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activeX/activeX1.bin" ContentType="application/vnd.ms-office.activeX"/>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activeTab="15"/>
  </bookViews>
  <sheets>
    <sheet name="Exp" sheetId="1" r:id="rId1"/>
    <sheet name="CITI CC" sheetId="2" r:id="rId2"/>
    <sheet name="CITI VISA CC" sheetId="32" r:id="rId3"/>
    <sheet name="CITI BK" sheetId="5" r:id="rId4"/>
    <sheet name="IDFC BK" sheetId="31" r:id="rId5"/>
    <sheet name="HDFC CC" sheetId="21" r:id="rId6"/>
    <sheet name="HDFC BK" sheetId="4" r:id="rId7"/>
    <sheet name="ICICI CC" sheetId="20" r:id="rId8"/>
    <sheet name="ICICI BK" sheetId="7" r:id="rId9"/>
    <sheet name="ICICI PPF" sheetId="36" r:id="rId10"/>
    <sheet name="SBI CC" sheetId="27" r:id="rId11"/>
    <sheet name="SBI Bank" sheetId="24" r:id="rId12"/>
    <sheet name="AXIS SBI BK" sheetId="6" r:id="rId13"/>
    <sheet name="CORP BK" sheetId="8" r:id="rId14"/>
    <sheet name="SODEXO" sheetId="30" r:id="rId15"/>
    <sheet name="INV" sheetId="37" r:id="rId16"/>
    <sheet name="PF" sheetId="34" r:id="rId17"/>
    <sheet name="UAN" sheetId="17" r:id="rId18"/>
    <sheet name="CITI" sheetId="13" r:id="rId19"/>
    <sheet name="Muthu Meena" sheetId="11" r:id="rId20"/>
    <sheet name="Tr" sheetId="10" r:id="rId21"/>
    <sheet name="RECLASSIC 350" sheetId="28" r:id="rId22"/>
    <sheet name="C P Refill" sheetId="14" r:id="rId23"/>
    <sheet name="Sheet1" sheetId="19" r:id="rId24"/>
    <sheet name="Xcent Service Details" sheetId="18" r:id="rId25"/>
    <sheet name="Xcent P Details" sheetId="15" r:id="rId26"/>
    <sheet name="Baleno P Details" sheetId="22" r:id="rId27"/>
    <sheet name="SCB" sheetId="25" r:id="rId28"/>
    <sheet name="SBH Bank" sheetId="16" r:id="rId29"/>
    <sheet name="AMEX CC" sheetId="3" r:id="rId30"/>
    <sheet name="PPF Ref" sheetId="35" r:id="rId31"/>
  </sheets>
  <definedNames>
    <definedName name="_xlnm._FilterDatabase" localSheetId="0" hidden="1">Exp!$A$14519:$O$14678</definedName>
  </definedNames>
  <calcPr calcId="124519"/>
</workbook>
</file>

<file path=xl/calcChain.xml><?xml version="1.0" encoding="utf-8"?>
<calcChain xmlns="http://schemas.openxmlformats.org/spreadsheetml/2006/main">
  <c r="H229" i="37"/>
  <c r="D229"/>
  <c r="H197"/>
  <c r="D197"/>
  <c r="H164"/>
  <c r="D164"/>
  <c r="H131"/>
  <c r="D131"/>
  <c r="H98"/>
  <c r="D98"/>
  <c r="H65"/>
  <c r="D65"/>
  <c r="H32"/>
  <c r="D32"/>
  <c r="H1249" i="21"/>
  <c r="H4910" i="2"/>
  <c r="E26" i="36"/>
  <c r="G21159" i="1"/>
  <c r="H5060" i="2"/>
  <c r="G21157" i="1"/>
  <c r="H1245" i="21"/>
  <c r="H865" i="27"/>
  <c r="H861"/>
  <c r="E24" i="35"/>
  <c r="D40"/>
  <c r="D230" i="37" l="1"/>
  <c r="D99"/>
  <c r="D165"/>
  <c r="D132"/>
  <c r="D33"/>
  <c r="D66"/>
  <c r="D21131" i="1"/>
  <c r="D21132" s="1"/>
  <c r="D21130"/>
  <c r="D21135"/>
  <c r="D20964"/>
  <c r="G21168"/>
  <c r="H1247" i="21"/>
  <c r="H1239"/>
  <c r="H11803" i="13"/>
  <c r="D11803"/>
  <c r="D11722"/>
  <c r="H11705"/>
  <c r="D11706" s="1"/>
  <c r="D11705"/>
  <c r="H3458" i="5"/>
  <c r="D3458"/>
  <c r="D3360"/>
  <c r="H3335"/>
  <c r="H870" i="27"/>
  <c r="H862"/>
  <c r="H138" i="32"/>
  <c r="H1244" i="21"/>
  <c r="H2439" i="8"/>
  <c r="H965" i="6"/>
  <c r="H1303" i="7"/>
  <c r="H1056" i="4"/>
  <c r="H63" i="31"/>
  <c r="L4973" i="2"/>
  <c r="E3360" i="5" l="1"/>
  <c r="E11722" i="13"/>
  <c r="G21102" i="1"/>
  <c r="D21134"/>
  <c r="G21164"/>
  <c r="G21163"/>
  <c r="G21165" s="1"/>
  <c r="G21167" s="1"/>
  <c r="G21169" s="1"/>
  <c r="G21162"/>
  <c r="G21155"/>
  <c r="G21152"/>
  <c r="G21101"/>
  <c r="G21100"/>
  <c r="G21098"/>
  <c r="D20965"/>
  <c r="H51" i="36"/>
  <c r="D51"/>
  <c r="F24" i="35"/>
  <c r="D174" i="34"/>
  <c r="H211"/>
  <c r="G211"/>
  <c r="F211"/>
  <c r="E211"/>
  <c r="D211"/>
  <c r="D173" s="1"/>
  <c r="H164"/>
  <c r="G164"/>
  <c r="F164"/>
  <c r="E164"/>
  <c r="D164"/>
  <c r="H116"/>
  <c r="G116"/>
  <c r="F116"/>
  <c r="E116"/>
  <c r="D116"/>
  <c r="H85"/>
  <c r="G85"/>
  <c r="F85"/>
  <c r="E85"/>
  <c r="D85"/>
  <c r="G21013" i="1"/>
  <c r="H1087" i="20"/>
  <c r="H1090" s="1"/>
  <c r="E1078"/>
  <c r="M1074"/>
  <c r="L1074"/>
  <c r="H1077" s="1"/>
  <c r="H1074"/>
  <c r="D1074"/>
  <c r="H154" i="32"/>
  <c r="M133"/>
  <c r="L133"/>
  <c r="H133"/>
  <c r="D133"/>
  <c r="H5070" i="2"/>
  <c r="M5049"/>
  <c r="L5049"/>
  <c r="H5049"/>
  <c r="D5049"/>
  <c r="D5053" s="1"/>
  <c r="H4984"/>
  <c r="E61" i="32"/>
  <c r="B137" s="1"/>
  <c r="E137" s="1"/>
  <c r="L856" i="27"/>
  <c r="H856"/>
  <c r="H859" s="1"/>
  <c r="D856"/>
  <c r="D21136" i="1" l="1"/>
  <c r="G21099" s="1"/>
  <c r="G21104" s="1"/>
  <c r="D52" i="36"/>
  <c r="G24" i="35"/>
  <c r="C25" s="1"/>
  <c r="E25" s="1"/>
  <c r="F25" s="1"/>
  <c r="H136" i="32"/>
  <c r="H5052" i="2"/>
  <c r="H874" i="27"/>
  <c r="H1238" i="21"/>
  <c r="H1251" s="1"/>
  <c r="G21012" i="1"/>
  <c r="G21014" s="1"/>
  <c r="G21016" s="1"/>
  <c r="G21011"/>
  <c r="H809" i="27"/>
  <c r="H820"/>
  <c r="H810"/>
  <c r="H1200" i="21"/>
  <c r="H1196"/>
  <c r="H1246"/>
  <c r="M1233"/>
  <c r="L1233"/>
  <c r="H1233"/>
  <c r="D1233"/>
  <c r="H123" i="31"/>
  <c r="D123"/>
  <c r="H152"/>
  <c r="D152"/>
  <c r="D153" s="1"/>
  <c r="G21004" i="1"/>
  <c r="G21007" s="1"/>
  <c r="H11676" i="13"/>
  <c r="D11676"/>
  <c r="D11590"/>
  <c r="H11573"/>
  <c r="D11573"/>
  <c r="H3296" i="5"/>
  <c r="D3296"/>
  <c r="H1197" i="21"/>
  <c r="H1195"/>
  <c r="H1189"/>
  <c r="H2427" i="8"/>
  <c r="H955" i="6"/>
  <c r="H1289" i="7"/>
  <c r="H1045" i="4"/>
  <c r="H37" i="31"/>
  <c r="H75" i="30"/>
  <c r="G20982" i="1"/>
  <c r="G20984" s="1"/>
  <c r="G20986" s="1"/>
  <c r="H20985" s="1"/>
  <c r="H20977"/>
  <c r="G20972"/>
  <c r="G20974" s="1"/>
  <c r="G20976" s="1"/>
  <c r="G20978" s="1"/>
  <c r="G20928"/>
  <c r="G20927"/>
  <c r="G20926"/>
  <c r="G20924"/>
  <c r="L994" i="20"/>
  <c r="H1199" i="21"/>
  <c r="H4994" i="2"/>
  <c r="H1047" i="20"/>
  <c r="H1050" s="1"/>
  <c r="E1038"/>
  <c r="M1034"/>
  <c r="L1034"/>
  <c r="H1034"/>
  <c r="D1034"/>
  <c r="H1188" i="21"/>
  <c r="M57" i="32"/>
  <c r="L57"/>
  <c r="H57"/>
  <c r="D57"/>
  <c r="M4973" i="2"/>
  <c r="H4973"/>
  <c r="D4973"/>
  <c r="D4977" s="1"/>
  <c r="E4977" s="1"/>
  <c r="B5053" s="1"/>
  <c r="E5053" s="1"/>
  <c r="P55" i="11"/>
  <c r="Q55" s="1"/>
  <c r="N55"/>
  <c r="L804" i="27"/>
  <c r="H804"/>
  <c r="D804"/>
  <c r="H46" i="32"/>
  <c r="H43"/>
  <c r="H35"/>
  <c r="H4951" i="2"/>
  <c r="K111" i="28"/>
  <c r="H40" i="32"/>
  <c r="D20780" i="1"/>
  <c r="H4950" i="2"/>
  <c r="H4952"/>
  <c r="H4954"/>
  <c r="K110" i="28"/>
  <c r="E1187" i="21"/>
  <c r="B1237" s="1"/>
  <c r="E1237" s="1"/>
  <c r="M1183"/>
  <c r="L1183"/>
  <c r="H1183"/>
  <c r="D1183"/>
  <c r="D77" i="31"/>
  <c r="K108" i="28"/>
  <c r="H1153" i="21"/>
  <c r="H1145"/>
  <c r="H47" i="32"/>
  <c r="D11574" i="13" l="1"/>
  <c r="E11590"/>
  <c r="H822" i="27"/>
  <c r="G25" i="35"/>
  <c r="C26" s="1"/>
  <c r="E26" s="1"/>
  <c r="H1201" i="21"/>
  <c r="H1236"/>
  <c r="D124" i="31"/>
  <c r="D3297" i="5"/>
  <c r="D3303" s="1"/>
  <c r="D3335" s="1"/>
  <c r="D3336" s="1"/>
  <c r="D20966" i="1"/>
  <c r="G20925" s="1"/>
  <c r="G20931" s="1"/>
  <c r="H4976" i="2"/>
  <c r="H1037" i="20"/>
  <c r="H60" i="32"/>
  <c r="H78"/>
  <c r="H807" i="27"/>
  <c r="H1186" i="21"/>
  <c r="H4953" i="2"/>
  <c r="H20837" i="1"/>
  <c r="G20842"/>
  <c r="G20844" s="1"/>
  <c r="G20846" s="1"/>
  <c r="G20832"/>
  <c r="G20834" s="1"/>
  <c r="G20836" s="1"/>
  <c r="G20838" s="1"/>
  <c r="G20819"/>
  <c r="H140" i="31"/>
  <c r="D141" s="1"/>
  <c r="D140"/>
  <c r="H48" i="32"/>
  <c r="H4944" i="2"/>
  <c r="F26" i="35" l="1"/>
  <c r="M28" i="32"/>
  <c r="L28"/>
  <c r="H28"/>
  <c r="D28"/>
  <c r="H11547" i="13"/>
  <c r="E11449" s="1"/>
  <c r="D11547"/>
  <c r="D11449"/>
  <c r="H11432"/>
  <c r="D11432"/>
  <c r="H3267" i="5"/>
  <c r="D3267"/>
  <c r="H4946" i="2"/>
  <c r="H2415" i="8"/>
  <c r="H946" i="6"/>
  <c r="H1277" i="7"/>
  <c r="H1036" i="4"/>
  <c r="H26" i="31"/>
  <c r="D20779" i="1"/>
  <c r="D20781" s="1"/>
  <c r="G20749" s="1"/>
  <c r="G20813"/>
  <c r="G20806"/>
  <c r="G20805"/>
  <c r="G20801"/>
  <c r="G20803" s="1"/>
  <c r="G20796"/>
  <c r="G20792"/>
  <c r="G20752"/>
  <c r="G20751"/>
  <c r="G20750"/>
  <c r="G20748"/>
  <c r="H4947" i="2"/>
  <c r="H111" i="31"/>
  <c r="D111"/>
  <c r="H1007" i="20"/>
  <c r="H1010" s="1"/>
  <c r="H790" i="27"/>
  <c r="H792" s="1"/>
  <c r="L774"/>
  <c r="H774"/>
  <c r="D774"/>
  <c r="E998" i="20"/>
  <c r="M994"/>
  <c r="H994"/>
  <c r="D994"/>
  <c r="I4889" i="2"/>
  <c r="H4909"/>
  <c r="H4906"/>
  <c r="H4957"/>
  <c r="H4959"/>
  <c r="M4939"/>
  <c r="L4939"/>
  <c r="H4939"/>
  <c r="D4939"/>
  <c r="D4943" s="1"/>
  <c r="H1144" i="21"/>
  <c r="H15" i="31"/>
  <c r="D15"/>
  <c r="H1155" i="21"/>
  <c r="H1154"/>
  <c r="I4886" i="2"/>
  <c r="H4902"/>
  <c r="E4853"/>
  <c r="I4881"/>
  <c r="I4880"/>
  <c r="I4870"/>
  <c r="H4904"/>
  <c r="H4905"/>
  <c r="H4903"/>
  <c r="G26" i="35" l="1"/>
  <c r="C27" s="1"/>
  <c r="E27" s="1"/>
  <c r="D11433" i="13"/>
  <c r="F27" i="35"/>
  <c r="G27" s="1"/>
  <c r="C28" s="1"/>
  <c r="E28" s="1"/>
  <c r="D3268" i="5"/>
  <c r="G20754" i="1"/>
  <c r="H49" i="32"/>
  <c r="H31"/>
  <c r="G20807" i="1"/>
  <c r="G20808" s="1"/>
  <c r="G20810" s="1"/>
  <c r="G20812" s="1"/>
  <c r="G20814" s="1"/>
  <c r="G20816" s="1"/>
  <c r="G20818" s="1"/>
  <c r="G20820" s="1"/>
  <c r="G20822" s="1"/>
  <c r="G20824" s="1"/>
  <c r="D112" i="31"/>
  <c r="H777" i="27"/>
  <c r="H997" i="20"/>
  <c r="H4960" i="2"/>
  <c r="H4942"/>
  <c r="E4943"/>
  <c r="D16" i="31"/>
  <c r="D21" s="1"/>
  <c r="H1156" i="21"/>
  <c r="M1139"/>
  <c r="L1139"/>
  <c r="H1139"/>
  <c r="D1139"/>
  <c r="D1143" s="1"/>
  <c r="E1143" s="1"/>
  <c r="I20589" i="1"/>
  <c r="G20591"/>
  <c r="H20588"/>
  <c r="H20589"/>
  <c r="H20590"/>
  <c r="D26" i="31" l="1"/>
  <c r="D27" s="1"/>
  <c r="K25" s="1"/>
  <c r="K23"/>
  <c r="K24"/>
  <c r="F28" i="35"/>
  <c r="G28" s="1"/>
  <c r="C29" s="1"/>
  <c r="E29" s="1"/>
  <c r="H1142" i="21"/>
  <c r="H4898" i="2"/>
  <c r="H4899"/>
  <c r="H754" i="27"/>
  <c r="D4904" i="2"/>
  <c r="H4896"/>
  <c r="P54" i="11"/>
  <c r="N54"/>
  <c r="Q54" s="1"/>
  <c r="G20634" i="1"/>
  <c r="D20601"/>
  <c r="H11401" i="13"/>
  <c r="D11401"/>
  <c r="D11309"/>
  <c r="H11302"/>
  <c r="H11293"/>
  <c r="D11293"/>
  <c r="D20600" i="1"/>
  <c r="G20627"/>
  <c r="G20626"/>
  <c r="G20622"/>
  <c r="G20624" s="1"/>
  <c r="G20617"/>
  <c r="G20613"/>
  <c r="G20575"/>
  <c r="G20574"/>
  <c r="G20573"/>
  <c r="G20571"/>
  <c r="H3240" i="5"/>
  <c r="D3240"/>
  <c r="H2405" i="8"/>
  <c r="H938" i="6"/>
  <c r="H1265" i="7"/>
  <c r="H1027" i="4"/>
  <c r="E4852" i="2"/>
  <c r="H4901"/>
  <c r="H4900"/>
  <c r="I4859"/>
  <c r="L749" i="27"/>
  <c r="H749"/>
  <c r="D749"/>
  <c r="H987" i="20"/>
  <c r="E975"/>
  <c r="M971"/>
  <c r="L971"/>
  <c r="H971"/>
  <c r="D971"/>
  <c r="H1109" i="21"/>
  <c r="H1121" s="1"/>
  <c r="E1108"/>
  <c r="L1104"/>
  <c r="H1104"/>
  <c r="D1104"/>
  <c r="I4857" i="2"/>
  <c r="I4824"/>
  <c r="I4823"/>
  <c r="H4842"/>
  <c r="H4835"/>
  <c r="H4839"/>
  <c r="H4845"/>
  <c r="M4891"/>
  <c r="L4891"/>
  <c r="H4891"/>
  <c r="D4891"/>
  <c r="D4895" s="1"/>
  <c r="H4840"/>
  <c r="H4841"/>
  <c r="H4843"/>
  <c r="I4817"/>
  <c r="G20445" i="1"/>
  <c r="G20444"/>
  <c r="H4846" i="2"/>
  <c r="E4796"/>
  <c r="E4795"/>
  <c r="I4811"/>
  <c r="H4837"/>
  <c r="D20419" i="1"/>
  <c r="D20420" s="1"/>
  <c r="G20390" s="1"/>
  <c r="H735" i="27"/>
  <c r="H2393" i="8"/>
  <c r="H928" i="6"/>
  <c r="H963" i="20"/>
  <c r="E951"/>
  <c r="M947"/>
  <c r="L947"/>
  <c r="H947"/>
  <c r="D947"/>
  <c r="H1016" i="4"/>
  <c r="H1253" i="7"/>
  <c r="D1253"/>
  <c r="H3208" i="5"/>
  <c r="D3208"/>
  <c r="H11269" i="13"/>
  <c r="D11269"/>
  <c r="D11176"/>
  <c r="H11167"/>
  <c r="H11174" s="1"/>
  <c r="H11158"/>
  <c r="D11158"/>
  <c r="D20418" i="1"/>
  <c r="G20440"/>
  <c r="G20442" s="1"/>
  <c r="G20435"/>
  <c r="G2043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702"/>
  <c r="H2381" i="8"/>
  <c r="H918" i="6"/>
  <c r="H1243" i="7"/>
  <c r="H4776" i="2"/>
  <c r="H1007" i="4"/>
  <c r="H4728" i="2"/>
  <c r="H4727"/>
  <c r="H4725"/>
  <c r="H4731"/>
  <c r="D3183" i="5"/>
  <c r="H11132" i="13"/>
  <c r="D11132"/>
  <c r="D11035"/>
  <c r="H11028"/>
  <c r="H11034" s="1"/>
  <c r="H11018"/>
  <c r="D11018"/>
  <c r="H3183" i="5"/>
  <c r="D20229" i="1"/>
  <c r="D20231" s="1"/>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75"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H11000" i="13"/>
  <c r="D11000"/>
  <c r="D10903"/>
  <c r="H10896"/>
  <c r="H10901" s="1"/>
  <c r="H10887"/>
  <c r="D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H10866" i="13"/>
  <c r="D10866"/>
  <c r="D10743"/>
  <c r="H10735"/>
  <c r="H10740" s="1"/>
  <c r="H10726"/>
  <c r="D10726"/>
  <c r="H19868" i="1"/>
  <c r="H19869" s="1"/>
  <c r="H19871" s="1"/>
  <c r="H19873" s="1"/>
  <c r="G19867"/>
  <c r="D19866"/>
  <c r="G19843"/>
  <c r="G19842"/>
  <c r="G19841"/>
  <c r="G19839"/>
  <c r="G19838"/>
  <c r="H4599" i="2"/>
  <c r="H4610"/>
  <c r="H4603"/>
  <c r="M4651"/>
  <c r="L4651"/>
  <c r="H4651"/>
  <c r="D4651"/>
  <c r="D4655" s="1"/>
  <c r="H608" i="27"/>
  <c r="L633"/>
  <c r="H633"/>
  <c r="D633"/>
  <c r="I4585" i="2"/>
  <c r="P52" i="11"/>
  <c r="N52"/>
  <c r="H4601" i="2"/>
  <c r="I4582"/>
  <c r="D145" i="28"/>
  <c r="H4611" i="2"/>
  <c r="H893" i="20"/>
  <c r="E881"/>
  <c r="M877"/>
  <c r="L877"/>
  <c r="H877"/>
  <c r="D877"/>
  <c r="H1035" i="21"/>
  <c r="M1018"/>
  <c r="L1018"/>
  <c r="H1018"/>
  <c r="D1018"/>
  <c r="H19664" i="1"/>
  <c r="H19665" s="1"/>
  <c r="H19667" s="1"/>
  <c r="I4576" i="2"/>
  <c r="L4592"/>
  <c r="E4555"/>
  <c r="E4494"/>
  <c r="G19663" i="1"/>
  <c r="D19663"/>
  <c r="H4597" i="2"/>
  <c r="H10701" i="13"/>
  <c r="D10701"/>
  <c r="D10578"/>
  <c r="H10565"/>
  <c r="H10570" s="1"/>
  <c r="H10556"/>
  <c r="D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D11019" i="13" l="1"/>
  <c r="D11294"/>
  <c r="E11309"/>
  <c r="D32" i="31"/>
  <c r="K26"/>
  <c r="D19868" i="1"/>
  <c r="G19840" s="1"/>
  <c r="G19844" s="1"/>
  <c r="F29" i="35"/>
  <c r="G29" s="1"/>
  <c r="C30" s="1"/>
  <c r="E30" s="1"/>
  <c r="D37" i="31"/>
  <c r="D38" s="1"/>
  <c r="K35" s="1"/>
  <c r="D20602" i="1"/>
  <c r="G20572" s="1"/>
  <c r="G20576" s="1"/>
  <c r="G20628"/>
  <c r="G20629" s="1"/>
  <c r="G20631" s="1"/>
  <c r="G20633" s="1"/>
  <c r="G20635" s="1"/>
  <c r="G20637" s="1"/>
  <c r="G20639" s="1"/>
  <c r="G20446"/>
  <c r="G20447" s="1"/>
  <c r="G20449" s="1"/>
  <c r="H974" i="20"/>
  <c r="H4912" i="2"/>
  <c r="H767" i="27"/>
  <c r="D3241" i="5"/>
  <c r="Q52" i="11"/>
  <c r="H1107" i="21"/>
  <c r="H727" i="27"/>
  <c r="H752"/>
  <c r="H4894" i="2"/>
  <c r="H4848"/>
  <c r="E11035" i="13"/>
  <c r="D11159"/>
  <c r="E11176"/>
  <c r="H926" i="20"/>
  <c r="H950"/>
  <c r="D1254" i="7"/>
  <c r="D1259" s="1"/>
  <c r="D1265" s="1"/>
  <c r="D1266" s="1"/>
  <c r="D1271" s="1"/>
  <c r="D1277" s="1"/>
  <c r="D1278" s="1"/>
  <c r="D1283" s="1"/>
  <c r="D1289" s="1"/>
  <c r="D1290" s="1"/>
  <c r="D1295" s="1"/>
  <c r="D1303" s="1"/>
  <c r="D1304" s="1"/>
  <c r="D3209" i="5"/>
  <c r="G20394" i="1"/>
  <c r="H4831" i="2"/>
  <c r="H742" i="27"/>
  <c r="H1083" i="21"/>
  <c r="H714" i="27"/>
  <c r="H4791" i="2"/>
  <c r="D3184" i="5"/>
  <c r="G20201" i="1"/>
  <c r="G20205" s="1"/>
  <c r="H1069" i="21"/>
  <c r="D76" i="30"/>
  <c r="D20043" i="1"/>
  <c r="G20011" s="1"/>
  <c r="G20015" s="1"/>
  <c r="H4774" i="2"/>
  <c r="H699" i="27"/>
  <c r="Q51" i="11"/>
  <c r="H857" i="20"/>
  <c r="D10888" i="13"/>
  <c r="E10903"/>
  <c r="D10727"/>
  <c r="H903" i="20"/>
  <c r="H683" i="27"/>
  <c r="H4735" i="2"/>
  <c r="D3155" i="5"/>
  <c r="H4717" i="2"/>
  <c r="D4780" s="1"/>
  <c r="H1045" i="21"/>
  <c r="H668" i="27"/>
  <c r="H4595" i="2"/>
  <c r="H636" i="27"/>
  <c r="D3136" i="5"/>
  <c r="D10557" i="13"/>
  <c r="E10578"/>
  <c r="E10743"/>
  <c r="H4672" i="2"/>
  <c r="H4654"/>
  <c r="H605" i="27"/>
  <c r="H620"/>
  <c r="H651"/>
  <c r="H880" i="20"/>
  <c r="H1021" i="21"/>
  <c r="G19640" i="1"/>
  <c r="H4613" i="2"/>
  <c r="H1011" i="21"/>
  <c r="H997"/>
  <c r="D19419" i="1"/>
  <c r="D19418"/>
  <c r="G19445"/>
  <c r="G19440"/>
  <c r="G19441" s="1"/>
  <c r="G19443" s="1"/>
  <c r="G19431"/>
  <c r="G19433" s="1"/>
  <c r="G19395"/>
  <c r="G19394"/>
  <c r="G19391"/>
  <c r="H10535" i="13"/>
  <c r="D10535"/>
  <c r="D10438"/>
  <c r="H10429"/>
  <c r="H10425"/>
  <c r="H10421"/>
  <c r="H10416"/>
  <c r="D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K32" i="31" l="1"/>
  <c r="K34"/>
  <c r="K33"/>
  <c r="D43"/>
  <c r="F30" i="35"/>
  <c r="G30" s="1"/>
  <c r="C31" s="1"/>
  <c r="E31" s="1"/>
  <c r="D4781" i="2"/>
  <c r="D4723"/>
  <c r="D4724" s="1"/>
  <c r="D10417" i="13"/>
  <c r="E10438"/>
  <c r="B4655" i="2"/>
  <c r="E4655" s="1"/>
  <c r="B4718" s="1"/>
  <c r="E4718" s="1"/>
  <c r="B4775" s="1"/>
  <c r="E4775" s="1"/>
  <c r="B4832" s="1"/>
  <c r="E4832" s="1"/>
  <c r="B4895" s="1"/>
  <c r="E4895"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D19253" s="1"/>
  <c r="G19223" s="1"/>
  <c r="G19264"/>
  <c r="G19266" s="1"/>
  <c r="G19249"/>
  <c r="G19248"/>
  <c r="G19226"/>
  <c r="G19225"/>
  <c r="G19224"/>
  <c r="G19222"/>
  <c r="H10379" i="13"/>
  <c r="D10379"/>
  <c r="D10282"/>
  <c r="H10280"/>
  <c r="H10276"/>
  <c r="H10275"/>
  <c r="H10274"/>
  <c r="H10273"/>
  <c r="H10272"/>
  <c r="H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H10249" i="13"/>
  <c r="D10249"/>
  <c r="D10165"/>
  <c r="H10156"/>
  <c r="H10153"/>
  <c r="H10152"/>
  <c r="H10151"/>
  <c r="H10150"/>
  <c r="H10149"/>
  <c r="H10148"/>
  <c r="H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M918" i="21"/>
  <c r="L918"/>
  <c r="H918"/>
  <c r="D918"/>
  <c r="H4357" i="2"/>
  <c r="I4341"/>
  <c r="E4323"/>
  <c r="D18867" i="1"/>
  <c r="H4364" i="2"/>
  <c r="H2304" i="8"/>
  <c r="H853" i="6"/>
  <c r="H1177" i="7"/>
  <c r="H942" i="4"/>
  <c r="H10106" i="13"/>
  <c r="D10106"/>
  <c r="D10041"/>
  <c r="H10025"/>
  <c r="D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H10013" i="13"/>
  <c r="D10013"/>
  <c r="D9949"/>
  <c r="H9934"/>
  <c r="D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H9908" i="13"/>
  <c r="D9908"/>
  <c r="D9801"/>
  <c r="H9793"/>
  <c r="H9790"/>
  <c r="H9785"/>
  <c r="D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H9764" i="13"/>
  <c r="D9764"/>
  <c r="D9680"/>
  <c r="H9666"/>
  <c r="H9664"/>
  <c r="H9663"/>
  <c r="H9658"/>
  <c r="D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H9632" i="13"/>
  <c r="D9632"/>
  <c r="D9551"/>
  <c r="H9537"/>
  <c r="H9535"/>
  <c r="H9534"/>
  <c r="H9529"/>
  <c r="D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H9504" i="13"/>
  <c r="D9504"/>
  <c r="D9420"/>
  <c r="H9411"/>
  <c r="H9409"/>
  <c r="H9408"/>
  <c r="H9403"/>
  <c r="D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H9380" i="13"/>
  <c r="D9380"/>
  <c r="D9296"/>
  <c r="H9279"/>
  <c r="D9279"/>
  <c r="G17678" i="1"/>
  <c r="G17682"/>
  <c r="H178" i="25"/>
  <c r="H2235" i="8"/>
  <c r="D2235"/>
  <c r="H799" i="6"/>
  <c r="H1104" i="7"/>
  <c r="H887" i="4"/>
  <c r="H2873" i="5"/>
  <c r="D2873"/>
  <c r="D17834" i="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H9260" i="13"/>
  <c r="D9260"/>
  <c r="D9176"/>
  <c r="H9159"/>
  <c r="D9159"/>
  <c r="I37" i="18"/>
  <c r="I35"/>
  <c r="H168" i="25"/>
  <c r="H2222" i="8"/>
  <c r="H791" i="6"/>
  <c r="H244" i="24"/>
  <c r="H1093" i="7"/>
  <c r="H607" i="20"/>
  <c r="E595"/>
  <c r="M591"/>
  <c r="L591"/>
  <c r="H591"/>
  <c r="D591"/>
  <c r="H878" i="4"/>
  <c r="D17656" i="1"/>
  <c r="G17631"/>
  <c r="G17630"/>
  <c r="G17629"/>
  <c r="G17627"/>
  <c r="I3961" i="2"/>
  <c r="K36" i="31" l="1"/>
  <c r="D17836" i="1"/>
  <c r="G17806" s="1"/>
  <c r="G17810" s="1"/>
  <c r="D63" i="31"/>
  <c r="D64" s="1"/>
  <c r="F31" i="35"/>
  <c r="G31" s="1"/>
  <c r="C32" s="1"/>
  <c r="E32" s="1"/>
  <c r="G19060" i="1"/>
  <c r="Q47" i="11"/>
  <c r="D18705" i="1"/>
  <c r="G18677" s="1"/>
  <c r="G18681" s="1"/>
  <c r="G18881"/>
  <c r="G18883" s="1"/>
  <c r="G18885" s="1"/>
  <c r="H786" i="20"/>
  <c r="H921" i="21"/>
  <c r="H962"/>
  <c r="G19279" i="1"/>
  <c r="G19281" s="1"/>
  <c r="G19283" s="1"/>
  <c r="G18718"/>
  <c r="H935" i="21"/>
  <c r="G19250" i="1"/>
  <c r="H810" i="20"/>
  <c r="G19227" i="1"/>
  <c r="D9280" i="13"/>
  <c r="E9296"/>
  <c r="E9680"/>
  <c r="E10165"/>
  <c r="E10282"/>
  <c r="H19160" i="1"/>
  <c r="H19161" s="1"/>
  <c r="H19162" s="1"/>
  <c r="H19155" s="1"/>
  <c r="H4490" i="2"/>
  <c r="H541" i="27"/>
  <c r="H4300" i="2"/>
  <c r="H4472"/>
  <c r="E4473"/>
  <c r="H552" i="27"/>
  <c r="H567"/>
  <c r="H948" i="21"/>
  <c r="D19063" i="1"/>
  <c r="G19034" s="1"/>
  <c r="G19038" s="1"/>
  <c r="D18030"/>
  <c r="G18001" s="1"/>
  <c r="G18005" s="1"/>
  <c r="G18117"/>
  <c r="H4429" i="2"/>
  <c r="H4411"/>
  <c r="H526" i="27"/>
  <c r="H896" i="21"/>
  <c r="H4355" i="2"/>
  <c r="D18868" i="1"/>
  <c r="G18838" s="1"/>
  <c r="G18842" s="1"/>
  <c r="H488" i="27"/>
  <c r="D9786" i="13"/>
  <c r="E9801"/>
  <c r="D9935"/>
  <c r="E9949"/>
  <c r="D10026"/>
  <c r="D10111" s="1"/>
  <c r="D10143" s="1"/>
  <c r="D10144" s="1"/>
  <c r="D10254" s="1"/>
  <c r="D10267" s="1"/>
  <c r="D10268" s="1"/>
  <c r="E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H421" i="27"/>
  <c r="H473"/>
  <c r="B873" i="21"/>
  <c r="H872"/>
  <c r="H4268" i="2"/>
  <c r="D1153" i="7"/>
  <c r="D2977" i="5"/>
  <c r="D18557" i="1"/>
  <c r="G18529" s="1"/>
  <c r="G18533" s="1"/>
  <c r="H690" i="20"/>
  <c r="H714"/>
  <c r="H4250" i="2"/>
  <c r="H459" i="27"/>
  <c r="H445"/>
  <c r="H848" i="21"/>
  <c r="D2950" i="5"/>
  <c r="D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D2412" s="1"/>
  <c r="D2415" s="1"/>
  <c r="D2416" s="1"/>
  <c r="D2422" s="1"/>
  <c r="D2427" s="1"/>
  <c r="D2428" s="1"/>
  <c r="D2434" s="1"/>
  <c r="D2439" s="1"/>
  <c r="D2440" s="1"/>
  <c r="D9160" i="13"/>
  <c r="E9176"/>
  <c r="D9404"/>
  <c r="E9551"/>
  <c r="D9530"/>
  <c r="G17852" i="1"/>
  <c r="D18212"/>
  <c r="G18184" s="1"/>
  <c r="G18188" s="1"/>
  <c r="D2928" i="5"/>
  <c r="D2248" i="8"/>
  <c r="H4125" i="2"/>
  <c r="H4142"/>
  <c r="H666" i="20"/>
  <c r="H372" i="27"/>
  <c r="H386"/>
  <c r="H396"/>
  <c r="H410"/>
  <c r="H758" i="21"/>
  <c r="H785"/>
  <c r="H771"/>
  <c r="H4097" i="2"/>
  <c r="H642" i="20"/>
  <c r="E9420" i="13"/>
  <c r="D17658" i="1"/>
  <c r="G17628" s="1"/>
  <c r="G17632" s="1"/>
  <c r="H345" i="27"/>
  <c r="H705" i="21"/>
  <c r="H744"/>
  <c r="H4080" i="2"/>
  <c r="E4081"/>
  <c r="H4048"/>
  <c r="G17684" i="1"/>
  <c r="D2236" i="8"/>
  <c r="D2874" i="5"/>
  <c r="D2879" s="1"/>
  <c r="D2900" s="1"/>
  <c r="D2901" s="1"/>
  <c r="H618" i="20"/>
  <c r="H4031" i="2"/>
  <c r="D2850" i="5"/>
  <c r="H594" i="20"/>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H9136" i="13"/>
  <c r="D9136"/>
  <c r="D9049"/>
  <c r="H9045"/>
  <c r="H9038"/>
  <c r="H9037"/>
  <c r="H9032"/>
  <c r="D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H9014" i="13"/>
  <c r="D9014"/>
  <c r="D8939"/>
  <c r="H8921"/>
  <c r="D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H8898" i="13"/>
  <c r="D8898"/>
  <c r="D8811"/>
  <c r="H8795"/>
  <c r="D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H8770" i="13"/>
  <c r="D8770"/>
  <c r="D8702"/>
  <c r="H8685"/>
  <c r="D8667"/>
  <c r="D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H8662" i="13"/>
  <c r="D8662"/>
  <c r="D8602"/>
  <c r="H8598"/>
  <c r="H8600" s="1"/>
  <c r="H8594"/>
  <c r="H8579"/>
  <c r="D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H8556" i="13"/>
  <c r="D8556"/>
  <c r="D8477"/>
  <c r="H8476"/>
  <c r="H8460"/>
  <c r="D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H8427" i="13"/>
  <c r="D8427"/>
  <c r="D8335"/>
  <c r="H8324"/>
  <c r="H8318"/>
  <c r="H8313"/>
  <c r="D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H8293" i="13"/>
  <c r="D8293"/>
  <c r="D8206"/>
  <c r="H8188"/>
  <c r="D8171"/>
  <c r="D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H8166" i="13"/>
  <c r="D8166"/>
  <c r="D8079"/>
  <c r="H8065"/>
  <c r="D8048"/>
  <c r="D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H8043" i="13"/>
  <c r="D8043"/>
  <c r="D7971"/>
  <c r="H7952"/>
  <c r="D7932"/>
  <c r="D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H7927" i="13"/>
  <c r="D7927"/>
  <c r="D7859"/>
  <c r="H7845"/>
  <c r="D7828"/>
  <c r="D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H7823" i="13"/>
  <c r="D7823"/>
  <c r="D7732"/>
  <c r="H7716"/>
  <c r="D7716"/>
  <c r="H2552" i="5"/>
  <c r="H965" i="7"/>
  <c r="D15576" i="1"/>
  <c r="G15570"/>
  <c r="G15572" s="1"/>
  <c r="D15574"/>
  <c r="G15554"/>
  <c r="G15553"/>
  <c r="G15552"/>
  <c r="G15550"/>
  <c r="H2022" i="8"/>
  <c r="H2015"/>
  <c r="H2007"/>
  <c r="J2501"/>
  <c r="L2501"/>
  <c r="J2505"/>
  <c r="H45" i="25"/>
  <c r="H106" i="24"/>
  <c r="H687" i="6"/>
  <c r="H974" i="7"/>
  <c r="H771" i="4"/>
  <c r="G15502" i="1"/>
  <c r="G15504" s="1"/>
  <c r="P40" i="11"/>
  <c r="N40"/>
  <c r="H3500" i="2"/>
  <c r="H3494"/>
  <c r="J2496"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H7686" i="13"/>
  <c r="D7686"/>
  <c r="D7592"/>
  <c r="H7579"/>
  <c r="D7563"/>
  <c r="D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78" i="8"/>
  <c r="H335" i="21"/>
  <c r="D15202" i="1"/>
  <c r="H2498" i="5"/>
  <c r="H7558" i="13"/>
  <c r="D7558"/>
  <c r="D7503"/>
  <c r="H7465"/>
  <c r="D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H7420" i="13"/>
  <c r="D7420"/>
  <c r="D7358"/>
  <c r="H7346"/>
  <c r="D7346"/>
  <c r="H1931" i="8"/>
  <c r="H1922"/>
  <c r="H947" i="7"/>
  <c r="H16" i="25"/>
  <c r="H744" i="4"/>
  <c r="H71" i="24"/>
  <c r="H661" i="6"/>
  <c r="H2475" i="5"/>
  <c r="D2475"/>
  <c r="H242" i="20"/>
  <c r="G15056" i="1"/>
  <c r="G15055"/>
  <c r="G15054"/>
  <c r="G15052"/>
  <c r="D15071"/>
  <c r="D15074" s="1"/>
  <c r="G15053" s="1"/>
  <c r="I2488" i="8"/>
  <c r="K2485"/>
  <c r="K2487" s="1"/>
  <c r="J2489" s="1"/>
  <c r="E241" i="20"/>
  <c r="M237"/>
  <c r="L237"/>
  <c r="H237"/>
  <c r="D237"/>
  <c r="M3376" i="2"/>
  <c r="L3376"/>
  <c r="D3376"/>
  <c r="D3380" s="1"/>
  <c r="H3376"/>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H7334" i="13"/>
  <c r="D7334"/>
  <c r="D7215"/>
  <c r="H7198"/>
  <c r="D7198"/>
  <c r="H2428" i="5"/>
  <c r="D2428"/>
  <c r="D14940" i="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D7164" i="13"/>
  <c r="D14713" i="1"/>
  <c r="H255" i="21"/>
  <c r="I65" i="31" l="1"/>
  <c r="K43"/>
  <c r="K44" s="1"/>
  <c r="F32" i="35"/>
  <c r="G32" s="1"/>
  <c r="C33" s="1"/>
  <c r="E33" s="1"/>
  <c r="H3379" i="2"/>
  <c r="D14943" i="1"/>
  <c r="G14919" s="1"/>
  <c r="G14923" s="1"/>
  <c r="D1234" i="7"/>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E8477" i="13"/>
  <c r="E8939"/>
  <c r="H320" i="27"/>
  <c r="H307"/>
  <c r="D15388" i="1"/>
  <c r="G15363" s="1"/>
  <c r="G15367" s="1"/>
  <c r="H3932" i="2"/>
  <c r="H681" i="21"/>
  <c r="H3998" i="2"/>
  <c r="D17470" i="1"/>
  <c r="G17440" s="1"/>
  <c r="G17444" s="1"/>
  <c r="D2830" i="5"/>
  <c r="D8314" i="13"/>
  <c r="H8317" s="1"/>
  <c r="H8319" s="1"/>
  <c r="H8326" s="1"/>
  <c r="E8335"/>
  <c r="D8461"/>
  <c r="E8811"/>
  <c r="E8702"/>
  <c r="D8189"/>
  <c r="E9049"/>
  <c r="D9033"/>
  <c r="D15203" i="1"/>
  <c r="G15182" s="1"/>
  <c r="G15186" s="1"/>
  <c r="D17129"/>
  <c r="G17099" s="1"/>
  <c r="G17103" s="1"/>
  <c r="H570" i="20"/>
  <c r="H3935" i="2"/>
  <c r="H3951"/>
  <c r="H644" i="21"/>
  <c r="H657"/>
  <c r="D8922" i="13"/>
  <c r="G16682" i="1"/>
  <c r="G16834"/>
  <c r="G17168"/>
  <c r="G17191"/>
  <c r="D15728"/>
  <c r="G15700" s="1"/>
  <c r="G15704" s="1"/>
  <c r="G17268"/>
  <c r="H546" i="20"/>
  <c r="H3894" i="2"/>
  <c r="H3878"/>
  <c r="H267" i="27"/>
  <c r="H293"/>
  <c r="H3837" i="2"/>
  <c r="H256" i="27"/>
  <c r="H426" i="20"/>
  <c r="H522"/>
  <c r="H474"/>
  <c r="D8796" i="13"/>
  <c r="D16639" i="1"/>
  <c r="G16609" s="1"/>
  <c r="G16613" s="1"/>
  <c r="D15577"/>
  <c r="G15551" s="1"/>
  <c r="G15555" s="1"/>
  <c r="H3784" i="2"/>
  <c r="H3853"/>
  <c r="H281" i="27"/>
  <c r="H631" i="21"/>
  <c r="H3800" i="2"/>
  <c r="D16791" i="1"/>
  <c r="G16761" s="1"/>
  <c r="G16765" s="1"/>
  <c r="D16447"/>
  <c r="G16856"/>
  <c r="G16995"/>
  <c r="G17018"/>
  <c r="D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53" s="1"/>
  <c r="E753" s="1"/>
  <c r="B778" s="1"/>
  <c r="E778" s="1"/>
  <c r="B808" s="1"/>
  <c r="E808" s="1"/>
  <c r="B860" s="1"/>
  <c r="E860" s="1"/>
  <c r="H620" i="21"/>
  <c r="H208" i="27"/>
  <c r="H242"/>
  <c r="H221"/>
  <c r="H600" i="21"/>
  <c r="H614"/>
  <c r="D8580" i="13"/>
  <c r="E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D7846" i="13"/>
  <c r="E7859"/>
  <c r="D8066"/>
  <c r="E8079"/>
  <c r="E8206"/>
  <c r="E7732"/>
  <c r="E7734" s="1"/>
  <c r="D7953"/>
  <c r="E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D7347" i="13"/>
  <c r="E7358"/>
  <c r="E7360" s="1"/>
  <c r="E7592"/>
  <c r="E7594" s="1"/>
  <c r="D7199"/>
  <c r="E7215"/>
  <c r="E7217" s="1"/>
  <c r="D7466"/>
  <c r="E7503"/>
  <c r="D7717"/>
  <c r="L2489" i="8"/>
  <c r="J2491"/>
  <c r="L2490"/>
  <c r="H359" i="21"/>
  <c r="H309" i="20"/>
  <c r="H3469" i="2"/>
  <c r="H3474" s="1"/>
  <c r="H3487"/>
  <c r="H3490" s="1"/>
  <c r="H3504"/>
  <c r="H3419"/>
  <c r="H3422" s="1"/>
  <c r="H3431"/>
  <c r="H3436" s="1"/>
  <c r="D7580" i="13"/>
  <c r="D2530" i="5"/>
  <c r="D2535" s="1"/>
  <c r="D2552" s="1"/>
  <c r="D2553" s="1"/>
  <c r="D2559" s="1"/>
  <c r="D2579" s="1"/>
  <c r="D2580" s="1"/>
  <c r="D2585" s="1"/>
  <c r="D2605" s="1"/>
  <c r="D2606" s="1"/>
  <c r="D2611" s="1"/>
  <c r="D2630" s="1"/>
  <c r="D2631" s="1"/>
  <c r="H286" i="20"/>
  <c r="H240"/>
  <c r="H372" i="21"/>
  <c r="H214" i="20"/>
  <c r="H319" i="21"/>
  <c r="H306"/>
  <c r="H263" i="20"/>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F33" i="35" l="1"/>
  <c r="G33" s="1"/>
  <c r="C34" s="1"/>
  <c r="E34" s="1"/>
  <c r="E682" i="21"/>
  <c r="B706" s="1"/>
  <c r="E706" s="1"/>
  <c r="K2493" i="8"/>
  <c r="K2496" s="1"/>
  <c r="K2498" s="1"/>
  <c r="K2502" s="1"/>
  <c r="K2505" s="1"/>
  <c r="K2507" s="1"/>
  <c r="K2509" s="1"/>
  <c r="D55" i="25"/>
  <c r="D60" s="1"/>
  <c r="D64" s="1"/>
  <c r="D65" s="1"/>
  <c r="D70" s="1"/>
  <c r="D74" s="1"/>
  <c r="D75" s="1"/>
  <c r="D80" s="1"/>
  <c r="D84" s="1"/>
  <c r="D85" s="1"/>
  <c r="D90" s="1"/>
  <c r="D100" s="1"/>
  <c r="D101" s="1"/>
  <c r="L2491" i="8"/>
  <c r="G14691" i="1"/>
  <c r="H7164" i="13"/>
  <c r="D7090"/>
  <c r="H7078"/>
  <c r="D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F34" i="35" l="1"/>
  <c r="G34" s="1"/>
  <c r="C35" s="1"/>
  <c r="E35" s="1"/>
  <c r="D106" i="25"/>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511" i="8"/>
  <c r="J2510"/>
  <c r="K2512"/>
  <c r="K2515" s="1"/>
  <c r="D2416" i="5"/>
  <c r="D7079" i="13"/>
  <c r="E7090"/>
  <c r="K14748" i="1"/>
  <c r="G14584"/>
  <c r="G14694"/>
  <c r="G14746"/>
  <c r="F35" i="35" l="1"/>
  <c r="G35" s="1"/>
  <c r="C36" s="1"/>
  <c r="E36" s="1"/>
  <c r="H204" i="20"/>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F36" i="35" l="1"/>
  <c r="G36" s="1"/>
  <c r="C37" s="1"/>
  <c r="E37" s="1"/>
  <c r="H191" i="20"/>
  <c r="H3299" i="2"/>
  <c r="H3313"/>
  <c r="F37" i="35" l="1"/>
  <c r="G37" s="1"/>
  <c r="C38" s="1"/>
  <c r="E38" s="1"/>
  <c r="H260" i="21"/>
  <c r="H3266" i="2"/>
  <c r="H3263"/>
  <c r="F38" i="35" l="1"/>
  <c r="M250" i="21"/>
  <c r="L250"/>
  <c r="H250"/>
  <c r="D250"/>
  <c r="D254" s="1"/>
  <c r="E254" s="1"/>
  <c r="G38" i="35" l="1"/>
  <c r="C39" s="1"/>
  <c r="E39" s="1"/>
  <c r="H253" i="21"/>
  <c r="H266"/>
  <c r="H228"/>
  <c r="H233"/>
  <c r="F39" i="35" l="1"/>
  <c r="F40" s="1"/>
  <c r="D14551" i="1"/>
  <c r="D14549"/>
  <c r="H3269" i="2"/>
  <c r="G14570" i="1"/>
  <c r="G39" i="35" l="1"/>
  <c r="C42" s="1"/>
  <c r="E42" s="1"/>
  <c r="P37" i="11"/>
  <c r="N37"/>
  <c r="L3208" i="2"/>
  <c r="F42" i="35" l="1"/>
  <c r="G42" s="1"/>
  <c r="C43" s="1"/>
  <c r="E43" s="1"/>
  <c r="F43" s="1"/>
  <c r="G43" s="1"/>
  <c r="C44" s="1"/>
  <c r="E44" s="1"/>
  <c r="F44" s="1"/>
  <c r="G44" s="1"/>
  <c r="C45" s="1"/>
  <c r="E45" s="1"/>
  <c r="F45" s="1"/>
  <c r="G45" s="1"/>
  <c r="C46" s="1"/>
  <c r="E46" s="1"/>
  <c r="F46" s="1"/>
  <c r="G46" s="1"/>
  <c r="Q37" i="11"/>
  <c r="K14585" i="1"/>
  <c r="G14531"/>
  <c r="K14529"/>
  <c r="H7060" i="13"/>
  <c r="D7060"/>
  <c r="D6977"/>
  <c r="H6953"/>
  <c r="D6953"/>
  <c r="H2386" i="5"/>
  <c r="D2386"/>
  <c r="D6954" i="13" l="1"/>
  <c r="E6977"/>
  <c r="E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H6927" i="13"/>
  <c r="D6927"/>
  <c r="D6827"/>
  <c r="H6816"/>
  <c r="F6809"/>
  <c r="H6803"/>
  <c r="D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D6804" i="13"/>
  <c r="E6805" s="1"/>
  <c r="D14378" i="1"/>
  <c r="G14357" s="1"/>
  <c r="G14361" s="1"/>
  <c r="H145" i="20"/>
  <c r="E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H6769" i="13"/>
  <c r="D6769"/>
  <c r="D6714"/>
  <c r="H6703"/>
  <c r="H6690"/>
  <c r="D6690"/>
  <c r="N36" i="11"/>
  <c r="P36"/>
  <c r="G14209" i="1"/>
  <c r="G14210"/>
  <c r="D2094" i="8" l="1"/>
  <c r="Q36" i="11"/>
  <c r="D6691" i="13"/>
  <c r="E6692" s="1"/>
  <c r="E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H6657" i="13"/>
  <c r="D6657"/>
  <c r="D6556"/>
  <c r="H6552"/>
  <c r="H6539"/>
  <c r="D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D6540" i="13"/>
  <c r="E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87" i="17"/>
  <c r="M87"/>
  <c r="M89" s="1"/>
  <c r="J87"/>
  <c r="H6505" i="13"/>
  <c r="D6505"/>
  <c r="D6420"/>
  <c r="H6418"/>
  <c r="H6405"/>
  <c r="D6405"/>
  <c r="H2288" i="5"/>
  <c r="L89" i="17" l="1"/>
  <c r="M90" s="1"/>
  <c r="E6420" i="13"/>
  <c r="D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H6371" i="13"/>
  <c r="D6371"/>
  <c r="D6286"/>
  <c r="H6273"/>
  <c r="D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H6250" i="13"/>
  <c r="D6250"/>
  <c r="D6147"/>
  <c r="H6133"/>
  <c r="D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H6114" i="13"/>
  <c r="D6114"/>
  <c r="D6011"/>
  <c r="H5996"/>
  <c r="D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H5972" i="13"/>
  <c r="D5972"/>
  <c r="D5866"/>
  <c r="H5852"/>
  <c r="D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H5837" i="13"/>
  <c r="D5837"/>
  <c r="D5731"/>
  <c r="H5706"/>
  <c r="D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H5672" i="13"/>
  <c r="D5672"/>
  <c r="D5566"/>
  <c r="H5541"/>
  <c r="D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H5521" i="13"/>
  <c r="D5450"/>
  <c r="D5521" s="1"/>
  <c r="D5415"/>
  <c r="H5400"/>
  <c r="D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H5381" i="13"/>
  <c r="D5381"/>
  <c r="D5283"/>
  <c r="H5270"/>
  <c r="D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H5243" i="13"/>
  <c r="D5243"/>
  <c r="D5137"/>
  <c r="H5112"/>
  <c r="D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H5080" i="13"/>
  <c r="D5080"/>
  <c r="D4974"/>
  <c r="H4965"/>
  <c r="H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E6147" i="13"/>
  <c r="Q35" i="11"/>
  <c r="D2288" i="5"/>
  <c r="D2289" s="1"/>
  <c r="D5997" i="13"/>
  <c r="E5731"/>
  <c r="H65" i="20"/>
  <c r="D611" i="4"/>
  <c r="Q34" i="11"/>
  <c r="D6134" i="13"/>
  <c r="E6286"/>
  <c r="D13687" i="1"/>
  <c r="G13666" s="1"/>
  <c r="G13670" s="1"/>
  <c r="D12934"/>
  <c r="G12919" s="1"/>
  <c r="G12923" s="1"/>
  <c r="E5866" i="13"/>
  <c r="J41" i="11"/>
  <c r="J43" s="1"/>
  <c r="D575" i="4"/>
  <c r="D1446" i="8"/>
  <c r="E6011" i="13"/>
  <c r="D6274"/>
  <c r="H3099" i="2"/>
  <c r="H3063"/>
  <c r="H3082"/>
  <c r="H3085" s="1"/>
  <c r="H3046"/>
  <c r="H3049" s="1"/>
  <c r="H109" i="21"/>
  <c r="H96"/>
  <c r="H52" i="20"/>
  <c r="D1663" i="8"/>
  <c r="E5415" i="13"/>
  <c r="D5543"/>
  <c r="D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D5854" i="13"/>
  <c r="K13165" i="1"/>
  <c r="D2187" i="5"/>
  <c r="H2879" i="2"/>
  <c r="H2857"/>
  <c r="H2869"/>
  <c r="H2836"/>
  <c r="K12964" i="1"/>
  <c r="D2162" i="5"/>
  <c r="G12775" i="1"/>
  <c r="D1537" i="8"/>
  <c r="D1528"/>
  <c r="D1556" s="1"/>
  <c r="D1559" s="1"/>
  <c r="D1569"/>
  <c r="H2823" i="2"/>
  <c r="H2789"/>
  <c r="H2801"/>
  <c r="K12816" i="1"/>
  <c r="D1508" i="8"/>
  <c r="E5566" i="13"/>
  <c r="G12611" i="1"/>
  <c r="G12615" s="1"/>
  <c r="H12610"/>
  <c r="D12590"/>
  <c r="G12575" s="1"/>
  <c r="G12579" s="1"/>
  <c r="E2729" i="2"/>
  <c r="E2753"/>
  <c r="B2824" s="1"/>
  <c r="E2824" s="1"/>
  <c r="B2880" s="1"/>
  <c r="E2880" s="1"/>
  <c r="H2765"/>
  <c r="H2752"/>
  <c r="H2728"/>
  <c r="H2740"/>
  <c r="K12620" i="1"/>
  <c r="D5402" i="13"/>
  <c r="D602" i="4"/>
  <c r="H2602" i="2"/>
  <c r="D1499" i="8"/>
  <c r="H2694" i="2"/>
  <c r="H2670"/>
  <c r="H2707"/>
  <c r="H2682"/>
  <c r="D1468" i="8"/>
  <c r="D12397" i="1"/>
  <c r="G12382" s="1"/>
  <c r="G12386" s="1"/>
  <c r="D12002"/>
  <c r="G11988" s="1"/>
  <c r="G11992" s="1"/>
  <c r="K12224"/>
  <c r="D2087" i="5"/>
  <c r="D2092" s="1"/>
  <c r="D2107" s="1"/>
  <c r="D2109" s="1"/>
  <c r="D5272" i="13"/>
  <c r="D5114"/>
  <c r="E5283"/>
  <c r="G12010" i="1"/>
  <c r="D12194"/>
  <c r="G12179" s="1"/>
  <c r="G12183" s="1"/>
  <c r="K12427"/>
  <c r="D584" i="4"/>
  <c r="H2571" i="2"/>
  <c r="H2625"/>
  <c r="H2638"/>
  <c r="E2603"/>
  <c r="H2614"/>
  <c r="D1415" i="8"/>
  <c r="D1437"/>
  <c r="D2066" i="5"/>
  <c r="E5137" i="13"/>
  <c r="H2558" i="2"/>
  <c r="H2525"/>
  <c r="H2537"/>
  <c r="D2032" i="5"/>
  <c r="E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H4917" i="13"/>
  <c r="D4917"/>
  <c r="D4809"/>
  <c r="H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H4768" i="13"/>
  <c r="D4768"/>
  <c r="D4671"/>
  <c r="H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H4616" i="13"/>
  <c r="D4616"/>
  <c r="D4508"/>
  <c r="H4483"/>
  <c r="D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H4444" i="13"/>
  <c r="D4444"/>
  <c r="D4335"/>
  <c r="H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H4283" i="13"/>
  <c r="D4283"/>
  <c r="D4174"/>
  <c r="H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D1032" s="1"/>
  <c r="D1035" s="1"/>
  <c r="D1036" s="1"/>
  <c r="D1041" s="1"/>
  <c r="D1044" s="1"/>
  <c r="D1045" s="1"/>
  <c r="D1050" s="1"/>
  <c r="D1055" s="1"/>
  <c r="D1056"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E4508" i="13"/>
  <c r="D1386" i="8"/>
  <c r="D566" i="4"/>
  <c r="G11833" i="1"/>
  <c r="H2384" i="2"/>
  <c r="H2389" s="1"/>
  <c r="H2374"/>
  <c r="H2377" s="1"/>
  <c r="D1361" i="8"/>
  <c r="E4809" i="13"/>
  <c r="D557" i="4"/>
  <c r="K11851" i="1"/>
  <c r="D11069"/>
  <c r="G11049" s="1"/>
  <c r="G11051" s="1"/>
  <c r="D11248"/>
  <c r="G11227" s="1"/>
  <c r="G11229" s="1"/>
  <c r="K11644"/>
  <c r="H2423" i="2"/>
  <c r="H2410"/>
  <c r="D11620" i="1"/>
  <c r="G11599" s="1"/>
  <c r="G11604" s="1"/>
  <c r="D1334" i="8"/>
  <c r="E4671" i="13"/>
  <c r="D11428" i="1"/>
  <c r="G11408" s="1"/>
  <c r="G11409" s="1"/>
  <c r="H2245" i="2"/>
  <c r="H2248" s="1"/>
  <c r="H2325"/>
  <c r="H2294"/>
  <c r="H2313"/>
  <c r="H2338"/>
  <c r="H2351"/>
  <c r="D1298" i="8"/>
  <c r="D1267"/>
  <c r="D4485" i="13"/>
  <c r="D4621" s="1"/>
  <c r="D4646" s="1"/>
  <c r="D4648" s="1"/>
  <c r="D4773" s="1"/>
  <c r="D4790" s="1"/>
  <c r="D4792" s="1"/>
  <c r="D4922" s="1"/>
  <c r="D4949" s="1"/>
  <c r="D4951" s="1"/>
  <c r="K11452" i="1"/>
  <c r="E2282" i="2"/>
  <c r="B2339" s="1"/>
  <c r="E2339" s="1"/>
  <c r="B2411" s="1"/>
  <c r="E2411" s="1"/>
  <c r="H2260"/>
  <c r="E2249"/>
  <c r="B2314" s="1"/>
  <c r="E2314" s="1"/>
  <c r="B2378" s="1"/>
  <c r="E2378" s="1"/>
  <c r="H2281"/>
  <c r="H2207"/>
  <c r="E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E4174" i="13"/>
  <c r="K11092" i="1"/>
  <c r="K11221" s="1"/>
  <c r="K11226" s="1"/>
  <c r="K11271" s="1"/>
  <c r="H2114" i="2"/>
  <c r="H2102"/>
  <c r="H1230" i="8"/>
  <c r="D1230"/>
  <c r="H1221"/>
  <c r="D1221"/>
  <c r="H1214"/>
  <c r="H697" i="7"/>
  <c r="H522" i="4"/>
  <c r="D521"/>
  <c r="H118" i="16"/>
  <c r="H108"/>
  <c r="H441" i="6"/>
  <c r="H4112" i="13"/>
  <c r="D4049"/>
  <c r="D4112" s="1"/>
  <c r="D4003"/>
  <c r="L3984"/>
  <c r="J3984"/>
  <c r="H3978"/>
  <c r="K3977"/>
  <c r="K3976"/>
  <c r="K3975"/>
  <c r="K3974"/>
  <c r="K3973"/>
  <c r="K3972"/>
  <c r="K3971"/>
  <c r="K3970"/>
  <c r="K3969"/>
  <c r="K3968"/>
  <c r="K3967"/>
  <c r="K3966"/>
  <c r="K3965"/>
  <c r="K3964"/>
  <c r="K3963"/>
  <c r="K3962"/>
  <c r="K3961"/>
  <c r="K3960"/>
  <c r="K3959"/>
  <c r="K3958"/>
  <c r="K3957"/>
  <c r="K3956"/>
  <c r="K3955"/>
  <c r="K3954"/>
  <c r="K3953"/>
  <c r="K3952"/>
  <c r="K3951"/>
  <c r="K3950"/>
  <c r="K3949"/>
  <c r="K3947"/>
  <c r="K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H3941" i="13"/>
  <c r="D3941"/>
  <c r="D3832"/>
  <c r="H3807"/>
  <c r="D3807"/>
  <c r="K3806"/>
  <c r="K3805"/>
  <c r="K3804"/>
  <c r="K3803"/>
  <c r="K3802"/>
  <c r="K3801"/>
  <c r="K3800"/>
  <c r="K3799"/>
  <c r="K3798"/>
  <c r="K3797"/>
  <c r="K3796"/>
  <c r="K3795"/>
  <c r="K3794"/>
  <c r="K3793"/>
  <c r="K3792"/>
  <c r="K3791"/>
  <c r="K3790"/>
  <c r="K3789"/>
  <c r="K3788"/>
  <c r="K3787"/>
  <c r="K3786"/>
  <c r="K3785"/>
  <c r="K3784"/>
  <c r="K3780"/>
  <c r="K3779"/>
  <c r="K3778"/>
  <c r="K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H3771" i="13"/>
  <c r="D3771"/>
  <c r="D3662"/>
  <c r="H3637"/>
  <c r="D3637"/>
  <c r="K3636"/>
  <c r="K3635"/>
  <c r="K3634"/>
  <c r="K3633"/>
  <c r="K3632"/>
  <c r="K3631"/>
  <c r="K3630"/>
  <c r="K3629"/>
  <c r="K3628"/>
  <c r="K3627"/>
  <c r="K3626"/>
  <c r="K3625"/>
  <c r="K3624"/>
  <c r="K3623"/>
  <c r="K3622"/>
  <c r="K3621"/>
  <c r="K3620"/>
  <c r="K3619"/>
  <c r="K3617"/>
  <c r="K3616"/>
  <c r="K3615"/>
  <c r="K3614"/>
  <c r="K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H3608" i="13"/>
  <c r="D3608"/>
  <c r="D3491"/>
  <c r="H3477"/>
  <c r="D3477"/>
  <c r="K3476"/>
  <c r="K3475"/>
  <c r="K3474"/>
  <c r="K3473"/>
  <c r="K3472"/>
  <c r="K3471"/>
  <c r="K3470"/>
  <c r="K3469"/>
  <c r="K3468"/>
  <c r="K3467"/>
  <c r="K3466"/>
  <c r="K3465"/>
  <c r="K3464"/>
  <c r="K3463"/>
  <c r="K3462"/>
  <c r="K3461"/>
  <c r="K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H3452" i="13"/>
  <c r="D3452"/>
  <c r="D3335"/>
  <c r="F3322"/>
  <c r="F3323" s="1"/>
  <c r="H3320"/>
  <c r="D3320"/>
  <c r="K3319"/>
  <c r="K3318"/>
  <c r="K3317"/>
  <c r="K3316"/>
  <c r="K3315"/>
  <c r="K3314"/>
  <c r="K3313"/>
  <c r="K3312"/>
  <c r="K3311"/>
  <c r="K3310"/>
  <c r="K3309"/>
  <c r="K3308"/>
  <c r="K3307"/>
  <c r="K3306"/>
  <c r="K3305"/>
  <c r="K3304"/>
  <c r="K3303"/>
  <c r="K3302"/>
  <c r="K3301"/>
  <c r="K3300"/>
  <c r="K3299"/>
  <c r="K3298"/>
  <c r="K3297"/>
  <c r="K3296"/>
  <c r="K3295"/>
  <c r="K3294"/>
  <c r="K3293"/>
  <c r="K3292"/>
  <c r="K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H3283" i="13"/>
  <c r="D3283"/>
  <c r="D3167"/>
  <c r="H3155"/>
  <c r="K3154"/>
  <c r="K3153"/>
  <c r="K3152"/>
  <c r="K3151"/>
  <c r="K3150"/>
  <c r="K3149"/>
  <c r="K3148"/>
  <c r="K3147"/>
  <c r="K3146"/>
  <c r="K3145"/>
  <c r="K3144"/>
  <c r="K3143"/>
  <c r="K3142"/>
  <c r="K3141"/>
  <c r="K3140"/>
  <c r="K3139"/>
  <c r="K3138"/>
  <c r="K3137"/>
  <c r="K3136"/>
  <c r="K3135"/>
  <c r="K3134"/>
  <c r="K3133"/>
  <c r="K3132"/>
  <c r="K3131"/>
  <c r="K3130"/>
  <c r="K3129"/>
  <c r="K3128"/>
  <c r="K3127"/>
  <c r="K3126"/>
  <c r="D3123"/>
  <c r="D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H3118" i="13"/>
  <c r="D3118"/>
  <c r="D2995"/>
  <c r="H2970"/>
  <c r="D2970"/>
  <c r="K2969"/>
  <c r="K2968"/>
  <c r="K2967"/>
  <c r="K2966"/>
  <c r="K2965"/>
  <c r="K2964"/>
  <c r="K2963"/>
  <c r="K2962"/>
  <c r="K2961"/>
  <c r="K2960"/>
  <c r="K2959"/>
  <c r="K2958"/>
  <c r="K2957"/>
  <c r="K2956"/>
  <c r="K2955"/>
  <c r="K2954"/>
  <c r="K2953"/>
  <c r="K2952"/>
  <c r="K2951"/>
  <c r="K2950"/>
  <c r="K2949"/>
  <c r="K2948"/>
  <c r="K2947"/>
  <c r="K2946"/>
  <c r="K2945"/>
  <c r="K2944"/>
  <c r="K2943"/>
  <c r="K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H2934" i="13"/>
  <c r="D2934"/>
  <c r="D2802"/>
  <c r="H2777"/>
  <c r="D2777"/>
  <c r="K2776"/>
  <c r="K2775"/>
  <c r="K2774"/>
  <c r="K2773"/>
  <c r="K2772"/>
  <c r="K2771"/>
  <c r="K2770"/>
  <c r="K2769"/>
  <c r="K2768"/>
  <c r="K2767"/>
  <c r="K2766"/>
  <c r="K2765"/>
  <c r="K2764"/>
  <c r="K2763"/>
  <c r="K2762"/>
  <c r="K2761"/>
  <c r="K2760"/>
  <c r="K2759"/>
  <c r="K2758"/>
  <c r="K2757"/>
  <c r="K2756"/>
  <c r="K2755"/>
  <c r="K2754"/>
  <c r="K2753"/>
  <c r="K2752"/>
  <c r="K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H2741" i="13"/>
  <c r="D2741"/>
  <c r="D2609"/>
  <c r="H2587"/>
  <c r="D2587"/>
  <c r="K2586"/>
  <c r="K2585"/>
  <c r="K2584"/>
  <c r="K2583"/>
  <c r="K2582"/>
  <c r="K2581"/>
  <c r="K2580"/>
  <c r="K2579"/>
  <c r="K2578"/>
  <c r="K2577"/>
  <c r="K2576"/>
  <c r="K2575"/>
  <c r="K2574"/>
  <c r="K2573"/>
  <c r="K2572"/>
  <c r="K2571"/>
  <c r="K2570"/>
  <c r="K2569"/>
  <c r="K2568"/>
  <c r="K2567"/>
  <c r="K2566"/>
  <c r="K2565"/>
  <c r="K2564"/>
  <c r="K2563"/>
  <c r="K2562"/>
  <c r="K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H2551" i="13"/>
  <c r="D2551"/>
  <c r="D2419"/>
  <c r="H2397"/>
  <c r="D2397"/>
  <c r="K2369"/>
  <c r="K2371" s="1"/>
  <c r="N2371" s="1"/>
  <c r="N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H2362" i="13"/>
  <c r="D2362"/>
  <c r="D2230"/>
  <c r="H2208"/>
  <c r="D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K3807" i="13"/>
  <c r="D9924" i="1"/>
  <c r="G9901" s="1"/>
  <c r="D2972" i="13"/>
  <c r="E2972" s="1"/>
  <c r="D3479"/>
  <c r="K3978"/>
  <c r="G11247" i="1"/>
  <c r="G11252" s="1"/>
  <c r="G11412"/>
  <c r="G11417" s="1"/>
  <c r="D1156" i="8"/>
  <c r="D1231"/>
  <c r="D1222"/>
  <c r="H2055" i="2"/>
  <c r="K10723" i="1"/>
  <c r="D1195" i="8"/>
  <c r="D1165"/>
  <c r="D1186"/>
  <c r="G10706" i="1"/>
  <c r="G10708" s="1"/>
  <c r="G10710" s="1"/>
  <c r="E4003" i="13"/>
  <c r="K10908" i="1"/>
  <c r="G10867"/>
  <c r="H2009" i="2"/>
  <c r="H2042"/>
  <c r="H2021"/>
  <c r="H10504" i="1"/>
  <c r="D10700"/>
  <c r="G10680" s="1"/>
  <c r="G10682" s="1"/>
  <c r="D3809" i="13"/>
  <c r="D3946" s="1"/>
  <c r="D3978" s="1"/>
  <c r="D3980" s="1"/>
  <c r="D4117" s="1"/>
  <c r="D4149" s="1"/>
  <c r="D4151" s="1"/>
  <c r="D4288" s="1"/>
  <c r="D4316" s="1"/>
  <c r="D4318" s="1"/>
  <c r="E3832"/>
  <c r="V4" i="14"/>
  <c r="K1821" i="5"/>
  <c r="J5" i="19"/>
  <c r="H1890" i="2"/>
  <c r="H1972"/>
  <c r="H1984"/>
  <c r="H1945"/>
  <c r="H1956"/>
  <c r="I1867"/>
  <c r="H1904"/>
  <c r="H1762"/>
  <c r="D10503" i="1"/>
  <c r="G10483" s="1"/>
  <c r="G10485" s="1"/>
  <c r="D2399" i="13"/>
  <c r="E2399" s="1"/>
  <c r="E2609"/>
  <c r="D2779"/>
  <c r="D3157"/>
  <c r="E3157" s="1"/>
  <c r="D2589"/>
  <c r="K3155"/>
  <c r="K3637"/>
  <c r="D3639"/>
  <c r="E3662"/>
  <c r="D1797" i="5"/>
  <c r="D1802" s="1"/>
  <c r="D1821" s="1"/>
  <c r="D1823" s="1"/>
  <c r="D1828" s="1"/>
  <c r="D1844" s="1"/>
  <c r="D1846" s="1"/>
  <c r="D1851" s="1"/>
  <c r="D1879" s="1"/>
  <c r="D1881" s="1"/>
  <c r="K1795"/>
  <c r="K10526" i="1"/>
  <c r="I1861" i="2"/>
  <c r="I1862" s="1"/>
  <c r="H1839"/>
  <c r="H1878"/>
  <c r="H1916"/>
  <c r="H1811"/>
  <c r="K3477" i="13"/>
  <c r="E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D3322" i="13"/>
  <c r="E3335"/>
  <c r="K3320"/>
  <c r="Q1715" i="2"/>
  <c r="D19" i="16"/>
  <c r="D34" s="1"/>
  <c r="D38" s="1"/>
  <c r="D39" s="1"/>
  <c r="D54" s="1"/>
  <c r="D58" s="1"/>
  <c r="D59" s="1"/>
  <c r="D74" s="1"/>
  <c r="D78" s="1"/>
  <c r="D79" s="1"/>
  <c r="D377" i="6"/>
  <c r="H1772" i="2"/>
  <c r="H1797"/>
  <c r="D1018" i="8"/>
  <c r="E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K2970" i="13"/>
  <c r="E2995"/>
  <c r="K9767" i="1"/>
  <c r="D9746"/>
  <c r="G9726" s="1"/>
  <c r="G9728" s="1"/>
  <c r="D9545"/>
  <c r="G9528" s="1"/>
  <c r="D9319"/>
  <c r="G9300" s="1"/>
  <c r="G9302" s="1"/>
  <c r="K9566"/>
  <c r="H1658" i="2"/>
  <c r="H1645"/>
  <c r="H1635"/>
  <c r="E1562"/>
  <c r="F33" i="14"/>
  <c r="G34" s="1"/>
  <c r="G30"/>
  <c r="K1632" i="5"/>
  <c r="D953" i="8"/>
  <c r="K2777" i="13"/>
  <c r="E2802"/>
  <c r="D1634" i="5"/>
  <c r="H1521" i="2"/>
  <c r="H1601"/>
  <c r="H1611"/>
  <c r="H1561"/>
  <c r="H1571"/>
  <c r="D368" i="6"/>
  <c r="K9340" i="1"/>
  <c r="H1461" i="2"/>
  <c r="G8883" i="1"/>
  <c r="G8884" s="1"/>
  <c r="G8886" s="1"/>
  <c r="D931" i="8"/>
  <c r="D442" i="4"/>
  <c r="D451"/>
  <c r="H1601" i="5"/>
  <c r="D1603" s="1"/>
  <c r="K1601"/>
  <c r="K2587" i="13"/>
  <c r="H1508" i="2"/>
  <c r="H1498"/>
  <c r="H1531"/>
  <c r="K9139" i="1"/>
  <c r="K1563" i="5"/>
  <c r="E1565" s="1"/>
  <c r="D9118" i="1"/>
  <c r="G9099" s="1"/>
  <c r="G9100" s="1"/>
  <c r="D922" i="8"/>
  <c r="D350" i="6"/>
  <c r="D359"/>
  <c r="H1401" i="2"/>
  <c r="D1565" i="5"/>
  <c r="E2230" i="13"/>
  <c r="E2419"/>
  <c r="H1471" i="2"/>
  <c r="H1451"/>
  <c r="H1441"/>
  <c r="D434" i="4"/>
  <c r="D1538" i="5"/>
  <c r="D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D1994" i="13"/>
  <c r="H1994"/>
  <c r="D2016"/>
  <c r="D2174"/>
  <c r="H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D944" s="1"/>
  <c r="D946" s="1"/>
  <c r="D947" s="1"/>
  <c r="D952" s="1"/>
  <c r="D955" s="1"/>
  <c r="D956" s="1"/>
  <c r="D961" s="1"/>
  <c r="D965" s="1"/>
  <c r="D966" s="1"/>
  <c r="E2016" i="13"/>
  <c r="D1501" i="5"/>
  <c r="D1464"/>
  <c r="D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H1966" i="13"/>
  <c r="D1966"/>
  <c r="D1807"/>
  <c r="H1784"/>
  <c r="D1784"/>
  <c r="H417" i="4"/>
  <c r="D416"/>
  <c r="D8453" i="1"/>
  <c r="K8475"/>
  <c r="K8438"/>
  <c r="D838" i="8" l="1"/>
  <c r="D417" i="4"/>
  <c r="D829" i="8"/>
  <c r="E1807" i="13"/>
  <c r="D822" i="8"/>
  <c r="D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H1755" i="13"/>
  <c r="D1755"/>
  <c r="D1638"/>
  <c r="H1616"/>
  <c r="D1616"/>
  <c r="H1431" i="5"/>
  <c r="D1431"/>
  <c r="H409" i="4"/>
  <c r="D408"/>
  <c r="M1244" i="2"/>
  <c r="M1265" s="1"/>
  <c r="D1618" i="13" l="1"/>
  <c r="E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H1587" i="13"/>
  <c r="D1587"/>
  <c r="D1455"/>
  <c r="H1433"/>
  <c r="D1433"/>
  <c r="H775" i="8"/>
  <c r="D775"/>
  <c r="H766"/>
  <c r="D766"/>
  <c r="H759"/>
  <c r="D759"/>
  <c r="H543" i="7"/>
  <c r="H401" i="4"/>
  <c r="D400"/>
  <c r="D7881" i="1"/>
  <c r="J11" i="14"/>
  <c r="L11" s="1"/>
  <c r="D11"/>
  <c r="F11" s="1"/>
  <c r="J6"/>
  <c r="L6" s="1"/>
  <c r="D6"/>
  <c r="F6" s="1"/>
  <c r="E7877" i="1"/>
  <c r="D767" i="8" l="1"/>
  <c r="G12" i="14"/>
  <c r="G8"/>
  <c r="D776" i="8"/>
  <c r="D401" i="4"/>
  <c r="E1455" i="13"/>
  <c r="D1402" i="5"/>
  <c r="D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H1404" i="13" l="1"/>
  <c r="D1404"/>
  <c r="D1271"/>
  <c r="H1249"/>
  <c r="D1249"/>
  <c r="D1251" l="1"/>
  <c r="E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H1220" i="13"/>
  <c r="D1220"/>
  <c r="D1087"/>
  <c r="H1065"/>
  <c r="D1065"/>
  <c r="H1338" i="5"/>
  <c r="D1338"/>
  <c r="H385" i="4"/>
  <c r="D384"/>
  <c r="K7428" i="1"/>
  <c r="K7389"/>
  <c r="N15" i="11"/>
  <c r="Q15" s="1"/>
  <c r="L1161" i="2"/>
  <c r="H1161"/>
  <c r="D1161"/>
  <c r="D1165" s="1"/>
  <c r="E1165" s="1"/>
  <c r="N7" i="11"/>
  <c r="N6"/>
  <c r="M7"/>
  <c r="M6"/>
  <c r="H1131" i="2"/>
  <c r="H20" i="11"/>
  <c r="H21"/>
  <c r="H22"/>
  <c r="H1036" i="13"/>
  <c r="D1036"/>
  <c r="D903"/>
  <c r="H886"/>
  <c r="D886"/>
  <c r="H1307" i="5"/>
  <c r="K7201" i="1"/>
  <c r="G6928"/>
  <c r="H682" i="8"/>
  <c r="D682"/>
  <c r="H673"/>
  <c r="D673"/>
  <c r="H667"/>
  <c r="H513" i="7"/>
  <c r="H377" i="4"/>
  <c r="D376"/>
  <c r="L1131" i="2"/>
  <c r="L1134" s="1"/>
  <c r="D1131"/>
  <c r="D1135" s="1"/>
  <c r="E1135" s="1"/>
  <c r="G6922" i="1"/>
  <c r="G6900"/>
  <c r="H863" i="13"/>
  <c r="D863"/>
  <c r="D745"/>
  <c r="H722"/>
  <c r="D722"/>
  <c r="H652" i="8"/>
  <c r="D652"/>
  <c r="H643"/>
  <c r="D643"/>
  <c r="H637"/>
  <c r="D637"/>
  <c r="H503" i="7"/>
  <c r="H369" i="4"/>
  <c r="D368"/>
  <c r="H492" i="7"/>
  <c r="H1276" i="5"/>
  <c r="D1276"/>
  <c r="K6936" i="1"/>
  <c r="K6898"/>
  <c r="M1101" i="2"/>
  <c r="L1101"/>
  <c r="L1104" s="1"/>
  <c r="H1101"/>
  <c r="D1101"/>
  <c r="D1105" s="1"/>
  <c r="E1105" s="1"/>
  <c r="D681" i="13"/>
  <c r="H681"/>
  <c r="D563"/>
  <c r="H540"/>
  <c r="D540"/>
  <c r="I1008" i="2"/>
  <c r="I1036"/>
  <c r="H622" i="8"/>
  <c r="D622"/>
  <c r="H613"/>
  <c r="D613"/>
  <c r="H607"/>
  <c r="D607"/>
  <c r="D492" i="7"/>
  <c r="H1251" i="5"/>
  <c r="H361" i="4"/>
  <c r="D360"/>
  <c r="K6690" i="1"/>
  <c r="K6655"/>
  <c r="H1047" i="2"/>
  <c r="M1077"/>
  <c r="L1077"/>
  <c r="H1077"/>
  <c r="D1077"/>
  <c r="D1081" s="1"/>
  <c r="E1081" s="1"/>
  <c r="H499" i="13"/>
  <c r="D499"/>
  <c r="D382"/>
  <c r="H361"/>
  <c r="D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D324" i="13"/>
  <c r="H324"/>
  <c r="D207"/>
  <c r="H190"/>
  <c r="D190"/>
  <c r="D452" i="7"/>
  <c r="H6172" i="1"/>
  <c r="H6161"/>
  <c r="E1021" i="2"/>
  <c r="M1017"/>
  <c r="L1017"/>
  <c r="D1017"/>
  <c r="H162" i="13"/>
  <c r="D162"/>
  <c r="D45"/>
  <c r="H28"/>
  <c r="D28"/>
  <c r="K6034" i="1"/>
  <c r="K5993"/>
  <c r="H337" i="4"/>
  <c r="D336"/>
  <c r="H1126" i="5"/>
  <c r="D1126"/>
  <c r="H315" i="6"/>
  <c r="D315"/>
  <c r="H452" i="7"/>
  <c r="H532" i="8"/>
  <c r="D532"/>
  <c r="H523"/>
  <c r="D523"/>
  <c r="H517"/>
  <c r="D517"/>
  <c r="M8" i="11" l="1"/>
  <c r="M9" s="1"/>
  <c r="M10" s="1"/>
  <c r="M11" s="1"/>
  <c r="D1067" i="13"/>
  <c r="D683" i="8"/>
  <c r="D736"/>
  <c r="D745"/>
  <c r="D345" i="4"/>
  <c r="D361"/>
  <c r="D377"/>
  <c r="D385"/>
  <c r="E1087" i="13"/>
  <c r="D393" i="4"/>
  <c r="D7409" i="1"/>
  <c r="H1170" i="2"/>
  <c r="K7640" i="1"/>
  <c r="H1164" i="2"/>
  <c r="D714" i="8"/>
  <c r="D729"/>
  <c r="H1193" i="2"/>
  <c r="K7429" i="1"/>
  <c r="D705" i="8"/>
  <c r="D674"/>
  <c r="D1340" i="5"/>
  <c r="E745" i="13"/>
  <c r="E382"/>
  <c r="G6930" i="1"/>
  <c r="D644" i="8"/>
  <c r="D638"/>
  <c r="D661" s="1"/>
  <c r="D667" s="1"/>
  <c r="D668" s="1"/>
  <c r="D691" s="1"/>
  <c r="D697" s="1"/>
  <c r="D698" s="1"/>
  <c r="D653"/>
  <c r="E903" i="13"/>
  <c r="D888"/>
  <c r="D369" i="4"/>
  <c r="H1134" i="2"/>
  <c r="D614" i="8"/>
  <c r="D623"/>
  <c r="D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D542" i="13"/>
  <c r="E563"/>
  <c r="H1050" i="2"/>
  <c r="D334" i="6"/>
  <c r="D593" i="8"/>
  <c r="D584"/>
  <c r="D481" i="7"/>
  <c r="D578" i="8"/>
  <c r="D325" i="6"/>
  <c r="D548" i="8"/>
  <c r="D563"/>
  <c r="D1210" i="5"/>
  <c r="D1251" s="1"/>
  <c r="D1253" s="1"/>
  <c r="D363" i="13"/>
  <c r="K6445" i="1"/>
  <c r="H1020" i="2"/>
  <c r="D467" i="7"/>
  <c r="D1167" i="5"/>
  <c r="D554" i="8"/>
  <c r="D316" i="6"/>
  <c r="K6238" i="1"/>
  <c r="D191" i="13"/>
  <c r="E207"/>
  <c r="D29"/>
  <c r="E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751" i="1"/>
  <c r="K3750"/>
  <c r="G16046"/>
  <c r="K3968"/>
  <c r="K3969"/>
  <c r="L146" i="4"/>
  <c r="L147"/>
  <c r="G5113" i="1"/>
  <c r="H647" i="21"/>
  <c r="P137" i="4"/>
  <c r="L137"/>
  <c r="L143"/>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family val="2"/>
          </rPr>
          <t>Admin:</t>
        </r>
        <r>
          <rPr>
            <sz val="9"/>
            <color indexed="81"/>
            <rFont val="Tahoma"/>
            <family val="2"/>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D4365" authorId="0">
      <text>
        <r>
          <rPr>
            <b/>
            <sz val="9"/>
            <color indexed="81"/>
            <rFont val="Tahoma"/>
            <family val="2"/>
          </rPr>
          <t>krrengar:</t>
        </r>
        <r>
          <rPr>
            <sz val="9"/>
            <color indexed="81"/>
            <rFont val="Tahoma"/>
            <family val="2"/>
          </rPr>
          <t xml:space="preserve">
Activation 100 + July Month 135 + Extra 5</t>
        </r>
      </text>
    </comment>
    <comment ref="D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<sst xmlns="http://schemas.openxmlformats.org/spreadsheetml/2006/main" count="78912" uniqueCount="12532">
  <si>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</si>
  <si>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</si>
  <si>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</si>
  <si>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</si>
  <si>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</si>
  <si>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</si>
  <si>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</si>
  <si>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</si>
  <si>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</si>
  <si>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</si>
  <si>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</si>
  <si>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</si>
  <si>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</si>
  <si>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</si>
  <si>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</si>
  <si>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</si>
  <si>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</si>
  <si>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</si>
  <si>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</si>
  <si>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</si>
  <si>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</si>
  <si>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</si>
  <si>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</si>
  <si>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</si>
  <si>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</si>
  <si>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</si>
  <si>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</si>
  <si>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</si>
  <si>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</si>
  <si>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</si>
  <si>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</si>
  <si>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</si>
  <si>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</si>
  <si>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</si>
  <si>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</si>
  <si>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</si>
  <si>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</si>
  <si>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</si>
  <si>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</si>
  <si>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</si>
  <si>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</si>
  <si>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</si>
  <si>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</si>
  <si>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</si>
  <si>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</si>
  <si>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</si>
  <si>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</si>
  <si>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</si>
  <si>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</si>
  <si>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</si>
  <si>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</si>
  <si>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</si>
  <si>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</si>
  <si>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</si>
  <si>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</si>
  <si>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</si>
  <si>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</si>
  <si>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</si>
  <si>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</si>
  <si>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</si>
  <si>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</si>
  <si>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</si>
  <si>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</si>
  <si>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</si>
  <si>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</si>
  <si>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</si>
  <si>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</si>
  <si>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</si>
  <si>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</si>
  <si>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</si>
  <si>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</si>
  <si>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</si>
  <si>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</si>
  <si>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</si>
  <si>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</si>
  <si>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</si>
  <si>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</si>
  <si>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</si>
  <si>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</si>
  <si>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</si>
  <si>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</si>
  <si>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</si>
  <si>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</si>
  <si>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</si>
  <si>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</si>
  <si>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</si>
  <si>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</si>
  <si>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</si>
  <si>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</si>
  <si>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</si>
  <si>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</si>
  <si>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</si>
  <si>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</si>
  <si>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</si>
  <si>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</si>
  <si>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</si>
  <si>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</si>
  <si>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</si>
  <si>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</si>
  <si>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</si>
  <si>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</si>
  <si>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</si>
  <si>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</si>
  <si>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</si>
  <si>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</si>
  <si>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</si>
  <si>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</si>
  <si>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</si>
  <si>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</si>
  <si>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</si>
  <si>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</si>
  <si>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</si>
  <si>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</si>
  <si>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</si>
  <si>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</si>
  <si>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</si>
  <si>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</si>
  <si>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</si>
  <si>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</si>
  <si>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</si>
  <si>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</si>
  <si>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</si>
  <si>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</si>
  <si>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</si>
  <si>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</si>
  <si>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</si>
  <si>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</si>
  <si>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</si>
  <si>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</si>
  <si>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</si>
  <si>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</si>
  <si>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</si>
  <si>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</si>
  <si>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</si>
  <si>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</si>
  <si>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</si>
  <si>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</si>
  <si>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</si>
  <si>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</si>
  <si>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</si>
  <si>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</si>
  <si>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</si>
  <si>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</si>
  <si>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</si>
  <si>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</si>
  <si>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</si>
  <si>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</si>
  <si>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</si>
  <si>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</si>
  <si>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</si>
  <si>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</si>
  <si>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</si>
  <si>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</si>
  <si>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</si>
  <si>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</si>
  <si>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</si>
  <si>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</si>
  <si>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</si>
  <si>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</si>
  <si>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</si>
  <si>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</si>
  <si>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</si>
  <si>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</si>
  <si>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</si>
  <si>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</si>
  <si>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</si>
  <si>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</si>
  <si>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</si>
  <si>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</si>
  <si>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</si>
  <si>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</si>
  <si>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</si>
  <si>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</si>
  <si>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</si>
  <si>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</si>
  <si>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</si>
  <si>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</si>
  <si>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</si>
  <si>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</si>
  <si>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</si>
  <si>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</si>
  <si>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</si>
  <si>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</si>
  <si>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</si>
  <si>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</si>
  <si>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</si>
  <si>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</si>
  <si>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</si>
  <si>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</si>
  <si>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</si>
  <si>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</si>
  <si>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</si>
  <si>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</si>
  <si>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</si>
  <si>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</si>
  <si>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</si>
  <si>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</si>
  <si>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</si>
  <si>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</si>
  <si>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</si>
  <si>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</si>
  <si>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</si>
  <si>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</si>
  <si>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</si>
  <si>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</si>
  <si>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</si>
  <si>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</si>
  <si>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</si>
  <si>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</si>
  <si>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</si>
  <si>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</si>
  <si>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</si>
  <si>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</si>
  <si>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</si>
  <si>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</si>
  <si>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</si>
  <si>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</si>
  <si>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</si>
  <si>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</si>
  <si>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</si>
  <si>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</si>
  <si>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</si>
  <si>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</si>
  <si>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</si>
  <si>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</si>
  <si>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</si>
  <si>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</si>
  <si>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</si>
  <si>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</si>
  <si>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</si>
  <si>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</si>
  <si>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</si>
  <si>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</si>
  <si>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</si>
  <si>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</si>
  <si>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</si>
  <si>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</si>
  <si>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</si>
  <si>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</si>
  <si>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</si>
  <si>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</si>
  <si>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</si>
  <si>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</si>
  <si>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</si>
  <si>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</si>
  <si>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</si>
  <si>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</si>
  <si>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</si>
  <si>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</si>
  <si>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</si>
  <si>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</si>
  <si>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</si>
  <si>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</si>
  <si>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</si>
  <si>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</si>
  <si>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</si>
  <si>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</si>
  <si>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</si>
  <si>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</si>
  <si>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</si>
  <si>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</si>
  <si>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</si>
  <si>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</si>
  <si>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</si>
  <si>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</si>
  <si>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</si>
  <si>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</si>
  <si>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</si>
  <si>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</si>
  <si>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</si>
  <si>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</si>
  <si>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</si>
  <si>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</si>
  <si>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</si>
  <si>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</si>
  <si>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</si>
  <si>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</si>
  <si>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</si>
  <si>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</si>
  <si>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</si>
  <si>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</si>
  <si>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</si>
  <si>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</si>
  <si>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</si>
  <si>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</si>
  <si>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</si>
  <si>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</si>
  <si>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</si>
  <si>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</si>
  <si>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</si>
  <si>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</si>
  <si>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</si>
  <si>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</si>
  <si>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</si>
  <si>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</si>
  <si>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</si>
  <si>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</si>
  <si>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</si>
  <si>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</si>
  <si>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</si>
  <si>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</si>
  <si>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</si>
  <si>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</si>
  <si>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</si>
  <si>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</si>
  <si>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</si>
  <si>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</si>
  <si>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</si>
  <si>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</si>
  <si>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</si>
  <si>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</si>
  <si>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</si>
  <si>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</si>
  <si>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</si>
  <si>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</si>
  <si>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</si>
  <si>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</si>
  <si>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</si>
  <si>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</si>
  <si>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</si>
  <si>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</si>
  <si>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</si>
  <si>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</si>
  <si>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</si>
  <si>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</si>
  <si>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</si>
  <si>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</si>
  <si>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</si>
  <si>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</si>
  <si>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</si>
  <si>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</si>
  <si>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</si>
  <si>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</si>
  <si>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</si>
  <si>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</si>
  <si>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</si>
  <si>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</si>
  <si>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</si>
  <si>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</si>
  <si>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</si>
  <si>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</si>
  <si>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</si>
  <si>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</si>
  <si>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</si>
  <si>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</si>
  <si>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</si>
  <si>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</si>
  <si>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</si>
  <si>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</si>
  <si>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</si>
  <si>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</si>
  <si>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</si>
  <si>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</si>
  <si>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</si>
  <si>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</si>
  <si>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</si>
  <si>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</si>
  <si>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</si>
  <si>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</si>
  <si>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</si>
  <si>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</si>
  <si>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</si>
  <si>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</si>
  <si>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</si>
  <si>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</si>
  <si>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</si>
  <si>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</si>
  <si>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</si>
  <si>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</si>
  <si>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</si>
  <si>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</si>
  <si>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</si>
  <si>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</si>
  <si>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</si>
  <si>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</si>
  <si>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</si>
  <si>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</si>
  <si>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</si>
  <si>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</si>
  <si>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</si>
  <si>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</si>
  <si>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</si>
  <si>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</si>
  <si>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</si>
  <si>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</si>
  <si>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</si>
  <si>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</si>
  <si>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</si>
  <si>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</si>
  <si>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</si>
  <si>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</si>
  <si>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</si>
  <si>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</si>
  <si>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</si>
  <si>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</si>
  <si>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</si>
  <si>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</si>
  <si>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</si>
  <si>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</si>
  <si>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</si>
  <si>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</si>
  <si>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</si>
  <si>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</si>
  <si>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</si>
  <si>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</si>
  <si>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</si>
  <si>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</si>
  <si>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</si>
  <si>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</si>
  <si>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</si>
  <si>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</si>
  <si>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</si>
  <si>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</si>
  <si>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</si>
  <si>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</si>
  <si>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</si>
  <si>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</si>
  <si>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</si>
  <si>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</si>
  <si>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</si>
  <si>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</si>
  <si>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</si>
  <si>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</si>
  <si>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</si>
  <si>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</si>
  <si>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</si>
  <si>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</si>
  <si>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</si>
  <si>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</si>
  <si>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</si>
  <si>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</si>
  <si>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</si>
  <si>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</si>
  <si>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</si>
  <si>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</si>
  <si>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</si>
  <si>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</si>
  <si>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</si>
  <si>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</si>
  <si>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</si>
  <si>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</si>
  <si>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</si>
  <si>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</si>
  <si>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</si>
  <si>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</si>
  <si>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</si>
  <si>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</si>
  <si>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</si>
  <si>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</si>
  <si>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</si>
  <si>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</si>
  <si>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</si>
  <si>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</si>
  <si>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</si>
  <si>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</si>
  <si>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</si>
  <si>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</si>
  <si>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</si>
  <si>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</si>
  <si>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</si>
  <si>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</si>
  <si>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</si>
  <si>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</si>
  <si>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</si>
  <si>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</si>
  <si>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</si>
  <si>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</si>
  <si>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</si>
  <si>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</si>
  <si>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</si>
  <si>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</si>
  <si>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</si>
  <si>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</si>
  <si>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</si>
  <si>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</si>
  <si>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</si>
  <si>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</si>
  <si>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</si>
  <si>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</si>
  <si>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</si>
  <si>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</si>
  <si>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</si>
  <si>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</si>
  <si>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</si>
  <si>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</si>
  <si>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</si>
  <si>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</si>
  <si>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</si>
  <si>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</si>
  <si>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</si>
  <si>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</si>
  <si>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</si>
  <si>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</si>
  <si>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</si>
  <si>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</si>
  <si>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</si>
  <si>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</si>
  <si>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</si>
  <si>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</si>
  <si>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</si>
  <si>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</si>
  <si>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</si>
  <si>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</si>
  <si>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</si>
  <si>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</si>
  <si>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</si>
  <si>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</si>
  <si>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</si>
  <si>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</si>
  <si>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</si>
  <si>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</si>
  <si>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</si>
  <si>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</si>
  <si>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</si>
  <si>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</si>
  <si>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</si>
  <si>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</si>
  <si>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</si>
  <si>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</si>
  <si>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</si>
  <si>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</si>
  <si>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</si>
  <si>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</si>
  <si>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</si>
  <si>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</si>
  <si>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</si>
  <si>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</si>
  <si>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</si>
  <si>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</si>
  <si>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</si>
  <si>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</si>
  <si>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</si>
  <si>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</si>
  <si>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</si>
  <si>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</si>
  <si>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</si>
  <si>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</si>
  <si>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</si>
  <si>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</si>
  <si>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</si>
  <si>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</si>
  <si>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</si>
  <si>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</si>
  <si>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</si>
  <si>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</si>
  <si>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</si>
  <si>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</si>
  <si>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</si>
  <si>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</si>
  <si>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</si>
  <si>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</si>
  <si>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</si>
  <si>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</si>
  <si>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</si>
  <si>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</si>
  <si>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</si>
  <si>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</si>
  <si>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</si>
  <si>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</si>
  <si>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</si>
  <si>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</si>
  <si>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</si>
  <si>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</si>
  <si>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</si>
  <si>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</si>
  <si>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</si>
  <si>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</si>
  <si>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</si>
  <si>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</si>
  <si>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</si>
  <si>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</si>
  <si>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</si>
  <si>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</si>
  <si>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</si>
  <si>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</si>
  <si>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</si>
  <si>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</si>
  <si>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</si>
  <si>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</si>
  <si>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</si>
  <si>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</si>
  <si>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</si>
  <si>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</si>
  <si>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</si>
  <si>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</si>
  <si>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</si>
  <si>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</si>
  <si>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</si>
  <si>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</si>
  <si>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</si>
  <si>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</si>
  <si>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</si>
  <si>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</si>
  <si>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</si>
  <si>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</si>
  <si>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</si>
  <si>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</si>
  <si>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</si>
  <si>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</si>
  <si>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</si>
  <si>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</si>
  <si>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</si>
  <si>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</si>
  <si>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</si>
  <si>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</si>
  <si>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</si>
  <si>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</si>
  <si>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</si>
  <si>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</si>
  <si>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</si>
  <si>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</si>
  <si>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</si>
  <si>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</si>
  <si>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</si>
  <si>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</si>
  <si>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</si>
  <si>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</si>
  <si>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</si>
  <si>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</si>
  <si>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</si>
  <si>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</si>
  <si>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</si>
  <si>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</si>
  <si>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</si>
  <si>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</si>
  <si>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</si>
  <si>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</si>
  <si>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</si>
  <si>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</si>
  <si>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</si>
  <si>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</si>
  <si>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</si>
  <si>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</si>
  <si>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</si>
  <si>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</si>
  <si>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</si>
  <si>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</si>
  <si>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</si>
  <si>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</si>
  <si>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</si>
  <si>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</si>
  <si>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</si>
  <si>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</si>
  <si>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</si>
  <si>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</si>
  <si>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</si>
  <si>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</si>
  <si>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</si>
  <si>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</si>
  <si>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</si>
  <si>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</si>
  <si>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</si>
  <si>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</si>
  <si>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</si>
  <si>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</si>
  <si>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</si>
  <si>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</si>
  <si>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</si>
  <si>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</si>
  <si>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</si>
  <si>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</si>
  <si>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</si>
  <si>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</si>
  <si>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</si>
  <si>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</si>
  <si>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</si>
  <si>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</si>
  <si>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</si>
  <si>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</si>
  <si>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</si>
  <si>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</si>
  <si>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</si>
  <si>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</si>
  <si>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</si>
  <si>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</si>
  <si>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</si>
  <si>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</si>
  <si>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</si>
  <si>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</si>
  <si>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</si>
  <si>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</si>
  <si>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</si>
  <si>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</si>
  <si>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</si>
  <si>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</si>
  <si>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</si>
  <si>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</si>
  <si>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</si>
  <si>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</si>
  <si>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</si>
  <si>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</si>
  <si>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</si>
  <si>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</si>
  <si>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</si>
  <si>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</si>
  <si>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</si>
  <si>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</si>
  <si>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</si>
  <si>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</si>
  <si>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</si>
  <si>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</si>
  <si>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</si>
  <si>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</si>
  <si>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</si>
  <si>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</si>
  <si>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</si>
  <si>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</si>
  <si>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</si>
  <si>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</si>
  <si>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</si>
  <si>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</si>
  <si>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</si>
  <si>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</si>
  <si>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</si>
  <si>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</si>
  <si>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</si>
  <si>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</si>
  <si>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</si>
  <si>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</si>
  <si>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</si>
  <si>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</si>
  <si>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</si>
  <si>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</si>
  <si>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</si>
  <si>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</si>
  <si>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</si>
  <si>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</si>
  <si>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</si>
  <si>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</si>
  <si>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</si>
  <si>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</si>
  <si>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</si>
  <si>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</si>
  <si>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</si>
  <si>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</si>
  <si>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</si>
  <si>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</si>
  <si>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</si>
  <si>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</si>
  <si>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</si>
  <si>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</si>
  <si>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</si>
  <si>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</si>
  <si>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</si>
  <si>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</si>
  <si>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</si>
  <si>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</si>
  <si>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</si>
  <si>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</si>
  <si>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</si>
  <si>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</si>
  <si>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</si>
  <si>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</si>
  <si>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</si>
  <si>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</si>
  <si>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</si>
  <si>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</si>
  <si>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</si>
  <si>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</si>
  <si>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</si>
  <si>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</si>
  <si>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</si>
  <si>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</si>
  <si>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</si>
  <si>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</si>
  <si>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</si>
  <si>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</si>
  <si>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</si>
  <si>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</si>
  <si>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</si>
  <si>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</si>
  <si>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</si>
  <si>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</si>
  <si>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</si>
  <si>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</si>
  <si>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</si>
  <si>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</si>
  <si>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</si>
  <si>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</si>
  <si>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</si>
  <si>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</si>
  <si>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</si>
  <si>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</si>
  <si>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</si>
  <si>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</si>
  <si>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</si>
  <si>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</si>
  <si>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</si>
  <si>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</si>
  <si>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</si>
  <si>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</si>
  <si>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</si>
  <si>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</si>
  <si>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</si>
  <si>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</si>
  <si>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</si>
  <si>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</si>
  <si>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</si>
  <si>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</si>
  <si>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</si>
  <si>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</si>
  <si>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</si>
  <si>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</si>
  <si>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</si>
  <si>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</si>
  <si>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</si>
  <si>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</si>
  <si>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</si>
  <si>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</si>
  <si>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</si>
  <si>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</si>
  <si>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</si>
  <si>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</si>
  <si>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</si>
  <si>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</si>
  <si>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</si>
  <si>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</si>
  <si>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</si>
  <si>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</si>
  <si>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</si>
  <si>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</si>
  <si>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</si>
  <si>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</si>
  <si>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</si>
  <si>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</si>
  <si>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</si>
  <si>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</si>
  <si>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</si>
  <si>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</si>
  <si>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</si>
  <si>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</si>
  <si>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</si>
  <si>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</si>
  <si>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</si>
  <si>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</si>
  <si>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</si>
  <si>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</si>
  <si>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</si>
  <si>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</si>
  <si>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</si>
  <si>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</si>
  <si>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</si>
  <si>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</si>
  <si>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</si>
  <si>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</si>
  <si>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</si>
  <si>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</si>
  <si>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</si>
  <si>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</si>
  <si>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</si>
  <si>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</si>
  <si>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</si>
  <si>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</si>
  <si>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</si>
  <si>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</si>
  <si>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</si>
  <si>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</si>
  <si>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</si>
  <si>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</si>
  <si>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</si>
  <si>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</si>
  <si>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</si>
  <si>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</si>
  <si>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</si>
  <si>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</si>
  <si>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</si>
  <si>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</si>
  <si>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</si>
  <si>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</si>
  <si>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</si>
  <si>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</si>
  <si>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</si>
  <si>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</si>
  <si>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</si>
  <si>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</si>
  <si>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</si>
  <si>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</si>
  <si>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</si>
  <si>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</si>
  <si>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</si>
  <si>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</si>
  <si>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</si>
  <si>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</si>
  <si>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</si>
  <si>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</si>
  <si>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</si>
  <si>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</si>
  <si>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</si>
  <si>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</si>
  <si>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</si>
  <si>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</si>
  <si>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</si>
  <si>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</si>
  <si>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</si>
  <si>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</si>
  <si>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</si>
  <si>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</si>
  <si>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</si>
  <si>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</si>
  <si>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</si>
  <si>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</si>
  <si>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</si>
  <si>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</si>
  <si>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</si>
  <si>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</si>
  <si>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</si>
  <si>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</si>
  <si>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</si>
  <si>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</si>
  <si>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</si>
  <si>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</si>
  <si>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</si>
  <si>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</si>
  <si>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</si>
  <si>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</si>
  <si>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</si>
  <si>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</si>
  <si>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</si>
  <si>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</si>
  <si>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</si>
  <si>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</si>
  <si>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</si>
  <si>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</si>
  <si>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</si>
  <si>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</si>
  <si>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</si>
  <si>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</si>
  <si>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</si>
  <si>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</si>
  <si>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</si>
  <si>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</si>
  <si>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</si>
  <si>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</si>
  <si>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</si>
  <si>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</si>
  <si>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</si>
  <si>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</si>
  <si>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</si>
  <si>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</si>
  <si>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</si>
  <si>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</si>
  <si>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</si>
  <si>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</si>
  <si>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</si>
  <si>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</si>
  <si>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</si>
  <si>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</si>
  <si>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</si>
  <si>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</si>
  <si>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</si>
  <si>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</si>
  <si>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</si>
  <si>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</si>
  <si>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</si>
  <si>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</si>
  <si>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</si>
  <si>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</si>
  <si>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</si>
  <si>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</si>
  <si>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</si>
  <si>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</si>
  <si>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</si>
  <si>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</si>
  <si>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</si>
  <si>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</si>
  <si>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</si>
  <si>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</si>
  <si>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</si>
  <si>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</si>
  <si>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</si>
  <si>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</si>
  <si>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</si>
  <si>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</si>
  <si>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</si>
  <si>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</si>
  <si>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</si>
  <si>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</si>
  <si>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</si>
  <si>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</si>
  <si>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</si>
  <si>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</si>
  <si>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</si>
  <si>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</si>
  <si>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</si>
  <si>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</si>
  <si>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</si>
  <si>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</si>
  <si>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</si>
  <si>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</si>
  <si>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</si>
  <si>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</si>
  <si>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</si>
  <si>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</si>
  <si>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</si>
  <si>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</si>
  <si>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</si>
  <si>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</si>
  <si>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</si>
  <si>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</si>
  <si>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</si>
  <si>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</si>
  <si>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</si>
  <si>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</si>
  <si>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</si>
  <si>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</si>
  <si>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</si>
  <si>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</si>
  <si>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</si>
  <si>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</si>
  <si>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</si>
  <si>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</si>
  <si>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</si>
  <si>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</si>
  <si>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</si>
  <si>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</si>
  <si>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</si>
  <si>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</si>
  <si>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</si>
  <si>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</si>
  <si>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</si>
  <si>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</si>
  <si>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</si>
  <si>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</si>
  <si>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</si>
  <si>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</si>
  <si>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</si>
  <si>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</si>
  <si>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</si>
  <si>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</si>
  <si>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</si>
  <si>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</si>
  <si>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</si>
  <si>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</si>
  <si>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</si>
  <si>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</si>
  <si>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</si>
  <si>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</si>
  <si>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</si>
  <si>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</si>
  <si>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</si>
  <si>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</si>
  <si>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</si>
  <si>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</si>
  <si>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</si>
  <si>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</si>
  <si>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</si>
  <si>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</si>
  <si>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</si>
  <si>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</si>
  <si>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</si>
  <si>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</si>
  <si>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</si>
  <si>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</si>
  <si>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</si>
  <si>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</si>
  <si>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</si>
  <si>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</si>
  <si>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</si>
  <si>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</si>
  <si>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</si>
  <si>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</si>
  <si>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</si>
  <si>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</si>
  <si>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</si>
  <si>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</si>
  <si>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</si>
  <si>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</si>
  <si>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</si>
  <si>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</si>
  <si>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</si>
  <si>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</si>
  <si>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</si>
  <si>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</si>
  <si>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</si>
  <si>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</si>
  <si>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</si>
  <si>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</si>
  <si>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</si>
  <si>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</si>
  <si>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</si>
  <si>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</si>
  <si>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</si>
  <si>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</si>
  <si>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</si>
  <si>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</si>
  <si>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</si>
  <si>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</si>
  <si>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</si>
  <si>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</si>
  <si>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</si>
  <si>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</si>
  <si>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</si>
  <si>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</si>
  <si>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</si>
  <si>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</si>
  <si>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</si>
  <si>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</si>
  <si>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</si>
  <si>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</si>
  <si>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</si>
  <si>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</si>
  <si>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</si>
  <si>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</si>
  <si>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</si>
  <si>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</si>
  <si>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</si>
  <si>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</si>
  <si>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</si>
  <si>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</si>
  <si>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</si>
  <si>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</si>
  <si>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</si>
  <si>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</si>
  <si>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</si>
  <si>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</si>
  <si>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</si>
  <si>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</si>
  <si>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</si>
  <si>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</si>
  <si>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</si>
  <si>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</si>
  <si>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</si>
  <si>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</si>
  <si>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</si>
  <si>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</si>
  <si>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</si>
  <si>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</si>
  <si>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</si>
  <si>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</si>
  <si>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</si>
  <si>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</si>
  <si>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</si>
  <si>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</si>
  <si>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</si>
  <si>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</si>
  <si>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</si>
  <si>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</si>
  <si>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</si>
  <si>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</si>
  <si>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</si>
  <si>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</si>
  <si>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</si>
  <si>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</si>
  <si>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</si>
  <si>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</si>
  <si>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</si>
  <si>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</si>
  <si>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</si>
  <si>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</si>
  <si>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</si>
  <si>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</si>
  <si>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</si>
  <si>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</si>
  <si>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</si>
  <si>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</si>
  <si>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</si>
  <si>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</si>
  <si>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</si>
  <si>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</si>
  <si>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</si>
  <si>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</si>
  <si>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</si>
  <si>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</si>
  <si>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</si>
  <si>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</si>
  <si>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</si>
  <si>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</si>
  <si>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</si>
  <si>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</si>
  <si>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</si>
  <si>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</si>
  <si>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</si>
  <si>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</si>
  <si>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</si>
  <si>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</si>
  <si>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</si>
  <si>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</si>
  <si>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</si>
  <si>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</si>
  <si>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</si>
  <si>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</si>
  <si>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</si>
  <si>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</si>
  <si>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</si>
  <si>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</si>
  <si>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</si>
  <si>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</si>
  <si>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</si>
  <si>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</si>
  <si>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</si>
  <si>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</si>
  <si>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</si>
  <si>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</si>
  <si>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</si>
  <si>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</si>
  <si>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</si>
  <si>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</si>
  <si>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</si>
  <si>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</si>
  <si>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</si>
  <si>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</si>
  <si>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</si>
  <si>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</si>
  <si>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</si>
  <si>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</si>
  <si>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</si>
  <si>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</si>
  <si>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</si>
  <si>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</si>
  <si>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</si>
  <si>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</si>
  <si>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</si>
  <si>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</si>
  <si>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</si>
  <si>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</si>
  <si>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</si>
  <si>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</si>
  <si>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</si>
  <si>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</si>
  <si>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</si>
  <si>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</si>
  <si>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</si>
  <si>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</si>
  <si>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</si>
  <si>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</si>
  <si>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</si>
  <si>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</si>
  <si>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</si>
  <si>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</si>
  <si>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</si>
  <si>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</si>
  <si>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</si>
  <si>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</si>
  <si>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</si>
  <si>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</si>
  <si>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</si>
  <si>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</si>
  <si>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</si>
  <si>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</si>
  <si>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</si>
  <si>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</si>
  <si>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</si>
  <si>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</si>
  <si>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</si>
  <si>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</si>
  <si>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</si>
  <si>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</si>
  <si>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</si>
  <si>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</si>
  <si>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</si>
  <si>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</si>
  <si>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</si>
  <si>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</si>
  <si>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</si>
  <si>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</si>
  <si>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</si>
  <si>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</si>
  <si>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</si>
  <si>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</si>
  <si>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</si>
  <si>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</si>
  <si>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</si>
  <si>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</si>
  <si>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</si>
  <si>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</si>
  <si>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</si>
  <si>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</si>
  <si>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</si>
  <si>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</si>
  <si>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</si>
  <si>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</si>
  <si>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</si>
  <si>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</si>
  <si>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</si>
  <si>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</si>
  <si>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</si>
  <si>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</si>
  <si>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</si>
  <si>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</si>
  <si>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</si>
  <si>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</si>
  <si>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</si>
  <si>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</si>
  <si>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</si>
  <si>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</si>
  <si>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</si>
  <si>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</si>
  <si>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</si>
  <si>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</si>
  <si>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</si>
  <si>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</si>
  <si>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</si>
  <si>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</si>
  <si>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</si>
  <si>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</si>
  <si>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</si>
  <si>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</si>
  <si>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</si>
  <si>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</si>
  <si>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</si>
  <si>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</si>
  <si>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</si>
  <si>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</si>
  <si>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</si>
  <si>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</si>
  <si>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</si>
  <si>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</si>
  <si>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</si>
  <si>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</si>
  <si>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</si>
  <si>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</si>
  <si>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</si>
  <si>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</si>
  <si>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</si>
  <si>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</si>
  <si>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</si>
  <si>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</si>
  <si>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</si>
  <si>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</si>
  <si>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</si>
  <si>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</si>
  <si>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</si>
  <si>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</si>
  <si>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</si>
  <si>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</si>
  <si>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</si>
  <si>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</si>
  <si>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</si>
  <si>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</si>
  <si>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</si>
  <si>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</si>
  <si>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</si>
  <si>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</si>
  <si>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</si>
  <si>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</si>
  <si>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</si>
  <si>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</si>
  <si>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</si>
  <si>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</si>
  <si>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</si>
  <si>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</si>
  <si>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</si>
  <si>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</si>
  <si>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</si>
  <si>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</si>
  <si>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</si>
  <si>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</si>
  <si>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</si>
  <si>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</si>
  <si>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</si>
  <si>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</si>
  <si>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</si>
  <si>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</si>
  <si>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</si>
  <si>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</si>
  <si>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</si>
  <si>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</si>
  <si>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</si>
  <si>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</si>
  <si>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</si>
  <si>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</si>
  <si>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</si>
  <si>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</si>
  <si>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</si>
  <si>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</si>
  <si>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</si>
  <si>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</si>
  <si>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</si>
  <si>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</si>
  <si>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</si>
  <si>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</si>
  <si>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</si>
  <si>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</si>
  <si>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</si>
  <si>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</si>
  <si>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</si>
  <si>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</si>
  <si>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</si>
  <si>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</si>
  <si>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</si>
  <si>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</si>
  <si>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</si>
  <si>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</si>
  <si>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</si>
  <si>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</si>
  <si>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</si>
  <si>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</si>
  <si>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</si>
  <si>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</si>
  <si>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</si>
  <si>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</si>
  <si>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</si>
  <si>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</si>
  <si>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</si>
  <si>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</si>
  <si>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</si>
  <si>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</si>
  <si>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</si>
  <si>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</si>
  <si>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</si>
  <si>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</si>
  <si>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</si>
  <si>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</si>
  <si>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</si>
  <si>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</si>
  <si>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</si>
  <si>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</si>
  <si>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</si>
  <si>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</si>
  <si>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</si>
  <si>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</si>
  <si>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</si>
  <si>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</si>
  <si>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</si>
  <si>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</si>
  <si>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</si>
  <si>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</si>
  <si>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</si>
  <si>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</si>
  <si>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</si>
  <si>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</si>
  <si>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</si>
  <si>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</si>
  <si>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</si>
  <si>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</si>
  <si>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</si>
  <si>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</si>
  <si>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</si>
  <si>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</si>
  <si>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</si>
  <si>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</si>
  <si>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</si>
  <si>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</si>
  <si>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</si>
  <si>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</si>
  <si>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</si>
  <si>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</si>
  <si>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</si>
  <si>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</si>
  <si>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</si>
  <si>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</si>
  <si>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</si>
  <si>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</si>
  <si>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</si>
  <si>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</si>
  <si>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</si>
  <si>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</si>
  <si>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</si>
  <si>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</si>
  <si>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</si>
  <si>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</si>
  <si>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</si>
  <si>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</si>
  <si>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</si>
  <si>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</si>
  <si>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</si>
  <si>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</si>
  <si>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</si>
  <si>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</si>
  <si>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</si>
  <si>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</si>
  <si>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</si>
  <si>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</si>
  <si>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</si>
  <si>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</si>
  <si>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</si>
  <si>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</si>
  <si>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</si>
  <si>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</si>
  <si>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</si>
  <si>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</si>
  <si>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</si>
  <si>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</si>
  <si>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</si>
  <si>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</si>
  <si>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</si>
  <si>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</si>
  <si>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</si>
  <si>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</si>
  <si>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</si>
  <si>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</si>
  <si>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</si>
  <si>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</si>
  <si>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</si>
  <si>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</si>
  <si>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</si>
  <si>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</si>
  <si>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</si>
  <si>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</si>
  <si>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</si>
  <si>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</si>
  <si>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</si>
  <si>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</si>
  <si>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</si>
  <si>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</si>
  <si>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</si>
  <si>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</si>
  <si>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</si>
  <si>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</si>
  <si>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</si>
  <si>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</si>
  <si>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</si>
  <si>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</si>
  <si>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</si>
  <si>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</si>
  <si>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</si>
  <si>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</si>
  <si>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</si>
  <si>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</si>
  <si>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</si>
  <si>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</si>
  <si>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</si>
  <si>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</si>
  <si>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</si>
  <si>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</si>
  <si>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</si>
  <si>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</si>
  <si>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</si>
  <si>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</si>
  <si>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</si>
  <si>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</si>
  <si>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</si>
  <si>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</si>
  <si>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</si>
  <si>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</si>
  <si>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</si>
  <si>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</si>
  <si>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</si>
  <si>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</si>
  <si>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</si>
  <si>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</si>
  <si>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</si>
  <si>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</si>
  <si>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</si>
  <si>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</si>
  <si>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</si>
  <si>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</si>
  <si>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</si>
  <si>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</si>
  <si>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</si>
  <si>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</si>
  <si>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</si>
  <si>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</si>
  <si>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</si>
  <si>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</si>
  <si>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</si>
  <si>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</si>
  <si>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</si>
  <si>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</si>
  <si>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</si>
  <si>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</si>
  <si>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</si>
  <si>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</si>
  <si>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</si>
  <si>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</si>
  <si>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</si>
  <si>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</si>
  <si>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</si>
  <si>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</si>
  <si>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</si>
  <si>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</si>
  <si>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</si>
  <si>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</si>
  <si>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</si>
  <si>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</si>
  <si>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</si>
  <si>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</si>
  <si>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</si>
  <si>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</si>
  <si>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</si>
  <si>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</si>
  <si>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</si>
  <si>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</si>
  <si>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</si>
  <si>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</si>
  <si>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</si>
  <si>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</si>
  <si>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</si>
  <si>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</si>
  <si>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</si>
  <si>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</si>
  <si>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</si>
  <si>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</si>
  <si>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</si>
  <si>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</si>
  <si>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</si>
  <si>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</si>
  <si>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</si>
  <si>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</si>
  <si>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</si>
  <si>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</si>
  <si>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</si>
  <si>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</si>
  <si>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</si>
  <si>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</si>
  <si>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</si>
  <si>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</si>
  <si>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</si>
  <si>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</si>
  <si>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</si>
  <si>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</si>
  <si>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</si>
  <si>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</si>
  <si>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</si>
  <si>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</si>
  <si>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</si>
  <si>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</si>
  <si>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</si>
  <si>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</si>
  <si>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</si>
  <si>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</si>
  <si>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</si>
  <si>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</si>
  <si>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</si>
  <si>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</si>
  <si>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</si>
  <si>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</si>
  <si>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</si>
  <si>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</si>
  <si>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</si>
  <si>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</si>
  <si>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</si>
  <si>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</si>
  <si>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</si>
  <si>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</si>
  <si>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</si>
  <si>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</si>
  <si>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</si>
  <si>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</si>
  <si>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</si>
  <si>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</si>
  <si>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</si>
  <si>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</si>
  <si>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</si>
  <si>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</si>
  <si>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</si>
  <si>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</si>
  <si>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</si>
  <si>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</si>
  <si>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</si>
  <si>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</si>
  <si>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</si>
  <si>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</si>
  <si>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</si>
  <si>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</si>
  <si>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</si>
  <si>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</si>
  <si>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</si>
  <si>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</si>
  <si>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</si>
  <si>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</si>
  <si>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</si>
  <si>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</si>
  <si>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</si>
  <si>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</si>
  <si>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</si>
  <si>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</si>
  <si>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</si>
  <si>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</si>
  <si>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</si>
  <si>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</si>
  <si>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</si>
  <si>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</si>
  <si>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</si>
  <si>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</si>
  <si>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</si>
  <si>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</si>
  <si>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</si>
  <si>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</si>
  <si>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</si>
  <si>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</si>
  <si>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</si>
  <si>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</si>
  <si>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</si>
  <si>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</si>
  <si>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</si>
  <si>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</si>
  <si>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</si>
  <si>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</si>
  <si>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</si>
  <si>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</si>
  <si>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</si>
  <si>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</si>
  <si>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</si>
  <si>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</si>
  <si>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</si>
  <si>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</si>
  <si>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</si>
  <si>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</si>
  <si>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</si>
  <si>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</si>
  <si>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</si>
  <si>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</si>
  <si>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</si>
  <si>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</si>
  <si>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</si>
  <si>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</si>
  <si>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</si>
  <si>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</si>
  <si>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</si>
  <si>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</si>
  <si>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</si>
  <si>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</si>
  <si>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</si>
  <si>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</si>
  <si>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</si>
  <si>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</si>
  <si>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</si>
  <si>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</si>
  <si>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</si>
  <si>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</si>
  <si>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</si>
  <si>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</si>
  <si>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</si>
  <si>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</si>
  <si>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</si>
  <si>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</si>
  <si>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</si>
  <si>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</si>
  <si>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</si>
  <si>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</si>
  <si>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</si>
  <si>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</si>
  <si>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</si>
  <si>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</si>
  <si>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</si>
  <si>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</si>
  <si>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</si>
  <si>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</si>
  <si>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</si>
  <si>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</si>
  <si>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</si>
  <si>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</si>
  <si>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</si>
  <si>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</si>
  <si>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</si>
  <si>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</si>
  <si>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</si>
  <si>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</si>
  <si>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</si>
  <si>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</si>
  <si>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</si>
  <si>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</si>
  <si>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</si>
  <si>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</si>
  <si>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</si>
  <si>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</si>
  <si>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</si>
  <si>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</si>
  <si>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</si>
  <si>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</si>
  <si>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</si>
  <si>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</si>
  <si>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</si>
  <si>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</si>
  <si>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</si>
  <si>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</si>
  <si>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</si>
  <si>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</si>
  <si>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</si>
  <si>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</si>
  <si>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</si>
  <si>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</si>
  <si>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</si>
  <si>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</si>
  <si>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</si>
  <si>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</si>
  <si>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</si>
  <si>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</si>
  <si>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</si>
  <si>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</si>
  <si>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</si>
  <si>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</si>
  <si>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</si>
  <si>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</si>
  <si>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</si>
  <si>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</si>
  <si>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</si>
  <si>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</si>
  <si>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</si>
  <si>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</si>
  <si>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</si>
  <si>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</si>
  <si>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</si>
  <si>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</si>
  <si>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</si>
  <si>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</si>
  <si>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</si>
  <si>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</si>
  <si>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</si>
  <si>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</si>
  <si>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</si>
  <si>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</si>
  <si>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</si>
  <si>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</si>
  <si>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</si>
  <si>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</si>
  <si>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</si>
  <si>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</si>
  <si>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</si>
  <si>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</si>
  <si>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</si>
  <si>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</si>
  <si>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</si>
  <si>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</si>
  <si>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</si>
  <si>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</si>
  <si>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</si>
  <si>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</si>
  <si>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</si>
  <si>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</si>
  <si>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</si>
  <si>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</si>
  <si>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</si>
  <si>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</si>
  <si>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</si>
  <si>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</si>
  <si>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</si>
  <si>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</si>
  <si>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</si>
  <si>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</si>
  <si>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</si>
  <si>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</si>
  <si>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</si>
  <si>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</si>
  <si>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</si>
  <si>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</si>
  <si>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</si>
  <si>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</si>
  <si>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</si>
  <si>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</si>
  <si>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</si>
  <si>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</si>
  <si>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</si>
  <si>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</si>
  <si>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</si>
  <si>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</si>
  <si>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</si>
  <si>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</si>
  <si>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</si>
  <si>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</si>
  <si>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</si>
  <si>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</si>
  <si>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</si>
  <si>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</si>
  <si>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</si>
  <si>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</si>
  <si>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</si>
  <si>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</si>
  <si>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</si>
  <si>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</si>
  <si>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</si>
  <si>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</si>
  <si>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</si>
  <si>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</si>
  <si>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</si>
  <si>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</si>
  <si>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</si>
  <si>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</si>
  <si>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</si>
  <si>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</si>
  <si>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</si>
  <si>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</si>
  <si>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</si>
  <si>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</si>
  <si>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</si>
  <si>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</si>
  <si>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</si>
  <si>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</si>
  <si>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</si>
  <si>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</si>
  <si>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</si>
  <si>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</si>
  <si>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</si>
  <si>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</si>
  <si>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</si>
  <si>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</si>
  <si>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</si>
  <si>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</si>
  <si>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</si>
  <si>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</si>
  <si>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</si>
  <si>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</si>
  <si>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</si>
  <si>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</si>
  <si>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</si>
  <si>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</si>
  <si>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</si>
  <si>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</si>
  <si>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</si>
  <si>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</si>
  <si>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</si>
  <si>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</si>
  <si>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</si>
  <si>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</si>
  <si>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</si>
  <si>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</si>
  <si>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</si>
  <si>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</si>
  <si>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</si>
  <si>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</si>
  <si>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</si>
  <si>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</si>
  <si>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</si>
  <si>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</si>
  <si>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</si>
  <si>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</si>
  <si>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</si>
  <si>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</si>
  <si>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</si>
  <si>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</si>
  <si>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</si>
  <si>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</si>
  <si>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</si>
  <si>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</si>
  <si>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</si>
  <si>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</si>
  <si>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</si>
  <si>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</si>
  <si>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</si>
  <si>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</si>
  <si>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</si>
  <si>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</si>
  <si>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</si>
  <si>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</si>
  <si>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</si>
  <si>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</si>
  <si>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</si>
  <si>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</si>
  <si>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</si>
  <si>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</si>
  <si>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</si>
  <si>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</si>
  <si>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</si>
  <si>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</si>
  <si>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</si>
  <si>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</si>
  <si>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</si>
  <si>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</si>
  <si>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</si>
  <si>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</si>
  <si>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</si>
  <si>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</si>
  <si>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</si>
  <si>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</si>
  <si>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</si>
  <si>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</si>
  <si>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</si>
  <si>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</si>
  <si>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</si>
  <si>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</si>
  <si>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</si>
  <si>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</si>
  <si>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</si>
  <si>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</si>
  <si>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</si>
  <si>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</si>
  <si>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</si>
  <si>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</si>
  <si>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</si>
  <si>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</si>
  <si>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</si>
  <si>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</si>
  <si>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</si>
  <si>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</si>
  <si>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</si>
  <si>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</si>
  <si>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</si>
  <si>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</si>
  <si>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</si>
  <si>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</si>
  <si>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</si>
  <si>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</si>
  <si>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</si>
  <si>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</si>
  <si>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</si>
  <si>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</si>
  <si>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</si>
  <si>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</si>
  <si>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</si>
  <si>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</si>
  <si>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</si>
  <si>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</si>
  <si>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</si>
  <si>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</si>
  <si>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</si>
  <si>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</si>
  <si>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</si>
  <si>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</si>
  <si>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</si>
  <si>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</si>
  <si>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</si>
  <si>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</si>
  <si>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</si>
  <si>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</si>
  <si>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</si>
  <si>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</si>
  <si>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</si>
  <si>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</si>
  <si>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</si>
  <si>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</si>
  <si>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</si>
  <si>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</si>
  <si>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</si>
  <si>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</si>
  <si>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</si>
  <si>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</si>
  <si>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</si>
  <si>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</si>
  <si>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</si>
  <si>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</si>
  <si>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</si>
  <si>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</si>
  <si>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</si>
  <si>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</si>
  <si>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</si>
  <si>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</si>
  <si>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</si>
  <si>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</si>
  <si>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</si>
  <si>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</si>
  <si>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</si>
  <si>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</si>
  <si>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</si>
  <si>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</si>
  <si>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</si>
  <si>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</si>
  <si>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</si>
  <si>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</si>
  <si>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</si>
  <si>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</si>
  <si>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</si>
  <si>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</si>
  <si>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</si>
  <si>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</si>
  <si>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</si>
  <si>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</si>
  <si>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</si>
  <si>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</si>
  <si>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</si>
  <si>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</si>
  <si>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</si>
  <si>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</si>
  <si>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</si>
  <si>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</si>
  <si>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</si>
  <si>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</si>
  <si>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</si>
  <si>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</si>
  <si>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</si>
  <si>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</si>
  <si>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</si>
  <si>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</si>
  <si>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</si>
  <si>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</si>
  <si>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</si>
  <si>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</si>
  <si>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</si>
  <si>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</si>
  <si>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</si>
  <si>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</si>
  <si>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</si>
  <si>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</si>
  <si>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</si>
  <si>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</si>
  <si>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</si>
  <si>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</si>
  <si>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</si>
  <si>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</si>
  <si>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</si>
  <si>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</si>
  <si>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</si>
  <si>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</si>
  <si>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</si>
  <si>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</si>
  <si>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</si>
  <si>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</si>
  <si>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</si>
  <si>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</si>
  <si>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</si>
  <si>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</si>
  <si>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</si>
  <si>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</si>
  <si>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</si>
  <si>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</si>
  <si>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</si>
  <si>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</si>
  <si>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</si>
  <si>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</si>
  <si>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</si>
  <si>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</si>
  <si>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</si>
  <si>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</si>
  <si>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</si>
  <si>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</si>
  <si>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</si>
  <si>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</si>
  <si>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</si>
  <si>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</si>
  <si>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</si>
  <si>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</si>
  <si>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</si>
  <si>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</si>
  <si>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</si>
  <si>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</si>
  <si>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</si>
  <si>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</si>
  <si>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</si>
  <si>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</si>
  <si>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</si>
  <si>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</si>
  <si>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</si>
  <si>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</si>
  <si>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</si>
  <si>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</si>
  <si>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</si>
  <si>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</si>
  <si>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</si>
  <si>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</si>
  <si>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</si>
  <si>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</si>
  <si>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</si>
  <si>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</si>
  <si>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</si>
  <si>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</si>
  <si>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</si>
  <si>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</si>
  <si>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</si>
  <si>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</si>
  <si>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</si>
  <si>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</si>
  <si>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</si>
  <si>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</si>
  <si>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</si>
  <si>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</si>
  <si>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</si>
  <si>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</si>
  <si>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</si>
  <si>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</si>
  <si>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</si>
  <si>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</si>
  <si>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</si>
  <si>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</si>
  <si>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</si>
  <si>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29th Oct From PDK</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</si>
  <si>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</si>
  <si>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</si>
  <si>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</si>
  <si>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</si>
  <si>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</si>
  <si>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</si>
  <si>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</si>
  <si>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</si>
  <si>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</si>
  <si>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</si>
  <si>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</si>
  <si>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</si>
  <si>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</si>
  <si>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</si>
  <si>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</si>
  <si>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</si>
  <si>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</si>
  <si>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</si>
  <si>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</si>
  <si>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</si>
  <si>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</si>
  <si>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</si>
  <si>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</si>
  <si>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</si>
  <si>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</si>
  <si>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</si>
  <si>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</si>
  <si>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</si>
  <si>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</si>
  <si>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</si>
  <si>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</si>
  <si>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</si>
  <si>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</si>
  <si>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</si>
  <si>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</si>
  <si>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</si>
  <si>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</si>
  <si>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</si>
  <si>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</si>
  <si>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</si>
  <si>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</si>
  <si>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</si>
  <si>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</si>
  <si>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</si>
  <si>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</si>
  <si>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</si>
  <si>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</si>
  <si>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</si>
  <si>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</si>
  <si>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</si>
  <si>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</si>
  <si>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</si>
  <si>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</si>
  <si>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</si>
  <si>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</si>
  <si>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</si>
  <si>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</si>
  <si>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</si>
  <si>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</si>
  <si>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</si>
  <si>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</si>
  <si>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</si>
  <si>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</si>
  <si>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</si>
  <si>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</si>
  <si>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</si>
  <si>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</si>
  <si>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</si>
  <si>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</si>
  <si>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</si>
  <si>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</si>
  <si>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</si>
  <si>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</si>
  <si>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</si>
  <si>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</si>
  <si>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</si>
  <si>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</si>
  <si>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</si>
  <si>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</si>
  <si>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</si>
  <si>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</si>
  <si>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</si>
  <si>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</si>
  <si>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</si>
  <si>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</si>
  <si>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</si>
  <si>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</si>
  <si>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</si>
  <si>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</si>
  <si>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</si>
  <si>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</si>
  <si>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</si>
  <si>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</si>
  <si>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</si>
  <si>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</si>
  <si>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</si>
  <si>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</si>
  <si>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</si>
  <si>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</si>
  <si>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</si>
  <si>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</si>
  <si>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</si>
  <si>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</si>
  <si>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</si>
  <si>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</si>
  <si>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</si>
  <si>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</si>
  <si>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</si>
  <si>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</si>
  <si>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</si>
  <si>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</si>
  <si>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</si>
  <si>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</si>
  <si>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</si>
  <si>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</si>
  <si>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</si>
  <si>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</si>
  <si>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</si>
  <si>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</si>
  <si>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</si>
  <si>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</si>
  <si>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</si>
  <si>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</si>
  <si>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</si>
  <si>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</si>
  <si>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</si>
  <si>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</si>
  <si>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</si>
  <si>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</si>
  <si>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</si>
  <si>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</si>
  <si>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</si>
  <si>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</si>
  <si>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</si>
  <si>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</si>
  <si>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</si>
  <si>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</si>
  <si>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</si>
  <si>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</si>
  <si>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</si>
  <si>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</si>
  <si>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</si>
  <si>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</si>
  <si>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</si>
  <si>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</si>
  <si>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</si>
  <si>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</si>
  <si>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</si>
  <si>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</si>
  <si>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</si>
  <si>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</si>
  <si>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</si>
  <si>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</si>
  <si>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</si>
  <si>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</si>
  <si>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</si>
  <si>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</si>
  <si>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</si>
  <si>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</si>
  <si>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</si>
  <si>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</si>
  <si>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</si>
  <si>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</si>
  <si>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</si>
  <si>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</si>
  <si>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</si>
  <si>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</si>
  <si>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</si>
  <si>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</si>
  <si>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</si>
  <si>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</si>
  <si>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</si>
  <si>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</si>
  <si>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</si>
  <si>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</si>
  <si>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</si>
  <si>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</si>
  <si>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</si>
  <si>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</si>
  <si>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</si>
  <si>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</si>
  <si>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</si>
  <si>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</si>
  <si>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</si>
  <si>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</si>
  <si>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</si>
  <si>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</si>
  <si>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</si>
  <si>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</si>
  <si>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</si>
  <si>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 xml:space="preserve">K.P.N. TRAVELS INDIA LSALEMIN </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</si>
  <si>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</si>
  <si>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</si>
  <si>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</si>
  <si>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</si>
  <si>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</si>
  <si>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</si>
  <si>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</si>
  <si>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</si>
  <si>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</si>
  <si>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</si>
  <si>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</si>
  <si>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</si>
  <si>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</si>
  <si>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</si>
  <si>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</si>
  <si>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</si>
  <si>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</si>
  <si>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</si>
  <si>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</si>
  <si>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</si>
  <si>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</si>
  <si>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</si>
  <si>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</si>
  <si>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</si>
  <si>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</si>
  <si>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</si>
  <si>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</si>
  <si>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</si>
  <si>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</si>
  <si>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</si>
  <si>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</si>
  <si>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</si>
  <si>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</si>
  <si>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</si>
  <si>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</si>
  <si>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</si>
  <si>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</si>
  <si>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</si>
  <si>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</si>
  <si>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</si>
  <si>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</si>
  <si>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</si>
  <si>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</si>
  <si>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</si>
  <si>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</si>
  <si>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</si>
  <si>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</si>
  <si>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</si>
  <si>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</si>
  <si>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</si>
  <si>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</si>
  <si>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</si>
  <si>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</si>
  <si>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</si>
  <si>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</si>
  <si>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</si>
  <si>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</si>
  <si>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</si>
  <si>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</si>
  <si>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</si>
  <si>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</si>
  <si>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</si>
  <si>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</si>
  <si>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</si>
  <si>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</si>
  <si>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</si>
  <si>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</si>
  <si>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</si>
  <si>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</si>
  <si>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</si>
  <si>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</si>
  <si>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</si>
  <si>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</si>
  <si>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</si>
  <si>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</si>
  <si>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</si>
  <si>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</si>
  <si>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</si>
  <si>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</si>
  <si>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</si>
  <si>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</si>
  <si>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</si>
  <si>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</si>
  <si>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</si>
  <si>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</si>
  <si>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</si>
  <si>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</si>
  <si>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</si>
  <si>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</si>
  <si>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</si>
  <si>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</si>
  <si>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</si>
  <si>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</si>
  <si>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</si>
  <si>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</si>
  <si>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</si>
  <si>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</si>
  <si>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</si>
  <si>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</si>
  <si>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</si>
  <si>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</si>
  <si>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</si>
  <si>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</si>
  <si>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</si>
  <si>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</si>
  <si>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</si>
  <si>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</si>
  <si>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</si>
  <si>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</si>
  <si>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</si>
  <si>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</si>
  <si>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</si>
  <si>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</si>
  <si>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</si>
  <si>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</si>
  <si>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</si>
  <si>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</si>
  <si>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</si>
  <si>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</si>
  <si>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</si>
  <si>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</si>
  <si>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</si>
  <si>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</si>
  <si>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</si>
  <si>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</si>
  <si>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</si>
  <si>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</si>
  <si>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</si>
  <si>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</si>
  <si>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</si>
  <si>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</si>
  <si>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</si>
  <si>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</si>
  <si>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</si>
  <si>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</si>
  <si>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</si>
  <si>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</si>
  <si>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</si>
  <si>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</si>
  <si>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</si>
  <si>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</si>
  <si>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</si>
  <si>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</si>
  <si>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</si>
  <si>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</si>
  <si>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</si>
  <si>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</si>
  <si>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</si>
  <si>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</si>
  <si>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</si>
  <si>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</si>
  <si>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</si>
  <si>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</si>
  <si>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</si>
  <si>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</si>
  <si>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</si>
  <si>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</si>
  <si>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</si>
  <si>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</si>
  <si>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</si>
  <si>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</si>
  <si>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</si>
  <si>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</si>
  <si>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</si>
  <si>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</si>
  <si>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</si>
  <si>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</si>
  <si>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</si>
  <si>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</si>
  <si>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</si>
  <si>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</si>
  <si>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</si>
  <si>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</si>
  <si>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</si>
  <si>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</si>
  <si>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</si>
  <si>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</si>
  <si>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</si>
  <si>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</si>
  <si>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</si>
  <si>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</si>
  <si>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</si>
  <si>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</si>
  <si>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</si>
  <si>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</si>
  <si>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</si>
  <si>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</si>
  <si>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</si>
  <si>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</si>
  <si>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</si>
  <si>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</si>
  <si>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</si>
  <si>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</si>
  <si>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</si>
  <si>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</si>
  <si>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</si>
  <si>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</si>
  <si>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</si>
  <si>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</si>
  <si>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</si>
  <si>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</si>
  <si>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</si>
  <si>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</si>
  <si>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</si>
  <si>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</si>
  <si>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</si>
  <si>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</si>
  <si>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</si>
  <si>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</si>
  <si>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</si>
  <si>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</si>
  <si>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</si>
  <si>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</si>
  <si>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</si>
  <si>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</si>
  <si>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</si>
  <si>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</si>
  <si>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</si>
  <si>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</si>
  <si>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</si>
  <si>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</si>
  <si>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</si>
  <si>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</si>
  <si>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</si>
  <si>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</si>
  <si>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</si>
  <si>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</si>
  <si>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</si>
  <si>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</si>
  <si>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</si>
  <si>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</si>
  <si>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</si>
  <si>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</si>
  <si>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</si>
  <si>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</si>
  <si>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</si>
  <si>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</si>
  <si>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</si>
  <si>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</si>
  <si>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</si>
  <si>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</si>
  <si>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</si>
  <si>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</si>
  <si>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</si>
  <si>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</si>
  <si>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</si>
  <si>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</si>
  <si>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</si>
  <si>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</si>
  <si>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</si>
  <si>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</si>
  <si>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</si>
  <si>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</si>
  <si>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</si>
  <si>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</si>
  <si>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</si>
  <si>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</si>
  <si>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</si>
  <si>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</si>
  <si>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</si>
  <si>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</si>
  <si>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</si>
  <si>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</si>
  <si>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</si>
  <si>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</si>
  <si>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</si>
  <si>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</si>
  <si>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</si>
  <si>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</si>
  <si>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</si>
  <si>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</si>
  <si>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</si>
  <si>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</si>
  <si>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</si>
  <si>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</si>
  <si>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</si>
  <si>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</si>
  <si>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</si>
  <si>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</si>
  <si>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</si>
  <si>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</si>
  <si>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</si>
  <si>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</si>
  <si>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</si>
  <si>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</si>
  <si>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</si>
  <si>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</si>
  <si>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</si>
  <si>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</si>
  <si>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</si>
  <si>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</si>
  <si>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</si>
  <si>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</si>
  <si>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</si>
  <si>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</si>
  <si>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</si>
  <si>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</si>
  <si>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</si>
  <si>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</si>
  <si>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</si>
  <si>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</si>
  <si>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</si>
  <si>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</si>
  <si>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</si>
  <si>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</si>
  <si>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</si>
  <si>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</si>
  <si>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</si>
  <si>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</si>
  <si>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</si>
  <si>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</si>
  <si>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</si>
  <si>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</si>
  <si>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</si>
  <si>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</si>
  <si>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</si>
  <si>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</si>
  <si>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</si>
  <si>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</si>
  <si>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</si>
  <si>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</si>
  <si>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</si>
  <si>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</si>
  <si>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</si>
  <si>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</si>
  <si>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</si>
  <si>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</si>
  <si>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</si>
  <si>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</si>
  <si>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</si>
  <si>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</si>
  <si>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</si>
  <si>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</si>
  <si>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</si>
  <si>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</si>
  <si>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</si>
  <si>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</si>
  <si>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</si>
  <si>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</si>
  <si>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</si>
  <si>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</si>
  <si>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</si>
  <si>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</si>
  <si>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</si>
  <si>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</si>
  <si>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</si>
  <si>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</si>
  <si>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</si>
  <si>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</si>
  <si>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</si>
  <si>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</si>
  <si>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</si>
  <si>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</si>
  <si>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</si>
  <si>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</si>
  <si>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</si>
  <si>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</si>
  <si>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</si>
  <si>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</si>
  <si>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</si>
  <si>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</si>
  <si>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</si>
  <si>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</si>
  <si>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</si>
  <si>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</si>
  <si>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</si>
  <si>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</si>
  <si>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</si>
  <si>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</si>
  <si>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</si>
  <si>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</si>
  <si>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</si>
  <si>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</si>
  <si>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</si>
  <si>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</si>
  <si>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</si>
  <si>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</si>
  <si>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</si>
  <si>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</si>
  <si>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</si>
  <si>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</si>
  <si>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</si>
  <si>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</si>
  <si>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</si>
  <si>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</si>
  <si>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</si>
  <si>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</si>
  <si>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</si>
  <si>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</si>
  <si>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</si>
  <si>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</si>
  <si>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</si>
  <si>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</si>
  <si>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</si>
  <si>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</si>
  <si>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</si>
  <si>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</si>
  <si>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</si>
  <si>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</si>
  <si>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</si>
  <si>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</si>
  <si>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</si>
  <si>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</si>
  <si>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</si>
  <si>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</si>
  <si>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</si>
  <si>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</si>
  <si>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</si>
  <si>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</si>
  <si>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</si>
  <si>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</si>
  <si>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</si>
  <si>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</si>
  <si>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</si>
  <si>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</si>
  <si>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</si>
  <si>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</si>
  <si>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</si>
  <si>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</si>
  <si>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</si>
  <si>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</si>
  <si>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</si>
  <si>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</si>
  <si>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</si>
  <si>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</si>
  <si>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</si>
  <si>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</si>
  <si>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</si>
  <si>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</si>
  <si>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</si>
  <si>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</si>
  <si>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</si>
  <si>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</si>
  <si>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</si>
  <si>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</si>
  <si>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</si>
  <si>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</si>
  <si>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</si>
  <si>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</si>
  <si>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</si>
  <si>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</si>
  <si>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</si>
  <si>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</si>
  <si>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</si>
  <si>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</si>
  <si>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</si>
  <si>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</si>
  <si>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</si>
  <si>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</si>
  <si>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</si>
  <si>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</si>
  <si>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</si>
  <si>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</si>
  <si>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</si>
  <si>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</si>
  <si>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</si>
  <si>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</si>
  <si>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</si>
  <si>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</si>
  <si>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</si>
  <si>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</si>
  <si>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</si>
  <si>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</si>
  <si>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</si>
  <si>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</si>
  <si>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</si>
  <si>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</si>
  <si>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</si>
  <si>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</si>
  <si>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</si>
  <si>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</si>
  <si>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</si>
  <si>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</si>
  <si>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</si>
  <si>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</si>
  <si>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</si>
  <si>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</si>
  <si>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</si>
  <si>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</si>
  <si>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</si>
  <si>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</si>
  <si>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</si>
  <si>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</si>
  <si>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</si>
  <si>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</si>
  <si>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</si>
  <si>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</si>
  <si>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</si>
  <si>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</si>
  <si>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</si>
  <si>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</si>
  <si>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</si>
  <si>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</si>
  <si>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</si>
  <si>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</si>
  <si>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</si>
  <si>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</si>
  <si>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</si>
  <si>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</si>
  <si>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</si>
  <si>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</si>
  <si>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</si>
  <si>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</si>
  <si>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</si>
  <si>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</si>
  <si>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</si>
  <si>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</si>
  <si>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</si>
  <si>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</si>
  <si>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</si>
  <si>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</si>
  <si>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</si>
  <si>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</si>
  <si>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</si>
  <si>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</si>
  <si>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</si>
  <si>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</si>
  <si>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</si>
  <si>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</si>
  <si>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</si>
  <si>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</si>
  <si>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</si>
  <si>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</si>
  <si>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</si>
  <si>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</si>
  <si>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</si>
  <si>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</si>
  <si>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</si>
  <si>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</si>
  <si>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</si>
  <si>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</si>
  <si>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</si>
  <si>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</si>
  <si>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</si>
  <si>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</si>
  <si>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</si>
  <si>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</si>
  <si>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</si>
  <si>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</si>
  <si>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</si>
  <si>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</si>
  <si>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</si>
  <si>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</si>
  <si>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</si>
  <si>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</si>
  <si>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</si>
  <si>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</si>
  <si>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</si>
  <si>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</si>
  <si>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</si>
  <si>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</si>
  <si>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</si>
  <si>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</si>
  <si>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</si>
  <si>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</si>
  <si>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</si>
  <si>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</si>
  <si>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</si>
  <si>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</si>
  <si>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</si>
  <si>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</si>
  <si>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</si>
  <si>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</si>
  <si>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</si>
  <si>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</si>
  <si>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</si>
  <si>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</si>
  <si>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</si>
  <si>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</si>
  <si>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</si>
  <si>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</si>
  <si>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</si>
  <si>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</si>
  <si>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</si>
  <si>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</si>
  <si>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</si>
  <si>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</si>
  <si>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</si>
  <si>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</si>
  <si>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</si>
  <si>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</si>
  <si>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</si>
  <si>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</si>
  <si>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</si>
  <si>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</si>
  <si>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</si>
  <si>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</si>
  <si>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</si>
  <si>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</si>
  <si>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</si>
  <si>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</si>
  <si>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</si>
  <si>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</si>
  <si>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</si>
  <si>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</si>
  <si>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</si>
  <si>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</si>
  <si>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</si>
  <si>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</si>
  <si>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</si>
  <si>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</si>
  <si>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</si>
  <si>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</si>
  <si>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</si>
  <si>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</si>
  <si>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</si>
  <si>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</si>
  <si>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</si>
  <si>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</si>
  <si>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</si>
  <si>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</si>
  <si>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</si>
  <si>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</si>
  <si>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</si>
  <si>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</si>
  <si>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</si>
  <si>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</si>
  <si>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</si>
  <si>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</si>
  <si>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</si>
  <si>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</si>
  <si>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</si>
  <si>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</si>
  <si>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</si>
  <si>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</si>
  <si>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</si>
  <si>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</si>
  <si>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</si>
  <si>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</si>
  <si>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</si>
  <si>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</si>
  <si>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</si>
  <si>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</si>
  <si>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</si>
  <si>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</si>
  <si>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</si>
  <si>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</si>
  <si>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</si>
  <si>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</si>
  <si>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</si>
  <si>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</si>
  <si>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</si>
  <si>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</si>
  <si>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</si>
  <si>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</si>
  <si>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</si>
  <si>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</si>
  <si>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</si>
  <si>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</si>
  <si>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</si>
  <si>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</si>
  <si>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</si>
  <si>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</si>
  <si>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</si>
  <si>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</si>
  <si>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</si>
  <si>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</si>
  <si>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</si>
  <si>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</si>
  <si>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</si>
  <si>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</si>
  <si>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</si>
  <si>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</si>
  <si>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</si>
  <si>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</si>
  <si>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</si>
  <si>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</si>
  <si>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</si>
  <si>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</si>
  <si>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</si>
  <si>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</si>
  <si>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</si>
  <si>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</si>
  <si>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</si>
  <si>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</si>
  <si>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</si>
  <si>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</si>
  <si>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</si>
  <si>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</si>
  <si>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</si>
  <si>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</si>
  <si>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</si>
  <si>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</si>
  <si>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</si>
  <si>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</si>
  <si>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</si>
  <si>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</si>
  <si>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</si>
  <si>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</si>
  <si>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</si>
  <si>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</si>
  <si>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</si>
  <si>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</si>
  <si>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</si>
  <si>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</si>
  <si>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</si>
  <si>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</si>
  <si>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</si>
  <si>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</si>
  <si>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</si>
  <si>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</si>
  <si>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</si>
  <si>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</si>
  <si>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</si>
  <si>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</si>
  <si>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</si>
  <si>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</si>
  <si>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</si>
  <si>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</si>
  <si>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</si>
  <si>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</si>
  <si>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</si>
  <si>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</si>
  <si>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</si>
  <si>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</si>
  <si>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</si>
  <si>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</si>
  <si>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</si>
  <si>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</si>
  <si>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</si>
  <si>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</si>
  <si>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</si>
  <si>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</si>
  <si>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</si>
  <si>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</si>
  <si>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</si>
  <si>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</si>
  <si>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</si>
  <si>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</si>
  <si>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</si>
  <si>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</si>
  <si>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</si>
  <si>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</si>
  <si>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</si>
  <si>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</si>
  <si>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</si>
  <si>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</si>
  <si>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</si>
  <si>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</si>
  <si>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</si>
  <si>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</si>
  <si>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</si>
  <si>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</si>
  <si>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</si>
  <si>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</si>
  <si>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</si>
  <si>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</si>
  <si>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</si>
  <si>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</si>
  <si>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</si>
  <si>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</si>
  <si>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</si>
  <si>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</si>
  <si>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</si>
  <si>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</si>
  <si>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</si>
  <si>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</si>
  <si>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</si>
  <si>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</si>
  <si>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</si>
  <si>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</si>
  <si>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</si>
  <si>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</si>
  <si>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</si>
  <si>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</si>
  <si>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</si>
  <si>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</si>
  <si>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</si>
  <si>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</si>
  <si>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</si>
  <si>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</si>
  <si>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</si>
  <si>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</si>
  <si>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</si>
  <si>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</si>
  <si>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</si>
  <si>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</si>
  <si>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</si>
  <si>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</si>
  <si>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</si>
  <si>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</si>
  <si>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</si>
  <si>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</si>
  <si>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</si>
  <si>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</si>
  <si>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</si>
  <si>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</si>
  <si>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</si>
  <si>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</si>
  <si>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</si>
  <si>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</si>
  <si>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</si>
  <si>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</si>
  <si>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</si>
  <si>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</si>
  <si>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</si>
  <si>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</si>
  <si>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</si>
  <si>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</si>
  <si>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</si>
  <si>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</si>
  <si>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</si>
  <si>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</si>
  <si>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</si>
  <si>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</si>
  <si>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</si>
  <si>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</si>
  <si>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</si>
  <si>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</si>
  <si>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</si>
  <si>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</si>
  <si>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</si>
  <si>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</si>
  <si>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</si>
  <si>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</si>
  <si>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</si>
  <si>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</si>
  <si>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</si>
  <si>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</si>
  <si>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</si>
  <si>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</si>
  <si>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</si>
  <si>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</si>
  <si>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</si>
  <si>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</si>
  <si>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</si>
  <si>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</si>
  <si>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</si>
  <si>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</si>
  <si>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</si>
  <si>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</si>
  <si>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</si>
  <si>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</si>
  <si>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</si>
  <si>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</si>
  <si>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</si>
  <si>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</si>
  <si>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</si>
  <si>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</si>
  <si>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</si>
  <si>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</si>
  <si>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</si>
  <si>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</si>
  <si>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</si>
  <si>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</si>
  <si>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</si>
  <si>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</si>
  <si>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</si>
  <si>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</si>
  <si>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</si>
  <si>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</si>
  <si>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</si>
  <si>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</si>
  <si>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</si>
  <si>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</si>
  <si>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</si>
  <si>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</si>
  <si>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</si>
  <si>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</si>
  <si>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</si>
  <si>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</si>
  <si>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</si>
  <si>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</si>
  <si>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</si>
  <si>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</si>
  <si>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</si>
  <si>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</si>
  <si>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</si>
  <si>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</si>
  <si>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</si>
  <si>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</si>
  <si>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</si>
  <si>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</si>
  <si>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</si>
  <si>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</si>
  <si>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</si>
  <si>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</si>
  <si>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</si>
  <si>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</si>
  <si>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</si>
  <si>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</si>
  <si>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</si>
  <si>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</si>
  <si>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</si>
  <si>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</si>
  <si>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</si>
  <si>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</si>
  <si>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</si>
  <si>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</si>
  <si>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</si>
  <si>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</si>
  <si>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</si>
  <si>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</si>
  <si>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</si>
  <si>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</si>
  <si>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</si>
  <si>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</si>
  <si>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</si>
  <si>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</si>
  <si>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</si>
  <si>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</si>
  <si>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</si>
  <si>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</si>
  <si>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</si>
  <si>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</si>
  <si>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</si>
  <si>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</si>
  <si>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</si>
  <si>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</si>
  <si>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</si>
  <si>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</si>
  <si>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</si>
  <si>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</si>
  <si>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</si>
  <si>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</si>
  <si>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</si>
  <si>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</si>
  <si>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</si>
  <si>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</si>
  <si>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</si>
  <si>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</si>
  <si>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</si>
  <si>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</si>
  <si>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</si>
  <si>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</si>
  <si>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</si>
  <si>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</si>
  <si>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</si>
  <si>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</si>
  <si>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</si>
  <si>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</si>
  <si>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</si>
  <si>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</si>
  <si>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</si>
  <si>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</si>
  <si>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</si>
  <si>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</si>
  <si>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</si>
  <si>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</si>
  <si>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</si>
  <si>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</si>
  <si>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</si>
  <si>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</si>
  <si>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</si>
  <si>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</si>
  <si>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</si>
  <si>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</si>
  <si>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Dates</t>
  </si>
  <si>
    <t>Yes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</si>
  <si>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</si>
  <si>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</si>
  <si>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</si>
  <si>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</si>
  <si>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</si>
  <si>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</si>
  <si>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</si>
  <si>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</si>
  <si>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</si>
  <si>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</si>
  <si>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</si>
  <si>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</si>
  <si>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</si>
  <si>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</si>
  <si>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</si>
  <si>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</si>
  <si>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</si>
  <si>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</si>
  <si>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</si>
  <si>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</si>
  <si>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</si>
  <si>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</si>
  <si>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</si>
  <si>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</si>
  <si>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</si>
  <si>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</si>
  <si>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</si>
  <si>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</si>
  <si>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</si>
  <si>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</si>
  <si>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</si>
  <si>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</si>
  <si>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</si>
  <si>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</si>
  <si>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</si>
  <si>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</si>
  <si>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</si>
  <si>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</si>
  <si>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</si>
  <si>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</si>
  <si>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</si>
  <si>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</si>
  <si>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</si>
  <si>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</si>
  <si>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</si>
  <si>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</si>
  <si>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</si>
  <si>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</si>
  <si>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</si>
  <si>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</si>
  <si>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</si>
  <si>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</si>
  <si>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</si>
  <si>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</si>
  <si>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</si>
  <si>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</si>
  <si>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</si>
  <si>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</si>
  <si>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</si>
  <si>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</si>
  <si>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</si>
  <si>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</si>
  <si>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</si>
  <si>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</si>
  <si>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</si>
  <si>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</si>
  <si>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</si>
  <si>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</si>
  <si>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</si>
  <si>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</si>
  <si>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</si>
  <si>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</si>
  <si>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</si>
  <si>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</si>
  <si>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</si>
  <si>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</si>
  <si>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</si>
  <si>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</si>
  <si>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</si>
  <si>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</si>
  <si>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</si>
  <si>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</si>
  <si>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</si>
  <si>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</si>
  <si>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</si>
  <si>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</si>
  <si>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</si>
  <si>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</si>
  <si>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</si>
  <si>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</si>
  <si>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</si>
  <si>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</si>
  <si>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</si>
  <si>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</si>
  <si>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</si>
  <si>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</si>
  <si>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</si>
  <si>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</si>
  <si>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</si>
  <si>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</si>
  <si>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</si>
  <si>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</si>
  <si>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</si>
  <si>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</si>
  <si>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</si>
  <si>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</si>
  <si>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</si>
  <si>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</si>
  <si>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</si>
  <si>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</si>
  <si>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</si>
  <si>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</si>
  <si>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</si>
  <si>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</si>
  <si>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</si>
  <si>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</si>
  <si>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</si>
  <si>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</si>
  <si>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</si>
  <si>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</si>
  <si>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</si>
  <si>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</si>
  <si>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</si>
  <si>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</si>
  <si>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</si>
  <si>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</si>
  <si>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</si>
  <si>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</si>
  <si>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</si>
  <si>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</si>
  <si>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</si>
  <si>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</si>
  <si>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</si>
  <si>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</si>
  <si>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</si>
  <si>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</si>
  <si>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</si>
  <si>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</si>
  <si>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</si>
  <si>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</si>
  <si>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</si>
  <si>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</si>
  <si>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</si>
  <si>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</si>
  <si>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</si>
  <si>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</si>
  <si>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</si>
  <si>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</si>
  <si>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</si>
  <si>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</si>
  <si>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</si>
  <si>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</si>
  <si>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</si>
  <si>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</si>
  <si>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</si>
  <si>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</si>
  <si>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</si>
  <si>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</si>
  <si>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</si>
  <si>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</si>
  <si>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</si>
  <si>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</si>
  <si>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</si>
  <si>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</si>
  <si>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</si>
  <si>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</si>
  <si>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</si>
  <si>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</si>
  <si>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</si>
  <si>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</si>
  <si>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</si>
  <si>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</si>
  <si>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</si>
  <si>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</si>
  <si>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</si>
  <si>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</si>
  <si>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</si>
  <si>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</si>
  <si>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</si>
  <si>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</si>
  <si>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</si>
  <si>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</si>
  <si>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</si>
  <si>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</si>
  <si>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</si>
  <si>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</si>
  <si>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</si>
  <si>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</si>
  <si>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</si>
  <si>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</si>
  <si>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</si>
  <si>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</si>
  <si>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</si>
  <si>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</si>
  <si>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</si>
  <si>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</si>
  <si>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</si>
  <si>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</si>
  <si>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</si>
  <si>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</si>
  <si>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</si>
  <si>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</si>
  <si>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</si>
  <si>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</si>
  <si>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</si>
  <si>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</si>
  <si>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</si>
  <si>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</si>
  <si>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</si>
  <si>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</si>
  <si>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</si>
  <si>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</si>
  <si>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</si>
  <si>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</si>
  <si>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</si>
  <si>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</si>
  <si>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</si>
  <si>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</si>
  <si>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</si>
  <si>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</si>
  <si>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</si>
  <si>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</si>
  <si>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</si>
  <si>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</si>
  <si>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</si>
  <si>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</si>
  <si>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</si>
  <si>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</si>
  <si>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</si>
  <si>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</si>
  <si>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</si>
  <si>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</si>
  <si>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</si>
  <si>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</si>
  <si>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</si>
  <si>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</si>
  <si>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</si>
  <si>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</si>
  <si>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</si>
  <si>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</si>
  <si>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</si>
  <si>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</si>
  <si>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</si>
  <si>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</si>
  <si>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</si>
  <si>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</si>
  <si>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</si>
  <si>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</si>
  <si>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</si>
  <si>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</si>
  <si>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</si>
  <si>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</si>
  <si>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</si>
  <si>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</si>
  <si>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</si>
  <si>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</si>
  <si>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</si>
  <si>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</si>
  <si>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</si>
  <si>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</si>
  <si>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</si>
  <si>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</si>
  <si>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</si>
  <si>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</si>
  <si>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</si>
  <si>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</si>
  <si>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</si>
  <si>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</si>
  <si>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</si>
  <si>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</si>
  <si>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</si>
  <si>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</si>
  <si>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</si>
  <si>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</si>
  <si>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</si>
  <si>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</si>
  <si>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</si>
  <si>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</si>
  <si>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</si>
  <si>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</si>
  <si>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</si>
  <si>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</si>
  <si>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</si>
  <si>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</si>
  <si>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</si>
  <si>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</si>
  <si>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</si>
  <si>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</si>
  <si>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</si>
  <si>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</si>
  <si>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</si>
  <si>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</si>
  <si>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</si>
  <si>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</si>
  <si>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</si>
  <si>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</si>
  <si>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</si>
  <si>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</si>
  <si>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</si>
  <si>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</si>
  <si>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</si>
  <si>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</si>
  <si>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</si>
  <si>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</si>
  <si>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</si>
  <si>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</si>
  <si>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</si>
  <si>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</si>
  <si>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</si>
  <si>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</si>
  <si>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</si>
  <si>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</si>
  <si>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</si>
  <si>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</si>
  <si>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</si>
  <si>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</si>
  <si>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</si>
  <si>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</si>
  <si>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</si>
  <si>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</si>
  <si>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</si>
  <si>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</si>
  <si>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</si>
  <si>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</si>
  <si>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</si>
  <si>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</si>
  <si>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</si>
  <si>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</si>
  <si>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</si>
  <si>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</si>
  <si>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</si>
  <si>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</si>
  <si>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</si>
  <si>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</si>
  <si>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</si>
  <si>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</si>
  <si>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</si>
  <si>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</si>
  <si>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</si>
  <si>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</si>
  <si>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</si>
  <si>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</si>
  <si>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</si>
  <si>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</si>
  <si>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</si>
  <si>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</si>
  <si>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</si>
  <si>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</si>
  <si>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</si>
  <si>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</si>
  <si>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</si>
  <si>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</si>
  <si>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</si>
  <si>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</si>
  <si>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</si>
  <si>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</si>
  <si>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</si>
  <si>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</si>
  <si>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</si>
  <si>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</si>
  <si>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</si>
  <si>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</si>
  <si>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</si>
  <si>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</si>
  <si>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</si>
  <si>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</si>
  <si>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</si>
  <si>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</si>
  <si>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</si>
  <si>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</si>
  <si>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</si>
  <si>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</si>
  <si>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</si>
  <si>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</si>
  <si>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</si>
  <si>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</si>
  <si>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</si>
  <si>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</si>
  <si>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</si>
  <si>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</si>
  <si>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</si>
  <si>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</si>
  <si>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</si>
  <si>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</si>
  <si>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</si>
  <si>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</si>
  <si>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</si>
  <si>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</si>
  <si>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</si>
  <si>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</si>
  <si>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</si>
  <si>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</si>
  <si>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</si>
  <si>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</si>
  <si>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</si>
  <si>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</si>
  <si>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</si>
  <si>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</si>
  <si>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</si>
  <si>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</si>
  <si>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</si>
  <si>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</si>
  <si>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</si>
  <si>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</si>
  <si>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</si>
  <si>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</si>
  <si>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</si>
  <si>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</si>
  <si>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</si>
  <si>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</si>
  <si>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</si>
  <si>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</si>
  <si>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</si>
  <si>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</si>
  <si>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</si>
  <si>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</si>
  <si>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</si>
  <si>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</si>
  <si>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</si>
  <si>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</si>
  <si>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</si>
  <si>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</si>
  <si>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</si>
  <si>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</si>
  <si>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</si>
  <si>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</si>
  <si>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</si>
  <si>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</si>
  <si>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</si>
  <si>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</si>
  <si>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</si>
  <si>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</si>
  <si>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</si>
  <si>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</si>
  <si>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</si>
  <si>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</si>
  <si>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</si>
  <si>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</si>
  <si>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</si>
  <si>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</si>
  <si>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</si>
  <si>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</si>
  <si>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</si>
  <si>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</si>
  <si>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</si>
  <si>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</si>
  <si>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</si>
  <si>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</si>
  <si>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</si>
  <si>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</si>
  <si>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</si>
  <si>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</si>
  <si>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</si>
  <si>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</si>
  <si>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</si>
  <si>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</si>
  <si>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</si>
  <si>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</si>
  <si>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</si>
  <si>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</si>
  <si>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</si>
  <si>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</si>
  <si>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</si>
  <si>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</si>
  <si>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</si>
  <si>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</si>
  <si>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</si>
  <si>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</si>
  <si>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</si>
  <si>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</si>
  <si>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</si>
  <si>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</si>
  <si>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</si>
  <si>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</si>
  <si>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</si>
  <si>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</si>
  <si>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</si>
  <si>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</si>
  <si>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</si>
  <si>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</si>
  <si>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</si>
  <si>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</si>
  <si>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</si>
  <si>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</si>
  <si>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</si>
  <si>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</si>
  <si>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</si>
  <si>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</si>
  <si>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</si>
  <si>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</si>
  <si>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</si>
  <si>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</si>
  <si>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</si>
  <si>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</si>
  <si>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</si>
  <si>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</si>
  <si>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</si>
  <si>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</si>
  <si>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</si>
  <si>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</si>
  <si>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</si>
  <si>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</si>
  <si>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</si>
  <si>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</si>
  <si>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</si>
  <si>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</si>
  <si>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</si>
  <si>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</si>
  <si>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</si>
  <si>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</si>
  <si>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</si>
  <si>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</si>
  <si>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</si>
  <si>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</si>
  <si>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</si>
  <si>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</si>
  <si>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</si>
  <si>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</si>
  <si>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</si>
  <si>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</si>
  <si>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</si>
  <si>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</si>
  <si>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</si>
  <si>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</si>
  <si>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</si>
  <si>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</si>
  <si>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</si>
  <si>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</si>
  <si>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</si>
  <si>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</si>
  <si>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</si>
  <si>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</si>
  <si>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</si>
  <si>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</si>
  <si>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</si>
  <si>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</si>
  <si>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</si>
  <si>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</si>
  <si>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</si>
  <si>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</si>
  <si>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</si>
  <si>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</si>
  <si>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</si>
  <si>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</si>
  <si>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</si>
  <si>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</si>
  <si>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</si>
  <si>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</si>
  <si>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</si>
  <si>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</si>
  <si>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</si>
  <si>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</si>
  <si>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</si>
  <si>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</si>
  <si>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</si>
  <si>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</si>
  <si>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</si>
  <si>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</si>
  <si>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</si>
  <si>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</si>
  <si>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</si>
  <si>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</si>
  <si>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</si>
  <si>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</si>
  <si>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</si>
  <si>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</si>
  <si>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</si>
  <si>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</si>
  <si>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</si>
  <si>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</si>
  <si>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</si>
  <si>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</si>
  <si>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</si>
  <si>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</si>
  <si>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</si>
  <si>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</si>
  <si>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</si>
  <si>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</si>
  <si>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</si>
  <si>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</si>
  <si>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</si>
  <si>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</si>
  <si>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</si>
  <si>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</si>
  <si>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</si>
  <si>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</si>
  <si>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</si>
  <si>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</si>
  <si>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</si>
  <si>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</si>
  <si>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</si>
  <si>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</si>
  <si>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</si>
  <si>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</si>
  <si>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</si>
  <si>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</si>
  <si>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</si>
  <si>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</si>
  <si>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</si>
  <si>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</si>
  <si>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</si>
  <si>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</si>
  <si>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</si>
  <si>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</si>
  <si>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</si>
  <si>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</si>
  <si>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</si>
  <si>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</si>
  <si>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</si>
  <si>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</si>
  <si>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</si>
  <si>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</si>
  <si>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</si>
  <si>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</si>
  <si>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</si>
  <si>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</si>
  <si>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</si>
  <si>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</si>
  <si>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</si>
  <si>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</si>
  <si>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</si>
  <si>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</si>
  <si>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</si>
  <si>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</si>
  <si>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</si>
  <si>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</si>
  <si>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</si>
  <si>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</si>
  <si>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</si>
  <si>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</si>
  <si>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</si>
  <si>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</si>
  <si>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</si>
  <si>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</si>
  <si>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</si>
  <si>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</si>
  <si>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</si>
  <si>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</si>
  <si>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</si>
  <si>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</si>
  <si>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</si>
  <si>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</si>
  <si>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</si>
  <si>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</si>
  <si>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</si>
  <si>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</si>
  <si>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</si>
  <si>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</si>
  <si>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</si>
  <si>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</si>
  <si>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</si>
  <si>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</si>
  <si>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</si>
  <si>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</si>
  <si>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</si>
  <si>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</si>
  <si>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</si>
  <si>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</si>
  <si>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</si>
  <si>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</si>
  <si>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</si>
  <si>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</si>
  <si>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</si>
  <si>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</si>
  <si>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</si>
  <si>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</si>
  <si>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</si>
  <si>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</si>
  <si>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</si>
  <si>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</si>
  <si>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</si>
  <si>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</si>
  <si>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</si>
  <si>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</si>
  <si>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</si>
  <si>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</si>
  <si>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</si>
  <si>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</si>
  <si>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</si>
  <si>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</si>
  <si>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</si>
  <si>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</si>
  <si>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</si>
  <si>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</si>
  <si>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</si>
  <si>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</si>
  <si>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</si>
  <si>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</si>
  <si>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</si>
  <si>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</si>
  <si>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</si>
  <si>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</si>
  <si>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</si>
  <si>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</si>
  <si>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</si>
  <si>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</si>
  <si>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</si>
  <si>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</si>
  <si>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</si>
  <si>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</si>
  <si>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</si>
  <si>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</si>
  <si>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</si>
  <si>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</si>
  <si>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</si>
  <si>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</si>
  <si>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</si>
  <si>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</si>
  <si>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</si>
  <si>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</si>
  <si>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</si>
  <si>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</si>
  <si>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</si>
  <si>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</si>
  <si>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</si>
  <si>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</si>
  <si>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</si>
  <si>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</si>
  <si>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</si>
  <si>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</si>
  <si>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</si>
  <si>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</si>
  <si>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</si>
  <si>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</si>
  <si>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</si>
  <si>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</si>
  <si>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</si>
  <si>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</si>
  <si>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</si>
  <si>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</si>
  <si>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</si>
  <si>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</si>
  <si>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</si>
  <si>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</si>
  <si>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</si>
  <si>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</si>
  <si>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</si>
  <si>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</si>
  <si>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</si>
  <si>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</si>
  <si>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</si>
  <si>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</si>
  <si>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</si>
  <si>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</si>
  <si>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</si>
  <si>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</si>
  <si>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</si>
  <si>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</si>
  <si>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</si>
  <si>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</si>
  <si>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</si>
  <si>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</si>
  <si>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</si>
  <si>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</si>
  <si>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</si>
  <si>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</si>
  <si>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</si>
  <si>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</si>
  <si>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</si>
  <si>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</si>
  <si>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</si>
  <si>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</si>
  <si>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</si>
  <si>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</si>
  <si>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</si>
  <si>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</si>
  <si>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</si>
  <si>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</si>
  <si>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</si>
  <si>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</si>
  <si>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</si>
  <si>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</si>
  <si>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</si>
  <si>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</si>
  <si>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</si>
  <si>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</si>
  <si>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</si>
  <si>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</si>
  <si>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</si>
  <si>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</si>
  <si>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</si>
  <si>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</si>
  <si>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</si>
  <si>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</si>
  <si>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</si>
  <si>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</si>
  <si>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</si>
  <si>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</si>
  <si>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</si>
  <si>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</si>
  <si>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</si>
  <si>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</si>
  <si>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</si>
  <si>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</si>
  <si>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</si>
  <si>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</si>
  <si>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</si>
  <si>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</si>
  <si>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</si>
  <si>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</si>
  <si>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</si>
  <si>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</si>
  <si>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</si>
  <si>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</si>
  <si>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</si>
  <si>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</si>
  <si>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</si>
  <si>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</si>
  <si>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</si>
  <si>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</si>
  <si>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</si>
  <si>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</si>
  <si>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</si>
  <si>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</si>
  <si>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</si>
  <si>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</si>
  <si>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</si>
  <si>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</si>
  <si>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</si>
  <si>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</si>
  <si>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</si>
  <si>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</si>
  <si>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</si>
  <si>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</si>
  <si>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</si>
  <si>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</si>
  <si>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</si>
  <si>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</si>
  <si>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</si>
  <si>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</si>
  <si>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</si>
  <si>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</si>
  <si>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</si>
  <si>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</si>
  <si>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</si>
  <si>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</si>
  <si>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</si>
  <si>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</si>
  <si>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</si>
  <si>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</si>
  <si>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</si>
  <si>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</si>
  <si>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</si>
  <si>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</si>
  <si>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</si>
  <si>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</si>
  <si>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</si>
  <si>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</si>
  <si>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</si>
  <si>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</si>
  <si>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</si>
  <si>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</si>
  <si>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</si>
  <si>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</si>
  <si>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</si>
  <si>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</si>
  <si>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</si>
  <si>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</si>
  <si>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</si>
  <si>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</si>
  <si>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</si>
  <si>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</si>
  <si>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</si>
  <si>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</si>
  <si>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</si>
  <si>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</si>
  <si>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</si>
  <si>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</si>
  <si>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</si>
  <si>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</si>
  <si>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</si>
  <si>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</si>
  <si>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</si>
  <si>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</si>
  <si>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</si>
  <si>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</si>
  <si>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</si>
  <si>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</si>
  <si>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</si>
  <si>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</si>
  <si>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</si>
  <si>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</si>
  <si>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</si>
  <si>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</si>
  <si>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</si>
  <si>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</si>
  <si>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</si>
  <si>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</si>
  <si>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</si>
  <si>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</si>
  <si>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</si>
  <si>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</si>
  <si>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</si>
  <si>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</si>
  <si>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</si>
  <si>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</si>
  <si>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</si>
  <si>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</si>
  <si>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</si>
  <si>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</si>
  <si>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</si>
  <si>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</si>
  <si>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</si>
  <si>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</si>
  <si>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</si>
  <si>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</si>
  <si>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</si>
  <si>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</si>
  <si>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</si>
  <si>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</si>
  <si>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</si>
  <si>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</si>
  <si>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</si>
  <si>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</si>
  <si>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</si>
  <si>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</si>
  <si>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</si>
  <si>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</si>
  <si>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</si>
  <si>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</si>
  <si>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</si>
  <si>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</si>
  <si>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</si>
  <si>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</si>
  <si>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</si>
  <si>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</si>
  <si>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</si>
  <si>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</si>
  <si>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</si>
  <si>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</si>
  <si>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</si>
  <si>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</si>
  <si>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</si>
  <si>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</si>
  <si>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</si>
  <si>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</si>
  <si>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</si>
  <si>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</si>
  <si>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</si>
  <si>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</si>
  <si>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</si>
  <si>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</si>
  <si>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</si>
  <si>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</si>
  <si>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</si>
  <si>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</si>
  <si>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</si>
  <si>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</si>
  <si>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</si>
  <si>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</si>
  <si>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</si>
  <si>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</si>
  <si>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</si>
  <si>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</si>
  <si>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</si>
  <si>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</si>
  <si>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</si>
  <si>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</si>
  <si>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</si>
  <si>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</si>
  <si>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</si>
  <si>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</si>
  <si>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</si>
  <si>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</si>
  <si>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</si>
  <si>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</si>
  <si>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</si>
  <si>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</si>
  <si>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</si>
  <si>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</si>
  <si>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</si>
  <si>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</si>
  <si>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</si>
  <si>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</si>
  <si>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</si>
  <si>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</si>
  <si>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</si>
  <si>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</si>
  <si>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</si>
  <si>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</si>
  <si>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</si>
  <si>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</si>
  <si>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</si>
  <si>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</si>
  <si>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</si>
  <si>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</si>
  <si>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</si>
  <si>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</si>
  <si>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</si>
  <si>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</si>
  <si>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</si>
  <si>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</si>
  <si>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</si>
  <si>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</si>
  <si>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</si>
  <si>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</si>
  <si>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</si>
  <si>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</si>
  <si>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</si>
  <si>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</si>
  <si>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</si>
  <si>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</si>
  <si>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</si>
  <si>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</si>
  <si>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</si>
  <si>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</si>
  <si>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</si>
  <si>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</si>
  <si>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</si>
  <si>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</si>
  <si>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</si>
  <si>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</si>
  <si>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</si>
  <si>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</si>
  <si>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</si>
  <si>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</si>
  <si>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</si>
  <si>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</si>
  <si>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</si>
  <si>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</si>
  <si>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</si>
  <si>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</si>
  <si>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</si>
  <si>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</si>
  <si>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</si>
  <si>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</si>
  <si>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</si>
  <si>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</si>
  <si>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</si>
  <si>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</si>
  <si>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</si>
  <si>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</si>
  <si>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</si>
  <si>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</si>
  <si>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</si>
  <si>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</si>
  <si>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</si>
  <si>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</si>
  <si>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</si>
  <si>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</si>
  <si>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</si>
  <si>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</si>
  <si>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</si>
  <si>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</si>
  <si>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</si>
  <si>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</si>
  <si>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</si>
  <si>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</si>
  <si>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</si>
  <si>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</si>
  <si>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</si>
  <si>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</si>
  <si>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</si>
  <si>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</si>
  <si>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</si>
  <si>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</si>
  <si>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</si>
  <si>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</si>
  <si>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</si>
  <si>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</si>
  <si>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</si>
  <si>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</si>
  <si>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</si>
  <si>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</si>
  <si>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</si>
  <si>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</si>
  <si>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</si>
  <si>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</si>
  <si>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</si>
  <si>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</si>
  <si>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</si>
  <si>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</si>
  <si>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</si>
  <si>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</si>
  <si>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</si>
  <si>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</si>
  <si>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</si>
  <si>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</si>
  <si>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</si>
  <si>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</si>
  <si>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</si>
  <si>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</si>
  <si>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</si>
  <si>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</si>
  <si>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</si>
  <si>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</si>
  <si>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</si>
  <si>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</si>
  <si>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</si>
  <si>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</si>
  <si>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</si>
  <si>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</si>
  <si>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</si>
  <si>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</si>
  <si>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</si>
  <si>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</si>
  <si>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</si>
  <si>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</si>
  <si>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</si>
  <si>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</si>
  <si>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</si>
  <si>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</si>
  <si>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</si>
  <si>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</si>
  <si>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</si>
  <si>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</si>
  <si>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</si>
  <si>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</si>
  <si>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</si>
  <si>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</si>
  <si>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</si>
  <si>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</si>
  <si>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</si>
  <si>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</si>
  <si>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</si>
  <si>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</si>
  <si>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</si>
  <si>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</si>
  <si>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</si>
  <si>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</si>
  <si>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</si>
  <si>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</si>
  <si>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</si>
  <si>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</si>
  <si>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</si>
  <si>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</si>
  <si>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</si>
  <si>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</si>
  <si>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</si>
  <si>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</si>
  <si>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</si>
  <si>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</si>
  <si>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</si>
  <si>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</si>
  <si>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</si>
  <si>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</si>
  <si>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</si>
  <si>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</si>
  <si>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</si>
  <si>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</si>
  <si>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</si>
  <si>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</si>
  <si>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</si>
  <si>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</si>
  <si>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</si>
  <si>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</si>
  <si>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</si>
  <si>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</si>
  <si>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</si>
  <si>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</si>
  <si>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</si>
  <si>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</si>
  <si>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</si>
  <si>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</si>
  <si>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</si>
  <si>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</si>
  <si>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</si>
  <si>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</si>
  <si>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</si>
  <si>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</si>
  <si>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</si>
  <si>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</si>
  <si>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</si>
  <si>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</si>
  <si>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</si>
  <si>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</si>
  <si>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</si>
  <si>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</si>
  <si>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</si>
  <si>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</si>
  <si>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</si>
  <si>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</si>
  <si>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</si>
  <si>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</si>
  <si>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</si>
  <si>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</si>
  <si>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</si>
  <si>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</si>
  <si>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</si>
  <si>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</si>
  <si>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</si>
  <si>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</si>
  <si>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</si>
  <si>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</si>
  <si>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</si>
  <si>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</si>
  <si>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</si>
  <si>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</si>
  <si>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</si>
  <si>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</si>
  <si>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</si>
  <si>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</si>
  <si>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</si>
  <si>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</si>
  <si>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</si>
  <si>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</si>
  <si>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</si>
  <si>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</si>
  <si>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</si>
  <si>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</si>
  <si>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</si>
  <si>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</si>
  <si>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</si>
  <si>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</si>
  <si>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</si>
  <si>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</si>
  <si>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</si>
  <si>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</si>
  <si>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</si>
  <si>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</si>
  <si>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</si>
  <si>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</si>
  <si>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</si>
  <si>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</si>
  <si>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</si>
  <si>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</si>
  <si>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</si>
  <si>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</si>
  <si>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</si>
  <si>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</si>
  <si>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</si>
  <si>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</si>
  <si>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</si>
  <si>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</si>
  <si>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</si>
  <si>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</si>
  <si>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</si>
  <si>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</si>
  <si>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</si>
  <si>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</si>
  <si>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</si>
  <si>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</si>
  <si>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</si>
  <si>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</si>
  <si>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</si>
  <si>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</si>
  <si>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</si>
  <si>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</si>
  <si>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</si>
  <si>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</si>
  <si>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</si>
  <si>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</si>
  <si>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</si>
  <si>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</si>
  <si>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</si>
  <si>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</si>
  <si>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</si>
  <si>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</si>
  <si>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</si>
  <si>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</si>
  <si>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</si>
  <si>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</si>
  <si>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</si>
  <si>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</si>
  <si>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</si>
  <si>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</si>
  <si>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</si>
  <si>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</si>
  <si>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</si>
  <si>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</si>
  <si>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</si>
  <si>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</si>
  <si>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</si>
  <si>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</si>
  <si>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</si>
  <si>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</si>
  <si>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</si>
  <si>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</si>
  <si>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</si>
  <si>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</si>
  <si>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</si>
  <si>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</si>
  <si>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</si>
  <si>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</si>
  <si>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</si>
  <si>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</si>
  <si>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</si>
  <si>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</si>
  <si>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</si>
  <si>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</si>
  <si>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</si>
  <si>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</si>
  <si>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</si>
  <si>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</si>
  <si>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</si>
  <si>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</si>
  <si>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</si>
  <si>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</si>
  <si>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</si>
  <si>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</si>
  <si>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</si>
  <si>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</si>
  <si>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</si>
  <si>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</si>
  <si>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</si>
  <si>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</si>
  <si>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</si>
  <si>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</si>
  <si>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</si>
  <si>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</si>
  <si>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</si>
  <si>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</si>
  <si>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</si>
  <si>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</si>
  <si>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</si>
  <si>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</si>
  <si>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</si>
  <si>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</si>
  <si>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</si>
  <si>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</si>
  <si>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</si>
  <si>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</si>
  <si>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</si>
  <si>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</si>
  <si>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</si>
  <si>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</si>
  <si>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</si>
  <si>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</si>
  <si>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</si>
  <si>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</si>
  <si>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</si>
  <si>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</si>
  <si>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</si>
  <si>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</si>
  <si>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</si>
  <si>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</si>
  <si>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</si>
  <si>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</si>
  <si>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</si>
  <si>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</si>
  <si>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</si>
  <si>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</si>
  <si>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</si>
  <si>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</si>
  <si>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</si>
  <si>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</si>
  <si>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</si>
  <si>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</si>
  <si>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</si>
  <si>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</si>
  <si>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</si>
  <si>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</si>
  <si>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</si>
  <si>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</si>
  <si>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</si>
  <si>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</si>
  <si>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</si>
  <si>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</si>
  <si>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</si>
  <si>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</si>
  <si>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</si>
  <si>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</si>
  <si>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</si>
  <si>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</si>
  <si>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</si>
  <si>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</si>
  <si>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</si>
  <si>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</si>
  <si>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</si>
  <si>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</si>
  <si>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</si>
  <si>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</si>
  <si>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</si>
  <si>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</si>
  <si>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</si>
  <si>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</si>
  <si>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</si>
  <si>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</si>
  <si>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</si>
  <si>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</si>
  <si>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</si>
  <si>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</si>
  <si>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</si>
  <si>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Holiday</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</si>
  <si>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</si>
  <si>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</si>
  <si>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</si>
  <si>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</si>
  <si>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</si>
  <si>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</si>
  <si>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</si>
  <si>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</si>
  <si>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</si>
  <si>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</si>
  <si>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</si>
  <si>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</si>
  <si>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</si>
  <si>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</si>
  <si>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</si>
  <si>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</si>
  <si>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</si>
  <si>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</si>
  <si>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</si>
  <si>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</si>
  <si>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</si>
  <si>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</si>
  <si>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</si>
  <si>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</si>
  <si>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</si>
  <si>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</si>
  <si>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</si>
  <si>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</si>
  <si>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</si>
  <si>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</si>
  <si>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</si>
  <si>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</si>
  <si>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</si>
  <si>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</si>
  <si>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</si>
  <si>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</si>
  <si>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</si>
  <si>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</si>
  <si>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</si>
  <si>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</si>
  <si>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</si>
  <si>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</si>
  <si>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</si>
  <si>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</si>
  <si>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</si>
  <si>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</si>
  <si>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</si>
  <si>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</si>
  <si>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</si>
  <si>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</si>
  <si>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</si>
  <si>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</si>
  <si>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</si>
  <si>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</si>
  <si>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</si>
  <si>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</si>
  <si>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</si>
  <si>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</si>
  <si>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</si>
  <si>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</si>
  <si>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</si>
  <si>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</si>
  <si>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</si>
  <si>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</si>
  <si>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</si>
  <si>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</si>
  <si>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</si>
  <si>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</si>
  <si>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</si>
  <si>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</si>
  <si>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</si>
  <si>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</si>
  <si>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</si>
  <si>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</si>
  <si>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</si>
  <si>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</si>
  <si>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</si>
  <si>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</si>
  <si>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</si>
  <si>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</si>
  <si>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</si>
  <si>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</si>
  <si>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</si>
  <si>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</si>
  <si>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</si>
  <si>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</si>
  <si>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</si>
  <si>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</si>
  <si>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</si>
  <si>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</si>
  <si>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</si>
  <si>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</si>
  <si>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</si>
  <si>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</si>
  <si>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</si>
  <si>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</si>
  <si>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</si>
  <si>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</si>
  <si>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</si>
  <si>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</si>
  <si>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</si>
  <si>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</si>
  <si>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</si>
  <si>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</si>
  <si>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</si>
  <si>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</si>
  <si>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</si>
  <si>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</si>
  <si>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</si>
  <si>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</si>
  <si>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</si>
  <si>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</si>
  <si>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</si>
  <si>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</si>
  <si>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</si>
  <si>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</si>
  <si>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</si>
  <si>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</si>
  <si>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</si>
  <si>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</si>
  <si>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</si>
  <si>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</si>
  <si>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</si>
  <si>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</si>
  <si>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</si>
  <si>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</si>
  <si>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</si>
  <si>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</si>
  <si>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</si>
  <si>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</si>
  <si>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</si>
  <si>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</si>
  <si>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</si>
  <si>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</si>
  <si>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</si>
  <si>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</si>
  <si>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</si>
  <si>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</si>
  <si>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</si>
  <si>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</si>
  <si>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</si>
  <si>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</si>
  <si>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</si>
  <si>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</si>
  <si>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</si>
  <si>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</si>
  <si>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</si>
  <si>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</si>
  <si>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</si>
  <si>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</si>
  <si>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</si>
  <si>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</si>
  <si>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</si>
  <si>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</si>
  <si>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</si>
  <si>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</si>
  <si>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</si>
  <si>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</si>
  <si>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</si>
  <si>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</si>
  <si>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</si>
  <si>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</si>
  <si>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</si>
  <si>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</si>
  <si>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</si>
  <si>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</si>
  <si>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</si>
  <si>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</si>
  <si>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</si>
  <si>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</si>
  <si>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</si>
  <si>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</si>
  <si>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</si>
  <si>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</si>
  <si>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</si>
  <si>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</si>
  <si>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</si>
  <si>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</si>
  <si>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</si>
  <si>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</si>
  <si>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</si>
  <si>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</si>
  <si>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</si>
  <si>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</si>
  <si>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</si>
  <si>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</si>
  <si>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</si>
  <si>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</si>
  <si>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</si>
  <si>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</si>
  <si>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</si>
  <si>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</si>
  <si>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</si>
  <si>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</si>
  <si>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</si>
  <si>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</si>
  <si>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</si>
  <si>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</si>
  <si>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</si>
  <si>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</si>
  <si>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</si>
  <si>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</si>
  <si>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</si>
  <si>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</si>
  <si>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</si>
  <si>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</si>
  <si>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</si>
  <si>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</si>
  <si>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</si>
  <si>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</si>
  <si>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</si>
  <si>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</si>
  <si>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</si>
  <si>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</si>
  <si>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</si>
  <si>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</si>
  <si>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</si>
  <si>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</si>
  <si>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</si>
  <si>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</si>
  <si>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</si>
  <si>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</si>
  <si>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</si>
  <si>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</si>
  <si>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</si>
  <si>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</si>
  <si>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</si>
  <si>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</si>
  <si>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</si>
  <si>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</si>
  <si>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</si>
  <si>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</si>
  <si>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</si>
  <si>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</si>
  <si>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</si>
  <si>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</si>
  <si>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</si>
  <si>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</si>
  <si>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</si>
  <si>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</si>
  <si>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</si>
  <si>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</si>
  <si>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</si>
  <si>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</si>
  <si>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</si>
  <si>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</si>
  <si>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</si>
  <si>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</si>
  <si>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</si>
  <si>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</si>
  <si>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</si>
  <si>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</si>
  <si>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</si>
  <si>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</si>
  <si>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</si>
  <si>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</si>
  <si>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</si>
  <si>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</si>
  <si>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</si>
  <si>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</si>
  <si>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</si>
  <si>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</si>
  <si>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</si>
  <si>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</si>
  <si>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</si>
  <si>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</si>
  <si>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</si>
  <si>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</si>
  <si>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</si>
  <si>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</si>
  <si>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</si>
  <si>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</si>
  <si>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</si>
  <si>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</si>
  <si>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</si>
  <si>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</si>
  <si>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</si>
  <si>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</si>
  <si>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</si>
  <si>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</si>
  <si>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</si>
  <si>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</si>
  <si>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</si>
  <si>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</si>
  <si>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</si>
  <si>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</si>
  <si>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</si>
  <si>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</si>
  <si>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</si>
  <si>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</si>
  <si>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</si>
  <si>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</si>
  <si>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</si>
  <si>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</si>
  <si>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</si>
  <si>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</si>
  <si>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</si>
  <si>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</si>
  <si>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</si>
  <si>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</si>
  <si>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</si>
  <si>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</si>
  <si>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</si>
  <si>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</si>
  <si>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</si>
  <si>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</si>
  <si>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</si>
  <si>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</si>
  <si>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</si>
  <si>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</si>
  <si>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</si>
  <si>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</si>
  <si>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</si>
  <si>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</si>
  <si>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</si>
  <si>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</si>
  <si>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</si>
  <si>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</si>
  <si>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</si>
  <si>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</si>
  <si>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</si>
  <si>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</si>
  <si>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</si>
  <si>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</si>
  <si>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</si>
  <si>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</si>
  <si>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</si>
  <si>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</si>
  <si>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</si>
  <si>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</si>
  <si>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</si>
  <si>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</si>
  <si>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</si>
  <si>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</si>
  <si>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</si>
  <si>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</si>
  <si>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</si>
  <si>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</si>
  <si>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</si>
  <si>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</si>
  <si>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</si>
  <si>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</si>
  <si>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</si>
  <si>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</si>
  <si>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</si>
  <si>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</si>
  <si>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</si>
  <si>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</si>
  <si>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</si>
  <si>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</si>
  <si>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</si>
  <si>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</si>
  <si>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</si>
  <si>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</si>
  <si>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</si>
  <si>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</si>
  <si>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</si>
  <si>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</si>
  <si>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</si>
  <si>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</si>
  <si>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</si>
  <si>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</si>
  <si>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</si>
  <si>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</si>
  <si>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</si>
  <si>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</si>
  <si>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</si>
  <si>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</si>
  <si>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</si>
  <si>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</si>
  <si>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</si>
  <si>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</si>
  <si>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</si>
  <si>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</si>
  <si>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</si>
  <si>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</si>
  <si>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</si>
  <si>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</si>
  <si>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</si>
  <si>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</si>
  <si>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</si>
  <si>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</si>
  <si>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</si>
  <si>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</si>
  <si>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</si>
  <si>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</si>
  <si>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</si>
  <si>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</si>
  <si>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</si>
  <si>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</si>
  <si>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</si>
  <si>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</si>
  <si>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</si>
  <si>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</si>
  <si>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</si>
  <si>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</si>
  <si>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</si>
  <si>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</si>
  <si>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</si>
  <si>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</si>
  <si>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</si>
  <si>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</si>
  <si>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</si>
  <si>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</si>
  <si>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</si>
  <si>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</si>
  <si>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</si>
  <si>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</si>
  <si>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</si>
  <si>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</si>
  <si>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</si>
  <si>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</si>
  <si>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</si>
  <si>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</si>
  <si>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</si>
  <si>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</si>
  <si>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</si>
  <si>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</si>
  <si>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</si>
  <si>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</si>
  <si>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</si>
  <si>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</si>
  <si>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</si>
  <si>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</si>
  <si>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</si>
  <si>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</si>
  <si>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</si>
  <si>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</si>
  <si>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</si>
  <si>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</si>
  <si>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</si>
  <si>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</si>
  <si>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</si>
  <si>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</si>
  <si>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</si>
  <si>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</si>
  <si>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</si>
  <si>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</si>
  <si>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</si>
  <si>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</si>
  <si>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</si>
  <si>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</si>
  <si>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</si>
  <si>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</si>
  <si>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</si>
  <si>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</si>
  <si>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</si>
  <si>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</si>
  <si>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</si>
  <si>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</si>
  <si>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</si>
  <si>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</si>
  <si>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</si>
  <si>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</si>
  <si>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</si>
  <si>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</si>
  <si>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</si>
  <si>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</si>
  <si>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</si>
  <si>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</si>
  <si>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</si>
  <si>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</si>
  <si>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</si>
  <si>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</si>
  <si>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</si>
  <si>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</si>
  <si>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</si>
  <si>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</si>
  <si>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</si>
  <si>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</si>
  <si>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</si>
  <si>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</si>
  <si>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</si>
  <si>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</si>
  <si>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</si>
  <si>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</si>
  <si>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</si>
  <si>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</si>
  <si>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</si>
  <si>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</si>
  <si>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</si>
  <si>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</si>
  <si>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</si>
  <si>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</si>
  <si>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</si>
  <si>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</si>
  <si>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</si>
  <si>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</si>
  <si>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</si>
  <si>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</si>
  <si>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</si>
  <si>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</si>
  <si>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</si>
  <si>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</si>
  <si>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</si>
  <si>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</si>
  <si>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</si>
  <si>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</si>
  <si>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</si>
  <si>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</si>
  <si>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</si>
  <si>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</si>
  <si>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</si>
  <si>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</si>
  <si>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</si>
  <si>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</si>
  <si>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</si>
  <si>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</si>
  <si>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</si>
  <si>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</si>
  <si>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</si>
  <si>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</si>
  <si>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</si>
  <si>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</si>
  <si>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</si>
  <si>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</si>
  <si>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</si>
  <si>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</si>
  <si>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</si>
  <si>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</si>
  <si>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</si>
  <si>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</si>
  <si>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</si>
  <si>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</si>
  <si>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</si>
  <si>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</si>
  <si>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</si>
  <si>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</si>
  <si>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</si>
  <si>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</si>
  <si>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</si>
  <si>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</si>
  <si>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</si>
  <si>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</si>
  <si>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</si>
  <si>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</si>
  <si>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</si>
  <si>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</si>
  <si>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</si>
  <si>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</si>
  <si>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</si>
  <si>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</si>
  <si>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</si>
  <si>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</si>
  <si>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</si>
  <si>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</si>
  <si>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</si>
  <si>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</si>
  <si>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</si>
  <si>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</si>
  <si>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</si>
  <si>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</si>
  <si>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</si>
  <si>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</si>
  <si>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</si>
  <si>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</si>
  <si>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</si>
  <si>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</si>
  <si>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</si>
  <si>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</si>
  <si>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</si>
  <si>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</si>
  <si>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</si>
  <si>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</si>
  <si>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</si>
  <si>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</si>
  <si>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</si>
  <si>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</si>
  <si>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</si>
  <si>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</si>
  <si>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</si>
  <si>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</si>
  <si>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</si>
  <si>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</si>
  <si>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</si>
  <si>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</si>
  <si>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</si>
  <si>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</si>
  <si>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</si>
  <si>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</si>
  <si>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</si>
  <si>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</si>
  <si>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</si>
  <si>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</si>
  <si>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</si>
  <si>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</si>
  <si>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</si>
  <si>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</si>
  <si>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</si>
  <si>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</si>
  <si>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</si>
  <si>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</si>
  <si>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</si>
  <si>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</si>
  <si>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</si>
  <si>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</si>
  <si>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</si>
  <si>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</si>
  <si>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</si>
  <si>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</si>
  <si>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</si>
  <si>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</si>
  <si>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</si>
  <si>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</si>
  <si>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</si>
  <si>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</si>
  <si>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</si>
  <si>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</si>
  <si>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</si>
  <si>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</si>
  <si>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</si>
  <si>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</si>
  <si>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</si>
  <si>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</si>
  <si>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</si>
  <si>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</si>
  <si>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</si>
  <si>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</si>
  <si>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</si>
  <si>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</si>
  <si>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</si>
  <si>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</si>
  <si>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</si>
  <si>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</si>
  <si>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</si>
  <si>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</si>
  <si>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</si>
  <si>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</si>
  <si>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</si>
  <si>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</si>
  <si>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</si>
  <si>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</si>
  <si>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</si>
  <si>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</si>
  <si>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</si>
  <si>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</si>
  <si>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</si>
  <si>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</si>
  <si>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</si>
  <si>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</si>
  <si>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</si>
  <si>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</si>
  <si>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</si>
  <si>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</si>
  <si>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</si>
  <si>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</si>
  <si>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</si>
  <si>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</si>
  <si>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</si>
  <si>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</si>
  <si>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</si>
  <si>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</si>
  <si>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</si>
  <si>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</si>
  <si>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</si>
  <si>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</si>
  <si>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</si>
  <si>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</si>
  <si>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</si>
  <si>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</si>
  <si>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</si>
  <si>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</si>
  <si>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</si>
  <si>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</si>
  <si>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</si>
  <si>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</si>
  <si>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</si>
  <si>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</si>
  <si>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</si>
  <si>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</si>
  <si>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</si>
  <si>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</si>
  <si>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</si>
  <si>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</si>
  <si>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</si>
  <si>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</si>
  <si>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</si>
  <si>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</si>
  <si>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</si>
  <si>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</si>
  <si>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</si>
  <si>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</si>
  <si>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</si>
  <si>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</si>
  <si>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</si>
  <si>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</si>
  <si>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</si>
  <si>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</si>
  <si>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</si>
  <si>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</si>
  <si>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</si>
  <si>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</si>
  <si>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</si>
  <si>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</si>
  <si>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</si>
  <si>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</si>
  <si>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</si>
  <si>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</si>
  <si>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</si>
  <si>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</si>
  <si>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</si>
  <si>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</si>
  <si>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</si>
  <si>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</si>
  <si>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</si>
  <si>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</si>
  <si>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</si>
  <si>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</si>
  <si>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</si>
  <si>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</si>
  <si>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</si>
  <si>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</si>
  <si>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</si>
  <si>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</si>
  <si>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</si>
  <si>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</si>
  <si>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</si>
  <si>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</si>
  <si>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</si>
  <si>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</si>
  <si>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</si>
  <si>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</si>
  <si>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</si>
  <si>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</si>
  <si>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</si>
  <si>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</si>
  <si>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</si>
  <si>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</si>
  <si>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</si>
  <si>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</si>
  <si>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</si>
  <si>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</si>
  <si>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</si>
  <si>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</si>
  <si>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</si>
  <si>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</si>
  <si>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</si>
  <si>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</si>
  <si>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</si>
  <si>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</si>
  <si>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</si>
  <si>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</si>
  <si>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</si>
  <si>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</si>
  <si>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</si>
  <si>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</si>
  <si>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</si>
  <si>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</si>
  <si>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</si>
  <si>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</si>
  <si>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</si>
  <si>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</si>
  <si>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</si>
  <si>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</si>
  <si>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</si>
  <si>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</si>
  <si>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</si>
  <si>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</si>
  <si>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</si>
  <si>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</si>
  <si>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</si>
  <si>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</si>
  <si>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</si>
  <si>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</si>
  <si>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</si>
  <si>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</si>
  <si>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</si>
  <si>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</si>
  <si>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</si>
  <si>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</si>
  <si>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</si>
  <si>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</si>
  <si>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</si>
  <si>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</si>
  <si>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</si>
  <si>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</si>
  <si>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</si>
  <si>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</si>
  <si>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</si>
  <si>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</si>
  <si>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</si>
  <si>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</si>
  <si>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</si>
  <si>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</si>
  <si>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</si>
  <si>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</si>
  <si>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</si>
  <si>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</si>
  <si>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</si>
  <si>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</si>
  <si>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</si>
  <si>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</si>
  <si>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</si>
  <si>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</si>
  <si>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</si>
  <si>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</si>
  <si>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</si>
  <si>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</si>
  <si>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</si>
  <si>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</si>
  <si>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</si>
  <si>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</si>
  <si>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</si>
  <si>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</si>
  <si>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</si>
  <si>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</si>
  <si>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</si>
  <si>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</si>
  <si>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</si>
  <si>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</si>
  <si>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</si>
  <si>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</si>
  <si>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</si>
  <si>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</si>
  <si>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</si>
  <si>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</si>
  <si>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</si>
  <si>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</si>
  <si>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</si>
  <si>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</si>
  <si>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</si>
  <si>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</si>
  <si>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</si>
  <si>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</si>
  <si>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</si>
  <si>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</si>
  <si>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</si>
  <si>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</si>
  <si>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</si>
  <si>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</si>
  <si>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</si>
  <si>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</si>
  <si>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</si>
  <si>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</si>
  <si>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</si>
  <si>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</si>
  <si>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</si>
  <si>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</si>
  <si>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</si>
  <si>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</si>
  <si>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</si>
  <si>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</si>
  <si>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</si>
  <si>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</si>
  <si>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</si>
  <si>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</si>
  <si>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</si>
  <si>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</si>
  <si>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</si>
  <si>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</si>
  <si>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</si>
  <si>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</si>
  <si>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</si>
  <si>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</si>
  <si>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</si>
  <si>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</si>
  <si>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</si>
  <si>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</si>
  <si>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</si>
  <si>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</si>
  <si>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</si>
  <si>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</si>
  <si>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</si>
  <si>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</si>
  <si>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</si>
  <si>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</si>
  <si>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</si>
  <si>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</si>
  <si>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</si>
  <si>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</si>
  <si>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</si>
  <si>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</si>
  <si>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</si>
  <si>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</si>
  <si>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</si>
  <si>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</si>
  <si>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</si>
  <si>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</si>
  <si>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</si>
  <si>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</si>
  <si>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</si>
  <si>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</si>
  <si>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</si>
  <si>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</si>
  <si>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</si>
  <si>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</si>
  <si>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</si>
  <si>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</si>
  <si>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</si>
  <si>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</si>
  <si>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</si>
  <si>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</si>
  <si>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</si>
  <si>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</si>
  <si>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</si>
  <si>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</si>
  <si>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</si>
  <si>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</si>
  <si>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</si>
  <si>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</si>
  <si>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</si>
  <si>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</si>
  <si>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</si>
  <si>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</si>
  <si>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</si>
  <si>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</si>
  <si>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</si>
  <si>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</si>
  <si>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</si>
  <si>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</si>
  <si>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</si>
  <si>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</si>
  <si>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</si>
  <si>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</si>
  <si>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</si>
  <si>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</si>
  <si>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</si>
  <si>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</si>
  <si>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</si>
  <si>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</si>
  <si>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</si>
  <si>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</si>
  <si>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</si>
  <si>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</si>
  <si>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</si>
  <si>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</si>
  <si>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</si>
  <si>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</si>
  <si>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</si>
  <si>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</si>
  <si>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</si>
  <si>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</si>
  <si>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</si>
  <si>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</si>
  <si>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</si>
  <si>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</si>
  <si>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</si>
  <si>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</si>
  <si>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</si>
  <si>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</si>
  <si>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</si>
  <si>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</si>
  <si>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</si>
  <si>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</si>
  <si>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</si>
  <si>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</si>
  <si>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</si>
  <si>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</si>
  <si>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</si>
  <si>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</si>
  <si>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</si>
  <si>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</si>
  <si>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</si>
  <si>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</si>
  <si>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</si>
  <si>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</si>
  <si>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</si>
  <si>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</si>
  <si>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</si>
  <si>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</si>
  <si>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</si>
  <si>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</si>
  <si>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</si>
  <si>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</si>
  <si>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</si>
  <si>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</si>
  <si>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</si>
  <si>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</si>
  <si>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</si>
  <si>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</si>
  <si>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</si>
  <si>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</si>
  <si>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</si>
  <si>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</si>
  <si>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</si>
  <si>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</si>
  <si>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</si>
  <si>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</si>
  <si>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</si>
  <si>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</si>
  <si>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</si>
  <si>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</si>
  <si>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</si>
  <si>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</si>
  <si>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</si>
  <si>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</si>
  <si>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</si>
  <si>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</si>
  <si>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</si>
  <si>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</si>
  <si>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</si>
  <si>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</si>
  <si>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</si>
  <si>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</si>
  <si>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</si>
  <si>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</si>
  <si>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</si>
  <si>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</si>
  <si>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</si>
  <si>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</si>
  <si>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</si>
  <si>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</si>
  <si>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</si>
  <si>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</si>
  <si>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</si>
  <si>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</si>
  <si>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</si>
  <si>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</si>
  <si>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</si>
  <si>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</si>
  <si>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</si>
  <si>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</si>
  <si>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</si>
  <si>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</si>
  <si>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</si>
  <si>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</si>
  <si>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</si>
  <si>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</si>
  <si>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</si>
  <si>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</si>
  <si>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</si>
  <si>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</si>
  <si>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</si>
  <si>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</si>
  <si>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</si>
  <si>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</si>
  <si>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</si>
  <si>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</si>
  <si>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</si>
  <si>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</si>
  <si>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</si>
  <si>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</si>
  <si>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</si>
  <si>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</si>
  <si>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</si>
  <si>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</si>
  <si>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</si>
  <si>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</si>
  <si>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</si>
  <si>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</si>
  <si>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</si>
  <si>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</si>
  <si>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</si>
  <si>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</si>
  <si>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</si>
  <si>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</si>
  <si>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</si>
  <si>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</si>
  <si>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</si>
  <si>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</si>
  <si>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</si>
  <si>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</si>
  <si>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</si>
  <si>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</si>
  <si>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</si>
  <si>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</si>
  <si>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</si>
  <si>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</si>
  <si>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</si>
  <si>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</si>
  <si>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</si>
  <si>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</si>
  <si>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</si>
  <si>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</si>
  <si>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</si>
  <si>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</si>
  <si>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</si>
  <si>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</si>
  <si>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</si>
  <si>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</si>
  <si>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</si>
  <si>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</si>
  <si>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</si>
  <si>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</si>
  <si>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</si>
  <si>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</si>
  <si>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</si>
  <si>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</si>
  <si>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</si>
  <si>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</si>
  <si>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</si>
  <si>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</si>
  <si>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</si>
  <si>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</si>
  <si>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</si>
  <si>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</si>
  <si>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</si>
  <si>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</si>
  <si>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</si>
  <si>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</si>
  <si>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</si>
  <si>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</si>
  <si>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</si>
  <si>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</si>
  <si>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</si>
  <si>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</si>
  <si>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</si>
  <si>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</si>
  <si>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</si>
  <si>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</si>
  <si>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</si>
  <si>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</si>
  <si>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</si>
  <si>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</si>
  <si>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</si>
  <si>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</si>
  <si>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</si>
  <si>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</si>
  <si>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</si>
  <si>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</si>
  <si>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</si>
  <si>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</si>
  <si>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</si>
  <si>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</si>
  <si>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</si>
  <si>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</si>
  <si>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</si>
  <si>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</si>
  <si>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</si>
  <si>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</si>
  <si>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</si>
  <si>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</si>
  <si>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</si>
  <si>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</si>
  <si>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</si>
  <si>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</si>
  <si>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</si>
  <si>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</si>
  <si>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</si>
  <si>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</si>
  <si>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</si>
  <si>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</si>
  <si>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</si>
  <si>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</si>
  <si>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</si>
  <si>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</si>
  <si>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</si>
  <si>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</si>
  <si>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</si>
  <si>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</si>
  <si>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</si>
  <si>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</si>
  <si>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</si>
  <si>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</si>
  <si>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</si>
  <si>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</si>
  <si>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</si>
  <si>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</si>
  <si>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</si>
  <si>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</si>
  <si>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</si>
  <si>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</si>
  <si>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</si>
  <si>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</si>
  <si>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</si>
  <si>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</si>
  <si>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</si>
  <si>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</si>
  <si>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</si>
  <si>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</si>
  <si>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</si>
  <si>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</si>
  <si>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</si>
  <si>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</si>
  <si>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</si>
  <si>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</si>
  <si>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</si>
  <si>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</si>
  <si>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</si>
  <si>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</si>
  <si>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</si>
  <si>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</si>
  <si>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</si>
  <si>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</si>
  <si>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</si>
  <si>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</si>
  <si>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</si>
  <si>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</si>
  <si>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</si>
  <si>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</si>
  <si>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</si>
  <si>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</si>
  <si>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</si>
  <si>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</si>
  <si>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</si>
  <si>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</si>
  <si>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</si>
  <si>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</si>
  <si>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</si>
  <si>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</si>
  <si>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</si>
  <si>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</si>
  <si>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</si>
  <si>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</si>
  <si>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</si>
  <si>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</si>
  <si>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</si>
  <si>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</si>
  <si>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</si>
  <si>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</si>
  <si>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</si>
  <si>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</si>
  <si>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</si>
  <si>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</si>
  <si>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</si>
  <si>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</si>
  <si>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</si>
  <si>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</si>
  <si>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</si>
  <si>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</si>
  <si>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</si>
  <si>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</si>
  <si>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</si>
  <si>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</si>
  <si>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</si>
  <si>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</si>
  <si>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</si>
  <si>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</si>
  <si>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</si>
  <si>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</si>
  <si>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</si>
  <si>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</si>
  <si>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 xml:space="preserve">ATM WITHDRAWAL SUBJECT: GSROAD 04JUN1737 Card no: 5497XXX4XXXX5552 Ref: 515507112984 8005 G.S.T ROAD KANCHIPURAM TNIN Ref No :- 04JUN1737  </t>
  </si>
  <si>
    <t xml:space="preserve">Internet  </t>
  </si>
  <si>
    <t>Cashew nut</t>
  </si>
  <si>
    <t>Pappu School Homam</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</si>
  <si>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</si>
  <si>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</si>
  <si>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</si>
  <si>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</si>
  <si>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</si>
  <si>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</si>
  <si>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</si>
  <si>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</si>
  <si>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</si>
  <si>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</si>
  <si>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</si>
  <si>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</si>
  <si>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</si>
  <si>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</si>
  <si>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</si>
  <si>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</si>
  <si>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</si>
  <si>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</si>
  <si>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</si>
  <si>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</si>
  <si>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</si>
  <si>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</si>
  <si>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</si>
  <si>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</si>
  <si>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</si>
  <si>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</si>
  <si>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</si>
  <si>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</si>
  <si>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</si>
  <si>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</si>
  <si>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</si>
  <si>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</si>
  <si>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</si>
  <si>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</si>
  <si>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</si>
  <si>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</si>
  <si>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</si>
  <si>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</si>
  <si>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</si>
  <si>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</si>
  <si>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</si>
  <si>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</si>
  <si>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</si>
  <si>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</si>
  <si>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</si>
  <si>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</si>
  <si>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</si>
  <si>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</si>
  <si>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</si>
  <si>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</si>
  <si>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</si>
  <si>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</si>
  <si>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</si>
  <si>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</si>
  <si>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</si>
  <si>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</si>
  <si>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</si>
  <si>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</si>
  <si>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</si>
  <si>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</si>
  <si>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</si>
  <si>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</si>
  <si>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</si>
  <si>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</si>
  <si>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</si>
  <si>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</si>
  <si>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</si>
  <si>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</si>
  <si>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</si>
  <si>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</si>
  <si>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</si>
  <si>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</si>
  <si>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</si>
  <si>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</si>
  <si>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</si>
  <si>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</si>
  <si>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</si>
  <si>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</si>
  <si>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</si>
  <si>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</si>
  <si>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</si>
  <si>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</si>
  <si>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</si>
  <si>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</si>
  <si>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</si>
  <si>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</si>
  <si>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</si>
  <si>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</si>
  <si>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</si>
  <si>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</si>
  <si>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</si>
  <si>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</si>
  <si>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</si>
  <si>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</si>
  <si>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</si>
  <si>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</si>
  <si>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</si>
  <si>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</si>
  <si>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</si>
  <si>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</si>
  <si>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</si>
  <si>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</si>
  <si>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</si>
  <si>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</si>
  <si>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</si>
  <si>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</si>
  <si>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</si>
  <si>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</si>
  <si>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</si>
  <si>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</si>
  <si>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</si>
  <si>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</si>
  <si>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</si>
  <si>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</si>
  <si>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</si>
  <si>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</si>
  <si>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</si>
  <si>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</si>
  <si>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</si>
  <si>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</si>
  <si>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</si>
  <si>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</si>
  <si>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</si>
  <si>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</si>
  <si>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</si>
  <si>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</si>
  <si>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</si>
  <si>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</si>
  <si>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</si>
  <si>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</si>
  <si>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</si>
  <si>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</si>
  <si>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</si>
  <si>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</si>
  <si>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</si>
  <si>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</si>
  <si>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</si>
  <si>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</si>
  <si>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</si>
  <si>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</si>
  <si>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</si>
  <si>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</si>
  <si>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</si>
  <si>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</si>
  <si>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</si>
  <si>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</si>
  <si>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</si>
  <si>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</si>
  <si>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</si>
  <si>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</si>
  <si>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</si>
  <si>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</si>
  <si>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</si>
  <si>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</si>
  <si>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</si>
  <si>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</si>
  <si>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</si>
  <si>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</si>
  <si>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</si>
  <si>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</si>
  <si>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</si>
  <si>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</si>
  <si>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</si>
  <si>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</si>
  <si>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</si>
  <si>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</si>
  <si>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</si>
  <si>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</si>
  <si>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</si>
  <si>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</si>
  <si>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</si>
  <si>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</si>
  <si>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</si>
  <si>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</si>
  <si>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</si>
  <si>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</si>
  <si>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</si>
  <si>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</si>
  <si>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</si>
  <si>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</si>
  <si>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</si>
  <si>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</si>
  <si>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</si>
  <si>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</si>
  <si>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</si>
  <si>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</si>
  <si>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</si>
  <si>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</si>
  <si>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</si>
  <si>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</si>
  <si>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</si>
  <si>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</si>
  <si>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</si>
  <si>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</si>
  <si>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</si>
  <si>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</si>
  <si>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</si>
  <si>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</si>
  <si>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</si>
  <si>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</si>
  <si>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</si>
  <si>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</si>
  <si>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</si>
  <si>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</si>
  <si>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</si>
  <si>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</si>
  <si>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</si>
  <si>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</si>
  <si>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</si>
  <si>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</si>
  <si>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</si>
  <si>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</si>
  <si>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</si>
  <si>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</si>
  <si>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</si>
  <si>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</si>
  <si>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</si>
  <si>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</si>
  <si>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</si>
  <si>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</si>
  <si>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</si>
  <si>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</si>
  <si>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</si>
  <si>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</si>
  <si>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</si>
  <si>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</si>
  <si>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</si>
  <si>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</si>
  <si>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</si>
  <si>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</si>
  <si>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</si>
  <si>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</si>
  <si>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</si>
  <si>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</si>
  <si>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</si>
  <si>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</si>
  <si>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</si>
  <si>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</si>
  <si>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</si>
  <si>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</si>
  <si>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</si>
  <si>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</si>
  <si>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</si>
  <si>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</si>
  <si>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</si>
  <si>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</si>
  <si>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</si>
  <si>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</si>
  <si>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</si>
  <si>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</si>
  <si>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</si>
  <si>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</si>
  <si>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</si>
  <si>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</si>
  <si>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</si>
  <si>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</si>
  <si>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</si>
  <si>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</si>
  <si>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</si>
  <si>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</si>
  <si>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</si>
  <si>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</si>
  <si>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</si>
  <si>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</si>
  <si>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</si>
  <si>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</si>
  <si>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</si>
  <si>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</si>
  <si>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</si>
  <si>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</si>
  <si>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</si>
  <si>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</si>
  <si>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</si>
  <si>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</si>
  <si>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</si>
  <si>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</si>
  <si>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</si>
  <si>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</si>
  <si>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</si>
  <si>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</si>
  <si>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</si>
  <si>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</si>
  <si>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</si>
  <si>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</si>
  <si>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</si>
  <si>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</si>
  <si>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</si>
  <si>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</si>
  <si>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</si>
  <si>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</si>
  <si>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</si>
  <si>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</si>
  <si>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</si>
  <si>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</si>
  <si>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</si>
  <si>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</si>
  <si>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</si>
  <si>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</si>
  <si>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</si>
  <si>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</si>
  <si>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</si>
  <si>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</si>
  <si>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</si>
  <si>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</si>
  <si>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</si>
  <si>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</si>
  <si>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</si>
  <si>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</si>
  <si>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</si>
  <si>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</si>
  <si>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</si>
  <si>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</si>
  <si>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</si>
  <si>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</si>
  <si>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</si>
  <si>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</si>
  <si>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</si>
  <si>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</si>
  <si>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</si>
  <si>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</si>
  <si>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</si>
  <si>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</si>
  <si>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</si>
  <si>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</si>
  <si>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</si>
  <si>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</si>
  <si>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</si>
  <si>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</si>
  <si>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</si>
  <si>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</si>
  <si>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</si>
  <si>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</si>
  <si>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</si>
  <si>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</si>
  <si>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</si>
  <si>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</si>
  <si>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</si>
  <si>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</si>
  <si>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</si>
  <si>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</si>
  <si>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</si>
  <si>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</si>
  <si>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</si>
  <si>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</si>
  <si>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</si>
  <si>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</si>
  <si>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</si>
  <si>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</si>
  <si>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</si>
  <si>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</si>
  <si>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</si>
  <si>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</si>
  <si>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</si>
  <si>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</si>
  <si>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</si>
  <si>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</si>
  <si>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</si>
  <si>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</si>
  <si>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</si>
  <si>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</si>
  <si>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</si>
  <si>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</si>
  <si>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</si>
  <si>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</si>
  <si>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</si>
  <si>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</si>
  <si>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</si>
  <si>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</si>
  <si>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</si>
  <si>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</si>
  <si>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</si>
  <si>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</si>
  <si>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</si>
  <si>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</si>
  <si>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</si>
  <si>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</si>
  <si>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</si>
  <si>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</si>
  <si>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</si>
  <si>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</si>
  <si>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</si>
  <si>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</si>
  <si>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</si>
  <si>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</si>
  <si>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</si>
  <si>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</si>
  <si>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</si>
  <si>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</si>
  <si>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</si>
  <si>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</si>
  <si>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</si>
  <si>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</si>
  <si>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</si>
  <si>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</si>
  <si>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</si>
  <si>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</si>
  <si>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</si>
  <si>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</si>
  <si>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</si>
  <si>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</si>
  <si>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</si>
  <si>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</si>
  <si>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</si>
  <si>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</si>
  <si>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</si>
  <si>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</si>
  <si>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</si>
  <si>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</si>
  <si>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</si>
  <si>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</si>
  <si>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</si>
  <si>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</si>
  <si>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</si>
  <si>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</si>
  <si>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</si>
  <si>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</si>
  <si>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</si>
  <si>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</si>
  <si>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</si>
  <si>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</si>
  <si>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</si>
  <si>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</si>
  <si>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</si>
  <si>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</si>
  <si>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</si>
  <si>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</si>
  <si>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</si>
  <si>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</si>
  <si>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</si>
  <si>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</si>
  <si>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</si>
  <si>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</si>
  <si>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</si>
  <si>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</si>
  <si>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</si>
  <si>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</si>
  <si>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</si>
  <si>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</si>
  <si>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</si>
  <si>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</si>
  <si>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</si>
  <si>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</si>
  <si>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</si>
  <si>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</si>
  <si>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</si>
  <si>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</si>
  <si>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</si>
  <si>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</si>
  <si>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</si>
  <si>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</si>
  <si>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</si>
  <si>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</si>
  <si>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</si>
  <si>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</si>
  <si>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</si>
  <si>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</si>
  <si>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</si>
  <si>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</si>
  <si>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</si>
  <si>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</si>
  <si>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</si>
  <si>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</si>
  <si>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</si>
  <si>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</si>
  <si>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</si>
  <si>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</si>
  <si>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</si>
  <si>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</si>
  <si>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</si>
  <si>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</si>
  <si>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</si>
  <si>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</si>
  <si>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</si>
  <si>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</si>
  <si>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</si>
  <si>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</si>
  <si>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</si>
  <si>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</si>
  <si>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</si>
  <si>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</si>
  <si>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</si>
  <si>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</si>
  <si>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</si>
  <si>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</si>
  <si>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</si>
  <si>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</si>
  <si>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</si>
  <si>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</si>
  <si>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</si>
  <si>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</si>
  <si>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</si>
  <si>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</si>
  <si>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</si>
  <si>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</si>
  <si>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</si>
  <si>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</si>
  <si>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</si>
  <si>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</si>
  <si>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</si>
  <si>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</si>
  <si>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</si>
  <si>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</si>
  <si>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</si>
  <si>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</si>
  <si>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</si>
  <si>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</si>
  <si>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</si>
  <si>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</si>
  <si>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</si>
  <si>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</si>
  <si>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</si>
  <si>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</si>
  <si>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</si>
  <si>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</si>
  <si>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</si>
  <si>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</si>
  <si>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</si>
  <si>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</si>
  <si>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</si>
  <si>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</si>
  <si>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</si>
  <si>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</si>
  <si>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</si>
  <si>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</si>
  <si>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</si>
  <si>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</si>
  <si>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</si>
  <si>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</si>
  <si>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</si>
  <si>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</si>
  <si>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</si>
  <si>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</si>
  <si>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</si>
  <si>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</si>
  <si>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</si>
  <si>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</si>
  <si>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</si>
  <si>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</si>
  <si>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</si>
  <si>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</si>
  <si>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</si>
  <si>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</si>
  <si>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</si>
  <si>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</si>
  <si>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</si>
  <si>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</si>
  <si>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</si>
  <si>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</si>
  <si>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</si>
  <si>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</si>
  <si>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</si>
  <si>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</si>
  <si>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</si>
  <si>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</si>
  <si>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</si>
  <si>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</si>
  <si>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</si>
  <si>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</si>
  <si>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</si>
  <si>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</si>
  <si>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</si>
  <si>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</si>
  <si>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</si>
  <si>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</si>
  <si>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</si>
  <si>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</si>
  <si>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</si>
  <si>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</si>
  <si>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</si>
  <si>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</si>
  <si>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 xml:space="preserve">ATM WITHDRAWAL SUBJECT: EURONT 16NOV1959 Card no.: 5497XXX4XXXX5552 Ref: 5210 +RADHA NGRCHROMPET OATMKANCHEEPURAM TNIN Ref No :- 16NOV1959 </t>
  </si>
  <si>
    <t>Extn Box</t>
  </si>
  <si>
    <t>TDR Filed on 
11th Nov</t>
  </si>
  <si>
    <t>TDR Filed on 
6th Nov</t>
  </si>
  <si>
    <t>Cancelled on 
14th Nov</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</si>
  <si>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</si>
  <si>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</si>
  <si>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</si>
  <si>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</si>
  <si>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</si>
  <si>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</si>
  <si>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</si>
  <si>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</si>
  <si>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</si>
  <si>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</si>
  <si>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</si>
  <si>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</si>
  <si>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</si>
  <si>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</si>
  <si>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</si>
  <si>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</si>
  <si>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</si>
  <si>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</si>
  <si>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</si>
  <si>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</si>
  <si>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</si>
  <si>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</si>
  <si>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</si>
  <si>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</si>
  <si>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</si>
  <si>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</si>
  <si>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</si>
  <si>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</si>
  <si>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</si>
  <si>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</si>
  <si>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</si>
  <si>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</si>
  <si>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</si>
  <si>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</si>
  <si>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</si>
  <si>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</si>
  <si>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</si>
  <si>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</si>
  <si>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</si>
  <si>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</si>
  <si>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</si>
  <si>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</si>
  <si>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</si>
  <si>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</si>
  <si>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</si>
  <si>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</si>
  <si>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</si>
  <si>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</si>
  <si>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</si>
  <si>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</si>
  <si>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</si>
  <si>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</si>
  <si>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</si>
  <si>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</si>
  <si>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</si>
  <si>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</si>
  <si>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</si>
  <si>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</si>
  <si>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</si>
  <si>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</si>
  <si>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</si>
  <si>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</si>
  <si>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</si>
  <si>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</si>
  <si>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</si>
  <si>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</si>
  <si>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</si>
  <si>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</si>
  <si>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</si>
  <si>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</si>
  <si>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</si>
  <si>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</si>
  <si>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</si>
  <si>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</si>
  <si>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</si>
  <si>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</si>
  <si>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</si>
  <si>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</si>
  <si>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</si>
  <si>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</si>
  <si>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</si>
  <si>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</si>
  <si>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</si>
  <si>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</si>
  <si>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</si>
  <si>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</si>
  <si>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</si>
  <si>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</si>
  <si>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</si>
  <si>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</si>
  <si>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</si>
  <si>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</si>
  <si>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</si>
  <si>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</si>
  <si>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</si>
  <si>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</si>
  <si>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</si>
  <si>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</si>
  <si>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</si>
  <si>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</si>
  <si>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</si>
  <si>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</si>
  <si>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</si>
  <si>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</si>
  <si>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</si>
  <si>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</si>
  <si>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</si>
  <si>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</si>
  <si>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</si>
  <si>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</si>
  <si>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</si>
  <si>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</si>
  <si>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</si>
  <si>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</si>
  <si>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</si>
  <si>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</si>
  <si>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</si>
  <si>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</si>
  <si>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</si>
  <si>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</si>
  <si>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</si>
  <si>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</si>
  <si>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</si>
  <si>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</si>
  <si>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</si>
  <si>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</si>
  <si>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</si>
  <si>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</si>
  <si>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</si>
  <si>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</si>
  <si>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</si>
  <si>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</si>
  <si>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</si>
  <si>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</si>
  <si>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</si>
  <si>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</si>
  <si>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</si>
  <si>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</si>
  <si>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</si>
  <si>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</si>
  <si>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</si>
  <si>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</si>
  <si>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</si>
  <si>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</si>
  <si>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</si>
  <si>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</si>
  <si>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</si>
  <si>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</si>
  <si>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</si>
  <si>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</si>
  <si>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</si>
  <si>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</si>
  <si>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</si>
  <si>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</si>
  <si>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</si>
  <si>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</si>
  <si>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</si>
  <si>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</si>
  <si>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</si>
  <si>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</si>
  <si>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</si>
  <si>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</si>
  <si>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</si>
  <si>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</si>
  <si>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</si>
  <si>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</si>
  <si>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</si>
  <si>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</si>
  <si>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</si>
  <si>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</si>
  <si>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</si>
  <si>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</si>
  <si>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</si>
  <si>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</si>
  <si>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</si>
  <si>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</si>
  <si>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</si>
  <si>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</si>
  <si>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</si>
  <si>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</si>
  <si>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</si>
  <si>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</si>
  <si>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</si>
  <si>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</si>
  <si>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</si>
  <si>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</si>
  <si>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</si>
  <si>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</si>
  <si>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</si>
  <si>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</si>
  <si>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</si>
  <si>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</si>
  <si>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</si>
  <si>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</si>
  <si>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</si>
  <si>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</si>
  <si>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</si>
  <si>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</si>
  <si>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</si>
  <si>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</si>
  <si>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</si>
  <si>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</si>
  <si>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</si>
  <si>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</si>
  <si>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</si>
  <si>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</si>
  <si>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</si>
  <si>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</si>
  <si>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</si>
  <si>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</si>
  <si>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</si>
  <si>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</si>
  <si>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</si>
  <si>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</si>
  <si>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</si>
  <si>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</si>
  <si>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</si>
  <si>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</si>
  <si>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</si>
  <si>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</si>
  <si>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</si>
  <si>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</si>
  <si>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</si>
  <si>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</si>
  <si>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</si>
  <si>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</si>
  <si>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</si>
  <si>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</si>
  <si>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</si>
  <si>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</si>
  <si>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</si>
  <si>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</si>
  <si>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</si>
  <si>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</si>
  <si>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</si>
  <si>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</si>
  <si>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</si>
  <si>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</si>
  <si>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</si>
  <si>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</si>
  <si>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</si>
  <si>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</si>
  <si>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</si>
  <si>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</si>
  <si>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</si>
  <si>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</si>
  <si>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</si>
  <si>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</si>
  <si>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</si>
  <si>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</si>
  <si>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</si>
  <si>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</si>
  <si>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</si>
  <si>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</si>
  <si>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</si>
  <si>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</si>
  <si>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</si>
  <si>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</si>
  <si>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</si>
  <si>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</si>
  <si>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</si>
  <si>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</si>
  <si>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</si>
  <si>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</si>
  <si>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</si>
  <si>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</si>
  <si>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</si>
  <si>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</si>
  <si>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</si>
  <si>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</si>
  <si>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</si>
  <si>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</si>
  <si>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</si>
  <si>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</si>
  <si>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</si>
  <si>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</si>
  <si>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</si>
  <si>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</si>
  <si>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</si>
  <si>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</si>
  <si>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</si>
  <si>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</si>
  <si>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</si>
  <si>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</si>
  <si>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</si>
  <si>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</si>
  <si>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</si>
  <si>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</si>
  <si>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</si>
  <si>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</si>
  <si>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</si>
  <si>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</si>
  <si>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</si>
  <si>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</si>
  <si>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</si>
  <si>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</si>
  <si>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</si>
  <si>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</si>
  <si>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</si>
  <si>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</si>
  <si>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</si>
  <si>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</si>
  <si>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</si>
  <si>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</si>
  <si>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</si>
  <si>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</si>
  <si>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</si>
  <si>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</si>
  <si>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</si>
  <si>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</si>
  <si>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</si>
  <si>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</si>
  <si>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</si>
  <si>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</si>
  <si>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</si>
  <si>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</si>
  <si>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</si>
  <si>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</si>
  <si>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</si>
  <si>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</si>
  <si>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</si>
  <si>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</si>
  <si>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</si>
  <si>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</si>
  <si>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</si>
  <si>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</si>
  <si>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</si>
  <si>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</si>
  <si>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</si>
  <si>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</si>
  <si>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</si>
  <si>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</si>
  <si>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</si>
  <si>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</si>
  <si>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</si>
  <si>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</si>
  <si>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</si>
  <si>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</si>
  <si>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</si>
  <si>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</si>
  <si>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</si>
  <si>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</si>
  <si>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</si>
  <si>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</si>
  <si>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</si>
  <si>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</si>
  <si>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</si>
  <si>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</si>
  <si>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</si>
  <si>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</si>
  <si>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</si>
  <si>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</si>
  <si>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</si>
  <si>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</si>
  <si>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</si>
  <si>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</si>
  <si>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</si>
  <si>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</si>
  <si>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</si>
  <si>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</si>
  <si>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</si>
  <si>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</si>
  <si>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</si>
  <si>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</si>
  <si>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</si>
  <si>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</si>
  <si>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</si>
  <si>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</si>
  <si>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</si>
  <si>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</si>
  <si>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</si>
  <si>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</si>
  <si>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</si>
  <si>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</si>
  <si>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</si>
  <si>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</si>
  <si>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</si>
  <si>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</si>
  <si>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</si>
  <si>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</si>
  <si>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</si>
  <si>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</si>
  <si>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</si>
  <si>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</si>
  <si>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</si>
  <si>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</si>
  <si>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</si>
  <si>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</si>
  <si>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</si>
  <si>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</si>
  <si>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</si>
  <si>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</si>
  <si>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</si>
  <si>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</si>
  <si>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</si>
  <si>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</si>
  <si>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</si>
  <si>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</si>
  <si>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</si>
  <si>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</si>
  <si>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</si>
  <si>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</si>
  <si>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</si>
  <si>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</si>
  <si>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</si>
  <si>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</si>
  <si>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</si>
  <si>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</si>
  <si>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</si>
  <si>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</si>
  <si>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</si>
  <si>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</si>
  <si>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</si>
  <si>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</si>
  <si>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</si>
  <si>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</si>
  <si>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</si>
  <si>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</si>
  <si>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</si>
  <si>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</si>
  <si>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</si>
  <si>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</si>
  <si>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</si>
  <si>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</si>
  <si>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</si>
  <si>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</si>
  <si>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</si>
  <si>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</si>
  <si>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</si>
  <si>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</si>
  <si>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</si>
  <si>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</si>
  <si>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</si>
  <si>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</si>
  <si>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</si>
  <si>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</si>
  <si>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</si>
  <si>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</si>
  <si>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</si>
  <si>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</si>
  <si>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</si>
  <si>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</si>
  <si>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</si>
  <si>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</si>
  <si>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</si>
  <si>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</si>
  <si>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</si>
  <si>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</si>
  <si>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</si>
  <si>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</si>
  <si>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</si>
  <si>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</si>
  <si>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</si>
  <si>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</si>
  <si>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</si>
  <si>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</si>
  <si>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</si>
  <si>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</si>
  <si>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</si>
  <si>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</si>
  <si>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</si>
  <si>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</si>
  <si>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</si>
  <si>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</si>
  <si>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</si>
  <si>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</si>
  <si>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</si>
  <si>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</si>
  <si>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</si>
  <si>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</si>
  <si>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</si>
  <si>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</si>
  <si>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</si>
  <si>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</si>
  <si>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</si>
  <si>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</si>
  <si>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</si>
  <si>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</si>
  <si>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</si>
  <si>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</si>
  <si>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</si>
  <si>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</si>
  <si>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</si>
  <si>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</si>
  <si>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</si>
  <si>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</si>
  <si>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</si>
  <si>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</si>
  <si>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</si>
  <si>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</si>
  <si>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</si>
  <si>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</si>
  <si>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</si>
  <si>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</si>
  <si>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</si>
  <si>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</si>
  <si>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</si>
  <si>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</si>
  <si>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</si>
  <si>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</si>
  <si>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</si>
  <si>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</si>
  <si>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</si>
  <si>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</si>
  <si>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</si>
  <si>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</si>
  <si>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</si>
  <si>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</si>
  <si>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</si>
  <si>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</si>
  <si>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</si>
  <si>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</si>
  <si>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</si>
  <si>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</si>
  <si>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</si>
  <si>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</si>
  <si>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</si>
  <si>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</si>
  <si>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</si>
  <si>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</si>
  <si>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</si>
  <si>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</si>
  <si>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</si>
  <si>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</si>
  <si>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</si>
  <si>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</si>
  <si>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</si>
  <si>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</si>
  <si>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</si>
  <si>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</si>
  <si>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</si>
  <si>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</si>
  <si>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</si>
  <si>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</si>
  <si>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</si>
  <si>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</si>
  <si>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</si>
  <si>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</si>
  <si>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</si>
  <si>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</si>
  <si>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</si>
  <si>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</si>
  <si>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</si>
  <si>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</si>
  <si>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</si>
  <si>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</si>
  <si>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</si>
  <si>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</si>
  <si>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</si>
  <si>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</si>
  <si>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</si>
  <si>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</si>
  <si>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</si>
  <si>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</si>
  <si>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</si>
  <si>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</si>
  <si>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</si>
  <si>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</si>
  <si>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</si>
  <si>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</si>
  <si>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</si>
  <si>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</si>
  <si>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</si>
  <si>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</si>
  <si>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</si>
  <si>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</si>
  <si>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</si>
  <si>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</si>
  <si>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</si>
  <si>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</si>
  <si>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</si>
  <si>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</si>
  <si>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</si>
  <si>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</si>
  <si>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</si>
  <si>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</si>
  <si>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</si>
  <si>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</si>
  <si>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</si>
  <si>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</si>
  <si>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</si>
  <si>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</si>
  <si>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</si>
  <si>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</si>
  <si>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</si>
  <si>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</si>
  <si>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</si>
  <si>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</si>
  <si>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</si>
  <si>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</si>
  <si>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</si>
  <si>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</si>
  <si>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</si>
  <si>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</si>
  <si>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</si>
  <si>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</si>
  <si>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</si>
  <si>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</si>
  <si>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</si>
  <si>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</si>
  <si>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</si>
  <si>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</si>
  <si>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</si>
  <si>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</si>
  <si>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</si>
  <si>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</si>
  <si>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</si>
  <si>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</si>
  <si>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</si>
  <si>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</si>
  <si>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</si>
  <si>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</si>
  <si>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</si>
  <si>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</si>
  <si>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</si>
  <si>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</si>
  <si>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</si>
  <si>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</si>
  <si>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</si>
  <si>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</si>
  <si>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</si>
  <si>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</si>
  <si>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</si>
  <si>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</si>
  <si>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</si>
  <si>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</si>
  <si>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</si>
  <si>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</si>
  <si>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</si>
  <si>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</si>
  <si>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</si>
  <si>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</si>
  <si>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</si>
  <si>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</si>
  <si>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</si>
  <si>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</si>
  <si>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</si>
  <si>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</si>
  <si>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</si>
  <si>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</si>
  <si>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</si>
  <si>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</si>
  <si>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</si>
  <si>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</si>
  <si>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</si>
  <si>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</si>
  <si>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</si>
  <si>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</si>
  <si>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</si>
  <si>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</si>
  <si>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</si>
  <si>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</si>
  <si>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</si>
  <si>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</si>
  <si>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</si>
  <si>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</si>
  <si>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</si>
  <si>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</si>
  <si>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</si>
  <si>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</si>
  <si>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</si>
  <si>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</si>
  <si>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</si>
  <si>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</si>
  <si>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</si>
  <si>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</si>
  <si>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</si>
  <si>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</si>
  <si>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</si>
  <si>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</si>
  <si>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</si>
  <si>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</si>
  <si>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</si>
  <si>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</si>
  <si>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</si>
  <si>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</si>
  <si>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</si>
  <si>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</si>
  <si>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</si>
  <si>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</si>
  <si>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</si>
  <si>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</si>
  <si>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</si>
  <si>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</si>
  <si>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</si>
  <si>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</si>
  <si>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</si>
  <si>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</si>
  <si>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</si>
  <si>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</si>
  <si>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</si>
  <si>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</si>
  <si>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</si>
  <si>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</si>
  <si>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</si>
  <si>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</si>
  <si>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</si>
  <si>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</si>
  <si>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</si>
  <si>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</si>
  <si>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</si>
  <si>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</si>
  <si>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</si>
  <si>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</si>
  <si>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</si>
  <si>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</si>
  <si>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</si>
  <si>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</si>
  <si>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</si>
  <si>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</si>
  <si>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</si>
  <si>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</si>
  <si>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</si>
  <si>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</si>
  <si>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</si>
  <si>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</si>
  <si>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</si>
  <si>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</si>
  <si>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</si>
  <si>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</si>
  <si>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</si>
  <si>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</si>
  <si>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</si>
  <si>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</si>
  <si>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</si>
  <si>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</si>
  <si>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</si>
  <si>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</si>
  <si>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</si>
  <si>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</si>
  <si>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</si>
  <si>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</si>
  <si>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</si>
  <si>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</si>
  <si>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</si>
  <si>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</si>
  <si>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</si>
  <si>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</si>
  <si>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</si>
  <si>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</si>
  <si>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</si>
  <si>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</si>
  <si>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</si>
  <si>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</si>
  <si>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</si>
  <si>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</si>
  <si>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</si>
  <si>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</si>
  <si>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</si>
  <si>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</si>
  <si>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</si>
  <si>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</si>
  <si>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</si>
  <si>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</si>
  <si>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</si>
  <si>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</si>
  <si>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</si>
  <si>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</si>
  <si>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</si>
  <si>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</si>
  <si>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</si>
  <si>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</si>
  <si>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</si>
  <si>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</si>
  <si>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</si>
  <si>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</si>
  <si>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</si>
  <si>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</si>
  <si>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</si>
  <si>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</si>
  <si>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</si>
  <si>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</si>
  <si>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</si>
  <si>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</si>
  <si>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</si>
  <si>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</si>
  <si>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</si>
  <si>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</si>
  <si>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</si>
  <si>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</si>
  <si>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</si>
  <si>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</si>
  <si>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</si>
  <si>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</si>
  <si>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</si>
  <si>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</si>
  <si>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</si>
  <si>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</si>
  <si>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</si>
  <si>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</si>
  <si>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</si>
  <si>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</si>
  <si>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</si>
  <si>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</si>
  <si>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</si>
  <si>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</si>
  <si>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</si>
  <si>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</si>
  <si>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</si>
  <si>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</si>
  <si>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</si>
  <si>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</si>
  <si>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</si>
  <si>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</si>
  <si>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</si>
  <si>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</si>
  <si>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</si>
  <si>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</si>
  <si>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</si>
  <si>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</si>
  <si>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</si>
  <si>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</si>
  <si>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</si>
  <si>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</si>
  <si>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</si>
  <si>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</si>
  <si>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</si>
  <si>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</si>
  <si>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</si>
  <si>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</si>
  <si>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</si>
  <si>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</si>
  <si>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</si>
  <si>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</si>
  <si>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</si>
  <si>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</si>
  <si>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</si>
  <si>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</si>
  <si>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</si>
  <si>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</si>
  <si>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</si>
  <si>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</si>
  <si>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</si>
  <si>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</si>
  <si>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</si>
  <si>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</si>
  <si>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</si>
  <si>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</si>
  <si>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</si>
  <si>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</si>
  <si>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</si>
  <si>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</si>
  <si>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</si>
  <si>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</si>
  <si>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</si>
  <si>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</si>
  <si>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</si>
  <si>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</si>
  <si>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</si>
  <si>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</si>
  <si>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</si>
  <si>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</si>
  <si>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</si>
  <si>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</si>
  <si>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</si>
  <si>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</si>
  <si>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</si>
  <si>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</si>
  <si>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</si>
  <si>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</si>
  <si>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</si>
  <si>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</si>
  <si>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</si>
  <si>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</si>
  <si>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</si>
  <si>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</si>
  <si>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</si>
  <si>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</si>
  <si>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</si>
  <si>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</si>
  <si>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</si>
  <si>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</si>
  <si>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</si>
  <si>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</si>
  <si>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</si>
  <si>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</si>
  <si>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</si>
  <si>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</si>
  <si>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</si>
  <si>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</si>
  <si>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</si>
  <si>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</si>
  <si>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</si>
  <si>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</si>
  <si>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</si>
  <si>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</si>
  <si>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</si>
  <si>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</si>
  <si>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</si>
  <si>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</si>
  <si>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</si>
  <si>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</si>
  <si>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</si>
  <si>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</si>
  <si>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</si>
  <si>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</si>
  <si>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</si>
  <si>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</si>
  <si>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</si>
  <si>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</si>
  <si>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</si>
  <si>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</si>
  <si>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</si>
  <si>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</si>
  <si>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</si>
  <si>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</si>
  <si>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</si>
  <si>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</si>
  <si>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</si>
  <si>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</si>
  <si>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</si>
  <si>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</si>
  <si>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</si>
  <si>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</si>
  <si>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</si>
  <si>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</si>
  <si>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</si>
  <si>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</si>
  <si>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</si>
  <si>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</si>
  <si>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</si>
  <si>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</si>
  <si>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</si>
  <si>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</si>
  <si>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</si>
  <si>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</si>
  <si>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</si>
  <si>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</si>
  <si>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</si>
  <si>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</si>
  <si>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</si>
  <si>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</si>
  <si>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</si>
  <si>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</si>
  <si>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</si>
  <si>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</si>
  <si>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</si>
  <si>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</si>
  <si>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</si>
  <si>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</si>
  <si>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</si>
  <si>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</si>
  <si>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</si>
  <si>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</si>
  <si>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</si>
  <si>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</si>
  <si>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</si>
  <si>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</si>
  <si>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</si>
  <si>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</si>
  <si>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</si>
  <si>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</si>
  <si>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</si>
  <si>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</si>
  <si>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</si>
  <si>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</si>
  <si>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</si>
  <si>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</si>
  <si>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</si>
  <si>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</si>
  <si>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</si>
  <si>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</si>
  <si>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</si>
  <si>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</si>
  <si>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</si>
  <si>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</si>
  <si>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</si>
  <si>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</si>
  <si>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</si>
  <si>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</si>
  <si>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</si>
  <si>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</si>
  <si>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</si>
  <si>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</si>
  <si>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</si>
  <si>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</si>
  <si>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</si>
  <si>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</si>
  <si>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</si>
  <si>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</si>
  <si>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</si>
  <si>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</si>
  <si>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</si>
  <si>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</si>
  <si>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</si>
  <si>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</si>
  <si>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</si>
  <si>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</si>
  <si>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</si>
  <si>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</si>
  <si>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</si>
  <si>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</si>
  <si>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</si>
  <si>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</si>
  <si>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</si>
  <si>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</si>
  <si>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</si>
  <si>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</si>
  <si>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</si>
  <si>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</si>
  <si>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</si>
  <si>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</si>
  <si>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</si>
  <si>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</si>
  <si>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</si>
  <si>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</si>
  <si>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</si>
  <si>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</si>
  <si>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</si>
  <si>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</si>
  <si>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</si>
  <si>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</si>
  <si>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</si>
  <si>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</si>
  <si>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</si>
  <si>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</si>
  <si>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</si>
  <si>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</si>
  <si>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</si>
  <si>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</si>
  <si>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</si>
  <si>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</si>
  <si>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</si>
  <si>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</si>
  <si>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</si>
  <si>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</si>
  <si>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</si>
  <si>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</si>
  <si>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</si>
  <si>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</si>
  <si>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</si>
  <si>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</si>
  <si>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</si>
  <si>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</si>
  <si>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</si>
  <si>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</si>
  <si>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</si>
  <si>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</si>
  <si>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</si>
  <si>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</si>
  <si>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</si>
  <si>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</si>
  <si>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</si>
  <si>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</si>
  <si>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</si>
  <si>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</si>
  <si>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</si>
  <si>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</si>
  <si>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</si>
  <si>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</si>
  <si>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</si>
  <si>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</si>
  <si>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</si>
  <si>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</si>
  <si>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</si>
  <si>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</si>
  <si>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</si>
  <si>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</si>
  <si>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</si>
  <si>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</si>
  <si>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</si>
  <si>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</si>
  <si>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</si>
  <si>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</si>
  <si>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</si>
  <si>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</si>
  <si>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</si>
  <si>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</si>
  <si>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</si>
  <si>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</si>
  <si>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</si>
  <si>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</si>
  <si>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</si>
  <si>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</si>
  <si>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</si>
  <si>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</si>
  <si>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</si>
  <si>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</si>
  <si>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</si>
  <si>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</si>
  <si>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</si>
  <si>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</si>
  <si>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</si>
  <si>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</si>
  <si>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</si>
  <si>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</si>
  <si>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</si>
  <si>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</si>
  <si>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</si>
  <si>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</si>
  <si>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</si>
  <si>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</si>
  <si>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</si>
  <si>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</si>
  <si>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</si>
  <si>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</si>
  <si>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</si>
  <si>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</si>
  <si>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</si>
  <si>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</si>
  <si>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</si>
  <si>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</si>
  <si>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</si>
  <si>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</si>
  <si>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</si>
  <si>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</si>
  <si>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</si>
  <si>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</si>
  <si>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</si>
  <si>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</si>
  <si>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</si>
  <si>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</si>
  <si>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</si>
  <si>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</si>
  <si>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</si>
  <si>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</si>
  <si>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</si>
  <si>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</si>
  <si>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</si>
  <si>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</si>
  <si>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</si>
  <si>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</si>
  <si>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</si>
  <si>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</si>
  <si>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</si>
  <si>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</si>
  <si>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</si>
  <si>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</si>
  <si>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</si>
  <si>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</si>
  <si>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</si>
  <si>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</si>
  <si>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</si>
  <si>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</si>
  <si>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</si>
  <si>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</si>
  <si>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</si>
  <si>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</si>
  <si>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</si>
  <si>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</si>
  <si>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</si>
  <si>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</si>
  <si>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</si>
  <si>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</si>
  <si>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</si>
  <si>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</si>
  <si>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</si>
  <si>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</si>
  <si>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</si>
  <si>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</si>
  <si>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</si>
  <si>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</si>
  <si>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</si>
  <si>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</si>
  <si>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</si>
  <si>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</si>
  <si>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</si>
  <si>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</si>
  <si>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</si>
  <si>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</si>
  <si>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</si>
  <si>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</si>
  <si>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</si>
  <si>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</si>
  <si>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</si>
  <si>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</si>
  <si>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</si>
  <si>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</si>
  <si>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</si>
  <si>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</si>
  <si>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</si>
  <si>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</si>
  <si>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</si>
  <si>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</si>
  <si>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</si>
  <si>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</si>
  <si>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</si>
  <si>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</si>
  <si>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</si>
  <si>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</si>
  <si>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</si>
  <si>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</si>
  <si>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</si>
  <si>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</si>
  <si>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</si>
  <si>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</si>
  <si>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</si>
  <si>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</si>
  <si>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</si>
  <si>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</si>
  <si>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</si>
  <si>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</si>
  <si>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</si>
  <si>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</si>
  <si>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</si>
  <si>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</si>
  <si>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</si>
  <si>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</si>
  <si>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</si>
  <si>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</si>
  <si>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</si>
  <si>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</si>
  <si>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</si>
  <si>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</si>
  <si>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</si>
  <si>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</si>
  <si>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</si>
  <si>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</si>
  <si>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</si>
  <si>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</si>
  <si>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</si>
  <si>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</si>
  <si>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</si>
  <si>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</si>
  <si>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</si>
  <si>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</si>
  <si>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</si>
  <si>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</si>
  <si>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</si>
  <si>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</si>
  <si>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</si>
  <si>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</si>
  <si>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</si>
  <si>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</si>
  <si>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</si>
  <si>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</si>
  <si>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</si>
  <si>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</si>
  <si>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</si>
  <si>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</si>
  <si>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</si>
  <si>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</si>
  <si>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</si>
  <si>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</si>
  <si>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</si>
  <si>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</si>
  <si>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</si>
  <si>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</si>
  <si>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</si>
  <si>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</si>
  <si>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</si>
  <si>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</si>
  <si>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</si>
  <si>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</si>
  <si>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</si>
  <si>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</si>
  <si>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</si>
  <si>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</si>
  <si>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</si>
  <si>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</si>
  <si>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</si>
  <si>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</si>
  <si>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</si>
  <si>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</si>
  <si>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</si>
  <si>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</si>
  <si>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</si>
  <si>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</si>
  <si>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</si>
  <si>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</si>
  <si>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</si>
  <si>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</si>
  <si>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</si>
  <si>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</si>
  <si>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</si>
  <si>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</si>
  <si>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</si>
  <si>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</si>
  <si>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</si>
  <si>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</si>
  <si>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</si>
  <si>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</si>
  <si>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</si>
  <si>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</si>
  <si>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</si>
  <si>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</si>
  <si>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</si>
  <si>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</si>
  <si>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</si>
  <si>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</si>
  <si>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</si>
  <si>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</si>
  <si>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</si>
  <si>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</si>
  <si>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</si>
  <si>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</si>
  <si>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</si>
  <si>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</si>
  <si>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</si>
  <si>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</si>
  <si>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</si>
  <si>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</si>
  <si>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</si>
  <si>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</si>
  <si>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</si>
  <si>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</si>
  <si>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</si>
  <si>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</si>
  <si>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</si>
  <si>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</si>
  <si>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</si>
  <si>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</si>
  <si>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</si>
  <si>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</si>
  <si>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</si>
  <si>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</si>
  <si>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</si>
  <si>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</si>
  <si>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</si>
  <si>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</si>
  <si>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</si>
  <si>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</si>
  <si>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</si>
  <si>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</si>
  <si>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</si>
  <si>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</si>
  <si>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</si>
  <si>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</si>
  <si>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</si>
  <si>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</si>
  <si>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</si>
  <si>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</si>
  <si>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</si>
  <si>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</si>
  <si>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</si>
  <si>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</si>
  <si>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</si>
  <si>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</si>
  <si>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</si>
  <si>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</si>
  <si>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</si>
  <si>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</si>
  <si>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</si>
  <si>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</si>
  <si>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</si>
  <si>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</si>
  <si>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</si>
  <si>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</si>
  <si>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</si>
  <si>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</si>
  <si>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</si>
  <si>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</si>
  <si>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</si>
  <si>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</si>
  <si>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</si>
  <si>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</si>
  <si>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</si>
  <si>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</si>
  <si>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</si>
  <si>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</si>
  <si>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</si>
  <si>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</si>
  <si>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</si>
  <si>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</si>
  <si>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</si>
  <si>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</si>
  <si>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</si>
  <si>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</si>
  <si>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</si>
  <si>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</si>
  <si>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</si>
  <si>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</si>
  <si>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</si>
  <si>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</si>
  <si>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</si>
  <si>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</si>
  <si>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</si>
  <si>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</si>
  <si>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</si>
  <si>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</si>
  <si>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</si>
  <si>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</si>
  <si>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</si>
  <si>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</si>
  <si>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</si>
  <si>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</si>
  <si>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</si>
  <si>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</si>
  <si>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</si>
  <si>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</si>
  <si>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</si>
  <si>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</si>
  <si>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</si>
  <si>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</si>
  <si>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</si>
  <si>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</si>
  <si>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</si>
  <si>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</si>
  <si>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</si>
  <si>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</si>
  <si>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</si>
  <si>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</si>
  <si>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</si>
  <si>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</si>
  <si>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</si>
  <si>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</si>
  <si>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</si>
  <si>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</si>
  <si>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</si>
  <si>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</si>
  <si>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</si>
  <si>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</si>
  <si>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</si>
  <si>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</si>
  <si>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</si>
  <si>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</si>
  <si>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</si>
  <si>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</si>
  <si>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</si>
  <si>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</si>
  <si>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</si>
  <si>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</si>
  <si>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</si>
  <si>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</si>
  <si>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</si>
  <si>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</si>
  <si>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</si>
  <si>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</si>
  <si>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</si>
  <si>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</si>
  <si>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</si>
  <si>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</si>
  <si>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</si>
  <si>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</si>
  <si>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</si>
  <si>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</si>
  <si>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</si>
  <si>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</si>
  <si>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</si>
  <si>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</si>
  <si>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</si>
  <si>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</si>
  <si>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</si>
  <si>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</si>
  <si>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</si>
  <si>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</si>
  <si>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</si>
  <si>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</si>
  <si>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</si>
  <si>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</si>
  <si>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</si>
  <si>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</si>
  <si>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</si>
  <si>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</si>
  <si>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</si>
  <si>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</si>
  <si>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</si>
  <si>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</si>
  <si>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</si>
  <si>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</si>
  <si>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</si>
  <si>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</si>
  <si>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</si>
  <si>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</si>
  <si>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</si>
  <si>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</si>
  <si>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</si>
  <si>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</si>
  <si>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</si>
  <si>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</si>
  <si>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</si>
  <si>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</si>
  <si>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</si>
  <si>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</si>
  <si>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</si>
  <si>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</si>
  <si>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</si>
  <si>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</si>
  <si>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</si>
  <si>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</si>
  <si>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</si>
  <si>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</si>
  <si>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</si>
  <si>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</si>
  <si>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</si>
  <si>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</si>
  <si>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</si>
  <si>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</si>
  <si>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</si>
  <si>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</si>
  <si>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</si>
  <si>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</si>
  <si>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</si>
  <si>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</si>
  <si>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</si>
  <si>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</si>
  <si>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</si>
  <si>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</si>
  <si>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</si>
  <si>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</si>
  <si>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</si>
  <si>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</si>
  <si>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</si>
  <si>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</si>
  <si>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</si>
  <si>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</si>
  <si>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</si>
  <si>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</si>
  <si>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</si>
  <si>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</si>
  <si>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</si>
  <si>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</si>
  <si>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</si>
  <si>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</si>
  <si>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</si>
  <si>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</si>
  <si>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</si>
  <si>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</si>
  <si>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</si>
  <si>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</si>
  <si>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</si>
  <si>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</si>
  <si>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</si>
  <si>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</si>
  <si>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</si>
  <si>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</si>
  <si>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</si>
  <si>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</si>
  <si>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</si>
  <si>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</si>
  <si>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</si>
  <si>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</si>
  <si>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</si>
  <si>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</si>
  <si>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</si>
  <si>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</si>
  <si>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</si>
  <si>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</si>
  <si>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</si>
  <si>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</si>
  <si>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</si>
  <si>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</si>
  <si>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</si>
  <si>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</si>
  <si>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</si>
  <si>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</si>
  <si>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</si>
  <si>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</si>
  <si>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</si>
  <si>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</si>
  <si>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</si>
  <si>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</si>
  <si>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</si>
  <si>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</si>
  <si>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</si>
  <si>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</si>
  <si>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</si>
  <si>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</si>
  <si>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</si>
  <si>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</si>
  <si>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</si>
  <si>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</si>
  <si>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</si>
  <si>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</si>
  <si>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</si>
  <si>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</si>
  <si>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</si>
  <si>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</si>
  <si>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</si>
  <si>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</si>
  <si>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</si>
  <si>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</si>
  <si>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</si>
  <si>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</si>
  <si>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</si>
  <si>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</si>
  <si>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</si>
  <si>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</si>
  <si>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</si>
  <si>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</si>
  <si>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</si>
  <si>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</si>
  <si>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</si>
  <si>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</si>
  <si>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</si>
  <si>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</si>
  <si>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</si>
  <si>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</si>
  <si>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</si>
  <si>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</si>
  <si>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</si>
  <si>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</si>
  <si>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</si>
  <si>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</si>
  <si>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</si>
  <si>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</si>
  <si>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</si>
  <si>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</si>
  <si>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</si>
  <si>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</si>
  <si>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</si>
  <si>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</si>
  <si>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</si>
  <si>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</si>
  <si>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</si>
  <si>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</si>
  <si>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</si>
  <si>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</si>
  <si>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</si>
  <si>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</si>
  <si>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</si>
  <si>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</si>
  <si>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</si>
  <si>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</si>
  <si>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</si>
  <si>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</si>
  <si>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</si>
  <si>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</si>
  <si>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</si>
  <si>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</si>
  <si>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</si>
  <si>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</si>
  <si>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</si>
  <si>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</si>
  <si>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</si>
  <si>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</si>
  <si>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</si>
  <si>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</si>
  <si>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</si>
  <si>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</si>
  <si>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</si>
  <si>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</si>
  <si>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</si>
  <si>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</si>
  <si>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</si>
  <si>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</si>
  <si>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</si>
  <si>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Annamalai Dinner</t>
  </si>
  <si>
    <t>Samayapuram Toll</t>
  </si>
  <si>
    <t>Valathi Amman Temple</t>
  </si>
  <si>
    <t>Baleno Petrol</t>
  </si>
  <si>
    <t>Pencil/Knife/Quick Fix</t>
  </si>
  <si>
    <t xml:space="preserve">Policy No
Annuity No </t>
  </si>
  <si>
    <t>754433379     
089Q0520048312</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</si>
  <si>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</si>
  <si>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</si>
  <si>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</si>
  <si>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</si>
  <si>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</si>
  <si>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</si>
  <si>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</si>
  <si>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</si>
  <si>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</si>
  <si>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</si>
  <si>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</si>
  <si>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</si>
  <si>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</si>
  <si>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</si>
  <si>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</si>
  <si>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</si>
  <si>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</si>
  <si>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</si>
  <si>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</si>
  <si>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</si>
  <si>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</si>
  <si>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</si>
  <si>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</si>
  <si>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</si>
  <si>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</si>
  <si>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</si>
  <si>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</si>
  <si>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</si>
  <si>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</si>
  <si>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</si>
  <si>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</si>
  <si>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</si>
  <si>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</si>
  <si>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</si>
  <si>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</si>
  <si>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</si>
  <si>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</si>
  <si>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</si>
  <si>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</si>
  <si>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</si>
  <si>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</si>
  <si>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</si>
  <si>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</si>
  <si>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</si>
  <si>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</si>
  <si>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</si>
  <si>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</si>
  <si>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</si>
  <si>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</si>
  <si>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</si>
  <si>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</si>
  <si>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</si>
  <si>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</si>
  <si>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</si>
  <si>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</si>
  <si>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</si>
  <si>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</si>
  <si>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</si>
  <si>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</si>
  <si>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</si>
  <si>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</si>
  <si>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</si>
  <si>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</si>
  <si>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</si>
  <si>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</si>
  <si>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</si>
  <si>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</si>
  <si>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</si>
  <si>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</si>
  <si>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</si>
  <si>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</si>
  <si>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</si>
  <si>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</si>
  <si>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</si>
  <si>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</si>
  <si>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</si>
  <si>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</si>
  <si>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</si>
  <si>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</si>
  <si>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</si>
  <si>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</si>
  <si>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</si>
  <si>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</si>
  <si>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</si>
  <si>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</si>
  <si>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</si>
  <si>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</si>
  <si>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</si>
  <si>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</si>
  <si>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</si>
  <si>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</si>
  <si>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</si>
  <si>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</si>
  <si>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</si>
  <si>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</si>
  <si>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</si>
  <si>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</si>
  <si>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</si>
  <si>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</si>
  <si>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</si>
  <si>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</si>
  <si>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</si>
  <si>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</si>
  <si>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</si>
  <si>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</si>
  <si>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</si>
  <si>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</si>
  <si>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</si>
  <si>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</si>
  <si>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</si>
  <si>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</si>
  <si>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</si>
  <si>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</si>
  <si>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</si>
  <si>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</si>
  <si>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</si>
  <si>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</si>
  <si>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</si>
  <si>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</si>
  <si>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</si>
  <si>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</si>
  <si>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</si>
  <si>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</si>
  <si>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</si>
  <si>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</si>
  <si>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</si>
  <si>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</si>
  <si>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</si>
  <si>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</si>
  <si>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</si>
  <si>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</si>
  <si>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</si>
  <si>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</si>
  <si>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</si>
  <si>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</si>
  <si>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</si>
  <si>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</si>
  <si>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</si>
  <si>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</si>
  <si>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</si>
  <si>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</si>
  <si>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</si>
  <si>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</si>
  <si>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</si>
  <si>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</si>
  <si>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</si>
  <si>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</si>
  <si>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</si>
  <si>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</si>
  <si>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</si>
  <si>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</si>
  <si>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</si>
  <si>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</si>
  <si>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</si>
  <si>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</si>
  <si>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</si>
  <si>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</si>
  <si>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</si>
  <si>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</si>
  <si>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</si>
  <si>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</si>
  <si>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</si>
  <si>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</si>
  <si>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</si>
  <si>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</si>
  <si>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</si>
  <si>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</si>
  <si>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</si>
  <si>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</si>
  <si>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</si>
  <si>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</si>
  <si>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</si>
  <si>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</si>
  <si>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</si>
  <si>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</si>
  <si>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</si>
  <si>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</si>
  <si>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</si>
  <si>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</si>
  <si>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</si>
  <si>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</si>
  <si>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</si>
  <si>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</si>
  <si>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</si>
  <si>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</si>
  <si>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</si>
  <si>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</si>
  <si>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</si>
  <si>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</si>
  <si>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</si>
  <si>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</si>
  <si>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</si>
  <si>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</si>
  <si>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</si>
  <si>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</si>
  <si>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</si>
  <si>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</si>
  <si>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</si>
  <si>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</si>
  <si>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</si>
  <si>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</si>
  <si>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</si>
  <si>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</si>
  <si>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</si>
  <si>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</si>
  <si>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</si>
  <si>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</si>
  <si>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</si>
  <si>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</si>
  <si>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</si>
  <si>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</si>
  <si>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</si>
  <si>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</si>
  <si>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</si>
  <si>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</si>
  <si>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</si>
  <si>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</si>
  <si>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</si>
  <si>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</si>
  <si>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</si>
  <si>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</si>
  <si>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</si>
  <si>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</si>
  <si>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</si>
  <si>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</si>
  <si>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</si>
  <si>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</si>
  <si>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</si>
  <si>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</si>
  <si>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</si>
  <si>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</si>
  <si>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</si>
  <si>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</si>
  <si>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</si>
  <si>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</si>
  <si>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</si>
  <si>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</si>
  <si>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</si>
  <si>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</si>
  <si>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</si>
  <si>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</si>
  <si>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</si>
  <si>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</si>
  <si>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</si>
  <si>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</si>
  <si>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</si>
  <si>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</si>
  <si>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</si>
  <si>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</si>
  <si>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</si>
  <si>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</si>
  <si>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</si>
  <si>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</si>
  <si>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</si>
  <si>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</si>
  <si>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</si>
  <si>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</si>
  <si>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</si>
  <si>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</si>
  <si>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</si>
  <si>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</si>
  <si>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</si>
  <si>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</si>
  <si>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</si>
  <si>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</si>
  <si>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</si>
  <si>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</si>
  <si>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</si>
  <si>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</si>
  <si>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</si>
  <si>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</si>
  <si>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</si>
  <si>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</si>
  <si>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</si>
  <si>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</si>
  <si>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</si>
  <si>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</si>
  <si>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</si>
  <si>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</si>
  <si>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</si>
  <si>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</si>
  <si>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</si>
  <si>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</si>
  <si>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</si>
  <si>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</si>
  <si>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</si>
  <si>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</si>
  <si>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</si>
  <si>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</si>
  <si>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</si>
  <si>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</si>
  <si>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</si>
  <si>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</si>
  <si>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</si>
  <si>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</si>
  <si>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</si>
  <si>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</si>
  <si>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</si>
  <si>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</si>
  <si>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</si>
  <si>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</si>
  <si>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</si>
  <si>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</si>
  <si>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</si>
  <si>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</si>
  <si>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</si>
  <si>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</si>
  <si>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</si>
  <si>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</si>
  <si>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</si>
  <si>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</si>
  <si>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</si>
  <si>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</si>
  <si>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</si>
  <si>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</si>
  <si>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</si>
  <si>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</si>
  <si>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</si>
  <si>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</si>
  <si>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</si>
  <si>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</si>
  <si>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</si>
  <si>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</si>
  <si>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</si>
  <si>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</si>
  <si>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</si>
  <si>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</si>
  <si>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</si>
  <si>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</si>
  <si>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</si>
  <si>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</si>
  <si>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</si>
  <si>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</si>
  <si>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</si>
  <si>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</si>
  <si>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</si>
  <si>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</si>
  <si>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</si>
  <si>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</si>
  <si>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</si>
  <si>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</si>
  <si>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</si>
  <si>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</si>
  <si>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</si>
  <si>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</si>
  <si>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</si>
  <si>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</si>
  <si>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</si>
  <si>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</si>
  <si>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</si>
  <si>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</si>
  <si>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</si>
  <si>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</si>
  <si>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</si>
  <si>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</si>
  <si>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</si>
  <si>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</si>
  <si>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</si>
  <si>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</si>
  <si>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</si>
  <si>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</si>
  <si>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</si>
  <si>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</si>
  <si>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</si>
  <si>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</si>
  <si>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</si>
  <si>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</si>
  <si>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</si>
  <si>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</si>
  <si>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</si>
  <si>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</si>
  <si>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</si>
  <si>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</si>
  <si>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</si>
  <si>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</si>
  <si>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</si>
  <si>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</si>
  <si>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</si>
  <si>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</si>
  <si>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</si>
  <si>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</si>
  <si>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</si>
  <si>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</si>
  <si>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</si>
  <si>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</si>
  <si>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</si>
  <si>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</si>
  <si>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</si>
  <si>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</si>
  <si>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</si>
  <si>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</si>
  <si>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</si>
  <si>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</si>
  <si>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</si>
  <si>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</si>
  <si>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</si>
  <si>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</si>
  <si>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</si>
  <si>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</si>
  <si>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</si>
  <si>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</si>
  <si>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</si>
  <si>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</si>
  <si>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</si>
  <si>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</si>
  <si>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</si>
  <si>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</si>
  <si>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</si>
  <si>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</si>
  <si>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</si>
  <si>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</si>
  <si>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</si>
  <si>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</si>
  <si>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</si>
  <si>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</si>
  <si>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</si>
  <si>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</si>
  <si>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</si>
  <si>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</si>
  <si>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</si>
  <si>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</si>
  <si>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</si>
  <si>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</si>
  <si>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</si>
  <si>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</si>
  <si>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</si>
  <si>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</si>
  <si>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</si>
  <si>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</si>
  <si>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</si>
  <si>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</si>
  <si>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</si>
  <si>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</si>
  <si>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</si>
  <si>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</si>
  <si>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</si>
  <si>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</si>
  <si>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</si>
  <si>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</si>
  <si>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</si>
  <si>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</si>
  <si>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</si>
  <si>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</si>
  <si>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</si>
  <si>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</si>
  <si>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</si>
  <si>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</si>
  <si>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</si>
  <si>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</si>
  <si>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</si>
  <si>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</si>
  <si>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</si>
  <si>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</si>
  <si>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</si>
  <si>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</si>
  <si>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</si>
  <si>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</si>
  <si>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</si>
  <si>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</si>
  <si>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</si>
  <si>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</si>
  <si>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</si>
  <si>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</si>
  <si>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</si>
  <si>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</si>
  <si>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</si>
  <si>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</si>
  <si>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</si>
  <si>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</si>
  <si>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</si>
  <si>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</si>
  <si>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</si>
  <si>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</si>
  <si>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</si>
  <si>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</si>
  <si>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</si>
  <si>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</si>
  <si>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</si>
  <si>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</si>
  <si>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</si>
  <si>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</si>
  <si>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</si>
  <si>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</si>
  <si>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</si>
  <si>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</si>
  <si>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</si>
  <si>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</si>
  <si>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</si>
  <si>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</si>
  <si>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</si>
  <si>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</si>
  <si>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</si>
  <si>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</si>
  <si>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</si>
  <si>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</si>
  <si>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</si>
  <si>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</si>
  <si>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</si>
  <si>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</si>
  <si>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</si>
  <si>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</si>
  <si>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</si>
  <si>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</si>
  <si>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</si>
  <si>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</si>
  <si>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</si>
  <si>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</si>
  <si>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</si>
  <si>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</si>
  <si>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</si>
  <si>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</si>
  <si>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</si>
  <si>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</si>
  <si>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</si>
  <si>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</si>
  <si>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</si>
  <si>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</si>
  <si>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</si>
  <si>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</si>
  <si>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</si>
  <si>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</si>
  <si>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</si>
  <si>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</si>
  <si>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</si>
  <si>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</si>
  <si>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</si>
  <si>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</si>
  <si>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</si>
  <si>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</si>
  <si>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</si>
  <si>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</si>
  <si>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</si>
  <si>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</si>
  <si>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</si>
  <si>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</si>
  <si>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</si>
  <si>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</si>
  <si>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</si>
  <si>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</si>
  <si>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</si>
  <si>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</si>
  <si>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</si>
  <si>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</si>
  <si>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</si>
  <si>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</si>
  <si>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</si>
  <si>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</si>
  <si>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</si>
  <si>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</si>
  <si>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</si>
  <si>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</si>
  <si>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</si>
  <si>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</si>
  <si>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</si>
  <si>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</si>
  <si>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</si>
  <si>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</si>
  <si>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</si>
  <si>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</si>
  <si>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</si>
  <si>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</si>
  <si>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</si>
  <si>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</si>
  <si>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</si>
  <si>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</si>
  <si>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</si>
  <si>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</si>
  <si>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</si>
  <si>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</si>
  <si>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</si>
  <si>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</si>
  <si>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</si>
  <si>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</si>
  <si>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</si>
  <si>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</si>
  <si>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</si>
  <si>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</si>
  <si>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</si>
  <si>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</si>
  <si>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</si>
  <si>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</si>
  <si>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</si>
  <si>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</si>
  <si>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</si>
  <si>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</si>
  <si>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</si>
  <si>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</si>
  <si>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</si>
  <si>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</si>
  <si>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</si>
  <si>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</si>
  <si>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</si>
  <si>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</si>
  <si>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</si>
  <si>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</si>
  <si>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</si>
  <si>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</si>
  <si>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</si>
  <si>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</si>
  <si>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</si>
  <si>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</si>
  <si>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</si>
  <si>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</si>
  <si>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</si>
  <si>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</si>
  <si>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</si>
  <si>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</si>
  <si>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</si>
  <si>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</si>
  <si>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</si>
  <si>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</si>
  <si>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</si>
  <si>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</si>
  <si>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</si>
  <si>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</si>
  <si>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</si>
  <si>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</si>
  <si>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</si>
  <si>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</si>
  <si>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</si>
  <si>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</si>
  <si>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</si>
  <si>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</si>
  <si>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</si>
  <si>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</si>
  <si>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</si>
  <si>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</si>
  <si>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</si>
  <si>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</si>
  <si>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</si>
  <si>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</si>
  <si>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</si>
  <si>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</si>
  <si>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</si>
  <si>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</si>
  <si>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</si>
  <si>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</si>
  <si>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</si>
  <si>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</si>
  <si>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</si>
  <si>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</si>
  <si>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</si>
  <si>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</si>
  <si>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</si>
  <si>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</si>
  <si>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</si>
  <si>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</si>
  <si>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</si>
  <si>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</si>
  <si>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</si>
  <si>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</si>
  <si>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</si>
  <si>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</si>
  <si>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</si>
  <si>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</si>
  <si>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</si>
  <si>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</si>
  <si>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</si>
  <si>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</si>
  <si>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</si>
  <si>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</si>
  <si>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</si>
  <si>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</si>
  <si>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</si>
  <si>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</si>
  <si>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</si>
  <si>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</si>
  <si>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</si>
  <si>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</si>
  <si>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</si>
  <si>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</si>
  <si>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</si>
  <si>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</si>
  <si>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</si>
  <si>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</si>
  <si>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</si>
  <si>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</si>
  <si>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</si>
  <si>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</si>
  <si>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</si>
  <si>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</si>
  <si>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</si>
  <si>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</si>
  <si>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</si>
  <si>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</si>
  <si>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</si>
  <si>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</si>
  <si>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</si>
  <si>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</si>
  <si>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</si>
  <si>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</si>
  <si>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</si>
  <si>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</si>
  <si>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</si>
  <si>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</si>
  <si>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</si>
  <si>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</si>
  <si>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</si>
  <si>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</si>
  <si>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</si>
  <si>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</si>
  <si>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</si>
  <si>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</si>
  <si>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</si>
  <si>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</si>
  <si>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</si>
  <si>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</si>
  <si>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</si>
  <si>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</si>
  <si>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</si>
  <si>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</si>
  <si>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</si>
  <si>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</si>
  <si>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</si>
  <si>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</si>
  <si>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</si>
  <si>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</si>
  <si>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</si>
  <si>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</si>
  <si>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</si>
  <si>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</si>
  <si>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</si>
  <si>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</si>
  <si>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</si>
  <si>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</si>
  <si>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</si>
  <si>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</si>
  <si>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</si>
  <si>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</si>
  <si>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</si>
  <si>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</si>
  <si>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</si>
  <si>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</si>
  <si>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</si>
  <si>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</si>
  <si>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</si>
  <si>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</si>
  <si>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</si>
  <si>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</si>
  <si>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</si>
  <si>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</si>
  <si>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</si>
  <si>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</si>
  <si>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</si>
  <si>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</si>
  <si>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</si>
  <si>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</si>
  <si>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</si>
  <si>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</si>
  <si>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</si>
  <si>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</si>
  <si>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</si>
  <si>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</si>
  <si>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</si>
  <si>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</si>
  <si>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</si>
  <si>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</si>
  <si>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</si>
  <si>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</si>
  <si>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</si>
  <si>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</si>
  <si>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</si>
  <si>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</si>
  <si>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</si>
  <si>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</si>
  <si>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</si>
  <si>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</si>
  <si>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</si>
  <si>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</si>
  <si>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</si>
  <si>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</si>
  <si>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</si>
  <si>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</si>
  <si>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</si>
  <si>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</si>
  <si>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</si>
  <si>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</si>
  <si>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</si>
  <si>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</si>
  <si>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</si>
  <si>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</si>
  <si>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</si>
  <si>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</si>
  <si>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</si>
  <si>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</si>
  <si>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</si>
  <si>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</si>
  <si>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</si>
  <si>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</si>
  <si>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</si>
  <si>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</si>
  <si>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</si>
  <si>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</si>
  <si>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</si>
  <si>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</si>
  <si>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</si>
  <si>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</si>
  <si>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</si>
  <si>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</si>
  <si>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</si>
  <si>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</si>
  <si>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</si>
  <si>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</si>
  <si>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</si>
  <si>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</si>
  <si>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</si>
  <si>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</si>
  <si>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</si>
  <si>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</si>
  <si>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</si>
  <si>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</si>
  <si>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</si>
  <si>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</si>
  <si>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</si>
  <si>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</si>
  <si>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</si>
  <si>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</si>
  <si>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</si>
  <si>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</si>
  <si>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</si>
  <si>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</si>
  <si>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</si>
  <si>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</si>
  <si>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</si>
  <si>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</si>
  <si>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</si>
  <si>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</si>
  <si>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</si>
  <si>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</si>
  <si>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</si>
  <si>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</si>
  <si>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</si>
  <si>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</si>
  <si>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</si>
  <si>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</si>
  <si>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</si>
  <si>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</si>
  <si>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</si>
  <si>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</si>
  <si>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</si>
  <si>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</si>
  <si>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</si>
  <si>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</si>
  <si>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</si>
  <si>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</si>
  <si>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</si>
  <si>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</si>
  <si>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</si>
  <si>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</si>
  <si>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</si>
  <si>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</si>
  <si>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</si>
  <si>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</si>
  <si>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</si>
  <si>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</si>
  <si>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</si>
  <si>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</si>
  <si>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</si>
  <si>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</si>
  <si>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</si>
  <si>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</si>
  <si>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</si>
  <si>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</si>
  <si>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</si>
  <si>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</si>
  <si>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</si>
  <si>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</si>
  <si>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</si>
  <si>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</si>
  <si>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</si>
  <si>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</si>
  <si>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</si>
  <si>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</si>
  <si>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</si>
  <si>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</si>
  <si>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</si>
  <si>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</si>
  <si>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</si>
  <si>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</si>
  <si>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</si>
  <si>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</si>
  <si>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</si>
  <si>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</si>
  <si>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</si>
  <si>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</si>
  <si>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</si>
  <si>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</si>
  <si>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</si>
  <si>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</si>
  <si>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</si>
  <si>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</si>
  <si>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</si>
  <si>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</si>
  <si>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</si>
  <si>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</si>
  <si>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</si>
  <si>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</si>
  <si>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</si>
  <si>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</si>
  <si>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</si>
  <si>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</si>
  <si>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</si>
  <si>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</si>
  <si>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</si>
  <si>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</si>
  <si>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</si>
  <si>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</si>
  <si>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</si>
  <si>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</si>
  <si>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</si>
  <si>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</si>
  <si>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</si>
  <si>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</si>
  <si>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</si>
  <si>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</si>
  <si>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</si>
  <si>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</si>
  <si>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</si>
  <si>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</si>
  <si>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</si>
  <si>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</si>
  <si>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</si>
  <si>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</si>
  <si>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</si>
  <si>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</si>
  <si>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</si>
  <si>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</si>
  <si>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</si>
  <si>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</si>
  <si>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</si>
  <si>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</si>
  <si>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</si>
  <si>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</si>
  <si>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</si>
  <si>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</si>
  <si>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</si>
  <si>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</si>
  <si>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</si>
  <si>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</si>
  <si>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</si>
  <si>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</si>
  <si>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</si>
  <si>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</si>
  <si>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</si>
  <si>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</si>
  <si>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</si>
  <si>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</si>
  <si>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</si>
  <si>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</si>
  <si>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</si>
  <si>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</si>
  <si>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</si>
  <si>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</si>
  <si>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</si>
  <si>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</si>
  <si>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</si>
  <si>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</si>
  <si>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</si>
  <si>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</si>
  <si>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</si>
  <si>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</si>
  <si>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</si>
  <si>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</si>
  <si>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</si>
  <si>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</si>
  <si>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</si>
  <si>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</si>
  <si>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</si>
  <si>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</si>
  <si>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</si>
  <si>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</si>
  <si>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</si>
  <si>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</si>
  <si>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</si>
  <si>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</si>
  <si>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</si>
  <si>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</si>
  <si>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</si>
  <si>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</si>
  <si>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</si>
  <si>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</si>
  <si>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</si>
  <si>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</si>
  <si>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</si>
  <si>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</si>
  <si>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</si>
  <si>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</si>
  <si>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</si>
  <si>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</si>
  <si>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</si>
  <si>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</si>
  <si>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</si>
  <si>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</si>
  <si>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</si>
  <si>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</si>
  <si>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</si>
  <si>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</si>
  <si>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</si>
  <si>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</si>
  <si>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</si>
  <si>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</si>
  <si>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</si>
  <si>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</si>
  <si>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</si>
  <si>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</si>
  <si>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</si>
  <si>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</si>
  <si>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</si>
  <si>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</si>
  <si>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</si>
  <si>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</si>
  <si>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</si>
  <si>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</si>
  <si>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</si>
  <si>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</si>
  <si>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</si>
  <si>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</si>
  <si>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</si>
  <si>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</si>
  <si>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</si>
  <si>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</si>
  <si>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</si>
  <si>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</si>
  <si>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</si>
  <si>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</si>
  <si>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</si>
  <si>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</si>
  <si>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</si>
  <si>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</si>
  <si>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</si>
  <si>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</si>
  <si>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</si>
  <si>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</si>
  <si>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</si>
  <si>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</si>
  <si>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</si>
  <si>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</si>
  <si>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</si>
  <si>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</si>
  <si>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</si>
  <si>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</si>
  <si>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</si>
  <si>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</si>
  <si>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</si>
  <si>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</si>
  <si>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</si>
  <si>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</si>
  <si>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</si>
  <si>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</si>
  <si>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</si>
  <si>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</si>
  <si>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</si>
  <si>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</si>
  <si>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</si>
  <si>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</si>
  <si>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</si>
  <si>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</si>
  <si>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</si>
  <si>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</si>
  <si>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</si>
  <si>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</si>
  <si>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</si>
  <si>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</si>
  <si>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</si>
  <si>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</si>
  <si>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</si>
  <si>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</si>
  <si>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</si>
  <si>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</si>
  <si>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</si>
  <si>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</si>
  <si>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</si>
  <si>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</si>
  <si>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</si>
  <si>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</si>
  <si>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</si>
  <si>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</si>
  <si>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</si>
  <si>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</si>
  <si>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</si>
  <si>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</si>
  <si>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</si>
  <si>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</si>
  <si>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</si>
  <si>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</si>
  <si>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</si>
  <si>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</si>
  <si>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</si>
  <si>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</si>
  <si>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</si>
  <si>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</si>
  <si>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</si>
  <si>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</si>
  <si>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</si>
  <si>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</si>
  <si>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</si>
  <si>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</si>
  <si>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</si>
  <si>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</si>
  <si>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</si>
  <si>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</si>
  <si>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</si>
  <si>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</si>
  <si>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</si>
  <si>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</si>
  <si>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</si>
  <si>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</si>
  <si>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</si>
  <si>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</si>
  <si>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</si>
  <si>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</si>
  <si>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</si>
  <si>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</si>
  <si>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</si>
  <si>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</si>
  <si>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</si>
  <si>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</si>
  <si>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</si>
  <si>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</si>
  <si>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</si>
  <si>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</si>
  <si>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</si>
  <si>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</si>
  <si>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</si>
  <si>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</si>
  <si>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</si>
  <si>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</si>
  <si>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</si>
  <si>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</si>
  <si>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</si>
  <si>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</si>
  <si>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</si>
  <si>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</si>
  <si>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</si>
  <si>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</si>
  <si>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</si>
  <si>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</si>
  <si>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</si>
  <si>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</si>
  <si>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</si>
  <si>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</si>
  <si>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</si>
  <si>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</si>
  <si>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</si>
  <si>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</si>
  <si>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</si>
  <si>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</si>
  <si>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</si>
  <si>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</si>
  <si>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</si>
  <si>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</si>
  <si>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</si>
  <si>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</si>
  <si>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</si>
  <si>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</si>
  <si>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</si>
  <si>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</si>
  <si>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</si>
  <si>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</si>
  <si>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</si>
  <si>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</si>
  <si>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</si>
  <si>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</si>
  <si>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</si>
  <si>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</si>
  <si>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</si>
  <si>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</si>
  <si>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</si>
  <si>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</si>
  <si>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</si>
  <si>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</si>
  <si>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</si>
  <si>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</si>
  <si>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</si>
  <si>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</si>
  <si>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</si>
  <si>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</si>
  <si>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</si>
  <si>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</si>
  <si>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</si>
  <si>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</si>
  <si>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</si>
  <si>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</si>
  <si>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</si>
  <si>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</si>
  <si>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</si>
  <si>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</si>
  <si>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</si>
  <si>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</si>
  <si>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</si>
  <si>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</si>
  <si>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</si>
  <si>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</si>
  <si>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</si>
  <si>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</si>
  <si>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</si>
  <si>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</si>
  <si>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</si>
  <si>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</si>
  <si>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</si>
  <si>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</si>
  <si>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</si>
  <si>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</si>
  <si>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</si>
  <si>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</si>
  <si>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</si>
  <si>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</si>
  <si>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</si>
  <si>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</si>
  <si>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</si>
  <si>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</si>
  <si>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</si>
  <si>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</si>
  <si>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</si>
  <si>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</si>
  <si>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</si>
  <si>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</si>
  <si>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</si>
  <si>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</si>
  <si>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</si>
  <si>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</si>
  <si>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</si>
  <si>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</si>
  <si>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</si>
  <si>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</si>
  <si>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</si>
  <si>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</si>
  <si>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</si>
  <si>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</si>
  <si>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</si>
  <si>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</si>
  <si>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</si>
  <si>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</si>
  <si>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</si>
  <si>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</si>
  <si>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</si>
  <si>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</si>
  <si>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</si>
  <si>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</si>
  <si>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</si>
  <si>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</si>
  <si>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</si>
  <si>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</si>
  <si>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</si>
  <si>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</si>
  <si>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</si>
  <si>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</si>
  <si>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</si>
  <si>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</si>
  <si>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</si>
  <si>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</si>
  <si>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</si>
  <si>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</si>
  <si>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</si>
  <si>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</si>
  <si>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</si>
  <si>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</si>
  <si>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</si>
  <si>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</si>
  <si>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</si>
  <si>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</si>
  <si>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</si>
  <si>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</si>
  <si>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</si>
  <si>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</si>
  <si>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</si>
  <si>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</si>
  <si>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</si>
  <si>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</si>
  <si>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</si>
  <si>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</si>
  <si>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</si>
  <si>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</si>
  <si>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</si>
  <si>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</si>
  <si>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</si>
  <si>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</si>
  <si>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</si>
  <si>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</si>
  <si>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</si>
  <si>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</si>
  <si>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</si>
  <si>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</si>
  <si>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</si>
  <si>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</si>
  <si>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</si>
  <si>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</si>
  <si>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</si>
  <si>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</si>
  <si>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</si>
  <si>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</si>
  <si>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</si>
  <si>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</si>
  <si>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</si>
  <si>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</si>
  <si>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</si>
  <si>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</si>
  <si>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</si>
  <si>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</si>
  <si>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</si>
  <si>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</si>
  <si>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</si>
  <si>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</si>
  <si>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</si>
  <si>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</si>
  <si>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</si>
  <si>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</si>
  <si>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</si>
  <si>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</si>
  <si>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</si>
  <si>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</si>
  <si>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</si>
  <si>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</si>
  <si>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</si>
  <si>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</si>
  <si>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</si>
  <si>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</si>
  <si>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</si>
  <si>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</si>
  <si>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</si>
  <si>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</si>
  <si>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</si>
  <si>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</si>
  <si>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</si>
  <si>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</si>
  <si>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</si>
  <si>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</si>
  <si>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</si>
  <si>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</si>
  <si>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</si>
  <si>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</si>
  <si>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</si>
  <si>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</si>
  <si>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</si>
  <si>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</si>
  <si>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</si>
  <si>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</si>
  <si>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</si>
  <si>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</si>
  <si>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</si>
  <si>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</si>
  <si>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</si>
  <si>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</si>
  <si>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</si>
  <si>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</si>
  <si>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</si>
  <si>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</si>
  <si>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</si>
  <si>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</si>
  <si>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</si>
  <si>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</si>
  <si>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</si>
  <si>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</si>
  <si>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</si>
  <si>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</si>
  <si>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</si>
  <si>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</si>
  <si>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</si>
  <si>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</si>
  <si>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</si>
  <si>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</si>
  <si>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</si>
  <si>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</si>
  <si>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</si>
  <si>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</si>
  <si>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</si>
  <si>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</si>
  <si>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</si>
  <si>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</si>
  <si>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</si>
  <si>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</si>
  <si>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</si>
  <si>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</si>
  <si>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</si>
  <si>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</si>
  <si>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</si>
  <si>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</si>
  <si>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</si>
  <si>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</si>
  <si>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</si>
  <si>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</si>
  <si>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</si>
  <si>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</si>
  <si>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</si>
  <si>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</si>
  <si>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</si>
  <si>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</si>
  <si>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</si>
  <si>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</si>
  <si>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</si>
  <si>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</si>
  <si>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</si>
  <si>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</si>
  <si>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</si>
  <si>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</si>
  <si>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</si>
  <si>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</si>
  <si>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</si>
  <si>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</si>
  <si>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</si>
  <si>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</si>
  <si>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</si>
  <si>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</si>
  <si>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</si>
  <si>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</si>
  <si>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</si>
  <si>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</si>
  <si>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</si>
  <si>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</si>
  <si>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</si>
  <si>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</si>
  <si>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</si>
  <si>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</si>
  <si>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</si>
  <si>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</si>
  <si>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</si>
  <si>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</si>
  <si>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</si>
  <si>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</si>
  <si>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</si>
  <si>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</si>
  <si>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</si>
  <si>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</si>
  <si>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</si>
  <si>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</si>
  <si>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</si>
  <si>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</si>
  <si>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</si>
  <si>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</si>
  <si>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</si>
  <si>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</si>
  <si>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</si>
  <si>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</si>
  <si>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</si>
  <si>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</si>
  <si>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</si>
  <si>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</si>
  <si>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</si>
  <si>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</si>
  <si>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</si>
  <si>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</si>
  <si>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</si>
  <si>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</si>
  <si>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</si>
  <si>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</si>
  <si>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</si>
  <si>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</si>
  <si>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</si>
  <si>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</si>
  <si>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</si>
  <si>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</si>
  <si>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</si>
  <si>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</si>
  <si>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</si>
  <si>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</si>
  <si>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</si>
  <si>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</si>
  <si>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</si>
  <si>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</si>
  <si>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</si>
  <si>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</si>
  <si>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</si>
  <si>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</si>
  <si>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</si>
  <si>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</si>
  <si>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</si>
  <si>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</si>
  <si>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</si>
  <si>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</si>
  <si>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</si>
  <si>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</si>
  <si>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</si>
  <si>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</si>
  <si>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</si>
  <si>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</si>
  <si>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</si>
  <si>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</si>
  <si>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</si>
  <si>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</si>
  <si>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</si>
  <si>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</si>
  <si>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</si>
  <si>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</si>
  <si>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</si>
  <si>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</si>
  <si>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</si>
  <si>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</si>
  <si>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</si>
  <si>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</si>
  <si>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</si>
  <si>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</si>
  <si>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</si>
  <si>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</si>
  <si>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</si>
  <si>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</si>
  <si>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</si>
  <si>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</si>
  <si>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</si>
  <si>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</si>
  <si>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</si>
  <si>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</si>
  <si>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</si>
  <si>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</si>
  <si>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</si>
  <si>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</si>
  <si>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</si>
  <si>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</si>
  <si>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</si>
  <si>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</si>
  <si>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</si>
  <si>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</si>
  <si>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</si>
  <si>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</si>
  <si>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</si>
  <si>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</si>
  <si>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</si>
  <si>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</si>
  <si>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</si>
  <si>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</si>
  <si>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</si>
  <si>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</si>
  <si>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</si>
  <si>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</si>
  <si>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</si>
  <si>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</si>
  <si>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</si>
  <si>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</si>
  <si>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</si>
  <si>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</si>
  <si>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</si>
  <si>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</si>
  <si>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</si>
  <si>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</si>
  <si>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</si>
  <si>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</si>
  <si>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</si>
  <si>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</si>
  <si>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</si>
  <si>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</si>
  <si>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</si>
  <si>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</si>
  <si>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</si>
  <si>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</si>
  <si>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</si>
  <si>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</si>
  <si>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</si>
  <si>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</si>
  <si>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</si>
  <si>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</si>
  <si>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</si>
  <si>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</si>
  <si>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</si>
  <si>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</si>
  <si>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</si>
  <si>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</si>
  <si>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</si>
  <si>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</si>
  <si>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</si>
  <si>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</si>
  <si>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</si>
  <si>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</si>
  <si>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</si>
  <si>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</si>
  <si>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</si>
  <si>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</si>
  <si>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</si>
  <si>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</si>
  <si>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</si>
  <si>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</si>
  <si>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</si>
  <si>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</si>
  <si>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</si>
  <si>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</si>
  <si>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</si>
  <si>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</si>
  <si>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</si>
  <si>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</si>
  <si>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</si>
  <si>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</si>
  <si>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</si>
  <si>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</si>
  <si>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</si>
  <si>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</si>
  <si>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</si>
  <si>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</si>
  <si>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</si>
  <si>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</si>
  <si>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</si>
  <si>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</si>
  <si>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</si>
  <si>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</si>
  <si>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</si>
  <si>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</si>
  <si>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</si>
  <si>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</si>
  <si>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</si>
  <si>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</si>
  <si>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</si>
  <si>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</si>
  <si>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</si>
  <si>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</si>
  <si>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</si>
  <si>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</si>
  <si>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</si>
  <si>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</si>
  <si>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</si>
  <si>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</si>
  <si>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</si>
  <si>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</si>
  <si>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</si>
  <si>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</si>
  <si>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</si>
  <si>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</si>
  <si>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</si>
  <si>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</si>
  <si>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</si>
  <si>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</si>
  <si>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</si>
  <si>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</si>
  <si>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</si>
  <si>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</si>
  <si>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</si>
  <si>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</si>
  <si>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</si>
  <si>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</si>
  <si>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</si>
  <si>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</si>
  <si>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</si>
  <si>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</si>
  <si>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</si>
  <si>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</si>
  <si>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</si>
  <si>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</si>
  <si>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</si>
  <si>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</si>
  <si>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</si>
  <si>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</si>
  <si>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</si>
  <si>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</si>
  <si>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</si>
  <si>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</si>
  <si>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</si>
  <si>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</si>
  <si>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</si>
  <si>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</si>
  <si>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</si>
  <si>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</si>
  <si>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</si>
  <si>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</si>
  <si>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</si>
  <si>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</si>
  <si>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</si>
  <si>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</si>
  <si>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</si>
  <si>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</si>
  <si>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</si>
  <si>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</si>
  <si>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</si>
  <si>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</si>
  <si>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</si>
  <si>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</si>
  <si>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</si>
  <si>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</si>
  <si>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</si>
  <si>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</si>
  <si>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</si>
  <si>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</si>
  <si>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</si>
  <si>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</si>
  <si>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</si>
  <si>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</si>
  <si>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</si>
  <si>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</si>
  <si>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</si>
  <si>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</si>
  <si>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</si>
  <si>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</si>
  <si>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</si>
  <si>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</si>
  <si>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</si>
  <si>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</si>
  <si>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</si>
  <si>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</si>
  <si>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</si>
  <si>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</si>
  <si>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</si>
  <si>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</si>
  <si>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</si>
  <si>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</si>
  <si>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</si>
  <si>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</si>
  <si>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</si>
  <si>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</si>
  <si>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</si>
  <si>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</si>
  <si>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</si>
  <si>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</si>
  <si>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</si>
  <si>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</si>
  <si>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</si>
  <si>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</si>
  <si>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</si>
  <si>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</si>
  <si>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</si>
  <si>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</si>
  <si>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</si>
  <si>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</si>
  <si>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</si>
  <si>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</si>
  <si>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</si>
  <si>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</si>
  <si>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</si>
  <si>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</si>
  <si>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</si>
  <si>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</si>
  <si>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</si>
  <si>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</si>
  <si>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</si>
  <si>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</si>
  <si>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</si>
  <si>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</si>
  <si>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</si>
  <si>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</si>
  <si>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</si>
  <si>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</si>
  <si>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</si>
  <si>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</si>
  <si>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</si>
  <si>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</si>
  <si>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</si>
  <si>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</si>
  <si>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</si>
  <si>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</si>
  <si>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</si>
  <si>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</si>
  <si>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</si>
  <si>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</si>
  <si>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</si>
  <si>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</si>
  <si>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</si>
  <si>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</si>
  <si>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</si>
  <si>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</si>
  <si>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</si>
  <si>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</si>
  <si>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</si>
  <si>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</si>
  <si>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</si>
  <si>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</si>
  <si>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</si>
  <si>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</si>
  <si>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</si>
  <si>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</si>
  <si>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</si>
  <si>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</si>
  <si>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</si>
  <si>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</si>
  <si>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</si>
  <si>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</si>
  <si>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</si>
  <si>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</si>
  <si>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</si>
  <si>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</si>
  <si>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</si>
  <si>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</si>
  <si>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</si>
  <si>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</si>
  <si>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</si>
  <si>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</si>
  <si>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Enfield Petrol</t>
  </si>
  <si>
    <t>BP NehruNagar Chrompet Morning</t>
  </si>
  <si>
    <t>BP NehruNagar Chrompet Night</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</si>
  <si>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</si>
  <si>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</si>
  <si>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</si>
  <si>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</si>
  <si>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</si>
  <si>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</si>
  <si>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</si>
  <si>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</si>
  <si>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</si>
  <si>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</si>
  <si>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</si>
  <si>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</si>
  <si>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</si>
  <si>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</si>
  <si>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</si>
  <si>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</si>
  <si>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</si>
  <si>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</si>
  <si>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</si>
  <si>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</si>
  <si>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</si>
  <si>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</si>
  <si>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</si>
  <si>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</si>
  <si>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</si>
  <si>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</si>
  <si>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</si>
  <si>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</si>
  <si>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</si>
  <si>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</si>
  <si>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</si>
  <si>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</si>
  <si>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</si>
  <si>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</si>
  <si>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</si>
  <si>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</si>
  <si>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</si>
  <si>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</si>
  <si>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</si>
  <si>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</si>
  <si>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</si>
  <si>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</si>
  <si>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</si>
  <si>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</si>
  <si>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</si>
  <si>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</si>
  <si>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</si>
  <si>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</si>
  <si>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</si>
  <si>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</si>
  <si>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</si>
  <si>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</si>
  <si>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</si>
  <si>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</si>
  <si>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</si>
  <si>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</si>
  <si>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</si>
  <si>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</si>
  <si>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</si>
  <si>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</si>
  <si>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</si>
  <si>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</si>
  <si>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</si>
  <si>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</si>
  <si>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</si>
  <si>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</si>
  <si>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</si>
  <si>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</si>
  <si>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</si>
  <si>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</si>
  <si>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</si>
  <si>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</si>
  <si>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</si>
  <si>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</si>
  <si>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</si>
  <si>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</si>
  <si>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</si>
  <si>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</si>
  <si>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</si>
  <si>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</si>
  <si>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</si>
  <si>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</si>
  <si>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</si>
  <si>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</si>
  <si>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</si>
  <si>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</si>
  <si>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</si>
  <si>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</si>
  <si>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</si>
  <si>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</si>
  <si>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</si>
  <si>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</si>
  <si>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</si>
  <si>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</si>
  <si>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</si>
  <si>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</si>
  <si>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</si>
  <si>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</si>
  <si>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</si>
  <si>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</si>
  <si>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</si>
  <si>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</si>
  <si>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</si>
  <si>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</si>
  <si>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</si>
  <si>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</si>
  <si>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</si>
  <si>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</si>
  <si>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</si>
  <si>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</si>
  <si>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</si>
  <si>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</si>
  <si>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</si>
  <si>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</si>
  <si>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</si>
  <si>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</si>
  <si>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</si>
  <si>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</si>
  <si>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</si>
  <si>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</si>
  <si>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</si>
  <si>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</si>
  <si>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</si>
  <si>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</si>
  <si>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</si>
  <si>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</si>
  <si>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</si>
  <si>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</si>
  <si>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</si>
  <si>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</si>
  <si>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</si>
  <si>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</si>
  <si>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</si>
  <si>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</si>
  <si>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</si>
  <si>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</si>
  <si>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</si>
  <si>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</si>
  <si>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</si>
  <si>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</si>
  <si>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</si>
  <si>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</si>
  <si>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</si>
  <si>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</si>
  <si>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</si>
  <si>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</si>
  <si>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</si>
  <si>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</si>
  <si>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</si>
  <si>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</si>
  <si>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</si>
  <si>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</si>
  <si>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</si>
  <si>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</si>
  <si>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</si>
  <si>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</si>
  <si>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</si>
  <si>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</si>
  <si>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</si>
  <si>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</si>
  <si>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</si>
  <si>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</si>
  <si>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</si>
  <si>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</si>
  <si>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</si>
  <si>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</si>
  <si>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</si>
  <si>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</si>
  <si>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</si>
  <si>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</si>
  <si>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</si>
  <si>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</si>
  <si>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</si>
  <si>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</si>
  <si>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</si>
  <si>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</si>
  <si>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</si>
  <si>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</si>
  <si>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</si>
  <si>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</si>
  <si>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</si>
  <si>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</si>
  <si>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</si>
  <si>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</si>
  <si>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</si>
  <si>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</si>
  <si>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</si>
  <si>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</si>
  <si>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</si>
  <si>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</si>
  <si>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</si>
  <si>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</si>
  <si>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</si>
  <si>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</si>
  <si>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</si>
  <si>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</si>
  <si>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</si>
  <si>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</si>
  <si>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</si>
  <si>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</si>
  <si>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</si>
  <si>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</si>
  <si>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</si>
  <si>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</si>
  <si>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</si>
  <si>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</si>
  <si>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</si>
  <si>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</si>
  <si>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</si>
  <si>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</si>
  <si>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</si>
  <si>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</si>
  <si>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</si>
  <si>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</si>
  <si>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</si>
  <si>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</si>
  <si>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</si>
  <si>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</si>
  <si>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</si>
  <si>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</si>
  <si>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</si>
  <si>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</si>
  <si>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</si>
  <si>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</si>
  <si>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</si>
  <si>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</si>
  <si>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</si>
  <si>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</si>
  <si>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</si>
  <si>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</si>
  <si>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</si>
  <si>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</si>
  <si>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</si>
  <si>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</si>
  <si>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</si>
  <si>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</si>
  <si>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</si>
  <si>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</si>
  <si>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</si>
  <si>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</si>
  <si>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</si>
  <si>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</si>
  <si>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</si>
  <si>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</si>
  <si>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</si>
  <si>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</si>
  <si>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</si>
  <si>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</si>
  <si>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</si>
  <si>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</si>
  <si>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</si>
  <si>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</si>
  <si>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</si>
  <si>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</si>
  <si>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</si>
  <si>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</si>
  <si>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</si>
  <si>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</si>
  <si>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</si>
  <si>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</si>
  <si>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</si>
  <si>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</si>
  <si>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</si>
  <si>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</si>
  <si>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</si>
  <si>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</si>
  <si>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</si>
  <si>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</si>
  <si>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</si>
  <si>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</si>
  <si>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</si>
  <si>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</si>
  <si>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</si>
  <si>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</si>
  <si>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</si>
  <si>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</si>
  <si>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</si>
  <si>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</si>
  <si>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</si>
  <si>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</si>
  <si>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</si>
  <si>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</si>
  <si>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</si>
  <si>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</si>
  <si>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</si>
  <si>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</si>
  <si>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</si>
  <si>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</si>
  <si>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</si>
  <si>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</si>
  <si>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</si>
  <si>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</si>
  <si>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</si>
  <si>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</si>
  <si>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</si>
  <si>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</si>
  <si>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</si>
  <si>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</si>
  <si>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</si>
  <si>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</si>
  <si>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</si>
  <si>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</si>
  <si>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</si>
  <si>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</si>
  <si>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</si>
  <si>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</si>
  <si>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</si>
  <si>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</si>
  <si>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</si>
  <si>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</si>
  <si>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</si>
  <si>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</si>
  <si>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</si>
  <si>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</si>
  <si>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</si>
  <si>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</si>
  <si>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</si>
  <si>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</si>
  <si>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</si>
  <si>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</si>
  <si>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</si>
  <si>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</si>
  <si>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</si>
  <si>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</si>
  <si>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</si>
  <si>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</si>
  <si>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</si>
  <si>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</si>
  <si>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</si>
  <si>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</si>
  <si>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</si>
  <si>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</si>
  <si>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</si>
  <si>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</si>
  <si>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</si>
  <si>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</si>
  <si>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</si>
  <si>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</si>
  <si>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</si>
  <si>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</si>
  <si>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</si>
  <si>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</si>
  <si>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</si>
  <si>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</si>
  <si>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</si>
  <si>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</si>
  <si>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</si>
  <si>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</si>
  <si>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</si>
  <si>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</si>
  <si>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</si>
  <si>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</si>
  <si>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</si>
  <si>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</si>
  <si>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</si>
  <si>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</si>
  <si>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</si>
  <si>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</si>
  <si>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</si>
  <si>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</si>
  <si>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</si>
  <si>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</si>
  <si>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</si>
  <si>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</si>
  <si>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</si>
  <si>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</si>
  <si>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</si>
  <si>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</si>
  <si>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</si>
  <si>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</si>
  <si>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</si>
  <si>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</si>
  <si>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</si>
  <si>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</si>
  <si>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</si>
  <si>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</si>
  <si>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</si>
  <si>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</si>
  <si>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</si>
  <si>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</si>
  <si>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</si>
  <si>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</si>
  <si>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</si>
  <si>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</si>
  <si>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</si>
  <si>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</si>
  <si>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</si>
  <si>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</si>
  <si>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</si>
  <si>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</si>
  <si>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</si>
  <si>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</si>
  <si>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</si>
  <si>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</si>
  <si>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</si>
  <si>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</si>
  <si>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</si>
  <si>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</si>
  <si>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</si>
  <si>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</si>
  <si>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</si>
  <si>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</si>
  <si>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</si>
  <si>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</si>
  <si>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</si>
  <si>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</si>
  <si>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</si>
  <si>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</si>
  <si>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</si>
  <si>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</si>
  <si>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</si>
  <si>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</si>
  <si>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</si>
  <si>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</si>
  <si>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</si>
  <si>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</si>
  <si>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</si>
  <si>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</si>
  <si>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</si>
  <si>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</si>
  <si>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</si>
  <si>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</si>
  <si>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</si>
  <si>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</si>
  <si>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</si>
  <si>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</si>
  <si>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</si>
  <si>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</si>
  <si>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</si>
  <si>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</si>
  <si>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</si>
  <si>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</si>
  <si>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</si>
  <si>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</si>
  <si>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</si>
  <si>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</si>
  <si>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</si>
  <si>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</si>
  <si>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</si>
  <si>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</si>
  <si>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</si>
  <si>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</si>
  <si>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</si>
  <si>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</si>
  <si>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</si>
  <si>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</si>
  <si>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</si>
  <si>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</si>
  <si>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</si>
  <si>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</si>
  <si>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</si>
  <si>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</si>
  <si>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</si>
  <si>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</si>
  <si>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</si>
  <si>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</si>
  <si>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</si>
  <si>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</si>
  <si>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</si>
  <si>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</si>
  <si>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</si>
  <si>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</si>
  <si>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</si>
  <si>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</si>
  <si>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</si>
  <si>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</si>
  <si>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</si>
  <si>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</si>
  <si>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</si>
  <si>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</si>
  <si>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</si>
  <si>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</si>
  <si>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</si>
  <si>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</si>
  <si>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</si>
  <si>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</si>
  <si>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</si>
  <si>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</si>
  <si>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</si>
  <si>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</si>
  <si>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</si>
  <si>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</si>
  <si>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</si>
  <si>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</si>
  <si>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</si>
  <si>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</si>
  <si>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</si>
  <si>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</si>
  <si>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</si>
  <si>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</si>
  <si>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</si>
  <si>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</si>
  <si>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</si>
  <si>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</si>
  <si>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</si>
  <si>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</si>
  <si>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</si>
  <si>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</si>
  <si>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</si>
  <si>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</si>
  <si>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</si>
  <si>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</si>
  <si>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</si>
  <si>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</si>
  <si>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</si>
  <si>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</si>
  <si>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</si>
  <si>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</si>
  <si>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</si>
  <si>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</si>
  <si>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</si>
  <si>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</si>
  <si>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</si>
  <si>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</si>
  <si>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</si>
  <si>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</si>
  <si>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</si>
  <si>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</si>
  <si>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</si>
  <si>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</si>
  <si>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</si>
  <si>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</si>
  <si>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</si>
  <si>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</si>
  <si>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</si>
  <si>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</si>
  <si>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</si>
  <si>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</si>
  <si>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</si>
  <si>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</si>
  <si>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</si>
  <si>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</si>
  <si>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</si>
  <si>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</si>
  <si>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</si>
  <si>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</si>
  <si>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</si>
  <si>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</si>
  <si>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</si>
  <si>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</si>
  <si>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</si>
  <si>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</si>
  <si>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</si>
  <si>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</si>
  <si>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</si>
  <si>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</si>
  <si>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</si>
  <si>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</si>
  <si>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</si>
  <si>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</si>
  <si>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</si>
  <si>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</si>
  <si>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</si>
  <si>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</si>
  <si>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</si>
  <si>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</si>
  <si>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</si>
  <si>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</si>
  <si>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</si>
  <si>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</si>
  <si>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</si>
  <si>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</si>
  <si>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</si>
  <si>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</si>
  <si>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</si>
  <si>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</si>
  <si>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</si>
  <si>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</si>
  <si>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</si>
  <si>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</si>
  <si>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</si>
  <si>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</si>
  <si>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</si>
  <si>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</si>
  <si>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</si>
  <si>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</si>
  <si>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</si>
  <si>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</si>
  <si>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</si>
  <si>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</si>
  <si>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</si>
  <si>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</si>
  <si>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</si>
  <si>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</si>
  <si>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</si>
  <si>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</si>
  <si>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</si>
  <si>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</si>
  <si>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</si>
  <si>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</si>
  <si>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</si>
  <si>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</si>
  <si>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</si>
  <si>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</si>
  <si>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</si>
  <si>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</si>
  <si>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</si>
  <si>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</si>
  <si>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</si>
  <si>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</si>
  <si>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</si>
  <si>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</si>
  <si>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</si>
  <si>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</si>
  <si>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</si>
  <si>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</si>
  <si>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</si>
  <si>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</si>
  <si>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</si>
  <si>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</si>
  <si>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</si>
  <si>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</si>
  <si>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</si>
  <si>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</si>
  <si>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</si>
  <si>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</si>
  <si>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</si>
  <si>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</si>
  <si>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</si>
  <si>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</si>
  <si>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</si>
  <si>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</si>
  <si>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</si>
  <si>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</si>
  <si>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</si>
  <si>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</si>
  <si>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</si>
  <si>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</si>
  <si>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</si>
  <si>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</si>
  <si>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</si>
  <si>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</si>
  <si>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</si>
  <si>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</si>
  <si>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</si>
  <si>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</si>
  <si>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</si>
  <si>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</si>
  <si>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</si>
  <si>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</si>
  <si>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</si>
  <si>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</si>
  <si>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</si>
  <si>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</si>
  <si>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</si>
  <si>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</si>
  <si>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</si>
  <si>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</si>
  <si>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</si>
  <si>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</si>
  <si>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</si>
  <si>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</si>
  <si>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</si>
  <si>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</si>
  <si>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</si>
  <si>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</si>
  <si>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</si>
  <si>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</si>
  <si>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</si>
  <si>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</si>
  <si>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</si>
  <si>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</si>
  <si>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</si>
  <si>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</si>
  <si>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</si>
  <si>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</si>
  <si>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</si>
  <si>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</si>
  <si>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</si>
  <si>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</si>
  <si>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</si>
  <si>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</si>
  <si>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</si>
  <si>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</si>
  <si>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</si>
  <si>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</si>
  <si>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</si>
  <si>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</si>
  <si>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</si>
  <si>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</si>
  <si>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</si>
  <si>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</si>
  <si>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</si>
  <si>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</si>
  <si>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</si>
  <si>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</si>
  <si>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</si>
  <si>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</si>
  <si>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</si>
  <si>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</si>
  <si>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</si>
  <si>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</si>
  <si>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</si>
  <si>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</si>
  <si>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</si>
  <si>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</si>
  <si>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</si>
  <si>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</si>
  <si>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</si>
  <si>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</si>
  <si>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</si>
  <si>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</si>
  <si>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</si>
  <si>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</si>
  <si>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</si>
  <si>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</si>
  <si>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</si>
  <si>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</si>
  <si>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</si>
  <si>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</si>
  <si>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</si>
  <si>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</si>
  <si>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</si>
  <si>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</si>
  <si>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</si>
  <si>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</si>
  <si>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</si>
  <si>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</si>
  <si>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</si>
  <si>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</si>
  <si>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</si>
  <si>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</si>
  <si>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</si>
  <si>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</si>
  <si>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</si>
  <si>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</si>
  <si>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</si>
  <si>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</si>
  <si>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</si>
  <si>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</si>
  <si>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</si>
  <si>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</si>
  <si>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</si>
  <si>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</si>
  <si>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</si>
  <si>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</si>
  <si>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</si>
  <si>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</si>
  <si>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</si>
  <si>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</si>
  <si>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</si>
  <si>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</si>
  <si>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</si>
  <si>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</si>
  <si>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</si>
  <si>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</si>
  <si>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</si>
  <si>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</si>
  <si>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</si>
  <si>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</si>
  <si>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</si>
  <si>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</si>
  <si>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</si>
  <si>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</si>
  <si>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</si>
  <si>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</si>
  <si>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</si>
  <si>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</si>
  <si>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</si>
  <si>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</si>
  <si>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</si>
  <si>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</si>
  <si>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</si>
  <si>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</si>
  <si>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</si>
  <si>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</si>
  <si>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</si>
  <si>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</si>
  <si>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</si>
  <si>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</si>
  <si>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</si>
  <si>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</si>
  <si>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</si>
  <si>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</si>
  <si>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</si>
  <si>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</si>
  <si>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</si>
  <si>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</si>
  <si>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</si>
  <si>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</si>
  <si>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</si>
  <si>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</si>
  <si>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</si>
  <si>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</si>
  <si>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</si>
  <si>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</si>
  <si>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</si>
  <si>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</si>
  <si>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</si>
  <si>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</si>
  <si>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</si>
  <si>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</si>
  <si>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</si>
  <si>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</si>
  <si>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</si>
  <si>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</si>
  <si>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</si>
  <si>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</si>
  <si>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</si>
  <si>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</si>
  <si>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</si>
  <si>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</si>
  <si>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</si>
  <si>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</si>
  <si>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</si>
  <si>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</si>
  <si>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</si>
  <si>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</si>
  <si>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</si>
  <si>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</si>
  <si>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</si>
  <si>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</si>
  <si>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</si>
  <si>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</si>
  <si>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</si>
  <si>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</si>
  <si>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</si>
  <si>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</si>
  <si>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</si>
  <si>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</si>
  <si>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</si>
  <si>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</si>
  <si>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</si>
  <si>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</si>
  <si>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</si>
  <si>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</si>
  <si>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</si>
  <si>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</si>
  <si>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</si>
  <si>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</si>
  <si>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</si>
  <si>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</si>
  <si>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</si>
  <si>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</si>
  <si>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</si>
  <si>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</si>
  <si>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</si>
  <si>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</si>
  <si>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</si>
  <si>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</si>
  <si>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</si>
  <si>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</si>
  <si>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</si>
  <si>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</si>
  <si>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</si>
  <si>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</si>
  <si>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</si>
  <si>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</si>
  <si>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</si>
  <si>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</si>
  <si>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</si>
  <si>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</si>
  <si>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</si>
  <si>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</si>
  <si>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</si>
  <si>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</si>
  <si>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</si>
  <si>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</si>
  <si>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</si>
  <si>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</si>
  <si>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</si>
  <si>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</si>
  <si>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</si>
  <si>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</si>
  <si>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</si>
  <si>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</si>
  <si>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</si>
  <si>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</si>
  <si>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</si>
  <si>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</si>
  <si>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</si>
  <si>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</si>
  <si>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</si>
  <si>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</si>
  <si>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</si>
  <si>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</si>
  <si>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</si>
  <si>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</si>
  <si>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</si>
  <si>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</si>
  <si>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</si>
  <si>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</si>
  <si>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</si>
  <si>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</si>
  <si>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</si>
  <si>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</si>
  <si>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</si>
  <si>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</si>
  <si>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</si>
  <si>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</si>
  <si>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</si>
  <si>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</si>
  <si>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</si>
  <si>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</si>
  <si>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</si>
  <si>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</si>
  <si>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</si>
  <si>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</si>
  <si>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</si>
  <si>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</si>
  <si>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</si>
  <si>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</si>
  <si>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</si>
  <si>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</si>
  <si>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</si>
  <si>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</si>
  <si>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</si>
  <si>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</si>
  <si>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</si>
  <si>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</si>
  <si>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</si>
  <si>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</si>
  <si>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</si>
  <si>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</si>
  <si>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</si>
  <si>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</si>
  <si>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</si>
  <si>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</si>
  <si>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</si>
  <si>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</si>
  <si>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</si>
  <si>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</si>
  <si>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</si>
  <si>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</si>
  <si>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</si>
  <si>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</si>
  <si>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</si>
  <si>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</si>
  <si>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</si>
  <si>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</si>
  <si>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</si>
  <si>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</si>
  <si>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</si>
  <si>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</si>
  <si>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</si>
  <si>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</si>
  <si>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</si>
  <si>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</si>
  <si>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</si>
  <si>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</si>
  <si>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</si>
  <si>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</si>
  <si>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</si>
  <si>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</si>
  <si>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</si>
  <si>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</si>
  <si>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</si>
  <si>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</si>
  <si>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</si>
  <si>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</si>
  <si>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</si>
  <si>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</si>
  <si>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</si>
  <si>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</si>
  <si>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</si>
  <si>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</si>
  <si>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</si>
  <si>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</si>
  <si>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</si>
  <si>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</si>
  <si>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</si>
  <si>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</si>
  <si>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</si>
  <si>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</si>
  <si>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</si>
  <si>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</si>
  <si>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</si>
  <si>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</si>
  <si>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</si>
  <si>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</si>
  <si>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</si>
  <si>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</si>
  <si>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</si>
  <si>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</si>
  <si>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</si>
  <si>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</si>
  <si>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</si>
  <si>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</si>
  <si>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</si>
  <si>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</si>
  <si>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</si>
  <si>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</si>
  <si>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</si>
  <si>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</si>
  <si>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</si>
  <si>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</si>
  <si>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</si>
  <si>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</si>
  <si>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</si>
  <si>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</si>
  <si>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</si>
  <si>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</si>
  <si>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</si>
  <si>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</si>
  <si>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</si>
  <si>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</si>
  <si>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</si>
  <si>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</si>
  <si>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</si>
  <si>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</si>
  <si>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</si>
  <si>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</si>
  <si>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</si>
  <si>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</si>
  <si>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</si>
  <si>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</si>
  <si>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</si>
  <si>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</si>
  <si>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</si>
  <si>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</si>
  <si>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</si>
  <si>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</si>
  <si>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</si>
  <si>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</si>
  <si>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</si>
  <si>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</si>
  <si>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</si>
  <si>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</si>
  <si>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</si>
  <si>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</si>
  <si>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</si>
  <si>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</si>
  <si>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</si>
  <si>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</si>
  <si>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</si>
  <si>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</si>
  <si>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</si>
  <si>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</si>
  <si>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</si>
  <si>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</si>
  <si>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</si>
  <si>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</si>
  <si>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</si>
  <si>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</si>
  <si>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</si>
  <si>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</si>
  <si>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</si>
  <si>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</si>
  <si>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</si>
  <si>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</si>
  <si>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</si>
  <si>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</si>
  <si>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</si>
  <si>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</si>
  <si>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</si>
  <si>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</si>
  <si>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</si>
  <si>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</si>
  <si>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</si>
  <si>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</si>
  <si>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</si>
  <si>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</si>
  <si>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</si>
  <si>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</si>
  <si>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</si>
  <si>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</si>
  <si>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</si>
  <si>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</si>
  <si>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</si>
  <si>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</si>
  <si>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</si>
  <si>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</si>
  <si>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</si>
  <si>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</si>
  <si>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</si>
  <si>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</si>
  <si>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</si>
  <si>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</si>
  <si>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</si>
  <si>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</si>
  <si>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</si>
  <si>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</si>
  <si>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</si>
  <si>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</si>
  <si>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</si>
  <si>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</si>
  <si>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</si>
  <si>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</si>
  <si>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</si>
  <si>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</si>
  <si>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</si>
  <si>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</si>
  <si>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</si>
  <si>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</si>
  <si>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</si>
  <si>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</si>
  <si>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</si>
  <si>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</si>
  <si>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</si>
  <si>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</si>
  <si>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</si>
  <si>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</si>
  <si>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</si>
  <si>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</si>
  <si>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</si>
  <si>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</si>
  <si>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</si>
  <si>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</si>
  <si>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</si>
  <si>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</si>
  <si>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</si>
  <si>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</si>
  <si>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</si>
  <si>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</si>
  <si>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</si>
  <si>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</si>
  <si>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</si>
  <si>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</si>
  <si>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</si>
  <si>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</si>
  <si>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</si>
  <si>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</si>
  <si>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</si>
  <si>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</si>
  <si>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</si>
  <si>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</si>
  <si>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</si>
  <si>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</si>
  <si>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</si>
  <si>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</si>
  <si>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</si>
  <si>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</si>
  <si>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</si>
  <si>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</si>
  <si>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</si>
  <si>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</si>
  <si>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</si>
  <si>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</si>
  <si>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</si>
  <si>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</si>
  <si>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</si>
  <si>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</si>
  <si>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</si>
  <si>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</si>
  <si>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</si>
  <si>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</si>
  <si>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</si>
  <si>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</si>
  <si>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</si>
  <si>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</si>
  <si>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</si>
  <si>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</si>
  <si>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</si>
  <si>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</si>
  <si>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</si>
  <si>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</si>
  <si>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</si>
  <si>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</si>
  <si>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</si>
  <si>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</si>
  <si>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</si>
  <si>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</si>
  <si>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</si>
  <si>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</si>
  <si>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</si>
  <si>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</si>
  <si>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</si>
  <si>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</si>
  <si>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</si>
  <si>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</si>
  <si>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</si>
  <si>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</si>
  <si>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</si>
  <si>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</si>
  <si>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</si>
  <si>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</si>
  <si>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</si>
  <si>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</si>
  <si>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</si>
  <si>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</si>
  <si>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</si>
  <si>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</si>
  <si>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</si>
  <si>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</si>
  <si>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</si>
  <si>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</si>
  <si>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</si>
  <si>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</si>
  <si>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</si>
  <si>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</si>
  <si>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</si>
  <si>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</si>
  <si>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</si>
  <si>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</si>
  <si>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</si>
  <si>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</si>
  <si>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</si>
  <si>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</si>
  <si>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</si>
  <si>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</si>
  <si>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</si>
  <si>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</si>
  <si>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</si>
  <si>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</si>
  <si>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</si>
  <si>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</si>
  <si>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</si>
  <si>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</si>
  <si>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</si>
  <si>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</si>
  <si>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</si>
  <si>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</si>
  <si>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</si>
  <si>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</si>
  <si>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</si>
  <si>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</si>
  <si>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</si>
  <si>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</si>
  <si>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</si>
  <si>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</si>
  <si>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</si>
  <si>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</si>
  <si>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</si>
  <si>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</si>
  <si>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</si>
  <si>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</si>
  <si>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</si>
  <si>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</si>
  <si>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</si>
  <si>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</si>
  <si>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</si>
  <si>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</si>
  <si>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</si>
  <si>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</si>
  <si>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</si>
  <si>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</si>
  <si>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</si>
  <si>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</si>
  <si>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</si>
  <si>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</si>
  <si>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</si>
  <si>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</si>
  <si>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</si>
  <si>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</si>
  <si>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</si>
  <si>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</si>
  <si>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</si>
  <si>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</si>
  <si>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</si>
  <si>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</si>
  <si>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</si>
  <si>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</si>
  <si>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</si>
  <si>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</si>
  <si>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</si>
  <si>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</si>
  <si>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</si>
  <si>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</si>
  <si>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</si>
  <si>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</si>
  <si>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</si>
  <si>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</si>
  <si>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</si>
  <si>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</si>
  <si>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</si>
  <si>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</si>
  <si>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</si>
  <si>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</si>
  <si>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</si>
  <si>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</si>
  <si>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</si>
  <si>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</si>
  <si>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</si>
  <si>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</si>
  <si>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</si>
  <si>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</si>
  <si>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</si>
  <si>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</si>
  <si>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</si>
  <si>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</si>
  <si>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</si>
  <si>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</si>
  <si>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</si>
  <si>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</si>
  <si>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</si>
  <si>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</si>
  <si>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</si>
  <si>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</si>
  <si>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</si>
  <si>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</si>
  <si>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</si>
  <si>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</si>
  <si>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</si>
  <si>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</si>
  <si>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</si>
  <si>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</si>
  <si>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</si>
  <si>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</si>
  <si>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</si>
  <si>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</si>
  <si>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</si>
  <si>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</si>
  <si>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</si>
  <si>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</si>
  <si>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</si>
  <si>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</si>
  <si>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</si>
  <si>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</si>
  <si>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</si>
  <si>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</si>
  <si>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</si>
  <si>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</si>
  <si>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</si>
  <si>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</si>
  <si>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</si>
  <si>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</si>
  <si>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</si>
  <si>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</si>
  <si>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</si>
  <si>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</si>
  <si>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</si>
  <si>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</si>
  <si>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</si>
  <si>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</si>
  <si>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</si>
  <si>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</si>
  <si>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</si>
  <si>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</si>
  <si>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</si>
  <si>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</si>
  <si>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</si>
  <si>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</si>
  <si>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</si>
  <si>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</si>
  <si>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</si>
  <si>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</si>
  <si>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</si>
  <si>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</si>
  <si>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</si>
  <si>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</si>
  <si>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</si>
  <si>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</si>
  <si>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</si>
  <si>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</si>
  <si>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</si>
  <si>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</si>
  <si>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</si>
  <si>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</si>
  <si>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</si>
  <si>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</si>
  <si>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</si>
  <si>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</si>
  <si>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</si>
  <si>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</si>
  <si>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</si>
  <si>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</si>
  <si>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</si>
  <si>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</si>
  <si>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</si>
  <si>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</si>
  <si>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</si>
  <si>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</si>
  <si>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</si>
  <si>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</si>
  <si>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</si>
  <si>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</si>
  <si>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</si>
  <si>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</si>
  <si>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</si>
  <si>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</si>
  <si>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</si>
  <si>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</si>
  <si>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</si>
  <si>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</si>
  <si>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</si>
  <si>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</si>
  <si>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</si>
  <si>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</si>
  <si>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</si>
  <si>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</si>
  <si>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</si>
  <si>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</si>
  <si>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</si>
  <si>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</si>
  <si>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</si>
  <si>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</si>
  <si>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</si>
  <si>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</si>
  <si>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</si>
  <si>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</si>
  <si>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</si>
  <si>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</si>
  <si>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</si>
  <si>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</si>
  <si>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</si>
  <si>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</si>
  <si>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</si>
  <si>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</si>
  <si>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</si>
  <si>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</si>
  <si>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</si>
  <si>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</si>
  <si>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</si>
  <si>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</si>
  <si>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</si>
  <si>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</si>
  <si>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</si>
  <si>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</si>
  <si>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</si>
  <si>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</si>
  <si>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</si>
  <si>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</si>
  <si>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</si>
  <si>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</si>
  <si>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</si>
  <si>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</si>
  <si>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</si>
  <si>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</si>
  <si>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</si>
  <si>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</si>
  <si>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</si>
  <si>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</si>
  <si>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</si>
  <si>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</si>
  <si>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</si>
  <si>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</si>
  <si>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</si>
  <si>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</si>
  <si>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</si>
  <si>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</si>
  <si>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</si>
  <si>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</si>
  <si>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</si>
  <si>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</si>
  <si>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</si>
  <si>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</si>
  <si>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</si>
  <si>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</si>
  <si>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</si>
  <si>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</si>
  <si>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</si>
  <si>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</si>
  <si>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</si>
  <si>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</si>
  <si>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</si>
  <si>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</si>
  <si>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</si>
  <si>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</si>
  <si>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</si>
  <si>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</si>
  <si>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</si>
  <si>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</si>
  <si>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</si>
  <si>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</si>
  <si>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</si>
  <si>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</si>
  <si>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</si>
  <si>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</si>
  <si>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</si>
  <si>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</si>
  <si>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</si>
  <si>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</si>
  <si>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</si>
  <si>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</si>
  <si>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</si>
  <si>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</si>
  <si>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</si>
  <si>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</si>
  <si>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</si>
  <si>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</si>
  <si>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</si>
  <si>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</si>
  <si>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</si>
  <si>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</si>
  <si>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</si>
  <si>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</si>
  <si>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</si>
  <si>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</si>
  <si>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</si>
  <si>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</si>
  <si>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</si>
  <si>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</si>
  <si>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</si>
  <si>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</si>
  <si>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</si>
  <si>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</si>
  <si>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</si>
  <si>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</si>
  <si>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</si>
  <si>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</si>
  <si>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</si>
  <si>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</si>
  <si>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</si>
  <si>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</si>
  <si>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</si>
  <si>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</si>
  <si>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</si>
  <si>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</si>
  <si>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</si>
  <si>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</si>
  <si>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</si>
  <si>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</si>
  <si>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</si>
  <si>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</si>
  <si>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</si>
  <si>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</si>
  <si>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</si>
  <si>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</si>
  <si>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</si>
  <si>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</si>
  <si>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</si>
  <si>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</si>
  <si>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</si>
  <si>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</si>
  <si>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</si>
  <si>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</si>
  <si>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</si>
  <si>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</si>
  <si>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</si>
  <si>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</si>
  <si>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</si>
  <si>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</si>
  <si>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</si>
  <si>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</si>
  <si>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</si>
  <si>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</si>
  <si>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</si>
  <si>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</si>
  <si>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</si>
  <si>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</si>
  <si>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</si>
  <si>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</si>
  <si>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</si>
  <si>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</si>
  <si>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</si>
  <si>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</si>
  <si>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</si>
  <si>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</si>
  <si>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</si>
  <si>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</si>
  <si>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</si>
  <si>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</si>
  <si>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</si>
  <si>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</si>
  <si>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</si>
  <si>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</si>
  <si>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</si>
  <si>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</si>
  <si>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</si>
  <si>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</si>
  <si>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</si>
  <si>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</si>
  <si>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</si>
  <si>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</si>
  <si>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</si>
  <si>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</si>
  <si>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</si>
  <si>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</si>
  <si>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</si>
  <si>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</si>
  <si>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</si>
  <si>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</si>
  <si>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</si>
  <si>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</si>
  <si>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</si>
  <si>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</si>
  <si>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</si>
  <si>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</si>
  <si>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</si>
  <si>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</si>
  <si>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</si>
  <si>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</si>
  <si>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</si>
  <si>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</si>
  <si>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</si>
  <si>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</si>
  <si>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</si>
  <si>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</si>
  <si>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</si>
  <si>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</si>
  <si>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</si>
  <si>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</si>
  <si>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</si>
  <si>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</si>
  <si>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</si>
  <si>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</si>
  <si>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</si>
  <si>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</si>
  <si>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</si>
  <si>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</si>
  <si>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</si>
  <si>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</si>
  <si>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</si>
  <si>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</si>
  <si>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</si>
  <si>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</si>
  <si>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</si>
  <si>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</si>
  <si>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</si>
  <si>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</si>
  <si>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</si>
  <si>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</si>
  <si>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</si>
  <si>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</si>
  <si>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</si>
  <si>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</si>
  <si>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</si>
  <si>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</si>
  <si>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</si>
  <si>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</si>
  <si>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</si>
  <si>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</si>
  <si>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</si>
  <si>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</si>
  <si>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</si>
  <si>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</si>
  <si>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</si>
  <si>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</si>
  <si>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</si>
  <si>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</si>
  <si>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</si>
  <si>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</si>
  <si>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</si>
  <si>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</si>
  <si>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</si>
  <si>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</si>
  <si>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</si>
  <si>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</si>
  <si>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</si>
  <si>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</si>
  <si>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</si>
  <si>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</si>
  <si>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</si>
  <si>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</si>
  <si>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</si>
  <si>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</si>
  <si>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</si>
  <si>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</si>
  <si>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</si>
  <si>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</si>
  <si>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</si>
  <si>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</si>
  <si>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</si>
  <si>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</si>
  <si>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</si>
  <si>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</si>
  <si>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</si>
  <si>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</si>
  <si>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</si>
  <si>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</si>
  <si>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</si>
  <si>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</si>
  <si>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</si>
  <si>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</si>
  <si>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</si>
  <si>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</si>
  <si>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</si>
  <si>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</si>
  <si>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</si>
  <si>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</si>
  <si>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</si>
  <si>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</si>
  <si>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</si>
  <si>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</si>
  <si>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</si>
  <si>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</si>
  <si>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</si>
  <si>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</si>
  <si>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</si>
  <si>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</si>
  <si>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</si>
  <si>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</si>
  <si>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</si>
  <si>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</si>
  <si>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</si>
  <si>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</si>
  <si>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</si>
  <si>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</si>
  <si>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</si>
  <si>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</si>
  <si>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</si>
  <si>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</si>
  <si>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</si>
  <si>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</si>
  <si>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</si>
  <si>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</si>
  <si>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</si>
  <si>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</si>
  <si>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</si>
  <si>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</si>
  <si>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</si>
  <si>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</si>
  <si>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</si>
  <si>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</si>
  <si>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</si>
  <si>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</si>
  <si>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</si>
  <si>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</si>
  <si>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</si>
  <si>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</si>
  <si>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</si>
  <si>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</si>
  <si>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</si>
  <si>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</si>
  <si>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</si>
  <si>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</si>
  <si>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</si>
  <si>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</si>
  <si>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</si>
  <si>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</si>
  <si>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</si>
  <si>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</si>
  <si>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</si>
  <si>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</si>
  <si>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</si>
  <si>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</si>
  <si>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</si>
  <si>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</si>
  <si>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</si>
  <si>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</si>
  <si>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</si>
  <si>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</si>
  <si>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</si>
  <si>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</si>
  <si>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</si>
  <si>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</si>
  <si>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</si>
  <si>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</si>
  <si>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</si>
  <si>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</si>
  <si>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</si>
  <si>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</si>
  <si>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</si>
  <si>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</si>
  <si>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</si>
  <si>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</si>
  <si>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</si>
  <si>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</si>
  <si>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</si>
  <si>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</si>
  <si>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</si>
  <si>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</si>
  <si>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</si>
  <si>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</si>
  <si>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</si>
  <si>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</si>
  <si>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</si>
  <si>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</si>
  <si>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</si>
  <si>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</si>
  <si>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</si>
  <si>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</si>
  <si>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</si>
  <si>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</si>
  <si>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</si>
  <si>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</si>
  <si>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</si>
  <si>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</si>
  <si>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</si>
  <si>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</si>
  <si>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</si>
  <si>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</si>
  <si>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</si>
  <si>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</si>
  <si>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</si>
  <si>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</si>
  <si>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</si>
  <si>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</si>
  <si>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</si>
  <si>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</si>
  <si>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</si>
  <si>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</si>
  <si>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</si>
  <si>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</si>
  <si>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</si>
  <si>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</si>
  <si>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</si>
  <si>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</si>
  <si>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</si>
  <si>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</si>
  <si>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</si>
  <si>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</si>
  <si>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</si>
  <si>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</si>
  <si>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</si>
  <si>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</si>
  <si>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</si>
  <si>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</si>
  <si>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</si>
  <si>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</si>
  <si>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</si>
  <si>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</si>
  <si>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</si>
  <si>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</si>
  <si>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</si>
  <si>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</si>
  <si>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</si>
  <si>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</si>
  <si>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</si>
  <si>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</si>
  <si>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</si>
  <si>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</si>
  <si>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</si>
  <si>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</si>
  <si>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</si>
  <si>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</si>
  <si>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</si>
  <si>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</si>
  <si>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</si>
  <si>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</si>
  <si>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</si>
  <si>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</si>
  <si>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</si>
  <si>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</si>
  <si>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</si>
  <si>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</si>
  <si>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</si>
  <si>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</si>
  <si>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</si>
  <si>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</si>
  <si>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</si>
  <si>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</si>
  <si>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</si>
  <si>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</si>
  <si>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</si>
  <si>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</si>
  <si>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</si>
  <si>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</si>
  <si>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</si>
  <si>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</si>
  <si>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</si>
  <si>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</si>
  <si>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</si>
  <si>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</si>
  <si>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</si>
  <si>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</si>
  <si>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</si>
  <si>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</si>
  <si>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</si>
  <si>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</si>
  <si>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</si>
  <si>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</si>
  <si>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</si>
  <si>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</si>
  <si>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</si>
  <si>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</si>
  <si>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</si>
  <si>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</si>
  <si>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</si>
  <si>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</si>
  <si>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</si>
  <si>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</si>
  <si>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</si>
  <si>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</si>
  <si>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</si>
  <si>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</si>
  <si>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</si>
  <si>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</si>
  <si>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</si>
  <si>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</si>
  <si>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</si>
  <si>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</si>
  <si>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</si>
  <si>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</si>
  <si>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</si>
  <si>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</si>
  <si>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</si>
  <si>
    <t>Cash Loaded for November</t>
  </si>
  <si>
    <t>PAPPU Maths Tution Fees for Nov 2019</t>
  </si>
  <si>
    <t>PAPPU Maths Tution Fees for Dec 2019</t>
  </si>
  <si>
    <t>PAPPU Hindi Tution Fees for Dec 2019</t>
  </si>
  <si>
    <t>Pappu Hindi Tuition fees for Nov 2019</t>
  </si>
  <si>
    <t>A2b</t>
  </si>
  <si>
    <t>Srinivasam Car Entry</t>
  </si>
  <si>
    <t>Annamaya</t>
  </si>
  <si>
    <t>laddu</t>
  </si>
  <si>
    <t>Laddu Cover</t>
  </si>
  <si>
    <t>CITI BANK Account Details - Dec 2019</t>
  </si>
  <si>
    <t>Milk Dec 1st 2019 to  Dec 31st  2019(31*49)</t>
  </si>
  <si>
    <t>Advance Paid</t>
  </si>
  <si>
    <t>Madavan Guest House</t>
  </si>
  <si>
    <t>Milk  1st Nov  to 30th Nov 2019
Not Bought 5 Days( 5 *49)</t>
  </si>
  <si>
    <t xml:space="preserve">ATM WITHDRAWAL SUBJECT: NFSATM 03DEC1336 Card No.: 5497XXX4XXXX5560 of R KRISHNAPPAN 03DEC19 Ref: 933719001788 +AYYASAMY STREET WESTTCHENNAI TNIN </t>
  </si>
  <si>
    <t>Tampred Glass</t>
  </si>
  <si>
    <t>2-Dec-2019 (39*8)+(1*20)</t>
  </si>
  <si>
    <t>Annapoorana</t>
  </si>
  <si>
    <t>2-Dec-2019  Iron</t>
  </si>
  <si>
    <t>Paytm Varatharaja Theaters Movie</t>
  </si>
  <si>
    <t xml:space="preserve"> IMPS OUTWARD ORG IMPS TO XXXXXXXX0446 - ICICI BANK LIMITED REF NO:-933720488208 UTILITY BILL PAYMENT </t>
  </si>
  <si>
    <t>ICICI NCP C4 EB PYMNT</t>
  </si>
  <si>
    <t>MMT/IMPS/933720488208/UTILITY BILL PA/R</t>
  </si>
  <si>
    <t>Bullet Puntcher</t>
  </si>
  <si>
    <t>https://passbook.epfindia.gov.in/MemberPassBook/Login</t>
  </si>
  <si>
    <t>Swiggy Dominoz</t>
  </si>
  <si>
    <t>Ya Mohideen Briyani</t>
  </si>
  <si>
    <t>TN Value Lite SD Pack 294 Channels</t>
  </si>
  <si>
    <t>TN Regional 12M Urban 280 Channels</t>
  </si>
  <si>
    <t>Airtel Wallet 9884622799 RC</t>
  </si>
  <si>
    <t>Bilke Water Wash</t>
  </si>
  <si>
    <t>Bike Bumber Welding</t>
  </si>
  <si>
    <t>Bike Bumber Remove Labour</t>
  </si>
  <si>
    <t>Swiggy - Balaji Bhavan</t>
  </si>
  <si>
    <t>Cash Kittu</t>
  </si>
  <si>
    <t>ATM WITHDRAWAL SUBJECT: EURONT 09DEC1729 Card No.: 5497XXX4XXXX5560 of R KRISHNAPPAN 09DEC19 Ref: 7511 M/S. INTELLECT DESIGNAKANCHIPURAM TNIN</t>
  </si>
  <si>
    <t>Karthigai Lamp</t>
  </si>
  <si>
    <t>TTD SPL ENTRY DARSHNAN</t>
  </si>
  <si>
    <t>1.5gb 28d</t>
  </si>
  <si>
    <t>1.5gb 56d</t>
  </si>
  <si>
    <t>1.5gb 84d</t>
  </si>
  <si>
    <t>Vodafone RC</t>
  </si>
  <si>
    <t>Keerthana's Restarunt</t>
  </si>
  <si>
    <t>APBS/IOC Ref No5141070174/9101224906597</t>
  </si>
  <si>
    <t>MMT/IMPS/934715915407/R KRISHNAP/CITI000</t>
  </si>
  <si>
    <t xml:space="preserve">IMPS INWARD ORG IMPSTO from R KRISHNAPPAN ICICI BANK LIMITED REF NO: - 934715915407 </t>
  </si>
  <si>
    <t xml:space="preserve">ATM WITHDRAWAL SUBJECT: NFSATM 14DEC0103 Card No.: 5497XXX4XXXX5560 of R KRISHNAPPAN 14DEC19 Ref: 934806001486 +GANDHI ROADCHENNAI TNIN </t>
  </si>
  <si>
    <t xml:space="preserve">15 Dec 19 - 14 Jan 2020 - HDFC VISA CARD </t>
  </si>
  <si>
    <t>Summary for your card from 15/12/2019 to 14/1/2020</t>
  </si>
  <si>
    <t>Pillow + Mat Rent</t>
  </si>
  <si>
    <t>Outer Ring Rd</t>
  </si>
  <si>
    <t>Xcent Petrol Refill - 
ORR Near Kiskintha going to TPTY</t>
  </si>
  <si>
    <t>Calander</t>
  </si>
  <si>
    <t>ATM WITHDRAWAL SUBJECT: NFSATM 20DEC1449 Card No.: 5497XXX4XXXX5560 of R KRISHNAPPAN 20DEC19 Ref: 935420002873 +NEHRU NAGARCHITLAPAKKAM TNIN</t>
  </si>
  <si>
    <t>Dhonna Briyani</t>
  </si>
  <si>
    <t>ATM WITHDRAWAL SUBJECT: NFSATM 22DEC1124 Card No.: 5497XXX4XXXX5560 of R KRISHNAPPAN 22DEC19 Ref: 935616000386 +HASTINAPURAM CH -44CHITLAPAKKAM TNIN</t>
  </si>
  <si>
    <t>Santhi Service Station</t>
  </si>
  <si>
    <t>Irani Chai PVR</t>
  </si>
  <si>
    <t>Insurance for Back Bumber Replacement + Stay Panel replacement Thirumala Hit</t>
  </si>
  <si>
    <t>12824 INR Total Cost from
Insurance</t>
  </si>
  <si>
    <t>GST Rd Meenambakkam</t>
  </si>
  <si>
    <t>21-Dec-2019(30*8)+(1*30)</t>
  </si>
  <si>
    <t>21-Dec-2019 To Ravi</t>
  </si>
  <si>
    <t xml:space="preserve">PAYTM.COMIN </t>
  </si>
  <si>
    <t>Spay 16016399 Airtel LL TXHC7832330</t>
  </si>
  <si>
    <t>SGST-VPS1935173911906-RATE 9.0 -33041</t>
  </si>
  <si>
    <t>CGST-VPS1935173911906-RATE 9.0 -33041</t>
  </si>
  <si>
    <t>REDEMPTION PROC FEE</t>
  </si>
  <si>
    <t>IDFC BANK Account Details - Dec 2019</t>
  </si>
  <si>
    <t>Add Funds/193577927227/CCA
From CITI Account -  Opening Balance</t>
  </si>
  <si>
    <t xml:space="preserve">020 624 700 070 29 </t>
  </si>
  <si>
    <t>IDFC TRNF</t>
  </si>
  <si>
    <t>IDFB0080102</t>
  </si>
  <si>
    <t>IFSC Code
Nungambakkam Branch</t>
  </si>
  <si>
    <t>IDFB0040101</t>
  </si>
  <si>
    <t>Mumbai Branch</t>
  </si>
  <si>
    <t>RAFI</t>
  </si>
  <si>
    <t>Krishnappan Rengarajan</t>
  </si>
  <si>
    <t>IMPS OUTWARD ORG IMPS TO XXXXXXX0568 - IDFC FIRST BANK LTD REF NO:-935713351447 TRANSFER TO SELF</t>
  </si>
  <si>
    <t>IMPS OUTWARD ORG IMPS TO XXXXXXX0568 - IDFC FIRST BANK LTD REF NO:-935713351711 TRANSFER TO SELF</t>
  </si>
  <si>
    <t>EFT TO KRISHNAPPAN RENGARAJAN -SA -XXXXXXX0568 -IDFC FIRST BANK LTD -MUMBAI -BKC -NAMAN CHAMBER</t>
  </si>
  <si>
    <t>EFT TO KRISHNAPPAN RENGARAJAN -SA -XXXXXXX0568 -IDFC FIRST BANK LTD -CHENNAI -NUNGAMBAKKAM BRA</t>
  </si>
  <si>
    <t>Toll-Highway Delite</t>
  </si>
  <si>
    <t>Toll Card</t>
  </si>
  <si>
    <t>IMPS-INET/Fund Trf/935713351711/RKRISHNAPPAN/TRANSFERTOSELF</t>
  </si>
  <si>
    <t>IMPS-INET/Fund Trf/935713351447/RKRISHNAPPAN/TRANSFERTOSELF</t>
  </si>
  <si>
    <t>PULL</t>
  </si>
  <si>
    <t>IMPS</t>
  </si>
  <si>
    <t>NEFT</t>
  </si>
  <si>
    <t>Login Password : krish1982</t>
  </si>
  <si>
    <t>Transaction Password : krish1208</t>
  </si>
  <si>
    <t>NEFT/CITIN19081105006/R KRISHNAPPAN/CITI0000003</t>
  </si>
  <si>
    <t>NEFT/CITIN19081105036/R KRISHNAPPAN/CITI0000003</t>
  </si>
  <si>
    <t>NEFT INWARD NEFT IN UTR CITIN19081757258 FROM KRRENGARAJAN 000153626209TXN REF NO OTHOK KRRENGARAJANPLOT 4 TVS NAGARVALLATHI ILLAMRAILWAY STATION ROADRAJAGOPALAPURAM PUDUKKOTTAIPUDUKKOTTAITAMIL NADUIN CORPORATIONBANK</t>
  </si>
  <si>
    <t xml:space="preserve">24 Dec 2019 - 23 Jan 2020 - Citi Master Card </t>
  </si>
  <si>
    <t>Summary for your card from 24/12/2019 to 23/1/2020</t>
  </si>
  <si>
    <t>IMPS OUTWARD ORG IMPS TO XXXXXXXXX7029 - HDFC BANK REF NO:-935814394775 OTHERS</t>
  </si>
  <si>
    <t>EFT TO KRISHNAPPAN R -SA -5172XXX7XXXX3147 -STATE BANK OF INDIA -MUMBAI -SBICREDITCAR</t>
  </si>
  <si>
    <t xml:space="preserve">IMPS-RIB/Fund Trf/935814730115/ Name
</t>
  </si>
  <si>
    <t>IMPS INWARD ORG IMPSTO from Mr. Krishnappan Ren REF NO: - 935814730115</t>
  </si>
  <si>
    <t>IMPS OUTWARD ORG IMPS TO XXXXXXX0568 - IDFC FIRST BANK LTD REF NO:-935814395220 RENT</t>
  </si>
  <si>
    <t>IMPS-INET/Fund Trf/935814395220/RKRISHNAPPAN/RENT</t>
  </si>
  <si>
    <t>IMPS-935814394775-R KRISHNAPPAN-HDFC-xxxxxx3443-OTHERS</t>
  </si>
  <si>
    <t xml:space="preserve">ATM/S1CWI152/CASH WDL/23-12-19 </t>
  </si>
  <si>
    <t>BIL/ONL/001862422170/TAMILNADU /09293023</t>
  </si>
  <si>
    <t>BIL/INFT/001878136201/CC PYMNT/Self</t>
  </si>
  <si>
    <t>water wash</t>
  </si>
  <si>
    <t>wheel alignment</t>
  </si>
  <si>
    <t>wheel balancing</t>
  </si>
  <si>
    <t>labour 15%</t>
  </si>
  <si>
    <t>Wax polish</t>
  </si>
  <si>
    <t>FPL Sridevi</t>
  </si>
  <si>
    <t>Insurance Renewal Offers</t>
  </si>
  <si>
    <t>19 Dec 2019- 18 Jan 2020 - SBI MASTER CARD</t>
  </si>
  <si>
    <t>Summary for your card from 19/12/2019 to 18/1/2020</t>
  </si>
  <si>
    <t>20-21</t>
  </si>
  <si>
    <t>5th Renewal</t>
  </si>
  <si>
    <t>ATM WITHDRAWAL SUBJECT: NFSATM 25DEC0542 Card No.: 5497XXX4XXXX5560 of R KRISHNAPPAN 25DEC19 Ref: 935911306361 +51 West MambalamCHENNAI TNIN</t>
  </si>
  <si>
    <t>PURCHASE SUBJECT: MCUPOS 23DEC1150 Card no.: 5497XXX4XXXX5560 23DEC19 115009 IDFC BANK LTD\PLAZA ASIAD LEVE Ref: 122330079727</t>
  </si>
  <si>
    <t>IDFC Pull Req on 23rd Dec</t>
  </si>
  <si>
    <t>God Cash</t>
  </si>
  <si>
    <t>Ramesh Sir (July to Nov 5 Months)</t>
  </si>
  <si>
    <t>Ramesh Sir Oil + Dhal</t>
  </si>
  <si>
    <t>Ramesh Sir - Maruthu</t>
  </si>
  <si>
    <t>Raymnds Boi</t>
  </si>
  <si>
    <t>Camay Soap</t>
  </si>
  <si>
    <t>Swiggy Dinner</t>
  </si>
  <si>
    <t>Mcrennett - Bakery</t>
  </si>
  <si>
    <t>Absolute Barbeque Chrompet  - DINEOUT</t>
  </si>
  <si>
    <t>ATM WITHDRAWAL SUBJECT: EURONT 27DEC1927 Card No.: 5497XXX4XXXX5560 of R KRISHNAPPAN 27DEC19 Ref: 3740 +CHROMPETCHENNAI TNIN</t>
  </si>
  <si>
    <t>Old PW 16</t>
  </si>
  <si>
    <t>SMSChgsOct19-Dec19+GST</t>
  </si>
  <si>
    <t>WWW DINEOUT CO IN</t>
  </si>
  <si>
    <t>3200 Points = 500 INR PVR / Bookmyshow GV</t>
  </si>
  <si>
    <t>HDFC 1570 = 500 INR  Bookmyshow GV</t>
  </si>
  <si>
    <t>1055774.krishnappan</t>
  </si>
  <si>
    <t>Krish1982#</t>
  </si>
  <si>
    <t>https://etoll.idfcbank.com/dimtsportal/login</t>
  </si>
  <si>
    <t>FASTag Registration from Highway Delite</t>
  </si>
  <si>
    <t>Tag Issuance</t>
  </si>
  <si>
    <t>Toll - Security Deposit</t>
  </si>
  <si>
    <t>Toll - Fee/Charges</t>
  </si>
  <si>
    <t>Tag - Issue (IGST)</t>
  </si>
  <si>
    <t>Available Balance - As On Today</t>
  </si>
  <si>
    <t>Krishna22799</t>
  </si>
  <si>
    <t>Bullet Petrol Refill IOC OMR</t>
  </si>
  <si>
    <t>24 Dec 2019 - 23 Jan 2020 - ICICI PLATINUM VISA CARD STMT DT 23rd Of Every Month rkrishnappan@gmail.com</t>
  </si>
  <si>
    <t>NEFT INWARD NEFT IN UTR CITIN19084686523 FROM KRRENGARAJAN 000154517469TXN REF NO OTHOK KRRENGARAJANPLOT 4 TVS NAGARVALLATHI ILLAMRAILWAY STATION ROADRAJAGOPALAPURAM PUDUKKOTTAIPUDUKKOTTAITAMIL NADUIN CORPORATIONBANK</t>
  </si>
  <si>
    <t>IMPS OUTWARD ORG IMPS TO XXXXXXX0568 - IDFC FIRST BANK LTD REF NO:-936417658883 UTILITY BILL PAYMENT</t>
  </si>
  <si>
    <t>IMPS-INET/Fund Trf/936417658883/RKRISHNAPPAN/UTILITYBILLPAYMENT</t>
  </si>
  <si>
    <t>Milk Jan 1st 2020 to Jan 31st  2020(31*49)</t>
  </si>
  <si>
    <t>nasser</t>
  </si>
  <si>
    <t>wasim ahamed</t>
  </si>
  <si>
    <t>Gmail Ids</t>
  </si>
  <si>
    <t>609301500446:Int.Pd:30-09-2019 to 30-12-2019</t>
  </si>
  <si>
    <t>IDFC BANK Account Details - Jan 2020</t>
  </si>
  <si>
    <t>Jan 2020</t>
  </si>
  <si>
    <t>ICICI BANK Account Details - Jan 2020</t>
  </si>
  <si>
    <t>SBI BANK Account Details - Jan 2020</t>
  </si>
  <si>
    <t>Corporation Bank Account Details -  Jan 2020</t>
  </si>
  <si>
    <t>NEFT INWARD NEFT IN UTR CITIN19085927693 FROM INTELLECT DESIGN ARENA LT 912303297017TXN R CO INTELLECT DESIGN ARENA LIMITED244 ANNASALAICHENNAI HDFC BANK</t>
  </si>
  <si>
    <t xml:space="preserve">EFT TO KR.RENGARAJAN -SA -SBXXXX0058 -CORPORATION BANK -PUDUKOTTAI -PUDUKOTTAI </t>
  </si>
  <si>
    <t>EFT TO SUSILA R -SA -XXXXXXX7701 -STATE BANK OF INDIA -RAJAGOPALAPURAM -RAJAGOPA</t>
  </si>
  <si>
    <t>IMPS OUTWARD ORG IMPS TO XXXXXXXX0446 - ICICI BANK LIMITED REF NO:-936514758480 UTILITY BILL PAYMENT</t>
  </si>
  <si>
    <t>EFT TO MRS SEETHALAKSHMI RM -SA -XXXXXXX1632 -STATE BANK OF INDIA -CHENNAI -GST ROAD, CHENNA</t>
  </si>
  <si>
    <t>IMPS OUTWARD ORG IMPS TO XXXXXXX0568 - IDFC FIRST BANK LTD REF NO:-936514759639 SALARY</t>
  </si>
  <si>
    <t>IMPS OUTWARD ORG IMPS TO XXXXXXX0568 - IDFC FIRST BANK LTD REF NO:-936514760123 OTHERS</t>
  </si>
  <si>
    <t>IDFC Bank</t>
  </si>
  <si>
    <t>IDFC Bank NGM Chennai</t>
  </si>
  <si>
    <t>MMT/IMPS/936514758480/UTILITY BILL PA/R</t>
  </si>
  <si>
    <t>IMPS-INET/Fund Trf/936514760123/RKRISHNAPPAN/OTHERS</t>
  </si>
  <si>
    <t>IMPS-INET/Fund Trf/936514759639/RKRISHNAPPAN/SALARY</t>
  </si>
  <si>
    <t>Cash Loaded for December</t>
  </si>
  <si>
    <t xml:space="preserve">ATM WITHDRAWAL SUBJECT: EURONT 31DEC1541 Card No.: 5497XXX4XXXX5560 of R KRISHNAPPAN 31DEC19 Ref: 1173 M/S. INTELLECT DESIGNAKANCHIPURAM TNIN </t>
  </si>
  <si>
    <t xml:space="preserve">Interest Earned during the Period: 01OCT2019 - 31DEC2019 for Savings account </t>
  </si>
  <si>
    <t xml:space="preserve">Flipkart PaymentsBANGALOREIN </t>
  </si>
  <si>
    <t xml:space="preserve">Swiggy </t>
  </si>
  <si>
    <t>Diminoz Pizza</t>
  </si>
  <si>
    <t>CITI BANK Account Details - Jan 2020</t>
  </si>
  <si>
    <t>Bullet Petrol Refill Sri Kumaran Kundram</t>
  </si>
  <si>
    <t>Verttri Theaters</t>
  </si>
  <si>
    <t>QUARTERLY SAVINGS INTEREST CREDIT</t>
  </si>
  <si>
    <t>BY TRANSFER 
NEFT*CITI0000003*CITIN19086287825*R KRISHNAPPAN*SB</t>
  </si>
  <si>
    <t>NEFT fm R KRISHNAPPAN:CITIN19086264851 / 000154840913:CITI0000003 / CITIN19086264851</t>
  </si>
  <si>
    <t>Pappu Project Work</t>
  </si>
  <si>
    <t/>
  </si>
  <si>
    <t>Bullet Insurance Policy Bazzar</t>
  </si>
  <si>
    <t>Go Colors</t>
  </si>
  <si>
    <t>Highway delite</t>
  </si>
  <si>
    <t>IDFC BANK  FAS Tag Details - Jan2020 - Baleno</t>
  </si>
  <si>
    <t>IDFC BANK  FAS Tag Details - Dec 2019 - Xcent</t>
  </si>
  <si>
    <t>Kumaran Kundram Bharat Petrol</t>
  </si>
  <si>
    <t xml:space="preserve">Cheque No.347217 paid TO THE LEGEND MOTORS,HDFC BANK LTD Ref No :- 347217 </t>
  </si>
  <si>
    <t>Policy Bazzar - Royal Sundaram</t>
  </si>
  <si>
    <t>Insurance Renewal 9 Jan 2020 to 8 Jan 2021</t>
  </si>
  <si>
    <t>27-12-2019(21*8)</t>
  </si>
  <si>
    <t>RKT Tours &amp; Travels(550*3)</t>
  </si>
  <si>
    <t>Redbus Wallet</t>
  </si>
  <si>
    <t>Amazon Pay Wallet</t>
  </si>
  <si>
    <r>
      <rPr>
        <b/>
        <sz val="11"/>
        <color indexed="8"/>
        <rFont val="Calibri"/>
        <family val="2"/>
      </rPr>
      <t>TWENTY20</t>
    </r>
    <r>
      <rPr>
        <sz val="11"/>
        <color indexed="8"/>
        <rFont val="Calibri"/>
        <family val="2"/>
        <charset val="1"/>
      </rPr>
      <t xml:space="preserve"> Offer code Used 198.1 will be </t>
    </r>
  </si>
  <si>
    <t>credited after the journey to redbus wallet</t>
  </si>
  <si>
    <t>Cashback received in amazon</t>
  </si>
  <si>
    <t>Total Ticket Cost</t>
  </si>
  <si>
    <t>RKT Tours &amp; Travels(650*3)</t>
  </si>
  <si>
    <t>Redbus IBIBO group PVT LTD</t>
  </si>
  <si>
    <r>
      <rPr>
        <b/>
        <sz val="11"/>
        <color indexed="8"/>
        <rFont val="Calibri"/>
        <family val="2"/>
      </rPr>
      <t>NEWYEAR</t>
    </r>
    <r>
      <rPr>
        <sz val="11"/>
        <color indexed="8"/>
        <rFont val="Calibri"/>
        <family val="2"/>
        <charset val="1"/>
      </rPr>
      <t xml:space="preserve"> Offer code 150 INR DISCOUNT </t>
    </r>
  </si>
  <si>
    <t>CITI VISA CC PAYMENT</t>
  </si>
  <si>
    <t>TTD ACCOMADATION</t>
  </si>
  <si>
    <t>Balaji Traders Supermarket TBM</t>
  </si>
  <si>
    <t>Bookmyshow</t>
  </si>
  <si>
    <t>14-Apr-20 PDKT-TBM</t>
  </si>
  <si>
    <t>Scooty Petrol - Lakshmi Refund</t>
  </si>
  <si>
    <t>9-Apr-20   TBM-PDKT</t>
  </si>
  <si>
    <t>EXP EDU KID</t>
  </si>
  <si>
    <t>FUEL SURCHARGE WAIVER - REF#574637</t>
  </si>
  <si>
    <t>UserID</t>
  </si>
  <si>
    <t>Raahath IBIBO group PVT LTD</t>
  </si>
  <si>
    <t>6-Feb-20 CHN-PDKT</t>
  </si>
  <si>
    <t>9-Feb-20 PDKT-CHN</t>
  </si>
  <si>
    <t>Sangeetha B.Fast</t>
  </si>
  <si>
    <t>ATM WITHDRAWAL SUBJECT: NFSATM 11JAN1511 Card No.: 5497XXX4XXXX5560 of R KRISHNAPPAN 11JAN20 Ref: 001120012242 KADEL CHAMBERSCHENNAI TNIN</t>
  </si>
  <si>
    <t>Salary</t>
  </si>
  <si>
    <t>Shell Petrol - OMR</t>
  </si>
  <si>
    <t>Paranur</t>
  </si>
  <si>
    <t>Thindivanam</t>
  </si>
  <si>
    <t>Vikiravandi(Villupuram)</t>
  </si>
  <si>
    <t>Sengurichi</t>
  </si>
  <si>
    <t>Thirumandurai</t>
  </si>
  <si>
    <t>Samayapuram</t>
  </si>
  <si>
    <t>Lechchumanapatti</t>
  </si>
  <si>
    <t>Toll Rates CHN-PDKT</t>
  </si>
  <si>
    <t>Lembalakudi</t>
  </si>
  <si>
    <t>Shenbagampettai</t>
  </si>
  <si>
    <t>Single</t>
  </si>
  <si>
    <t>Double</t>
  </si>
  <si>
    <t>Kappallur</t>
  </si>
  <si>
    <t>Lakshmi Watch Battery</t>
  </si>
  <si>
    <t>Veg, Prov, Curd, Oil Etc</t>
  </si>
  <si>
    <t>Kittu Haircut Saloon</t>
  </si>
  <si>
    <t>Pappu Tuition Fees</t>
  </si>
  <si>
    <t>IMPS INWARD ORG UPI From goog -payment@okaxis,REF NO - 001415525775, UPI</t>
  </si>
  <si>
    <t>ATM WITHDRAWAL SUBJECT: EURONT 16JAN0740 Card No.: 5497XXX4XXXX5560 of R KRISHNAPPAN 16JAN20 Ref: 1551 +SHOLLINGANALLUR OATMKANCHEEPURAM TNIN</t>
  </si>
  <si>
    <t>PACIFIC ENTERPRISESCHENNAIIN</t>
  </si>
  <si>
    <t>FUEL SURCHARGE WAIVER - REF#694581</t>
  </si>
  <si>
    <t xml:space="preserve">15 Jan 20 - 14 Feb 2020 - HDFC VISA CARD </t>
  </si>
  <si>
    <t>Summary for your card from 15/1/2020 to 14/2/2020</t>
  </si>
  <si>
    <t xml:space="preserve">UPI/001415497725/Team Lunch/subhashinira </t>
  </si>
  <si>
    <t>Mahatma Gandhi Birth Day</t>
  </si>
  <si>
    <t>Tamil New Year</t>
  </si>
  <si>
    <t>Ugadi OH</t>
  </si>
  <si>
    <t>Ramzan OH</t>
  </si>
  <si>
    <t>Good Friday OH</t>
  </si>
  <si>
    <t>Onam OH</t>
  </si>
  <si>
    <t>Dhonnai Briyani</t>
  </si>
  <si>
    <t>Parasuram Clutch, Chain Adjust &amp; Oil Apply</t>
  </si>
  <si>
    <t>Saree Change Lakshmi</t>
  </si>
  <si>
    <t>Watch Cell Change</t>
  </si>
  <si>
    <t>Varatharaja Parking</t>
  </si>
  <si>
    <t>Milk  1st Dec 19 to 31st Dec 2019
Not Bought _10_ Days( 10 *49)</t>
  </si>
  <si>
    <t>5-Feb-20 CHN-PDKT</t>
  </si>
  <si>
    <t>30-APR-20 TBM-PDKT</t>
  </si>
  <si>
    <t>3-MAY-20 PDKT-TBM</t>
  </si>
  <si>
    <t>conf</t>
  </si>
  <si>
    <t>RAC</t>
  </si>
  <si>
    <t>WL</t>
  </si>
  <si>
    <t>conf/rac</t>
  </si>
  <si>
    <t>ATM WITHDRAWAL SUBJECT: NFSATM 18JAN1636 Card No.: 5497XXX4XXXX5560 of R KRISHNAPPAN 18JAN20 Ref: 001822028473 +3RD ATM MAIN BRANCHCHENNAI TNIN</t>
  </si>
  <si>
    <t>ATM WITHDRAWAL Card No.: 5497XXX4XXXX5560 of R KRISHNAPPAN 21JAN20 Ref: 002107110462 G.S.T ROADKANCHIPURAM TNIN</t>
  </si>
  <si>
    <t>FUEL SURCHARGE WAIVER - REF#225632</t>
  </si>
  <si>
    <t>PTM*IRCTC UTSNOIDAIN RAIL WALLET RC</t>
  </si>
  <si>
    <t>RELIANCE TRENDSCHENNAIIN</t>
  </si>
  <si>
    <t>ARVIND LIFESTYLE BRANDCHENNAIIN</t>
  </si>
  <si>
    <t xml:space="preserve">SHRI BALAAJEE BHAVANKANCHIPURAMIN </t>
  </si>
  <si>
    <t>J K AUTOMOBILESCHENNAIIN</t>
  </si>
  <si>
    <t>Spay 16016399 Airtel LL TXHC7955440</t>
  </si>
  <si>
    <t>CLG/LIC OF INDIA /KCU</t>
  </si>
  <si>
    <t>19 Jan 2020- 18 Feb 2020 - SBI MASTER CARD</t>
  </si>
  <si>
    <t>Summary for your card from 19/1/2020 to 18/2/2020</t>
  </si>
  <si>
    <t>CITI Credit Card Payment - VISA</t>
  </si>
  <si>
    <t>Exhibition Exp</t>
  </si>
  <si>
    <t>Exhibition Shopping</t>
  </si>
  <si>
    <t>19-Jan-20 (52*8)</t>
  </si>
  <si>
    <t>Iron For Pongal</t>
  </si>
  <si>
    <t>Lakshmi Dress Material</t>
  </si>
  <si>
    <t>Bedsheet Tailor</t>
  </si>
  <si>
    <t>Bullet Puncher</t>
  </si>
  <si>
    <t>Rear Disk Pad</t>
  </si>
  <si>
    <t>Parasuram Scooty Service</t>
  </si>
  <si>
    <t xml:space="preserve">24 Jan 2019 - 23 Feb 2020 - Citi Master Card </t>
  </si>
  <si>
    <t xml:space="preserve">24 Jan 2019 - 23 Feb 2020 - Citi VISA Card </t>
  </si>
  <si>
    <t xml:space="preserve">24 Dec 2019 - 23 Jan 2020 - Citi VISA Card </t>
  </si>
  <si>
    <t>Summary for your card from 24/1/2020 to 23/2/2020</t>
  </si>
  <si>
    <t xml:space="preserve">SHRI BALAAJEE BHAVAN KANCHIPURAM </t>
  </si>
  <si>
    <t>J K AUTOMOBILES CHENNAI</t>
  </si>
  <si>
    <t>BIG BAZAR CHENNAI IN</t>
  </si>
  <si>
    <t xml:space="preserve">PAYTM IVR E COMMERCE NOIDA IN </t>
  </si>
  <si>
    <t>ATM/SECNL283/CASH WDL/25-01-20</t>
  </si>
  <si>
    <t>ICICI CWD</t>
  </si>
  <si>
    <t>24 Jan 2020 - 23 Feb 2020 - ICICI PLATINUM VISA CARD STMT DT 23rd Of Every Month rkrishnappan@gmail.com</t>
  </si>
  <si>
    <t>Debit Card</t>
  </si>
  <si>
    <t>CHENNAI TWO Wheelers
Chain Alone &amp; Small Fuel Filter used near drain Bolt</t>
  </si>
  <si>
    <t>J K AUTOMOBILES CHENNAI
Engine Oil, Air Filter, Fuel Filter, Packing Paste, Front Disk Pad, Break Oil, Air Valve used under seat</t>
  </si>
  <si>
    <t>24650 KM</t>
  </si>
  <si>
    <t>CITI 
Debit Card</t>
  </si>
  <si>
    <t xml:space="preserve">ELANI </t>
  </si>
  <si>
    <t>BIG BAZAR CHENNAI IN - Snacks</t>
  </si>
  <si>
    <t>Aswin Tailors</t>
  </si>
  <si>
    <t>11-01-2020   Raahath IBIBO group PVT LTD</t>
  </si>
  <si>
    <t>Card No.: 5497XXX4XXXX5560 25JAN20 105747 CHENNAI TWO WHEELERS KANCHEE Ref: 002505251382</t>
  </si>
  <si>
    <t>Lakshmi(Petrol Refund)</t>
  </si>
  <si>
    <t>FUEL SURCHARGE WAIVER - REF#887706</t>
  </si>
  <si>
    <t>CITI VISA CC</t>
  </si>
  <si>
    <t>ATM WITHDRAWAL SUBJECT: EURONT 28JAN2146 Card No.: 5497XXX4XXXX5560 of R KRISHNAPPAN 28JAN20 Ref: 6433 +CHROMPETCHENNAI TNIN</t>
  </si>
  <si>
    <t>IMPS OUTWARD ORG IMPS TO XXXXXXX0568 - IDFC FIRST BANK LTD REF NO:-002916323306 UTILITY BILL PAYMENT -Mr. Krishnappan Ren</t>
  </si>
  <si>
    <t xml:space="preserve">IMPS OUTWARD ORG IMPS TO XXXXXXX0568 - IDFC FIRST BANK LTD REF NO:-002917324409 Utility Bill Payment -Mr. Krishnappan Ren </t>
  </si>
  <si>
    <t>GN Tyres</t>
  </si>
  <si>
    <t>Khadims</t>
  </si>
  <si>
    <t>GN Tyres Rear wheel Tyre MRF</t>
  </si>
  <si>
    <t>Lakshmi Refund(Hair Die+Paper+Petrol)</t>
  </si>
  <si>
    <t>IMPS-INET/Fund Trf/002916323306/RKRISHNAPPAN/UTILITYBILLPAYMENT</t>
  </si>
  <si>
    <t>IMPS-MOB/Fund Trf/002917324409/RKRISHNAPPAN/UtilityBillPayment</t>
  </si>
  <si>
    <t>POS-VISA/BOOKMYSHOW COM/002911048137</t>
  </si>
  <si>
    <t>250 To Be Refunded</t>
  </si>
  <si>
    <t>Apr 29, 2020</t>
  </si>
  <si>
    <t>Apr 30, 2020</t>
  </si>
  <si>
    <t>Holiday - May Day</t>
  </si>
  <si>
    <t>Regularize</t>
  </si>
  <si>
    <t>Holiday - Thai Poosam</t>
  </si>
  <si>
    <t>OH - 2</t>
  </si>
  <si>
    <t>OH - 1</t>
  </si>
  <si>
    <t>ATM WITHDRAWAL SUBJECT: EURONT 30JAN2046 Card No.: 5497XXX4XXXX5560 of R KRISHNAPPAN 30JAN20 Ref: 7233 +CHROMPETCHENNAI TNIN</t>
  </si>
  <si>
    <t xml:space="preserve">NEFT INWARD NEFT IN UTR CITIN20016806946 FROM INTELLECT DESIGN ARENA LT 001305381041TXN R CO INTELLECT DESIGN ARENA LIMITED244 ANNASALAICHENNAI HDFC BANK </t>
  </si>
  <si>
    <t xml:space="preserve">IMPS OUTWARD ORG IMPS TO XXXXXXX0568 - IDFC FIRST BANK LTD REF NO:-003114468434 SALARY </t>
  </si>
  <si>
    <t>Supreme Speciality Hospital</t>
  </si>
  <si>
    <t xml:space="preserve">IMPS OUTWARD ORG IMPS TO XXXXXXXXX7029 - HDFC BANK REF NO:-003114471294 SALARY </t>
  </si>
  <si>
    <t xml:space="preserve">Payment for Credit Card No. 4386XXX0XXXX6611 R KRISHNAPPAN </t>
  </si>
  <si>
    <t>HDFC TRNF</t>
  </si>
  <si>
    <t xml:space="preserve">BIL/ONL/001908467211/TAMILNADU /09293023 </t>
  </si>
  <si>
    <t>BIL/INFT/001908477325/Self</t>
  </si>
  <si>
    <t xml:space="preserve">IMPS-003114471294-R KRISHNAPPAN-HDFC-xxxxxx3443-SALARY </t>
  </si>
  <si>
    <t>IMPS-INET/Fund Trf/003114468434/RKRISHNAPPAN/SALARY</t>
  </si>
  <si>
    <t>IMPS-RIB/Fund Trf/003115834004/JAN2020SALARYPAYMENT</t>
  </si>
  <si>
    <t>Milk Feb 1st 2020 to Feb 29th 2020(29*49)</t>
  </si>
  <si>
    <t xml:space="preserve">IMPS INWARD ORG IMPSTO from Mr. Krishnappan Ren REF NO: - 003115834004 </t>
  </si>
  <si>
    <t xml:space="preserve">IMPS OUTWARD ORG IMPS TO XXXXXXXX0446 - ICICI BANK LIMITED REF NO:-003115479136 TRANSFER TO SELF </t>
  </si>
  <si>
    <t xml:space="preserve">EFT TO SUSILA R -SA -XXXXXXX7701 -STATE BANK OF INDIA -RAJAGOPALAPURAM -RAJAGOPA </t>
  </si>
  <si>
    <t xml:space="preserve">EFT TO KR RENGARAJAN -SA -XXXXXXXXXXX0058 -CORPORATION BANK -PUDUKOTTAI -PUDUKOTTAI - </t>
  </si>
  <si>
    <t xml:space="preserve">EFT TO R KRISHNAPPAN -SA -XXXXXXXXXXX5356 -CORPORATION BANK -CHENNAI -CHENNAI ASHOKNA </t>
  </si>
  <si>
    <t>Cash Loaded for January</t>
  </si>
  <si>
    <t xml:space="preserve">FUEL SURCHARGE WAIVER - REF#804294 </t>
  </si>
  <si>
    <t xml:space="preserve">MMT/IMPS/003115479136/TRANSFER TO SEL/R </t>
  </si>
  <si>
    <t>IDFC BANK Account Details - Feb 2020</t>
  </si>
  <si>
    <t>Feb 2020</t>
  </si>
  <si>
    <t>ICICI BANK Account Details - Feb 2020</t>
  </si>
  <si>
    <t>SBI BANK Account Details - Feb 2020</t>
  </si>
  <si>
    <t>Corporation Bank Account Details -  Feb 2020</t>
  </si>
  <si>
    <t>29-APR-20 TBM-PDKT SILAMBU 21:10 CNF</t>
  </si>
  <si>
    <t xml:space="preserve">25-MAY-20 PDKT-TBM
</t>
  </si>
  <si>
    <t xml:space="preserve">21-MAY-20 TBM-PDKT
</t>
  </si>
  <si>
    <t xml:space="preserve">ATM WITHDRAWAL SUBJECT: EURONT 31JAN2013 Card No.: 5497XXX4XXXX5560 of R KRISHNAPPAN 31JAN20 Ref: 1218 +TAMBARAMCHENNAI TNIN </t>
  </si>
  <si>
    <t>SRI KUMARAN KUNDRAM AGCHENNAIIN</t>
  </si>
  <si>
    <t>Fee waiver of Rs 1000 on annual spends of Rs 30000</t>
  </si>
  <si>
    <t>Cashback value per point - 0.35 paise</t>
  </si>
  <si>
    <t>Cashback value per turbo point - Rs 1</t>
  </si>
  <si>
    <t>4 turbo points / Rs 150 spent on Fuel</t>
  </si>
  <si>
    <t>2 turbo point / Rs 150 spent on Grocery</t>
  </si>
  <si>
    <t>1 turbo point / Rs 150 spent on other category</t>
  </si>
  <si>
    <t>apparel / department stores (10 points / Rs 125)</t>
  </si>
  <si>
    <t xml:space="preserve">other spends (1 point / Rs 125) </t>
  </si>
  <si>
    <t>IMPS-RIB/Fund Trf/003510464796/</t>
  </si>
  <si>
    <t>722.7+(722.7*1%) =729.93
Rkrish1982</t>
  </si>
  <si>
    <t>Points expiring in 30 days or next month</t>
  </si>
  <si>
    <t xml:space="preserve">Points expiring in 60 days
</t>
  </si>
  <si>
    <t xml:space="preserve">ATM/SACWF819/CASH WDL/02-02-20 </t>
  </si>
  <si>
    <t>To avail fee reversal, you need to have spent Rs. 1,00,000
or more on your SimplySAVE SBI Card in the previous year</t>
  </si>
  <si>
    <t xml:space="preserve">NEFT fm R KRISHNAPPAN:CITIN20017188377 / 000161170274:CITI0000003 / CITIN20017188377 </t>
  </si>
  <si>
    <t xml:space="preserve">BY INT FOR THE PERIOD 01-11-2019 To 31-01-2020 / Interest run / </t>
  </si>
  <si>
    <t>FUEL SURCHARGE WAIVER - REF#286948</t>
  </si>
  <si>
    <t>GYM</t>
  </si>
  <si>
    <t>R S M FOODS PVT LTD CHENNAI (Sangeetha)</t>
  </si>
  <si>
    <t>CITI BANK Account Details -Feb 2020</t>
  </si>
  <si>
    <t>News Paper (190-30(Not deivered 6 days))</t>
  </si>
  <si>
    <t>ICICI CW</t>
  </si>
  <si>
    <t>TPTY</t>
  </si>
  <si>
    <t>A2B Meals</t>
  </si>
  <si>
    <t>Haip Clip SS</t>
  </si>
  <si>
    <t>Kittu Shirt</t>
  </si>
  <si>
    <t>Kittu Shoes</t>
  </si>
  <si>
    <t>Reliance Trends Kittu Pant</t>
  </si>
  <si>
    <t>1-Feb-20 Lakshmi Refund</t>
  </si>
  <si>
    <t>Travel Date</t>
  </si>
  <si>
    <t>Type</t>
  </si>
  <si>
    <t>Time</t>
  </si>
  <si>
    <t>Booked By</t>
  </si>
  <si>
    <t>Web Details</t>
  </si>
  <si>
    <t>RKT Tours &amp; Travels</t>
  </si>
  <si>
    <t>Wendesday</t>
  </si>
  <si>
    <t>RED BUS</t>
  </si>
  <si>
    <t>Confirmed</t>
  </si>
  <si>
    <t>From - To</t>
  </si>
  <si>
    <t>CHN - PDKT</t>
  </si>
  <si>
    <t>Thursday</t>
  </si>
  <si>
    <t xml:space="preserve"> rkrisshnappan@gmail.com  
 9840578178</t>
  </si>
  <si>
    <t>Refund Amount</t>
  </si>
  <si>
    <t>PDKT - CHN</t>
  </si>
  <si>
    <t>Sunday</t>
  </si>
  <si>
    <t>Raahat Transports</t>
  </si>
  <si>
    <t>Raahat Web</t>
  </si>
  <si>
    <t>Tuesday</t>
  </si>
  <si>
    <t>PDKT-TBM</t>
  </si>
  <si>
    <t>No of Tickets</t>
  </si>
  <si>
    <t>Monday</t>
  </si>
  <si>
    <t xml:space="preserve"> TBM-PDKT </t>
  </si>
  <si>
    <t xml:space="preserve"> PDKT-TBM</t>
  </si>
  <si>
    <t xml:space="preserve"> 21:15</t>
  </si>
  <si>
    <t>RAMESWARAM EXP</t>
  </si>
  <si>
    <t>CHENNAI EXPRESS</t>
  </si>
  <si>
    <t>1 (RAC1)</t>
  </si>
  <si>
    <t>2 (UB/SU)</t>
  </si>
  <si>
    <t>3 (LB/MB/LB)</t>
  </si>
  <si>
    <t>3 (WL 15,16,17)</t>
  </si>
  <si>
    <t>3 (SU/SU/RAC1)</t>
  </si>
  <si>
    <t>3 (SL/LB/LB)</t>
  </si>
  <si>
    <t>SILAMBU EXPRESS</t>
  </si>
  <si>
    <t>3 (LB/LB/SL)</t>
  </si>
  <si>
    <t>3 (LB/LB/MB)</t>
  </si>
  <si>
    <t>CONF/RAC</t>
  </si>
  <si>
    <t>Red Bus Wallet &amp;
 Amazon Pay Wallet</t>
  </si>
  <si>
    <t>CITI VISA CC -JAN</t>
  </si>
  <si>
    <t>CITI VISA CC - JAN</t>
  </si>
  <si>
    <t>HDFC CC - JAN</t>
  </si>
  <si>
    <t xml:space="preserve">TBM-PDKT </t>
  </si>
  <si>
    <t xml:space="preserve">PDKT-TBM </t>
  </si>
  <si>
    <t>1172813   -   rkrishnappan1982</t>
  </si>
  <si>
    <t xml:space="preserve">IMPS INWARD ORG IMPSTO from Mr. Krishnappan Ren REF NO: - 003510464796 </t>
  </si>
  <si>
    <t xml:space="preserve">ATM WITHDRAWAL SUBJECT: NFSATM 07FEB1400 Card No.: 5497XXX4XXXX5560 of R KRISHNAPPAN 07FEB20 Ref: 003819031784 SBI 9,KULIPPIRAIPUDUKKOTTAI TNIN </t>
  </si>
  <si>
    <t xml:space="preserve">IMPS OUTWARD ORG IMPS TO XXXXXXX6208 - STATE BANK OF INDIA REF NO:-004018225781 Transfer to Family or Friends -Mr RENGARAJAN KR </t>
  </si>
  <si>
    <t xml:space="preserve">ATM WITHDRAWAL SUBJECT: EURONT 10FEB1121 Card No.: 5497XXX4XXXX5560 of R KRISHNAPPAN 10FEB20 Ref: 1574 +CHANDRAN NAGAR CHROMPEKANCHEEPURAM TNIN </t>
  </si>
  <si>
    <t>SBI FT APPA</t>
  </si>
  <si>
    <t xml:space="preserve">ATM WDL REVERSAL Card No.: 5497XXX4XXXX5560 of R KRISHNAPPAN 10FEB20 Ref: 1574 +CHANDRAN NAGAR CHROMPEKANCHEEPURAM TNIN </t>
  </si>
  <si>
    <t xml:space="preserve">IMPS OUTWARD ORG UPI To saranyasaranyasaranya811@okicici,REF NO - 004112729753, UPI </t>
  </si>
  <si>
    <t xml:space="preserve">IMPS OUTWARD ORG UPI To saranyasaranyasaranya811@okicici,REF NO - 004112738391, UPI </t>
  </si>
  <si>
    <t>NEFT INWARD NEFT IN UTR CITIN20024473936 FROM INTELLECT DESIGN ARENA LT 002120533233TXN R CO INTELLECT DESIGN ARENA LIMITED244 ANNASALAICHENNAI HDFC BANK</t>
  </si>
  <si>
    <t xml:space="preserve">ATM WITHDRAWAL SUBJECT: NFSATM 10FEB0555 Card No.: 5497XXX4XXXX5560 of R KRISHNAPPAN 10FEB20 Ref: 004111301592 BOI CHROMPETKANCHIPURAM TNIN </t>
  </si>
  <si>
    <t xml:space="preserve">FUEL SURCHARGE WAIVER - REF#607140 </t>
  </si>
  <si>
    <t xml:space="preserve">Superintendent Of PrisPUDUKKOTTAIIN </t>
  </si>
  <si>
    <t xml:space="preserve">HPCL SRM FILLING STATITAMBARAMIN </t>
  </si>
  <si>
    <t xml:space="preserve">SRI KUMARAN KUNDRAM AGCHENNAIIN </t>
  </si>
  <si>
    <t xml:space="preserve">FUEL SURCHARGE WAIVER - REF#054828 </t>
  </si>
  <si>
    <t>Cheat Exp</t>
  </si>
  <si>
    <t>Refund to CITI VISA CC</t>
  </si>
  <si>
    <t>CANC CHG</t>
  </si>
  <si>
    <t>REUNDED</t>
  </si>
  <si>
    <t>BMS CASHBACK FOR MONTH OF JAN 2019_002911048137</t>
  </si>
  <si>
    <t xml:space="preserve">Distributor&gt;Corporate Customer </t>
  </si>
  <si>
    <t xml:space="preserve">15 Feb 20 - 14 Mar 2020 - HDFC VISA CARD </t>
  </si>
  <si>
    <t>Summary for your card from 15/2/2020 to 14/3/2020</t>
  </si>
  <si>
    <t xml:space="preserve">HOTEL KEERTHANAS CHENNAI </t>
  </si>
  <si>
    <t>PACHAIYAPPA PARMACY CHENNAI</t>
  </si>
  <si>
    <t>SEVA TIRUPATI</t>
  </si>
  <si>
    <t>ACCOMDATION TIRUPATI</t>
  </si>
  <si>
    <t xml:space="preserve">MEMO DB:THE LEGEND MOTORS SERV </t>
  </si>
  <si>
    <t>A2b Dinner</t>
  </si>
  <si>
    <t>Sri Ambika Supermarket</t>
  </si>
  <si>
    <t>Cooking Oil - PDKT Buy for CHN</t>
  </si>
  <si>
    <t>Sri Ram Book Center TBM</t>
  </si>
  <si>
    <t>May 29&amp;30</t>
  </si>
  <si>
    <t>SS Snacks</t>
  </si>
  <si>
    <t>Tube</t>
  </si>
  <si>
    <t>16Feb2020 Iron</t>
  </si>
  <si>
    <t>22+2+1(22*8+2*25+1*40)</t>
  </si>
  <si>
    <t>Balance with Iron</t>
  </si>
  <si>
    <t xml:space="preserve">ATM WITHDRAWAL SUBJECT: EURONT 17FEB1126 Card No.: 5497XXX4XXXX5560 of R KRISHNAPPAN 17FEB20 Ref: 9218 M/S. INTELLECT DESIGNAKANCHIPURAM TNIN </t>
  </si>
  <si>
    <t>Cash WD 
Office Guy Help</t>
  </si>
  <si>
    <t xml:space="preserve">NEFT INWARD NEFT IN UTR CITIN20025903483 FROM LIC OF INDIA BD20021705971226TXN REF NO 089 LIC OF INDIA HDFC BANK </t>
  </si>
  <si>
    <t>Spay 16016399 Airtel LL TXHC8058861</t>
  </si>
  <si>
    <t>Lakshmi Doc Medicine</t>
  </si>
  <si>
    <t xml:space="preserve">ATM WITHDRAWAL SUBJECT: EURONT 18FEB2043 Card No.: 5497XXX4XXXX5560 of R KRISHNAPPAN 18FEB20 Ref: 6151 +CHITLAPAKKAM BR IIKANCHIPURAM TNIN </t>
  </si>
  <si>
    <t xml:space="preserve">ATM WITHDRAWAL SUBJECT: EURONT 18FEB2045 Card No.: 5497XXX4XXXX5560 of R KRISHNAPPAN 18FEB20 Ref: 6152 +CHITLAPAKKAM BR IIKANCHIPURAM TNIN </t>
  </si>
  <si>
    <t>19 Feb 2020- 18 Mar 2020 - SBI MASTER CARD</t>
  </si>
  <si>
    <t>Summary for your card from 19/2/2020 to 18/3/2020</t>
  </si>
  <si>
    <t>IDFC BANK  FAS Tag Details - Feb 2020 - Baleno</t>
  </si>
  <si>
    <t>IDFC BANK  FAS Tag Details - Feb 2020 - Xcent</t>
  </si>
  <si>
    <t xml:space="preserve">ATM/SACWF631/CASH WDL/20-02-20 </t>
  </si>
  <si>
    <t xml:space="preserve">VASANTHAM CHENNAI TAM </t>
  </si>
  <si>
    <t>BY TRANSFER 
1301192217 BLPGCM93002DT1902 21BZ1SB</t>
  </si>
  <si>
    <t>Krishna22799*   /   Krishna22799</t>
  </si>
  <si>
    <t>Refunded to 
CITI VISA CC</t>
  </si>
  <si>
    <t>Booking Status</t>
  </si>
  <si>
    <t>Travel Status</t>
  </si>
  <si>
    <t>Completed</t>
  </si>
  <si>
    <t>Attn</t>
  </si>
  <si>
    <t>THE LEGEND MOTORS SERVICE</t>
  </si>
  <si>
    <t>MEMO DB:VIVIN Laptop Hard Disk Replace</t>
  </si>
  <si>
    <t>Pappu Tution Fees</t>
  </si>
  <si>
    <t>RAM INFO TECH Laptop HARD DISK SCANNING</t>
  </si>
  <si>
    <t>Scooty Parasuram Labour</t>
  </si>
  <si>
    <t>Ambika Super Market</t>
  </si>
  <si>
    <t>Ttd1234#</t>
  </si>
  <si>
    <t>ttdsevaonlineportal</t>
  </si>
  <si>
    <t>Pass</t>
  </si>
  <si>
    <t xml:space="preserve">ATM WITHDRAWAL SUBJECT: NFSATM 22FEB0832 Card No.: 5497XXX4XXXX5560 of R KRISHNAPPAN 22FEB20 Ref: 005314022139 RITHEREDON ROADCHENNAI TNIN </t>
  </si>
  <si>
    <t xml:space="preserve">24 Feb 2019 - 23 Mar 2020 - Citi Master Card </t>
  </si>
  <si>
    <t>Summary for your card from 24/2/2020 to 23/3/2020</t>
  </si>
  <si>
    <t xml:space="preserve">24 Feb 2019 - 23 Mar 2020 - Citi VISA Card </t>
  </si>
  <si>
    <t>APBS/IOC Ref No5227577635/0022166630148</t>
  </si>
  <si>
    <t>24 Feb 2020 - 23 Mar 2020 - ICICI PLATINUM VISA CARD STMT DT 23rd Of Every Month rkrishnappan@gmail.com</t>
  </si>
  <si>
    <t>Summary for your card from 24/2/2020 to 23/2/2020</t>
  </si>
  <si>
    <t>Pappu Doctor Dental</t>
  </si>
  <si>
    <t>Pappu Doctor Dental Xray</t>
  </si>
  <si>
    <t>Scooty WaterWash</t>
  </si>
  <si>
    <t>22-Feb2020 Iron (28*8)</t>
  </si>
  <si>
    <t>22-Feb2020 Iron given 500</t>
  </si>
  <si>
    <t>RP Road Chrompet</t>
  </si>
  <si>
    <t>HDFCCC</t>
  </si>
  <si>
    <t>Kadai Pot</t>
  </si>
  <si>
    <t>New Password 24-FEB-2020 :  KRISH@1625</t>
  </si>
  <si>
    <t xml:space="preserve"> KRISH@1625</t>
  </si>
  <si>
    <t xml:space="preserve">New Password
 24-FEB-2020 </t>
  </si>
  <si>
    <t>Old PW 17</t>
  </si>
  <si>
    <t>Krish@1625</t>
  </si>
  <si>
    <t xml:space="preserve"> Krish@1625</t>
  </si>
  <si>
    <t>*Sairam1984</t>
  </si>
  <si>
    <t xml:space="preserve">New Profile Password
 24-FEB-2020 </t>
  </si>
  <si>
    <t>New 
24-Feb-20</t>
  </si>
  <si>
    <t>Login Password : Krish@1625</t>
  </si>
  <si>
    <t>Transaction Password : Krishna@1625</t>
  </si>
  <si>
    <t>Krish1625</t>
  </si>
  <si>
    <t>New  24-Feb-20 Login Password</t>
  </si>
  <si>
    <t>New Trans Password</t>
  </si>
  <si>
    <t>Yet to set</t>
  </si>
  <si>
    <t>Lakshmi@1309</t>
  </si>
  <si>
    <t>New  PW
24-Feb-20</t>
  </si>
  <si>
    <t>Krish@1625  /   Krishna22799</t>
  </si>
  <si>
    <t>Passbook</t>
  </si>
  <si>
    <t>PF Portal</t>
  </si>
  <si>
    <t>2016-2017</t>
  </si>
  <si>
    <t>Claim Against PARA 57(1)</t>
  </si>
  <si>
    <t>2015-2016</t>
  </si>
  <si>
    <t>2014-2015</t>
  </si>
  <si>
    <t>2011-2012</t>
  </si>
  <si>
    <t>Transaction Date</t>
  </si>
  <si>
    <t>Financial Year</t>
  </si>
  <si>
    <t>Particulars</t>
  </si>
  <si>
    <t>Deposits</t>
  </si>
  <si>
    <t>Employee Share</t>
  </si>
  <si>
    <t>Employer Share</t>
  </si>
  <si>
    <t>Withdrawals</t>
  </si>
  <si>
    <t>Pension Contributions</t>
  </si>
  <si>
    <t>2012-2013</t>
  </si>
  <si>
    <t>2013-2014</t>
  </si>
  <si>
    <t>Grand Total</t>
  </si>
  <si>
    <t>Establishment ID</t>
  </si>
  <si>
    <t>KDMAL0037528000</t>
  </si>
  <si>
    <t>ORACLE FINANCIAL SERVICES SOFTWARE LTD.</t>
  </si>
  <si>
    <t>RENGARAJAN KRISHNAPPAN</t>
  </si>
  <si>
    <t>KDMAL00375280000024050</t>
  </si>
  <si>
    <t>Member ID</t>
  </si>
  <si>
    <t>Office Name</t>
  </si>
  <si>
    <t>(RO) MALAD (KANDIVALI)</t>
  </si>
  <si>
    <t>Cont. For 072016</t>
  </si>
  <si>
    <t>OB Int. Updated upto 31/03/2016</t>
  </si>
  <si>
    <t>Cont. For 082016</t>
  </si>
  <si>
    <t>Cont. For 092016</t>
  </si>
  <si>
    <t>Cont. For 102016</t>
  </si>
  <si>
    <t>Cont. For 112016</t>
  </si>
  <si>
    <t>2017-2018</t>
  </si>
  <si>
    <t>Cont. For 122016</t>
  </si>
  <si>
    <t>Cont. For 012017</t>
  </si>
  <si>
    <t>Cont. For 022017</t>
  </si>
  <si>
    <t>Cont. For 032017</t>
  </si>
  <si>
    <t>Cont. For 042017</t>
  </si>
  <si>
    <t>2018-2019</t>
  </si>
  <si>
    <t>Int. Updated upto 31/03/2018</t>
  </si>
  <si>
    <t>Claim: Against PARA 57(2)</t>
  </si>
  <si>
    <t>TRANSFER IN 
(Old Member Id-:KDMAL00375280000024050 )</t>
  </si>
  <si>
    <t>TRANSFER IN - INTEREST AMOUNT ONLY
(Old Member Id-:KDMAL00375280000024050 )</t>
  </si>
  <si>
    <t>OFSS Sep2011 to May2016</t>
  </si>
  <si>
    <t>CTS Jun 2016 to Mar 2017</t>
  </si>
  <si>
    <t>TNMAS0031309000</t>
  </si>
  <si>
    <t>COGNIZANT TECHNOLOGY SOLUTIONS INDIA</t>
  </si>
  <si>
    <t>TNMAS00313090000367914</t>
  </si>
  <si>
    <t>KRISHNAPPAN RENGARAJAN</t>
  </si>
  <si>
    <t>(RO) CHENNAI</t>
  </si>
  <si>
    <t>SCGBS Apr 2017 to May 2019</t>
  </si>
  <si>
    <t>TNMAS0049399000</t>
  </si>
  <si>
    <t>STANDARD CHARTERED GLOBAL BUSINESS
SERVICES PVT. LTD.</t>
  </si>
  <si>
    <t>TNMAS00493990000187653</t>
  </si>
  <si>
    <t>OB Int. Updated upto 31/03/2017</t>
  </si>
  <si>
    <t>Cont. For 052017</t>
  </si>
  <si>
    <t>Cont. For 062017</t>
  </si>
  <si>
    <t>Cont. For 072017</t>
  </si>
  <si>
    <t>Cont. For 082017</t>
  </si>
  <si>
    <t>Cont. For 092017</t>
  </si>
  <si>
    <t>Cont. For 102017</t>
  </si>
  <si>
    <t>Cont. For 112017</t>
  </si>
  <si>
    <t>Cont. For 122017</t>
  </si>
  <si>
    <t>Cont. For 012018</t>
  </si>
  <si>
    <t>Cont. For 022018</t>
  </si>
  <si>
    <t>Cont. For 032018</t>
  </si>
  <si>
    <t>Cont. For 042018</t>
  </si>
  <si>
    <t>Cont. For 052018</t>
  </si>
  <si>
    <t>Cont. For 062018</t>
  </si>
  <si>
    <t>Cont. For 072018</t>
  </si>
  <si>
    <t>Cont. For 082018</t>
  </si>
  <si>
    <t>Cont. For 092018</t>
  </si>
  <si>
    <t>Cont. For 102018</t>
  </si>
  <si>
    <t>Cont. For 112018</t>
  </si>
  <si>
    <t>Cont. For 122018</t>
  </si>
  <si>
    <t>Cont. For 012019</t>
  </si>
  <si>
    <t>Cont. For 022019</t>
  </si>
  <si>
    <t>Cont. For 032019</t>
  </si>
  <si>
    <t>2019-2020</t>
  </si>
  <si>
    <t>Cont. For 042019</t>
  </si>
  <si>
    <t>Cont. For 052019</t>
  </si>
  <si>
    <t>Cont. For 062019</t>
  </si>
  <si>
    <t>Int. Updated upto 31/03/2020</t>
  </si>
  <si>
    <t>Int. Updated upto 31/03/2019</t>
  </si>
  <si>
    <t>TRANSFER IN - INTEREST AMOUNT ONLY
(Old Member Id-:TNMAS00313090000367914 )</t>
  </si>
  <si>
    <t>TRANSFER IN - SAME OFFICE
(Old Member Id-:TNMAS00313090000367914 )</t>
  </si>
  <si>
    <t>Intellect July 2019 to Till Date</t>
  </si>
  <si>
    <t>TNMAS1028389000</t>
  </si>
  <si>
    <t>INTELLECT DESIGN ARENA LIMITED</t>
  </si>
  <si>
    <t>TNMAS10283890000019001</t>
  </si>
  <si>
    <t>OB Int. Updated upto 31/03/2019</t>
  </si>
  <si>
    <t>Cont. For 082019</t>
  </si>
  <si>
    <t>Cont. For 092019</t>
  </si>
  <si>
    <t>Cont. For 102019</t>
  </si>
  <si>
    <t>Cont. For 112019</t>
  </si>
  <si>
    <t>Cont. For 122019</t>
  </si>
  <si>
    <t>Cont. For 012020</t>
  </si>
  <si>
    <t>Cont. For 022020</t>
  </si>
  <si>
    <t>TRANSFER IN - SAME OFFICE
(Old Member Id-:TNMAS00493990000187653 )</t>
  </si>
  <si>
    <t>TRANSFER IN - INTEREST AMOUNT ONLY
(Old Member Id-:TNMAS00493990000187653 )</t>
  </si>
  <si>
    <t>Year(s)</t>
  </si>
  <si>
    <t>Interest Rate(%)</t>
  </si>
  <si>
    <t>Opening Bal</t>
  </si>
  <si>
    <t>(Rs)</t>
  </si>
  <si>
    <t>Investment</t>
  </si>
  <si>
    <t>Total INV</t>
  </si>
  <si>
    <t>Closing Bal</t>
  </si>
  <si>
    <t>Withdrawal Limit</t>
  </si>
  <si>
    <t>Loan Possible</t>
  </si>
  <si>
    <t>--</t>
  </si>
  <si>
    <t xml:space="preserve">Trf to PPF 000418239564 </t>
  </si>
  <si>
    <t xml:space="preserve">IMPS OUTWARD ORG IMPS TO XXXXXXXX0446 - ICICI BANK LIMITED REF NO:-005615820269 TOWARDS INVESTMENTS </t>
  </si>
  <si>
    <t>ICICI BK FT</t>
  </si>
  <si>
    <t xml:space="preserve">MMT/IMPS/005615820269/TOWARDS INVESTM/R </t>
  </si>
  <si>
    <t>Reference Calculation</t>
  </si>
  <si>
    <t xml:space="preserve">PPF Account Number  </t>
  </si>
  <si>
    <t xml:space="preserve">Initial Deposit Amount   </t>
  </si>
  <si>
    <t xml:space="preserve">Debit Account   </t>
  </si>
  <si>
    <t>Description - PPF Deposits</t>
  </si>
  <si>
    <t>Account Opening Date</t>
  </si>
  <si>
    <t>Only 12 Transactions in a year</t>
  </si>
  <si>
    <t>PPF Account Deposit Details</t>
  </si>
  <si>
    <t>PPF Account Deposit Details - Reference</t>
  </si>
  <si>
    <t xml:space="preserve">ATM WITHDRAWAL SUBJECT: EURONT 27FEB1310 Card No.: 5497XXX4XXXX5560 of R KRISHNAPPAN 27FEB20 Ref: 936 M/S. INTELLECT DESIGNAKANCHIPURAM TNIN </t>
  </si>
  <si>
    <t>Trf frm SB 609301500446</t>
  </si>
  <si>
    <t xml:space="preserve">PSK PROVISION CHENNAI IND </t>
  </si>
  <si>
    <t xml:space="preserve">LEO ENTERPRISES KHADIM CHENNAI TAM </t>
  </si>
  <si>
    <t>PARAMONT ENTERPRISES CHENNAI IND</t>
  </si>
  <si>
    <t>DOVETON CAFE CHENNAI TN</t>
  </si>
  <si>
    <t>RE Petro OMR SHELL</t>
  </si>
  <si>
    <t>Milk  1st Jan 20 to 31st Jan 2020
Not Bought 6 Days( 6 *49)</t>
  </si>
  <si>
    <t>Milk Mar 1st 2020 to Mar31st 2020(31*49)</t>
  </si>
  <si>
    <t>NEFT INWARD NEFT IN UTR CITIN20032543342 FROM INTELLECT DESIGN ARENA LT 002285412918TXN R CO INTELLECT DESIGN ARENA LIMITED244 ANNASALAICHENNAI HDFC BANK</t>
  </si>
  <si>
    <t xml:space="preserve">IMPS OUTWARD ORG IMPS TO XXXXXXXX0446 - ICICI BANK LIMITED REF NO:-005915021229 TOWARDS INVESTMENTS </t>
  </si>
  <si>
    <t>ICICI BK NCP</t>
  </si>
  <si>
    <t xml:space="preserve">IMPS OUTWARD ORG IMPS TO XXXXXXXXX7029 - HDFC BANK REF NO:-005915021412 OTHERS </t>
  </si>
  <si>
    <t>CORP BK Housing Loan</t>
  </si>
  <si>
    <t xml:space="preserve">IMPS OUTWARD ORG IMPS TO XXXXXXX0568 - IDFC FIRST BANK LTD REF NO:-005915021590 SALARY </t>
  </si>
  <si>
    <t xml:space="preserve">IMPS OUTWARD ORG IMPS TO XXXXXXX0568 - IDFC FIRST BANK LTD REF NO:-005915022913 SALARY </t>
  </si>
  <si>
    <t xml:space="preserve">MMT/IMPS/005915021229/TOWARDS INVESTM/R </t>
  </si>
  <si>
    <t xml:space="preserve">IMPS-005915021412-R KRISHNAPPAN-HDFC-xxxxxx3443-OTHERS </t>
  </si>
  <si>
    <t>HDFC BK FT</t>
  </si>
  <si>
    <t>IMPS-INET/Fund Trf/005915021590/RKRISHNAPPAN/SALARY</t>
  </si>
  <si>
    <t>IMPS-INET/Fund Trf/005915022913/RKRISHNAPPAN/SALARY</t>
  </si>
  <si>
    <t>IMPS-RIB/Fund Trf/005916794592/</t>
  </si>
  <si>
    <t xml:space="preserve">IMPS INWARD ORG IMPSTO from Mr. Krishnappan Ren REF NO: - 005916794592 </t>
  </si>
  <si>
    <t>IDFC BANK Account Details - Mar 2020</t>
  </si>
  <si>
    <t>Mar 2020</t>
  </si>
  <si>
    <t>ICICI BANK Account Details - Mar 2020</t>
  </si>
  <si>
    <t>SBI BANK Account Details - Mar 2020</t>
  </si>
  <si>
    <t>Corporation Bank Account Details -  Mar 2020</t>
  </si>
  <si>
    <t xml:space="preserve">NEFT fm R KRISHNAPPAN:CITIN20032684224 / 000167140534:CITI0000003 / CITIN20032684224 </t>
  </si>
  <si>
    <t>HDD Recovery Somasundaram Riche Street</t>
  </si>
  <si>
    <t>Pappu Birthday Gift Items</t>
  </si>
  <si>
    <t xml:space="preserve">ATM WITHDRAWAL SUBJECT: NFSATM 28FEB1625 Card No.: 5497XXX4XXXX5560 of R KRISHNAPPAN 28FEB20 Ref: 005921022072 KADEL CHAMBERSCHENNAI TNIN </t>
  </si>
  <si>
    <t>Shoba Agencies Pallavaram</t>
  </si>
  <si>
    <t>Water Pot</t>
  </si>
  <si>
    <t>Parasu Scooty Labour 150 + Horn 160 + Switch 40</t>
  </si>
  <si>
    <t>CITI BANK Account Details -Mar 2020</t>
  </si>
  <si>
    <t>Rupam Pappu Birth Day Top Material</t>
  </si>
  <si>
    <t>Pant Shirt Material</t>
  </si>
  <si>
    <t>Kakada Snacks</t>
  </si>
  <si>
    <t>McRennet</t>
  </si>
  <si>
    <t>1-Mar-20 22*8</t>
  </si>
  <si>
    <t>Cash Loaded for Feb</t>
  </si>
  <si>
    <t>Milk  1st Feb 20 to29th Feb 2020
Not Bought 15 Days( 15*49)</t>
  </si>
  <si>
    <t>With March</t>
  </si>
  <si>
    <t xml:space="preserve">Closed : Fixed Deposit No. 0X0XX3000700 </t>
  </si>
  <si>
    <t xml:space="preserve">Closed : Fixed Deposit No. 0X0XX3000600 </t>
  </si>
  <si>
    <t xml:space="preserve">IMPS OUTWARD ORG IMPS TO XXXXXXX0568 - IDFC FIRST BANK LTD REF NO:-006119290210 SALARY -Mr. Krishnappan Ren </t>
  </si>
  <si>
    <t xml:space="preserve">IMPS OUTWARD ORG IMPS TO XXXXXXX0568 - IDFC FIRST BANK LTD REF NO:-006120297083 SALARY </t>
  </si>
  <si>
    <t xml:space="preserve">IMPS OUTWARD ORG IMPS TO XXXXXXX0568 - IDFC FIRST BANK LTD REF NO:-006120297145 SALARY </t>
  </si>
  <si>
    <t>IMPS-INET/Fund Trf/006119290210/RKRISHNAPPAN/SALARY</t>
  </si>
  <si>
    <t>IMPS-INET/Fund Trf/006120297083/RKRISHNAPPAN/SALARY</t>
  </si>
  <si>
    <t>IMPS-INET/Fund Trf/006120297145/RKRISHNAPPAN/SALARY</t>
  </si>
  <si>
    <t xml:space="preserve">IMPS OUTWARD ORG IMPS TO XXXXXXX0568 - IDFC FIRST BANK LTD REF NO:-006120298483 SALARY </t>
  </si>
  <si>
    <t>IMPS-INET/Fund Trf/006120298483/RKRISHNAPPAN/SALARY</t>
  </si>
  <si>
    <t xml:space="preserve">INF/INFT/000048829676/For PPF/Self </t>
  </si>
  <si>
    <t>Citi Account Converted to Salaray Account with Intellect Design Arena Limited with Zero Balance Account in the month of Dec 2019 - Confirmed but Cust Care executive on 2nd March 2020 @11:29 AM</t>
  </si>
  <si>
    <t>Maturity</t>
  </si>
  <si>
    <t>1st Contribution</t>
  </si>
  <si>
    <t>2nd Contribution</t>
  </si>
  <si>
    <t>3rd Contribution</t>
  </si>
  <si>
    <t>4th Contribution</t>
  </si>
  <si>
    <t>5th Contribution</t>
  </si>
  <si>
    <t>6th Contribution</t>
  </si>
  <si>
    <t>7th Contribution</t>
  </si>
  <si>
    <t>8th Contribution</t>
  </si>
  <si>
    <t>9th Contribution</t>
  </si>
  <si>
    <t>10th Contribution</t>
  </si>
  <si>
    <t>11th Contribution</t>
  </si>
  <si>
    <t>12th Contribution</t>
  </si>
  <si>
    <t>13th Contribution</t>
  </si>
  <si>
    <t>14th Contribution</t>
  </si>
  <si>
    <t>15th Contribution</t>
  </si>
  <si>
    <t>16th Contribution</t>
  </si>
  <si>
    <t xml:space="preserve">Year-1 </t>
  </si>
  <si>
    <t>Year-2</t>
  </si>
  <si>
    <t>Year-3</t>
  </si>
  <si>
    <t>Year-4</t>
  </si>
  <si>
    <t>Year-5</t>
  </si>
  <si>
    <t>Year-6</t>
  </si>
  <si>
    <t>Year-7</t>
  </si>
  <si>
    <t>Year-8</t>
  </si>
  <si>
    <t>Year-10</t>
  </si>
  <si>
    <t>Year-11</t>
  </si>
  <si>
    <t>Year-12</t>
  </si>
  <si>
    <t>Year-13</t>
  </si>
  <si>
    <t>Year-14</t>
  </si>
  <si>
    <t>Year-15</t>
  </si>
  <si>
    <t>Year-16</t>
  </si>
  <si>
    <t>Year-17 2035</t>
  </si>
  <si>
    <t xml:space="preserve">Let's say you made your first contribution on July 26, 2014. The lock-in period of 15 years will be calculated from the March 31, 2015, and the year of maturity, in this case, will be April 1, 2030. </t>
  </si>
  <si>
    <t>2020-2021</t>
  </si>
  <si>
    <t>2021-2022</t>
  </si>
  <si>
    <t>2022-2023</t>
  </si>
  <si>
    <t>2023-2024</t>
  </si>
  <si>
    <t>2024-2025</t>
  </si>
  <si>
    <t>2025-2026</t>
  </si>
  <si>
    <t>2026-2027</t>
  </si>
  <si>
    <t>2027-2028</t>
  </si>
  <si>
    <t>2028-2029</t>
  </si>
  <si>
    <t>2029-2030</t>
  </si>
  <si>
    <t>2030-2031</t>
  </si>
  <si>
    <t>2031-2032</t>
  </si>
  <si>
    <t>2032-2033</t>
  </si>
  <si>
    <t>2033-2034</t>
  </si>
  <si>
    <t>2034-2035</t>
  </si>
  <si>
    <t>2035-2036</t>
  </si>
  <si>
    <t>2036-2037</t>
  </si>
  <si>
    <t>2037-2038</t>
  </si>
  <si>
    <t>2038-2039</t>
  </si>
  <si>
    <t>2039-2040</t>
  </si>
  <si>
    <t>Additional 5yrs lockin</t>
  </si>
  <si>
    <t>Svdc1234#</t>
  </si>
  <si>
    <t>svdctrust</t>
  </si>
  <si>
    <t xml:space="preserve">ATM WITHDRAWAL SUBJECT: NFSATM 04MAR0617 Card No.: 5497XXX4XXXX5560 of R KRISHNAPPAN 04MAR20 Ref: 006411016736 PALLAVARAM MUNICIPALOFKANCHIPURAM TNIN </t>
  </si>
  <si>
    <t xml:space="preserve">FUEL SURCHARGE WAIVER - REF#950375 </t>
  </si>
  <si>
    <t xml:space="preserve">INDIAN RAILWAY CATERINGNEW DELHI IN </t>
  </si>
  <si>
    <t>Puttaparthi to Chennai</t>
  </si>
  <si>
    <r>
      <t xml:space="preserve">ICICI BANK PPF Account Deposit Details - </t>
    </r>
    <r>
      <rPr>
        <b/>
        <sz val="12"/>
        <color rgb="FF00B050"/>
        <rFont val="Arial"/>
        <family val="2"/>
      </rPr>
      <t>From</t>
    </r>
    <r>
      <rPr>
        <b/>
        <sz val="12"/>
        <color theme="9" tint="-0.499984740745262"/>
        <rFont val="Arial"/>
        <family val="2"/>
      </rPr>
      <t xml:space="preserve"> </t>
    </r>
    <r>
      <rPr>
        <b/>
        <sz val="12"/>
        <color theme="5" tint="-0.249977111117893"/>
        <rFont val="Arial"/>
        <family val="2"/>
      </rPr>
      <t>Feb 2020</t>
    </r>
  </si>
  <si>
    <t>Physio</t>
  </si>
  <si>
    <t>Essar Petrol</t>
  </si>
  <si>
    <t>Sukanya Samriddhi Yojana</t>
  </si>
  <si>
    <t>Chrompet Post Office SB Account</t>
  </si>
  <si>
    <t>Gas Stove Service + Gas Tube</t>
  </si>
  <si>
    <t>Air+Vaccum</t>
  </si>
  <si>
    <t xml:space="preserve">ATM WITHDRAWAL SUBJECT: NFSATM 06MAR1344 Card No.: 5497XXX4XXXX5560 of R KRISHNAPPAN 06MAR20 Ref: 006619005546 +NEHRU NAGARCHITLAPAKKAM TNIN </t>
  </si>
  <si>
    <t>1-Mar-20 Lakshmi Refund</t>
  </si>
  <si>
    <t xml:space="preserve">FUEL SURCHARGE WAIVER - REF#832217 </t>
  </si>
  <si>
    <t>Puttaparthi to Chennai Train Ticket</t>
  </si>
  <si>
    <t>Post Office SB Account Krishnappan</t>
  </si>
  <si>
    <t>Post Office SB Account Seethalakshmi</t>
  </si>
  <si>
    <t>Post Office Atal Pension Yojana Seethalakshmi</t>
  </si>
  <si>
    <t>Post Office Atal Pension Yojana Krishnappan</t>
  </si>
  <si>
    <t>Post Office Sukanya Samriddhi Yojana K.DHIVYAPRIYA</t>
  </si>
  <si>
    <t>To Be Refunded Rs 100 for Mar 7 2020 Booking</t>
  </si>
  <si>
    <t>10-Dec-2019 TTD ACCOMDATION Booked</t>
  </si>
  <si>
    <t xml:space="preserve">EFT TO UTR#CITIN20039064324-KRISHNAPPAN RENGARAJAN -OT -XXXXXXXX1041 -INDIA POST PAYMENT BANK -DELHI -CORPORATEOFFICE -REF NO#090044822652220 </t>
  </si>
  <si>
    <t xml:space="preserve">EFT TO UTR#CITIN20039065781-R KRISHNAPPAN -OT -XXXXXX9059 -INDIA POST PAYMENT BANK -DELHI -CORPORATE OFFICE -REFNO#090044822652261 </t>
  </si>
  <si>
    <t xml:space="preserve">NEFT RETURN NEFT RETURN UTR 2012560010002779 REF NO CITIN20039065781 FOR REASON Account doesn t exists R KRISHNAPPAN Account doesn t exists Ref No:090044822652261 Org Debit date:09MAR2020 </t>
  </si>
  <si>
    <t xml:space="preserve">EFT TO UTR#CITIN20039079060-KRISHNAPPAN RENGARAJAN -OT -XXXXXXXX1041 -INDIA POST PAYMENT BANK -DELHI -CORPORATEOFFICE -REF NO#090044822654323 </t>
  </si>
  <si>
    <t xml:space="preserve">EFT TO KRISHNAPPAN RENGARAJAN -SA -XXXXXXXX1041 -INDIA POST PAYMENT BANK -DELHI -CORPORATE OFF </t>
  </si>
  <si>
    <t xml:space="preserve">EFT TO SEETHALAKSHMI K -SA -XXXXXXXX1034 -INDIA POST PAYMENT BANK -DELHI -CORPORATE OFF </t>
  </si>
  <si>
    <t>KITTU IPPB</t>
  </si>
  <si>
    <t>Lakshmi IPPB</t>
  </si>
  <si>
    <t>TTD SEVA Accomadation</t>
  </si>
  <si>
    <t>1000 Rent+1000 Caution Dep</t>
  </si>
  <si>
    <t>Post Office IPPB Account Krishnappan</t>
  </si>
  <si>
    <t>Post Office IPPB Account Seethalakshmi</t>
  </si>
  <si>
    <t>Description - SSY Deposits</t>
  </si>
  <si>
    <t>Description - IPPB Deposits</t>
  </si>
  <si>
    <t>Description - APY Deposits</t>
  </si>
  <si>
    <t>Description - SB Deposits</t>
  </si>
</sst>
</file>

<file path=xl/styles.xml><?xml version="1.0" encoding="utf-8"?>
<styleSheet xmlns="http://schemas.openxmlformats.org/spreadsheetml/2006/main">
  <numFmts count="8">
    <numFmt numFmtId="6" formatCode="&quot;₹&quot;\ #,##0;[Red]&quot;₹&quot;\ \-#,##0"/>
    <numFmt numFmtId="164" formatCode="#,##0.00;[Red]#,##0.00"/>
    <numFmt numFmtId="165" formatCode="d\-mmm\-yy;@"/>
    <numFmt numFmtId="166" formatCode="d\ mmm\ yy"/>
    <numFmt numFmtId="167" formatCode="#,##0.0"/>
    <numFmt numFmtId="168" formatCode="[$-409]d\-mmm\-yy;@"/>
    <numFmt numFmtId="169" formatCode="&quot;₹&quot;\ #,##0.00"/>
    <numFmt numFmtId="170" formatCode="[$-F800]dddd\,\ mmmm\ dd\,\ yyyy"/>
  </numFmts>
  <fonts count="15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b/>
      <sz val="11"/>
      <name val="Calibri"/>
      <family val="2"/>
    </font>
    <font>
      <sz val="11"/>
      <color rgb="FFCC3300"/>
      <name val="Calibri"/>
      <family val="2"/>
      <charset val="1"/>
    </font>
    <font>
      <sz val="11"/>
      <color theme="2" tint="-0.89999084444715716"/>
      <name val="Calibri"/>
      <family val="2"/>
      <charset val="1"/>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7030A0"/>
      <name val="Calibri"/>
      <family val="2"/>
    </font>
    <font>
      <sz val="10"/>
      <color rgb="FF7030A0"/>
      <name val="Arial"/>
      <family val="2"/>
    </font>
    <font>
      <sz val="11"/>
      <color theme="0"/>
      <name val="Calibri"/>
      <family val="2"/>
    </font>
    <font>
      <b/>
      <sz val="11"/>
      <color theme="0"/>
      <name val="Calibri"/>
      <family val="2"/>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
      <sz val="11"/>
      <color theme="4" tint="-0.249977111117893"/>
      <name val="Calibri"/>
      <family val="2"/>
    </font>
    <font>
      <sz val="10"/>
      <color rgb="FF0099CC"/>
      <name val="Arial"/>
      <family val="2"/>
    </font>
    <font>
      <sz val="12"/>
      <color theme="0"/>
      <name val="Calibri"/>
      <family val="2"/>
      <charset val="1"/>
    </font>
    <font>
      <sz val="12"/>
      <color rgb="FFCC0000"/>
      <name val="Calibri"/>
      <family val="2"/>
      <charset val="1"/>
    </font>
    <font>
      <sz val="11"/>
      <name val="Arial"/>
      <family val="2"/>
    </font>
    <font>
      <sz val="9"/>
      <color rgb="FF555555"/>
      <name val="Arial"/>
      <family val="2"/>
    </font>
    <font>
      <sz val="11"/>
      <color rgb="FF000000"/>
      <name val="Arial"/>
      <family val="2"/>
    </font>
    <font>
      <sz val="11"/>
      <color rgb="FF000000"/>
      <name val="Arial"/>
      <family val="2"/>
    </font>
    <font>
      <sz val="16"/>
      <name val="Arial"/>
      <family val="2"/>
    </font>
    <font>
      <sz val="12"/>
      <color rgb="FF000000"/>
      <name val="Calibri"/>
      <family val="2"/>
    </font>
    <font>
      <b/>
      <sz val="12"/>
      <color rgb="FF000000"/>
      <name val="Calibri"/>
      <family val="2"/>
    </font>
    <font>
      <b/>
      <sz val="10"/>
      <color theme="9" tint="-0.499984740745262"/>
      <name val="Arial"/>
      <family val="2"/>
    </font>
    <font>
      <b/>
      <sz val="12"/>
      <color theme="9" tint="-0.499984740745262"/>
      <name val="Arial"/>
      <family val="2"/>
    </font>
    <font>
      <sz val="11"/>
      <color theme="5" tint="-0.249977111117893"/>
      <name val="Calibri"/>
      <family val="2"/>
    </font>
    <font>
      <b/>
      <sz val="12"/>
      <color rgb="FF00B050"/>
      <name val="Arial"/>
      <family val="2"/>
    </font>
    <font>
      <b/>
      <sz val="12"/>
      <color theme="5" tint="-0.249977111117893"/>
      <name val="Arial"/>
      <family val="2"/>
    </font>
    <font>
      <sz val="10"/>
      <color theme="1"/>
      <name val="Calibri"/>
      <family val="2"/>
      <scheme val="minor"/>
    </font>
    <font>
      <sz val="10"/>
      <color indexed="8"/>
      <name val="Calibri"/>
      <family val="2"/>
      <scheme val="minor"/>
    </font>
  </fonts>
  <fills count="53">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6" tint="0.39997558519241921"/>
        <bgColor indexed="64"/>
      </patternFill>
    </fill>
    <fill>
      <patternFill patternType="solid">
        <fgColor theme="0" tint="-4.9989318521683403E-2"/>
        <bgColor indexed="43"/>
      </patternFill>
    </fill>
    <fill>
      <patternFill patternType="solid">
        <fgColor theme="0" tint="-0.499984740745262"/>
        <bgColor indexed="43"/>
      </patternFill>
    </fill>
    <fill>
      <patternFill patternType="solid">
        <fgColor theme="8" tint="0.59999389629810485"/>
        <bgColor indexed="64"/>
      </patternFill>
    </fill>
    <fill>
      <patternFill patternType="solid">
        <fgColor rgb="FF00B050"/>
        <bgColor indexed="64"/>
      </patternFill>
    </fill>
    <fill>
      <patternFill patternType="solid">
        <fgColor theme="7" tint="0.39997558519241921"/>
        <bgColor indexed="64"/>
      </patternFill>
    </fill>
  </fills>
  <borders count="80">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000000"/>
      </left>
      <right/>
      <top/>
      <bottom/>
      <diagonal/>
    </border>
    <border>
      <left style="medium">
        <color rgb="FF000000"/>
      </left>
      <right/>
      <top style="medium">
        <color rgb="FF000000"/>
      </top>
      <bottom style="medium">
        <color rgb="FF000000"/>
      </bottom>
      <diagonal/>
    </border>
    <border>
      <left style="medium">
        <color rgb="FF000000"/>
      </left>
      <right/>
      <top/>
      <bottom style="medium">
        <color rgb="FF000000"/>
      </bottom>
      <diagonal/>
    </border>
  </borders>
  <cellStyleXfs count="4">
    <xf numFmtId="0" fontId="0" fillId="0" borderId="0"/>
    <xf numFmtId="0" fontId="4" fillId="0" borderId="0"/>
    <xf numFmtId="0" fontId="63" fillId="0" borderId="0" applyNumberFormat="0" applyFill="0" applyBorder="0" applyAlignment="0" applyProtection="0">
      <alignment vertical="top"/>
      <protection locked="0"/>
    </xf>
    <xf numFmtId="0" fontId="3" fillId="0" borderId="0"/>
  </cellStyleXfs>
  <cellXfs count="2577">
    <xf numFmtId="0" fontId="0" fillId="0" borderId="0" xfId="0"/>
    <xf numFmtId="0" fontId="4" fillId="0" borderId="0" xfId="1"/>
    <xf numFmtId="164" fontId="4" fillId="0" borderId="0" xfId="1" applyNumberFormat="1"/>
    <xf numFmtId="0" fontId="5" fillId="2" borderId="0" xfId="1" applyFont="1" applyFill="1"/>
    <xf numFmtId="164" fontId="5" fillId="2" borderId="0" xfId="1" applyNumberFormat="1" applyFont="1" applyFill="1"/>
    <xf numFmtId="14" fontId="4" fillId="0" borderId="0" xfId="1" applyNumberFormat="1" applyFont="1"/>
    <xf numFmtId="14" fontId="4" fillId="0" borderId="0" xfId="1" applyNumberFormat="1" applyAlignment="1">
      <alignment horizontal="left"/>
    </xf>
    <xf numFmtId="0" fontId="4" fillId="0" borderId="0" xfId="1" applyFont="1" applyAlignment="1">
      <alignment wrapText="1"/>
    </xf>
    <xf numFmtId="0" fontId="7" fillId="0" borderId="0" xfId="1" applyFont="1"/>
    <xf numFmtId="14" fontId="7" fillId="0" borderId="0" xfId="1" applyNumberFormat="1" applyFont="1"/>
    <xf numFmtId="164" fontId="7" fillId="0" borderId="0" xfId="1" applyNumberFormat="1" applyFont="1"/>
    <xf numFmtId="14" fontId="8" fillId="2" borderId="0" xfId="1" applyNumberFormat="1" applyFont="1" applyFill="1"/>
    <xf numFmtId="164" fontId="8" fillId="2" borderId="0" xfId="1" applyNumberFormat="1" applyFont="1" applyFill="1"/>
    <xf numFmtId="4" fontId="4" fillId="0" borderId="0" xfId="1" applyNumberFormat="1"/>
    <xf numFmtId="164" fontId="4" fillId="0" borderId="0" xfId="1" applyNumberFormat="1" applyFont="1"/>
    <xf numFmtId="0" fontId="9" fillId="0" borderId="0" xfId="1" applyFont="1"/>
    <xf numFmtId="14" fontId="9" fillId="0" borderId="0" xfId="1" applyNumberFormat="1" applyFont="1"/>
    <xf numFmtId="164" fontId="9" fillId="0" borderId="0" xfId="1" applyNumberFormat="1" applyFont="1"/>
    <xf numFmtId="0" fontId="4" fillId="0" borderId="0" xfId="1" applyFont="1"/>
    <xf numFmtId="0" fontId="10" fillId="0" borderId="0" xfId="1" applyFont="1"/>
    <xf numFmtId="14" fontId="10" fillId="0" borderId="0" xfId="1" applyNumberFormat="1" applyFont="1"/>
    <xf numFmtId="164" fontId="10" fillId="0" borderId="0" xfId="1" applyNumberFormat="1" applyFont="1"/>
    <xf numFmtId="0" fontId="4" fillId="0" borderId="0" xfId="1" applyFont="1" applyAlignment="1">
      <alignment wrapText="1" shrinkToFit="1"/>
    </xf>
    <xf numFmtId="14" fontId="11" fillId="0" borderId="0" xfId="1" applyNumberFormat="1" applyFont="1"/>
    <xf numFmtId="0" fontId="11" fillId="0" borderId="0" xfId="1" applyFont="1"/>
    <xf numFmtId="164" fontId="11" fillId="0" borderId="0" xfId="1" applyNumberFormat="1" applyFont="1"/>
    <xf numFmtId="164" fontId="4" fillId="2" borderId="0" xfId="1" applyNumberFormat="1" applyFill="1"/>
    <xf numFmtId="164" fontId="4" fillId="3" borderId="0" xfId="1" applyNumberFormat="1" applyFill="1"/>
    <xf numFmtId="164" fontId="12" fillId="0" borderId="0" xfId="1" applyNumberFormat="1" applyFont="1"/>
    <xf numFmtId="14" fontId="12" fillId="0" borderId="0" xfId="1" applyNumberFormat="1" applyFont="1"/>
    <xf numFmtId="0" fontId="12" fillId="0" borderId="0" xfId="1" applyFont="1"/>
    <xf numFmtId="14" fontId="12" fillId="0" borderId="0" xfId="1" applyNumberFormat="1" applyFont="1" applyAlignment="1">
      <alignment horizontal="center"/>
    </xf>
    <xf numFmtId="14" fontId="4" fillId="0" borderId="0" xfId="1" applyNumberFormat="1" applyAlignment="1">
      <alignment horizontal="center"/>
    </xf>
    <xf numFmtId="14" fontId="12" fillId="0" borderId="0" xfId="1" applyNumberFormat="1" applyFont="1" applyAlignment="1">
      <alignment horizontal="center" wrapText="1"/>
    </xf>
    <xf numFmtId="164" fontId="4" fillId="0" borderId="0" xfId="1" applyNumberFormat="1" applyFont="1" applyAlignment="1">
      <alignment wrapText="1"/>
    </xf>
    <xf numFmtId="0" fontId="4" fillId="0" borderId="0" xfId="1" applyAlignment="1">
      <alignment horizontal="center"/>
    </xf>
    <xf numFmtId="14" fontId="7" fillId="0" borderId="0" xfId="1" applyNumberFormat="1" applyFont="1" applyAlignment="1">
      <alignment horizontal="center"/>
    </xf>
    <xf numFmtId="14" fontId="13" fillId="0" borderId="0" xfId="1" applyNumberFormat="1" applyFont="1" applyAlignment="1">
      <alignment horizontal="center"/>
    </xf>
    <xf numFmtId="164" fontId="13" fillId="0" borderId="0" xfId="1" applyNumberFormat="1" applyFont="1"/>
    <xf numFmtId="14" fontId="14" fillId="0" borderId="0" xfId="1" applyNumberFormat="1" applyFont="1" applyAlignment="1">
      <alignment horizontal="center"/>
    </xf>
    <xf numFmtId="164" fontId="14" fillId="0" borderId="0" xfId="1" applyNumberFormat="1" applyFont="1"/>
    <xf numFmtId="164" fontId="4" fillId="0" borderId="0" xfId="1" applyNumberFormat="1" applyFont="1" applyAlignment="1">
      <alignment horizontal="left"/>
    </xf>
    <xf numFmtId="164" fontId="4" fillId="0" borderId="0" xfId="1" applyNumberFormat="1" applyAlignment="1">
      <alignment horizontal="right"/>
    </xf>
    <xf numFmtId="164" fontId="4" fillId="0" borderId="0" xfId="1" applyNumberFormat="1" applyFont="1" applyAlignment="1">
      <alignment horizontal="left" wrapText="1"/>
    </xf>
    <xf numFmtId="0" fontId="12" fillId="0" borderId="0" xfId="1" applyFont="1" applyAlignment="1">
      <alignment wrapText="1"/>
    </xf>
    <xf numFmtId="0" fontId="7" fillId="0" borderId="0" xfId="1" applyFont="1" applyAlignment="1">
      <alignment wrapText="1"/>
    </xf>
    <xf numFmtId="15" fontId="4" fillId="0" borderId="1" xfId="1" applyNumberFormat="1" applyFont="1" applyBorder="1"/>
    <xf numFmtId="0" fontId="4" fillId="0" borderId="1" xfId="1" applyFont="1" applyBorder="1" applyAlignment="1">
      <alignment wrapText="1"/>
    </xf>
    <xf numFmtId="164" fontId="4" fillId="0" borderId="1" xfId="1" applyNumberFormat="1" applyFont="1" applyBorder="1"/>
    <xf numFmtId="14" fontId="4" fillId="0" borderId="1" xfId="1" applyNumberFormat="1" applyBorder="1" applyAlignment="1">
      <alignment horizontal="center"/>
    </xf>
    <xf numFmtId="0" fontId="4" fillId="0" borderId="1" xfId="1" applyFont="1" applyBorder="1"/>
    <xf numFmtId="164" fontId="4" fillId="0" borderId="1" xfId="1" applyNumberFormat="1" applyFont="1" applyFill="1" applyBorder="1"/>
    <xf numFmtId="164" fontId="4" fillId="4" borderId="0" xfId="1" applyNumberFormat="1" applyFont="1" applyFill="1"/>
    <xf numFmtId="14" fontId="4" fillId="4" borderId="0" xfId="1" applyNumberFormat="1" applyFill="1" applyAlignment="1">
      <alignment horizontal="center"/>
    </xf>
    <xf numFmtId="0" fontId="12" fillId="4" borderId="0" xfId="1" applyFont="1" applyFill="1" applyAlignment="1">
      <alignment wrapText="1"/>
    </xf>
    <xf numFmtId="164" fontId="12" fillId="4" borderId="0" xfId="1" applyNumberFormat="1" applyFont="1" applyFill="1"/>
    <xf numFmtId="164" fontId="4" fillId="5" borderId="0" xfId="1" applyNumberFormat="1" applyFont="1" applyFill="1"/>
    <xf numFmtId="14" fontId="4" fillId="5" borderId="0" xfId="1" applyNumberFormat="1" applyFill="1" applyAlignment="1">
      <alignment horizontal="center"/>
    </xf>
    <xf numFmtId="0" fontId="12" fillId="5" borderId="0" xfId="1" applyFont="1" applyFill="1" applyAlignment="1">
      <alignment wrapText="1"/>
    </xf>
    <xf numFmtId="164" fontId="12" fillId="5" borderId="0" xfId="1" applyNumberFormat="1" applyFont="1" applyFill="1"/>
    <xf numFmtId="164" fontId="15" fillId="6" borderId="0" xfId="1" applyNumberFormat="1" applyFont="1" applyFill="1"/>
    <xf numFmtId="14" fontId="15" fillId="6" borderId="0" xfId="1" applyNumberFormat="1" applyFont="1" applyFill="1" applyAlignment="1">
      <alignment horizontal="center"/>
    </xf>
    <xf numFmtId="164" fontId="4" fillId="7" borderId="0" xfId="1" applyNumberFormat="1" applyFont="1" applyFill="1"/>
    <xf numFmtId="14" fontId="4" fillId="7" borderId="0" xfId="1" applyNumberFormat="1" applyFill="1" applyAlignment="1">
      <alignment horizontal="center"/>
    </xf>
    <xf numFmtId="0" fontId="12" fillId="7" borderId="0" xfId="1" applyFont="1" applyFill="1" applyAlignment="1">
      <alignment wrapText="1"/>
    </xf>
    <xf numFmtId="164" fontId="12" fillId="7" borderId="0" xfId="1" applyNumberFormat="1" applyFont="1" applyFill="1"/>
    <xf numFmtId="14" fontId="16" fillId="0" borderId="0" xfId="1" applyNumberFormat="1" applyFont="1" applyAlignment="1">
      <alignment horizontal="center"/>
    </xf>
    <xf numFmtId="14" fontId="4" fillId="0" borderId="0" xfId="1" applyNumberFormat="1" applyFont="1" applyAlignment="1">
      <alignment horizontal="center"/>
    </xf>
    <xf numFmtId="164" fontId="12" fillId="0" borderId="0" xfId="1" applyNumberFormat="1" applyFont="1" applyAlignment="1">
      <alignment horizontal="center"/>
    </xf>
    <xf numFmtId="14" fontId="4" fillId="0" borderId="0" xfId="1" applyNumberFormat="1" applyFont="1" applyAlignment="1">
      <alignment horizontal="center" wrapText="1"/>
    </xf>
    <xf numFmtId="164" fontId="16" fillId="0" borderId="0" xfId="1" applyNumberFormat="1" applyFont="1"/>
    <xf numFmtId="164" fontId="11" fillId="0" borderId="0" xfId="1" applyNumberFormat="1" applyFont="1" applyAlignment="1">
      <alignment wrapText="1"/>
    </xf>
    <xf numFmtId="165" fontId="4" fillId="0" borderId="0" xfId="1" applyNumberFormat="1" applyAlignment="1">
      <alignment horizontal="center"/>
    </xf>
    <xf numFmtId="165" fontId="4" fillId="4" borderId="0" xfId="1" applyNumberFormat="1" applyFill="1" applyAlignment="1">
      <alignment horizontal="center"/>
    </xf>
    <xf numFmtId="166" fontId="4" fillId="0" borderId="0" xfId="1" applyNumberFormat="1" applyAlignment="1">
      <alignment horizontal="center"/>
    </xf>
    <xf numFmtId="49" fontId="6" fillId="8" borderId="1" xfId="1" applyNumberFormat="1" applyFont="1" applyFill="1" applyBorder="1" applyAlignment="1">
      <alignment horizontal="center"/>
    </xf>
    <xf numFmtId="14" fontId="4" fillId="0" borderId="1" xfId="1" applyNumberFormat="1" applyBorder="1" applyAlignment="1">
      <alignment horizontal="left"/>
    </xf>
    <xf numFmtId="14" fontId="11" fillId="0" borderId="1" xfId="1" applyNumberFormat="1" applyFont="1" applyBorder="1" applyAlignment="1">
      <alignment horizontal="left"/>
    </xf>
    <xf numFmtId="0" fontId="11" fillId="0" borderId="1" xfId="1" applyFont="1" applyBorder="1"/>
    <xf numFmtId="164" fontId="8" fillId="0" borderId="1" xfId="1" applyNumberFormat="1" applyFont="1" applyBorder="1"/>
    <xf numFmtId="0" fontId="8" fillId="0" borderId="1" xfId="1" applyFont="1" applyBorder="1"/>
    <xf numFmtId="0" fontId="11" fillId="0" borderId="1" xfId="1" applyFont="1" applyBorder="1" applyAlignment="1">
      <alignment wrapText="1"/>
    </xf>
    <xf numFmtId="14" fontId="11" fillId="0" borderId="1" xfId="1" applyNumberFormat="1" applyFont="1" applyBorder="1"/>
    <xf numFmtId="0" fontId="7" fillId="8" borderId="1" xfId="1" applyFont="1" applyFill="1" applyBorder="1"/>
    <xf numFmtId="164" fontId="7" fillId="8" borderId="1" xfId="1" applyNumberFormat="1" applyFont="1" applyFill="1" applyBorder="1"/>
    <xf numFmtId="164" fontId="11" fillId="0" borderId="1" xfId="1" applyNumberFormat="1" applyFont="1" applyBorder="1"/>
    <xf numFmtId="15" fontId="4" fillId="0" borderId="0" xfId="1" applyNumberFormat="1"/>
    <xf numFmtId="4" fontId="4" fillId="0" borderId="0" xfId="1" applyNumberFormat="1" applyFont="1"/>
    <xf numFmtId="14" fontId="7" fillId="0" borderId="1" xfId="1" applyNumberFormat="1" applyFont="1" applyBorder="1"/>
    <xf numFmtId="0" fontId="7" fillId="0" borderId="1" xfId="1" applyFont="1" applyBorder="1"/>
    <xf numFmtId="14" fontId="7" fillId="0" borderId="0" xfId="1" applyNumberFormat="1" applyFont="1" applyBorder="1"/>
    <xf numFmtId="0" fontId="7" fillId="0" borderId="0" xfId="1" applyFont="1" applyBorder="1"/>
    <xf numFmtId="164" fontId="11" fillId="0" borderId="0" xfId="1" applyNumberFormat="1" applyFont="1" applyBorder="1"/>
    <xf numFmtId="164" fontId="7" fillId="0" borderId="1" xfId="1" applyNumberFormat="1" applyFont="1" applyBorder="1"/>
    <xf numFmtId="0" fontId="17" fillId="9" borderId="2" xfId="1" applyFont="1" applyFill="1" applyBorder="1" applyAlignment="1">
      <alignment horizontal="center" wrapText="1"/>
    </xf>
    <xf numFmtId="0" fontId="17" fillId="9" borderId="3" xfId="1" applyFont="1" applyFill="1" applyBorder="1" applyAlignment="1">
      <alignment horizontal="center" wrapText="1"/>
    </xf>
    <xf numFmtId="0" fontId="17" fillId="9" borderId="4" xfId="1" applyFont="1" applyFill="1" applyBorder="1" applyAlignment="1">
      <alignment horizontal="center" wrapText="1"/>
    </xf>
    <xf numFmtId="0" fontId="17" fillId="0" borderId="0" xfId="1" applyFont="1"/>
    <xf numFmtId="14" fontId="7" fillId="0" borderId="1" xfId="1" applyNumberFormat="1" applyFont="1" applyBorder="1" applyAlignment="1">
      <alignment horizontal="left"/>
    </xf>
    <xf numFmtId="0" fontId="7" fillId="0" borderId="1" xfId="1" applyFont="1" applyBorder="1" applyAlignment="1">
      <alignment wrapText="1"/>
    </xf>
    <xf numFmtId="14" fontId="11" fillId="10" borderId="1" xfId="1" applyNumberFormat="1" applyFont="1" applyFill="1" applyBorder="1" applyAlignment="1">
      <alignment horizontal="left"/>
    </xf>
    <xf numFmtId="0" fontId="11" fillId="10" borderId="1" xfId="1" applyFont="1" applyFill="1" applyBorder="1"/>
    <xf numFmtId="164" fontId="11" fillId="10" borderId="1" xfId="1" applyNumberFormat="1" applyFont="1" applyFill="1" applyBorder="1"/>
    <xf numFmtId="14" fontId="7" fillId="10" borderId="1" xfId="1" applyNumberFormat="1" applyFont="1" applyFill="1" applyBorder="1" applyAlignment="1">
      <alignment horizontal="left"/>
    </xf>
    <xf numFmtId="0" fontId="7" fillId="10" borderId="1" xfId="1" applyFont="1" applyFill="1" applyBorder="1"/>
    <xf numFmtId="164" fontId="7" fillId="10" borderId="1" xfId="1" applyNumberFormat="1" applyFont="1" applyFill="1" applyBorder="1"/>
    <xf numFmtId="15" fontId="7" fillId="2" borderId="1" xfId="1" applyNumberFormat="1" applyFont="1" applyFill="1" applyBorder="1"/>
    <xf numFmtId="0" fontId="7" fillId="2" borderId="1" xfId="1" applyFont="1" applyFill="1" applyBorder="1" applyAlignment="1">
      <alignment wrapText="1"/>
    </xf>
    <xf numFmtId="164" fontId="7" fillId="2" borderId="1" xfId="1" applyNumberFormat="1" applyFont="1" applyFill="1" applyBorder="1"/>
    <xf numFmtId="0" fontId="4" fillId="10" borderId="5" xfId="1" applyFont="1" applyFill="1" applyBorder="1" applyAlignment="1">
      <alignment horizontal="right" wrapText="1"/>
    </xf>
    <xf numFmtId="0" fontId="4" fillId="10" borderId="6" xfId="1" applyFont="1" applyFill="1" applyBorder="1" applyAlignment="1">
      <alignment horizontal="right" wrapText="1"/>
    </xf>
    <xf numFmtId="0" fontId="4" fillId="10" borderId="7" xfId="1" applyFont="1" applyFill="1" applyBorder="1" applyAlignment="1">
      <alignment horizontal="right" wrapText="1"/>
    </xf>
    <xf numFmtId="0" fontId="7" fillId="10" borderId="1" xfId="1" applyFont="1" applyFill="1" applyBorder="1" applyAlignment="1">
      <alignment wrapText="1"/>
    </xf>
    <xf numFmtId="164" fontId="11" fillId="8" borderId="1" xfId="1" applyNumberFormat="1" applyFont="1" applyFill="1" applyBorder="1"/>
    <xf numFmtId="0" fontId="11" fillId="10" borderId="1" xfId="1" applyFont="1" applyFill="1" applyBorder="1" applyAlignment="1">
      <alignment wrapText="1"/>
    </xf>
    <xf numFmtId="0" fontId="12" fillId="10" borderId="1" xfId="1" applyFont="1" applyFill="1" applyBorder="1" applyAlignment="1">
      <alignment wrapText="1"/>
    </xf>
    <xf numFmtId="164" fontId="12" fillId="10" borderId="1" xfId="1" applyNumberFormat="1" applyFont="1" applyFill="1" applyBorder="1"/>
    <xf numFmtId="164" fontId="12" fillId="0" borderId="1" xfId="1" applyNumberFormat="1" applyFont="1" applyBorder="1"/>
    <xf numFmtId="0" fontId="18" fillId="0" borderId="1" xfId="1" applyFont="1" applyBorder="1"/>
    <xf numFmtId="0" fontId="4" fillId="11" borderId="1" xfId="1" applyFont="1" applyFill="1" applyBorder="1" applyAlignment="1">
      <alignment wrapText="1"/>
    </xf>
    <xf numFmtId="0" fontId="17" fillId="9" borderId="8" xfId="1" applyFont="1" applyFill="1" applyBorder="1" applyAlignment="1">
      <alignment horizontal="center" wrapText="1"/>
    </xf>
    <xf numFmtId="0" fontId="17" fillId="9" borderId="9" xfId="1" applyFont="1" applyFill="1" applyBorder="1" applyAlignment="1">
      <alignment horizontal="center" wrapText="1"/>
    </xf>
    <xf numFmtId="0" fontId="17" fillId="9" borderId="10" xfId="1" applyFont="1" applyFill="1" applyBorder="1" applyAlignment="1">
      <alignment horizontal="center" wrapText="1"/>
    </xf>
    <xf numFmtId="0" fontId="4" fillId="10" borderId="1" xfId="1" applyFont="1" applyFill="1" applyBorder="1" applyAlignment="1">
      <alignment horizontal="right" wrapText="1"/>
    </xf>
    <xf numFmtId="14" fontId="7" fillId="11" borderId="1" xfId="1" applyNumberFormat="1" applyFont="1" applyFill="1" applyBorder="1" applyAlignment="1">
      <alignment horizontal="left"/>
    </xf>
    <xf numFmtId="0" fontId="7" fillId="11" borderId="1" xfId="1" applyFont="1" applyFill="1" applyBorder="1"/>
    <xf numFmtId="164" fontId="7" fillId="11" borderId="1" xfId="1" applyNumberFormat="1" applyFont="1" applyFill="1" applyBorder="1"/>
    <xf numFmtId="0" fontId="7" fillId="11" borderId="1" xfId="1" applyFont="1" applyFill="1" applyBorder="1" applyAlignment="1">
      <alignment wrapText="1"/>
    </xf>
    <xf numFmtId="164" fontId="7" fillId="10" borderId="0" xfId="1" applyNumberFormat="1" applyFont="1" applyFill="1" applyBorder="1"/>
    <xf numFmtId="164" fontId="7" fillId="10" borderId="11" xfId="1" applyNumberFormat="1" applyFont="1" applyFill="1" applyBorder="1"/>
    <xf numFmtId="165" fontId="7" fillId="0" borderId="1" xfId="1" applyNumberFormat="1" applyFont="1" applyBorder="1"/>
    <xf numFmtId="165" fontId="4" fillId="0" borderId="1" xfId="1" applyNumberFormat="1" applyFont="1" applyBorder="1"/>
    <xf numFmtId="0" fontId="7" fillId="10" borderId="11" xfId="1" applyFont="1" applyFill="1" applyBorder="1"/>
    <xf numFmtId="14" fontId="14" fillId="10" borderId="1" xfId="1" applyNumberFormat="1" applyFont="1" applyFill="1" applyBorder="1" applyAlignment="1">
      <alignment horizontal="left"/>
    </xf>
    <xf numFmtId="164" fontId="14" fillId="10" borderId="1" xfId="1" applyNumberFormat="1" applyFont="1" applyFill="1" applyBorder="1"/>
    <xf numFmtId="0" fontId="15" fillId="0" borderId="0" xfId="1" applyFont="1"/>
    <xf numFmtId="164" fontId="9" fillId="10" borderId="1" xfId="1" applyNumberFormat="1" applyFont="1" applyFill="1" applyBorder="1"/>
    <xf numFmtId="0" fontId="7" fillId="11" borderId="1" xfId="1" applyFont="1" applyFill="1" applyBorder="1" applyAlignment="1">
      <alignment horizontal="center"/>
    </xf>
    <xf numFmtId="14" fontId="12" fillId="10" borderId="1" xfId="1" applyNumberFormat="1" applyFont="1" applyFill="1" applyBorder="1" applyAlignment="1">
      <alignment horizontal="left"/>
    </xf>
    <xf numFmtId="0" fontId="7" fillId="6" borderId="0" xfId="1" applyFont="1" applyFill="1" applyAlignment="1">
      <alignment horizontal="right"/>
    </xf>
    <xf numFmtId="14" fontId="7" fillId="6" borderId="1" xfId="1" applyNumberFormat="1" applyFont="1" applyFill="1" applyBorder="1" applyAlignment="1">
      <alignment horizontal="left"/>
    </xf>
    <xf numFmtId="0" fontId="7" fillId="6" borderId="1" xfId="1" applyFont="1" applyFill="1" applyBorder="1"/>
    <xf numFmtId="164" fontId="7" fillId="6" borderId="1" xfId="1" applyNumberFormat="1" applyFont="1" applyFill="1" applyBorder="1"/>
    <xf numFmtId="15" fontId="4" fillId="12" borderId="1" xfId="1" applyNumberFormat="1" applyFont="1" applyFill="1" applyBorder="1"/>
    <xf numFmtId="0" fontId="4" fillId="12" borderId="1" xfId="1" applyFont="1" applyFill="1" applyBorder="1" applyAlignment="1">
      <alignment wrapText="1"/>
    </xf>
    <xf numFmtId="0" fontId="7" fillId="6" borderId="1" xfId="1" applyFont="1" applyFill="1" applyBorder="1" applyAlignment="1">
      <alignment wrapText="1"/>
    </xf>
    <xf numFmtId="0" fontId="12" fillId="10" borderId="1" xfId="1" applyFont="1" applyFill="1" applyBorder="1"/>
    <xf numFmtId="15" fontId="4" fillId="0" borderId="0" xfId="1" applyNumberFormat="1" applyFont="1" applyAlignment="1">
      <alignment wrapText="1"/>
    </xf>
    <xf numFmtId="0" fontId="14" fillId="10" borderId="1" xfId="1" applyFont="1" applyFill="1" applyBorder="1" applyAlignment="1">
      <alignment wrapText="1"/>
    </xf>
    <xf numFmtId="3" fontId="19" fillId="0" borderId="0" xfId="1" applyNumberFormat="1" applyFont="1"/>
    <xf numFmtId="3" fontId="4" fillId="0" borderId="0" xfId="1" applyNumberFormat="1"/>
    <xf numFmtId="3" fontId="4" fillId="0" borderId="0" xfId="1" applyNumberFormat="1" applyFill="1" applyBorder="1"/>
    <xf numFmtId="0" fontId="5" fillId="2" borderId="1" xfId="1" applyFont="1" applyFill="1" applyBorder="1"/>
    <xf numFmtId="164" fontId="5" fillId="2" borderId="1" xfId="1" applyNumberFormat="1" applyFont="1" applyFill="1" applyBorder="1"/>
    <xf numFmtId="164" fontId="4" fillId="0" borderId="1" xfId="1" applyNumberFormat="1" applyFont="1" applyBorder="1" applyAlignment="1">
      <alignment horizontal="right"/>
    </xf>
    <xf numFmtId="15" fontId="7" fillId="0" borderId="1" xfId="1" applyNumberFormat="1" applyFont="1" applyBorder="1"/>
    <xf numFmtId="15" fontId="10" fillId="0" borderId="1" xfId="1" applyNumberFormat="1" applyFont="1" applyBorder="1"/>
    <xf numFmtId="0" fontId="10" fillId="0" borderId="1" xfId="1" applyFont="1" applyBorder="1"/>
    <xf numFmtId="164" fontId="10" fillId="0" borderId="1" xfId="1" applyNumberFormat="1" applyFont="1" applyBorder="1"/>
    <xf numFmtId="164" fontId="4" fillId="12" borderId="1" xfId="1" applyNumberFormat="1" applyFont="1" applyFill="1" applyBorder="1"/>
    <xf numFmtId="15" fontId="4" fillId="13" borderId="1" xfId="1" applyNumberFormat="1" applyFont="1" applyFill="1" applyBorder="1"/>
    <xf numFmtId="0" fontId="4" fillId="13" borderId="1" xfId="1" applyFont="1" applyFill="1" applyBorder="1" applyAlignment="1">
      <alignment wrapText="1"/>
    </xf>
    <xf numFmtId="164" fontId="4" fillId="13" borderId="1" xfId="1" applyNumberFormat="1" applyFont="1" applyFill="1" applyBorder="1"/>
    <xf numFmtId="15" fontId="12" fillId="0" borderId="1" xfId="1" applyNumberFormat="1" applyFont="1" applyBorder="1"/>
    <xf numFmtId="0" fontId="12" fillId="0" borderId="1" xfId="1" applyFont="1" applyBorder="1" applyAlignment="1">
      <alignment wrapText="1"/>
    </xf>
    <xf numFmtId="15" fontId="7" fillId="11" borderId="1" xfId="1" applyNumberFormat="1" applyFont="1" applyFill="1" applyBorder="1"/>
    <xf numFmtId="15" fontId="15" fillId="7" borderId="1" xfId="1" applyNumberFormat="1" applyFont="1" applyFill="1" applyBorder="1"/>
    <xf numFmtId="0" fontId="15" fillId="7" borderId="1" xfId="1" applyFont="1" applyFill="1" applyBorder="1" applyAlignment="1">
      <alignment wrapText="1"/>
    </xf>
    <xf numFmtId="164" fontId="15" fillId="7" borderId="1" xfId="1" applyNumberFormat="1" applyFont="1" applyFill="1" applyBorder="1"/>
    <xf numFmtId="15" fontId="4" fillId="14" borderId="1" xfId="1" applyNumberFormat="1" applyFont="1" applyFill="1" applyBorder="1"/>
    <xf numFmtId="0" fontId="4" fillId="14" borderId="1" xfId="1" applyFont="1" applyFill="1" applyBorder="1" applyAlignment="1">
      <alignment wrapText="1"/>
    </xf>
    <xf numFmtId="164" fontId="4" fillId="14" borderId="1" xfId="1" applyNumberFormat="1" applyFont="1" applyFill="1" applyBorder="1"/>
    <xf numFmtId="164" fontId="7" fillId="11" borderId="1" xfId="1" applyNumberFormat="1" applyFont="1" applyFill="1" applyBorder="1" applyAlignment="1">
      <alignment wrapText="1"/>
    </xf>
    <xf numFmtId="15" fontId="14" fillId="0" borderId="1" xfId="1" applyNumberFormat="1" applyFont="1" applyBorder="1"/>
    <xf numFmtId="4" fontId="15" fillId="0" borderId="0" xfId="1" applyNumberFormat="1" applyFont="1"/>
    <xf numFmtId="164" fontId="16" fillId="0" borderId="1" xfId="1" applyNumberFormat="1" applyFont="1" applyBorder="1"/>
    <xf numFmtId="15" fontId="4" fillId="0" borderId="0" xfId="1" applyNumberFormat="1" applyFont="1"/>
    <xf numFmtId="0" fontId="21" fillId="0" borderId="1" xfId="1" applyFont="1" applyBorder="1" applyAlignment="1">
      <alignment horizontal="center"/>
    </xf>
    <xf numFmtId="164" fontId="21" fillId="0" borderId="1" xfId="1" applyNumberFormat="1" applyFont="1" applyBorder="1" applyAlignment="1">
      <alignment horizontal="center"/>
    </xf>
    <xf numFmtId="0" fontId="21" fillId="0" borderId="0" xfId="1" applyFont="1" applyAlignment="1">
      <alignment horizontal="center"/>
    </xf>
    <xf numFmtId="15" fontId="7" fillId="0" borderId="0" xfId="1" applyNumberFormat="1" applyFont="1"/>
    <xf numFmtId="4" fontId="22" fillId="0" borderId="0" xfId="1" applyNumberFormat="1" applyFont="1"/>
    <xf numFmtId="0" fontId="27" fillId="0" borderId="0" xfId="1" applyFont="1"/>
    <xf numFmtId="15" fontId="27" fillId="0" borderId="0" xfId="1" applyNumberFormat="1" applyFont="1"/>
    <xf numFmtId="165" fontId="4" fillId="0" borderId="0" xfId="1" applyNumberFormat="1" applyAlignment="1">
      <alignment horizontal="center" wrapText="1"/>
    </xf>
    <xf numFmtId="15" fontId="0" fillId="0" borderId="0" xfId="0" applyNumberFormat="1"/>
    <xf numFmtId="0" fontId="28" fillId="0" borderId="0" xfId="0" applyFont="1"/>
    <xf numFmtId="0" fontId="4" fillId="0" borderId="0" xfId="1" applyAlignment="1">
      <alignment horizontal="left"/>
    </xf>
    <xf numFmtId="14" fontId="7" fillId="10" borderId="1" xfId="1" applyNumberFormat="1" applyFont="1" applyFill="1" applyBorder="1" applyAlignment="1">
      <alignment horizontal="left" wrapText="1"/>
    </xf>
    <xf numFmtId="0" fontId="0" fillId="15" borderId="0" xfId="0" applyFill="1"/>
    <xf numFmtId="0" fontId="4" fillId="15" borderId="0" xfId="1" applyFill="1"/>
    <xf numFmtId="15" fontId="4" fillId="15" borderId="0" xfId="1" applyNumberFormat="1" applyFill="1"/>
    <xf numFmtId="0" fontId="27" fillId="15" borderId="0" xfId="1" applyFont="1" applyFill="1"/>
    <xf numFmtId="15" fontId="27" fillId="15" borderId="0" xfId="1" applyNumberFormat="1" applyFont="1" applyFill="1"/>
    <xf numFmtId="0" fontId="29" fillId="0" borderId="0" xfId="1" applyFont="1"/>
    <xf numFmtId="0" fontId="29" fillId="15" borderId="0" xfId="1" applyFont="1" applyFill="1"/>
    <xf numFmtId="164" fontId="30" fillId="10" borderId="1" xfId="1" applyNumberFormat="1" applyFont="1" applyFill="1" applyBorder="1"/>
    <xf numFmtId="164" fontId="27" fillId="10" borderId="1" xfId="1" applyNumberFormat="1" applyFont="1" applyFill="1" applyBorder="1"/>
    <xf numFmtId="164" fontId="30" fillId="10" borderId="1" xfId="1" applyNumberFormat="1" applyFont="1" applyFill="1" applyBorder="1" applyAlignment="1">
      <alignment wrapText="1"/>
    </xf>
    <xf numFmtId="164" fontId="11" fillId="0" borderId="0" xfId="1" applyNumberFormat="1" applyFont="1" applyAlignment="1">
      <alignment horizontal="right" wrapText="1"/>
    </xf>
    <xf numFmtId="14" fontId="4" fillId="0" borderId="0" xfId="1" applyNumberFormat="1"/>
    <xf numFmtId="15" fontId="4" fillId="0" borderId="0" xfId="1" applyNumberFormat="1" applyFont="1" applyBorder="1"/>
    <xf numFmtId="0" fontId="4" fillId="0" borderId="0" xfId="1" applyFont="1" applyBorder="1"/>
    <xf numFmtId="164" fontId="4" fillId="0" borderId="0" xfId="1" applyNumberFormat="1" applyFont="1" applyBorder="1"/>
    <xf numFmtId="0" fontId="30" fillId="0" borderId="0" xfId="1" applyFont="1"/>
    <xf numFmtId="0" fontId="4" fillId="0" borderId="0" xfId="1" applyAlignment="1">
      <alignment wrapText="1"/>
    </xf>
    <xf numFmtId="0" fontId="30" fillId="10" borderId="1" xfId="1" applyFont="1" applyFill="1" applyBorder="1"/>
    <xf numFmtId="0" fontId="30" fillId="10" borderId="1" xfId="1" applyFont="1" applyFill="1" applyBorder="1" applyAlignment="1">
      <alignment wrapText="1"/>
    </xf>
    <xf numFmtId="0" fontId="27" fillId="10" borderId="1" xfId="1" applyFont="1" applyFill="1" applyBorder="1"/>
    <xf numFmtId="14" fontId="27" fillId="10" borderId="1" xfId="1" applyNumberFormat="1" applyFont="1" applyFill="1" applyBorder="1" applyAlignment="1">
      <alignment horizontal="left"/>
    </xf>
    <xf numFmtId="164" fontId="27" fillId="0" borderId="0" xfId="1" applyNumberFormat="1" applyFont="1"/>
    <xf numFmtId="164" fontId="27" fillId="0" borderId="0" xfId="1" applyNumberFormat="1" applyFont="1" applyAlignment="1">
      <alignment wrapText="1"/>
    </xf>
    <xf numFmtId="0" fontId="16" fillId="15" borderId="0" xfId="1" applyFont="1" applyFill="1"/>
    <xf numFmtId="164" fontId="30" fillId="4" borderId="0" xfId="1" applyNumberFormat="1" applyFont="1" applyFill="1"/>
    <xf numFmtId="164" fontId="27" fillId="0" borderId="1" xfId="1" applyNumberFormat="1" applyFont="1" applyBorder="1"/>
    <xf numFmtId="164" fontId="30" fillId="0" borderId="0" xfId="1" applyNumberFormat="1" applyFont="1"/>
    <xf numFmtId="0" fontId="27" fillId="0" borderId="0" xfId="1" applyFont="1" applyAlignment="1">
      <alignment wrapText="1"/>
    </xf>
    <xf numFmtId="0" fontId="27" fillId="4" borderId="0" xfId="1" applyFont="1" applyFill="1" applyAlignment="1">
      <alignment wrapText="1"/>
    </xf>
    <xf numFmtId="164" fontId="30" fillId="0" borderId="0" xfId="1" applyNumberFormat="1" applyFont="1" applyAlignment="1">
      <alignment horizontal="right" wrapText="1"/>
    </xf>
    <xf numFmtId="0" fontId="31" fillId="0" borderId="0" xfId="1" applyFont="1"/>
    <xf numFmtId="0" fontId="25" fillId="0" borderId="0" xfId="1" applyFont="1"/>
    <xf numFmtId="0" fontId="27" fillId="0" borderId="1" xfId="1" applyFont="1" applyBorder="1" applyAlignment="1">
      <alignment wrapText="1"/>
    </xf>
    <xf numFmtId="15" fontId="16" fillId="0" borderId="1" xfId="1" applyNumberFormat="1" applyFont="1" applyBorder="1"/>
    <xf numFmtId="0" fontId="16" fillId="0" borderId="1" xfId="1" applyFont="1" applyBorder="1" applyAlignment="1">
      <alignment wrapText="1"/>
    </xf>
    <xf numFmtId="0" fontId="16" fillId="0" borderId="1" xfId="1" applyFont="1" applyBorder="1"/>
    <xf numFmtId="4" fontId="30" fillId="0" borderId="0" xfId="1" applyNumberFormat="1" applyFont="1"/>
    <xf numFmtId="4" fontId="27" fillId="0" borderId="0" xfId="1" applyNumberFormat="1" applyFont="1"/>
    <xf numFmtId="164" fontId="4" fillId="10" borderId="1" xfId="1" applyNumberFormat="1" applyFont="1" applyFill="1" applyBorder="1" applyAlignment="1">
      <alignment horizontal="right" wrapText="1"/>
    </xf>
    <xf numFmtId="16" fontId="4" fillId="0" borderId="0" xfId="1" applyNumberFormat="1"/>
    <xf numFmtId="0" fontId="27" fillId="10" borderId="1" xfId="1" applyFont="1" applyFill="1" applyBorder="1" applyAlignment="1">
      <alignment wrapText="1"/>
    </xf>
    <xf numFmtId="165" fontId="29" fillId="0" borderId="0" xfId="1" applyNumberFormat="1" applyFont="1" applyAlignment="1">
      <alignment horizontal="center"/>
    </xf>
    <xf numFmtId="164" fontId="29" fillId="0" borderId="0" xfId="1" applyNumberFormat="1" applyFont="1"/>
    <xf numFmtId="0" fontId="4" fillId="15" borderId="0" xfId="1" applyFill="1" applyAlignment="1">
      <alignment wrapText="1"/>
    </xf>
    <xf numFmtId="164" fontId="0" fillId="0" borderId="0" xfId="0" applyNumberFormat="1"/>
    <xf numFmtId="165" fontId="27" fillId="0" borderId="0" xfId="1" applyNumberFormat="1" applyFont="1" applyAlignment="1">
      <alignment horizontal="center"/>
    </xf>
    <xf numFmtId="3" fontId="0" fillId="0" borderId="0" xfId="0" applyNumberFormat="1"/>
    <xf numFmtId="0" fontId="16" fillId="0" borderId="0" xfId="1" applyFont="1"/>
    <xf numFmtId="14" fontId="30" fillId="10" borderId="1" xfId="1" applyNumberFormat="1" applyFont="1" applyFill="1" applyBorder="1" applyAlignment="1">
      <alignment horizontal="left"/>
    </xf>
    <xf numFmtId="0" fontId="16" fillId="10" borderId="1" xfId="1" applyFont="1" applyFill="1" applyBorder="1" applyAlignment="1">
      <alignment wrapText="1"/>
    </xf>
    <xf numFmtId="164" fontId="16" fillId="10" borderId="1" xfId="1" applyNumberFormat="1" applyFont="1" applyFill="1" applyBorder="1"/>
    <xf numFmtId="0" fontId="32" fillId="10" borderId="1" xfId="1" applyFont="1" applyFill="1" applyBorder="1" applyAlignment="1">
      <alignment wrapText="1"/>
    </xf>
    <xf numFmtId="164" fontId="32" fillId="10" borderId="1" xfId="1" applyNumberFormat="1" applyFont="1" applyFill="1" applyBorder="1"/>
    <xf numFmtId="15" fontId="27" fillId="0" borderId="1" xfId="1" applyNumberFormat="1" applyFont="1" applyBorder="1"/>
    <xf numFmtId="15" fontId="32" fillId="0" borderId="1" xfId="1" applyNumberFormat="1" applyFont="1" applyBorder="1"/>
    <xf numFmtId="0" fontId="32" fillId="0" borderId="1" xfId="1" applyFont="1" applyBorder="1" applyAlignment="1">
      <alignment wrapText="1"/>
    </xf>
    <xf numFmtId="164" fontId="32" fillId="0" borderId="1" xfId="1" applyNumberFormat="1" applyFont="1" applyBorder="1"/>
    <xf numFmtId="165" fontId="30" fillId="0" borderId="0" xfId="1" applyNumberFormat="1" applyFont="1" applyAlignment="1">
      <alignment horizontal="center"/>
    </xf>
    <xf numFmtId="0" fontId="30" fillId="0" borderId="0" xfId="1" applyFont="1" applyAlignment="1">
      <alignment wrapText="1"/>
    </xf>
    <xf numFmtId="164" fontId="30" fillId="0" borderId="0" xfId="1" applyNumberFormat="1" applyFont="1" applyFill="1"/>
    <xf numFmtId="165" fontId="16" fillId="0" borderId="0" xfId="1" applyNumberFormat="1" applyFont="1" applyAlignment="1">
      <alignment horizontal="center"/>
    </xf>
    <xf numFmtId="15" fontId="27" fillId="12" borderId="1" xfId="1" applyNumberFormat="1" applyFont="1" applyFill="1" applyBorder="1"/>
    <xf numFmtId="0" fontId="27" fillId="12" borderId="1" xfId="1" applyFont="1" applyFill="1" applyBorder="1" applyAlignment="1">
      <alignment wrapText="1"/>
    </xf>
    <xf numFmtId="0" fontId="30" fillId="0" borderId="1" xfId="1" applyFont="1" applyBorder="1" applyAlignment="1">
      <alignment wrapText="1"/>
    </xf>
    <xf numFmtId="164" fontId="12" fillId="0" borderId="0" xfId="1" applyNumberFormat="1" applyFont="1" applyAlignment="1">
      <alignment horizontal="right"/>
    </xf>
    <xf numFmtId="0" fontId="33" fillId="0" borderId="1" xfId="1" applyFont="1" applyBorder="1" applyAlignment="1">
      <alignment wrapText="1"/>
    </xf>
    <xf numFmtId="164" fontId="33" fillId="0" borderId="1" xfId="1" applyNumberFormat="1" applyFont="1" applyBorder="1"/>
    <xf numFmtId="15" fontId="30" fillId="0" borderId="1" xfId="1" applyNumberFormat="1" applyFont="1" applyBorder="1"/>
    <xf numFmtId="164" fontId="30" fillId="0" borderId="1" xfId="1" applyNumberFormat="1" applyFont="1" applyBorder="1"/>
    <xf numFmtId="15" fontId="34" fillId="16" borderId="1" xfId="1" applyNumberFormat="1" applyFont="1" applyFill="1" applyBorder="1"/>
    <xf numFmtId="0" fontId="34" fillId="16" borderId="1" xfId="1" applyFont="1" applyFill="1" applyBorder="1" applyAlignment="1">
      <alignment wrapText="1"/>
    </xf>
    <xf numFmtId="164" fontId="34" fillId="16" borderId="1" xfId="1" applyNumberFormat="1" applyFont="1" applyFill="1" applyBorder="1"/>
    <xf numFmtId="15" fontId="30" fillId="16" borderId="1" xfId="1" applyNumberFormat="1" applyFont="1" applyFill="1" applyBorder="1"/>
    <xf numFmtId="0" fontId="16" fillId="16" borderId="1" xfId="1" applyFont="1" applyFill="1" applyBorder="1" applyAlignment="1">
      <alignment wrapText="1"/>
    </xf>
    <xf numFmtId="164" fontId="16" fillId="16" borderId="1" xfId="1" applyNumberFormat="1" applyFont="1" applyFill="1" applyBorder="1"/>
    <xf numFmtId="15" fontId="32" fillId="16" borderId="1" xfId="1" applyNumberFormat="1" applyFont="1" applyFill="1" applyBorder="1"/>
    <xf numFmtId="0" fontId="32" fillId="16" borderId="1" xfId="1" applyFont="1" applyFill="1" applyBorder="1" applyAlignment="1">
      <alignment wrapText="1"/>
    </xf>
    <xf numFmtId="164" fontId="32" fillId="16" borderId="1" xfId="1" applyNumberFormat="1" applyFont="1" applyFill="1" applyBorder="1"/>
    <xf numFmtId="0" fontId="32" fillId="0" borderId="0" xfId="1" applyFont="1"/>
    <xf numFmtId="0" fontId="4" fillId="0" borderId="17" xfId="1" applyFont="1" applyBorder="1"/>
    <xf numFmtId="165" fontId="4" fillId="0" borderId="15" xfId="1" applyNumberFormat="1" applyBorder="1" applyAlignment="1">
      <alignment horizontal="center"/>
    </xf>
    <xf numFmtId="14" fontId="32" fillId="10" borderId="1" xfId="1" applyNumberFormat="1" applyFont="1" applyFill="1" applyBorder="1" applyAlignment="1">
      <alignment horizontal="left"/>
    </xf>
    <xf numFmtId="0" fontId="32" fillId="10" borderId="1" xfId="1" applyFont="1" applyFill="1" applyBorder="1"/>
    <xf numFmtId="0" fontId="32" fillId="10" borderId="16" xfId="1" applyFont="1" applyFill="1" applyBorder="1"/>
    <xf numFmtId="15" fontId="27" fillId="17" borderId="1" xfId="1" applyNumberFormat="1" applyFont="1" applyFill="1" applyBorder="1"/>
    <xf numFmtId="15" fontId="32" fillId="17" borderId="1" xfId="1" applyNumberFormat="1" applyFont="1" applyFill="1" applyBorder="1"/>
    <xf numFmtId="165" fontId="16" fillId="0" borderId="1" xfId="1" applyNumberFormat="1" applyFont="1" applyBorder="1"/>
    <xf numFmtId="15" fontId="16" fillId="17" borderId="1" xfId="1" applyNumberFormat="1" applyFont="1" applyFill="1" applyBorder="1"/>
    <xf numFmtId="0" fontId="16" fillId="0" borderId="0" xfId="1" applyFont="1" applyAlignment="1">
      <alignment wrapText="1"/>
    </xf>
    <xf numFmtId="0" fontId="4" fillId="0" borderId="18" xfId="1" applyFont="1" applyBorder="1" applyAlignment="1">
      <alignment wrapText="1"/>
    </xf>
    <xf numFmtId="164" fontId="4" fillId="0" borderId="18" xfId="1" applyNumberFormat="1" applyFont="1" applyBorder="1"/>
    <xf numFmtId="0" fontId="4" fillId="0" borderId="15" xfId="1" applyBorder="1"/>
    <xf numFmtId="165" fontId="16" fillId="0" borderId="17" xfId="1" applyNumberFormat="1" applyFont="1" applyBorder="1"/>
    <xf numFmtId="0" fontId="16" fillId="0" borderId="17" xfId="1" applyFont="1" applyBorder="1" applyAlignment="1">
      <alignment wrapText="1"/>
    </xf>
    <xf numFmtId="164" fontId="16" fillId="0" borderId="17" xfId="1" applyNumberFormat="1" applyFont="1" applyBorder="1"/>
    <xf numFmtId="165" fontId="27" fillId="0" borderId="1" xfId="1" applyNumberFormat="1" applyFont="1" applyBorder="1"/>
    <xf numFmtId="165" fontId="16" fillId="0" borderId="15" xfId="1" applyNumberFormat="1" applyFont="1" applyBorder="1" applyAlignment="1">
      <alignment horizontal="center"/>
    </xf>
    <xf numFmtId="0" fontId="16" fillId="10" borderId="1" xfId="1" applyFont="1" applyFill="1" applyBorder="1"/>
    <xf numFmtId="0" fontId="4" fillId="18" borderId="0" xfId="1" applyFill="1"/>
    <xf numFmtId="0" fontId="32" fillId="15" borderId="0" xfId="1" applyFont="1" applyFill="1"/>
    <xf numFmtId="0" fontId="16" fillId="10" borderId="16" xfId="1" applyFont="1" applyFill="1" applyBorder="1"/>
    <xf numFmtId="18" fontId="4" fillId="0" borderId="0" xfId="1" applyNumberFormat="1"/>
    <xf numFmtId="15" fontId="4" fillId="0" borderId="15" xfId="1" applyNumberFormat="1" applyBorder="1"/>
    <xf numFmtId="0" fontId="4" fillId="0" borderId="15" xfId="1" applyNumberFormat="1" applyBorder="1"/>
    <xf numFmtId="16" fontId="4" fillId="0" borderId="15" xfId="1" applyNumberFormat="1" applyBorder="1"/>
    <xf numFmtId="164" fontId="4" fillId="0" borderId="15" xfId="1" applyNumberFormat="1" applyBorder="1"/>
    <xf numFmtId="15" fontId="34" fillId="17" borderId="1" xfId="1" applyNumberFormat="1" applyFont="1" applyFill="1" applyBorder="1"/>
    <xf numFmtId="18" fontId="4" fillId="0" borderId="0" xfId="1" applyNumberFormat="1" applyAlignment="1">
      <alignment horizontal="left"/>
    </xf>
    <xf numFmtId="15" fontId="29" fillId="15" borderId="15" xfId="1" applyNumberFormat="1" applyFont="1" applyFill="1" applyBorder="1"/>
    <xf numFmtId="0" fontId="29" fillId="15" borderId="15" xfId="1" applyFont="1" applyFill="1" applyBorder="1"/>
    <xf numFmtId="164" fontId="30" fillId="4" borderId="0" xfId="1" applyNumberFormat="1" applyFont="1" applyFill="1" applyAlignment="1">
      <alignment wrapText="1"/>
    </xf>
    <xf numFmtId="0" fontId="36" fillId="0" borderId="0" xfId="1" applyFont="1"/>
    <xf numFmtId="0" fontId="30" fillId="4" borderId="0" xfId="1" applyFont="1" applyFill="1" applyAlignment="1">
      <alignment wrapText="1"/>
    </xf>
    <xf numFmtId="165" fontId="16" fillId="0" borderId="19" xfId="1" applyNumberFormat="1" applyFont="1" applyBorder="1" applyAlignment="1">
      <alignment horizontal="center"/>
    </xf>
    <xf numFmtId="0" fontId="32" fillId="10" borderId="17" xfId="1" applyFont="1" applyFill="1" applyBorder="1"/>
    <xf numFmtId="0" fontId="16" fillId="0" borderId="15" xfId="1" applyFont="1" applyBorder="1"/>
    <xf numFmtId="0" fontId="0" fillId="0" borderId="0" xfId="0" applyAlignment="1">
      <alignment wrapText="1"/>
    </xf>
    <xf numFmtId="165" fontId="31" fillId="0" borderId="0" xfId="1" applyNumberFormat="1" applyFont="1" applyAlignment="1">
      <alignment horizontal="center"/>
    </xf>
    <xf numFmtId="164" fontId="31" fillId="0" borderId="0" xfId="1" applyNumberFormat="1" applyFont="1"/>
    <xf numFmtId="164" fontId="4" fillId="0" borderId="0" xfId="1" applyNumberFormat="1" applyAlignment="1">
      <alignment wrapText="1"/>
    </xf>
    <xf numFmtId="0" fontId="4" fillId="19" borderId="0" xfId="1" applyFill="1"/>
    <xf numFmtId="0" fontId="16" fillId="0" borderId="19" xfId="1" applyFont="1" applyBorder="1"/>
    <xf numFmtId="0" fontId="7" fillId="8" borderId="18" xfId="1" applyFont="1" applyFill="1" applyBorder="1"/>
    <xf numFmtId="164" fontId="7" fillId="8" borderId="18" xfId="1" applyNumberFormat="1" applyFont="1" applyFill="1" applyBorder="1"/>
    <xf numFmtId="164" fontId="27" fillId="10" borderId="15" xfId="1" applyNumberFormat="1" applyFont="1" applyFill="1" applyBorder="1"/>
    <xf numFmtId="14" fontId="7" fillId="10" borderId="15" xfId="1" applyNumberFormat="1" applyFont="1" applyFill="1" applyBorder="1" applyAlignment="1">
      <alignment horizontal="left"/>
    </xf>
    <xf numFmtId="0" fontId="7" fillId="10" borderId="15" xfId="1" applyFont="1" applyFill="1" applyBorder="1"/>
    <xf numFmtId="164" fontId="7" fillId="10" borderId="15" xfId="1" applyNumberFormat="1" applyFont="1" applyFill="1" applyBorder="1"/>
    <xf numFmtId="0" fontId="16" fillId="0" borderId="15" xfId="1" applyFont="1" applyBorder="1" applyAlignment="1">
      <alignment wrapText="1"/>
    </xf>
    <xf numFmtId="0" fontId="4" fillId="0" borderId="16" xfId="1" applyFont="1" applyBorder="1" applyAlignment="1">
      <alignment wrapText="1"/>
    </xf>
    <xf numFmtId="0" fontId="4" fillId="0" borderId="18" xfId="1" applyFont="1" applyBorder="1"/>
    <xf numFmtId="2" fontId="0" fillId="0" borderId="0" xfId="0" applyNumberFormat="1"/>
    <xf numFmtId="15" fontId="27" fillId="0" borderId="1" xfId="1" applyNumberFormat="1" applyFont="1" applyFill="1" applyBorder="1"/>
    <xf numFmtId="15" fontId="30" fillId="0" borderId="1" xfId="1" applyNumberFormat="1" applyFont="1" applyFill="1" applyBorder="1"/>
    <xf numFmtId="15" fontId="34" fillId="17" borderId="17" xfId="1" applyNumberFormat="1" applyFont="1" applyFill="1" applyBorder="1"/>
    <xf numFmtId="164" fontId="27" fillId="0" borderId="17" xfId="1" applyNumberFormat="1" applyFont="1" applyBorder="1"/>
    <xf numFmtId="0" fontId="12" fillId="0" borderId="15" xfId="1" applyFont="1" applyBorder="1" applyAlignment="1">
      <alignment wrapText="1"/>
    </xf>
    <xf numFmtId="164" fontId="16" fillId="0" borderId="15" xfId="1" applyNumberFormat="1" applyFont="1" applyBorder="1"/>
    <xf numFmtId="165" fontId="30" fillId="0" borderId="15" xfId="1" applyNumberFormat="1" applyFont="1" applyBorder="1" applyAlignment="1">
      <alignment horizontal="center"/>
    </xf>
    <xf numFmtId="15" fontId="27" fillId="0" borderId="17" xfId="1" applyNumberFormat="1" applyFont="1" applyFill="1" applyBorder="1"/>
    <xf numFmtId="0" fontId="27" fillId="0" borderId="17" xfId="1" applyFont="1" applyBorder="1" applyAlignment="1">
      <alignment wrapText="1"/>
    </xf>
    <xf numFmtId="15" fontId="34" fillId="0" borderId="1" xfId="1" applyNumberFormat="1" applyFont="1" applyFill="1" applyBorder="1"/>
    <xf numFmtId="0" fontId="30" fillId="0" borderId="0" xfId="1" applyFont="1" applyFill="1" applyAlignment="1">
      <alignment wrapText="1"/>
    </xf>
    <xf numFmtId="164" fontId="30" fillId="0" borderId="0" xfId="1" applyNumberFormat="1" applyFont="1" applyFill="1" applyAlignment="1">
      <alignment wrapText="1"/>
    </xf>
    <xf numFmtId="164" fontId="12" fillId="24" borderId="0" xfId="1" applyNumberFormat="1" applyFont="1" applyFill="1"/>
    <xf numFmtId="164" fontId="30" fillId="0" borderId="0" xfId="1" applyNumberFormat="1" applyFont="1" applyAlignment="1">
      <alignment wrapText="1"/>
    </xf>
    <xf numFmtId="164" fontId="30" fillId="24" borderId="0" xfId="1" applyNumberFormat="1" applyFont="1" applyFill="1"/>
    <xf numFmtId="0" fontId="12" fillId="0" borderId="0" xfId="1" applyFont="1" applyFill="1" applyAlignment="1">
      <alignment wrapText="1"/>
    </xf>
    <xf numFmtId="0" fontId="11" fillId="0" borderId="0" xfId="1" applyFont="1" applyFill="1"/>
    <xf numFmtId="164" fontId="12" fillId="0" borderId="0" xfId="1" applyNumberFormat="1" applyFont="1" applyFill="1"/>
    <xf numFmtId="164" fontId="4" fillId="25" borderId="0" xfId="1" applyNumberFormat="1" applyFill="1"/>
    <xf numFmtId="164" fontId="4" fillId="24" borderId="0" xfId="1" applyNumberFormat="1" applyFill="1"/>
    <xf numFmtId="164" fontId="4" fillId="22" borderId="0" xfId="1" applyNumberFormat="1" applyFill="1"/>
    <xf numFmtId="0" fontId="4" fillId="23" borderId="0" xfId="1" applyFill="1"/>
    <xf numFmtId="164" fontId="30" fillId="22" borderId="0" xfId="1" applyNumberFormat="1" applyFont="1" applyFill="1"/>
    <xf numFmtId="164" fontId="12" fillId="22" borderId="0" xfId="1" applyNumberFormat="1" applyFont="1" applyFill="1"/>
    <xf numFmtId="165" fontId="32" fillId="0" borderId="15" xfId="1" applyNumberFormat="1" applyFont="1" applyBorder="1" applyAlignment="1">
      <alignment horizontal="center"/>
    </xf>
    <xf numFmtId="15" fontId="30" fillId="21" borderId="1" xfId="1" applyNumberFormat="1" applyFont="1" applyFill="1" applyBorder="1"/>
    <xf numFmtId="0" fontId="30" fillId="21" borderId="1" xfId="1" applyFont="1" applyFill="1" applyBorder="1" applyAlignment="1">
      <alignment wrapText="1"/>
    </xf>
    <xf numFmtId="164" fontId="30" fillId="21" borderId="1" xfId="1" applyNumberFormat="1" applyFont="1" applyFill="1" applyBorder="1"/>
    <xf numFmtId="164" fontId="4" fillId="0" borderId="15" xfId="1" applyNumberFormat="1" applyFont="1" applyBorder="1"/>
    <xf numFmtId="164" fontId="12" fillId="25" borderId="0" xfId="1" applyNumberFormat="1" applyFont="1" applyFill="1"/>
    <xf numFmtId="15" fontId="30" fillId="17" borderId="1" xfId="1" applyNumberFormat="1" applyFont="1" applyFill="1" applyBorder="1"/>
    <xf numFmtId="164" fontId="27" fillId="0" borderId="15" xfId="1" applyNumberFormat="1" applyFont="1" applyBorder="1"/>
    <xf numFmtId="0" fontId="28" fillId="0" borderId="0" xfId="0" applyFont="1" applyAlignment="1">
      <alignment wrapText="1"/>
    </xf>
    <xf numFmtId="0" fontId="5" fillId="2" borderId="17" xfId="1" applyFont="1" applyFill="1" applyBorder="1"/>
    <xf numFmtId="164" fontId="5" fillId="2" borderId="17" xfId="1" applyNumberFormat="1" applyFont="1" applyFill="1" applyBorder="1"/>
    <xf numFmtId="165" fontId="4" fillId="0" borderId="18" xfId="1" applyNumberFormat="1" applyFont="1" applyBorder="1"/>
    <xf numFmtId="165" fontId="27" fillId="0" borderId="15" xfId="1" applyNumberFormat="1" applyFont="1" applyBorder="1"/>
    <xf numFmtId="0" fontId="27" fillId="0" borderId="15" xfId="1" applyFont="1" applyBorder="1"/>
    <xf numFmtId="165" fontId="37" fillId="0" borderId="1" xfId="1" applyNumberFormat="1" applyFont="1" applyBorder="1"/>
    <xf numFmtId="0" fontId="37" fillId="0" borderId="1" xfId="1" applyFont="1" applyBorder="1" applyAlignment="1">
      <alignment wrapText="1"/>
    </xf>
    <xf numFmtId="164" fontId="37" fillId="0" borderId="1" xfId="1" applyNumberFormat="1" applyFont="1" applyBorder="1"/>
    <xf numFmtId="165" fontId="37" fillId="0" borderId="15" xfId="1" applyNumberFormat="1" applyFont="1" applyBorder="1"/>
    <xf numFmtId="0" fontId="37" fillId="0" borderId="15" xfId="1" applyFont="1" applyBorder="1"/>
    <xf numFmtId="4" fontId="37" fillId="0" borderId="15" xfId="1" applyNumberFormat="1" applyFont="1" applyBorder="1"/>
    <xf numFmtId="4" fontId="27" fillId="0" borderId="15" xfId="1" applyNumberFormat="1" applyFont="1" applyBorder="1"/>
    <xf numFmtId="165" fontId="30" fillId="0" borderId="1" xfId="1" applyNumberFormat="1" applyFont="1" applyBorder="1"/>
    <xf numFmtId="164" fontId="32" fillId="10" borderId="17" xfId="1" applyNumberFormat="1" applyFont="1" applyFill="1" applyBorder="1"/>
    <xf numFmtId="0" fontId="32" fillId="10" borderId="15" xfId="1" applyFont="1" applyFill="1" applyBorder="1"/>
    <xf numFmtId="165" fontId="27" fillId="0" borderId="15" xfId="1" applyNumberFormat="1" applyFont="1" applyBorder="1" applyAlignment="1">
      <alignment horizontal="center"/>
    </xf>
    <xf numFmtId="15" fontId="16" fillId="17" borderId="17" xfId="1" applyNumberFormat="1" applyFont="1" applyFill="1" applyBorder="1"/>
    <xf numFmtId="0" fontId="16" fillId="0" borderId="16" xfId="1" applyFont="1" applyBorder="1" applyAlignment="1">
      <alignment wrapText="1"/>
    </xf>
    <xf numFmtId="0" fontId="32" fillId="0" borderId="16" xfId="1" applyFont="1" applyBorder="1" applyAlignment="1">
      <alignment wrapText="1"/>
    </xf>
    <xf numFmtId="15" fontId="27" fillId="17" borderId="17" xfId="1" applyNumberFormat="1" applyFont="1" applyFill="1" applyBorder="1"/>
    <xf numFmtId="15" fontId="16" fillId="0" borderId="17" xfId="1" applyNumberFormat="1" applyFont="1" applyFill="1" applyBorder="1"/>
    <xf numFmtId="0" fontId="32" fillId="0" borderId="20" xfId="1" applyFont="1" applyBorder="1" applyAlignment="1">
      <alignment wrapText="1"/>
    </xf>
    <xf numFmtId="0" fontId="32" fillId="0" borderId="15" xfId="1" applyFont="1" applyBorder="1" applyAlignment="1">
      <alignment wrapText="1"/>
    </xf>
    <xf numFmtId="0" fontId="30" fillId="15" borderId="0" xfId="1" applyFont="1" applyFill="1" applyAlignment="1">
      <alignment wrapText="1"/>
    </xf>
    <xf numFmtId="0" fontId="30" fillId="0" borderId="15" xfId="1" applyFont="1" applyBorder="1"/>
    <xf numFmtId="0" fontId="16" fillId="10" borderId="15" xfId="1" applyFont="1" applyFill="1" applyBorder="1"/>
    <xf numFmtId="164" fontId="32" fillId="10" borderId="16" xfId="1" applyNumberFormat="1" applyFont="1" applyFill="1" applyBorder="1"/>
    <xf numFmtId="164" fontId="32" fillId="10" borderId="20" xfId="1" applyNumberFormat="1" applyFont="1" applyFill="1" applyBorder="1"/>
    <xf numFmtId="164" fontId="30" fillId="10" borderId="15" xfId="1" applyNumberFormat="1" applyFont="1" applyFill="1" applyBorder="1"/>
    <xf numFmtId="0" fontId="4" fillId="0" borderId="0" xfId="1" applyFill="1"/>
    <xf numFmtId="164" fontId="30" fillId="25" borderId="0" xfId="1" applyNumberFormat="1" applyFont="1" applyFill="1" applyAlignment="1">
      <alignment horizontal="right" wrapText="1"/>
    </xf>
    <xf numFmtId="165" fontId="27" fillId="0" borderId="19" xfId="1" applyNumberFormat="1" applyFont="1" applyBorder="1" applyAlignment="1">
      <alignment horizontal="center"/>
    </xf>
    <xf numFmtId="164" fontId="32" fillId="0" borderId="15" xfId="1" applyNumberFormat="1" applyFont="1" applyBorder="1"/>
    <xf numFmtId="0" fontId="27" fillId="10" borderId="15" xfId="1" applyFont="1" applyFill="1" applyBorder="1"/>
    <xf numFmtId="0" fontId="30" fillId="10" borderId="15" xfId="1" applyFont="1" applyFill="1" applyBorder="1"/>
    <xf numFmtId="165" fontId="32" fillId="0" borderId="15" xfId="1" applyNumberFormat="1" applyFont="1" applyBorder="1"/>
    <xf numFmtId="4" fontId="32" fillId="0" borderId="15" xfId="1" applyNumberFormat="1" applyFont="1" applyBorder="1"/>
    <xf numFmtId="164" fontId="27" fillId="0" borderId="0" xfId="1" applyNumberFormat="1" applyFont="1" applyBorder="1"/>
    <xf numFmtId="164" fontId="30" fillId="25" borderId="0" xfId="1" applyNumberFormat="1" applyFont="1" applyFill="1" applyAlignment="1">
      <alignment horizontal="center" wrapText="1"/>
    </xf>
    <xf numFmtId="0" fontId="32" fillId="0" borderId="15" xfId="1" applyFont="1" applyBorder="1"/>
    <xf numFmtId="0" fontId="32" fillId="0" borderId="15" xfId="1" applyFont="1" applyFill="1" applyBorder="1"/>
    <xf numFmtId="2" fontId="39" fillId="0" borderId="15" xfId="0" applyNumberFormat="1" applyFont="1" applyBorder="1"/>
    <xf numFmtId="0" fontId="39" fillId="0" borderId="15" xfId="0" applyFont="1" applyBorder="1"/>
    <xf numFmtId="0" fontId="32" fillId="0" borderId="15" xfId="1" applyFont="1" applyFill="1" applyBorder="1" applyAlignment="1">
      <alignment wrapText="1"/>
    </xf>
    <xf numFmtId="17" fontId="0" fillId="15" borderId="0" xfId="0" applyNumberFormat="1" applyFill="1"/>
    <xf numFmtId="2" fontId="4" fillId="0" borderId="0" xfId="1" applyNumberFormat="1"/>
    <xf numFmtId="165" fontId="32" fillId="0" borderId="0" xfId="1" applyNumberFormat="1" applyFont="1" applyAlignment="1">
      <alignment horizontal="center"/>
    </xf>
    <xf numFmtId="0" fontId="39" fillId="0" borderId="0" xfId="0" applyFont="1"/>
    <xf numFmtId="2" fontId="39" fillId="0" borderId="0" xfId="0" applyNumberFormat="1" applyFont="1"/>
    <xf numFmtId="164" fontId="32" fillId="0" borderId="0" xfId="1" applyNumberFormat="1" applyFont="1" applyAlignment="1">
      <alignment wrapText="1"/>
    </xf>
    <xf numFmtId="164" fontId="32" fillId="0" borderId="0" xfId="1" applyNumberFormat="1" applyFont="1"/>
    <xf numFmtId="165" fontId="32" fillId="0" borderId="1" xfId="1" applyNumberFormat="1" applyFont="1" applyBorder="1"/>
    <xf numFmtId="0" fontId="4" fillId="0" borderId="15" xfId="1" applyBorder="1" applyAlignment="1">
      <alignment wrapText="1"/>
    </xf>
    <xf numFmtId="15" fontId="16" fillId="17" borderId="1" xfId="1" applyNumberFormat="1" applyFont="1" applyFill="1" applyBorder="1" applyAlignment="1">
      <alignment horizontal="center"/>
    </xf>
    <xf numFmtId="164" fontId="29" fillId="0" borderId="1" xfId="1" applyNumberFormat="1" applyFont="1" applyBorder="1"/>
    <xf numFmtId="164" fontId="32" fillId="0" borderId="15" xfId="1" applyNumberFormat="1" applyFont="1" applyBorder="1" applyAlignment="1">
      <alignment wrapText="1"/>
    </xf>
    <xf numFmtId="15" fontId="29" fillId="16" borderId="1" xfId="1" applyNumberFormat="1" applyFont="1" applyFill="1" applyBorder="1"/>
    <xf numFmtId="0" fontId="29" fillId="16" borderId="1" xfId="1" applyFont="1" applyFill="1" applyBorder="1" applyAlignment="1">
      <alignment wrapText="1"/>
    </xf>
    <xf numFmtId="164" fontId="29" fillId="16" borderId="1" xfId="1" applyNumberFormat="1" applyFont="1" applyFill="1" applyBorder="1"/>
    <xf numFmtId="165" fontId="40" fillId="0" borderId="15" xfId="1" applyNumberFormat="1" applyFont="1" applyBorder="1" applyAlignment="1">
      <alignment horizontal="center"/>
    </xf>
    <xf numFmtId="0" fontId="40" fillId="0" borderId="1" xfId="1" applyFont="1" applyBorder="1" applyAlignment="1">
      <alignment wrapText="1"/>
    </xf>
    <xf numFmtId="164" fontId="40" fillId="0" borderId="1" xfId="1" applyNumberFormat="1" applyFont="1" applyBorder="1"/>
    <xf numFmtId="164" fontId="41" fillId="0" borderId="0" xfId="1" applyNumberFormat="1" applyFont="1"/>
    <xf numFmtId="0" fontId="41" fillId="0" borderId="0" xfId="1" applyFont="1"/>
    <xf numFmtId="0" fontId="41" fillId="0" borderId="0" xfId="1" applyFont="1" applyAlignment="1">
      <alignment wrapText="1"/>
    </xf>
    <xf numFmtId="0" fontId="11" fillId="0" borderId="15" xfId="1" applyFont="1" applyFill="1" applyBorder="1"/>
    <xf numFmtId="164" fontId="30" fillId="22" borderId="15" xfId="1" applyNumberFormat="1" applyFont="1" applyFill="1" applyBorder="1"/>
    <xf numFmtId="164" fontId="12" fillId="22" borderId="15" xfId="1" applyNumberFormat="1" applyFont="1" applyFill="1" applyBorder="1"/>
    <xf numFmtId="165" fontId="32" fillId="0" borderId="19" xfId="1" applyNumberFormat="1" applyFont="1" applyBorder="1" applyAlignment="1">
      <alignment horizontal="center"/>
    </xf>
    <xf numFmtId="0" fontId="32" fillId="0" borderId="17" xfId="1" applyFont="1" applyBorder="1" applyAlignment="1">
      <alignment wrapText="1"/>
    </xf>
    <xf numFmtId="164" fontId="32" fillId="0" borderId="17" xfId="1" applyNumberFormat="1" applyFont="1" applyBorder="1"/>
    <xf numFmtId="0" fontId="27" fillId="0" borderId="16" xfId="1" applyFont="1" applyBorder="1" applyAlignment="1">
      <alignment wrapText="1"/>
    </xf>
    <xf numFmtId="15" fontId="4" fillId="0" borderId="18" xfId="1" applyNumberFormat="1" applyFont="1" applyBorder="1"/>
    <xf numFmtId="165" fontId="42" fillId="0" borderId="15" xfId="1" applyNumberFormat="1" applyFont="1" applyBorder="1" applyAlignment="1">
      <alignment horizontal="center"/>
    </xf>
    <xf numFmtId="0" fontId="42" fillId="0" borderId="1" xfId="1" applyFont="1" applyBorder="1"/>
    <xf numFmtId="164" fontId="42" fillId="0" borderId="1" xfId="1" applyNumberFormat="1" applyFont="1" applyBorder="1"/>
    <xf numFmtId="15" fontId="29" fillId="0" borderId="1" xfId="1" applyNumberFormat="1" applyFont="1" applyBorder="1"/>
    <xf numFmtId="0" fontId="29" fillId="0" borderId="1" xfId="1" applyFont="1" applyBorder="1" applyAlignment="1">
      <alignment wrapText="1"/>
    </xf>
    <xf numFmtId="165" fontId="16" fillId="22" borderId="0" xfId="1" applyNumberFormat="1" applyFont="1" applyFill="1" applyAlignment="1">
      <alignment horizontal="center"/>
    </xf>
    <xf numFmtId="0" fontId="16" fillId="22" borderId="0" xfId="1" applyFont="1" applyFill="1"/>
    <xf numFmtId="4" fontId="4" fillId="0" borderId="15" xfId="1" applyNumberFormat="1" applyBorder="1"/>
    <xf numFmtId="0" fontId="16" fillId="0" borderId="20" xfId="1" applyFont="1" applyBorder="1" applyAlignment="1">
      <alignment wrapText="1"/>
    </xf>
    <xf numFmtId="165" fontId="16" fillId="22" borderId="15" xfId="1" applyNumberFormat="1" applyFont="1" applyFill="1" applyBorder="1" applyAlignment="1">
      <alignment horizontal="center"/>
    </xf>
    <xf numFmtId="0" fontId="16" fillId="22" borderId="15" xfId="1" applyFont="1" applyFill="1" applyBorder="1"/>
    <xf numFmtId="164" fontId="4" fillId="22" borderId="15" xfId="1" applyNumberFormat="1" applyFill="1" applyBorder="1"/>
    <xf numFmtId="0" fontId="4" fillId="22" borderId="15" xfId="1" applyFill="1" applyBorder="1"/>
    <xf numFmtId="165" fontId="16" fillId="23" borderId="0" xfId="1" applyNumberFormat="1" applyFont="1" applyFill="1" applyAlignment="1">
      <alignment horizontal="center"/>
    </xf>
    <xf numFmtId="0" fontId="30" fillId="23" borderId="0" xfId="1" applyFont="1" applyFill="1" applyAlignment="1">
      <alignment wrapText="1"/>
    </xf>
    <xf numFmtId="164" fontId="30" fillId="23" borderId="0" xfId="1" applyNumberFormat="1" applyFont="1" applyFill="1" applyAlignment="1">
      <alignment wrapText="1"/>
    </xf>
    <xf numFmtId="165" fontId="32" fillId="25" borderId="0" xfId="1" applyNumberFormat="1" applyFont="1" applyFill="1" applyAlignment="1">
      <alignment horizontal="center"/>
    </xf>
    <xf numFmtId="0" fontId="12" fillId="25" borderId="0" xfId="1" applyFont="1" applyFill="1" applyAlignment="1">
      <alignment wrapText="1"/>
    </xf>
    <xf numFmtId="165" fontId="32" fillId="22" borderId="0" xfId="1" applyNumberFormat="1" applyFont="1" applyFill="1" applyAlignment="1">
      <alignment horizontal="center"/>
    </xf>
    <xf numFmtId="0" fontId="12" fillId="22" borderId="0" xfId="1" applyFont="1" applyFill="1" applyAlignment="1">
      <alignment wrapText="1"/>
    </xf>
    <xf numFmtId="0" fontId="11" fillId="22" borderId="0" xfId="1" applyFont="1" applyFill="1"/>
    <xf numFmtId="165" fontId="4" fillId="25" borderId="0" xfId="1" applyNumberFormat="1" applyFill="1" applyAlignment="1">
      <alignment horizontal="center"/>
    </xf>
    <xf numFmtId="0" fontId="11" fillId="25" borderId="0" xfId="1" applyFont="1" applyFill="1"/>
    <xf numFmtId="165" fontId="32" fillId="24" borderId="0" xfId="1" applyNumberFormat="1" applyFont="1" applyFill="1" applyAlignment="1">
      <alignment horizontal="center"/>
    </xf>
    <xf numFmtId="0" fontId="12" fillId="24" borderId="0" xfId="1" applyFont="1" applyFill="1" applyAlignment="1">
      <alignment wrapText="1"/>
    </xf>
    <xf numFmtId="165" fontId="4" fillId="22" borderId="0" xfId="1" applyNumberFormat="1" applyFill="1" applyAlignment="1">
      <alignment horizontal="center" wrapText="1"/>
    </xf>
    <xf numFmtId="165" fontId="4" fillId="22" borderId="0" xfId="1" applyNumberFormat="1" applyFill="1" applyAlignment="1">
      <alignment horizontal="center"/>
    </xf>
    <xf numFmtId="164" fontId="4" fillId="15" borderId="0" xfId="1" applyNumberFormat="1" applyFill="1"/>
    <xf numFmtId="0" fontId="4" fillId="25" borderId="0" xfId="1" applyFill="1"/>
    <xf numFmtId="0" fontId="40" fillId="0" borderId="0" xfId="1" applyFont="1" applyAlignment="1">
      <alignment wrapText="1"/>
    </xf>
    <xf numFmtId="164" fontId="4" fillId="22" borderId="15" xfId="1" applyNumberFormat="1" applyFont="1" applyFill="1" applyBorder="1"/>
    <xf numFmtId="0" fontId="30" fillId="0" borderId="19" xfId="1" applyFont="1" applyBorder="1"/>
    <xf numFmtId="15" fontId="16" fillId="0" borderId="1" xfId="1" applyNumberFormat="1" applyFont="1" applyFill="1" applyBorder="1"/>
    <xf numFmtId="15" fontId="32" fillId="0" borderId="1" xfId="1" applyNumberFormat="1" applyFont="1" applyFill="1" applyBorder="1"/>
    <xf numFmtId="164" fontId="43" fillId="0" borderId="0" xfId="1" applyNumberFormat="1" applyFont="1"/>
    <xf numFmtId="0" fontId="43" fillId="0" borderId="0" xfId="1" applyFont="1"/>
    <xf numFmtId="0" fontId="11" fillId="22" borderId="15" xfId="1" applyFont="1" applyFill="1" applyBorder="1"/>
    <xf numFmtId="165" fontId="30" fillId="0" borderId="19" xfId="1" applyNumberFormat="1" applyFont="1" applyBorder="1" applyAlignment="1">
      <alignment horizontal="center"/>
    </xf>
    <xf numFmtId="0" fontId="30" fillId="10" borderId="17" xfId="1" applyFont="1" applyFill="1" applyBorder="1"/>
    <xf numFmtId="4" fontId="4" fillId="0" borderId="0" xfId="1" applyNumberFormat="1" applyAlignment="1">
      <alignment wrapText="1"/>
    </xf>
    <xf numFmtId="164" fontId="16" fillId="22" borderId="15" xfId="1" applyNumberFormat="1" applyFont="1" applyFill="1" applyBorder="1"/>
    <xf numFmtId="0" fontId="4" fillId="22" borderId="15" xfId="1" applyFill="1" applyBorder="1" applyAlignment="1">
      <alignment wrapText="1"/>
    </xf>
    <xf numFmtId="0" fontId="16" fillId="23" borderId="0" xfId="1" applyFont="1" applyFill="1"/>
    <xf numFmtId="164" fontId="16" fillId="23" borderId="0" xfId="1" applyNumberFormat="1" applyFont="1" applyFill="1"/>
    <xf numFmtId="4" fontId="27" fillId="0" borderId="0" xfId="1" applyNumberFormat="1" applyFont="1" applyAlignment="1">
      <alignment wrapText="1"/>
    </xf>
    <xf numFmtId="0" fontId="27" fillId="0" borderId="15" xfId="1" applyFont="1" applyBorder="1" applyAlignment="1">
      <alignment wrapText="1"/>
    </xf>
    <xf numFmtId="165" fontId="32" fillId="24" borderId="0" xfId="1" applyNumberFormat="1" applyFont="1" applyFill="1" applyAlignment="1">
      <alignment horizontal="center" wrapText="1"/>
    </xf>
    <xf numFmtId="164" fontId="32" fillId="10" borderId="15" xfId="1" applyNumberFormat="1" applyFont="1" applyFill="1" applyBorder="1"/>
    <xf numFmtId="164" fontId="44" fillId="0" borderId="0" xfId="1" applyNumberFormat="1" applyFont="1"/>
    <xf numFmtId="0" fontId="44" fillId="0" borderId="0" xfId="1" applyFont="1"/>
    <xf numFmtId="0" fontId="32" fillId="0" borderId="0" xfId="1" applyFont="1" applyAlignment="1">
      <alignment wrapText="1"/>
    </xf>
    <xf numFmtId="14" fontId="4" fillId="0" borderId="0" xfId="1" applyNumberFormat="1" applyAlignment="1">
      <alignment wrapText="1"/>
    </xf>
    <xf numFmtId="0" fontId="30" fillId="10" borderId="19" xfId="1" applyFont="1" applyFill="1" applyBorder="1"/>
    <xf numFmtId="15" fontId="34" fillId="0" borderId="18" xfId="1" applyNumberFormat="1" applyFont="1" applyFill="1" applyBorder="1"/>
    <xf numFmtId="0" fontId="32" fillId="0" borderId="21" xfId="1" applyFont="1" applyBorder="1" applyAlignment="1">
      <alignment wrapText="1"/>
    </xf>
    <xf numFmtId="164" fontId="16" fillId="0" borderId="21" xfId="1" applyNumberFormat="1" applyFont="1" applyBorder="1"/>
    <xf numFmtId="15" fontId="34" fillId="0" borderId="15" xfId="1" applyNumberFormat="1" applyFont="1" applyFill="1" applyBorder="1"/>
    <xf numFmtId="0" fontId="4" fillId="0" borderId="15" xfId="1" applyFill="1" applyBorder="1"/>
    <xf numFmtId="2" fontId="0" fillId="0" borderId="15" xfId="0" applyNumberFormat="1" applyBorder="1"/>
    <xf numFmtId="164" fontId="16" fillId="0" borderId="0" xfId="1" applyNumberFormat="1" applyFont="1" applyBorder="1"/>
    <xf numFmtId="0" fontId="45" fillId="0" borderId="0" xfId="1" applyFont="1"/>
    <xf numFmtId="15" fontId="45" fillId="0" borderId="1" xfId="1" applyNumberFormat="1" applyFont="1" applyFill="1" applyBorder="1"/>
    <xf numFmtId="0" fontId="45" fillId="0" borderId="1" xfId="1" applyFont="1" applyBorder="1" applyAlignment="1">
      <alignment wrapText="1"/>
    </xf>
    <xf numFmtId="164" fontId="45" fillId="0" borderId="1" xfId="1" applyNumberFormat="1" applyFont="1" applyBorder="1"/>
    <xf numFmtId="164" fontId="45" fillId="0" borderId="0" xfId="1" applyNumberFormat="1" applyFont="1"/>
    <xf numFmtId="15" fontId="46" fillId="0" borderId="1" xfId="1" applyNumberFormat="1" applyFont="1" applyFill="1" applyBorder="1"/>
    <xf numFmtId="0" fontId="46" fillId="0" borderId="1" xfId="1" applyFont="1" applyBorder="1" applyAlignment="1">
      <alignment wrapText="1"/>
    </xf>
    <xf numFmtId="164" fontId="46" fillId="0" borderId="1" xfId="1" applyNumberFormat="1" applyFont="1" applyBorder="1"/>
    <xf numFmtId="15" fontId="42" fillId="0" borderId="1" xfId="1" applyNumberFormat="1" applyFont="1" applyFill="1" applyBorder="1"/>
    <xf numFmtId="15" fontId="34" fillId="0" borderId="17" xfId="1" applyNumberFormat="1" applyFont="1" applyFill="1" applyBorder="1"/>
    <xf numFmtId="15" fontId="42" fillId="0" borderId="15" xfId="1" applyNumberFormat="1" applyFont="1" applyFill="1" applyBorder="1"/>
    <xf numFmtId="4" fontId="47" fillId="0" borderId="15" xfId="0" applyNumberFormat="1" applyFont="1" applyBorder="1"/>
    <xf numFmtId="0" fontId="16" fillId="0" borderId="22" xfId="1" applyFont="1" applyBorder="1" applyAlignment="1">
      <alignment wrapText="1"/>
    </xf>
    <xf numFmtId="165" fontId="16" fillId="22" borderId="0" xfId="1" applyNumberFormat="1" applyFont="1" applyFill="1" applyAlignment="1">
      <alignment horizontal="center" wrapText="1"/>
    </xf>
    <xf numFmtId="164" fontId="30" fillId="22" borderId="0" xfId="1" applyNumberFormat="1" applyFont="1" applyFill="1" applyAlignment="1">
      <alignment horizontal="right" wrapText="1"/>
    </xf>
    <xf numFmtId="165" fontId="37" fillId="0" borderId="19" xfId="1" applyNumberFormat="1" applyFont="1" applyBorder="1" applyAlignment="1">
      <alignment horizontal="center"/>
    </xf>
    <xf numFmtId="0" fontId="37" fillId="10" borderId="17" xfId="1" applyFont="1" applyFill="1" applyBorder="1"/>
    <xf numFmtId="164" fontId="37" fillId="10" borderId="15" xfId="1" applyNumberFormat="1" applyFont="1" applyFill="1" applyBorder="1"/>
    <xf numFmtId="165" fontId="37" fillId="0" borderId="15" xfId="1" applyNumberFormat="1" applyFont="1" applyBorder="1" applyAlignment="1">
      <alignment horizontal="center"/>
    </xf>
    <xf numFmtId="0" fontId="42" fillId="0" borderId="0" xfId="1" applyFont="1"/>
    <xf numFmtId="0" fontId="42" fillId="0" borderId="1" xfId="1" applyFont="1" applyBorder="1" applyAlignment="1">
      <alignment wrapText="1"/>
    </xf>
    <xf numFmtId="164" fontId="42" fillId="0" borderId="0" xfId="1" applyNumberFormat="1" applyFont="1"/>
    <xf numFmtId="0" fontId="37" fillId="0" borderId="0" xfId="1" applyFont="1" applyAlignment="1">
      <alignment horizontal="right" wrapText="1"/>
    </xf>
    <xf numFmtId="164" fontId="37" fillId="10" borderId="1" xfId="1" applyNumberFormat="1" applyFont="1" applyFill="1" applyBorder="1"/>
    <xf numFmtId="0" fontId="33" fillId="0" borderId="0" xfId="1" applyFont="1"/>
    <xf numFmtId="15" fontId="33" fillId="0" borderId="1" xfId="1" applyNumberFormat="1" applyFont="1" applyFill="1" applyBorder="1"/>
    <xf numFmtId="164" fontId="33" fillId="0" borderId="17" xfId="1" applyNumberFormat="1" applyFont="1" applyBorder="1"/>
    <xf numFmtId="0" fontId="46" fillId="0" borderId="0" xfId="1" applyFont="1"/>
    <xf numFmtId="165" fontId="16" fillId="24" borderId="0" xfId="1" applyNumberFormat="1" applyFont="1" applyFill="1" applyAlignment="1">
      <alignment horizontal="center"/>
    </xf>
    <xf numFmtId="4" fontId="37" fillId="0" borderId="0" xfId="1" applyNumberFormat="1" applyFont="1" applyAlignment="1">
      <alignment wrapText="1"/>
    </xf>
    <xf numFmtId="0" fontId="49" fillId="0" borderId="0" xfId="0" applyFont="1"/>
    <xf numFmtId="0" fontId="49" fillId="0" borderId="15" xfId="0" applyFont="1" applyBorder="1"/>
    <xf numFmtId="4" fontId="37" fillId="0" borderId="0" xfId="1" applyNumberFormat="1" applyFont="1"/>
    <xf numFmtId="4" fontId="37" fillId="0" borderId="0" xfId="1" applyNumberFormat="1" applyFont="1" applyAlignment="1">
      <alignment horizontal="left"/>
    </xf>
    <xf numFmtId="164" fontId="30" fillId="10" borderId="16" xfId="1" applyNumberFormat="1" applyFont="1" applyFill="1" applyBorder="1"/>
    <xf numFmtId="0" fontId="30" fillId="10" borderId="18" xfId="1" applyFont="1" applyFill="1" applyBorder="1"/>
    <xf numFmtId="14" fontId="4" fillId="15" borderId="0" xfId="1" applyNumberFormat="1" applyFill="1" applyAlignment="1">
      <alignment wrapText="1"/>
    </xf>
    <xf numFmtId="165" fontId="16" fillId="15" borderId="15" xfId="1" applyNumberFormat="1" applyFont="1" applyFill="1" applyBorder="1" applyAlignment="1">
      <alignment horizontal="center"/>
    </xf>
    <xf numFmtId="164" fontId="30" fillId="26" borderId="15" xfId="1" applyNumberFormat="1" applyFont="1" applyFill="1" applyBorder="1"/>
    <xf numFmtId="15" fontId="16" fillId="0" borderId="15" xfId="1" applyNumberFormat="1" applyFont="1" applyFill="1" applyBorder="1"/>
    <xf numFmtId="165" fontId="16" fillId="15" borderId="19" xfId="1" applyNumberFormat="1" applyFont="1" applyFill="1" applyBorder="1" applyAlignment="1">
      <alignment horizontal="center"/>
    </xf>
    <xf numFmtId="0" fontId="30" fillId="0" borderId="25" xfId="1" applyFont="1" applyBorder="1"/>
    <xf numFmtId="0" fontId="30" fillId="10" borderId="22" xfId="1" applyFont="1" applyFill="1" applyBorder="1"/>
    <xf numFmtId="0" fontId="37" fillId="0" borderId="25" xfId="1" applyFont="1" applyBorder="1"/>
    <xf numFmtId="0" fontId="30" fillId="10" borderId="26" xfId="1" applyFont="1" applyFill="1" applyBorder="1"/>
    <xf numFmtId="0" fontId="30" fillId="10" borderId="25" xfId="1" applyFont="1" applyFill="1" applyBorder="1"/>
    <xf numFmtId="0" fontId="0" fillId="15" borderId="25" xfId="0" applyFill="1" applyBorder="1"/>
    <xf numFmtId="0" fontId="0" fillId="15" borderId="24" xfId="0" applyFill="1" applyBorder="1"/>
    <xf numFmtId="0" fontId="16" fillId="0" borderId="25" xfId="1" applyFont="1" applyBorder="1"/>
    <xf numFmtId="0" fontId="27" fillId="10" borderId="22" xfId="1" applyFont="1" applyFill="1" applyBorder="1"/>
    <xf numFmtId="0" fontId="11" fillId="10" borderId="22" xfId="1" applyFont="1" applyFill="1" applyBorder="1"/>
    <xf numFmtId="0" fontId="7" fillId="8" borderId="27" xfId="1" applyFont="1" applyFill="1" applyBorder="1"/>
    <xf numFmtId="164" fontId="7" fillId="8" borderId="15" xfId="1" applyNumberFormat="1" applyFont="1" applyFill="1" applyBorder="1"/>
    <xf numFmtId="164" fontId="30" fillId="0" borderId="15" xfId="1" applyNumberFormat="1" applyFont="1" applyFill="1" applyBorder="1"/>
    <xf numFmtId="164" fontId="37" fillId="0" borderId="15" xfId="1" applyNumberFormat="1" applyFont="1" applyFill="1" applyBorder="1"/>
    <xf numFmtId="164" fontId="30" fillId="0" borderId="17" xfId="1" applyNumberFormat="1" applyFont="1" applyBorder="1"/>
    <xf numFmtId="15" fontId="16" fillId="17" borderId="1" xfId="1" applyNumberFormat="1" applyFont="1" applyFill="1" applyBorder="1" applyAlignment="1">
      <alignment horizontal="right"/>
    </xf>
    <xf numFmtId="165" fontId="30" fillId="25" borderId="0" xfId="1" applyNumberFormat="1" applyFont="1" applyFill="1" applyAlignment="1">
      <alignment horizontal="right" wrapText="1"/>
    </xf>
    <xf numFmtId="164" fontId="4" fillId="24" borderId="15" xfId="1" applyNumberFormat="1" applyFill="1" applyBorder="1"/>
    <xf numFmtId="165" fontId="32" fillId="24" borderId="15" xfId="1" applyNumberFormat="1" applyFont="1" applyFill="1" applyBorder="1" applyAlignment="1">
      <alignment horizontal="center"/>
    </xf>
    <xf numFmtId="0" fontId="12" fillId="24" borderId="15" xfId="1" applyFont="1" applyFill="1" applyBorder="1" applyAlignment="1">
      <alignment wrapText="1"/>
    </xf>
    <xf numFmtId="164" fontId="12" fillId="24" borderId="15" xfId="1" applyNumberFormat="1" applyFont="1" applyFill="1" applyBorder="1"/>
    <xf numFmtId="165" fontId="4" fillId="22" borderId="15" xfId="1" applyNumberFormat="1" applyFill="1" applyBorder="1" applyAlignment="1">
      <alignment horizontal="center" wrapText="1"/>
    </xf>
    <xf numFmtId="164" fontId="4" fillId="25" borderId="15" xfId="1" applyNumberFormat="1" applyFill="1" applyBorder="1"/>
    <xf numFmtId="165" fontId="32" fillId="25" borderId="15" xfId="1" applyNumberFormat="1" applyFont="1" applyFill="1" applyBorder="1" applyAlignment="1">
      <alignment horizontal="center"/>
    </xf>
    <xf numFmtId="0" fontId="11" fillId="25" borderId="15" xfId="1" applyFont="1" applyFill="1" applyBorder="1"/>
    <xf numFmtId="165" fontId="16" fillId="25" borderId="15" xfId="1" applyNumberFormat="1" applyFont="1" applyFill="1" applyBorder="1" applyAlignment="1">
      <alignment horizontal="center" wrapText="1"/>
    </xf>
    <xf numFmtId="0" fontId="12" fillId="22" borderId="15" xfId="1" applyFont="1" applyFill="1" applyBorder="1" applyAlignment="1">
      <alignment wrapText="1"/>
    </xf>
    <xf numFmtId="0" fontId="4" fillId="23" borderId="15" xfId="1" applyFill="1" applyBorder="1"/>
    <xf numFmtId="165" fontId="16" fillId="23" borderId="15" xfId="1" applyNumberFormat="1" applyFont="1" applyFill="1" applyBorder="1" applyAlignment="1">
      <alignment horizontal="center"/>
    </xf>
    <xf numFmtId="0" fontId="16" fillId="23" borderId="15" xfId="1" applyFont="1" applyFill="1" applyBorder="1"/>
    <xf numFmtId="0" fontId="30" fillId="23" borderId="15" xfId="1" applyFont="1" applyFill="1" applyBorder="1" applyAlignment="1">
      <alignment wrapText="1"/>
    </xf>
    <xf numFmtId="164" fontId="30" fillId="23" borderId="15" xfId="1" applyNumberFormat="1" applyFont="1" applyFill="1" applyBorder="1" applyAlignment="1">
      <alignment wrapText="1"/>
    </xf>
    <xf numFmtId="0" fontId="12" fillId="25" borderId="15" xfId="1" applyFont="1" applyFill="1" applyBorder="1" applyAlignment="1">
      <alignment wrapText="1"/>
    </xf>
    <xf numFmtId="164" fontId="12" fillId="25" borderId="15" xfId="1" applyNumberFormat="1" applyFont="1" applyFill="1" applyBorder="1"/>
    <xf numFmtId="165" fontId="16" fillId="24" borderId="15" xfId="1" applyNumberFormat="1" applyFont="1" applyFill="1" applyBorder="1" applyAlignment="1">
      <alignment horizontal="center"/>
    </xf>
    <xf numFmtId="164" fontId="30" fillId="24" borderId="15" xfId="1" applyNumberFormat="1" applyFont="1" applyFill="1" applyBorder="1"/>
    <xf numFmtId="165" fontId="32" fillId="22" borderId="15" xfId="1" applyNumberFormat="1" applyFont="1" applyFill="1" applyBorder="1" applyAlignment="1">
      <alignment horizontal="center"/>
    </xf>
    <xf numFmtId="165" fontId="32" fillId="24" borderId="15" xfId="1" applyNumberFormat="1" applyFont="1" applyFill="1" applyBorder="1" applyAlignment="1">
      <alignment horizontal="center" wrapText="1"/>
    </xf>
    <xf numFmtId="0" fontId="30" fillId="0" borderId="17" xfId="1" applyFont="1" applyBorder="1" applyAlignment="1">
      <alignment wrapText="1"/>
    </xf>
    <xf numFmtId="0" fontId="4" fillId="0" borderId="21" xfId="1" applyBorder="1"/>
    <xf numFmtId="164" fontId="4" fillId="0" borderId="21" xfId="1" applyNumberFormat="1" applyBorder="1"/>
    <xf numFmtId="165" fontId="4" fillId="0" borderId="17" xfId="1" applyNumberFormat="1" applyFont="1" applyBorder="1"/>
    <xf numFmtId="0" fontId="4" fillId="0" borderId="17" xfId="1" applyFont="1" applyBorder="1" applyAlignment="1">
      <alignment wrapText="1"/>
    </xf>
    <xf numFmtId="164" fontId="4" fillId="0" borderId="17" xfId="1" applyNumberFormat="1" applyFont="1" applyBorder="1"/>
    <xf numFmtId="15" fontId="27" fillId="0" borderId="18" xfId="1" applyNumberFormat="1" applyFont="1" applyFill="1" applyBorder="1"/>
    <xf numFmtId="0" fontId="27" fillId="0" borderId="11" xfId="1" applyFont="1" applyBorder="1" applyAlignment="1">
      <alignment wrapText="1"/>
    </xf>
    <xf numFmtId="164" fontId="27" fillId="0" borderId="11" xfId="1" applyNumberFormat="1" applyFont="1" applyBorder="1"/>
    <xf numFmtId="15" fontId="34" fillId="22" borderId="1" xfId="1" applyNumberFormat="1" applyFont="1" applyFill="1" applyBorder="1"/>
    <xf numFmtId="0" fontId="32" fillId="22" borderId="17" xfId="1" applyFont="1" applyFill="1" applyBorder="1" applyAlignment="1">
      <alignment wrapText="1"/>
    </xf>
    <xf numFmtId="164" fontId="16" fillId="22" borderId="17" xfId="1" applyNumberFormat="1" applyFont="1" applyFill="1" applyBorder="1"/>
    <xf numFmtId="164" fontId="7" fillId="8" borderId="21" xfId="1" applyNumberFormat="1" applyFont="1" applyFill="1" applyBorder="1"/>
    <xf numFmtId="0" fontId="11" fillId="10" borderId="15" xfId="1" applyFont="1" applyFill="1" applyBorder="1"/>
    <xf numFmtId="49" fontId="27" fillId="0" borderId="0" xfId="1" applyNumberFormat="1" applyFont="1"/>
    <xf numFmtId="15" fontId="16" fillId="0" borderId="1" xfId="1" applyNumberFormat="1" applyFont="1" applyFill="1" applyBorder="1" applyAlignment="1">
      <alignment horizontal="center"/>
    </xf>
    <xf numFmtId="49" fontId="25" fillId="0" borderId="0" xfId="1" applyNumberFormat="1" applyFont="1"/>
    <xf numFmtId="49" fontId="4" fillId="0" borderId="0" xfId="1" applyNumberFormat="1"/>
    <xf numFmtId="164" fontId="30" fillId="22" borderId="15" xfId="1" applyNumberFormat="1" applyFont="1" applyFill="1" applyBorder="1" applyAlignment="1">
      <alignment horizontal="center"/>
    </xf>
    <xf numFmtId="2" fontId="4" fillId="22" borderId="15" xfId="1" applyNumberFormat="1" applyFill="1" applyBorder="1" applyAlignment="1">
      <alignment horizontal="center" wrapText="1"/>
    </xf>
    <xf numFmtId="2" fontId="12" fillId="24" borderId="15" xfId="1" applyNumberFormat="1" applyFont="1" applyFill="1" applyBorder="1" applyAlignment="1">
      <alignment horizontal="right"/>
    </xf>
    <xf numFmtId="2" fontId="30" fillId="22" borderId="15" xfId="1" applyNumberFormat="1" applyFont="1" applyFill="1" applyBorder="1" applyAlignment="1">
      <alignment horizontal="right"/>
    </xf>
    <xf numFmtId="2" fontId="4" fillId="22" borderId="15" xfId="1" applyNumberFormat="1" applyFill="1" applyBorder="1" applyAlignment="1">
      <alignment horizontal="right" wrapText="1"/>
    </xf>
    <xf numFmtId="2" fontId="16" fillId="25" borderId="15" xfId="1" applyNumberFormat="1" applyFont="1" applyFill="1" applyBorder="1" applyAlignment="1">
      <alignment horizontal="right" wrapText="1"/>
    </xf>
    <xf numFmtId="2" fontId="30" fillId="23" borderId="15" xfId="1" applyNumberFormat="1" applyFont="1" applyFill="1" applyBorder="1" applyAlignment="1">
      <alignment horizontal="right" wrapText="1"/>
    </xf>
    <xf numFmtId="2" fontId="12" fillId="25" borderId="15" xfId="1" applyNumberFormat="1" applyFont="1" applyFill="1" applyBorder="1" applyAlignment="1">
      <alignment horizontal="right"/>
    </xf>
    <xf numFmtId="2" fontId="30" fillId="24" borderId="15" xfId="1" applyNumberFormat="1" applyFont="1" applyFill="1" applyBorder="1" applyAlignment="1">
      <alignment horizontal="right"/>
    </xf>
    <xf numFmtId="2" fontId="12" fillId="22" borderId="15" xfId="1" applyNumberFormat="1" applyFont="1" applyFill="1" applyBorder="1" applyAlignment="1">
      <alignment horizontal="right"/>
    </xf>
    <xf numFmtId="15" fontId="32" fillId="0" borderId="17" xfId="1" applyNumberFormat="1" applyFont="1" applyFill="1" applyBorder="1"/>
    <xf numFmtId="165" fontId="32" fillId="0" borderId="17" xfId="1" applyNumberFormat="1" applyFont="1" applyBorder="1"/>
    <xf numFmtId="15" fontId="32" fillId="0" borderId="15" xfId="1" applyNumberFormat="1" applyFont="1" applyFill="1" applyBorder="1"/>
    <xf numFmtId="0" fontId="32" fillId="0" borderId="1" xfId="1" applyFont="1" applyBorder="1"/>
    <xf numFmtId="0" fontId="32" fillId="0" borderId="18" xfId="1" applyFont="1" applyBorder="1" applyAlignment="1">
      <alignment wrapText="1"/>
    </xf>
    <xf numFmtId="164" fontId="32" fillId="0" borderId="18" xfId="1" applyNumberFormat="1" applyFont="1" applyBorder="1"/>
    <xf numFmtId="4" fontId="32" fillId="0" borderId="0" xfId="1" applyNumberFormat="1" applyFont="1"/>
    <xf numFmtId="167" fontId="4" fillId="0" borderId="0" xfId="1" applyNumberFormat="1"/>
    <xf numFmtId="15" fontId="16" fillId="0" borderId="17" xfId="1" applyNumberFormat="1" applyFont="1" applyFill="1" applyBorder="1" applyAlignment="1">
      <alignment horizontal="center"/>
    </xf>
    <xf numFmtId="0" fontId="4" fillId="27" borderId="0" xfId="1" applyFill="1"/>
    <xf numFmtId="0" fontId="4" fillId="24" borderId="0" xfId="1" applyFill="1"/>
    <xf numFmtId="0" fontId="4" fillId="22" borderId="0" xfId="1" applyFill="1"/>
    <xf numFmtId="164" fontId="30" fillId="0" borderId="15" xfId="1" applyNumberFormat="1" applyFont="1" applyBorder="1"/>
    <xf numFmtId="15" fontId="32" fillId="0" borderId="26" xfId="1" applyNumberFormat="1" applyFont="1" applyFill="1" applyBorder="1"/>
    <xf numFmtId="165" fontId="16" fillId="0" borderId="15" xfId="1" applyNumberFormat="1" applyFont="1" applyFill="1" applyBorder="1" applyAlignment="1">
      <alignment horizontal="center"/>
    </xf>
    <xf numFmtId="0" fontId="4" fillId="0" borderId="15" xfId="1" applyFill="1" applyBorder="1" applyAlignment="1">
      <alignment wrapText="1"/>
    </xf>
    <xf numFmtId="164" fontId="4" fillId="0" borderId="15" xfId="1" applyNumberFormat="1" applyFill="1" applyBorder="1"/>
    <xf numFmtId="164" fontId="4" fillId="0" borderId="15" xfId="1" applyNumberFormat="1" applyFont="1" applyFill="1" applyBorder="1"/>
    <xf numFmtId="0" fontId="16" fillId="0" borderId="15" xfId="1" applyFont="1" applyFill="1" applyBorder="1"/>
    <xf numFmtId="164" fontId="16" fillId="0" borderId="15" xfId="1" applyNumberFormat="1" applyFont="1" applyFill="1" applyBorder="1"/>
    <xf numFmtId="164" fontId="32" fillId="0" borderId="15" xfId="1" applyNumberFormat="1" applyFont="1" applyFill="1" applyBorder="1"/>
    <xf numFmtId="0" fontId="11" fillId="25" borderId="15" xfId="1" applyFont="1" applyFill="1" applyBorder="1" applyAlignment="1">
      <alignment wrapText="1"/>
    </xf>
    <xf numFmtId="165" fontId="32" fillId="25" borderId="15" xfId="1" applyNumberFormat="1" applyFont="1" applyFill="1" applyBorder="1" applyAlignment="1">
      <alignment horizontal="center" wrapText="1"/>
    </xf>
    <xf numFmtId="164" fontId="4" fillId="25" borderId="15" xfId="1" applyNumberFormat="1" applyFill="1" applyBorder="1" applyAlignment="1">
      <alignment wrapText="1"/>
    </xf>
    <xf numFmtId="165" fontId="16" fillId="0" borderId="11" xfId="1" applyNumberFormat="1" applyFont="1" applyBorder="1"/>
    <xf numFmtId="0" fontId="30" fillId="0" borderId="0" xfId="1" applyFont="1" applyAlignment="1">
      <alignment horizontal="left"/>
    </xf>
    <xf numFmtId="4" fontId="0" fillId="0" borderId="0" xfId="0" applyNumberFormat="1"/>
    <xf numFmtId="0" fontId="27" fillId="15" borderId="15" xfId="1" applyFont="1" applyFill="1" applyBorder="1" applyAlignment="1">
      <alignment wrapText="1"/>
    </xf>
    <xf numFmtId="2" fontId="27" fillId="15" borderId="15" xfId="1" applyNumberFormat="1" applyFont="1" applyFill="1" applyBorder="1" applyAlignment="1">
      <alignment horizontal="right"/>
    </xf>
    <xf numFmtId="4" fontId="30" fillId="0" borderId="15" xfId="1" applyNumberFormat="1" applyFont="1" applyBorder="1"/>
    <xf numFmtId="0" fontId="30" fillId="0" borderId="15" xfId="1" applyFont="1" applyBorder="1" applyAlignment="1">
      <alignment wrapText="1"/>
    </xf>
    <xf numFmtId="0" fontId="4" fillId="0" borderId="16" xfId="1" applyFont="1" applyBorder="1"/>
    <xf numFmtId="0" fontId="27" fillId="10" borderId="16" xfId="1" applyFont="1" applyFill="1" applyBorder="1"/>
    <xf numFmtId="14" fontId="7" fillId="10" borderId="17" xfId="1" applyNumberFormat="1" applyFont="1" applyFill="1" applyBorder="1" applyAlignment="1">
      <alignment horizontal="left"/>
    </xf>
    <xf numFmtId="0" fontId="4" fillId="0" borderId="15" xfId="1" applyFont="1" applyBorder="1"/>
    <xf numFmtId="0" fontId="37" fillId="10" borderId="15" xfId="1" applyFont="1" applyFill="1" applyBorder="1"/>
    <xf numFmtId="0" fontId="37" fillId="0" borderId="0" xfId="1" applyFont="1"/>
    <xf numFmtId="164" fontId="37" fillId="0" borderId="0" xfId="1" applyNumberFormat="1" applyFont="1"/>
    <xf numFmtId="164" fontId="36" fillId="0" borderId="0" xfId="1" applyNumberFormat="1" applyFont="1"/>
    <xf numFmtId="165" fontId="36" fillId="0" borderId="15" xfId="1" applyNumberFormat="1" applyFont="1" applyBorder="1" applyAlignment="1">
      <alignment horizontal="center"/>
    </xf>
    <xf numFmtId="0" fontId="36" fillId="0" borderId="15" xfId="1" applyFont="1" applyBorder="1"/>
    <xf numFmtId="164" fontId="36" fillId="0" borderId="15" xfId="1" applyNumberFormat="1" applyFont="1" applyFill="1" applyBorder="1"/>
    <xf numFmtId="0" fontId="36" fillId="10" borderId="15" xfId="1" applyFont="1" applyFill="1" applyBorder="1"/>
    <xf numFmtId="164" fontId="36" fillId="10" borderId="15" xfId="1" applyNumberFormat="1" applyFont="1" applyFill="1" applyBorder="1"/>
    <xf numFmtId="164" fontId="36" fillId="0" borderId="15" xfId="1" applyNumberFormat="1" applyFont="1" applyBorder="1"/>
    <xf numFmtId="4" fontId="36" fillId="0" borderId="15" xfId="1" applyNumberFormat="1" applyFont="1" applyBorder="1"/>
    <xf numFmtId="0" fontId="52" fillId="0" borderId="0" xfId="1" applyFont="1"/>
    <xf numFmtId="164" fontId="52" fillId="0" borderId="0" xfId="1" applyNumberFormat="1" applyFont="1"/>
    <xf numFmtId="165" fontId="52" fillId="0" borderId="15" xfId="1" applyNumberFormat="1" applyFont="1" applyBorder="1" applyAlignment="1">
      <alignment horizontal="center"/>
    </xf>
    <xf numFmtId="0" fontId="52" fillId="10" borderId="15" xfId="1" applyFont="1" applyFill="1" applyBorder="1"/>
    <xf numFmtId="164" fontId="52" fillId="10" borderId="15" xfId="1" applyNumberFormat="1" applyFont="1" applyFill="1" applyBorder="1"/>
    <xf numFmtId="164" fontId="52" fillId="0" borderId="15" xfId="1" applyNumberFormat="1" applyFont="1" applyFill="1" applyBorder="1"/>
    <xf numFmtId="165" fontId="53" fillId="0" borderId="15" xfId="1" applyNumberFormat="1" applyFont="1" applyBorder="1" applyAlignment="1">
      <alignment horizontal="center"/>
    </xf>
    <xf numFmtId="0" fontId="53" fillId="10" borderId="15" xfId="1" applyFont="1" applyFill="1" applyBorder="1"/>
    <xf numFmtId="164" fontId="30" fillId="25" borderId="15" xfId="1" applyNumberFormat="1" applyFont="1" applyFill="1" applyBorder="1"/>
    <xf numFmtId="14" fontId="4" fillId="0" borderId="15" xfId="1" applyNumberFormat="1" applyBorder="1" applyAlignment="1">
      <alignment horizontal="center"/>
    </xf>
    <xf numFmtId="4" fontId="16" fillId="0" borderId="15" xfId="1" applyNumberFormat="1" applyFont="1" applyBorder="1"/>
    <xf numFmtId="165" fontId="54" fillId="0" borderId="15" xfId="1" applyNumberFormat="1" applyFont="1" applyBorder="1" applyAlignment="1">
      <alignment horizontal="center"/>
    </xf>
    <xf numFmtId="164" fontId="54" fillId="0" borderId="15" xfId="1" applyNumberFormat="1" applyFont="1" applyBorder="1" applyAlignment="1">
      <alignment wrapText="1"/>
    </xf>
    <xf numFmtId="4" fontId="54" fillId="0" borderId="15" xfId="1" applyNumberFormat="1" applyFont="1" applyBorder="1"/>
    <xf numFmtId="0" fontId="54" fillId="0" borderId="0" xfId="1" applyFont="1"/>
    <xf numFmtId="164" fontId="54" fillId="0" borderId="0" xfId="1" applyNumberFormat="1" applyFont="1"/>
    <xf numFmtId="168" fontId="12" fillId="0" borderId="0" xfId="1" applyNumberFormat="1" applyFont="1"/>
    <xf numFmtId="164" fontId="53" fillId="0" borderId="15" xfId="1" applyNumberFormat="1" applyFont="1" applyFill="1" applyBorder="1"/>
    <xf numFmtId="4" fontId="30" fillId="0" borderId="0" xfId="1" applyNumberFormat="1" applyFont="1" applyAlignment="1">
      <alignment horizontal="left"/>
    </xf>
    <xf numFmtId="0" fontId="55" fillId="0" borderId="0" xfId="1" applyFont="1"/>
    <xf numFmtId="4" fontId="55" fillId="0" borderId="0" xfId="1" applyNumberFormat="1" applyFont="1"/>
    <xf numFmtId="165" fontId="55" fillId="0" borderId="15" xfId="1" applyNumberFormat="1" applyFont="1" applyBorder="1" applyAlignment="1">
      <alignment horizontal="center"/>
    </xf>
    <xf numFmtId="0" fontId="55" fillId="0" borderId="15" xfId="1" applyFont="1" applyBorder="1"/>
    <xf numFmtId="164" fontId="55" fillId="0" borderId="15" xfId="1" applyNumberFormat="1" applyFont="1" applyBorder="1"/>
    <xf numFmtId="15" fontId="36" fillId="0" borderId="17" xfId="1" applyNumberFormat="1" applyFont="1" applyFill="1" applyBorder="1"/>
    <xf numFmtId="0" fontId="36" fillId="0" borderId="17" xfId="1" applyFont="1" applyBorder="1" applyAlignment="1">
      <alignment wrapText="1"/>
    </xf>
    <xf numFmtId="164" fontId="36" fillId="0" borderId="1" xfId="1" applyNumberFormat="1" applyFont="1" applyBorder="1"/>
    <xf numFmtId="15" fontId="27" fillId="15" borderId="1" xfId="1" applyNumberFormat="1" applyFont="1" applyFill="1" applyBorder="1" applyAlignment="1">
      <alignment horizontal="center"/>
    </xf>
    <xf numFmtId="0" fontId="27" fillId="15" borderId="1" xfId="1" applyFont="1" applyFill="1" applyBorder="1" applyAlignment="1">
      <alignment wrapText="1"/>
    </xf>
    <xf numFmtId="164" fontId="27" fillId="15" borderId="1" xfId="1" applyNumberFormat="1" applyFont="1" applyFill="1" applyBorder="1"/>
    <xf numFmtId="165" fontId="30" fillId="25" borderId="15" xfId="1" applyNumberFormat="1" applyFont="1" applyFill="1" applyBorder="1" applyAlignment="1">
      <alignment horizontal="right" wrapText="1"/>
    </xf>
    <xf numFmtId="0" fontId="16" fillId="0" borderId="18" xfId="1" applyFont="1" applyBorder="1" applyAlignment="1">
      <alignment wrapText="1"/>
    </xf>
    <xf numFmtId="164" fontId="16" fillId="0" borderId="18" xfId="1" applyNumberFormat="1" applyFont="1" applyBorder="1"/>
    <xf numFmtId="165" fontId="30" fillId="25" borderId="15" xfId="1" applyNumberFormat="1" applyFont="1" applyFill="1" applyBorder="1" applyAlignment="1">
      <alignment horizontal="center" wrapText="1"/>
    </xf>
    <xf numFmtId="15" fontId="16" fillId="0" borderId="17" xfId="1" applyNumberFormat="1" applyFont="1" applyFill="1" applyBorder="1" applyAlignment="1">
      <alignment horizontal="right"/>
    </xf>
    <xf numFmtId="0" fontId="52" fillId="0" borderId="15" xfId="1" applyFont="1" applyBorder="1"/>
    <xf numFmtId="15" fontId="16" fillId="0" borderId="15" xfId="1" applyNumberFormat="1" applyFont="1" applyFill="1" applyBorder="1" applyAlignment="1">
      <alignment horizontal="right"/>
    </xf>
    <xf numFmtId="0" fontId="0" fillId="0" borderId="15" xfId="0" applyBorder="1"/>
    <xf numFmtId="15" fontId="29" fillId="0" borderId="17" xfId="1" applyNumberFormat="1" applyFont="1" applyFill="1" applyBorder="1" applyAlignment="1">
      <alignment horizontal="right"/>
    </xf>
    <xf numFmtId="0" fontId="29" fillId="0" borderId="17" xfId="1" applyFont="1" applyBorder="1" applyAlignment="1">
      <alignment wrapText="1"/>
    </xf>
    <xf numFmtId="4" fontId="29" fillId="0" borderId="15" xfId="1" applyNumberFormat="1" applyFont="1" applyBorder="1"/>
    <xf numFmtId="165" fontId="52" fillId="0" borderId="15" xfId="1" applyNumberFormat="1" applyFont="1" applyFill="1" applyBorder="1" applyAlignment="1">
      <alignment horizontal="center"/>
    </xf>
    <xf numFmtId="0" fontId="52" fillId="0" borderId="15" xfId="1" applyFont="1" applyFill="1" applyBorder="1"/>
    <xf numFmtId="165" fontId="53" fillId="0" borderId="15" xfId="1" applyNumberFormat="1" applyFont="1" applyFill="1" applyBorder="1" applyAlignment="1">
      <alignment horizontal="center"/>
    </xf>
    <xf numFmtId="0" fontId="53" fillId="0" borderId="15" xfId="1" applyFont="1" applyFill="1" applyBorder="1"/>
    <xf numFmtId="165" fontId="37" fillId="0" borderId="15" xfId="1" applyNumberFormat="1" applyFont="1" applyFill="1" applyBorder="1" applyAlignment="1">
      <alignment horizontal="center"/>
    </xf>
    <xf numFmtId="0" fontId="37" fillId="0" borderId="15" xfId="1" applyFont="1" applyFill="1" applyBorder="1"/>
    <xf numFmtId="165" fontId="29" fillId="15" borderId="0" xfId="1" applyNumberFormat="1" applyFont="1" applyFill="1" applyAlignment="1">
      <alignment horizontal="center"/>
    </xf>
    <xf numFmtId="164" fontId="29" fillId="15" borderId="0" xfId="1" applyNumberFormat="1" applyFont="1" applyFill="1"/>
    <xf numFmtId="165" fontId="30" fillId="0" borderId="15" xfId="1" applyNumberFormat="1" applyFont="1" applyFill="1" applyBorder="1" applyAlignment="1">
      <alignment horizontal="center"/>
    </xf>
    <xf numFmtId="164" fontId="27" fillId="0" borderId="15" xfId="1" applyNumberFormat="1" applyFont="1" applyFill="1" applyBorder="1"/>
    <xf numFmtId="164" fontId="30" fillId="24" borderId="15" xfId="1" applyNumberFormat="1" applyFont="1" applyFill="1" applyBorder="1" applyAlignment="1">
      <alignment horizontal="right"/>
    </xf>
    <xf numFmtId="165" fontId="4" fillId="22" borderId="15" xfId="1" applyNumberFormat="1" applyFill="1" applyBorder="1" applyAlignment="1">
      <alignment horizontal="right" wrapText="1"/>
    </xf>
    <xf numFmtId="164" fontId="30" fillId="25" borderId="15" xfId="1" applyNumberFormat="1" applyFont="1" applyFill="1" applyBorder="1" applyAlignment="1">
      <alignment horizontal="right"/>
    </xf>
    <xf numFmtId="165" fontId="16" fillId="22" borderId="15" xfId="1" applyNumberFormat="1" applyFont="1" applyFill="1" applyBorder="1" applyAlignment="1">
      <alignment horizontal="center" wrapText="1"/>
    </xf>
    <xf numFmtId="2" fontId="30" fillId="22" borderId="15" xfId="1" applyNumberFormat="1" applyFont="1" applyFill="1" applyBorder="1" applyAlignment="1">
      <alignment horizontal="right" wrapText="1"/>
    </xf>
    <xf numFmtId="0" fontId="56" fillId="0" borderId="0" xfId="1" applyFont="1"/>
    <xf numFmtId="165" fontId="56" fillId="0" borderId="15" xfId="1" applyNumberFormat="1" applyFont="1" applyBorder="1" applyAlignment="1">
      <alignment horizontal="center"/>
    </xf>
    <xf numFmtId="0" fontId="56" fillId="0" borderId="15" xfId="1" applyFont="1" applyBorder="1"/>
    <xf numFmtId="164" fontId="56" fillId="0" borderId="15" xfId="1" applyNumberFormat="1" applyFont="1" applyFill="1" applyBorder="1"/>
    <xf numFmtId="164" fontId="56" fillId="0" borderId="15" xfId="1" applyNumberFormat="1" applyFont="1" applyBorder="1"/>
    <xf numFmtId="164" fontId="56" fillId="0" borderId="0" xfId="1" applyNumberFormat="1" applyFont="1"/>
    <xf numFmtId="2" fontId="27" fillId="0" borderId="15" xfId="1" applyNumberFormat="1" applyFont="1" applyBorder="1"/>
    <xf numFmtId="164" fontId="4" fillId="15" borderId="15" xfId="1" applyNumberFormat="1" applyFill="1" applyBorder="1"/>
    <xf numFmtId="15" fontId="32" fillId="0" borderId="1" xfId="1" applyNumberFormat="1" applyFont="1" applyFill="1" applyBorder="1" applyAlignment="1">
      <alignment horizontal="center"/>
    </xf>
    <xf numFmtId="165" fontId="55" fillId="0" borderId="15" xfId="1" applyNumberFormat="1" applyFont="1" applyFill="1" applyBorder="1" applyAlignment="1">
      <alignment horizontal="center"/>
    </xf>
    <xf numFmtId="165" fontId="30" fillId="0" borderId="19" xfId="1" applyNumberFormat="1" applyFont="1" applyFill="1" applyBorder="1" applyAlignment="1">
      <alignment horizontal="center"/>
    </xf>
    <xf numFmtId="164" fontId="30" fillId="10" borderId="19" xfId="1" applyNumberFormat="1" applyFont="1" applyFill="1" applyBorder="1"/>
    <xf numFmtId="2" fontId="55" fillId="0" borderId="15" xfId="1" applyNumberFormat="1" applyFont="1" applyBorder="1"/>
    <xf numFmtId="0" fontId="45" fillId="23" borderId="15" xfId="1" applyFont="1" applyFill="1" applyBorder="1"/>
    <xf numFmtId="165" fontId="45" fillId="23" borderId="15" xfId="1" applyNumberFormat="1" applyFont="1" applyFill="1" applyBorder="1" applyAlignment="1">
      <alignment horizontal="center"/>
    </xf>
    <xf numFmtId="0" fontId="45" fillId="23" borderId="15" xfId="1" applyFont="1" applyFill="1" applyBorder="1" applyAlignment="1">
      <alignment wrapText="1"/>
    </xf>
    <xf numFmtId="2" fontId="45" fillId="23" borderId="15" xfId="1" applyNumberFormat="1" applyFont="1" applyFill="1" applyBorder="1" applyAlignment="1">
      <alignment horizontal="right" wrapText="1"/>
    </xf>
    <xf numFmtId="0" fontId="27" fillId="0" borderId="1" xfId="1" applyFont="1" applyBorder="1"/>
    <xf numFmtId="164" fontId="45" fillId="25" borderId="15" xfId="1" applyNumberFormat="1" applyFont="1" applyFill="1" applyBorder="1" applyAlignment="1">
      <alignment wrapText="1"/>
    </xf>
    <xf numFmtId="165" fontId="45" fillId="25" borderId="15" xfId="1" applyNumberFormat="1" applyFont="1" applyFill="1" applyBorder="1" applyAlignment="1">
      <alignment horizontal="center" wrapText="1"/>
    </xf>
    <xf numFmtId="0" fontId="45" fillId="25" borderId="15" xfId="1" applyFont="1" applyFill="1" applyBorder="1" applyAlignment="1">
      <alignment wrapText="1"/>
    </xf>
    <xf numFmtId="49" fontId="45" fillId="25" borderId="15" xfId="1" applyNumberFormat="1" applyFont="1" applyFill="1" applyBorder="1" applyAlignment="1">
      <alignment horizontal="right" wrapText="1"/>
    </xf>
    <xf numFmtId="15" fontId="16" fillId="0" borderId="0" xfId="1" applyNumberFormat="1" applyFont="1" applyFill="1" applyBorder="1" applyAlignment="1">
      <alignment horizontal="right"/>
    </xf>
    <xf numFmtId="4" fontId="27" fillId="0" borderId="19" xfId="1" applyNumberFormat="1" applyFont="1" applyBorder="1"/>
    <xf numFmtId="0" fontId="42" fillId="0" borderId="17" xfId="1" applyFont="1" applyBorder="1"/>
    <xf numFmtId="164" fontId="42" fillId="0" borderId="17" xfId="1" applyNumberFormat="1" applyFont="1" applyBorder="1"/>
    <xf numFmtId="0" fontId="42" fillId="0" borderId="15" xfId="1" applyFont="1" applyBorder="1"/>
    <xf numFmtId="164" fontId="42" fillId="0" borderId="15" xfId="1" applyNumberFormat="1" applyFont="1" applyBorder="1"/>
    <xf numFmtId="0" fontId="52" fillId="0" borderId="25" xfId="1" applyFont="1" applyBorder="1"/>
    <xf numFmtId="165" fontId="32" fillId="0" borderId="15" xfId="1" applyNumberFormat="1" applyFont="1" applyFill="1" applyBorder="1" applyAlignment="1">
      <alignment horizontal="center"/>
    </xf>
    <xf numFmtId="0" fontId="32" fillId="0" borderId="17" xfId="1" applyFont="1" applyFill="1" applyBorder="1" applyAlignment="1">
      <alignment wrapText="1"/>
    </xf>
    <xf numFmtId="4" fontId="32" fillId="0" borderId="15" xfId="1" applyNumberFormat="1" applyFont="1" applyFill="1" applyBorder="1"/>
    <xf numFmtId="164" fontId="32" fillId="0" borderId="1" xfId="1" applyNumberFormat="1" applyFont="1" applyFill="1" applyBorder="1"/>
    <xf numFmtId="0" fontId="32" fillId="0" borderId="1" xfId="1" applyFont="1" applyFill="1" applyBorder="1" applyAlignment="1">
      <alignment wrapText="1"/>
    </xf>
    <xf numFmtId="0" fontId="4" fillId="15" borderId="15" xfId="1" applyFill="1" applyBorder="1"/>
    <xf numFmtId="0" fontId="12" fillId="22" borderId="0" xfId="1" applyFont="1" applyFill="1" applyBorder="1" applyAlignment="1">
      <alignment wrapText="1"/>
    </xf>
    <xf numFmtId="164" fontId="4" fillId="0" borderId="19" xfId="1" applyNumberFormat="1" applyBorder="1"/>
    <xf numFmtId="165" fontId="32" fillId="0" borderId="0" xfId="1" applyNumberFormat="1" applyFont="1" applyFill="1" applyBorder="1" applyAlignment="1">
      <alignment horizontal="center"/>
    </xf>
    <xf numFmtId="0" fontId="36" fillId="0" borderId="15" xfId="1" applyFont="1" applyBorder="1" applyAlignment="1">
      <alignment wrapText="1"/>
    </xf>
    <xf numFmtId="0" fontId="4" fillId="0" borderId="26" xfId="1" applyFont="1" applyBorder="1"/>
    <xf numFmtId="165" fontId="36" fillId="0" borderId="25" xfId="1" applyNumberFormat="1" applyFont="1" applyBorder="1" applyAlignment="1">
      <alignment horizontal="center"/>
    </xf>
    <xf numFmtId="165" fontId="27" fillId="0" borderId="25" xfId="1" applyNumberFormat="1" applyFont="1" applyBorder="1" applyAlignment="1">
      <alignment horizontal="center"/>
    </xf>
    <xf numFmtId="165" fontId="37" fillId="0" borderId="25" xfId="1" applyNumberFormat="1" applyFont="1" applyFill="1" applyBorder="1" applyAlignment="1">
      <alignment horizontal="center"/>
    </xf>
    <xf numFmtId="0" fontId="4" fillId="0" borderId="20" xfId="1" applyFont="1" applyBorder="1"/>
    <xf numFmtId="164" fontId="36" fillId="0" borderId="29" xfId="1" applyNumberFormat="1" applyFont="1" applyBorder="1"/>
    <xf numFmtId="164" fontId="27" fillId="0" borderId="29" xfId="1" applyNumberFormat="1" applyFont="1" applyBorder="1"/>
    <xf numFmtId="164" fontId="37" fillId="0" borderId="29" xfId="1" applyNumberFormat="1" applyFont="1" applyFill="1" applyBorder="1"/>
    <xf numFmtId="2" fontId="45" fillId="25" borderId="15" xfId="1" applyNumberFormat="1" applyFont="1" applyFill="1" applyBorder="1" applyAlignment="1">
      <alignment horizontal="right" wrapText="1"/>
    </xf>
    <xf numFmtId="0" fontId="32" fillId="0" borderId="11" xfId="1" applyFont="1" applyBorder="1" applyAlignment="1">
      <alignment wrapText="1"/>
    </xf>
    <xf numFmtId="15" fontId="34" fillId="16" borderId="1" xfId="1" applyNumberFormat="1" applyFont="1" applyFill="1" applyBorder="1" applyAlignment="1">
      <alignment horizontal="center"/>
    </xf>
    <xf numFmtId="165" fontId="4" fillId="0" borderId="17" xfId="1" applyNumberFormat="1" applyFont="1" applyBorder="1" applyAlignment="1">
      <alignment horizontal="center"/>
    </xf>
    <xf numFmtId="15" fontId="32" fillId="17" borderId="1" xfId="1" applyNumberFormat="1" applyFont="1" applyFill="1" applyBorder="1" applyAlignment="1">
      <alignment horizontal="center"/>
    </xf>
    <xf numFmtId="0" fontId="36" fillId="0" borderId="25" xfId="1" applyFont="1" applyBorder="1" applyAlignment="1">
      <alignment wrapText="1"/>
    </xf>
    <xf numFmtId="0" fontId="27" fillId="0" borderId="29" xfId="1" applyFont="1" applyBorder="1"/>
    <xf numFmtId="0" fontId="4" fillId="0" borderId="30" xfId="1" applyFont="1" applyBorder="1" applyAlignment="1">
      <alignment wrapText="1"/>
    </xf>
    <xf numFmtId="165" fontId="4" fillId="0" borderId="15" xfId="1" applyNumberFormat="1" applyFont="1" applyBorder="1"/>
    <xf numFmtId="165" fontId="37" fillId="0" borderId="17" xfId="1" applyNumberFormat="1" applyFont="1" applyBorder="1"/>
    <xf numFmtId="165" fontId="27" fillId="0" borderId="17" xfId="1" applyNumberFormat="1" applyFont="1" applyBorder="1"/>
    <xf numFmtId="165" fontId="32" fillId="15" borderId="15" xfId="1" applyNumberFormat="1" applyFont="1" applyFill="1" applyBorder="1" applyAlignment="1">
      <alignment horizontal="center"/>
    </xf>
    <xf numFmtId="0" fontId="16" fillId="15" borderId="17" xfId="1" applyFont="1" applyFill="1" applyBorder="1" applyAlignment="1">
      <alignment wrapText="1"/>
    </xf>
    <xf numFmtId="164" fontId="16" fillId="15" borderId="17" xfId="1" applyNumberFormat="1" applyFont="1" applyFill="1" applyBorder="1"/>
    <xf numFmtId="165" fontId="56" fillId="0" borderId="15" xfId="1" applyNumberFormat="1" applyFont="1" applyFill="1" applyBorder="1" applyAlignment="1">
      <alignment horizontal="center"/>
    </xf>
    <xf numFmtId="0" fontId="56" fillId="0" borderId="15" xfId="1" applyFont="1" applyFill="1" applyBorder="1"/>
    <xf numFmtId="49" fontId="0" fillId="0" borderId="0" xfId="0" applyNumberFormat="1"/>
    <xf numFmtId="0" fontId="36" fillId="0" borderId="15" xfId="1" applyFont="1" applyFill="1" applyBorder="1"/>
    <xf numFmtId="164" fontId="36" fillId="0" borderId="29" xfId="1" applyNumberFormat="1" applyFont="1" applyFill="1" applyBorder="1"/>
    <xf numFmtId="164" fontId="55" fillId="0" borderId="15" xfId="1" applyNumberFormat="1" applyFont="1" applyFill="1" applyBorder="1"/>
    <xf numFmtId="165" fontId="30" fillId="15" borderId="15" xfId="1" applyNumberFormat="1" applyFont="1" applyFill="1" applyBorder="1" applyAlignment="1">
      <alignment horizontal="center"/>
    </xf>
    <xf numFmtId="0" fontId="30" fillId="15" borderId="15" xfId="1" applyFont="1" applyFill="1" applyBorder="1"/>
    <xf numFmtId="164" fontId="30" fillId="15" borderId="15" xfId="1" applyNumberFormat="1" applyFont="1" applyFill="1" applyBorder="1"/>
    <xf numFmtId="164" fontId="30" fillId="24" borderId="15" xfId="1" applyNumberFormat="1" applyFont="1" applyFill="1" applyBorder="1" applyAlignment="1">
      <alignment horizontal="right" wrapText="1"/>
    </xf>
    <xf numFmtId="4" fontId="12" fillId="22" borderId="15" xfId="1" applyNumberFormat="1" applyFont="1" applyFill="1" applyBorder="1" applyAlignment="1">
      <alignment horizontal="right"/>
    </xf>
    <xf numFmtId="165" fontId="27" fillId="15" borderId="15" xfId="1" applyNumberFormat="1" applyFont="1" applyFill="1" applyBorder="1" applyAlignment="1">
      <alignment horizontal="center"/>
    </xf>
    <xf numFmtId="164" fontId="27" fillId="15" borderId="15" xfId="1" applyNumberFormat="1" applyFont="1" applyFill="1" applyBorder="1"/>
    <xf numFmtId="164" fontId="27" fillId="15" borderId="17" xfId="1" applyNumberFormat="1" applyFont="1" applyFill="1" applyBorder="1"/>
    <xf numFmtId="0" fontId="16" fillId="15" borderId="15" xfId="1" applyFont="1" applyFill="1" applyBorder="1" applyAlignment="1">
      <alignment wrapText="1"/>
    </xf>
    <xf numFmtId="4" fontId="16" fillId="15" borderId="15" xfId="1" applyNumberFormat="1" applyFont="1" applyFill="1" applyBorder="1"/>
    <xf numFmtId="164" fontId="16" fillId="15" borderId="15" xfId="1" applyNumberFormat="1" applyFont="1" applyFill="1" applyBorder="1"/>
    <xf numFmtId="0" fontId="32" fillId="15" borderId="15" xfId="1" applyFont="1" applyFill="1" applyBorder="1" applyAlignment="1">
      <alignment wrapText="1"/>
    </xf>
    <xf numFmtId="164" fontId="32" fillId="15" borderId="15" xfId="1" applyNumberFormat="1" applyFont="1" applyFill="1" applyBorder="1"/>
    <xf numFmtId="0" fontId="29" fillId="0" borderId="0" xfId="1" applyFont="1" applyAlignment="1">
      <alignment wrapText="1"/>
    </xf>
    <xf numFmtId="0" fontId="27" fillId="22" borderId="15" xfId="1" applyFont="1" applyFill="1" applyBorder="1"/>
    <xf numFmtId="2" fontId="27" fillId="22" borderId="15" xfId="1" applyNumberFormat="1" applyFont="1" applyFill="1" applyBorder="1" applyAlignment="1">
      <alignment horizontal="right"/>
    </xf>
    <xf numFmtId="0" fontId="27" fillId="22" borderId="15" xfId="1" applyFont="1" applyFill="1" applyBorder="1" applyAlignment="1">
      <alignment wrapText="1"/>
    </xf>
    <xf numFmtId="4" fontId="27" fillId="22" borderId="15" xfId="1" applyNumberFormat="1" applyFont="1" applyFill="1" applyBorder="1" applyAlignment="1">
      <alignment horizontal="right"/>
    </xf>
    <xf numFmtId="165" fontId="4" fillId="15" borderId="15" xfId="1" applyNumberFormat="1" applyFill="1" applyBorder="1" applyAlignment="1">
      <alignment horizontal="center" wrapText="1"/>
    </xf>
    <xf numFmtId="0" fontId="27" fillId="0" borderId="15" xfId="1" applyFont="1" applyFill="1" applyBorder="1"/>
    <xf numFmtId="0" fontId="55" fillId="0" borderId="15" xfId="1" applyFont="1" applyFill="1" applyBorder="1"/>
    <xf numFmtId="0" fontId="52" fillId="0" borderId="25" xfId="1" applyFont="1" applyFill="1" applyBorder="1"/>
    <xf numFmtId="0" fontId="30" fillId="0" borderId="15" xfId="1" applyFont="1" applyFill="1" applyBorder="1"/>
    <xf numFmtId="165" fontId="54" fillId="0" borderId="25" xfId="1" applyNumberFormat="1" applyFont="1" applyBorder="1" applyAlignment="1">
      <alignment horizontal="center"/>
    </xf>
    <xf numFmtId="0" fontId="54" fillId="0" borderId="15" xfId="1" applyFont="1" applyFill="1" applyBorder="1"/>
    <xf numFmtId="164" fontId="54" fillId="0" borderId="29" xfId="1" applyNumberFormat="1" applyFont="1" applyFill="1" applyBorder="1"/>
    <xf numFmtId="2" fontId="30" fillId="0" borderId="0" xfId="1" applyNumberFormat="1" applyFont="1" applyAlignment="1">
      <alignment horizontal="left"/>
    </xf>
    <xf numFmtId="15" fontId="16" fillId="0" borderId="1" xfId="1" applyNumberFormat="1" applyFont="1" applyBorder="1" applyAlignment="1">
      <alignment horizontal="center"/>
    </xf>
    <xf numFmtId="4" fontId="16" fillId="0" borderId="15" xfId="1" applyNumberFormat="1" applyFont="1" applyBorder="1" applyAlignment="1">
      <alignment horizontal="center"/>
    </xf>
    <xf numFmtId="164" fontId="16" fillId="0" borderId="15" xfId="1" applyNumberFormat="1" applyFont="1" applyBorder="1" applyAlignment="1">
      <alignment horizontal="center"/>
    </xf>
    <xf numFmtId="0" fontId="16" fillId="0" borderId="1" xfId="1" applyFont="1" applyBorder="1" applyAlignment="1">
      <alignment horizontal="left"/>
    </xf>
    <xf numFmtId="0" fontId="16" fillId="0" borderId="15" xfId="1" applyFont="1" applyBorder="1" applyAlignment="1">
      <alignment horizontal="left" wrapText="1"/>
    </xf>
    <xf numFmtId="15" fontId="4" fillId="0" borderId="0" xfId="1" applyNumberFormat="1" applyAlignment="1">
      <alignment horizontal="left"/>
    </xf>
    <xf numFmtId="0" fontId="27" fillId="0" borderId="0" xfId="1" applyFont="1" applyAlignment="1">
      <alignment horizontal="right"/>
    </xf>
    <xf numFmtId="4" fontId="27" fillId="0" borderId="0" xfId="1" applyNumberFormat="1" applyFont="1" applyAlignment="1">
      <alignment horizontal="right"/>
    </xf>
    <xf numFmtId="0" fontId="32" fillId="0" borderId="26" xfId="1" applyFont="1" applyBorder="1" applyAlignment="1">
      <alignment wrapText="1"/>
    </xf>
    <xf numFmtId="0" fontId="32" fillId="0" borderId="25" xfId="1" applyFont="1" applyBorder="1" applyAlignment="1">
      <alignment wrapText="1"/>
    </xf>
    <xf numFmtId="0" fontId="27" fillId="25" borderId="15" xfId="1" applyFont="1" applyFill="1" applyBorder="1" applyAlignment="1">
      <alignment wrapText="1"/>
    </xf>
    <xf numFmtId="164" fontId="27" fillId="25" borderId="17" xfId="1" applyNumberFormat="1" applyFont="1" applyFill="1" applyBorder="1"/>
    <xf numFmtId="0" fontId="27" fillId="25" borderId="0" xfId="1" applyFont="1" applyFill="1"/>
    <xf numFmtId="165" fontId="27" fillId="25" borderId="15" xfId="1" applyNumberFormat="1" applyFont="1" applyFill="1" applyBorder="1" applyAlignment="1">
      <alignment horizontal="center"/>
    </xf>
    <xf numFmtId="0" fontId="27" fillId="15" borderId="15" xfId="1" applyFont="1" applyFill="1" applyBorder="1"/>
    <xf numFmtId="4" fontId="27" fillId="15" borderId="15" xfId="1" applyNumberFormat="1" applyFont="1" applyFill="1" applyBorder="1"/>
    <xf numFmtId="4" fontId="4" fillId="0" borderId="17" xfId="1" applyNumberFormat="1" applyFont="1" applyBorder="1"/>
    <xf numFmtId="164" fontId="30" fillId="0" borderId="29" xfId="1" applyNumberFormat="1" applyFont="1" applyFill="1" applyBorder="1"/>
    <xf numFmtId="164" fontId="16" fillId="0" borderId="1" xfId="1" applyNumberFormat="1" applyFont="1" applyBorder="1" applyAlignment="1">
      <alignment horizontal="right"/>
    </xf>
    <xf numFmtId="4" fontId="16" fillId="0" borderId="15" xfId="1" applyNumberFormat="1" applyFont="1" applyBorder="1" applyAlignment="1">
      <alignment horizontal="right"/>
    </xf>
    <xf numFmtId="164" fontId="16" fillId="0" borderId="15" xfId="1" applyNumberFormat="1" applyFont="1" applyBorder="1" applyAlignment="1">
      <alignment horizontal="right"/>
    </xf>
    <xf numFmtId="165" fontId="16" fillId="28" borderId="15" xfId="1" applyNumberFormat="1" applyFont="1" applyFill="1" applyBorder="1" applyAlignment="1">
      <alignment horizontal="center"/>
    </xf>
    <xf numFmtId="0" fontId="32" fillId="28" borderId="15" xfId="1" applyFont="1" applyFill="1" applyBorder="1" applyAlignment="1">
      <alignment wrapText="1"/>
    </xf>
    <xf numFmtId="0" fontId="32" fillId="28" borderId="25" xfId="1" applyFont="1" applyFill="1" applyBorder="1" applyAlignment="1">
      <alignment wrapText="1"/>
    </xf>
    <xf numFmtId="0" fontId="16" fillId="28" borderId="15" xfId="1" applyFont="1" applyFill="1" applyBorder="1" applyAlignment="1">
      <alignment wrapText="1"/>
    </xf>
    <xf numFmtId="0" fontId="32" fillId="28" borderId="17" xfId="1" applyFont="1" applyFill="1" applyBorder="1" applyAlignment="1">
      <alignment wrapText="1"/>
    </xf>
    <xf numFmtId="165" fontId="32" fillId="28" borderId="17" xfId="1" applyNumberFormat="1" applyFont="1" applyFill="1" applyBorder="1"/>
    <xf numFmtId="0" fontId="32" fillId="28" borderId="26" xfId="1" applyFont="1" applyFill="1" applyBorder="1" applyAlignment="1">
      <alignment wrapText="1"/>
    </xf>
    <xf numFmtId="0" fontId="4" fillId="28" borderId="15" xfId="1" applyFill="1" applyBorder="1"/>
    <xf numFmtId="4" fontId="27" fillId="25" borderId="26" xfId="1" applyNumberFormat="1" applyFont="1" applyFill="1" applyBorder="1"/>
    <xf numFmtId="164" fontId="32" fillId="28" borderId="26" xfId="1" applyNumberFormat="1" applyFont="1" applyFill="1" applyBorder="1"/>
    <xf numFmtId="164" fontId="4" fillId="28" borderId="26" xfId="1" applyNumberFormat="1" applyFont="1" applyFill="1" applyBorder="1"/>
    <xf numFmtId="4" fontId="4" fillId="28" borderId="25" xfId="1" applyNumberFormat="1" applyFill="1" applyBorder="1"/>
    <xf numFmtId="4" fontId="16" fillId="28" borderId="25" xfId="1" applyNumberFormat="1" applyFont="1" applyFill="1" applyBorder="1"/>
    <xf numFmtId="164" fontId="16" fillId="28" borderId="25" xfId="1" applyNumberFormat="1" applyFont="1" applyFill="1" applyBorder="1"/>
    <xf numFmtId="0" fontId="4" fillId="28" borderId="25" xfId="1" applyFill="1" applyBorder="1"/>
    <xf numFmtId="164" fontId="32" fillId="28" borderId="25" xfId="1" applyNumberFormat="1" applyFont="1" applyFill="1" applyBorder="1"/>
    <xf numFmtId="0" fontId="27" fillId="25" borderId="15" xfId="1" applyFont="1" applyFill="1" applyBorder="1"/>
    <xf numFmtId="0" fontId="32" fillId="22" borderId="15" xfId="1" applyFont="1" applyFill="1" applyBorder="1"/>
    <xf numFmtId="0" fontId="32" fillId="28" borderId="15" xfId="1" applyFont="1" applyFill="1" applyBorder="1"/>
    <xf numFmtId="0" fontId="16" fillId="28" borderId="15" xfId="1" applyFont="1" applyFill="1" applyBorder="1"/>
    <xf numFmtId="164" fontId="4" fillId="28" borderId="15" xfId="1" applyNumberFormat="1" applyFill="1" applyBorder="1"/>
    <xf numFmtId="165" fontId="27" fillId="28" borderId="15" xfId="1" applyNumberFormat="1" applyFont="1" applyFill="1" applyBorder="1" applyAlignment="1">
      <alignment horizontal="center"/>
    </xf>
    <xf numFmtId="0" fontId="27" fillId="28" borderId="1" xfId="1" applyFont="1" applyFill="1" applyBorder="1" applyAlignment="1">
      <alignment wrapText="1"/>
    </xf>
    <xf numFmtId="164" fontId="27" fillId="28" borderId="26" xfId="1" applyNumberFormat="1" applyFont="1" applyFill="1" applyBorder="1"/>
    <xf numFmtId="164" fontId="16" fillId="28" borderId="26" xfId="1" applyNumberFormat="1" applyFont="1" applyFill="1" applyBorder="1"/>
    <xf numFmtId="0" fontId="16" fillId="22" borderId="15" xfId="1" applyFont="1" applyFill="1" applyBorder="1" applyAlignment="1">
      <alignment wrapText="1"/>
    </xf>
    <xf numFmtId="164" fontId="16" fillId="22" borderId="26" xfId="1" applyNumberFormat="1" applyFont="1" applyFill="1" applyBorder="1"/>
    <xf numFmtId="164" fontId="16" fillId="0" borderId="26" xfId="1" applyNumberFormat="1" applyFont="1" applyBorder="1"/>
    <xf numFmtId="0" fontId="29" fillId="0" borderId="15" xfId="1" applyFont="1" applyFill="1" applyBorder="1" applyAlignment="1">
      <alignment wrapText="1"/>
    </xf>
    <xf numFmtId="0" fontId="16" fillId="0" borderId="15" xfId="1" applyFont="1" applyFill="1" applyBorder="1" applyAlignment="1">
      <alignment wrapText="1"/>
    </xf>
    <xf numFmtId="164" fontId="16" fillId="0" borderId="26" xfId="1" applyNumberFormat="1" applyFont="1" applyFill="1" applyBorder="1"/>
    <xf numFmtId="15" fontId="4" fillId="0" borderId="0" xfId="1" applyNumberFormat="1" applyAlignment="1">
      <alignment horizontal="center"/>
    </xf>
    <xf numFmtId="0" fontId="32" fillId="22" borderId="15" xfId="1" applyFont="1" applyFill="1" applyBorder="1" applyAlignment="1">
      <alignment wrapText="1"/>
    </xf>
    <xf numFmtId="164" fontId="32" fillId="22" borderId="26" xfId="1" applyNumberFormat="1" applyFont="1" applyFill="1" applyBorder="1"/>
    <xf numFmtId="0" fontId="16" fillId="28" borderId="25" xfId="1" applyFont="1" applyFill="1" applyBorder="1" applyAlignment="1">
      <alignment wrapText="1"/>
    </xf>
    <xf numFmtId="165" fontId="57" fillId="0" borderId="15" xfId="1" applyNumberFormat="1" applyFont="1" applyFill="1" applyBorder="1" applyAlignment="1">
      <alignment horizontal="center"/>
    </xf>
    <xf numFmtId="0" fontId="57" fillId="0" borderId="15" xfId="1" applyFont="1" applyBorder="1" applyAlignment="1">
      <alignment wrapText="1"/>
    </xf>
    <xf numFmtId="164" fontId="57" fillId="0" borderId="15" xfId="1" applyNumberFormat="1" applyFont="1" applyFill="1" applyBorder="1"/>
    <xf numFmtId="164" fontId="4" fillId="0" borderId="11" xfId="1" applyNumberFormat="1" applyFont="1" applyBorder="1"/>
    <xf numFmtId="0" fontId="32" fillId="0" borderId="25" xfId="1" applyFont="1" applyFill="1" applyBorder="1" applyAlignment="1">
      <alignment wrapText="1"/>
    </xf>
    <xf numFmtId="4" fontId="4" fillId="0" borderId="15" xfId="1" applyNumberFormat="1" applyFill="1" applyBorder="1"/>
    <xf numFmtId="0" fontId="56" fillId="0" borderId="25" xfId="1" applyFont="1" applyFill="1" applyBorder="1"/>
    <xf numFmtId="165" fontId="16" fillId="0" borderId="19" xfId="1" applyNumberFormat="1" applyFont="1" applyFill="1" applyBorder="1" applyAlignment="1">
      <alignment horizontal="center"/>
    </xf>
    <xf numFmtId="4" fontId="4" fillId="0" borderId="19" xfId="1" applyNumberFormat="1" applyFill="1" applyBorder="1"/>
    <xf numFmtId="165" fontId="16" fillId="0" borderId="21" xfId="1" applyNumberFormat="1" applyFont="1" applyFill="1" applyBorder="1" applyAlignment="1">
      <alignment horizontal="center"/>
    </xf>
    <xf numFmtId="0" fontId="4" fillId="0" borderId="25" xfId="1" applyFont="1" applyBorder="1" applyAlignment="1">
      <alignment wrapText="1"/>
    </xf>
    <xf numFmtId="0" fontId="16" fillId="0" borderId="27" xfId="1" applyFont="1" applyBorder="1" applyAlignment="1">
      <alignment wrapText="1"/>
    </xf>
    <xf numFmtId="4" fontId="4" fillId="0" borderId="15" xfId="1" applyNumberFormat="1" applyFont="1" applyBorder="1"/>
    <xf numFmtId="165" fontId="16" fillId="29" borderId="15" xfId="1" applyNumberFormat="1" applyFont="1" applyFill="1" applyBorder="1" applyAlignment="1">
      <alignment horizontal="center"/>
    </xf>
    <xf numFmtId="0" fontId="4" fillId="29" borderId="25" xfId="1" applyFont="1" applyFill="1" applyBorder="1" applyAlignment="1">
      <alignment wrapText="1"/>
    </xf>
    <xf numFmtId="4" fontId="4" fillId="29" borderId="15" xfId="1" applyNumberFormat="1" applyFont="1" applyFill="1" applyBorder="1"/>
    <xf numFmtId="0" fontId="16" fillId="29" borderId="27" xfId="1" applyFont="1" applyFill="1" applyBorder="1" applyAlignment="1">
      <alignment wrapText="1"/>
    </xf>
    <xf numFmtId="164" fontId="4" fillId="29" borderId="15" xfId="1" applyNumberFormat="1" applyFont="1" applyFill="1" applyBorder="1"/>
    <xf numFmtId="15" fontId="34" fillId="22" borderId="1" xfId="1" applyNumberFormat="1" applyFont="1" applyFill="1" applyBorder="1" applyAlignment="1">
      <alignment horizontal="center"/>
    </xf>
    <xf numFmtId="0" fontId="34" fillId="22" borderId="1" xfId="1" applyFont="1" applyFill="1" applyBorder="1" applyAlignment="1">
      <alignment wrapText="1"/>
    </xf>
    <xf numFmtId="4" fontId="4" fillId="22" borderId="17" xfId="1" applyNumberFormat="1" applyFont="1" applyFill="1" applyBorder="1"/>
    <xf numFmtId="164" fontId="27" fillId="28" borderId="15" xfId="1" applyNumberFormat="1" applyFont="1" applyFill="1" applyBorder="1"/>
    <xf numFmtId="0" fontId="16" fillId="29" borderId="15" xfId="1" applyFont="1" applyFill="1" applyBorder="1"/>
    <xf numFmtId="0" fontId="16" fillId="29" borderId="15" xfId="1" applyFont="1" applyFill="1" applyBorder="1" applyAlignment="1">
      <alignment wrapText="1"/>
    </xf>
    <xf numFmtId="2" fontId="4" fillId="0" borderId="0" xfId="1" applyNumberFormat="1" applyAlignment="1">
      <alignment horizontal="right"/>
    </xf>
    <xf numFmtId="0" fontId="16" fillId="29" borderId="25" xfId="1" applyFont="1" applyFill="1" applyBorder="1" applyAlignment="1">
      <alignment wrapText="1"/>
    </xf>
    <xf numFmtId="4" fontId="16" fillId="29" borderId="25" xfId="1" applyNumberFormat="1" applyFont="1" applyFill="1" applyBorder="1"/>
    <xf numFmtId="0" fontId="16" fillId="0" borderId="22" xfId="1" applyFont="1" applyBorder="1"/>
    <xf numFmtId="0" fontId="16" fillId="22" borderId="25" xfId="1" applyFont="1" applyFill="1" applyBorder="1" applyAlignment="1">
      <alignment wrapText="1"/>
    </xf>
    <xf numFmtId="0" fontId="16" fillId="28" borderId="1" xfId="1" applyFont="1" applyFill="1" applyBorder="1" applyAlignment="1">
      <alignment wrapText="1"/>
    </xf>
    <xf numFmtId="164" fontId="16" fillId="28" borderId="15" xfId="1" applyNumberFormat="1" applyFont="1" applyFill="1" applyBorder="1"/>
    <xf numFmtId="0" fontId="27" fillId="28" borderId="15" xfId="1" applyFont="1" applyFill="1" applyBorder="1"/>
    <xf numFmtId="4" fontId="16" fillId="29" borderId="15" xfId="1" applyNumberFormat="1" applyFont="1" applyFill="1" applyBorder="1"/>
    <xf numFmtId="4" fontId="16" fillId="22" borderId="15" xfId="1" applyNumberFormat="1" applyFont="1" applyFill="1" applyBorder="1"/>
    <xf numFmtId="164" fontId="32" fillId="22" borderId="15" xfId="1" applyNumberFormat="1" applyFont="1" applyFill="1" applyBorder="1"/>
    <xf numFmtId="165" fontId="27" fillId="0" borderId="25" xfId="1" applyNumberFormat="1" applyFont="1" applyFill="1" applyBorder="1" applyAlignment="1">
      <alignment horizontal="center"/>
    </xf>
    <xf numFmtId="164" fontId="27" fillId="0" borderId="29" xfId="1" applyNumberFormat="1" applyFont="1" applyFill="1" applyBorder="1"/>
    <xf numFmtId="0" fontId="16" fillId="0" borderId="26" xfId="1" applyFont="1" applyBorder="1" applyAlignment="1">
      <alignment wrapText="1"/>
    </xf>
    <xf numFmtId="165" fontId="36" fillId="0" borderId="25" xfId="1" applyNumberFormat="1" applyFont="1" applyFill="1" applyBorder="1" applyAlignment="1">
      <alignment horizontal="center"/>
    </xf>
    <xf numFmtId="0" fontId="56" fillId="0" borderId="15" xfId="1" applyFont="1" applyBorder="1" applyAlignment="1">
      <alignment wrapText="1"/>
    </xf>
    <xf numFmtId="164" fontId="55" fillId="0" borderId="29" xfId="1" applyNumberFormat="1" applyFont="1" applyFill="1" applyBorder="1"/>
    <xf numFmtId="164" fontId="56" fillId="0" borderId="29" xfId="1" applyNumberFormat="1" applyFont="1" applyFill="1" applyBorder="1"/>
    <xf numFmtId="15" fontId="29" fillId="15" borderId="0" xfId="1" applyNumberFormat="1" applyFont="1" applyFill="1"/>
    <xf numFmtId="165" fontId="27" fillId="22" borderId="15" xfId="1" applyNumberFormat="1" applyFont="1" applyFill="1" applyBorder="1" applyAlignment="1">
      <alignment horizontal="center"/>
    </xf>
    <xf numFmtId="164" fontId="27" fillId="22" borderId="26" xfId="1" applyNumberFormat="1" applyFont="1" applyFill="1" applyBorder="1"/>
    <xf numFmtId="0" fontId="34" fillId="22" borderId="22" xfId="1" applyFont="1" applyFill="1" applyBorder="1" applyAlignment="1">
      <alignment wrapText="1"/>
    </xf>
    <xf numFmtId="4" fontId="4" fillId="22" borderId="15" xfId="1" applyNumberFormat="1" applyFont="1" applyFill="1" applyBorder="1"/>
    <xf numFmtId="164" fontId="4" fillId="28" borderId="15" xfId="1" applyNumberFormat="1" applyFont="1" applyFill="1" applyBorder="1"/>
    <xf numFmtId="165" fontId="36" fillId="0" borderId="15" xfId="1" applyNumberFormat="1" applyFont="1" applyFill="1" applyBorder="1" applyAlignment="1">
      <alignment horizontal="center"/>
    </xf>
    <xf numFmtId="165" fontId="27" fillId="15" borderId="15" xfId="1" applyNumberFormat="1" applyFont="1" applyFill="1" applyBorder="1" applyAlignment="1">
      <alignment horizontal="center" wrapText="1"/>
    </xf>
    <xf numFmtId="2" fontId="0" fillId="15" borderId="0" xfId="0" applyNumberFormat="1" applyFill="1"/>
    <xf numFmtId="165" fontId="27" fillId="0" borderId="15" xfId="1" applyNumberFormat="1" applyFont="1" applyFill="1" applyBorder="1" applyAlignment="1">
      <alignment horizontal="center"/>
    </xf>
    <xf numFmtId="0" fontId="36" fillId="0" borderId="25" xfId="1" applyFont="1" applyBorder="1"/>
    <xf numFmtId="164" fontId="7" fillId="10" borderId="17" xfId="1" applyNumberFormat="1" applyFont="1" applyFill="1" applyBorder="1"/>
    <xf numFmtId="15" fontId="27" fillId="15" borderId="1" xfId="1" applyNumberFormat="1" applyFont="1" applyFill="1" applyBorder="1"/>
    <xf numFmtId="165" fontId="27" fillId="15" borderId="1" xfId="1" applyNumberFormat="1" applyFont="1" applyFill="1" applyBorder="1"/>
    <xf numFmtId="165" fontId="27" fillId="29" borderId="15" xfId="1" applyNumberFormat="1" applyFont="1" applyFill="1" applyBorder="1" applyAlignment="1">
      <alignment horizontal="center"/>
    </xf>
    <xf numFmtId="0" fontId="27" fillId="29" borderId="25" xfId="1" applyFont="1" applyFill="1" applyBorder="1" applyAlignment="1">
      <alignment wrapText="1"/>
    </xf>
    <xf numFmtId="4" fontId="27" fillId="29" borderId="25" xfId="1" applyNumberFormat="1" applyFont="1" applyFill="1" applyBorder="1"/>
    <xf numFmtId="164" fontId="32" fillId="28" borderId="15" xfId="1" applyNumberFormat="1" applyFont="1" applyFill="1" applyBorder="1"/>
    <xf numFmtId="0" fontId="27" fillId="29" borderId="15" xfId="1" applyFont="1" applyFill="1" applyBorder="1" applyAlignment="1">
      <alignment wrapText="1"/>
    </xf>
    <xf numFmtId="0" fontId="27" fillId="29" borderId="15" xfId="1" applyFont="1" applyFill="1" applyBorder="1"/>
    <xf numFmtId="0" fontId="16" fillId="0" borderId="1" xfId="1" applyFont="1" applyFill="1" applyBorder="1" applyAlignment="1">
      <alignment wrapText="1"/>
    </xf>
    <xf numFmtId="0" fontId="27" fillId="0" borderId="25" xfId="1" applyFont="1" applyBorder="1"/>
    <xf numFmtId="165" fontId="16" fillId="17" borderId="15" xfId="1" applyNumberFormat="1" applyFont="1" applyFill="1" applyBorder="1" applyAlignment="1">
      <alignment horizontal="center"/>
    </xf>
    <xf numFmtId="165" fontId="30" fillId="17" borderId="15" xfId="1" applyNumberFormat="1" applyFont="1" applyFill="1" applyBorder="1" applyAlignment="1">
      <alignment horizontal="center"/>
    </xf>
    <xf numFmtId="0" fontId="30" fillId="17" borderId="30" xfId="1" applyFont="1" applyFill="1" applyBorder="1" applyAlignment="1">
      <alignment wrapText="1"/>
    </xf>
    <xf numFmtId="164" fontId="30" fillId="17" borderId="18" xfId="1" applyNumberFormat="1" applyFont="1" applyFill="1" applyBorder="1"/>
    <xf numFmtId="0" fontId="58" fillId="0" borderId="0" xfId="0" applyFont="1"/>
    <xf numFmtId="0" fontId="58" fillId="0" borderId="15" xfId="0" applyFont="1" applyBorder="1"/>
    <xf numFmtId="0" fontId="58" fillId="15" borderId="15" xfId="0" applyFont="1" applyFill="1" applyBorder="1"/>
    <xf numFmtId="0" fontId="58" fillId="25" borderId="15" xfId="0" applyFont="1" applyFill="1" applyBorder="1"/>
    <xf numFmtId="0" fontId="58" fillId="22" borderId="15" xfId="0" applyFont="1" applyFill="1" applyBorder="1"/>
    <xf numFmtId="0" fontId="58" fillId="22" borderId="15" xfId="0" applyFont="1" applyFill="1" applyBorder="1" applyAlignment="1">
      <alignment wrapText="1"/>
    </xf>
    <xf numFmtId="0" fontId="58" fillId="30" borderId="15" xfId="0" applyFont="1" applyFill="1" applyBorder="1" applyAlignment="1">
      <alignment horizontal="left"/>
    </xf>
    <xf numFmtId="0" fontId="60" fillId="30" borderId="15" xfId="0" applyFont="1" applyFill="1" applyBorder="1" applyAlignment="1">
      <alignment horizontal="left"/>
    </xf>
    <xf numFmtId="0" fontId="58" fillId="30" borderId="15" xfId="0" applyFont="1" applyFill="1" applyBorder="1"/>
    <xf numFmtId="0" fontId="58" fillId="0" borderId="15" xfId="0" applyFont="1" applyBorder="1" applyAlignment="1">
      <alignment wrapText="1"/>
    </xf>
    <xf numFmtId="0" fontId="61" fillId="15" borderId="15" xfId="0" applyFont="1" applyFill="1" applyBorder="1"/>
    <xf numFmtId="15" fontId="16" fillId="15" borderId="1" xfId="1" applyNumberFormat="1" applyFont="1" applyFill="1" applyBorder="1"/>
    <xf numFmtId="0" fontId="16" fillId="15" borderId="1" xfId="1" applyFont="1" applyFill="1" applyBorder="1" applyAlignment="1">
      <alignment wrapText="1"/>
    </xf>
    <xf numFmtId="4" fontId="16" fillId="15" borderId="25" xfId="1" applyNumberFormat="1" applyFont="1" applyFill="1" applyBorder="1"/>
    <xf numFmtId="0" fontId="32" fillId="15" borderId="15" xfId="1" applyFont="1" applyFill="1" applyBorder="1"/>
    <xf numFmtId="10" fontId="0" fillId="0" borderId="15" xfId="0" applyNumberFormat="1" applyBorder="1"/>
    <xf numFmtId="0" fontId="16" fillId="0" borderId="26" xfId="1" applyFont="1" applyBorder="1"/>
    <xf numFmtId="164" fontId="16" fillId="0" borderId="19" xfId="1" applyNumberFormat="1" applyFont="1" applyBorder="1"/>
    <xf numFmtId="0" fontId="16" fillId="17" borderId="27" xfId="1" applyFont="1" applyFill="1" applyBorder="1" applyAlignment="1">
      <alignment wrapText="1"/>
    </xf>
    <xf numFmtId="0" fontId="16" fillId="0" borderId="16" xfId="1" applyFont="1" applyFill="1" applyBorder="1" applyAlignment="1">
      <alignment wrapText="1"/>
    </xf>
    <xf numFmtId="164" fontId="16" fillId="17" borderId="15" xfId="1" applyNumberFormat="1" applyFont="1" applyFill="1" applyBorder="1"/>
    <xf numFmtId="4" fontId="0" fillId="22" borderId="15" xfId="0" applyNumberFormat="1" applyFill="1" applyBorder="1"/>
    <xf numFmtId="15" fontId="16" fillId="28" borderId="15" xfId="1" applyNumberFormat="1" applyFont="1" applyFill="1" applyBorder="1" applyAlignment="1">
      <alignment wrapText="1"/>
    </xf>
    <xf numFmtId="15" fontId="16" fillId="28" borderId="15" xfId="1" applyNumberFormat="1" applyFont="1" applyFill="1" applyBorder="1" applyAlignment="1">
      <alignment horizontal="center" wrapText="1"/>
    </xf>
    <xf numFmtId="0" fontId="27" fillId="28" borderId="15" xfId="1" applyFont="1" applyFill="1" applyBorder="1" applyAlignment="1">
      <alignment wrapText="1"/>
    </xf>
    <xf numFmtId="0" fontId="57" fillId="0" borderId="15" xfId="1" applyFont="1" applyFill="1" applyBorder="1"/>
    <xf numFmtId="164" fontId="57" fillId="0" borderId="29" xfId="1" applyNumberFormat="1" applyFont="1" applyFill="1" applyBorder="1"/>
    <xf numFmtId="0" fontId="57" fillId="0" borderId="0" xfId="1" applyFont="1"/>
    <xf numFmtId="164" fontId="57" fillId="0" borderId="0" xfId="1" applyNumberFormat="1" applyFont="1"/>
    <xf numFmtId="4" fontId="0" fillId="0" borderId="31" xfId="0" applyNumberFormat="1" applyBorder="1" applyAlignment="1">
      <alignment horizontal="right" wrapText="1"/>
    </xf>
    <xf numFmtId="165" fontId="57"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4" fillId="0" borderId="0" xfId="1" applyAlignment="1">
      <alignment horizontal="left" wrapText="1"/>
    </xf>
    <xf numFmtId="15" fontId="16" fillId="17" borderId="22" xfId="1" applyNumberFormat="1" applyFont="1" applyFill="1" applyBorder="1" applyAlignment="1">
      <alignment horizontal="center"/>
    </xf>
    <xf numFmtId="0" fontId="0" fillId="0" borderId="0" xfId="0" applyAlignment="1">
      <alignment horizontal="left"/>
    </xf>
    <xf numFmtId="165" fontId="62" fillId="0" borderId="25" xfId="1" applyNumberFormat="1" applyFont="1" applyFill="1" applyBorder="1" applyAlignment="1">
      <alignment horizontal="center"/>
    </xf>
    <xf numFmtId="0" fontId="62" fillId="0" borderId="15" xfId="1" applyFont="1" applyFill="1" applyBorder="1"/>
    <xf numFmtId="164" fontId="62" fillId="0" borderId="29" xfId="1" applyNumberFormat="1" applyFont="1" applyFill="1" applyBorder="1"/>
    <xf numFmtId="2" fontId="30" fillId="23" borderId="15" xfId="1" applyNumberFormat="1" applyFont="1" applyFill="1" applyBorder="1" applyAlignment="1">
      <alignment horizontal="right"/>
    </xf>
    <xf numFmtId="4" fontId="4" fillId="10" borderId="1" xfId="1" applyNumberFormat="1" applyFont="1" applyFill="1" applyBorder="1" applyAlignment="1">
      <alignment horizontal="right" wrapText="1"/>
    </xf>
    <xf numFmtId="0" fontId="4" fillId="0" borderId="19" xfId="1" applyFont="1" applyBorder="1"/>
    <xf numFmtId="0" fontId="4" fillId="0" borderId="0" xfId="1" applyFill="1" applyBorder="1"/>
    <xf numFmtId="15" fontId="4" fillId="0" borderId="1" xfId="1" applyNumberFormat="1" applyFont="1" applyBorder="1" applyAlignment="1">
      <alignment horizontal="center"/>
    </xf>
    <xf numFmtId="0" fontId="63" fillId="0" borderId="0" xfId="2" applyAlignment="1" applyProtection="1"/>
    <xf numFmtId="1" fontId="0" fillId="0" borderId="0" xfId="0" applyNumberFormat="1" applyAlignment="1">
      <alignment horizontal="left"/>
    </xf>
    <xf numFmtId="0" fontId="27" fillId="29" borderId="1" xfId="1" applyFont="1" applyFill="1" applyBorder="1" applyAlignment="1">
      <alignment wrapText="1"/>
    </xf>
    <xf numFmtId="164" fontId="27" fillId="29" borderId="18" xfId="1" applyNumberFormat="1" applyFont="1" applyFill="1" applyBorder="1"/>
    <xf numFmtId="4" fontId="27" fillId="29" borderId="15" xfId="1" applyNumberFormat="1" applyFont="1" applyFill="1" applyBorder="1"/>
    <xf numFmtId="164" fontId="4" fillId="28" borderId="21" xfId="1" applyNumberFormat="1" applyFill="1" applyBorder="1"/>
    <xf numFmtId="0" fontId="4" fillId="0" borderId="22" xfId="1" applyFont="1" applyBorder="1" applyAlignment="1">
      <alignment wrapText="1"/>
    </xf>
    <xf numFmtId="0" fontId="64" fillId="0" borderId="31" xfId="0" applyFont="1" applyBorder="1" applyAlignment="1">
      <alignment horizontal="left" wrapText="1"/>
    </xf>
    <xf numFmtId="0" fontId="26" fillId="0" borderId="15" xfId="0" applyFont="1" applyBorder="1" applyAlignment="1">
      <alignment horizontal="left" wrapText="1"/>
    </xf>
    <xf numFmtId="0" fontId="0" fillId="0" borderId="15" xfId="0" applyBorder="1" applyAlignment="1">
      <alignment horizontal="left" wrapText="1"/>
    </xf>
    <xf numFmtId="0" fontId="65" fillId="0" borderId="15" xfId="0" applyFont="1" applyBorder="1" applyAlignment="1">
      <alignment horizontal="left" wrapText="1"/>
    </xf>
    <xf numFmtId="165" fontId="16" fillId="16" borderId="0" xfId="1" applyNumberFormat="1" applyFont="1" applyFill="1" applyAlignment="1">
      <alignment horizontal="center"/>
    </xf>
    <xf numFmtId="0" fontId="4" fillId="16" borderId="0" xfId="1" applyFill="1"/>
    <xf numFmtId="164" fontId="4" fillId="16" borderId="0" xfId="1" applyNumberFormat="1" applyFill="1"/>
    <xf numFmtId="164" fontId="4" fillId="16" borderId="0" xfId="1" applyNumberFormat="1" applyFont="1" applyFill="1"/>
    <xf numFmtId="165" fontId="16" fillId="16" borderId="15" xfId="1" applyNumberFormat="1" applyFont="1" applyFill="1" applyBorder="1" applyAlignment="1">
      <alignment horizontal="center"/>
    </xf>
    <xf numFmtId="0" fontId="4" fillId="16" borderId="15" xfId="1" applyFill="1" applyBorder="1"/>
    <xf numFmtId="164" fontId="4" fillId="16" borderId="15" xfId="1" applyNumberFormat="1" applyFill="1" applyBorder="1"/>
    <xf numFmtId="164" fontId="4" fillId="16" borderId="15" xfId="1" applyNumberFormat="1" applyFont="1" applyFill="1" applyBorder="1"/>
    <xf numFmtId="164" fontId="7" fillId="10" borderId="18" xfId="1" applyNumberFormat="1" applyFont="1" applyFill="1" applyBorder="1"/>
    <xf numFmtId="0" fontId="53" fillId="0" borderId="0" xfId="1" applyFont="1"/>
    <xf numFmtId="164" fontId="53" fillId="0" borderId="0" xfId="1" applyNumberFormat="1" applyFont="1"/>
    <xf numFmtId="0" fontId="37" fillId="0" borderId="0" xfId="1" applyFont="1" applyAlignment="1">
      <alignment horizontal="left"/>
    </xf>
    <xf numFmtId="0" fontId="37" fillId="0" borderId="0" xfId="1" applyFont="1" applyAlignment="1">
      <alignment horizontal="left" wrapText="1"/>
    </xf>
    <xf numFmtId="0" fontId="40" fillId="0" borderId="0" xfId="1" applyFont="1" applyAlignment="1">
      <alignment horizontal="left"/>
    </xf>
    <xf numFmtId="164" fontId="40" fillId="0" borderId="0" xfId="1" applyNumberFormat="1" applyFont="1"/>
    <xf numFmtId="165" fontId="32" fillId="28" borderId="15" xfId="1" applyNumberFormat="1" applyFont="1" applyFill="1" applyBorder="1" applyAlignment="1">
      <alignment horizontal="center"/>
    </xf>
    <xf numFmtId="164" fontId="16" fillId="28" borderId="21" xfId="1" applyNumberFormat="1" applyFont="1" applyFill="1" applyBorder="1"/>
    <xf numFmtId="49" fontId="37" fillId="0" borderId="0" xfId="1" applyNumberFormat="1" applyFont="1"/>
    <xf numFmtId="0" fontId="4" fillId="0" borderId="22" xfId="1" applyFont="1" applyBorder="1"/>
    <xf numFmtId="0" fontId="16" fillId="0" borderId="28" xfId="1" applyFont="1" applyBorder="1" applyAlignment="1">
      <alignment wrapText="1"/>
    </xf>
    <xf numFmtId="0" fontId="53" fillId="0" borderId="25" xfId="1" applyFont="1" applyFill="1" applyBorder="1"/>
    <xf numFmtId="164" fontId="52" fillId="0" borderId="15" xfId="1" applyNumberFormat="1" applyFont="1" applyBorder="1"/>
    <xf numFmtId="15" fontId="16" fillId="0" borderId="15" xfId="1" applyNumberFormat="1" applyFont="1" applyFill="1" applyBorder="1" applyAlignment="1">
      <alignment horizontal="center"/>
    </xf>
    <xf numFmtId="164" fontId="0" fillId="0" borderId="15" xfId="0" applyNumberFormat="1" applyBorder="1"/>
    <xf numFmtId="15" fontId="0" fillId="0" borderId="15" xfId="0" applyNumberFormat="1" applyFill="1" applyBorder="1" applyAlignment="1">
      <alignment wrapText="1"/>
    </xf>
    <xf numFmtId="0" fontId="66" fillId="15" borderId="21" xfId="0" applyFont="1" applyFill="1" applyBorder="1"/>
    <xf numFmtId="0" fontId="58" fillId="31" borderId="15" xfId="0" applyFont="1" applyFill="1" applyBorder="1"/>
    <xf numFmtId="165" fontId="52" fillId="0" borderId="25" xfId="1" applyNumberFormat="1" applyFont="1" applyFill="1" applyBorder="1" applyAlignment="1">
      <alignment horizontal="center"/>
    </xf>
    <xf numFmtId="0" fontId="4" fillId="11" borderId="17" xfId="1" applyFont="1" applyFill="1" applyBorder="1" applyAlignment="1">
      <alignment wrapText="1"/>
    </xf>
    <xf numFmtId="14" fontId="4" fillId="0" borderId="15" xfId="1" applyNumberFormat="1" applyBorder="1"/>
    <xf numFmtId="0" fontId="27" fillId="28" borderId="25" xfId="1" applyFont="1" applyFill="1" applyBorder="1" applyAlignment="1">
      <alignment wrapText="1"/>
    </xf>
    <xf numFmtId="4" fontId="27" fillId="28" borderId="25" xfId="1" applyNumberFormat="1" applyFont="1" applyFill="1" applyBorder="1"/>
    <xf numFmtId="0" fontId="4" fillId="0" borderId="15" xfId="1" applyFont="1" applyBorder="1" applyAlignment="1">
      <alignment wrapText="1"/>
    </xf>
    <xf numFmtId="4" fontId="12" fillId="22" borderId="15" xfId="1" applyNumberFormat="1" applyFont="1" applyFill="1" applyBorder="1" applyAlignment="1">
      <alignment horizontal="right" wrapText="1"/>
    </xf>
    <xf numFmtId="164" fontId="7" fillId="10" borderId="16" xfId="1" applyNumberFormat="1" applyFont="1" applyFill="1" applyBorder="1"/>
    <xf numFmtId="14" fontId="7" fillId="10" borderId="11" xfId="1" applyNumberFormat="1" applyFont="1" applyFill="1" applyBorder="1" applyAlignment="1">
      <alignment horizontal="left"/>
    </xf>
    <xf numFmtId="0" fontId="27" fillId="10" borderId="18" xfId="1" applyFont="1" applyFill="1" applyBorder="1"/>
    <xf numFmtId="15" fontId="3" fillId="0" borderId="0" xfId="3" applyNumberFormat="1"/>
    <xf numFmtId="164" fontId="16" fillId="0" borderId="11" xfId="1" applyNumberFormat="1" applyFont="1" applyBorder="1"/>
    <xf numFmtId="0" fontId="16" fillId="0" borderId="0" xfId="1" applyFont="1" applyAlignment="1">
      <alignment horizontal="left" wrapText="1"/>
    </xf>
    <xf numFmtId="0" fontId="4" fillId="0" borderId="0" xfId="1" applyAlignment="1">
      <alignment horizontal="right"/>
    </xf>
    <xf numFmtId="164" fontId="16" fillId="0" borderId="0" xfId="1" applyNumberFormat="1" applyFont="1" applyAlignment="1">
      <alignment horizontal="right"/>
    </xf>
    <xf numFmtId="0" fontId="67" fillId="0" borderId="0" xfId="1" applyFont="1" applyFill="1"/>
    <xf numFmtId="164" fontId="67" fillId="0" borderId="0" xfId="1" applyNumberFormat="1" applyFont="1" applyFill="1"/>
    <xf numFmtId="15" fontId="16" fillId="17" borderId="17" xfId="1" applyNumberFormat="1" applyFont="1" applyFill="1" applyBorder="1" applyAlignment="1">
      <alignment horizontal="center"/>
    </xf>
    <xf numFmtId="15" fontId="16" fillId="17" borderId="18" xfId="1" applyNumberFormat="1" applyFont="1" applyFill="1" applyBorder="1" applyAlignment="1">
      <alignment horizontal="center"/>
    </xf>
    <xf numFmtId="0" fontId="16" fillId="0" borderId="12" xfId="1" applyFont="1" applyBorder="1"/>
    <xf numFmtId="164" fontId="16" fillId="0" borderId="32" xfId="1" applyNumberFormat="1" applyFont="1" applyBorder="1"/>
    <xf numFmtId="0" fontId="7" fillId="10" borderId="17" xfId="1" applyFont="1" applyFill="1" applyBorder="1"/>
    <xf numFmtId="15" fontId="16" fillId="17" borderId="15" xfId="1" applyNumberFormat="1" applyFont="1" applyFill="1" applyBorder="1" applyAlignment="1">
      <alignment horizontal="center"/>
    </xf>
    <xf numFmtId="165" fontId="54" fillId="0" borderId="15" xfId="1" applyNumberFormat="1" applyFont="1" applyFill="1" applyBorder="1" applyAlignment="1">
      <alignment horizontal="center"/>
    </xf>
    <xf numFmtId="164" fontId="54" fillId="0" borderId="15" xfId="1" applyNumberFormat="1" applyFont="1" applyFill="1" applyBorder="1"/>
    <xf numFmtId="165" fontId="52" fillId="15" borderId="25" xfId="1" applyNumberFormat="1" applyFont="1" applyFill="1" applyBorder="1" applyAlignment="1">
      <alignment horizontal="center"/>
    </xf>
    <xf numFmtId="165" fontId="36" fillId="15" borderId="15" xfId="1" applyNumberFormat="1" applyFont="1" applyFill="1" applyBorder="1" applyAlignment="1">
      <alignment horizontal="center"/>
    </xf>
    <xf numFmtId="164" fontId="4" fillId="0" borderId="0" xfId="1" applyNumberFormat="1" applyFill="1"/>
    <xf numFmtId="15" fontId="0" fillId="0" borderId="0" xfId="0" applyNumberFormat="1" applyAlignment="1">
      <alignment horizontal="center"/>
    </xf>
    <xf numFmtId="0" fontId="26" fillId="0" borderId="15" xfId="0" applyFont="1" applyBorder="1"/>
    <xf numFmtId="0" fontId="16" fillId="24" borderId="1" xfId="1" applyFont="1" applyFill="1" applyBorder="1" applyAlignment="1">
      <alignment wrapText="1"/>
    </xf>
    <xf numFmtId="164" fontId="16" fillId="24" borderId="1" xfId="1" applyNumberFormat="1" applyFont="1" applyFill="1" applyBorder="1"/>
    <xf numFmtId="0" fontId="27" fillId="24" borderId="15" xfId="1" applyFont="1" applyFill="1" applyBorder="1" applyAlignment="1">
      <alignment wrapText="1"/>
    </xf>
    <xf numFmtId="164" fontId="27" fillId="24" borderId="15" xfId="1" applyNumberFormat="1" applyFont="1" applyFill="1" applyBorder="1"/>
    <xf numFmtId="164" fontId="16" fillId="28" borderId="21" xfId="1" applyNumberFormat="1" applyFont="1" applyFill="1" applyBorder="1" applyAlignment="1">
      <alignment wrapText="1"/>
    </xf>
    <xf numFmtId="165" fontId="30" fillId="17" borderId="21"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68" fillId="0" borderId="15" xfId="1" applyNumberFormat="1" applyFont="1" applyBorder="1"/>
    <xf numFmtId="164" fontId="0" fillId="0" borderId="15" xfId="1" applyNumberFormat="1" applyFont="1" applyBorder="1"/>
    <xf numFmtId="0" fontId="0" fillId="0" borderId="15" xfId="0" applyBorder="1" applyAlignment="1">
      <alignment wrapText="1"/>
    </xf>
    <xf numFmtId="0" fontId="16" fillId="0" borderId="25" xfId="1" applyFont="1" applyBorder="1" applyAlignment="1">
      <alignment wrapText="1"/>
    </xf>
    <xf numFmtId="165" fontId="52" fillId="0" borderId="19" xfId="1" applyNumberFormat="1" applyFont="1" applyBorder="1" applyAlignment="1">
      <alignment horizontal="center"/>
    </xf>
    <xf numFmtId="0" fontId="52" fillId="0" borderId="19" xfId="1" applyFont="1" applyBorder="1"/>
    <xf numFmtId="164" fontId="52" fillId="0" borderId="19" xfId="1" applyNumberFormat="1" applyFont="1" applyFill="1" applyBorder="1"/>
    <xf numFmtId="164" fontId="7" fillId="10" borderId="20" xfId="1" applyNumberFormat="1" applyFont="1" applyFill="1" applyBorder="1"/>
    <xf numFmtId="15" fontId="27" fillId="0" borderId="1" xfId="1" applyNumberFormat="1" applyFont="1" applyBorder="1" applyAlignment="1">
      <alignment horizontal="center"/>
    </xf>
    <xf numFmtId="0" fontId="27" fillId="0" borderId="16" xfId="1" applyFont="1" applyBorder="1"/>
    <xf numFmtId="15" fontId="27" fillId="0" borderId="17" xfId="1" applyNumberFormat="1" applyFont="1" applyFill="1" applyBorder="1" applyAlignment="1">
      <alignment horizontal="center"/>
    </xf>
    <xf numFmtId="0" fontId="54" fillId="0" borderId="15" xfId="1" applyFont="1" applyFill="1" applyBorder="1" applyAlignment="1">
      <alignment wrapText="1"/>
    </xf>
    <xf numFmtId="0" fontId="55" fillId="0" borderId="25" xfId="1" applyFont="1" applyFill="1" applyBorder="1"/>
    <xf numFmtId="165" fontId="27" fillId="0" borderId="15" xfId="1" applyNumberFormat="1" applyFont="1" applyFill="1" applyBorder="1" applyAlignment="1">
      <alignment horizontal="left"/>
    </xf>
    <xf numFmtId="2" fontId="27" fillId="0" borderId="15" xfId="1" applyNumberFormat="1" applyFont="1" applyFill="1" applyBorder="1" applyAlignment="1">
      <alignment horizontal="right"/>
    </xf>
    <xf numFmtId="0" fontId="52" fillId="0" borderId="15" xfId="1" applyFont="1" applyFill="1" applyBorder="1" applyAlignment="1">
      <alignment wrapText="1"/>
    </xf>
    <xf numFmtId="0" fontId="36" fillId="0" borderId="25" xfId="1" applyFont="1" applyFill="1" applyBorder="1"/>
    <xf numFmtId="0" fontId="30" fillId="0" borderId="25" xfId="1" applyFont="1" applyFill="1" applyBorder="1" applyAlignment="1">
      <alignment wrapText="1"/>
    </xf>
    <xf numFmtId="164" fontId="27" fillId="28" borderId="21" xfId="1" applyNumberFormat="1" applyFont="1" applyFill="1" applyBorder="1"/>
    <xf numFmtId="165" fontId="27" fillId="24" borderId="15" xfId="1" applyNumberFormat="1" applyFont="1" applyFill="1" applyBorder="1" applyAlignment="1">
      <alignment horizontal="center"/>
    </xf>
    <xf numFmtId="4" fontId="16" fillId="0" borderId="0" xfId="1" applyNumberFormat="1" applyFont="1"/>
    <xf numFmtId="0" fontId="4" fillId="18" borderId="15" xfId="1" applyFill="1" applyBorder="1"/>
    <xf numFmtId="0" fontId="4" fillId="0" borderId="0" xfId="1" applyBorder="1"/>
    <xf numFmtId="0" fontId="4" fillId="0" borderId="19" xfId="1" applyBorder="1"/>
    <xf numFmtId="165" fontId="16" fillId="28" borderId="19" xfId="1" applyNumberFormat="1" applyFont="1" applyFill="1" applyBorder="1" applyAlignment="1">
      <alignment horizontal="center"/>
    </xf>
    <xf numFmtId="0" fontId="32" fillId="28" borderId="19" xfId="1" applyFont="1" applyFill="1" applyBorder="1" applyAlignment="1">
      <alignment wrapText="1"/>
    </xf>
    <xf numFmtId="0" fontId="32" fillId="28" borderId="21" xfId="1" applyFont="1" applyFill="1" applyBorder="1" applyAlignment="1">
      <alignment wrapText="1"/>
    </xf>
    <xf numFmtId="164" fontId="4" fillId="28" borderId="12" xfId="1" applyNumberFormat="1" applyFont="1" applyFill="1" applyBorder="1"/>
    <xf numFmtId="0" fontId="27" fillId="0" borderId="25" xfId="1" applyFont="1" applyFill="1" applyBorder="1"/>
    <xf numFmtId="0" fontId="70" fillId="0" borderId="0" xfId="1" applyFont="1"/>
    <xf numFmtId="165" fontId="70" fillId="0" borderId="15" xfId="1" applyNumberFormat="1" applyFont="1" applyFill="1" applyBorder="1" applyAlignment="1">
      <alignment horizontal="center"/>
    </xf>
    <xf numFmtId="164" fontId="70" fillId="0" borderId="15" xfId="1" applyNumberFormat="1" applyFont="1" applyFill="1" applyBorder="1"/>
    <xf numFmtId="164" fontId="52" fillId="0" borderId="29" xfId="1" applyNumberFormat="1" applyFont="1" applyFill="1" applyBorder="1"/>
    <xf numFmtId="165" fontId="71" fillId="28" borderId="15" xfId="1" applyNumberFormat="1" applyFont="1" applyFill="1" applyBorder="1" applyAlignment="1">
      <alignment horizontal="center"/>
    </xf>
    <xf numFmtId="0" fontId="71" fillId="28" borderId="15" xfId="1" applyFont="1" applyFill="1" applyBorder="1" applyAlignment="1">
      <alignment wrapText="1"/>
    </xf>
    <xf numFmtId="164" fontId="71" fillId="28" borderId="26" xfId="1" applyNumberFormat="1" applyFont="1" applyFill="1" applyBorder="1"/>
    <xf numFmtId="0" fontId="27" fillId="28" borderId="19" xfId="1" applyFont="1" applyFill="1" applyBorder="1" applyAlignment="1">
      <alignment wrapText="1"/>
    </xf>
    <xf numFmtId="15" fontId="4" fillId="0" borderId="15" xfId="1" applyNumberFormat="1" applyFont="1" applyBorder="1"/>
    <xf numFmtId="165" fontId="30" fillId="18" borderId="15" xfId="1" applyNumberFormat="1" applyFont="1" applyFill="1" applyBorder="1" applyAlignment="1">
      <alignment horizontal="center"/>
    </xf>
    <xf numFmtId="0" fontId="30" fillId="18" borderId="25" xfId="1" applyFont="1" applyFill="1" applyBorder="1" applyAlignment="1">
      <alignment wrapText="1"/>
    </xf>
    <xf numFmtId="164" fontId="30" fillId="18" borderId="15" xfId="1" applyNumberFormat="1" applyFont="1" applyFill="1" applyBorder="1"/>
    <xf numFmtId="15" fontId="34" fillId="0" borderId="1" xfId="1" applyNumberFormat="1" applyFont="1" applyFill="1" applyBorder="1" applyAlignment="1">
      <alignment horizontal="center"/>
    </xf>
    <xf numFmtId="0" fontId="27" fillId="0" borderId="25" xfId="1" applyFont="1" applyFill="1" applyBorder="1" applyAlignment="1">
      <alignment wrapText="1"/>
    </xf>
    <xf numFmtId="0" fontId="54" fillId="0" borderId="25" xfId="1" applyFont="1" applyFill="1" applyBorder="1" applyAlignment="1">
      <alignment wrapText="1"/>
    </xf>
    <xf numFmtId="168" fontId="4" fillId="0" borderId="0" xfId="1" applyNumberFormat="1"/>
    <xf numFmtId="165" fontId="29" fillId="0" borderId="15" xfId="1" applyNumberFormat="1" applyFont="1" applyBorder="1" applyAlignment="1">
      <alignment horizontal="center"/>
    </xf>
    <xf numFmtId="0" fontId="29" fillId="0" borderId="15" xfId="1" applyFont="1" applyBorder="1" applyAlignment="1">
      <alignment wrapText="1"/>
    </xf>
    <xf numFmtId="164" fontId="29" fillId="0" borderId="15" xfId="1" applyNumberFormat="1" applyFont="1" applyBorder="1"/>
    <xf numFmtId="165" fontId="0" fillId="15"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7" fillId="8" borderId="15" xfId="1" applyFont="1" applyFill="1" applyBorder="1"/>
    <xf numFmtId="15" fontId="16" fillId="0" borderId="17" xfId="1" applyNumberFormat="1" applyFont="1" applyBorder="1" applyAlignment="1">
      <alignment horizontal="center"/>
    </xf>
    <xf numFmtId="0" fontId="16" fillId="0" borderId="19" xfId="1" applyFont="1" applyBorder="1" applyAlignment="1">
      <alignment wrapText="1"/>
    </xf>
    <xf numFmtId="0" fontId="27" fillId="0" borderId="15" xfId="1" applyFont="1" applyFill="1" applyBorder="1" applyAlignment="1">
      <alignment wrapText="1"/>
    </xf>
    <xf numFmtId="4" fontId="42" fillId="0" borderId="15" xfId="1" applyNumberFormat="1" applyFont="1" applyBorder="1"/>
    <xf numFmtId="0" fontId="16" fillId="28" borderId="19" xfId="1" applyFont="1" applyFill="1" applyBorder="1" applyAlignment="1">
      <alignment wrapText="1"/>
    </xf>
    <xf numFmtId="0" fontId="27" fillId="0" borderId="0" xfId="1" applyFont="1" applyAlignment="1">
      <alignment horizontal="left" wrapText="1"/>
    </xf>
    <xf numFmtId="0" fontId="27" fillId="0" borderId="0" xfId="1" applyFont="1" applyAlignment="1">
      <alignment horizontal="left"/>
    </xf>
    <xf numFmtId="2" fontId="4" fillId="0" borderId="0" xfId="1" applyNumberFormat="1" applyAlignment="1">
      <alignment wrapText="1"/>
    </xf>
    <xf numFmtId="0" fontId="71" fillId="0" borderId="15" xfId="1" applyFont="1" applyFill="1" applyBorder="1" applyAlignment="1">
      <alignment wrapText="1"/>
    </xf>
    <xf numFmtId="2" fontId="4" fillId="15" borderId="15" xfId="1" applyNumberFormat="1" applyFill="1" applyBorder="1"/>
    <xf numFmtId="15" fontId="27" fillId="17" borderId="17" xfId="1" applyNumberFormat="1" applyFont="1" applyFill="1" applyBorder="1" applyAlignment="1">
      <alignment horizontal="center"/>
    </xf>
    <xf numFmtId="15" fontId="27" fillId="17"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2" fillId="0" borderId="18" xfId="1" applyFont="1" applyBorder="1"/>
    <xf numFmtId="15" fontId="16" fillId="0" borderId="15" xfId="1" applyNumberFormat="1" applyFont="1" applyFill="1" applyBorder="1" applyAlignment="1">
      <alignment wrapText="1"/>
    </xf>
    <xf numFmtId="164" fontId="42" fillId="0" borderId="18" xfId="1" applyNumberFormat="1" applyFont="1" applyBorder="1"/>
    <xf numFmtId="164" fontId="46" fillId="0" borderId="15" xfId="1" applyNumberFormat="1" applyFont="1" applyBorder="1"/>
    <xf numFmtId="0" fontId="36" fillId="0" borderId="25" xfId="1" applyFont="1" applyFill="1" applyBorder="1" applyAlignment="1">
      <alignment wrapText="1"/>
    </xf>
    <xf numFmtId="0" fontId="16" fillId="0" borderId="0" xfId="1" applyFont="1" applyAlignment="1">
      <alignment horizontal="left"/>
    </xf>
    <xf numFmtId="164" fontId="16" fillId="15" borderId="0" xfId="1" applyNumberFormat="1" applyFont="1" applyFill="1"/>
    <xf numFmtId="164" fontId="16" fillId="15" borderId="0" xfId="1" applyNumberFormat="1" applyFont="1" applyFill="1" applyBorder="1"/>
    <xf numFmtId="17" fontId="4" fillId="0" borderId="0" xfId="1" applyNumberFormat="1"/>
    <xf numFmtId="0" fontId="30" fillId="15" borderId="25" xfId="1" applyFont="1" applyFill="1" applyBorder="1" applyAlignment="1">
      <alignment wrapText="1"/>
    </xf>
    <xf numFmtId="2" fontId="0" fillId="0" borderId="0" xfId="0" applyNumberFormat="1" applyFont="1" applyFill="1" applyBorder="1"/>
    <xf numFmtId="0" fontId="0" fillId="0" borderId="0" xfId="0" applyFont="1" applyFill="1" applyBorder="1"/>
    <xf numFmtId="0" fontId="16" fillId="15" borderId="15" xfId="1" applyFont="1" applyFill="1" applyBorder="1"/>
    <xf numFmtId="2" fontId="0" fillId="0" borderId="0" xfId="0" applyNumberFormat="1" applyFill="1" applyBorder="1"/>
    <xf numFmtId="164" fontId="29" fillId="15" borderId="15" xfId="1" applyNumberFormat="1" applyFont="1" applyFill="1" applyBorder="1"/>
    <xf numFmtId="165" fontId="29" fillId="15" borderId="15" xfId="1" applyNumberFormat="1" applyFont="1" applyFill="1" applyBorder="1" applyAlignment="1">
      <alignment horizontal="center" wrapText="1"/>
    </xf>
    <xf numFmtId="2" fontId="29" fillId="15" borderId="15" xfId="1" applyNumberFormat="1" applyFont="1" applyFill="1" applyBorder="1" applyAlignment="1">
      <alignment horizontal="right" wrapText="1"/>
    </xf>
    <xf numFmtId="2" fontId="45" fillId="25" borderId="15" xfId="1" applyNumberFormat="1" applyFont="1" applyFill="1" applyBorder="1" applyAlignment="1">
      <alignment horizontal="center" wrapText="1"/>
    </xf>
    <xf numFmtId="15" fontId="27" fillId="0" borderId="15" xfId="1" applyNumberFormat="1" applyFont="1" applyFill="1" applyBorder="1" applyAlignment="1">
      <alignment wrapText="1"/>
    </xf>
    <xf numFmtId="165" fontId="46" fillId="28" borderId="15" xfId="1" applyNumberFormat="1" applyFont="1" applyFill="1" applyBorder="1" applyAlignment="1">
      <alignment horizontal="center"/>
    </xf>
    <xf numFmtId="0" fontId="46" fillId="28" borderId="19" xfId="1" applyFont="1" applyFill="1" applyBorder="1" applyAlignment="1">
      <alignment wrapText="1"/>
    </xf>
    <xf numFmtId="164" fontId="46" fillId="28" borderId="15" xfId="1" applyNumberFormat="1" applyFont="1" applyFill="1" applyBorder="1"/>
    <xf numFmtId="0" fontId="46" fillId="28" borderId="15" xfId="1" applyFont="1" applyFill="1" applyBorder="1" applyAlignment="1">
      <alignment wrapText="1"/>
    </xf>
    <xf numFmtId="164" fontId="46" fillId="28" borderId="26" xfId="1" applyNumberFormat="1" applyFont="1" applyFill="1" applyBorder="1"/>
    <xf numFmtId="0" fontId="52" fillId="0" borderId="15" xfId="1" applyFont="1" applyBorder="1" applyAlignment="1">
      <alignment wrapText="1"/>
    </xf>
    <xf numFmtId="0" fontId="52" fillId="0" borderId="25" xfId="1" applyFont="1" applyFill="1" applyBorder="1" applyAlignment="1">
      <alignment wrapText="1"/>
    </xf>
    <xf numFmtId="0" fontId="56" fillId="0" borderId="25" xfId="1" applyFont="1" applyFill="1" applyBorder="1" applyAlignment="1">
      <alignment wrapText="1"/>
    </xf>
    <xf numFmtId="165" fontId="70" fillId="0" borderId="15" xfId="1" applyNumberFormat="1" applyFont="1" applyBorder="1" applyAlignment="1">
      <alignment horizontal="center"/>
    </xf>
    <xf numFmtId="0" fontId="70" fillId="0" borderId="25" xfId="1" applyFont="1" applyFill="1" applyBorder="1" applyAlignment="1">
      <alignment wrapText="1"/>
    </xf>
    <xf numFmtId="164" fontId="29" fillId="15" borderId="15" xfId="1" applyNumberFormat="1" applyFont="1" applyFill="1" applyBorder="1" applyAlignment="1">
      <alignment wrapText="1"/>
    </xf>
    <xf numFmtId="14" fontId="0" fillId="0" borderId="15" xfId="0" applyNumberFormat="1" applyBorder="1" applyAlignment="1">
      <alignment horizontal="left"/>
    </xf>
    <xf numFmtId="164" fontId="27" fillId="0" borderId="26" xfId="1" applyNumberFormat="1" applyFont="1" applyFill="1" applyBorder="1"/>
    <xf numFmtId="0" fontId="37" fillId="0" borderId="15" xfId="1" applyFont="1" applyBorder="1" applyAlignment="1">
      <alignment horizontal="left" wrapText="1"/>
    </xf>
    <xf numFmtId="164" fontId="37" fillId="0" borderId="15" xfId="1" applyNumberFormat="1" applyFont="1" applyBorder="1"/>
    <xf numFmtId="15" fontId="4" fillId="0" borderId="15" xfId="1" applyNumberFormat="1" applyBorder="1" applyAlignment="1">
      <alignment horizontal="center"/>
    </xf>
    <xf numFmtId="0" fontId="16" fillId="0" borderId="15" xfId="1" applyFont="1" applyBorder="1" applyAlignment="1">
      <alignment horizontal="left"/>
    </xf>
    <xf numFmtId="0" fontId="25" fillId="22" borderId="15" xfId="1" applyFont="1" applyFill="1" applyBorder="1"/>
    <xf numFmtId="164" fontId="27" fillId="22" borderId="15" xfId="1" applyNumberFormat="1" applyFont="1" applyFill="1" applyBorder="1"/>
    <xf numFmtId="0" fontId="69" fillId="15" borderId="15" xfId="1" applyFont="1" applyFill="1" applyBorder="1"/>
    <xf numFmtId="164" fontId="16" fillId="15" borderId="15" xfId="1" applyNumberFormat="1" applyFont="1" applyFill="1" applyBorder="1" applyAlignment="1">
      <alignment horizontal="right"/>
    </xf>
    <xf numFmtId="0" fontId="36" fillId="15" borderId="15" xfId="1" applyFont="1" applyFill="1" applyBorder="1"/>
    <xf numFmtId="164" fontId="36" fillId="15" borderId="15" xfId="1" applyNumberFormat="1" applyFont="1" applyFill="1" applyBorder="1"/>
    <xf numFmtId="165" fontId="52" fillId="15" borderId="15" xfId="1" applyNumberFormat="1" applyFont="1" applyFill="1" applyBorder="1" applyAlignment="1">
      <alignment horizontal="center"/>
    </xf>
    <xf numFmtId="0" fontId="52" fillId="15" borderId="25" xfId="1" applyFont="1" applyFill="1" applyBorder="1" applyAlignment="1">
      <alignment wrapText="1"/>
    </xf>
    <xf numFmtId="164" fontId="52" fillId="15" borderId="15" xfId="1" applyNumberFormat="1" applyFont="1" applyFill="1" applyBorder="1"/>
    <xf numFmtId="0" fontId="30" fillId="0" borderId="15" xfId="1" applyFont="1" applyFill="1" applyBorder="1" applyAlignment="1">
      <alignment wrapText="1"/>
    </xf>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164" fontId="4" fillId="0" borderId="15" xfId="1" applyNumberFormat="1" applyBorder="1" applyAlignment="1">
      <alignment wrapText="1"/>
    </xf>
    <xf numFmtId="0" fontId="37" fillId="0" borderId="25" xfId="1" applyFont="1" applyFill="1" applyBorder="1" applyAlignment="1">
      <alignment wrapText="1"/>
    </xf>
    <xf numFmtId="0" fontId="4" fillId="0" borderId="0" xfId="1" applyAlignment="1">
      <alignment horizontal="center"/>
    </xf>
    <xf numFmtId="164" fontId="55" fillId="15" borderId="29" xfId="1" applyNumberFormat="1" applyFont="1" applyFill="1" applyBorder="1"/>
    <xf numFmtId="164" fontId="70" fillId="0" borderId="29" xfId="1" applyNumberFormat="1" applyFont="1" applyFill="1" applyBorder="1"/>
    <xf numFmtId="0" fontId="16" fillId="0" borderId="28" xfId="1" applyFont="1" applyFill="1" applyBorder="1" applyAlignment="1">
      <alignment wrapText="1"/>
    </xf>
    <xf numFmtId="0" fontId="16" fillId="0" borderId="19" xfId="1" applyFont="1" applyFill="1" applyBorder="1" applyAlignment="1">
      <alignment wrapText="1"/>
    </xf>
    <xf numFmtId="0" fontId="4" fillId="0" borderId="0" xfId="1" applyAlignment="1">
      <alignment horizontal="center"/>
    </xf>
    <xf numFmtId="4" fontId="16" fillId="0" borderId="15" xfId="1" applyNumberFormat="1" applyFont="1" applyFill="1" applyBorder="1"/>
    <xf numFmtId="164" fontId="16" fillId="0" borderId="15" xfId="1" applyNumberFormat="1" applyFont="1" applyFill="1" applyBorder="1" applyAlignment="1">
      <alignment horizontal="right"/>
    </xf>
    <xf numFmtId="4" fontId="30" fillId="0" borderId="0" xfId="1" applyNumberFormat="1" applyFont="1" applyAlignment="1">
      <alignment wrapText="1"/>
    </xf>
    <xf numFmtId="3" fontId="0" fillId="0" borderId="15" xfId="0" applyNumberFormat="1" applyBorder="1"/>
    <xf numFmtId="0" fontId="0" fillId="15" borderId="15" xfId="0" applyFill="1" applyBorder="1"/>
    <xf numFmtId="3" fontId="0" fillId="15" borderId="15" xfId="0" applyNumberFormat="1" applyFill="1" applyBorder="1"/>
    <xf numFmtId="0" fontId="0" fillId="0" borderId="32" xfId="0" applyFill="1" applyBorder="1"/>
    <xf numFmtId="0" fontId="4" fillId="0" borderId="0" xfId="1" applyAlignment="1">
      <alignment horizontal="center"/>
    </xf>
    <xf numFmtId="15" fontId="49" fillId="0" borderId="0" xfId="0" applyNumberFormat="1" applyFont="1"/>
    <xf numFmtId="15" fontId="49" fillId="0" borderId="0" xfId="0" applyNumberFormat="1" applyFont="1" applyAlignment="1">
      <alignment horizontal="center"/>
    </xf>
    <xf numFmtId="2" fontId="49" fillId="0" borderId="0" xfId="0" applyNumberFormat="1" applyFont="1"/>
    <xf numFmtId="164" fontId="27" fillId="15" borderId="26" xfId="1" applyNumberFormat="1" applyFont="1" applyFill="1" applyBorder="1"/>
    <xf numFmtId="15" fontId="4" fillId="0" borderId="17" xfId="1" applyNumberFormat="1" applyFont="1" applyBorder="1" applyAlignment="1">
      <alignment horizontal="center"/>
    </xf>
    <xf numFmtId="0" fontId="4" fillId="0" borderId="26" xfId="1" applyFont="1" applyBorder="1" applyAlignment="1">
      <alignment wrapText="1"/>
    </xf>
    <xf numFmtId="164" fontId="4" fillId="0" borderId="19" xfId="1" applyNumberFormat="1" applyFont="1" applyBorder="1"/>
    <xf numFmtId="164" fontId="16" fillId="0" borderId="19" xfId="1" applyNumberFormat="1" applyFont="1" applyFill="1" applyBorder="1"/>
    <xf numFmtId="0" fontId="4" fillId="0" borderId="0" xfId="1" applyAlignment="1">
      <alignment horizontal="center"/>
    </xf>
    <xf numFmtId="0" fontId="55" fillId="0" borderId="25" xfId="1" applyFont="1" applyFill="1" applyBorder="1" applyAlignment="1">
      <alignment wrapText="1"/>
    </xf>
    <xf numFmtId="0" fontId="26" fillId="34" borderId="31" xfId="0" applyFont="1" applyFill="1" applyBorder="1" applyAlignment="1">
      <alignment horizontal="center" vertical="center" wrapText="1"/>
    </xf>
    <xf numFmtId="0" fontId="0" fillId="20" borderId="31" xfId="0" applyFill="1" applyBorder="1" applyAlignment="1">
      <alignment horizontal="center" wrapText="1"/>
    </xf>
    <xf numFmtId="0" fontId="4" fillId="0" borderId="0" xfId="1" applyAlignment="1">
      <alignment horizontal="center"/>
    </xf>
    <xf numFmtId="0" fontId="27" fillId="0" borderId="19" xfId="1" applyFont="1" applyFill="1" applyBorder="1" applyAlignment="1">
      <alignment wrapText="1"/>
    </xf>
    <xf numFmtId="164" fontId="27" fillId="0" borderId="19" xfId="1" applyNumberFormat="1" applyFont="1" applyFill="1" applyBorder="1"/>
    <xf numFmtId="0" fontId="4" fillId="0" borderId="0" xfId="1" applyAlignment="1">
      <alignment horizontal="center"/>
    </xf>
    <xf numFmtId="165" fontId="67" fillId="0" borderId="15" xfId="1" applyNumberFormat="1" applyFont="1" applyBorder="1" applyAlignment="1">
      <alignment horizontal="center"/>
    </xf>
    <xf numFmtId="0" fontId="67" fillId="0" borderId="25" xfId="1" applyFont="1" applyFill="1" applyBorder="1" applyAlignment="1">
      <alignment wrapText="1"/>
    </xf>
    <xf numFmtId="164" fontId="67" fillId="0" borderId="15" xfId="1" applyNumberFormat="1" applyFont="1" applyFill="1" applyBorder="1"/>
    <xf numFmtId="0" fontId="75" fillId="15" borderId="15" xfId="1" applyFont="1" applyFill="1" applyBorder="1"/>
    <xf numFmtId="0" fontId="4" fillId="0" borderId="0" xfId="1" applyAlignment="1">
      <alignment horizontal="center"/>
    </xf>
    <xf numFmtId="164" fontId="4" fillId="0" borderId="0" xfId="1" applyNumberFormat="1" applyFill="1" applyBorder="1"/>
    <xf numFmtId="165" fontId="29" fillId="15" borderId="15" xfId="1" applyNumberFormat="1" applyFont="1" applyFill="1" applyBorder="1" applyAlignment="1">
      <alignment horizontal="center"/>
    </xf>
    <xf numFmtId="0" fontId="29" fillId="15" borderId="1" xfId="1" applyFont="1" applyFill="1" applyBorder="1" applyAlignment="1">
      <alignment wrapText="1"/>
    </xf>
    <xf numFmtId="164" fontId="29" fillId="15" borderId="26" xfId="1" applyNumberFormat="1" applyFont="1" applyFill="1" applyBorder="1"/>
    <xf numFmtId="164" fontId="29" fillId="15" borderId="22" xfId="1" applyNumberFormat="1" applyFont="1" applyFill="1" applyBorder="1"/>
    <xf numFmtId="165" fontId="75" fillId="15" borderId="15" xfId="1" applyNumberFormat="1" applyFont="1" applyFill="1" applyBorder="1" applyAlignment="1">
      <alignment horizontal="center"/>
    </xf>
    <xf numFmtId="164" fontId="75" fillId="15" borderId="15" xfId="1" applyNumberFormat="1" applyFont="1" applyFill="1" applyBorder="1"/>
    <xf numFmtId="0" fontId="4" fillId="0" borderId="0" xfId="1" applyAlignment="1">
      <alignment horizontal="center"/>
    </xf>
    <xf numFmtId="165" fontId="37" fillId="15" borderId="15" xfId="1" applyNumberFormat="1" applyFont="1" applyFill="1" applyBorder="1" applyAlignment="1">
      <alignment horizontal="center"/>
    </xf>
    <xf numFmtId="0" fontId="37" fillId="15" borderId="15" xfId="1" applyFont="1" applyFill="1" applyBorder="1"/>
    <xf numFmtId="164" fontId="37" fillId="15" borderId="15" xfId="1" applyNumberFormat="1" applyFont="1" applyFill="1" applyBorder="1"/>
    <xf numFmtId="0" fontId="52" fillId="15" borderId="15" xfId="1" applyFont="1" applyFill="1" applyBorder="1"/>
    <xf numFmtId="0" fontId="40" fillId="0" borderId="0" xfId="1" applyFont="1" applyBorder="1"/>
    <xf numFmtId="0" fontId="37" fillId="15" borderId="25" xfId="1" applyFont="1" applyFill="1" applyBorder="1" applyAlignment="1">
      <alignment wrapText="1"/>
    </xf>
    <xf numFmtId="164" fontId="30" fillId="15" borderId="29" xfId="1" applyNumberFormat="1" applyFont="1" applyFill="1" applyBorder="1"/>
    <xf numFmtId="0" fontId="16" fillId="17" borderId="15" xfId="1" applyFont="1" applyFill="1" applyBorder="1" applyAlignment="1">
      <alignment wrapText="1"/>
    </xf>
    <xf numFmtId="165" fontId="54" fillId="15" borderId="15" xfId="1" applyNumberFormat="1" applyFont="1" applyFill="1" applyBorder="1" applyAlignment="1">
      <alignment horizontal="center"/>
    </xf>
    <xf numFmtId="0" fontId="54" fillId="15" borderId="15" xfId="1" applyFont="1" applyFill="1" applyBorder="1"/>
    <xf numFmtId="164" fontId="54" fillId="15" borderId="15" xfId="1" applyNumberFormat="1" applyFont="1" applyFill="1" applyBorder="1"/>
    <xf numFmtId="164" fontId="36" fillId="15" borderId="29" xfId="1" applyNumberFormat="1" applyFont="1" applyFill="1" applyBorder="1"/>
    <xf numFmtId="15" fontId="4" fillId="0" borderId="1" xfId="1" applyNumberFormat="1" applyFont="1" applyFill="1" applyBorder="1" applyAlignment="1">
      <alignment horizontal="center"/>
    </xf>
    <xf numFmtId="165" fontId="55" fillId="15" borderId="15" xfId="1" applyNumberFormat="1" applyFont="1" applyFill="1" applyBorder="1" applyAlignment="1">
      <alignment horizontal="center"/>
    </xf>
    <xf numFmtId="0" fontId="55" fillId="15" borderId="15" xfId="1" applyFont="1" applyFill="1" applyBorder="1"/>
    <xf numFmtId="165" fontId="56" fillId="15" borderId="15" xfId="1" applyNumberFormat="1" applyFont="1" applyFill="1" applyBorder="1" applyAlignment="1">
      <alignment horizontal="center"/>
    </xf>
    <xf numFmtId="0" fontId="56" fillId="15" borderId="15" xfId="1" applyFont="1" applyFill="1" applyBorder="1"/>
    <xf numFmtId="164" fontId="56" fillId="15" borderId="29" xfId="1" applyNumberFormat="1" applyFont="1" applyFill="1" applyBorder="1"/>
    <xf numFmtId="0" fontId="4" fillId="0" borderId="0" xfId="1" applyAlignment="1">
      <alignment horizontal="center"/>
    </xf>
    <xf numFmtId="22" fontId="4" fillId="0" borderId="0" xfId="1" applyNumberFormat="1"/>
    <xf numFmtId="0" fontId="4" fillId="0" borderId="0" xfId="1" applyAlignment="1">
      <alignment horizontal="center"/>
    </xf>
    <xf numFmtId="0" fontId="4" fillId="0" borderId="0" xfId="1" applyAlignment="1">
      <alignment horizontal="center"/>
    </xf>
    <xf numFmtId="0" fontId="4" fillId="25" borderId="15" xfId="1" applyFill="1" applyBorder="1" applyAlignment="1">
      <alignment wrapText="1"/>
    </xf>
    <xf numFmtId="49" fontId="4" fillId="25" borderId="15" xfId="1" applyNumberFormat="1" applyFill="1" applyBorder="1"/>
    <xf numFmtId="0" fontId="0" fillId="25" borderId="15" xfId="0" applyFill="1" applyBorder="1"/>
    <xf numFmtId="14" fontId="4" fillId="25" borderId="15" xfId="1" applyNumberFormat="1" applyFill="1" applyBorder="1" applyAlignment="1">
      <alignment wrapText="1"/>
    </xf>
    <xf numFmtId="0" fontId="4" fillId="25" borderId="15" xfId="1" applyFill="1" applyBorder="1"/>
    <xf numFmtId="0" fontId="4" fillId="29" borderId="15" xfId="1" applyFill="1" applyBorder="1"/>
    <xf numFmtId="49" fontId="0" fillId="29" borderId="15" xfId="0" applyNumberFormat="1" applyFill="1" applyBorder="1"/>
    <xf numFmtId="0" fontId="0" fillId="29" borderId="15" xfId="0" applyFill="1" applyBorder="1"/>
    <xf numFmtId="14" fontId="4" fillId="29" borderId="15" xfId="1" applyNumberFormat="1" applyFill="1" applyBorder="1" applyAlignment="1">
      <alignment wrapText="1"/>
    </xf>
    <xf numFmtId="4" fontId="0" fillId="25" borderId="15" xfId="0" applyNumberFormat="1" applyFill="1" applyBorder="1" applyAlignment="1">
      <alignment horizontal="left"/>
    </xf>
    <xf numFmtId="0" fontId="36" fillId="29" borderId="0" xfId="1" applyFont="1" applyFill="1" applyAlignment="1">
      <alignment wrapText="1"/>
    </xf>
    <xf numFmtId="0" fontId="80" fillId="0" borderId="0" xfId="1" applyFont="1"/>
    <xf numFmtId="164" fontId="80" fillId="0" borderId="0" xfId="1" applyNumberFormat="1" applyFont="1"/>
    <xf numFmtId="49" fontId="4" fillId="0" borderId="15" xfId="1" applyNumberFormat="1" applyBorder="1"/>
    <xf numFmtId="14" fontId="7" fillId="10" borderId="26" xfId="1" applyNumberFormat="1" applyFont="1" applyFill="1" applyBorder="1" applyAlignment="1">
      <alignment horizontal="left"/>
    </xf>
    <xf numFmtId="165" fontId="30" fillId="0" borderId="25" xfId="1" applyNumberFormat="1" applyFont="1" applyBorder="1" applyAlignment="1">
      <alignment horizontal="center"/>
    </xf>
    <xf numFmtId="165" fontId="16" fillId="0" borderId="25" xfId="1" applyNumberFormat="1" applyFont="1" applyBorder="1" applyAlignment="1">
      <alignment horizontal="center"/>
    </xf>
    <xf numFmtId="0" fontId="30" fillId="0" borderId="29" xfId="1" applyFont="1" applyBorder="1"/>
    <xf numFmtId="0" fontId="77" fillId="15" borderId="15" xfId="0" applyFont="1" applyFill="1" applyBorder="1" applyAlignment="1">
      <alignment wrapText="1"/>
    </xf>
    <xf numFmtId="15" fontId="0" fillId="15" borderId="15" xfId="0" applyNumberFormat="1" applyFill="1" applyBorder="1"/>
    <xf numFmtId="0" fontId="0" fillId="22" borderId="15" xfId="0" applyFill="1" applyBorder="1"/>
    <xf numFmtId="15" fontId="0" fillId="22" borderId="15" xfId="0" applyNumberFormat="1" applyFill="1" applyBorder="1"/>
    <xf numFmtId="15" fontId="0" fillId="25" borderId="15" xfId="0" applyNumberFormat="1" applyFill="1" applyBorder="1"/>
    <xf numFmtId="0" fontId="77" fillId="15" borderId="0" xfId="0" applyFont="1" applyFill="1"/>
    <xf numFmtId="15" fontId="77" fillId="15" borderId="0" xfId="0" applyNumberFormat="1" applyFont="1" applyFill="1"/>
    <xf numFmtId="0" fontId="77" fillId="25" borderId="0" xfId="0" applyFont="1" applyFill="1"/>
    <xf numFmtId="15" fontId="77" fillId="25" borderId="0" xfId="0" applyNumberFormat="1" applyFont="1" applyFill="1"/>
    <xf numFmtId="0" fontId="81" fillId="25" borderId="0" xfId="0" applyFont="1" applyFill="1"/>
    <xf numFmtId="15" fontId="81" fillId="25" borderId="0" xfId="0" applyNumberFormat="1" applyFont="1" applyFill="1"/>
    <xf numFmtId="4" fontId="0" fillId="0" borderId="15" xfId="0" applyNumberFormat="1" applyFill="1" applyBorder="1"/>
    <xf numFmtId="165" fontId="36" fillId="0" borderId="15" xfId="1" applyNumberFormat="1" applyFont="1" applyFill="1" applyBorder="1" applyAlignment="1">
      <alignment horizontal="left" wrapText="1"/>
    </xf>
    <xf numFmtId="0" fontId="16" fillId="0" borderId="1" xfId="1" applyFont="1" applyBorder="1" applyAlignment="1">
      <alignment horizontal="left" wrapText="1"/>
    </xf>
    <xf numFmtId="165" fontId="84" fillId="0" borderId="15" xfId="1" applyNumberFormat="1" applyFont="1" applyFill="1" applyBorder="1" applyAlignment="1">
      <alignment horizontal="center"/>
    </xf>
    <xf numFmtId="0" fontId="84" fillId="0" borderId="15" xfId="1" applyFont="1" applyBorder="1"/>
    <xf numFmtId="164" fontId="84" fillId="0"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40" fillId="0" borderId="15" xfId="1" applyNumberFormat="1" applyFont="1" applyFill="1" applyBorder="1" applyAlignment="1">
      <alignment horizontal="center"/>
    </xf>
    <xf numFmtId="0" fontId="40" fillId="0" borderId="15" xfId="1" applyFont="1" applyFill="1" applyBorder="1"/>
    <xf numFmtId="164" fontId="40" fillId="0" borderId="15" xfId="1" applyNumberFormat="1" applyFont="1" applyFill="1" applyBorder="1"/>
    <xf numFmtId="0" fontId="16" fillId="30" borderId="15" xfId="1" applyFont="1" applyFill="1" applyBorder="1"/>
    <xf numFmtId="2" fontId="16" fillId="30" borderId="15" xfId="1" applyNumberFormat="1" applyFont="1" applyFill="1" applyBorder="1"/>
    <xf numFmtId="165" fontId="32" fillId="36" borderId="15" xfId="1" applyNumberFormat="1" applyFont="1" applyFill="1" applyBorder="1" applyAlignment="1">
      <alignment horizontal="center"/>
    </xf>
    <xf numFmtId="164" fontId="30" fillId="36" borderId="15" xfId="1" applyNumberFormat="1" applyFont="1" applyFill="1" applyBorder="1" applyAlignment="1">
      <alignment horizontal="right"/>
    </xf>
    <xf numFmtId="165" fontId="35" fillId="37" borderId="15" xfId="1" applyNumberFormat="1" applyFont="1" applyFill="1" applyBorder="1" applyAlignment="1">
      <alignment horizontal="center"/>
    </xf>
    <xf numFmtId="164" fontId="35" fillId="37" borderId="15" xfId="1" applyNumberFormat="1" applyFont="1" applyFill="1" applyBorder="1" applyAlignment="1">
      <alignment horizontal="right"/>
    </xf>
    <xf numFmtId="165" fontId="69" fillId="32" borderId="15" xfId="1" applyNumberFormat="1" applyFont="1" applyFill="1" applyBorder="1" applyAlignment="1">
      <alignment horizontal="center"/>
    </xf>
    <xf numFmtId="164" fontId="69" fillId="32" borderId="15" xfId="1" applyNumberFormat="1" applyFont="1" applyFill="1" applyBorder="1" applyAlignment="1">
      <alignment horizontal="right"/>
    </xf>
    <xf numFmtId="0" fontId="86" fillId="37" borderId="15" xfId="1" applyFont="1" applyFill="1" applyBorder="1" applyAlignment="1">
      <alignment wrapText="1"/>
    </xf>
    <xf numFmtId="0" fontId="85" fillId="36" borderId="15" xfId="1" applyFont="1" applyFill="1" applyBorder="1" applyAlignment="1">
      <alignment wrapText="1"/>
    </xf>
    <xf numFmtId="0" fontId="83" fillId="32" borderId="15" xfId="1" applyFont="1" applyFill="1" applyBorder="1" applyAlignment="1">
      <alignment wrapText="1"/>
    </xf>
    <xf numFmtId="164" fontId="86" fillId="37" borderId="15" xfId="1" applyNumberFormat="1" applyFont="1" applyFill="1" applyBorder="1"/>
    <xf numFmtId="164" fontId="83" fillId="32" borderId="15" xfId="1" applyNumberFormat="1" applyFont="1" applyFill="1" applyBorder="1"/>
    <xf numFmtId="0" fontId="5" fillId="2" borderId="26" xfId="1" applyFont="1" applyFill="1" applyBorder="1"/>
    <xf numFmtId="0" fontId="5" fillId="2" borderId="15" xfId="1" applyFont="1" applyFill="1" applyBorder="1"/>
    <xf numFmtId="164" fontId="5" fillId="2" borderId="15" xfId="1" applyNumberFormat="1" applyFont="1" applyFill="1" applyBorder="1"/>
    <xf numFmtId="0" fontId="38" fillId="15" borderId="0" xfId="0" applyFont="1" applyFill="1"/>
    <xf numFmtId="15" fontId="38" fillId="15" borderId="0" xfId="0" applyNumberFormat="1" applyFont="1" applyFill="1" applyAlignment="1">
      <alignment horizontal="center"/>
    </xf>
    <xf numFmtId="0" fontId="26" fillId="0" borderId="15" xfId="0" applyFont="1" applyBorder="1" applyAlignment="1">
      <alignment wrapText="1"/>
    </xf>
    <xf numFmtId="1" fontId="0" fillId="0" borderId="15" xfId="0" applyNumberFormat="1" applyBorder="1" applyAlignment="1">
      <alignment horizontal="left" wrapText="1"/>
    </xf>
    <xf numFmtId="0" fontId="4" fillId="0" borderId="0" xfId="1" applyAlignment="1">
      <alignment horizontal="center"/>
    </xf>
    <xf numFmtId="0" fontId="29" fillId="15" borderId="15" xfId="1" applyFont="1" applyFill="1" applyBorder="1" applyAlignment="1">
      <alignment horizontal="center"/>
    </xf>
    <xf numFmtId="165" fontId="40" fillId="15" borderId="15" xfId="1" applyNumberFormat="1" applyFont="1" applyFill="1" applyBorder="1" applyAlignment="1">
      <alignment horizontal="center"/>
    </xf>
    <xf numFmtId="0" fontId="40" fillId="15" borderId="15" xfId="1" applyFont="1" applyFill="1" applyBorder="1"/>
    <xf numFmtId="164" fontId="40" fillId="15" borderId="15" xfId="1" applyNumberFormat="1" applyFont="1" applyFill="1" applyBorder="1"/>
    <xf numFmtId="0" fontId="4" fillId="0" borderId="0" xfId="1" applyAlignment="1">
      <alignment horizontal="center"/>
    </xf>
    <xf numFmtId="168" fontId="27" fillId="0" borderId="0" xfId="1" applyNumberFormat="1" applyFont="1"/>
    <xf numFmtId="0" fontId="4" fillId="0" borderId="0" xfId="1" applyAlignment="1">
      <alignment horizontal="center"/>
    </xf>
    <xf numFmtId="0" fontId="42" fillId="0" borderId="29" xfId="1" applyFont="1" applyBorder="1"/>
    <xf numFmtId="0" fontId="42" fillId="0" borderId="30" xfId="1" applyFont="1" applyBorder="1"/>
    <xf numFmtId="164" fontId="0" fillId="22" borderId="15" xfId="0" applyNumberFormat="1" applyFill="1" applyBorder="1"/>
    <xf numFmtId="0" fontId="0" fillId="20" borderId="34" xfId="0" applyFill="1" applyBorder="1" applyAlignment="1">
      <alignment horizontal="center" wrapText="1"/>
    </xf>
    <xf numFmtId="0" fontId="0" fillId="20" borderId="15" xfId="0" applyFill="1" applyBorder="1" applyAlignment="1">
      <alignment horizontal="center" wrapText="1"/>
    </xf>
    <xf numFmtId="3" fontId="0" fillId="20" borderId="15" xfId="0" applyNumberFormat="1" applyFill="1" applyBorder="1" applyAlignment="1">
      <alignment horizontal="center" wrapText="1"/>
    </xf>
    <xf numFmtId="0" fontId="4" fillId="0" borderId="0" xfId="1" applyAlignment="1">
      <alignment horizontal="center"/>
    </xf>
    <xf numFmtId="0" fontId="0" fillId="0" borderId="0" xfId="0" applyAlignment="1">
      <alignment wrapText="1"/>
    </xf>
    <xf numFmtId="0" fontId="4" fillId="0" borderId="0" xfId="1" applyAlignment="1">
      <alignment horizontal="center"/>
    </xf>
    <xf numFmtId="39" fontId="0" fillId="0" borderId="0" xfId="0" applyNumberFormat="1"/>
    <xf numFmtId="168" fontId="0" fillId="0" borderId="0" xfId="0" applyNumberFormat="1"/>
    <xf numFmtId="165" fontId="45" fillId="23" borderId="15" xfId="1" applyNumberFormat="1" applyFont="1" applyFill="1" applyBorder="1" applyAlignment="1">
      <alignment horizontal="center" wrapText="1"/>
    </xf>
    <xf numFmtId="165" fontId="87" fillId="0" borderId="15" xfId="1" applyNumberFormat="1" applyFont="1" applyBorder="1" applyAlignment="1">
      <alignment horizontal="center"/>
    </xf>
    <xf numFmtId="0" fontId="87" fillId="0" borderId="15" xfId="1" applyFont="1" applyBorder="1"/>
    <xf numFmtId="164" fontId="87" fillId="0" borderId="15" xfId="1" applyNumberFormat="1" applyFont="1" applyBorder="1"/>
    <xf numFmtId="0" fontId="87" fillId="0" borderId="0" xfId="1" applyFont="1"/>
    <xf numFmtId="0" fontId="32" fillId="0" borderId="19" xfId="1" applyFont="1" applyFill="1" applyBorder="1" applyAlignment="1">
      <alignment wrapText="1"/>
    </xf>
    <xf numFmtId="15" fontId="32" fillId="17" borderId="17" xfId="1" applyNumberFormat="1" applyFont="1" applyFill="1" applyBorder="1" applyAlignment="1">
      <alignment horizontal="center"/>
    </xf>
    <xf numFmtId="164" fontId="32" fillId="0" borderId="19" xfId="1" applyNumberFormat="1" applyFont="1" applyBorder="1"/>
    <xf numFmtId="0" fontId="4" fillId="0" borderId="0" xfId="1" applyAlignment="1">
      <alignment horizontal="center"/>
    </xf>
    <xf numFmtId="0" fontId="4" fillId="0" borderId="0" xfId="1" applyAlignment="1">
      <alignment horizontal="center"/>
    </xf>
    <xf numFmtId="164" fontId="40" fillId="0" borderId="29" xfId="1" applyNumberFormat="1" applyFont="1" applyFill="1" applyBorder="1"/>
    <xf numFmtId="165" fontId="27" fillId="22" borderId="15" xfId="1" applyNumberFormat="1" applyFont="1" applyFill="1" applyBorder="1" applyAlignment="1">
      <alignment horizontal="center" wrapText="1"/>
    </xf>
    <xf numFmtId="4" fontId="27" fillId="22" borderId="15" xfId="1" applyNumberFormat="1" applyFont="1" applyFill="1" applyBorder="1" applyAlignment="1">
      <alignment horizontal="right" wrapText="1"/>
    </xf>
    <xf numFmtId="2" fontId="27" fillId="25" borderId="15" xfId="1" applyNumberFormat="1" applyFont="1" applyFill="1" applyBorder="1" applyAlignment="1">
      <alignment horizontal="right" wrapText="1"/>
    </xf>
    <xf numFmtId="0" fontId="27" fillId="23" borderId="15" xfId="1" applyFont="1" applyFill="1" applyBorder="1" applyAlignment="1">
      <alignment wrapText="1"/>
    </xf>
    <xf numFmtId="165" fontId="27" fillId="23" borderId="15" xfId="1" applyNumberFormat="1" applyFont="1" applyFill="1" applyBorder="1" applyAlignment="1">
      <alignment horizontal="center" wrapText="1"/>
    </xf>
    <xf numFmtId="2" fontId="27" fillId="23" borderId="15" xfId="1" applyNumberFormat="1" applyFont="1" applyFill="1" applyBorder="1" applyAlignment="1">
      <alignment horizontal="right" wrapText="1"/>
    </xf>
    <xf numFmtId="2" fontId="16" fillId="15" borderId="15" xfId="1" applyNumberFormat="1" applyFont="1" applyFill="1" applyBorder="1"/>
    <xf numFmtId="14" fontId="37" fillId="0" borderId="0" xfId="1" applyNumberFormat="1" applyFont="1" applyAlignment="1">
      <alignment horizontal="center"/>
    </xf>
    <xf numFmtId="2" fontId="37" fillId="0" borderId="0" xfId="1" applyNumberFormat="1" applyFont="1" applyAlignment="1">
      <alignment horizontal="right"/>
    </xf>
    <xf numFmtId="165" fontId="30" fillId="22" borderId="15" xfId="1" applyNumberFormat="1" applyFont="1" applyFill="1" applyBorder="1" applyAlignment="1">
      <alignment horizontal="center" wrapText="1"/>
    </xf>
    <xf numFmtId="0" fontId="30" fillId="22" borderId="15" xfId="1" applyFont="1" applyFill="1" applyBorder="1" applyAlignment="1">
      <alignment wrapText="1"/>
    </xf>
    <xf numFmtId="4" fontId="30" fillId="22" borderId="15" xfId="1" applyNumberFormat="1" applyFont="1" applyFill="1" applyBorder="1" applyAlignment="1">
      <alignment horizontal="right" wrapText="1"/>
    </xf>
    <xf numFmtId="165" fontId="30" fillId="25" borderId="15" xfId="1" applyNumberFormat="1" applyFont="1" applyFill="1" applyBorder="1" applyAlignment="1">
      <alignment horizontal="center"/>
    </xf>
    <xf numFmtId="0" fontId="30" fillId="25" borderId="15" xfId="1" applyFont="1" applyFill="1" applyBorder="1" applyAlignment="1">
      <alignment wrapText="1"/>
    </xf>
    <xf numFmtId="2" fontId="30" fillId="25" borderId="15" xfId="1" applyNumberFormat="1" applyFont="1" applyFill="1" applyBorder="1" applyAlignment="1">
      <alignment horizontal="right" wrapText="1"/>
    </xf>
    <xf numFmtId="0" fontId="4" fillId="0" borderId="0" xfId="1" applyAlignment="1">
      <alignment horizontal="center"/>
    </xf>
    <xf numFmtId="165" fontId="4" fillId="22" borderId="15" xfId="1" applyNumberFormat="1" applyFill="1" applyBorder="1" applyAlignment="1">
      <alignment horizontal="center"/>
    </xf>
    <xf numFmtId="0" fontId="4" fillId="0" borderId="0" xfId="1" applyAlignment="1">
      <alignment horizontal="center"/>
    </xf>
    <xf numFmtId="0" fontId="42" fillId="0" borderId="29" xfId="1" applyFont="1" applyBorder="1" applyAlignment="1">
      <alignment wrapText="1"/>
    </xf>
    <xf numFmtId="165" fontId="30" fillId="22" borderId="15" xfId="1" applyNumberFormat="1" applyFont="1" applyFill="1" applyBorder="1" applyAlignment="1">
      <alignment horizontal="center"/>
    </xf>
    <xf numFmtId="0" fontId="30" fillId="22" borderId="15" xfId="1" applyFont="1" applyFill="1" applyBorder="1"/>
    <xf numFmtId="164" fontId="30" fillId="22" borderId="29" xfId="1" applyNumberFormat="1" applyFont="1" applyFill="1" applyBorder="1"/>
    <xf numFmtId="0" fontId="30" fillId="25" borderId="15" xfId="1" applyFont="1" applyFill="1" applyBorder="1"/>
    <xf numFmtId="164" fontId="30" fillId="25" borderId="29" xfId="1" applyNumberFormat="1" applyFont="1" applyFill="1" applyBorder="1"/>
    <xf numFmtId="0" fontId="49" fillId="22" borderId="15" xfId="0" applyFont="1" applyFill="1" applyBorder="1"/>
    <xf numFmtId="0" fontId="4" fillId="0" borderId="0" xfId="1" applyAlignment="1">
      <alignment horizontal="center"/>
    </xf>
    <xf numFmtId="165" fontId="52" fillId="0" borderId="0" xfId="1" applyNumberFormat="1" applyFont="1" applyFill="1" applyBorder="1" applyAlignment="1">
      <alignment horizontal="center"/>
    </xf>
    <xf numFmtId="0" fontId="0" fillId="22"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4" fillId="0" borderId="0" xfId="1" applyAlignment="1">
      <alignment horizontal="center"/>
    </xf>
    <xf numFmtId="0" fontId="4" fillId="22"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4" fillId="0" borderId="0" xfId="1" applyNumberFormat="1" applyFont="1" applyBorder="1" applyAlignment="1">
      <alignment horizontal="left"/>
    </xf>
    <xf numFmtId="0" fontId="27" fillId="15" borderId="16" xfId="1" applyFont="1" applyFill="1" applyBorder="1" applyAlignment="1">
      <alignment wrapText="1"/>
    </xf>
    <xf numFmtId="0" fontId="54" fillId="0" borderId="15" xfId="1" applyFont="1" applyBorder="1"/>
    <xf numFmtId="164" fontId="42" fillId="32" borderId="15" xfId="1" applyNumberFormat="1" applyFont="1" applyFill="1" applyBorder="1" applyAlignment="1">
      <alignment horizontal="right"/>
    </xf>
    <xf numFmtId="165" fontId="42" fillId="32" borderId="15" xfId="1" applyNumberFormat="1" applyFont="1" applyFill="1" applyBorder="1" applyAlignment="1">
      <alignment horizontal="center"/>
    </xf>
    <xf numFmtId="164" fontId="30" fillId="32" borderId="15" xfId="1" applyNumberFormat="1" applyFont="1" applyFill="1" applyBorder="1" applyAlignment="1">
      <alignment horizontal="right"/>
    </xf>
    <xf numFmtId="0" fontId="4" fillId="0" borderId="0" xfId="1" applyAlignment="1">
      <alignment horizontal="center"/>
    </xf>
    <xf numFmtId="165" fontId="67" fillId="0" borderId="15" xfId="1" applyNumberFormat="1" applyFont="1" applyFill="1" applyBorder="1" applyAlignment="1">
      <alignment horizontal="center"/>
    </xf>
    <xf numFmtId="164" fontId="53" fillId="0" borderId="15" xfId="1" applyNumberFormat="1" applyFont="1" applyBorder="1"/>
    <xf numFmtId="0" fontId="0" fillId="0" borderId="15" xfId="0" applyFill="1" applyBorder="1" applyAlignment="1">
      <alignment wrapText="1"/>
    </xf>
    <xf numFmtId="0" fontId="4" fillId="0" borderId="0" xfId="1" applyAlignment="1">
      <alignment horizontal="center"/>
    </xf>
    <xf numFmtId="15" fontId="88" fillId="0" borderId="1" xfId="1" applyNumberFormat="1" applyFont="1" applyBorder="1" applyAlignment="1">
      <alignment horizontal="center"/>
    </xf>
    <xf numFmtId="0" fontId="88" fillId="0" borderId="1" xfId="1" applyFont="1" applyBorder="1" applyAlignment="1">
      <alignment horizontal="left" wrapText="1"/>
    </xf>
    <xf numFmtId="164" fontId="88" fillId="0" borderId="1" xfId="1" applyNumberFormat="1" applyFont="1" applyBorder="1" applyAlignment="1">
      <alignment horizontal="right"/>
    </xf>
    <xf numFmtId="0" fontId="27" fillId="0" borderId="0" xfId="1" applyFont="1" applyFill="1"/>
    <xf numFmtId="49" fontId="46" fillId="0" borderId="0" xfId="1" applyNumberFormat="1" applyFont="1"/>
    <xf numFmtId="0" fontId="4" fillId="0" borderId="0" xfId="1" applyAlignment="1">
      <alignment horizontal="center"/>
    </xf>
    <xf numFmtId="0" fontId="89" fillId="24" borderId="15" xfId="1" applyFont="1" applyFill="1" applyBorder="1" applyAlignment="1">
      <alignment wrapText="1"/>
    </xf>
    <xf numFmtId="164" fontId="45" fillId="24" borderId="15" xfId="1" applyNumberFormat="1" applyFont="1" applyFill="1" applyBorder="1" applyAlignment="1">
      <alignment horizontal="right"/>
    </xf>
    <xf numFmtId="0" fontId="4" fillId="0" borderId="0" xfId="1" applyAlignment="1">
      <alignment horizontal="center"/>
    </xf>
    <xf numFmtId="0" fontId="0" fillId="0" borderId="44" xfId="0" applyBorder="1" applyAlignment="1">
      <alignment wrapText="1"/>
    </xf>
    <xf numFmtId="0" fontId="0" fillId="0" borderId="45" xfId="0" applyBorder="1" applyAlignment="1">
      <alignment wrapText="1"/>
    </xf>
    <xf numFmtId="0" fontId="28" fillId="0" borderId="45" xfId="0" applyFont="1" applyBorder="1" applyAlignment="1">
      <alignment wrapText="1"/>
    </xf>
    <xf numFmtId="0" fontId="63" fillId="0" borderId="44" xfId="2" applyBorder="1" applyAlignment="1" applyProtection="1">
      <alignment wrapText="1"/>
    </xf>
    <xf numFmtId="0" fontId="0" fillId="0" borderId="46" xfId="0" applyBorder="1" applyAlignment="1">
      <alignment wrapText="1"/>
    </xf>
    <xf numFmtId="0" fontId="4" fillId="0" borderId="47" xfId="1" applyBorder="1"/>
    <xf numFmtId="0" fontId="0" fillId="0" borderId="48" xfId="0" applyBorder="1" applyAlignment="1">
      <alignment wrapText="1"/>
    </xf>
    <xf numFmtId="4" fontId="4" fillId="0" borderId="1" xfId="1" applyNumberFormat="1" applyFont="1" applyBorder="1"/>
    <xf numFmtId="10" fontId="4" fillId="0" borderId="0" xfId="1" applyNumberFormat="1"/>
    <xf numFmtId="15" fontId="4" fillId="0" borderId="18" xfId="1" applyNumberFormat="1" applyFont="1" applyBorder="1" applyAlignment="1">
      <alignment horizontal="center"/>
    </xf>
    <xf numFmtId="0" fontId="27" fillId="0" borderId="30" xfId="1" applyFont="1" applyBorder="1" applyAlignment="1">
      <alignment wrapText="1"/>
    </xf>
    <xf numFmtId="164" fontId="27" fillId="0" borderId="18" xfId="1" applyNumberFormat="1" applyFont="1" applyBorder="1"/>
    <xf numFmtId="15" fontId="29" fillId="0" borderId="1" xfId="1" applyNumberFormat="1" applyFont="1" applyBorder="1" applyAlignment="1">
      <alignment horizontal="center"/>
    </xf>
    <xf numFmtId="0" fontId="29" fillId="0" borderId="1" xfId="1" applyFont="1" applyBorder="1"/>
    <xf numFmtId="164" fontId="29" fillId="0" borderId="15" xfId="1" applyNumberFormat="1" applyFont="1" applyFill="1" applyBorder="1"/>
    <xf numFmtId="0" fontId="29" fillId="0" borderId="16" xfId="1" applyFont="1" applyBorder="1" applyAlignment="1">
      <alignment wrapText="1"/>
    </xf>
    <xf numFmtId="164" fontId="29" fillId="15" borderId="1" xfId="1" applyNumberFormat="1" applyFont="1" applyFill="1" applyBorder="1"/>
    <xf numFmtId="0" fontId="29" fillId="15" borderId="15" xfId="1" applyFont="1" applyFill="1" applyBorder="1" applyAlignment="1">
      <alignment wrapText="1"/>
    </xf>
    <xf numFmtId="4" fontId="55" fillId="0" borderId="15" xfId="1" applyNumberFormat="1" applyFont="1" applyBorder="1"/>
    <xf numFmtId="0" fontId="5" fillId="2" borderId="22" xfId="1" applyFont="1" applyFill="1" applyBorder="1"/>
    <xf numFmtId="164" fontId="30" fillId="24" borderId="15" xfId="1" applyNumberFormat="1" applyFont="1" applyFill="1" applyBorder="1" applyAlignment="1">
      <alignment horizontal="left"/>
    </xf>
    <xf numFmtId="164" fontId="30" fillId="24" borderId="15" xfId="1" applyNumberFormat="1" applyFont="1" applyFill="1" applyBorder="1" applyAlignment="1">
      <alignment horizontal="center"/>
    </xf>
    <xf numFmtId="165" fontId="30" fillId="28" borderId="15" xfId="1" applyNumberFormat="1" applyFont="1" applyFill="1" applyBorder="1" applyAlignment="1">
      <alignment horizontal="center"/>
    </xf>
    <xf numFmtId="0" fontId="30" fillId="28" borderId="19" xfId="1" applyFont="1" applyFill="1" applyBorder="1" applyAlignment="1">
      <alignment wrapText="1"/>
    </xf>
    <xf numFmtId="164" fontId="30" fillId="28" borderId="15" xfId="1" applyNumberFormat="1" applyFont="1" applyFill="1" applyBorder="1"/>
    <xf numFmtId="164" fontId="53" fillId="15" borderId="15" xfId="1" applyNumberFormat="1" applyFont="1" applyFill="1" applyBorder="1"/>
    <xf numFmtId="0" fontId="53" fillId="0" borderId="15" xfId="1" applyFont="1" applyBorder="1"/>
    <xf numFmtId="0" fontId="4" fillId="0" borderId="0" xfId="1" applyAlignment="1">
      <alignment horizontal="center"/>
    </xf>
    <xf numFmtId="0" fontId="4" fillId="0" borderId="0" xfId="1" applyAlignment="1">
      <alignment horizontal="center"/>
    </xf>
    <xf numFmtId="2" fontId="30" fillId="22" borderId="15" xfId="1" applyNumberFormat="1" applyFont="1" applyFill="1" applyBorder="1" applyAlignment="1">
      <alignment horizontal="center" wrapText="1"/>
    </xf>
    <xf numFmtId="0" fontId="91" fillId="39" borderId="15" xfId="1" applyFont="1" applyFill="1" applyBorder="1"/>
    <xf numFmtId="165" fontId="91" fillId="39" borderId="15" xfId="1" applyNumberFormat="1" applyFont="1" applyFill="1" applyBorder="1" applyAlignment="1">
      <alignment horizontal="center"/>
    </xf>
    <xf numFmtId="0" fontId="91" fillId="39" borderId="15" xfId="1" applyFont="1" applyFill="1" applyBorder="1" applyAlignment="1">
      <alignment wrapText="1"/>
    </xf>
    <xf numFmtId="2" fontId="91" fillId="39" borderId="15" xfId="1" applyNumberFormat="1" applyFont="1" applyFill="1" applyBorder="1" applyAlignment="1">
      <alignment horizontal="right"/>
    </xf>
    <xf numFmtId="0" fontId="91" fillId="38" borderId="15" xfId="1" applyFont="1" applyFill="1" applyBorder="1"/>
    <xf numFmtId="165" fontId="91" fillId="38" borderId="15" xfId="1" applyNumberFormat="1" applyFont="1" applyFill="1" applyBorder="1" applyAlignment="1">
      <alignment horizontal="center"/>
    </xf>
    <xf numFmtId="0" fontId="91" fillId="38" borderId="15" xfId="1" applyFont="1" applyFill="1" applyBorder="1" applyAlignment="1">
      <alignment wrapText="1"/>
    </xf>
    <xf numFmtId="2" fontId="91" fillId="38" borderId="15" xfId="1" applyNumberFormat="1" applyFont="1" applyFill="1" applyBorder="1" applyAlignment="1">
      <alignment horizontal="right" wrapText="1"/>
    </xf>
    <xf numFmtId="2" fontId="91" fillId="38" borderId="15" xfId="1" applyNumberFormat="1" applyFont="1" applyFill="1" applyBorder="1" applyAlignment="1">
      <alignment horizontal="right"/>
    </xf>
    <xf numFmtId="0" fontId="92" fillId="38" borderId="15" xfId="1" applyFont="1" applyFill="1" applyBorder="1" applyAlignment="1">
      <alignment wrapText="1"/>
    </xf>
    <xf numFmtId="165" fontId="92" fillId="38" borderId="15" xfId="1" applyNumberFormat="1" applyFont="1" applyFill="1" applyBorder="1" applyAlignment="1">
      <alignment horizontal="center"/>
    </xf>
    <xf numFmtId="2" fontId="92" fillId="38" borderId="15" xfId="1" applyNumberFormat="1" applyFont="1" applyFill="1" applyBorder="1" applyAlignment="1">
      <alignment horizontal="right"/>
    </xf>
    <xf numFmtId="165" fontId="88" fillId="36" borderId="15" xfId="1" applyNumberFormat="1" applyFont="1" applyFill="1" applyBorder="1" applyAlignment="1">
      <alignment horizontal="center"/>
    </xf>
    <xf numFmtId="0" fontId="92" fillId="39" borderId="15" xfId="1" applyFont="1" applyFill="1" applyBorder="1"/>
    <xf numFmtId="165" fontId="92" fillId="39" borderId="15" xfId="1" applyNumberFormat="1" applyFont="1" applyFill="1" applyBorder="1" applyAlignment="1">
      <alignment horizontal="center"/>
    </xf>
    <xf numFmtId="0" fontId="92" fillId="39" borderId="15" xfId="1" applyFont="1" applyFill="1" applyBorder="1" applyAlignment="1">
      <alignment wrapText="1"/>
    </xf>
    <xf numFmtId="2" fontId="92" fillId="39" borderId="15" xfId="1" applyNumberFormat="1" applyFont="1" applyFill="1" applyBorder="1" applyAlignment="1">
      <alignment horizontal="right"/>
    </xf>
    <xf numFmtId="164" fontId="4" fillId="0" borderId="0" xfId="1" applyNumberFormat="1" applyBorder="1"/>
    <xf numFmtId="15" fontId="33" fillId="15" borderId="1" xfId="1" applyNumberFormat="1" applyFont="1" applyFill="1" applyBorder="1" applyAlignment="1">
      <alignment horizontal="center"/>
    </xf>
    <xf numFmtId="0" fontId="33" fillId="15" borderId="1" xfId="1" applyFont="1" applyFill="1" applyBorder="1" applyAlignment="1">
      <alignment horizontal="left" wrapText="1"/>
    </xf>
    <xf numFmtId="164" fontId="33" fillId="15" borderId="1" xfId="1" applyNumberFormat="1" applyFont="1" applyFill="1" applyBorder="1" applyAlignment="1">
      <alignment horizontal="right"/>
    </xf>
    <xf numFmtId="49" fontId="27" fillId="0" borderId="15" xfId="1" applyNumberFormat="1" applyFont="1" applyBorder="1"/>
    <xf numFmtId="0" fontId="93" fillId="0" borderId="0" xfId="0" applyFont="1"/>
    <xf numFmtId="165" fontId="32" fillId="0" borderId="0" xfId="1" applyNumberFormat="1" applyFont="1" applyBorder="1" applyAlignment="1">
      <alignment horizontal="center"/>
    </xf>
    <xf numFmtId="0" fontId="4" fillId="0" borderId="0" xfId="1" applyAlignment="1">
      <alignment horizontal="center"/>
    </xf>
    <xf numFmtId="0" fontId="36" fillId="15" borderId="1" xfId="1" applyFont="1" applyFill="1" applyBorder="1" applyAlignment="1">
      <alignment wrapText="1"/>
    </xf>
    <xf numFmtId="0" fontId="4" fillId="0" borderId="0" xfId="1" applyAlignment="1">
      <alignment horizontal="center"/>
    </xf>
    <xf numFmtId="165" fontId="94" fillId="28" borderId="15" xfId="1" applyNumberFormat="1" applyFont="1" applyFill="1" applyBorder="1" applyAlignment="1">
      <alignment horizontal="center"/>
    </xf>
    <xf numFmtId="0" fontId="95" fillId="28" borderId="19" xfId="1" applyFont="1" applyFill="1" applyBorder="1" applyAlignment="1">
      <alignment wrapText="1"/>
    </xf>
    <xf numFmtId="164" fontId="95" fillId="28" borderId="15" xfId="1" applyNumberFormat="1" applyFont="1" applyFill="1" applyBorder="1"/>
    <xf numFmtId="0" fontId="95" fillId="28" borderId="15" xfId="1" applyFont="1" applyFill="1" applyBorder="1" applyAlignment="1">
      <alignment wrapText="1"/>
    </xf>
    <xf numFmtId="0" fontId="96" fillId="0" borderId="0" xfId="1" applyFont="1"/>
    <xf numFmtId="0" fontId="32" fillId="15" borderId="19" xfId="1" applyFont="1" applyFill="1" applyBorder="1" applyAlignment="1">
      <alignment wrapText="1"/>
    </xf>
    <xf numFmtId="0" fontId="27" fillId="0" borderId="29" xfId="1" applyFont="1" applyBorder="1" applyAlignment="1">
      <alignment wrapText="1"/>
    </xf>
    <xf numFmtId="2" fontId="30" fillId="25" borderId="15" xfId="1" applyNumberFormat="1" applyFont="1" applyFill="1" applyBorder="1" applyAlignment="1">
      <alignment horizontal="center" wrapText="1"/>
    </xf>
    <xf numFmtId="2" fontId="30" fillId="23" borderId="15" xfId="1" applyNumberFormat="1" applyFont="1" applyFill="1" applyBorder="1" applyAlignment="1">
      <alignment horizontal="center" wrapText="1"/>
    </xf>
    <xf numFmtId="164" fontId="32" fillId="0" borderId="15" xfId="1" applyNumberFormat="1" applyFont="1" applyBorder="1" applyAlignment="1">
      <alignment horizontal="right"/>
    </xf>
    <xf numFmtId="0" fontId="40" fillId="0" borderId="15" xfId="1" applyFont="1" applyBorder="1"/>
    <xf numFmtId="0" fontId="4" fillId="0" borderId="0" xfId="1" applyAlignment="1">
      <alignment horizontal="center"/>
    </xf>
    <xf numFmtId="0" fontId="69" fillId="15" borderId="15" xfId="1" applyFont="1" applyFill="1" applyBorder="1" applyAlignment="1">
      <alignment horizontal="center"/>
    </xf>
    <xf numFmtId="0" fontId="4" fillId="0" borderId="0" xfId="1" applyAlignment="1">
      <alignment horizontal="center"/>
    </xf>
    <xf numFmtId="2" fontId="4" fillId="0" borderId="15" xfId="1" applyNumberFormat="1" applyBorder="1" applyAlignment="1">
      <alignment horizontal="right"/>
    </xf>
    <xf numFmtId="14" fontId="4" fillId="0" borderId="15" xfId="1" applyNumberFormat="1" applyBorder="1" applyAlignment="1">
      <alignment horizontal="left"/>
    </xf>
    <xf numFmtId="2" fontId="4" fillId="0" borderId="15" xfId="1" applyNumberFormat="1" applyBorder="1"/>
    <xf numFmtId="164" fontId="42" fillId="0" borderId="18" xfId="1" applyNumberFormat="1" applyFont="1" applyBorder="1" applyAlignment="1">
      <alignment wrapText="1"/>
    </xf>
    <xf numFmtId="164" fontId="5" fillId="2" borderId="19" xfId="1" applyNumberFormat="1" applyFont="1" applyFill="1" applyBorder="1"/>
    <xf numFmtId="15" fontId="16" fillId="17" borderId="11" xfId="1" applyNumberFormat="1" applyFont="1" applyFill="1" applyBorder="1" applyAlignment="1">
      <alignment horizontal="center"/>
    </xf>
    <xf numFmtId="0" fontId="16" fillId="0" borderId="21" xfId="1" applyFont="1" applyBorder="1"/>
    <xf numFmtId="0" fontId="27" fillId="0" borderId="0" xfId="1" applyNumberFormat="1" applyFont="1"/>
    <xf numFmtId="164" fontId="32" fillId="19" borderId="15" xfId="1" applyNumberFormat="1" applyFont="1" applyFill="1" applyBorder="1"/>
    <xf numFmtId="14" fontId="16" fillId="0" borderId="15" xfId="1" applyNumberFormat="1" applyFont="1" applyBorder="1" applyAlignment="1">
      <alignment horizontal="left"/>
    </xf>
    <xf numFmtId="2" fontId="16" fillId="0" borderId="15" xfId="1" applyNumberFormat="1" applyFont="1" applyBorder="1" applyAlignment="1">
      <alignment horizontal="right"/>
    </xf>
    <xf numFmtId="164" fontId="4" fillId="19" borderId="0" xfId="1" applyNumberFormat="1" applyFill="1"/>
    <xf numFmtId="165" fontId="16" fillId="15" borderId="0" xfId="1" applyNumberFormat="1" applyFont="1" applyFill="1" applyAlignment="1">
      <alignment horizontal="center"/>
    </xf>
    <xf numFmtId="2" fontId="16" fillId="15" borderId="15" xfId="1" applyNumberFormat="1" applyFont="1" applyFill="1" applyBorder="1" applyAlignment="1">
      <alignment horizontal="right"/>
    </xf>
    <xf numFmtId="14" fontId="16" fillId="15" borderId="15" xfId="1" applyNumberFormat="1" applyFont="1" applyFill="1" applyBorder="1" applyAlignment="1">
      <alignment horizontal="left"/>
    </xf>
    <xf numFmtId="0" fontId="4" fillId="0" borderId="0" xfId="1" applyAlignment="1">
      <alignment horizontal="center"/>
    </xf>
    <xf numFmtId="0" fontId="4" fillId="0" borderId="0" xfId="1" applyAlignment="1">
      <alignment horizontal="center"/>
    </xf>
    <xf numFmtId="165" fontId="67" fillId="15" borderId="15" xfId="1" applyNumberFormat="1" applyFont="1" applyFill="1" applyBorder="1" applyAlignment="1">
      <alignment horizontal="center"/>
    </xf>
    <xf numFmtId="0" fontId="67" fillId="15" borderId="30" xfId="1" applyFont="1" applyFill="1" applyBorder="1" applyAlignment="1">
      <alignment wrapText="1"/>
    </xf>
    <xf numFmtId="164" fontId="67" fillId="15" borderId="18" xfId="1" applyNumberFormat="1" applyFont="1" applyFill="1" applyBorder="1"/>
    <xf numFmtId="0" fontId="67" fillId="15" borderId="1" xfId="1" applyFont="1" applyFill="1" applyBorder="1" applyAlignment="1">
      <alignment wrapText="1"/>
    </xf>
    <xf numFmtId="164" fontId="67" fillId="15" borderId="15" xfId="1" applyNumberFormat="1" applyFont="1" applyFill="1" applyBorder="1"/>
    <xf numFmtId="4" fontId="0" fillId="0" borderId="15" xfId="0" applyNumberFormat="1" applyBorder="1"/>
    <xf numFmtId="0" fontId="4" fillId="0" borderId="0" xfId="1" applyAlignment="1">
      <alignment horizontal="center"/>
    </xf>
    <xf numFmtId="4" fontId="4" fillId="15" borderId="0" xfId="1" applyNumberFormat="1" applyFill="1"/>
    <xf numFmtId="165" fontId="45" fillId="23" borderId="15" xfId="1" applyNumberFormat="1" applyFont="1" applyFill="1" applyBorder="1" applyAlignment="1">
      <alignment horizontal="right" wrapText="1"/>
    </xf>
    <xf numFmtId="165" fontId="88" fillId="28" borderId="15" xfId="1" applyNumberFormat="1" applyFont="1" applyFill="1" applyBorder="1" applyAlignment="1">
      <alignment horizontal="center"/>
    </xf>
    <xf numFmtId="0" fontId="88" fillId="28" borderId="19" xfId="1" applyFont="1" applyFill="1" applyBorder="1" applyAlignment="1">
      <alignment wrapText="1"/>
    </xf>
    <xf numFmtId="164" fontId="88" fillId="28" borderId="15" xfId="1" applyNumberFormat="1" applyFont="1" applyFill="1" applyBorder="1"/>
    <xf numFmtId="0" fontId="88" fillId="28" borderId="15" xfId="1" applyFont="1" applyFill="1" applyBorder="1" applyAlignment="1">
      <alignment wrapText="1"/>
    </xf>
    <xf numFmtId="165" fontId="72" fillId="0" borderId="15" xfId="1" applyNumberFormat="1" applyFont="1" applyFill="1" applyBorder="1" applyAlignment="1">
      <alignment horizontal="center"/>
    </xf>
    <xf numFmtId="0" fontId="72" fillId="0" borderId="15" xfId="1" applyFont="1" applyFill="1" applyBorder="1" applyAlignment="1">
      <alignment wrapText="1"/>
    </xf>
    <xf numFmtId="2" fontId="72" fillId="0" borderId="15" xfId="1" applyNumberFormat="1" applyFont="1" applyFill="1" applyBorder="1" applyAlignment="1">
      <alignment horizontal="right"/>
    </xf>
    <xf numFmtId="165" fontId="97" fillId="0" borderId="15" xfId="1" applyNumberFormat="1" applyFont="1" applyFill="1" applyBorder="1" applyAlignment="1">
      <alignment horizontal="center"/>
    </xf>
    <xf numFmtId="0" fontId="98" fillId="0" borderId="0" xfId="0" applyFont="1"/>
    <xf numFmtId="164" fontId="42" fillId="15" borderId="15" xfId="1" applyNumberFormat="1" applyFont="1" applyFill="1" applyBorder="1"/>
    <xf numFmtId="165" fontId="32" fillId="28" borderId="15" xfId="1" applyNumberFormat="1" applyFont="1" applyFill="1" applyBorder="1" applyAlignment="1">
      <alignment horizontal="center" wrapText="1"/>
    </xf>
    <xf numFmtId="49" fontId="36" fillId="0" borderId="15" xfId="1" applyNumberFormat="1" applyFont="1" applyBorder="1"/>
    <xf numFmtId="0" fontId="4" fillId="0" borderId="0" xfId="1" applyAlignment="1">
      <alignment horizontal="center"/>
    </xf>
    <xf numFmtId="0" fontId="99" fillId="37" borderId="15" xfId="1" applyFont="1" applyFill="1" applyBorder="1" applyAlignment="1">
      <alignment wrapText="1"/>
    </xf>
    <xf numFmtId="165" fontId="99" fillId="37" borderId="15" xfId="1" applyNumberFormat="1" applyFont="1" applyFill="1" applyBorder="1" applyAlignment="1">
      <alignment horizontal="center" wrapText="1"/>
    </xf>
    <xf numFmtId="2" fontId="99" fillId="37" borderId="15" xfId="1" applyNumberFormat="1" applyFont="1" applyFill="1" applyBorder="1" applyAlignment="1">
      <alignment horizontal="right" wrapText="1"/>
    </xf>
    <xf numFmtId="165" fontId="42" fillId="0" borderId="15" xfId="1" applyNumberFormat="1" applyFont="1" applyFill="1" applyBorder="1" applyAlignment="1">
      <alignment horizontal="center"/>
    </xf>
    <xf numFmtId="2" fontId="72" fillId="15" borderId="15" xfId="1" applyNumberFormat="1" applyFont="1" applyFill="1" applyBorder="1" applyAlignment="1">
      <alignment horizontal="right"/>
    </xf>
    <xf numFmtId="0" fontId="30" fillId="15" borderId="29" xfId="1" applyFont="1" applyFill="1" applyBorder="1"/>
    <xf numFmtId="164" fontId="55" fillId="15" borderId="15" xfId="1" applyNumberFormat="1" applyFont="1" applyFill="1" applyBorder="1"/>
    <xf numFmtId="0" fontId="100" fillId="37" borderId="0" xfId="1" applyFont="1" applyFill="1"/>
    <xf numFmtId="0" fontId="100" fillId="37" borderId="15" xfId="1" applyFont="1" applyFill="1" applyBorder="1" applyAlignment="1">
      <alignment wrapText="1"/>
    </xf>
    <xf numFmtId="164" fontId="100" fillId="37" borderId="15" xfId="1" applyNumberFormat="1" applyFont="1" applyFill="1" applyBorder="1"/>
    <xf numFmtId="15" fontId="100" fillId="37" borderId="15" xfId="1" applyNumberFormat="1" applyFont="1" applyFill="1" applyBorder="1" applyAlignment="1">
      <alignment horizontal="center"/>
    </xf>
    <xf numFmtId="15" fontId="69" fillId="0" borderId="15" xfId="1" applyNumberFormat="1" applyFont="1" applyFill="1" applyBorder="1" applyAlignment="1">
      <alignment horizontal="center"/>
    </xf>
    <xf numFmtId="4" fontId="92" fillId="39" borderId="15" xfId="1" applyNumberFormat="1" applyFont="1" applyFill="1" applyBorder="1" applyAlignment="1">
      <alignment horizontal="right"/>
    </xf>
    <xf numFmtId="0" fontId="30" fillId="28" borderId="15" xfId="1" applyFont="1" applyFill="1" applyBorder="1" applyAlignment="1">
      <alignment wrapText="1"/>
    </xf>
    <xf numFmtId="165" fontId="30" fillId="22" borderId="15" xfId="1" applyNumberFormat="1" applyFont="1" applyFill="1" applyBorder="1" applyAlignment="1">
      <alignment horizontal="right" wrapText="1"/>
    </xf>
    <xf numFmtId="165" fontId="99" fillId="37" borderId="15" xfId="1" applyNumberFormat="1" applyFont="1" applyFill="1" applyBorder="1" applyAlignment="1">
      <alignment horizontal="right" wrapText="1"/>
    </xf>
    <xf numFmtId="0" fontId="72" fillId="0" borderId="15" xfId="1" applyFont="1" applyFill="1" applyBorder="1"/>
    <xf numFmtId="2" fontId="72" fillId="0" borderId="15" xfId="1" applyNumberFormat="1" applyFont="1" applyFill="1" applyBorder="1" applyAlignment="1">
      <alignment horizontal="right" wrapText="1"/>
    </xf>
    <xf numFmtId="15" fontId="27" fillId="15" borderId="15" xfId="1" applyNumberFormat="1" applyFont="1" applyFill="1" applyBorder="1" applyAlignment="1">
      <alignment horizontal="center"/>
    </xf>
    <xf numFmtId="15" fontId="27" fillId="15" borderId="15" xfId="1" applyNumberFormat="1" applyFont="1" applyFill="1" applyBorder="1"/>
    <xf numFmtId="0" fontId="4" fillId="0" borderId="0" xfId="1" applyAlignment="1">
      <alignment horizontal="center"/>
    </xf>
    <xf numFmtId="0" fontId="4" fillId="0" borderId="0" xfId="1" applyAlignment="1">
      <alignment horizontal="center"/>
    </xf>
    <xf numFmtId="0" fontId="98" fillId="0" borderId="15" xfId="0" applyFont="1" applyBorder="1"/>
    <xf numFmtId="165" fontId="46" fillId="0" borderId="15" xfId="1" applyNumberFormat="1" applyFont="1" applyBorder="1" applyAlignment="1">
      <alignment horizontal="center"/>
    </xf>
    <xf numFmtId="0" fontId="46" fillId="0" borderId="15" xfId="1" applyFont="1" applyFill="1" applyBorder="1"/>
    <xf numFmtId="164" fontId="46" fillId="0" borderId="15" xfId="1" applyNumberFormat="1" applyFont="1" applyFill="1" applyBorder="1"/>
    <xf numFmtId="15" fontId="40" fillId="0" borderId="15" xfId="1" applyNumberFormat="1" applyFont="1" applyBorder="1" applyAlignment="1">
      <alignment horizontal="center"/>
    </xf>
    <xf numFmtId="0" fontId="40" fillId="0" borderId="15" xfId="1" applyFont="1" applyBorder="1" applyAlignment="1">
      <alignment wrapText="1"/>
    </xf>
    <xf numFmtId="164" fontId="40" fillId="0" borderId="15" xfId="1" applyNumberFormat="1" applyFont="1" applyBorder="1"/>
    <xf numFmtId="164" fontId="4" fillId="0" borderId="21" xfId="1" applyNumberFormat="1" applyFont="1" applyBorder="1"/>
    <xf numFmtId="0" fontId="4" fillId="0" borderId="0" xfId="1" applyAlignment="1">
      <alignment horizontal="center"/>
    </xf>
    <xf numFmtId="0" fontId="57" fillId="0" borderId="15" xfId="1" applyFont="1" applyBorder="1"/>
    <xf numFmtId="3" fontId="4" fillId="0" borderId="0" xfId="1" applyNumberFormat="1" applyAlignment="1">
      <alignment wrapText="1"/>
    </xf>
    <xf numFmtId="165" fontId="101" fillId="0" borderId="15" xfId="1" applyNumberFormat="1" applyFont="1" applyFill="1" applyBorder="1" applyAlignment="1">
      <alignment horizontal="center"/>
    </xf>
    <xf numFmtId="0" fontId="101" fillId="0" borderId="0" xfId="1" applyFont="1" applyBorder="1"/>
    <xf numFmtId="164" fontId="101" fillId="0" borderId="15" xfId="1" applyNumberFormat="1" applyFont="1" applyFill="1" applyBorder="1"/>
    <xf numFmtId="165" fontId="29" fillId="28" borderId="15" xfId="1" applyNumberFormat="1" applyFont="1" applyFill="1" applyBorder="1" applyAlignment="1">
      <alignment horizontal="center"/>
    </xf>
    <xf numFmtId="0" fontId="29" fillId="28" borderId="19" xfId="1" applyFont="1" applyFill="1" applyBorder="1" applyAlignment="1">
      <alignment wrapText="1"/>
    </xf>
    <xf numFmtId="164" fontId="29" fillId="28" borderId="15" xfId="1" applyNumberFormat="1" applyFont="1" applyFill="1" applyBorder="1"/>
    <xf numFmtId="0" fontId="29" fillId="28" borderId="15" xfId="1" applyFont="1" applyFill="1" applyBorder="1" applyAlignment="1">
      <alignment wrapText="1"/>
    </xf>
    <xf numFmtId="0" fontId="55" fillId="0" borderId="15" xfId="1" applyFont="1" applyFill="1" applyBorder="1" applyAlignment="1">
      <alignment wrapText="1"/>
    </xf>
    <xf numFmtId="2" fontId="55" fillId="0" borderId="15" xfId="1" applyNumberFormat="1" applyFont="1" applyFill="1" applyBorder="1" applyAlignment="1">
      <alignment horizontal="right"/>
    </xf>
    <xf numFmtId="165" fontId="30" fillId="24" borderId="15" xfId="1" applyNumberFormat="1" applyFont="1" applyFill="1" applyBorder="1" applyAlignment="1">
      <alignment horizontal="center"/>
    </xf>
    <xf numFmtId="0" fontId="42" fillId="0" borderId="19" xfId="1" applyFont="1" applyFill="1" applyBorder="1" applyAlignment="1">
      <alignment wrapText="1"/>
    </xf>
    <xf numFmtId="164" fontId="42" fillId="0" borderId="15" xfId="1" applyNumberFormat="1" applyFont="1" applyFill="1" applyBorder="1"/>
    <xf numFmtId="165" fontId="102" fillId="22" borderId="15" xfId="1" applyNumberFormat="1" applyFont="1" applyFill="1" applyBorder="1" applyAlignment="1">
      <alignment horizontal="center"/>
    </xf>
    <xf numFmtId="0" fontId="102" fillId="22" borderId="19" xfId="1" applyFont="1" applyFill="1" applyBorder="1" applyAlignment="1">
      <alignment wrapText="1"/>
    </xf>
    <xf numFmtId="164" fontId="102" fillId="22" borderId="15" xfId="1" applyNumberFormat="1" applyFont="1" applyFill="1" applyBorder="1"/>
    <xf numFmtId="0" fontId="102" fillId="22" borderId="15" xfId="1" applyFont="1" applyFill="1" applyBorder="1" applyAlignment="1">
      <alignment wrapText="1"/>
    </xf>
    <xf numFmtId="165" fontId="46" fillId="15" borderId="15" xfId="1" applyNumberFormat="1" applyFont="1" applyFill="1" applyBorder="1" applyAlignment="1">
      <alignment horizontal="center"/>
    </xf>
    <xf numFmtId="0" fontId="46" fillId="15" borderId="15" xfId="1" applyFont="1" applyFill="1" applyBorder="1" applyAlignment="1">
      <alignment wrapText="1"/>
    </xf>
    <xf numFmtId="164" fontId="46" fillId="15" borderId="15" xfId="1" applyNumberFormat="1" applyFont="1" applyFill="1" applyBorder="1"/>
    <xf numFmtId="165" fontId="33" fillId="15" borderId="15" xfId="1" applyNumberFormat="1" applyFont="1" applyFill="1" applyBorder="1" applyAlignment="1">
      <alignment horizontal="center"/>
    </xf>
    <xf numFmtId="0" fontId="33" fillId="15" borderId="15" xfId="1" applyFont="1" applyFill="1" applyBorder="1" applyAlignment="1">
      <alignment wrapText="1"/>
    </xf>
    <xf numFmtId="164" fontId="33" fillId="15" borderId="15" xfId="1" applyNumberFormat="1" applyFont="1" applyFill="1" applyBorder="1"/>
    <xf numFmtId="0" fontId="33" fillId="15" borderId="19"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0" xfId="0" applyAlignment="1">
      <alignment wrapText="1"/>
    </xf>
    <xf numFmtId="0" fontId="32" fillId="0" borderId="19" xfId="1" applyFont="1" applyBorder="1"/>
    <xf numFmtId="0" fontId="42" fillId="0" borderId="15" xfId="1" applyFont="1" applyFill="1" applyBorder="1" applyAlignment="1">
      <alignment wrapText="1"/>
    </xf>
    <xf numFmtId="0" fontId="4" fillId="0" borderId="0" xfId="1" applyAlignment="1">
      <alignment horizontal="center"/>
    </xf>
    <xf numFmtId="15" fontId="4" fillId="0" borderId="22" xfId="1" applyNumberFormat="1" applyFont="1" applyBorder="1"/>
    <xf numFmtId="164" fontId="4" fillId="0" borderId="16" xfId="1" applyNumberFormat="1" applyFont="1" applyBorder="1"/>
    <xf numFmtId="165" fontId="42" fillId="0" borderId="19" xfId="1" applyNumberFormat="1" applyFont="1" applyFill="1" applyBorder="1" applyAlignment="1">
      <alignment horizontal="center"/>
    </xf>
    <xf numFmtId="164" fontId="42" fillId="0" borderId="19" xfId="1" applyNumberFormat="1" applyFont="1" applyFill="1" applyBorder="1"/>
    <xf numFmtId="0" fontId="4" fillId="0" borderId="11" xfId="1" applyFont="1" applyBorder="1"/>
    <xf numFmtId="2" fontId="16" fillId="0" borderId="15" xfId="1" applyNumberFormat="1" applyFont="1" applyFill="1" applyBorder="1" applyAlignment="1">
      <alignment horizontal="right" wrapText="1"/>
    </xf>
    <xf numFmtId="2" fontId="53" fillId="0" borderId="0" xfId="1" applyNumberFormat="1" applyFont="1" applyAlignment="1">
      <alignment horizontal="right"/>
    </xf>
    <xf numFmtId="0" fontId="54" fillId="0" borderId="25" xfId="1" applyFont="1" applyFill="1" applyBorder="1"/>
    <xf numFmtId="0" fontId="0" fillId="0" borderId="25" xfId="0" applyBorder="1"/>
    <xf numFmtId="0" fontId="0" fillId="0" borderId="29" xfId="0" applyBorder="1"/>
    <xf numFmtId="0" fontId="0" fillId="22" borderId="21" xfId="0" applyFill="1" applyBorder="1"/>
    <xf numFmtId="0" fontId="81" fillId="40" borderId="50" xfId="0" applyFont="1" applyFill="1" applyBorder="1"/>
    <xf numFmtId="0" fontId="81" fillId="40" borderId="51" xfId="0" applyFont="1" applyFill="1" applyBorder="1"/>
    <xf numFmtId="0" fontId="81" fillId="22" borderId="52" xfId="0" applyFont="1" applyFill="1" applyBorder="1"/>
    <xf numFmtId="0" fontId="81" fillId="22" borderId="53" xfId="0" applyFont="1" applyFill="1" applyBorder="1" applyAlignment="1">
      <alignment wrapText="1"/>
    </xf>
    <xf numFmtId="0" fontId="81" fillId="22" borderId="54" xfId="0" applyFont="1" applyFill="1" applyBorder="1"/>
    <xf numFmtId="0" fontId="81" fillId="22" borderId="55" xfId="0" applyFont="1" applyFill="1" applyBorder="1"/>
    <xf numFmtId="0" fontId="0" fillId="40" borderId="19" xfId="0" applyFill="1" applyBorder="1"/>
    <xf numFmtId="0" fontId="0" fillId="15" borderId="21" xfId="0" applyFill="1" applyBorder="1"/>
    <xf numFmtId="0" fontId="0" fillId="22" borderId="56" xfId="0" applyFill="1" applyBorder="1" applyAlignment="1">
      <alignment wrapText="1"/>
    </xf>
    <xf numFmtId="0" fontId="0" fillId="22" borderId="57" xfId="0" applyFill="1" applyBorder="1"/>
    <xf numFmtId="0" fontId="0" fillId="0" borderId="21" xfId="0" applyBorder="1"/>
    <xf numFmtId="0" fontId="0" fillId="22" borderId="32" xfId="0" applyFill="1" applyBorder="1" applyAlignment="1">
      <alignment wrapText="1"/>
    </xf>
    <xf numFmtId="15" fontId="0" fillId="0" borderId="25" xfId="0" applyNumberFormat="1" applyBorder="1" applyAlignment="1">
      <alignment horizontal="center"/>
    </xf>
    <xf numFmtId="0" fontId="0" fillId="0" borderId="52" xfId="0" applyBorder="1"/>
    <xf numFmtId="0" fontId="0" fillId="0" borderId="53" xfId="0" applyBorder="1"/>
    <xf numFmtId="0" fontId="0" fillId="0" borderId="54" xfId="0" applyBorder="1"/>
    <xf numFmtId="0" fontId="0" fillId="0" borderId="58" xfId="0" applyBorder="1"/>
    <xf numFmtId="0" fontId="0" fillId="15" borderId="58" xfId="0" applyFill="1" applyBorder="1"/>
    <xf numFmtId="0" fontId="0" fillId="0" borderId="55" xfId="0" applyBorder="1"/>
    <xf numFmtId="0" fontId="0" fillId="0" borderId="56" xfId="0" applyBorder="1"/>
    <xf numFmtId="0" fontId="0" fillId="0" borderId="59" xfId="0" applyBorder="1"/>
    <xf numFmtId="2" fontId="0" fillId="0" borderId="59" xfId="0" applyNumberFormat="1" applyBorder="1"/>
    <xf numFmtId="0" fontId="26" fillId="15" borderId="59" xfId="0" applyFont="1" applyFill="1" applyBorder="1"/>
    <xf numFmtId="0" fontId="0" fillId="0" borderId="57" xfId="0" applyBorder="1"/>
    <xf numFmtId="0" fontId="49" fillId="0" borderId="56" xfId="0" applyFont="1" applyBorder="1"/>
    <xf numFmtId="0" fontId="49" fillId="0" borderId="59" xfId="0" applyFont="1" applyBorder="1"/>
    <xf numFmtId="0" fontId="49" fillId="0" borderId="59" xfId="0" applyFont="1" applyBorder="1" applyAlignment="1">
      <alignment wrapText="1"/>
    </xf>
    <xf numFmtId="0" fontId="103" fillId="15" borderId="59" xfId="0" applyFont="1" applyFill="1" applyBorder="1"/>
    <xf numFmtId="0" fontId="4" fillId="0" borderId="57" xfId="1" applyBorder="1"/>
    <xf numFmtId="0" fontId="49" fillId="0" borderId="60" xfId="0" applyFont="1" applyBorder="1"/>
    <xf numFmtId="0" fontId="0" fillId="0" borderId="61" xfId="0" applyBorder="1"/>
    <xf numFmtId="0" fontId="0" fillId="0" borderId="59" xfId="0" applyBorder="1" applyAlignment="1">
      <alignment wrapText="1"/>
    </xf>
    <xf numFmtId="0" fontId="26" fillId="15" borderId="21" xfId="0" applyFont="1" applyFill="1" applyBorder="1" applyAlignment="1">
      <alignment wrapText="1"/>
    </xf>
    <xf numFmtId="2" fontId="79" fillId="0" borderId="59" xfId="0" applyNumberFormat="1" applyFont="1" applyBorder="1"/>
    <xf numFmtId="15" fontId="49" fillId="15" borderId="0" xfId="0" applyNumberFormat="1" applyFont="1" applyFill="1"/>
    <xf numFmtId="15" fontId="0" fillId="15" borderId="0" xfId="0" applyNumberFormat="1" applyFill="1" applyAlignment="1">
      <alignment horizontal="center"/>
    </xf>
    <xf numFmtId="15" fontId="0" fillId="15" borderId="0" xfId="0" applyNumberFormat="1" applyFill="1"/>
    <xf numFmtId="14" fontId="0" fillId="0" borderId="0" xfId="0" applyNumberFormat="1"/>
    <xf numFmtId="0" fontId="4" fillId="0" borderId="0" xfId="1" applyAlignment="1">
      <alignment horizontal="center"/>
    </xf>
    <xf numFmtId="165" fontId="104" fillId="0" borderId="15" xfId="1" applyNumberFormat="1" applyFont="1" applyFill="1" applyBorder="1" applyAlignment="1">
      <alignment horizontal="center"/>
    </xf>
    <xf numFmtId="0" fontId="104" fillId="0" borderId="15" xfId="1" applyFont="1" applyFill="1" applyBorder="1"/>
    <xf numFmtId="164" fontId="104" fillId="0" borderId="15" xfId="1" applyNumberFormat="1" applyFont="1" applyFill="1" applyBorder="1"/>
    <xf numFmtId="0" fontId="29" fillId="15" borderId="16" xfId="1" applyFont="1" applyFill="1" applyBorder="1" applyAlignment="1">
      <alignment wrapText="1"/>
    </xf>
    <xf numFmtId="164" fontId="32" fillId="25" borderId="15" xfId="1" applyNumberFormat="1" applyFont="1" applyFill="1" applyBorder="1"/>
    <xf numFmtId="164" fontId="42" fillId="25" borderId="15" xfId="1" applyNumberFormat="1" applyFont="1" applyFill="1" applyBorder="1"/>
    <xf numFmtId="164" fontId="32" fillId="25" borderId="0" xfId="1" applyNumberFormat="1" applyFont="1" applyFill="1" applyBorder="1"/>
    <xf numFmtId="0" fontId="4" fillId="0" borderId="0" xfId="1" applyAlignment="1">
      <alignment horizontal="center"/>
    </xf>
    <xf numFmtId="4" fontId="16" fillId="28" borderId="15" xfId="1" applyNumberFormat="1" applyFont="1" applyFill="1" applyBorder="1" applyAlignment="1">
      <alignment wrapText="1"/>
    </xf>
    <xf numFmtId="165" fontId="16" fillId="0" borderId="0" xfId="1" applyNumberFormat="1" applyFont="1" applyFill="1" applyBorder="1" applyAlignment="1">
      <alignment horizontal="center"/>
    </xf>
    <xf numFmtId="0" fontId="32" fillId="0" borderId="0" xfId="1" applyFont="1" applyFill="1" applyBorder="1" applyAlignment="1">
      <alignment wrapText="1"/>
    </xf>
    <xf numFmtId="164" fontId="32" fillId="0" borderId="0" xfId="1" applyNumberFormat="1" applyFont="1" applyFill="1" applyBorder="1"/>
    <xf numFmtId="0" fontId="0" fillId="15" borderId="15" xfId="0" applyFont="1" applyFill="1" applyBorder="1"/>
    <xf numFmtId="168" fontId="0" fillId="0" borderId="15" xfId="0" applyNumberFormat="1" applyBorder="1"/>
    <xf numFmtId="39" fontId="0" fillId="0" borderId="15" xfId="0" applyNumberFormat="1" applyBorder="1"/>
    <xf numFmtId="164" fontId="33" fillId="25" borderId="15" xfId="1" applyNumberFormat="1" applyFont="1" applyFill="1" applyBorder="1"/>
    <xf numFmtId="0" fontId="105" fillId="15" borderId="15" xfId="0" applyFont="1" applyFill="1" applyBorder="1"/>
    <xf numFmtId="165" fontId="106" fillId="15" borderId="15" xfId="1" applyNumberFormat="1" applyFont="1" applyFill="1" applyBorder="1" applyAlignment="1">
      <alignment horizontal="center"/>
    </xf>
    <xf numFmtId="0" fontId="106" fillId="15" borderId="15" xfId="0" applyFont="1" applyFill="1" applyBorder="1"/>
    <xf numFmtId="0" fontId="106" fillId="15" borderId="15" xfId="1" applyFont="1" applyFill="1" applyBorder="1"/>
    <xf numFmtId="164" fontId="106" fillId="15" borderId="15" xfId="1" applyNumberFormat="1" applyFont="1" applyFill="1" applyBorder="1"/>
    <xf numFmtId="0" fontId="106" fillId="15" borderId="15" xfId="1" applyFont="1" applyFill="1" applyBorder="1" applyAlignment="1">
      <alignment wrapText="1"/>
    </xf>
    <xf numFmtId="164" fontId="105" fillId="15" borderId="15" xfId="0" applyNumberFormat="1" applyFont="1" applyFill="1" applyBorder="1"/>
    <xf numFmtId="165" fontId="73" fillId="0" borderId="15" xfId="1" applyNumberFormat="1" applyFont="1" applyBorder="1" applyAlignment="1">
      <alignment horizontal="center"/>
    </xf>
    <xf numFmtId="0" fontId="107" fillId="0" borderId="15" xfId="1" applyFont="1" applyBorder="1"/>
    <xf numFmtId="164" fontId="107" fillId="0" borderId="15" xfId="1" applyNumberFormat="1" applyFont="1" applyBorder="1"/>
    <xf numFmtId="0" fontId="4" fillId="0" borderId="0" xfId="1" applyAlignment="1">
      <alignment horizontal="center"/>
    </xf>
    <xf numFmtId="165" fontId="16" fillId="41" borderId="0" xfId="1" applyNumberFormat="1" applyFont="1" applyFill="1" applyAlignment="1">
      <alignment horizontal="center"/>
    </xf>
    <xf numFmtId="0" fontId="4" fillId="41" borderId="0" xfId="1" applyFill="1"/>
    <xf numFmtId="164" fontId="4" fillId="41" borderId="0" xfId="1" applyNumberFormat="1" applyFill="1"/>
    <xf numFmtId="165" fontId="16" fillId="41" borderId="15" xfId="1" applyNumberFormat="1" applyFont="1" applyFill="1" applyBorder="1" applyAlignment="1">
      <alignment horizontal="center"/>
    </xf>
    <xf numFmtId="0" fontId="4" fillId="41" borderId="15" xfId="1" applyFill="1" applyBorder="1"/>
    <xf numFmtId="164" fontId="4" fillId="41" borderId="15" xfId="1" applyNumberFormat="1" applyFill="1" applyBorder="1"/>
    <xf numFmtId="165" fontId="108" fillId="0" borderId="15" xfId="1" applyNumberFormat="1" applyFont="1" applyBorder="1" applyAlignment="1">
      <alignment horizontal="center"/>
    </xf>
    <xf numFmtId="0" fontId="109" fillId="0" borderId="15" xfId="1" applyFont="1" applyBorder="1"/>
    <xf numFmtId="164" fontId="109" fillId="0" borderId="15" xfId="1" applyNumberFormat="1" applyFont="1" applyBorder="1"/>
    <xf numFmtId="165" fontId="108" fillId="41" borderId="15" xfId="1" applyNumberFormat="1" applyFont="1" applyFill="1" applyBorder="1" applyAlignment="1">
      <alignment horizontal="center"/>
    </xf>
    <xf numFmtId="0" fontId="109" fillId="41" borderId="15" xfId="1" applyFont="1" applyFill="1" applyBorder="1"/>
    <xf numFmtId="164" fontId="109" fillId="41" borderId="15" xfId="1" applyNumberFormat="1" applyFont="1" applyFill="1" applyBorder="1"/>
    <xf numFmtId="168" fontId="16" fillId="0" borderId="15" xfId="1" applyNumberFormat="1" applyFont="1" applyBorder="1" applyAlignment="1">
      <alignment horizontal="center"/>
    </xf>
    <xf numFmtId="2" fontId="16" fillId="0" borderId="15" xfId="1" applyNumberFormat="1" applyFont="1" applyBorder="1"/>
    <xf numFmtId="0" fontId="4" fillId="0" borderId="0" xfId="1" applyAlignment="1">
      <alignment horizontal="center"/>
    </xf>
    <xf numFmtId="0" fontId="4" fillId="0" borderId="0" xfId="1" applyAlignment="1">
      <alignment horizontal="center"/>
    </xf>
    <xf numFmtId="0" fontId="110" fillId="0" borderId="0" xfId="1" applyFont="1"/>
    <xf numFmtId="164" fontId="110" fillId="0" borderId="0" xfId="1" applyNumberFormat="1" applyFont="1"/>
    <xf numFmtId="165" fontId="110" fillId="0" borderId="15" xfId="1" applyNumberFormat="1" applyFont="1" applyFill="1" applyBorder="1" applyAlignment="1">
      <alignment horizontal="center"/>
    </xf>
    <xf numFmtId="0" fontId="110" fillId="0" borderId="15" xfId="1" applyFont="1" applyFill="1" applyBorder="1"/>
    <xf numFmtId="164" fontId="110" fillId="0" borderId="15" xfId="1" applyNumberFormat="1" applyFont="1" applyFill="1" applyBorder="1"/>
    <xf numFmtId="0" fontId="42" fillId="0" borderId="22" xfId="1" applyFont="1" applyBorder="1"/>
    <xf numFmtId="0" fontId="34" fillId="0" borderId="22" xfId="1" applyFont="1" applyFill="1" applyBorder="1" applyAlignment="1">
      <alignment wrapText="1"/>
    </xf>
    <xf numFmtId="164" fontId="0" fillId="0" borderId="15" xfId="0" applyNumberFormat="1" applyFill="1" applyBorder="1"/>
    <xf numFmtId="0" fontId="4" fillId="0" borderId="0" xfId="1" applyFont="1" applyFill="1"/>
    <xf numFmtId="2" fontId="27" fillId="15" borderId="15" xfId="1" applyNumberFormat="1" applyFont="1" applyFill="1" applyBorder="1"/>
    <xf numFmtId="2" fontId="29" fillId="15" borderId="15" xfId="1" applyNumberFormat="1" applyFont="1" applyFill="1" applyBorder="1" applyAlignment="1">
      <alignment horizontal="right"/>
    </xf>
    <xf numFmtId="2" fontId="29" fillId="15" borderId="15" xfId="1" applyNumberFormat="1" applyFont="1" applyFill="1" applyBorder="1"/>
    <xf numFmtId="2" fontId="54" fillId="0" borderId="15" xfId="1" applyNumberFormat="1"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19" xfId="1" applyNumberFormat="1" applyFont="1" applyFill="1" applyBorder="1"/>
    <xf numFmtId="15" fontId="16" fillId="15" borderId="15" xfId="1" applyNumberFormat="1" applyFont="1" applyFill="1" applyBorder="1" applyAlignment="1">
      <alignment horizontal="center"/>
    </xf>
    <xf numFmtId="0" fontId="42" fillId="15" borderId="1" xfId="1" applyFont="1" applyFill="1" applyBorder="1"/>
    <xf numFmtId="0" fontId="42" fillId="15" borderId="29" xfId="1" applyFont="1" applyFill="1" applyBorder="1"/>
    <xf numFmtId="0" fontId="42" fillId="15" borderId="22" xfId="1" applyFont="1" applyFill="1" applyBorder="1"/>
    <xf numFmtId="165" fontId="16" fillId="0" borderId="32" xfId="1" applyNumberFormat="1" applyFont="1" applyBorder="1" applyAlignment="1">
      <alignment horizontal="center"/>
    </xf>
    <xf numFmtId="0" fontId="16" fillId="0" borderId="11" xfId="1" applyFont="1" applyBorder="1" applyAlignment="1">
      <alignment wrapText="1"/>
    </xf>
    <xf numFmtId="0" fontId="4" fillId="0" borderId="0" xfId="1" applyAlignment="1">
      <alignment horizontal="center"/>
    </xf>
    <xf numFmtId="2" fontId="28" fillId="0" borderId="0" xfId="0" applyNumberFormat="1" applyFont="1"/>
    <xf numFmtId="2" fontId="26" fillId="0" borderId="0" xfId="0" applyNumberFormat="1" applyFont="1"/>
    <xf numFmtId="0" fontId="0" fillId="15" borderId="19" xfId="0" applyFill="1" applyBorder="1"/>
    <xf numFmtId="165" fontId="111" fillId="0" borderId="15" xfId="1" applyNumberFormat="1" applyFont="1" applyFill="1" applyBorder="1" applyAlignment="1">
      <alignment horizontal="center"/>
    </xf>
    <xf numFmtId="0" fontId="111" fillId="0" borderId="15" xfId="1" applyFont="1" applyFill="1" applyBorder="1" applyAlignment="1">
      <alignment wrapText="1"/>
    </xf>
    <xf numFmtId="164" fontId="111" fillId="0" borderId="15" xfId="1" applyNumberFormat="1" applyFont="1" applyFill="1" applyBorder="1"/>
    <xf numFmtId="0" fontId="28" fillId="0" borderId="15" xfId="0" applyFont="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16" fillId="0" borderId="21" xfId="1" applyNumberFormat="1" applyFont="1" applyBorder="1" applyAlignment="1">
      <alignment horizontal="center"/>
    </xf>
    <xf numFmtId="0" fontId="4" fillId="0" borderId="0" xfId="1" applyAlignment="1">
      <alignment horizontal="center"/>
    </xf>
    <xf numFmtId="15" fontId="4" fillId="0" borderId="15" xfId="1" applyNumberFormat="1" applyFont="1" applyBorder="1" applyAlignment="1">
      <alignment horizontal="center"/>
    </xf>
    <xf numFmtId="165" fontId="112" fillId="0" borderId="15" xfId="1" applyNumberFormat="1" applyFont="1" applyFill="1" applyBorder="1" applyAlignment="1">
      <alignment horizontal="center"/>
    </xf>
    <xf numFmtId="0" fontId="112" fillId="0" borderId="15" xfId="1" applyFont="1" applyFill="1" applyBorder="1"/>
    <xf numFmtId="164" fontId="112" fillId="0" borderId="15" xfId="1" applyNumberFormat="1" applyFont="1" applyFill="1" applyBorder="1"/>
    <xf numFmtId="0" fontId="112" fillId="0" borderId="0" xfId="1" applyFont="1"/>
    <xf numFmtId="164" fontId="112" fillId="0" borderId="0" xfId="1" applyNumberFormat="1" applyFont="1"/>
    <xf numFmtId="0" fontId="70" fillId="0" borderId="15" xfId="1" applyFont="1" applyBorder="1"/>
    <xf numFmtId="165" fontId="113" fillId="0" borderId="15" xfId="1" applyNumberFormat="1" applyFont="1" applyBorder="1" applyAlignment="1">
      <alignment horizontal="center"/>
    </xf>
    <xf numFmtId="0" fontId="113" fillId="0" borderId="15" xfId="1" applyFont="1" applyBorder="1"/>
    <xf numFmtId="164" fontId="113" fillId="0" borderId="15" xfId="1" applyNumberFormat="1" applyFont="1" applyFill="1" applyBorder="1"/>
    <xf numFmtId="0" fontId="4" fillId="0" borderId="0" xfId="1" applyAlignment="1">
      <alignment horizontal="center"/>
    </xf>
    <xf numFmtId="4" fontId="4" fillId="0" borderId="0" xfId="1" applyNumberFormat="1" applyAlignment="1">
      <alignment horizontal="left"/>
    </xf>
    <xf numFmtId="15" fontId="4" fillId="0" borderId="22" xfId="1" applyNumberFormat="1" applyFont="1" applyBorder="1" applyAlignment="1">
      <alignment horizontal="center"/>
    </xf>
    <xf numFmtId="0" fontId="4" fillId="0" borderId="27" xfId="1" applyFont="1" applyBorder="1"/>
    <xf numFmtId="165" fontId="114" fillId="0" borderId="15" xfId="1" applyNumberFormat="1" applyFont="1" applyFill="1" applyBorder="1" applyAlignment="1">
      <alignment horizontal="center"/>
    </xf>
    <xf numFmtId="164" fontId="114" fillId="0" borderId="15" xfId="1" applyNumberFormat="1" applyFont="1" applyFill="1" applyBorder="1"/>
    <xf numFmtId="0" fontId="4" fillId="0" borderId="0" xfId="1" applyAlignment="1">
      <alignment horizontal="center"/>
    </xf>
    <xf numFmtId="0" fontId="114" fillId="0" borderId="15" xfId="1" applyFont="1" applyBorder="1"/>
    <xf numFmtId="0" fontId="16" fillId="0" borderId="17" xfId="1" applyFont="1" applyBorder="1" applyAlignment="1">
      <alignment horizontal="left"/>
    </xf>
    <xf numFmtId="164" fontId="16" fillId="0" borderId="17" xfId="1" applyNumberFormat="1" applyFont="1" applyBorder="1" applyAlignment="1">
      <alignment horizontal="right"/>
    </xf>
    <xf numFmtId="15" fontId="16" fillId="0" borderId="18" xfId="1" applyNumberFormat="1" applyFont="1" applyBorder="1" applyAlignment="1">
      <alignment horizontal="center"/>
    </xf>
    <xf numFmtId="0" fontId="16" fillId="0" borderId="18" xfId="1" applyFont="1" applyBorder="1" applyAlignment="1">
      <alignment horizontal="left" wrapText="1"/>
    </xf>
    <xf numFmtId="164" fontId="16" fillId="0" borderId="18" xfId="1" applyNumberFormat="1" applyFont="1" applyBorder="1" applyAlignment="1">
      <alignment horizontal="right"/>
    </xf>
    <xf numFmtId="15" fontId="16" fillId="0" borderId="15" xfId="1" applyNumberFormat="1" applyFont="1" applyBorder="1" applyAlignment="1">
      <alignment horizontal="center"/>
    </xf>
    <xf numFmtId="0" fontId="4" fillId="0" borderId="0" xfId="1" applyAlignment="1">
      <alignment horizontal="center"/>
    </xf>
    <xf numFmtId="164" fontId="25" fillId="0" borderId="0" xfId="1" applyNumberFormat="1" applyFont="1"/>
    <xf numFmtId="164" fontId="25" fillId="0" borderId="15" xfId="1" applyNumberFormat="1" applyFont="1" applyBorder="1"/>
    <xf numFmtId="0" fontId="4" fillId="0" borderId="0" xfId="1" applyAlignment="1">
      <alignment horizontal="center"/>
    </xf>
    <xf numFmtId="164" fontId="37" fillId="0" borderId="0" xfId="1" applyNumberFormat="1" applyFont="1" applyFill="1"/>
    <xf numFmtId="164" fontId="36" fillId="0" borderId="0" xfId="1" applyNumberFormat="1" applyFont="1" applyFill="1"/>
    <xf numFmtId="164" fontId="56" fillId="0" borderId="0" xfId="1" applyNumberFormat="1" applyFont="1" applyFill="1"/>
    <xf numFmtId="164" fontId="40" fillId="0" borderId="0" xfId="1" applyNumberFormat="1" applyFont="1" applyFill="1"/>
    <xf numFmtId="164" fontId="53" fillId="0" borderId="0" xfId="1" applyNumberFormat="1" applyFont="1" applyFill="1"/>
    <xf numFmtId="164" fontId="52" fillId="0" borderId="0" xfId="1" applyNumberFormat="1" applyFont="1" applyFill="1"/>
    <xf numFmtId="4" fontId="30" fillId="0" borderId="0" xfId="1" applyNumberFormat="1" applyFont="1" applyFill="1"/>
    <xf numFmtId="4" fontId="55" fillId="0" borderId="0" xfId="1" applyNumberFormat="1" applyFont="1" applyFill="1"/>
    <xf numFmtId="4" fontId="16" fillId="0" borderId="0" xfId="1" applyNumberFormat="1" applyFont="1" applyFill="1"/>
    <xf numFmtId="164" fontId="27" fillId="0" borderId="0" xfId="1" applyNumberFormat="1" applyFont="1" applyFill="1"/>
    <xf numFmtId="164" fontId="54" fillId="0" borderId="0" xfId="1" applyNumberFormat="1" applyFont="1" applyFill="1"/>
    <xf numFmtId="0" fontId="4" fillId="0" borderId="0" xfId="1" applyAlignment="1">
      <alignment horizontal="center"/>
    </xf>
    <xf numFmtId="15" fontId="27" fillId="0" borderId="15" xfId="1" applyNumberFormat="1" applyFont="1" applyBorder="1" applyAlignment="1">
      <alignment horizontal="center"/>
    </xf>
    <xf numFmtId="165" fontId="4" fillId="0" borderId="0" xfId="1" applyNumberFormat="1" applyAlignment="1">
      <alignment horizontal="right"/>
    </xf>
    <xf numFmtId="164" fontId="100" fillId="37" borderId="15" xfId="1" applyNumberFormat="1" applyFont="1" applyFill="1" applyBorder="1" applyAlignment="1">
      <alignment horizontal="center"/>
    </xf>
    <xf numFmtId="0" fontId="16" fillId="17" borderId="15" xfId="1" applyFont="1" applyFill="1" applyBorder="1"/>
    <xf numFmtId="164" fontId="16" fillId="17" borderId="15" xfId="1" applyNumberFormat="1" applyFont="1" applyFill="1" applyBorder="1" applyAlignment="1">
      <alignment horizontal="right"/>
    </xf>
    <xf numFmtId="15" fontId="53" fillId="17" borderId="15" xfId="1" applyNumberFormat="1" applyFont="1" applyFill="1" applyBorder="1" applyAlignment="1">
      <alignment horizontal="center"/>
    </xf>
    <xf numFmtId="0" fontId="53" fillId="17" borderId="15" xfId="1" applyFont="1" applyFill="1" applyBorder="1"/>
    <xf numFmtId="164" fontId="53" fillId="17" borderId="15" xfId="1" applyNumberFormat="1" applyFont="1" applyFill="1" applyBorder="1"/>
    <xf numFmtId="2" fontId="4" fillId="0" borderId="0" xfId="1" applyNumberFormat="1" applyFill="1" applyBorder="1" applyAlignment="1">
      <alignment horizontal="right"/>
    </xf>
    <xf numFmtId="0" fontId="53" fillId="0" borderId="0" xfId="1" applyFont="1" applyFill="1" applyBorder="1"/>
    <xf numFmtId="2" fontId="53" fillId="0" borderId="0" xfId="1" applyNumberFormat="1" applyFont="1" applyFill="1" applyBorder="1" applyAlignment="1">
      <alignment horizontal="right"/>
    </xf>
    <xf numFmtId="2" fontId="4" fillId="0" borderId="0" xfId="1" applyNumberFormat="1" applyFill="1" applyBorder="1"/>
    <xf numFmtId="0" fontId="27" fillId="0" borderId="0" xfId="1" applyFont="1" applyFill="1" applyBorder="1"/>
    <xf numFmtId="2" fontId="27" fillId="0" borderId="0" xfId="1" applyNumberFormat="1" applyFont="1" applyFill="1" applyBorder="1" applyAlignment="1">
      <alignment horizontal="right"/>
    </xf>
    <xf numFmtId="0" fontId="29" fillId="0" borderId="0" xfId="1" applyFont="1" applyFill="1" applyBorder="1"/>
    <xf numFmtId="2" fontId="29" fillId="0" borderId="0" xfId="1" applyNumberFormat="1" applyFont="1" applyFill="1" applyBorder="1" applyAlignment="1">
      <alignment horizontal="right"/>
    </xf>
    <xf numFmtId="2" fontId="27" fillId="0" borderId="0" xfId="1" applyNumberFormat="1" applyFont="1" applyFill="1" applyBorder="1"/>
    <xf numFmtId="2" fontId="29" fillId="0" borderId="0" xfId="1" applyNumberFormat="1" applyFont="1" applyFill="1" applyBorder="1"/>
    <xf numFmtId="164" fontId="27" fillId="0" borderId="0" xfId="1" applyNumberFormat="1" applyFont="1" applyFill="1" applyBorder="1"/>
    <xf numFmtId="164" fontId="4" fillId="0" borderId="0" xfId="1" applyNumberFormat="1" applyFill="1" applyBorder="1" applyAlignment="1">
      <alignment wrapText="1"/>
    </xf>
    <xf numFmtId="164" fontId="0" fillId="0" borderId="0" xfId="0" applyNumberFormat="1" applyFill="1" applyBorder="1"/>
    <xf numFmtId="0" fontId="4" fillId="0" borderId="0" xfId="1" applyFill="1" applyBorder="1" applyAlignment="1">
      <alignment wrapText="1"/>
    </xf>
    <xf numFmtId="0" fontId="32" fillId="0" borderId="0" xfId="1" applyFont="1" applyFill="1" applyBorder="1"/>
    <xf numFmtId="165" fontId="27" fillId="0" borderId="0" xfId="1" applyNumberFormat="1" applyFont="1" applyFill="1" applyBorder="1" applyAlignment="1">
      <alignment horizontal="center"/>
    </xf>
    <xf numFmtId="15" fontId="0" fillId="0" borderId="15" xfId="0" applyNumberFormat="1" applyBorder="1" applyAlignment="1">
      <alignment horizontal="center"/>
    </xf>
    <xf numFmtId="164" fontId="48" fillId="0" borderId="0" xfId="1" applyNumberFormat="1" applyFont="1" applyFill="1" applyBorder="1"/>
    <xf numFmtId="164" fontId="46" fillId="0" borderId="0" xfId="1" applyNumberFormat="1" applyFont="1" applyFill="1" applyBorder="1"/>
    <xf numFmtId="164" fontId="48" fillId="0" borderId="15" xfId="1" applyNumberFormat="1" applyFont="1" applyFill="1" applyBorder="1"/>
    <xf numFmtId="164" fontId="87" fillId="0" borderId="0" xfId="1" applyNumberFormat="1" applyFont="1" applyFill="1" applyBorder="1"/>
    <xf numFmtId="164" fontId="87" fillId="0" borderId="15" xfId="1" applyNumberFormat="1" applyFont="1" applyFill="1" applyBorder="1"/>
    <xf numFmtId="0" fontId="0" fillId="15" borderId="62" xfId="0" applyFill="1" applyBorder="1"/>
    <xf numFmtId="0" fontId="0" fillId="15" borderId="63" xfId="0" applyFill="1" applyBorder="1"/>
    <xf numFmtId="164" fontId="0" fillId="0" borderId="63" xfId="0" applyNumberFormat="1" applyBorder="1"/>
    <xf numFmtId="0" fontId="0" fillId="15" borderId="64" xfId="0" applyFill="1" applyBorder="1"/>
    <xf numFmtId="0" fontId="0" fillId="15" borderId="56" xfId="0" applyFont="1" applyFill="1" applyBorder="1"/>
    <xf numFmtId="0" fontId="0" fillId="15" borderId="59" xfId="0" applyFont="1" applyFill="1" applyBorder="1"/>
    <xf numFmtId="0" fontId="0" fillId="15" borderId="57" xfId="0" applyFill="1" applyBorder="1"/>
    <xf numFmtId="165" fontId="16" fillId="22" borderId="19" xfId="1" applyNumberFormat="1" applyFont="1" applyFill="1" applyBorder="1" applyAlignment="1">
      <alignment horizontal="center"/>
    </xf>
    <xf numFmtId="0" fontId="4" fillId="22" borderId="19" xfId="1" applyFill="1" applyBorder="1"/>
    <xf numFmtId="164" fontId="4" fillId="22" borderId="19" xfId="1" applyNumberFormat="1" applyFill="1" applyBorder="1"/>
    <xf numFmtId="165" fontId="115" fillId="0" borderId="15" xfId="1" applyNumberFormat="1" applyFont="1" applyBorder="1" applyAlignment="1">
      <alignment horizontal="center"/>
    </xf>
    <xf numFmtId="0" fontId="115" fillId="0" borderId="15" xfId="1" applyFont="1" applyFill="1" applyBorder="1"/>
    <xf numFmtId="164" fontId="115" fillId="0" borderId="15" xfId="1" applyNumberFormat="1" applyFont="1" applyFill="1" applyBorder="1"/>
    <xf numFmtId="0" fontId="4" fillId="0" borderId="0" xfId="1" applyAlignment="1">
      <alignment horizontal="center"/>
    </xf>
    <xf numFmtId="0" fontId="16" fillId="0" borderId="0" xfId="1" applyFont="1" applyFill="1" applyBorder="1"/>
    <xf numFmtId="164" fontId="16" fillId="0" borderId="0" xfId="1" applyNumberFormat="1" applyFont="1" applyFill="1" applyBorder="1"/>
    <xf numFmtId="164" fontId="4" fillId="0" borderId="15" xfId="1" applyNumberFormat="1" applyFill="1" applyBorder="1" applyAlignment="1">
      <alignment wrapText="1"/>
    </xf>
    <xf numFmtId="0" fontId="4" fillId="0" borderId="0" xfId="1" applyAlignment="1">
      <alignment horizontal="center"/>
    </xf>
    <xf numFmtId="0" fontId="30" fillId="0" borderId="25" xfId="1" applyFont="1" applyFill="1" applyBorder="1"/>
    <xf numFmtId="164" fontId="100" fillId="37" borderId="15" xfId="1" applyNumberFormat="1" applyFont="1" applyFill="1" applyBorder="1" applyAlignment="1">
      <alignment horizontal="right"/>
    </xf>
    <xf numFmtId="15" fontId="27" fillId="0" borderId="1" xfId="1" applyNumberFormat="1" applyFont="1" applyFill="1" applyBorder="1" applyAlignment="1">
      <alignment horizontal="center"/>
    </xf>
    <xf numFmtId="164" fontId="28" fillId="0" borderId="15" xfId="0" applyNumberFormat="1" applyFont="1" applyFill="1" applyBorder="1"/>
    <xf numFmtId="0" fontId="4" fillId="0" borderId="0" xfId="1" applyAlignment="1">
      <alignment horizontal="center"/>
    </xf>
    <xf numFmtId="0" fontId="16" fillId="0" borderId="22" xfId="1" applyFont="1" applyFill="1" applyBorder="1" applyAlignment="1">
      <alignment wrapText="1"/>
    </xf>
    <xf numFmtId="164" fontId="47" fillId="0" borderId="15" xfId="0" applyNumberFormat="1" applyFont="1" applyFill="1" applyBorder="1"/>
    <xf numFmtId="165" fontId="70" fillId="0" borderId="25" xfId="1" applyNumberFormat="1" applyFont="1" applyFill="1" applyBorder="1" applyAlignment="1">
      <alignment horizontal="center"/>
    </xf>
    <xf numFmtId="0" fontId="93" fillId="0" borderId="15" xfId="0" applyFont="1" applyBorder="1"/>
    <xf numFmtId="0" fontId="67" fillId="0" borderId="15" xfId="1" applyFont="1" applyBorder="1"/>
    <xf numFmtId="2" fontId="67" fillId="0" borderId="15" xfId="1" applyNumberFormat="1" applyFont="1" applyBorder="1"/>
    <xf numFmtId="165" fontId="0" fillId="42" borderId="15" xfId="1" applyNumberFormat="1" applyFont="1" applyFill="1" applyBorder="1" applyAlignment="1">
      <alignment horizontal="center"/>
    </xf>
    <xf numFmtId="0" fontId="0" fillId="42" borderId="15" xfId="0" applyFill="1" applyBorder="1"/>
    <xf numFmtId="0" fontId="0" fillId="42" borderId="15" xfId="0" applyFont="1" applyFill="1" applyBorder="1"/>
    <xf numFmtId="2" fontId="0" fillId="42" borderId="15" xfId="0" applyNumberFormat="1" applyFont="1" applyFill="1" applyBorder="1"/>
    <xf numFmtId="2" fontId="0" fillId="42" borderId="15" xfId="0" applyNumberFormat="1" applyFill="1" applyBorder="1"/>
    <xf numFmtId="164" fontId="4" fillId="42" borderId="15" xfId="1" applyNumberFormat="1" applyFill="1" applyBorder="1"/>
    <xf numFmtId="164" fontId="33" fillId="0" borderId="0" xfId="1" applyNumberFormat="1" applyFont="1" applyFill="1" applyBorder="1"/>
    <xf numFmtId="164" fontId="33" fillId="0" borderId="15" xfId="1" applyNumberFormat="1" applyFont="1" applyFill="1" applyBorder="1"/>
    <xf numFmtId="165" fontId="53" fillId="0" borderId="0" xfId="1" applyNumberFormat="1" applyFont="1" applyFill="1" applyBorder="1" applyAlignment="1">
      <alignment horizontal="center"/>
    </xf>
    <xf numFmtId="164" fontId="53" fillId="0" borderId="0" xfId="1" applyNumberFormat="1" applyFont="1" applyFill="1" applyBorder="1"/>
    <xf numFmtId="164" fontId="52" fillId="15" borderId="29" xfId="1" applyNumberFormat="1" applyFont="1" applyFill="1" applyBorder="1"/>
    <xf numFmtId="0" fontId="4" fillId="0" borderId="0" xfId="1" applyAlignment="1">
      <alignment horizontal="center"/>
    </xf>
    <xf numFmtId="0" fontId="0" fillId="0" borderId="0" xfId="0" applyAlignment="1">
      <alignment wrapText="1"/>
    </xf>
    <xf numFmtId="0" fontId="4" fillId="0" borderId="0" xfId="1" applyAlignment="1">
      <alignment horizontal="center"/>
    </xf>
    <xf numFmtId="0" fontId="36" fillId="0" borderId="15" xfId="1" applyFont="1" applyFill="1" applyBorder="1" applyAlignment="1">
      <alignment wrapText="1"/>
    </xf>
    <xf numFmtId="2" fontId="4" fillId="0" borderId="15" xfId="1" applyNumberFormat="1" applyFont="1" applyBorder="1"/>
    <xf numFmtId="0" fontId="4" fillId="0" borderId="0" xfId="1" applyAlignment="1">
      <alignment horizontal="center"/>
    </xf>
    <xf numFmtId="0" fontId="27" fillId="15" borderId="19" xfId="1" applyFont="1" applyFill="1" applyBorder="1" applyAlignment="1">
      <alignment wrapText="1"/>
    </xf>
    <xf numFmtId="0" fontId="53" fillId="0" borderId="0" xfId="1" applyFont="1" applyFill="1" applyBorder="1" applyAlignment="1">
      <alignment wrapText="1"/>
    </xf>
    <xf numFmtId="165" fontId="100" fillId="37" borderId="15" xfId="1" applyNumberFormat="1" applyFont="1" applyFill="1" applyBorder="1" applyAlignment="1">
      <alignment horizontal="center"/>
    </xf>
    <xf numFmtId="164" fontId="88" fillId="36" borderId="15" xfId="1" applyNumberFormat="1" applyFont="1" applyFill="1" applyBorder="1"/>
    <xf numFmtId="2" fontId="4" fillId="0" borderId="15" xfId="1" applyNumberFormat="1" applyFill="1" applyBorder="1"/>
    <xf numFmtId="2" fontId="27" fillId="0" borderId="15" xfId="1" applyNumberFormat="1" applyFont="1" applyFill="1" applyBorder="1"/>
    <xf numFmtId="2" fontId="16" fillId="0" borderId="15" xfId="1" applyNumberFormat="1" applyFont="1" applyFill="1" applyBorder="1"/>
    <xf numFmtId="0" fontId="4" fillId="0" borderId="0" xfId="1" applyAlignment="1">
      <alignment horizontal="center"/>
    </xf>
    <xf numFmtId="0" fontId="4" fillId="0" borderId="15" xfId="1" applyFont="1" applyFill="1" applyBorder="1" applyAlignment="1">
      <alignment wrapText="1"/>
    </xf>
    <xf numFmtId="0" fontId="38" fillId="0" borderId="15" xfId="0" applyFont="1" applyBorder="1" applyAlignment="1">
      <alignment wrapText="1"/>
    </xf>
    <xf numFmtId="0" fontId="38" fillId="0" borderId="15" xfId="0" applyFont="1" applyBorder="1"/>
    <xf numFmtId="0" fontId="77" fillId="0" borderId="15" xfId="0" applyFont="1" applyBorder="1" applyAlignment="1">
      <alignment wrapText="1"/>
    </xf>
    <xf numFmtId="0" fontId="77" fillId="0" borderId="15" xfId="0" applyFont="1" applyBorder="1"/>
    <xf numFmtId="0" fontId="118" fillId="0" borderId="15" xfId="0" applyFont="1" applyBorder="1"/>
    <xf numFmtId="165" fontId="119" fillId="0" borderId="15" xfId="1" applyNumberFormat="1" applyFont="1" applyBorder="1" applyAlignment="1">
      <alignment horizontal="center"/>
    </xf>
    <xf numFmtId="0" fontId="119" fillId="0" borderId="15" xfId="1" applyFont="1" applyBorder="1"/>
    <xf numFmtId="164" fontId="119" fillId="0" borderId="15" xfId="1" applyNumberFormat="1" applyFont="1" applyFill="1" applyBorder="1"/>
    <xf numFmtId="164" fontId="16" fillId="0" borderId="29" xfId="1" applyNumberFormat="1" applyFont="1" applyFill="1" applyBorder="1"/>
    <xf numFmtId="0" fontId="28" fillId="15" borderId="0" xfId="0" applyFont="1" applyFill="1"/>
    <xf numFmtId="0" fontId="4" fillId="0" borderId="0" xfId="1" applyAlignment="1">
      <alignment horizontal="center"/>
    </xf>
    <xf numFmtId="0" fontId="4" fillId="0" borderId="0" xfId="1" applyAlignment="1">
      <alignment horizontal="center"/>
    </xf>
    <xf numFmtId="0" fontId="16" fillId="0" borderId="17" xfId="1" applyFont="1" applyBorder="1" applyAlignment="1">
      <alignment horizontal="left" wrapText="1"/>
    </xf>
    <xf numFmtId="0" fontId="53" fillId="0" borderId="22" xfId="1" applyFont="1" applyFill="1" applyBorder="1" applyAlignment="1">
      <alignment wrapText="1"/>
    </xf>
    <xf numFmtId="2" fontId="4" fillId="15" borderId="15" xfId="1" applyNumberFormat="1" applyFill="1" applyBorder="1" applyAlignment="1">
      <alignment horizontal="right"/>
    </xf>
    <xf numFmtId="2" fontId="16" fillId="0" borderId="0" xfId="1" applyNumberFormat="1" applyFont="1" applyFill="1" applyBorder="1" applyAlignment="1">
      <alignment horizontal="right"/>
    </xf>
    <xf numFmtId="2" fontId="16" fillId="0" borderId="0" xfId="1" applyNumberFormat="1" applyFont="1" applyFill="1" applyBorder="1"/>
    <xf numFmtId="0" fontId="4" fillId="0" borderId="0" xfId="1" applyAlignment="1">
      <alignment horizontal="center"/>
    </xf>
    <xf numFmtId="164" fontId="27" fillId="15" borderId="29" xfId="1" applyNumberFormat="1" applyFont="1" applyFill="1" applyBorder="1"/>
    <xf numFmtId="0" fontId="27" fillId="15" borderId="0" xfId="1" applyFont="1" applyFill="1" applyBorder="1"/>
    <xf numFmtId="164" fontId="27" fillId="15" borderId="0" xfId="1" applyNumberFormat="1" applyFont="1" applyFill="1" applyBorder="1"/>
    <xf numFmtId="0" fontId="4" fillId="0" borderId="0" xfId="1" applyAlignment="1">
      <alignment horizontal="center"/>
    </xf>
    <xf numFmtId="0" fontId="37" fillId="15" borderId="0" xfId="1" applyFont="1" applyFill="1"/>
    <xf numFmtId="2" fontId="37" fillId="15" borderId="0" xfId="1" applyNumberFormat="1" applyFont="1" applyFill="1" applyBorder="1" applyAlignment="1">
      <alignment horizontal="right"/>
    </xf>
    <xf numFmtId="15" fontId="37" fillId="0" borderId="0" xfId="1" applyNumberFormat="1" applyFont="1"/>
    <xf numFmtId="164" fontId="37" fillId="0" borderId="0" xfId="1" applyNumberFormat="1" applyFont="1" applyAlignment="1">
      <alignment horizontal="right"/>
    </xf>
    <xf numFmtId="0" fontId="37" fillId="0" borderId="0" xfId="1" applyFont="1" applyFill="1" applyBorder="1"/>
    <xf numFmtId="164" fontId="37" fillId="0" borderId="0" xfId="1" applyNumberFormat="1" applyFont="1" applyFill="1" applyBorder="1"/>
    <xf numFmtId="2" fontId="36" fillId="0" borderId="15" xfId="1" applyNumberFormat="1" applyFont="1" applyBorder="1"/>
    <xf numFmtId="164" fontId="7" fillId="10" borderId="29" xfId="1" applyNumberFormat="1" applyFont="1" applyFill="1" applyBorder="1"/>
    <xf numFmtId="15" fontId="34" fillId="22" borderId="17" xfId="1" applyNumberFormat="1" applyFont="1" applyFill="1" applyBorder="1" applyAlignment="1">
      <alignment horizontal="center"/>
    </xf>
    <xf numFmtId="0" fontId="34" fillId="22" borderId="26" xfId="1" applyFont="1" applyFill="1" applyBorder="1" applyAlignment="1">
      <alignment wrapText="1"/>
    </xf>
    <xf numFmtId="164" fontId="0" fillId="22" borderId="19" xfId="0" applyNumberFormat="1" applyFill="1" applyBorder="1"/>
    <xf numFmtId="15" fontId="27" fillId="0" borderId="15" xfId="1" applyNumberFormat="1" applyFont="1" applyFill="1" applyBorder="1" applyAlignment="1">
      <alignment horizontal="center"/>
    </xf>
    <xf numFmtId="0" fontId="53" fillId="0" borderId="15" xfId="1" applyFont="1" applyFill="1" applyBorder="1" applyAlignment="1">
      <alignment wrapText="1"/>
    </xf>
    <xf numFmtId="0" fontId="16" fillId="0" borderId="18" xfId="1" applyFont="1" applyFill="1" applyBorder="1" applyAlignment="1">
      <alignment wrapText="1"/>
    </xf>
    <xf numFmtId="0" fontId="4" fillId="0" borderId="0" xfId="1" applyAlignment="1">
      <alignment horizontal="center"/>
    </xf>
    <xf numFmtId="15" fontId="4" fillId="0" borderId="0" xfId="1" applyNumberFormat="1" applyFill="1" applyBorder="1" applyAlignment="1">
      <alignment horizontal="left"/>
    </xf>
    <xf numFmtId="0" fontId="4" fillId="15" borderId="15" xfId="1" applyFill="1" applyBorder="1" applyAlignment="1">
      <alignment wrapText="1"/>
    </xf>
    <xf numFmtId="0" fontId="37" fillId="0" borderId="0" xfId="1" applyFont="1" applyAlignment="1">
      <alignment wrapText="1"/>
    </xf>
    <xf numFmtId="0" fontId="37" fillId="0" borderId="15" xfId="1" applyFont="1" applyFill="1" applyBorder="1" applyAlignment="1">
      <alignment wrapText="1"/>
    </xf>
    <xf numFmtId="165" fontId="113" fillId="0" borderId="15" xfId="1" applyNumberFormat="1" applyFont="1" applyFill="1" applyBorder="1" applyAlignment="1">
      <alignment horizontal="center"/>
    </xf>
    <xf numFmtId="0" fontId="16" fillId="24" borderId="15" xfId="1" applyFont="1" applyFill="1" applyBorder="1" applyAlignment="1">
      <alignment wrapText="1"/>
    </xf>
    <xf numFmtId="164" fontId="16" fillId="24" borderId="15" xfId="1" applyNumberFormat="1" applyFont="1" applyFill="1" applyBorder="1"/>
    <xf numFmtId="165" fontId="42" fillId="0" borderId="0" xfId="1" applyNumberFormat="1" applyFont="1" applyFill="1" applyBorder="1" applyAlignment="1">
      <alignment horizontal="center"/>
    </xf>
    <xf numFmtId="165" fontId="69" fillId="0" borderId="15" xfId="1" applyNumberFormat="1" applyFont="1" applyFill="1" applyBorder="1" applyAlignment="1">
      <alignment horizontal="center"/>
    </xf>
    <xf numFmtId="0" fontId="25" fillId="0" borderId="15" xfId="1" applyFont="1" applyFill="1" applyBorder="1"/>
    <xf numFmtId="164" fontId="25" fillId="0" borderId="15" xfId="1" applyNumberFormat="1" applyFont="1" applyFill="1" applyBorder="1"/>
    <xf numFmtId="0" fontId="111" fillId="0" borderId="15" xfId="1" applyFont="1" applyFill="1" applyBorder="1"/>
    <xf numFmtId="0" fontId="87" fillId="0" borderId="15" xfId="1" applyFont="1" applyFill="1" applyBorder="1"/>
    <xf numFmtId="0" fontId="42" fillId="0" borderId="15" xfId="1" applyFont="1" applyFill="1" applyBorder="1"/>
    <xf numFmtId="165" fontId="16" fillId="43" borderId="15" xfId="1" applyNumberFormat="1" applyFont="1" applyFill="1" applyBorder="1" applyAlignment="1">
      <alignment horizontal="center"/>
    </xf>
    <xf numFmtId="0" fontId="4" fillId="43" borderId="15" xfId="1" applyFill="1" applyBorder="1"/>
    <xf numFmtId="164" fontId="87" fillId="43" borderId="15" xfId="1" applyNumberFormat="1" applyFont="1" applyFill="1" applyBorder="1"/>
    <xf numFmtId="165" fontId="40" fillId="43" borderId="15" xfId="1" applyNumberFormat="1" applyFont="1" applyFill="1" applyBorder="1" applyAlignment="1">
      <alignment horizontal="center"/>
    </xf>
    <xf numFmtId="0" fontId="40" fillId="43" borderId="15" xfId="1" applyFont="1" applyFill="1" applyBorder="1"/>
    <xf numFmtId="164" fontId="40" fillId="43" borderId="15" xfId="1" applyNumberFormat="1" applyFont="1" applyFill="1" applyBorder="1"/>
    <xf numFmtId="164" fontId="4" fillId="43" borderId="15" xfId="1" applyNumberFormat="1" applyFill="1" applyBorder="1"/>
    <xf numFmtId="165" fontId="69" fillId="43" borderId="15" xfId="1" applyNumberFormat="1" applyFont="1" applyFill="1" applyBorder="1" applyAlignment="1">
      <alignment horizontal="center"/>
    </xf>
    <xf numFmtId="0" fontId="25" fillId="43" borderId="15" xfId="1" applyFont="1" applyFill="1" applyBorder="1"/>
    <xf numFmtId="164" fontId="25" fillId="43" borderId="15" xfId="1" applyNumberFormat="1" applyFont="1" applyFill="1" applyBorder="1"/>
    <xf numFmtId="165" fontId="111" fillId="43" borderId="15" xfId="1" applyNumberFormat="1" applyFont="1" applyFill="1" applyBorder="1" applyAlignment="1">
      <alignment horizontal="center"/>
    </xf>
    <xf numFmtId="0" fontId="111" fillId="43" borderId="15" xfId="1" applyFont="1" applyFill="1" applyBorder="1"/>
    <xf numFmtId="164" fontId="111" fillId="43" borderId="15" xfId="1" applyNumberFormat="1" applyFont="1" applyFill="1" applyBorder="1"/>
    <xf numFmtId="165" fontId="42" fillId="43" borderId="15" xfId="1" applyNumberFormat="1" applyFont="1" applyFill="1" applyBorder="1" applyAlignment="1">
      <alignment horizontal="center"/>
    </xf>
    <xf numFmtId="0" fontId="87" fillId="43" borderId="15" xfId="1" applyFont="1" applyFill="1" applyBorder="1"/>
    <xf numFmtId="0" fontId="42" fillId="43" borderId="15" xfId="1" applyFont="1" applyFill="1" applyBorder="1"/>
    <xf numFmtId="164" fontId="42" fillId="43" borderId="15" xfId="1" applyNumberFormat="1" applyFont="1" applyFill="1" applyBorder="1"/>
    <xf numFmtId="0" fontId="32" fillId="43" borderId="15" xfId="1" applyFont="1" applyFill="1" applyBorder="1"/>
    <xf numFmtId="165" fontId="27" fillId="43" borderId="15" xfId="1" applyNumberFormat="1" applyFont="1" applyFill="1" applyBorder="1" applyAlignment="1">
      <alignment horizontal="center"/>
    </xf>
    <xf numFmtId="0" fontId="27" fillId="43" borderId="15" xfId="1" applyFont="1" applyFill="1" applyBorder="1"/>
    <xf numFmtId="164" fontId="27" fillId="43" borderId="15" xfId="1" applyNumberFormat="1" applyFont="1" applyFill="1" applyBorder="1"/>
    <xf numFmtId="164" fontId="27" fillId="43" borderId="29" xfId="1" applyNumberFormat="1" applyFont="1" applyFill="1" applyBorder="1"/>
    <xf numFmtId="165" fontId="113" fillId="43" borderId="15" xfId="1" applyNumberFormat="1" applyFont="1" applyFill="1" applyBorder="1" applyAlignment="1">
      <alignment horizontal="center"/>
    </xf>
    <xf numFmtId="0" fontId="36" fillId="43" borderId="15" xfId="1" applyFont="1" applyFill="1" applyBorder="1"/>
    <xf numFmtId="164" fontId="36" fillId="43" borderId="15" xfId="1" applyNumberFormat="1" applyFont="1" applyFill="1" applyBorder="1"/>
    <xf numFmtId="164" fontId="40" fillId="43" borderId="29" xfId="1" applyNumberFormat="1" applyFont="1" applyFill="1" applyBorder="1"/>
    <xf numFmtId="0" fontId="4" fillId="0" borderId="0" xfId="1" applyAlignment="1">
      <alignment horizontal="center"/>
    </xf>
    <xf numFmtId="0" fontId="27" fillId="0" borderId="22" xfId="1" applyFont="1" applyFill="1" applyBorder="1" applyAlignment="1">
      <alignment wrapText="1"/>
    </xf>
    <xf numFmtId="14" fontId="16" fillId="10" borderId="26" xfId="1" applyNumberFormat="1" applyFont="1" applyFill="1" applyBorder="1" applyAlignment="1">
      <alignment horizontal="left"/>
    </xf>
    <xf numFmtId="164" fontId="16" fillId="10" borderId="20" xfId="1" applyNumberFormat="1" applyFont="1" applyFill="1" applyBorder="1"/>
    <xf numFmtId="0" fontId="67" fillId="0" borderId="15" xfId="1" applyFont="1" applyFill="1" applyBorder="1"/>
    <xf numFmtId="164" fontId="67" fillId="0" borderId="29" xfId="1" applyNumberFormat="1" applyFont="1" applyFill="1" applyBorder="1"/>
    <xf numFmtId="164" fontId="4" fillId="22" borderId="1" xfId="1" applyNumberFormat="1" applyFont="1" applyFill="1" applyBorder="1"/>
    <xf numFmtId="165" fontId="40" fillId="28" borderId="15" xfId="1" applyNumberFormat="1" applyFont="1" applyFill="1" applyBorder="1" applyAlignment="1">
      <alignment horizontal="center"/>
    </xf>
    <xf numFmtId="0" fontId="40" fillId="28" borderId="19" xfId="1" applyFont="1" applyFill="1" applyBorder="1" applyAlignment="1">
      <alignment wrapText="1"/>
    </xf>
    <xf numFmtId="164" fontId="40" fillId="28" borderId="15" xfId="1" applyNumberFormat="1" applyFont="1" applyFill="1" applyBorder="1"/>
    <xf numFmtId="0" fontId="40" fillId="28" borderId="15" xfId="1" applyFont="1" applyFill="1" applyBorder="1" applyAlignment="1">
      <alignment wrapText="1"/>
    </xf>
    <xf numFmtId="164" fontId="27" fillId="15" borderId="0" xfId="1" applyNumberFormat="1" applyFont="1" applyFill="1"/>
    <xf numFmtId="0" fontId="4" fillId="0" borderId="0" xfId="1" applyAlignment="1">
      <alignment horizontal="center"/>
    </xf>
    <xf numFmtId="0" fontId="4" fillId="0" borderId="0" xfId="1" applyAlignment="1">
      <alignment horizontal="center"/>
    </xf>
    <xf numFmtId="15" fontId="27" fillId="17" borderId="15" xfId="1" applyNumberFormat="1" applyFont="1" applyFill="1" applyBorder="1" applyAlignment="1">
      <alignment horizontal="center"/>
    </xf>
    <xf numFmtId="0" fontId="27" fillId="0" borderId="18" xfId="1" applyFont="1" applyBorder="1"/>
    <xf numFmtId="15" fontId="37" fillId="0" borderId="0" xfId="1" applyNumberFormat="1" applyFont="1" applyAlignment="1">
      <alignment horizontal="left"/>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5" fontId="31" fillId="30" borderId="15" xfId="1" applyNumberFormat="1" applyFont="1" applyFill="1" applyBorder="1" applyAlignment="1">
      <alignment horizontal="center"/>
    </xf>
    <xf numFmtId="0" fontId="120" fillId="30" borderId="15" xfId="1" applyFont="1" applyFill="1" applyBorder="1" applyAlignment="1">
      <alignment wrapText="1"/>
    </xf>
    <xf numFmtId="164" fontId="31" fillId="30" borderId="15" xfId="1" applyNumberFormat="1" applyFont="1" applyFill="1" applyBorder="1"/>
    <xf numFmtId="0" fontId="31" fillId="30" borderId="15" xfId="1" applyFont="1" applyFill="1" applyBorder="1" applyAlignment="1">
      <alignment wrapText="1"/>
    </xf>
    <xf numFmtId="15" fontId="30" fillId="30" borderId="17" xfId="1" applyNumberFormat="1" applyFont="1" applyFill="1" applyBorder="1" applyAlignment="1">
      <alignment horizontal="center"/>
    </xf>
    <xf numFmtId="0" fontId="30" fillId="30" borderId="15" xfId="1" applyFont="1" applyFill="1" applyBorder="1" applyAlignment="1">
      <alignment wrapText="1"/>
    </xf>
    <xf numFmtId="164" fontId="30" fillId="30" borderId="15" xfId="1" applyNumberFormat="1" applyFont="1" applyFill="1" applyBorder="1" applyAlignment="1">
      <alignment horizontal="right"/>
    </xf>
    <xf numFmtId="0" fontId="16" fillId="0" borderId="19" xfId="1" applyFont="1" applyBorder="1" applyAlignment="1">
      <alignment horizontal="left" wrapText="1"/>
    </xf>
    <xf numFmtId="165" fontId="92" fillId="37" borderId="15" xfId="1" applyNumberFormat="1" applyFont="1" applyFill="1" applyBorder="1" applyAlignment="1">
      <alignment horizontal="center"/>
    </xf>
    <xf numFmtId="2" fontId="45" fillId="23" borderId="15" xfId="1" applyNumberFormat="1" applyFont="1" applyFill="1" applyBorder="1" applyAlignment="1">
      <alignment horizontal="right"/>
    </xf>
    <xf numFmtId="1" fontId="27" fillId="0" borderId="0" xfId="1" applyNumberFormat="1" applyFont="1" applyAlignment="1">
      <alignment wrapText="1"/>
    </xf>
    <xf numFmtId="15" fontId="16" fillId="17" borderId="19" xfId="1" applyNumberFormat="1" applyFont="1" applyFill="1" applyBorder="1" applyAlignment="1">
      <alignment horizontal="center"/>
    </xf>
    <xf numFmtId="15" fontId="27" fillId="17" borderId="19" xfId="1" applyNumberFormat="1" applyFont="1" applyFill="1" applyBorder="1" applyAlignment="1">
      <alignment horizontal="center"/>
    </xf>
    <xf numFmtId="4" fontId="4" fillId="22" borderId="1" xfId="1" applyNumberFormat="1" applyFont="1" applyFill="1" applyBorder="1" applyAlignment="1">
      <alignment horizontal="right"/>
    </xf>
    <xf numFmtId="164" fontId="113" fillId="0" borderId="29" xfId="1" applyNumberFormat="1" applyFont="1" applyFill="1" applyBorder="1"/>
    <xf numFmtId="0" fontId="0" fillId="0" borderId="0" xfId="0" applyAlignment="1">
      <alignment wrapText="1"/>
    </xf>
    <xf numFmtId="0" fontId="4" fillId="0" borderId="0" xfId="1" applyAlignment="1">
      <alignment horizontal="center"/>
    </xf>
    <xf numFmtId="15" fontId="4" fillId="0" borderId="17" xfId="1" applyNumberFormat="1" applyFont="1" applyBorder="1"/>
    <xf numFmtId="0" fontId="16" fillId="17" borderId="18" xfId="1" applyFont="1" applyFill="1" applyBorder="1" applyAlignment="1">
      <alignment wrapText="1"/>
    </xf>
    <xf numFmtId="0" fontId="4" fillId="0" borderId="0" xfId="1" applyAlignment="1">
      <alignment horizontal="center"/>
    </xf>
    <xf numFmtId="0" fontId="4" fillId="0" borderId="0" xfId="1" applyAlignment="1">
      <alignment horizontal="center"/>
    </xf>
    <xf numFmtId="0" fontId="113" fillId="0" borderId="15" xfId="1" applyFont="1" applyFill="1" applyBorder="1"/>
    <xf numFmtId="4" fontId="30" fillId="22" borderId="15" xfId="1" applyNumberFormat="1" applyFont="1" applyFill="1" applyBorder="1" applyAlignment="1">
      <alignment horizontal="center" wrapText="1"/>
    </xf>
    <xf numFmtId="165" fontId="30" fillId="0" borderId="56" xfId="1" applyNumberFormat="1" applyFont="1" applyFill="1" applyBorder="1" applyAlignment="1">
      <alignment horizontal="center"/>
    </xf>
    <xf numFmtId="0" fontId="30" fillId="0" borderId="59" xfId="1" applyFont="1" applyFill="1" applyBorder="1"/>
    <xf numFmtId="164" fontId="30" fillId="0" borderId="59" xfId="1" applyNumberFormat="1" applyFont="1" applyFill="1" applyBorder="1"/>
    <xf numFmtId="0" fontId="16" fillId="15" borderId="0" xfId="1" applyFont="1" applyFill="1" applyAlignment="1">
      <alignment wrapText="1"/>
    </xf>
    <xf numFmtId="0" fontId="0" fillId="15" borderId="59" xfId="0" applyFill="1" applyBorder="1" applyAlignment="1">
      <alignment wrapText="1"/>
    </xf>
    <xf numFmtId="0" fontId="47" fillId="0" borderId="15" xfId="0" applyFont="1" applyBorder="1"/>
    <xf numFmtId="0" fontId="4" fillId="0" borderId="0" xfId="1" applyAlignment="1">
      <alignment horizontal="center"/>
    </xf>
    <xf numFmtId="15" fontId="37" fillId="15" borderId="15" xfId="1" applyNumberFormat="1" applyFont="1" applyFill="1" applyBorder="1" applyAlignment="1">
      <alignment horizontal="left"/>
    </xf>
    <xf numFmtId="2" fontId="4" fillId="25" borderId="15" xfId="1" applyNumberFormat="1" applyFill="1" applyBorder="1" applyAlignment="1">
      <alignment horizontal="right"/>
    </xf>
    <xf numFmtId="2" fontId="4" fillId="44" borderId="15" xfId="1" applyNumberFormat="1" applyFill="1" applyBorder="1" applyAlignment="1">
      <alignment horizontal="right"/>
    </xf>
    <xf numFmtId="0" fontId="4" fillId="0" borderId="0" xfId="1" applyAlignment="1">
      <alignment horizontal="center"/>
    </xf>
    <xf numFmtId="4" fontId="4" fillId="0" borderId="18" xfId="1" applyNumberFormat="1" applyFont="1" applyBorder="1"/>
    <xf numFmtId="1" fontId="4" fillId="0" borderId="0" xfId="1" applyNumberFormat="1" applyAlignment="1">
      <alignment horizontal="left"/>
    </xf>
    <xf numFmtId="15" fontId="37" fillId="15" borderId="15" xfId="1" applyNumberFormat="1" applyFont="1" applyFill="1" applyBorder="1" applyAlignment="1">
      <alignment horizontal="left" wrapText="1"/>
    </xf>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0" fillId="0" borderId="19" xfId="0" applyBorder="1"/>
    <xf numFmtId="164" fontId="4" fillId="0" borderId="20" xfId="1" applyNumberFormat="1" applyFont="1" applyBorder="1"/>
    <xf numFmtId="0" fontId="32" fillId="0" borderId="19" xfId="1" applyFont="1" applyFill="1" applyBorder="1"/>
    <xf numFmtId="164" fontId="32" fillId="0" borderId="19" xfId="1" applyNumberFormat="1" applyFont="1" applyFill="1" applyBorder="1"/>
    <xf numFmtId="0" fontId="32" fillId="0" borderId="21" xfId="1" applyFont="1" applyFill="1" applyBorder="1"/>
    <xf numFmtId="164" fontId="32" fillId="0" borderId="21" xfId="1" applyNumberFormat="1" applyFont="1" applyFill="1" applyBorder="1"/>
    <xf numFmtId="0" fontId="4" fillId="0" borderId="25" xfId="1" applyBorder="1"/>
    <xf numFmtId="0" fontId="29" fillId="0" borderId="0" xfId="1" applyFont="1" applyFill="1" applyBorder="1" applyAlignment="1">
      <alignment wrapText="1"/>
    </xf>
    <xf numFmtId="164" fontId="16" fillId="0" borderId="19" xfId="1" applyNumberFormat="1" applyFont="1" applyBorder="1" applyAlignment="1">
      <alignment horizontal="right"/>
    </xf>
    <xf numFmtId="165" fontId="40" fillId="0" borderId="0" xfId="1" applyNumberFormat="1" applyFont="1" applyFill="1" applyBorder="1" applyAlignment="1">
      <alignment horizontal="center"/>
    </xf>
    <xf numFmtId="0" fontId="40" fillId="0" borderId="0" xfId="1" applyFont="1"/>
    <xf numFmtId="0" fontId="40" fillId="0" borderId="0" xfId="1" applyFont="1" applyFill="1" applyBorder="1"/>
    <xf numFmtId="164" fontId="40" fillId="0" borderId="0" xfId="1" applyNumberFormat="1" applyFont="1" applyFill="1" applyBorder="1"/>
    <xf numFmtId="0" fontId="4" fillId="0" borderId="0" xfId="1" applyAlignment="1">
      <alignment horizontal="center"/>
    </xf>
    <xf numFmtId="164" fontId="53" fillId="0" borderId="29"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164" fontId="32" fillId="15" borderId="0" xfId="1" applyNumberFormat="1" applyFont="1" applyFill="1" applyBorder="1"/>
    <xf numFmtId="164" fontId="33" fillId="15" borderId="0" xfId="1" applyNumberFormat="1" applyFont="1" applyFill="1" applyBorder="1"/>
    <xf numFmtId="165" fontId="77" fillId="42" borderId="15" xfId="1" applyNumberFormat="1" applyFont="1" applyFill="1" applyBorder="1" applyAlignment="1">
      <alignment horizontal="center"/>
    </xf>
    <xf numFmtId="0" fontId="77" fillId="42" borderId="15" xfId="0" applyFont="1" applyFill="1" applyBorder="1"/>
    <xf numFmtId="2" fontId="77" fillId="42" borderId="15" xfId="0" applyNumberFormat="1" applyFont="1" applyFill="1" applyBorder="1"/>
    <xf numFmtId="164" fontId="4" fillId="15" borderId="0" xfId="1" applyNumberFormat="1" applyFill="1" applyBorder="1"/>
    <xf numFmtId="0" fontId="4" fillId="0" borderId="0" xfId="1" applyAlignment="1">
      <alignment horizontal="center"/>
    </xf>
    <xf numFmtId="164" fontId="72" fillId="15" borderId="0" xfId="1" applyNumberFormat="1" applyFont="1" applyFill="1" applyBorder="1"/>
    <xf numFmtId="164" fontId="37" fillId="15" borderId="0" xfId="1" applyNumberFormat="1" applyFont="1" applyFill="1" applyBorder="1"/>
    <xf numFmtId="0" fontId="4" fillId="15" borderId="0" xfId="1" applyFill="1" applyBorder="1"/>
    <xf numFmtId="164" fontId="104" fillId="15" borderId="0" xfId="1" applyNumberFormat="1" applyFont="1" applyFill="1" applyBorder="1"/>
    <xf numFmtId="16" fontId="4" fillId="0" borderId="0" xfId="1" applyNumberFormat="1" applyAlignment="1">
      <alignment horizontal="left"/>
    </xf>
    <xf numFmtId="2" fontId="117" fillId="15" borderId="15" xfId="1" applyNumberFormat="1" applyFont="1" applyFill="1" applyBorder="1" applyAlignment="1">
      <alignment horizontal="right"/>
    </xf>
    <xf numFmtId="0" fontId="27" fillId="0" borderId="0" xfId="1" applyFont="1" applyBorder="1"/>
    <xf numFmtId="165" fontId="33" fillId="28" borderId="15" xfId="1" applyNumberFormat="1" applyFont="1" applyFill="1" applyBorder="1" applyAlignment="1">
      <alignment horizontal="center"/>
    </xf>
    <xf numFmtId="0" fontId="42" fillId="28" borderId="15" xfId="1" applyFont="1" applyFill="1" applyBorder="1" applyAlignment="1">
      <alignment wrapText="1"/>
    </xf>
    <xf numFmtId="164" fontId="42" fillId="28" borderId="15" xfId="1" applyNumberFormat="1" applyFont="1" applyFill="1" applyBorder="1"/>
    <xf numFmtId="0" fontId="4" fillId="0" borderId="0" xfId="1" applyAlignment="1">
      <alignment horizontal="center"/>
    </xf>
    <xf numFmtId="164" fontId="27" fillId="0" borderId="0" xfId="1" applyNumberFormat="1" applyFont="1" applyFill="1" applyAlignment="1">
      <alignment horizontal="right"/>
    </xf>
    <xf numFmtId="0" fontId="32" fillId="17" borderId="18" xfId="1" applyFont="1" applyFill="1" applyBorder="1" applyAlignment="1">
      <alignment wrapText="1"/>
    </xf>
    <xf numFmtId="164" fontId="32" fillId="17" borderId="15" xfId="1" applyNumberFormat="1" applyFont="1" applyFill="1" applyBorder="1"/>
    <xf numFmtId="0" fontId="4" fillId="0" borderId="0" xfId="1" applyAlignment="1">
      <alignment horizontal="center"/>
    </xf>
    <xf numFmtId="0" fontId="4" fillId="0" borderId="0" xfId="1" applyAlignment="1">
      <alignment horizontal="center"/>
    </xf>
    <xf numFmtId="0" fontId="4" fillId="0" borderId="0" xfId="1" applyAlignment="1">
      <alignment horizontal="center"/>
    </xf>
    <xf numFmtId="0" fontId="4" fillId="0" borderId="0" xfId="1" applyFill="1" applyAlignment="1">
      <alignment wrapText="1"/>
    </xf>
    <xf numFmtId="0" fontId="4" fillId="18" borderId="0" xfId="1" applyFill="1" applyBorder="1"/>
    <xf numFmtId="164" fontId="109" fillId="18" borderId="15" xfId="1" applyNumberFormat="1" applyFont="1" applyFill="1" applyBorder="1"/>
    <xf numFmtId="165" fontId="115" fillId="0" borderId="15" xfId="1" applyNumberFormat="1" applyFont="1" applyFill="1" applyBorder="1" applyAlignment="1">
      <alignment horizontal="center"/>
    </xf>
    <xf numFmtId="0" fontId="115" fillId="0" borderId="15" xfId="1" applyFont="1" applyBorder="1"/>
    <xf numFmtId="164" fontId="115" fillId="0" borderId="15" xfId="1" applyNumberFormat="1" applyFont="1" applyBorder="1"/>
    <xf numFmtId="0" fontId="115" fillId="0" borderId="15" xfId="1" applyFont="1" applyFill="1" applyBorder="1" applyAlignment="1">
      <alignment wrapText="1"/>
    </xf>
    <xf numFmtId="16" fontId="4" fillId="0" borderId="0" xfId="1" applyNumberFormat="1" applyFill="1" applyBorder="1"/>
    <xf numFmtId="0" fontId="4" fillId="0" borderId="0" xfId="1" applyAlignment="1">
      <alignment horizontal="center"/>
    </xf>
    <xf numFmtId="165" fontId="33" fillId="0" borderId="15" xfId="1" applyNumberFormat="1" applyFont="1" applyFill="1" applyBorder="1" applyAlignment="1">
      <alignment horizontal="center"/>
    </xf>
    <xf numFmtId="165" fontId="121" fillId="0" borderId="15" xfId="1" applyNumberFormat="1" applyFont="1" applyFill="1" applyBorder="1" applyAlignment="1">
      <alignment horizontal="center"/>
    </xf>
    <xf numFmtId="0" fontId="121" fillId="0" borderId="15" xfId="1" applyFont="1" applyBorder="1"/>
    <xf numFmtId="164" fontId="121" fillId="0" borderId="15" xfId="1" applyNumberFormat="1" applyFont="1" applyFill="1" applyBorder="1"/>
    <xf numFmtId="165" fontId="16" fillId="0" borderId="0" xfId="1" applyNumberFormat="1" applyFont="1" applyFill="1" applyBorder="1" applyAlignment="1">
      <alignment horizontal="left"/>
    </xf>
    <xf numFmtId="0" fontId="4" fillId="15" borderId="15" xfId="1" applyFill="1" applyBorder="1" applyAlignment="1">
      <alignment horizontal="right"/>
    </xf>
    <xf numFmtId="165" fontId="16" fillId="0" borderId="0" xfId="1" applyNumberFormat="1" applyFont="1" applyAlignment="1">
      <alignment horizontal="center" wrapText="1"/>
    </xf>
    <xf numFmtId="0" fontId="4" fillId="0" borderId="0" xfId="1" applyAlignment="1">
      <alignment horizontal="center"/>
    </xf>
    <xf numFmtId="0" fontId="122" fillId="0" borderId="0" xfId="0" applyFont="1"/>
    <xf numFmtId="15" fontId="122" fillId="0" borderId="15" xfId="0" applyNumberFormat="1" applyFont="1" applyBorder="1" applyAlignment="1">
      <alignment horizontal="center"/>
    </xf>
    <xf numFmtId="0" fontId="122" fillId="0" borderId="15" xfId="0" applyFont="1" applyBorder="1"/>
    <xf numFmtId="2" fontId="122" fillId="0" borderId="15" xfId="0" applyNumberFormat="1" applyFont="1" applyBorder="1"/>
    <xf numFmtId="0" fontId="4" fillId="0" borderId="0" xfId="1" applyAlignment="1">
      <alignment horizontal="center"/>
    </xf>
    <xf numFmtId="0" fontId="4" fillId="0" borderId="0" xfId="1" applyFill="1" applyBorder="1" applyAlignment="1">
      <alignment horizontal="center"/>
    </xf>
    <xf numFmtId="165" fontId="69" fillId="0" borderId="0" xfId="1" applyNumberFormat="1" applyFont="1" applyFill="1" applyBorder="1" applyAlignment="1">
      <alignment horizontal="center"/>
    </xf>
    <xf numFmtId="0" fontId="4" fillId="0" borderId="0" xfId="1" applyAlignment="1">
      <alignment horizontal="center"/>
    </xf>
    <xf numFmtId="4" fontId="92" fillId="37" borderId="15" xfId="1" applyNumberFormat="1" applyFont="1" applyFill="1" applyBorder="1" applyAlignment="1">
      <alignment horizontal="right"/>
    </xf>
    <xf numFmtId="0" fontId="4" fillId="0" borderId="0" xfId="1" applyAlignment="1">
      <alignment horizontal="center"/>
    </xf>
    <xf numFmtId="0" fontId="16" fillId="0" borderId="0" xfId="1" applyFont="1" applyFill="1"/>
    <xf numFmtId="2" fontId="16" fillId="0" borderId="0" xfId="1" applyNumberFormat="1" applyFont="1" applyFill="1"/>
    <xf numFmtId="165" fontId="64" fillId="0" borderId="15" xfId="1" applyNumberFormat="1" applyFont="1" applyBorder="1" applyAlignment="1">
      <alignment horizontal="center"/>
    </xf>
    <xf numFmtId="0" fontId="124" fillId="0" borderId="15" xfId="1" applyFont="1" applyBorder="1"/>
    <xf numFmtId="164" fontId="124" fillId="0" borderId="15" xfId="1" applyNumberFormat="1" applyFont="1" applyBorder="1"/>
    <xf numFmtId="0" fontId="33" fillId="0" borderId="15" xfId="1" applyFont="1" applyFill="1" applyBorder="1"/>
    <xf numFmtId="0" fontId="123" fillId="0" borderId="0" xfId="0" applyFont="1"/>
    <xf numFmtId="0" fontId="123" fillId="30" borderId="15" xfId="0" applyFont="1" applyFill="1" applyBorder="1"/>
    <xf numFmtId="0" fontId="4" fillId="0" borderId="0" xfId="1" applyAlignment="1">
      <alignment horizontal="center"/>
    </xf>
    <xf numFmtId="0" fontId="4" fillId="0" borderId="0" xfId="1" applyAlignment="1">
      <alignment horizontal="center"/>
    </xf>
    <xf numFmtId="2" fontId="32" fillId="0" borderId="15" xfId="1" applyNumberFormat="1" applyFont="1" applyBorder="1"/>
    <xf numFmtId="0" fontId="4" fillId="0" borderId="0" xfId="1" applyAlignment="1">
      <alignment horizontal="center"/>
    </xf>
    <xf numFmtId="0" fontId="81" fillId="0" borderId="15" xfId="0" applyFont="1" applyBorder="1"/>
    <xf numFmtId="0" fontId="4" fillId="0" borderId="0" xfId="1" applyFill="1" applyBorder="1" applyAlignment="1">
      <alignment horizontal="right"/>
    </xf>
    <xf numFmtId="165" fontId="125" fillId="0" borderId="15" xfId="1" applyNumberFormat="1" applyFont="1" applyFill="1" applyBorder="1" applyAlignment="1">
      <alignment horizontal="center"/>
    </xf>
    <xf numFmtId="165" fontId="126" fillId="0" borderId="15" xfId="1" applyNumberFormat="1" applyFont="1" applyFill="1" applyBorder="1" applyAlignment="1">
      <alignment horizontal="center"/>
    </xf>
    <xf numFmtId="0" fontId="126" fillId="0" borderId="15" xfId="1" applyFont="1" applyFill="1" applyBorder="1" applyAlignment="1">
      <alignment wrapText="1"/>
    </xf>
    <xf numFmtId="164" fontId="126" fillId="0" borderId="15" xfId="1" applyNumberFormat="1" applyFont="1" applyFill="1" applyBorder="1"/>
    <xf numFmtId="165" fontId="73" fillId="0" borderId="15" xfId="1" applyNumberFormat="1" applyFont="1" applyFill="1" applyBorder="1" applyAlignment="1">
      <alignment horizontal="center"/>
    </xf>
    <xf numFmtId="0" fontId="107" fillId="0" borderId="15" xfId="1" applyFont="1" applyFill="1" applyBorder="1"/>
    <xf numFmtId="164" fontId="127" fillId="0" borderId="15"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77" fillId="0" borderId="0" xfId="1" applyNumberFormat="1" applyFont="1" applyFill="1" applyBorder="1" applyAlignment="1">
      <alignment horizontal="center"/>
    </xf>
    <xf numFmtId="0" fontId="77" fillId="0" borderId="0" xfId="0" applyFont="1" applyFill="1" applyBorder="1"/>
    <xf numFmtId="0" fontId="77" fillId="0" borderId="0" xfId="0" applyFont="1" applyFill="1"/>
    <xf numFmtId="2" fontId="77" fillId="0" borderId="0" xfId="0" applyNumberFormat="1" applyFont="1" applyFill="1" applyBorder="1"/>
    <xf numFmtId="2" fontId="27" fillId="0" borderId="15" xfId="1" applyNumberFormat="1" applyFont="1" applyFill="1" applyBorder="1" applyAlignment="1">
      <alignment horizontal="right" wrapText="1"/>
    </xf>
    <xf numFmtId="164" fontId="16" fillId="22" borderId="15" xfId="1" applyNumberFormat="1" applyFont="1" applyFill="1" applyBorder="1" applyAlignment="1">
      <alignment horizontal="right"/>
    </xf>
    <xf numFmtId="2" fontId="36" fillId="0" borderId="15" xfId="1" applyNumberFormat="1" applyFont="1" applyFill="1" applyBorder="1" applyAlignment="1">
      <alignment horizontal="right" wrapText="1"/>
    </xf>
    <xf numFmtId="4" fontId="4" fillId="0" borderId="15" xfId="1" applyNumberFormat="1" applyBorder="1" applyAlignment="1">
      <alignment wrapText="1"/>
    </xf>
    <xf numFmtId="4" fontId="25" fillId="22" borderId="15" xfId="1" applyNumberFormat="1" applyFont="1" applyFill="1" applyBorder="1"/>
    <xf numFmtId="165" fontId="42" fillId="28" borderId="15" xfId="1" applyNumberFormat="1" applyFont="1" applyFill="1" applyBorder="1" applyAlignment="1">
      <alignment horizontal="center"/>
    </xf>
    <xf numFmtId="165" fontId="33" fillId="0" borderId="19" xfId="1" applyNumberFormat="1" applyFont="1" applyFill="1" applyBorder="1" applyAlignment="1">
      <alignment horizontal="center"/>
    </xf>
    <xf numFmtId="165" fontId="46" fillId="0" borderId="15" xfId="1" applyNumberFormat="1" applyFont="1" applyFill="1" applyBorder="1" applyAlignment="1">
      <alignment horizontal="center"/>
    </xf>
    <xf numFmtId="0" fontId="4" fillId="0" borderId="50" xfId="1" applyBorder="1"/>
    <xf numFmtId="0" fontId="4" fillId="0" borderId="51" xfId="1" applyBorder="1"/>
    <xf numFmtId="0" fontId="4" fillId="0" borderId="52" xfId="1" applyBorder="1"/>
    <xf numFmtId="0" fontId="4" fillId="0" borderId="53" xfId="1" applyBorder="1"/>
    <xf numFmtId="15" fontId="4" fillId="0" borderId="52" xfId="1" applyNumberFormat="1" applyBorder="1"/>
    <xf numFmtId="15" fontId="4" fillId="0" borderId="54" xfId="1" applyNumberFormat="1" applyBorder="1"/>
    <xf numFmtId="0" fontId="4" fillId="0" borderId="55" xfId="1" applyBorder="1"/>
    <xf numFmtId="0" fontId="16" fillId="0" borderId="52" xfId="1" applyFont="1" applyBorder="1"/>
    <xf numFmtId="0" fontId="16" fillId="0" borderId="53" xfId="1" applyFont="1" applyBorder="1"/>
    <xf numFmtId="15" fontId="16" fillId="0" borderId="52" xfId="1" applyNumberFormat="1" applyFont="1" applyBorder="1"/>
    <xf numFmtId="15" fontId="16" fillId="0" borderId="54" xfId="1" applyNumberFormat="1" applyFont="1" applyBorder="1"/>
    <xf numFmtId="0" fontId="16" fillId="0" borderId="55" xfId="1" applyFont="1" applyBorder="1"/>
    <xf numFmtId="2" fontId="37" fillId="0" borderId="15" xfId="1" applyNumberFormat="1" applyFont="1" applyFill="1" applyBorder="1"/>
    <xf numFmtId="0" fontId="4" fillId="0" borderId="0" xfId="1" applyAlignment="1">
      <alignment horizontal="center"/>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0" borderId="15" xfId="1" applyNumberFormat="1" applyFont="1" applyFill="1" applyBorder="1" applyAlignment="1">
      <alignment horizontal="right" wrapText="1"/>
    </xf>
    <xf numFmtId="2" fontId="37" fillId="0" borderId="15" xfId="1" applyNumberFormat="1" applyFont="1" applyFill="1" applyBorder="1" applyAlignment="1">
      <alignment horizontal="right" wrapText="1"/>
    </xf>
    <xf numFmtId="165" fontId="32" fillId="0" borderId="19" xfId="1" applyNumberFormat="1" applyFont="1" applyFill="1" applyBorder="1" applyAlignment="1">
      <alignment horizontal="center"/>
    </xf>
    <xf numFmtId="2" fontId="30" fillId="0" borderId="15" xfId="1" applyNumberFormat="1" applyFont="1" applyBorder="1"/>
    <xf numFmtId="0" fontId="27" fillId="15" borderId="0" xfId="1" applyFont="1" applyFill="1" applyAlignment="1">
      <alignment wrapText="1"/>
    </xf>
    <xf numFmtId="164" fontId="0" fillId="0" borderId="15" xfId="0" applyNumberFormat="1" applyFont="1" applyFill="1" applyBorder="1"/>
    <xf numFmtId="0" fontId="16" fillId="0" borderId="29" xfId="1" applyFont="1" applyBorder="1" applyAlignment="1">
      <alignment horizontal="left" wrapText="1"/>
    </xf>
    <xf numFmtId="0" fontId="4" fillId="0" borderId="30" xfId="1" applyFont="1" applyBorder="1"/>
    <xf numFmtId="0" fontId="42" fillId="0" borderId="0" xfId="1" applyFont="1" applyBorder="1"/>
    <xf numFmtId="0" fontId="33" fillId="28" borderId="15" xfId="1" applyFont="1" applyFill="1" applyBorder="1" applyAlignment="1">
      <alignment wrapText="1"/>
    </xf>
    <xf numFmtId="164" fontId="33" fillId="28" borderId="15" xfId="1" applyNumberFormat="1" applyFont="1" applyFill="1" applyBorder="1"/>
    <xf numFmtId="2" fontId="54" fillId="0" borderId="15" xfId="1" applyNumberFormat="1" applyFont="1" applyFill="1" applyBorder="1" applyAlignment="1">
      <alignment horizontal="right" wrapText="1"/>
    </xf>
    <xf numFmtId="165" fontId="73" fillId="0" borderId="19" xfId="1" applyNumberFormat="1" applyFont="1" applyFill="1" applyBorder="1" applyAlignment="1">
      <alignment horizontal="center"/>
    </xf>
    <xf numFmtId="0" fontId="107" fillId="0" borderId="19" xfId="1" applyFont="1" applyFill="1" applyBorder="1"/>
    <xf numFmtId="164" fontId="127" fillId="0" borderId="19" xfId="1" applyNumberFormat="1" applyFont="1" applyFill="1" applyBorder="1"/>
    <xf numFmtId="165" fontId="73" fillId="0" borderId="50" xfId="1" applyNumberFormat="1" applyFont="1" applyFill="1" applyBorder="1" applyAlignment="1">
      <alignment horizontal="center"/>
    </xf>
    <xf numFmtId="0" fontId="107" fillId="0" borderId="65" xfId="1" applyFont="1" applyFill="1" applyBorder="1" applyAlignment="1">
      <alignment wrapText="1"/>
    </xf>
    <xf numFmtId="164" fontId="127" fillId="0" borderId="51" xfId="1" applyNumberFormat="1" applyFont="1" applyFill="1" applyBorder="1"/>
    <xf numFmtId="165" fontId="73" fillId="0" borderId="52" xfId="1" applyNumberFormat="1" applyFont="1" applyFill="1" applyBorder="1" applyAlignment="1">
      <alignment horizontal="center"/>
    </xf>
    <xf numFmtId="164" fontId="127" fillId="0" borderId="53" xfId="1" applyNumberFormat="1" applyFont="1" applyFill="1" applyBorder="1"/>
    <xf numFmtId="165" fontId="73" fillId="0" borderId="54" xfId="1" applyNumberFormat="1" applyFont="1" applyFill="1" applyBorder="1" applyAlignment="1">
      <alignment horizontal="center"/>
    </xf>
    <xf numFmtId="0" fontId="107" fillId="0" borderId="58" xfId="1" applyFont="1" applyFill="1" applyBorder="1"/>
    <xf numFmtId="164" fontId="127" fillId="0" borderId="55" xfId="1" applyNumberFormat="1" applyFont="1" applyFill="1" applyBorder="1"/>
    <xf numFmtId="15" fontId="122" fillId="0" borderId="19" xfId="0" applyNumberFormat="1" applyFont="1" applyBorder="1" applyAlignment="1">
      <alignment horizontal="center"/>
    </xf>
    <xf numFmtId="0" fontId="122" fillId="0" borderId="19" xfId="0" applyFont="1" applyBorder="1"/>
    <xf numFmtId="2" fontId="122" fillId="0" borderId="19" xfId="0" applyNumberFormat="1" applyFont="1" applyBorder="1"/>
    <xf numFmtId="165" fontId="123" fillId="0" borderId="50" xfId="1" applyNumberFormat="1" applyFont="1" applyBorder="1" applyAlignment="1">
      <alignment horizontal="center"/>
    </xf>
    <xf numFmtId="0" fontId="123" fillId="0" borderId="65" xfId="1" applyFont="1" applyFill="1" applyBorder="1" applyAlignment="1">
      <alignment wrapText="1"/>
    </xf>
    <xf numFmtId="164" fontId="123" fillId="0" borderId="51" xfId="1" applyNumberFormat="1" applyFont="1" applyFill="1" applyBorder="1"/>
    <xf numFmtId="15" fontId="123" fillId="0" borderId="54" xfId="0" applyNumberFormat="1" applyFont="1" applyBorder="1" applyAlignment="1">
      <alignment horizontal="center"/>
    </xf>
    <xf numFmtId="0" fontId="123" fillId="0" borderId="58" xfId="0" applyFont="1" applyBorder="1"/>
    <xf numFmtId="2" fontId="123" fillId="0" borderId="55" xfId="0" applyNumberFormat="1" applyFont="1" applyBorder="1"/>
    <xf numFmtId="15" fontId="122" fillId="0" borderId="21" xfId="0" applyNumberFormat="1" applyFont="1" applyBorder="1" applyAlignment="1">
      <alignment horizontal="center"/>
    </xf>
    <xf numFmtId="0" fontId="122" fillId="0" borderId="21" xfId="0" applyFont="1" applyBorder="1"/>
    <xf numFmtId="2" fontId="122" fillId="0" borderId="21" xfId="0" applyNumberFormat="1" applyFont="1" applyBorder="1"/>
    <xf numFmtId="165" fontId="123" fillId="30" borderId="50" xfId="1" applyNumberFormat="1" applyFont="1" applyFill="1" applyBorder="1" applyAlignment="1">
      <alignment horizontal="center"/>
    </xf>
    <xf numFmtId="0" fontId="123" fillId="30" borderId="65" xfId="1" applyFont="1" applyFill="1" applyBorder="1" applyAlignment="1">
      <alignment wrapText="1"/>
    </xf>
    <xf numFmtId="164" fontId="123" fillId="30" borderId="51" xfId="1" applyNumberFormat="1" applyFont="1" applyFill="1" applyBorder="1"/>
    <xf numFmtId="15" fontId="122" fillId="0" borderId="50" xfId="0" applyNumberFormat="1" applyFont="1" applyBorder="1" applyAlignment="1">
      <alignment horizontal="center"/>
    </xf>
    <xf numFmtId="0" fontId="122" fillId="0" borderId="65" xfId="0" applyFont="1" applyBorder="1"/>
    <xf numFmtId="2" fontId="122" fillId="0" borderId="51" xfId="0" applyNumberFormat="1" applyFont="1" applyBorder="1"/>
    <xf numFmtId="15" fontId="123" fillId="30" borderId="52" xfId="0" applyNumberFormat="1" applyFont="1" applyFill="1" applyBorder="1" applyAlignment="1">
      <alignment horizontal="center"/>
    </xf>
    <xf numFmtId="2" fontId="123" fillId="30" borderId="53" xfId="0" applyNumberFormat="1" applyFont="1" applyFill="1" applyBorder="1"/>
    <xf numFmtId="2" fontId="36" fillId="0" borderId="15" xfId="1" applyNumberFormat="1" applyFont="1" applyFill="1" applyBorder="1"/>
    <xf numFmtId="2" fontId="40" fillId="0" borderId="15" xfId="1" applyNumberFormat="1" applyFont="1" applyFill="1" applyBorder="1"/>
    <xf numFmtId="0" fontId="42" fillId="28" borderId="19" xfId="1" applyFont="1" applyFill="1" applyBorder="1" applyAlignment="1">
      <alignment wrapText="1"/>
    </xf>
    <xf numFmtId="0" fontId="4" fillId="45" borderId="1" xfId="1" applyFont="1" applyFill="1" applyBorder="1" applyAlignment="1">
      <alignment wrapText="1"/>
    </xf>
    <xf numFmtId="0" fontId="42" fillId="17" borderId="15" xfId="1" applyFont="1" applyFill="1" applyBorder="1" applyAlignment="1">
      <alignment wrapText="1"/>
    </xf>
    <xf numFmtId="164" fontId="42" fillId="17" borderId="15" xfId="1" applyNumberFormat="1" applyFont="1" applyFill="1" applyBorder="1"/>
    <xf numFmtId="0" fontId="46" fillId="0" borderId="15" xfId="1" applyFont="1" applyFill="1" applyBorder="1" applyAlignment="1">
      <alignment wrapText="1"/>
    </xf>
    <xf numFmtId="165" fontId="30" fillId="0" borderId="0" xfId="1" applyNumberFormat="1" applyFont="1" applyFill="1" applyBorder="1" applyAlignment="1">
      <alignment horizontal="center" wrapText="1"/>
    </xf>
    <xf numFmtId="0" fontId="30" fillId="0" borderId="0" xfId="1" applyFont="1" applyFill="1" applyBorder="1" applyAlignment="1">
      <alignment wrapText="1"/>
    </xf>
    <xf numFmtId="4" fontId="30" fillId="0" borderId="0" xfId="1" applyNumberFormat="1" applyFont="1" applyFill="1" applyBorder="1" applyAlignment="1">
      <alignment horizontal="right" wrapText="1"/>
    </xf>
    <xf numFmtId="165" fontId="36" fillId="0" borderId="0" xfId="1" applyNumberFormat="1" applyFont="1" applyFill="1" applyBorder="1" applyAlignment="1">
      <alignment horizontal="center"/>
    </xf>
    <xf numFmtId="0" fontId="36" fillId="0" borderId="0" xfId="1" applyFont="1" applyFill="1" applyBorder="1"/>
    <xf numFmtId="164" fontId="36" fillId="0" borderId="0" xfId="1" applyNumberFormat="1" applyFont="1" applyFill="1" applyBorder="1"/>
    <xf numFmtId="0" fontId="4" fillId="0" borderId="0" xfId="1" applyAlignment="1">
      <alignment horizontal="center"/>
    </xf>
    <xf numFmtId="0" fontId="4" fillId="0" borderId="0" xfId="1" applyAlignment="1">
      <alignment horizontal="center"/>
    </xf>
    <xf numFmtId="2" fontId="30" fillId="0" borderId="15" xfId="1" applyNumberFormat="1" applyFont="1" applyFill="1" applyBorder="1"/>
    <xf numFmtId="4" fontId="4" fillId="0" borderId="0" xfId="1" applyNumberFormat="1" applyFill="1" applyBorder="1"/>
    <xf numFmtId="4" fontId="25" fillId="0" borderId="0" xfId="1" applyNumberFormat="1" applyFont="1" applyFill="1" applyBorder="1"/>
    <xf numFmtId="4" fontId="4" fillId="0" borderId="0" xfId="1" applyNumberFormat="1" applyFill="1" applyBorder="1" applyAlignment="1">
      <alignment wrapText="1"/>
    </xf>
    <xf numFmtId="0" fontId="0" fillId="0" borderId="49" xfId="0" applyBorder="1" applyAlignment="1">
      <alignment wrapText="1"/>
    </xf>
    <xf numFmtId="0" fontId="0" fillId="0" borderId="0" xfId="0" applyAlignment="1"/>
    <xf numFmtId="0" fontId="4" fillId="0" borderId="0" xfId="1" applyAlignment="1">
      <alignment horizontal="center"/>
    </xf>
    <xf numFmtId="2" fontId="30" fillId="15" borderId="15" xfId="1" applyNumberFormat="1" applyFont="1" applyFill="1" applyBorder="1"/>
    <xf numFmtId="164" fontId="128" fillId="28" borderId="15" xfId="1" applyNumberFormat="1" applyFont="1" applyFill="1" applyBorder="1"/>
    <xf numFmtId="2" fontId="55" fillId="0" borderId="15" xfId="1" applyNumberFormat="1" applyFont="1" applyFill="1" applyBorder="1"/>
    <xf numFmtId="15" fontId="30" fillId="0" borderId="15" xfId="1" applyNumberFormat="1" applyFont="1" applyFill="1" applyBorder="1" applyAlignment="1">
      <alignment horizontal="center"/>
    </xf>
    <xf numFmtId="0" fontId="4" fillId="0" borderId="0" xfId="1" applyAlignment="1">
      <alignment horizontal="center"/>
    </xf>
    <xf numFmtId="0" fontId="4" fillId="0" borderId="0" xfId="1" applyAlignment="1">
      <alignment horizontal="center"/>
    </xf>
    <xf numFmtId="0" fontId="121" fillId="0" borderId="15" xfId="1" applyFont="1" applyFill="1" applyBorder="1"/>
    <xf numFmtId="2" fontId="121" fillId="0" borderId="15" xfId="1" applyNumberFormat="1" applyFont="1" applyFill="1" applyBorder="1"/>
    <xf numFmtId="15" fontId="32" fillId="0" borderId="15" xfId="1" applyNumberFormat="1" applyFont="1" applyFill="1" applyBorder="1" applyAlignment="1">
      <alignment horizontal="center"/>
    </xf>
    <xf numFmtId="15" fontId="32" fillId="17" borderId="15" xfId="1" applyNumberFormat="1" applyFont="1" applyFill="1" applyBorder="1" applyAlignment="1">
      <alignment horizontal="center"/>
    </xf>
    <xf numFmtId="0" fontId="107" fillId="0" borderId="19" xfId="1" applyFont="1" applyBorder="1"/>
    <xf numFmtId="164" fontId="107" fillId="0" borderId="19" xfId="1" applyNumberFormat="1" applyFont="1" applyBorder="1"/>
    <xf numFmtId="165" fontId="16" fillId="0" borderId="66" xfId="1" applyNumberFormat="1" applyFont="1" applyFill="1" applyBorder="1" applyAlignment="1">
      <alignment horizontal="center"/>
    </xf>
    <xf numFmtId="0" fontId="0" fillId="0" borderId="67" xfId="0" applyBorder="1"/>
    <xf numFmtId="164" fontId="16" fillId="0" borderId="68" xfId="1" applyNumberFormat="1" applyFont="1" applyFill="1" applyBorder="1"/>
    <xf numFmtId="0" fontId="129" fillId="0" borderId="15" xfId="0" applyFont="1" applyBorder="1"/>
    <xf numFmtId="0" fontId="130" fillId="0" borderId="15" xfId="0" applyFont="1" applyBorder="1"/>
    <xf numFmtId="0" fontId="131" fillId="0" borderId="15" xfId="0" applyFont="1" applyBorder="1"/>
    <xf numFmtId="165" fontId="132" fillId="0" borderId="15" xfId="1" applyNumberFormat="1" applyFont="1" applyFill="1" applyBorder="1" applyAlignment="1">
      <alignment horizontal="center"/>
    </xf>
    <xf numFmtId="0" fontId="132" fillId="0" borderId="15" xfId="1" applyFont="1" applyFill="1" applyBorder="1"/>
    <xf numFmtId="2" fontId="132" fillId="0" borderId="15" xfId="1" applyNumberFormat="1" applyFont="1" applyFill="1" applyBorder="1"/>
    <xf numFmtId="2" fontId="53" fillId="0" borderId="15" xfId="1" applyNumberFormat="1" applyFont="1" applyFill="1" applyBorder="1"/>
    <xf numFmtId="15" fontId="53" fillId="0" borderId="0" xfId="1" applyNumberFormat="1" applyFont="1" applyAlignment="1">
      <alignment horizontal="center"/>
    </xf>
    <xf numFmtId="2" fontId="53" fillId="0" borderId="15" xfId="1" applyNumberFormat="1" applyFont="1" applyFill="1" applyBorder="1" applyAlignment="1">
      <alignment wrapText="1"/>
    </xf>
    <xf numFmtId="0" fontId="4" fillId="0" borderId="1" xfId="1" applyFont="1" applyFill="1" applyBorder="1" applyAlignment="1">
      <alignment wrapText="1"/>
    </xf>
    <xf numFmtId="164" fontId="4" fillId="0" borderId="17" xfId="1" applyNumberFormat="1" applyFont="1" applyFill="1" applyBorder="1"/>
    <xf numFmtId="0" fontId="0" fillId="0" borderId="49" xfId="0" applyBorder="1" applyAlignment="1">
      <alignment wrapText="1"/>
    </xf>
    <xf numFmtId="0" fontId="0" fillId="0" borderId="0" xfId="0" applyAlignment="1"/>
    <xf numFmtId="0" fontId="4" fillId="0" borderId="0" xfId="1" applyAlignment="1">
      <alignment horizontal="center"/>
    </xf>
    <xf numFmtId="165" fontId="133" fillId="24" borderId="15" xfId="1" applyNumberFormat="1" applyFont="1" applyFill="1" applyBorder="1" applyAlignment="1">
      <alignment horizontal="center"/>
    </xf>
    <xf numFmtId="0" fontId="0" fillId="0" borderId="0" xfId="0" applyAlignment="1">
      <alignment wrapText="1"/>
    </xf>
    <xf numFmtId="0" fontId="4" fillId="0" borderId="67" xfId="1" applyFill="1" applyBorder="1"/>
    <xf numFmtId="164" fontId="33" fillId="0" borderId="68" xfId="1" applyNumberFormat="1" applyFont="1" applyFill="1" applyBorder="1"/>
    <xf numFmtId="0" fontId="63" fillId="0" borderId="0" xfId="2" applyAlignment="1" applyProtection="1">
      <alignment wrapText="1"/>
    </xf>
    <xf numFmtId="164" fontId="133" fillId="24" borderId="15" xfId="1" applyNumberFormat="1" applyFont="1" applyFill="1" applyBorder="1" applyAlignment="1">
      <alignment horizontal="right"/>
    </xf>
    <xf numFmtId="0" fontId="4" fillId="0" borderId="0" xfId="1" applyAlignment="1">
      <alignment horizontal="center"/>
    </xf>
    <xf numFmtId="0" fontId="16" fillId="0" borderId="0" xfId="1" applyFont="1" applyFill="1" applyBorder="1" applyAlignment="1">
      <alignment wrapText="1"/>
    </xf>
    <xf numFmtId="0" fontId="0" fillId="0" borderId="0" xfId="0" applyAlignment="1">
      <alignment wrapText="1"/>
    </xf>
    <xf numFmtId="2" fontId="16" fillId="15" borderId="0" xfId="1" applyNumberFormat="1" applyFont="1" applyFill="1"/>
    <xf numFmtId="2" fontId="54" fillId="15" borderId="15" xfId="1" applyNumberFormat="1" applyFont="1" applyFill="1" applyBorder="1"/>
    <xf numFmtId="15" fontId="134" fillId="0" borderId="15" xfId="0" applyNumberFormat="1" applyFont="1" applyBorder="1"/>
    <xf numFmtId="0" fontId="33" fillId="28" borderId="19" xfId="1" applyFont="1" applyFill="1" applyBorder="1" applyAlignment="1">
      <alignment wrapText="1"/>
    </xf>
    <xf numFmtId="0" fontId="4" fillId="0" borderId="0" xfId="1" applyAlignment="1">
      <alignment horizontal="center"/>
    </xf>
    <xf numFmtId="15" fontId="16" fillId="22" borderId="17" xfId="1" applyNumberFormat="1" applyFont="1" applyFill="1" applyBorder="1" applyAlignment="1">
      <alignment horizontal="center"/>
    </xf>
    <xf numFmtId="0" fontId="16" fillId="22" borderId="26" xfId="1" applyFont="1" applyFill="1" applyBorder="1" applyAlignment="1">
      <alignment wrapText="1"/>
    </xf>
    <xf numFmtId="4" fontId="16" fillId="22" borderId="1" xfId="1" applyNumberFormat="1" applyFont="1" applyFill="1" applyBorder="1" applyAlignment="1">
      <alignment horizontal="right"/>
    </xf>
    <xf numFmtId="9" fontId="4" fillId="0" borderId="0" xfId="1" applyNumberFormat="1"/>
    <xf numFmtId="4" fontId="92" fillId="46" borderId="15" xfId="1" applyNumberFormat="1" applyFont="1" applyFill="1" applyBorder="1" applyAlignment="1">
      <alignment horizontal="right"/>
    </xf>
    <xf numFmtId="15" fontId="0" fillId="0" borderId="40" xfId="0" applyNumberFormat="1" applyBorder="1"/>
    <xf numFmtId="0" fontId="4" fillId="0" borderId="40" xfId="1" applyBorder="1"/>
    <xf numFmtId="164" fontId="4" fillId="0" borderId="40" xfId="1" applyNumberFormat="1" applyBorder="1"/>
    <xf numFmtId="0" fontId="0" fillId="0" borderId="40" xfId="0" applyBorder="1"/>
    <xf numFmtId="165" fontId="16" fillId="0" borderId="40" xfId="1" applyNumberFormat="1" applyFont="1" applyFill="1" applyBorder="1" applyAlignment="1">
      <alignment horizontal="center"/>
    </xf>
    <xf numFmtId="0" fontId="32" fillId="0" borderId="40" xfId="1" applyFont="1" applyFill="1" applyBorder="1" applyAlignment="1">
      <alignment wrapText="1"/>
    </xf>
    <xf numFmtId="164" fontId="32" fillId="0" borderId="40" xfId="1" applyNumberFormat="1" applyFont="1" applyFill="1" applyBorder="1"/>
    <xf numFmtId="0" fontId="0" fillId="0" borderId="24" xfId="0" applyBorder="1"/>
    <xf numFmtId="165" fontId="16" fillId="0" borderId="69" xfId="1" applyNumberFormat="1" applyFont="1" applyFill="1" applyBorder="1" applyAlignment="1">
      <alignment horizontal="center"/>
    </xf>
    <xf numFmtId="0" fontId="32" fillId="0" borderId="69" xfId="1" applyFont="1" applyFill="1" applyBorder="1" applyAlignment="1">
      <alignment wrapText="1"/>
    </xf>
    <xf numFmtId="164" fontId="32" fillId="0" borderId="69" xfId="1" applyNumberFormat="1" applyFont="1" applyFill="1" applyBorder="1"/>
    <xf numFmtId="0" fontId="0" fillId="0" borderId="69" xfId="0" applyBorder="1"/>
    <xf numFmtId="0" fontId="0" fillId="0" borderId="70" xfId="0" applyBorder="1"/>
    <xf numFmtId="0" fontId="0" fillId="0" borderId="71" xfId="0" applyBorder="1" applyAlignment="1">
      <alignment wrapText="1"/>
    </xf>
    <xf numFmtId="165" fontId="16" fillId="0" borderId="72" xfId="1" applyNumberFormat="1" applyFont="1" applyFill="1" applyBorder="1" applyAlignment="1">
      <alignment horizontal="center"/>
    </xf>
    <xf numFmtId="0" fontId="32" fillId="0" borderId="72" xfId="1" applyFont="1" applyFill="1" applyBorder="1" applyAlignment="1">
      <alignment wrapText="1"/>
    </xf>
    <xf numFmtId="164" fontId="32" fillId="0" borderId="72" xfId="1" applyNumberFormat="1" applyFont="1" applyFill="1" applyBorder="1"/>
    <xf numFmtId="0" fontId="0" fillId="0" borderId="72" xfId="0" applyBorder="1"/>
    <xf numFmtId="0" fontId="0" fillId="0" borderId="73" xfId="0" applyBorder="1"/>
    <xf numFmtId="14" fontId="4" fillId="0" borderId="15" xfId="1" applyNumberFormat="1" applyFont="1" applyBorder="1"/>
    <xf numFmtId="2" fontId="56" fillId="0" borderId="15" xfId="1" applyNumberFormat="1" applyFont="1" applyFill="1" applyBorder="1"/>
    <xf numFmtId="0" fontId="4" fillId="0" borderId="0" xfId="1" applyAlignment="1">
      <alignment horizontal="center"/>
    </xf>
    <xf numFmtId="0" fontId="46" fillId="15" borderId="19" xfId="1" applyFont="1" applyFill="1" applyBorder="1" applyAlignment="1">
      <alignment wrapText="1"/>
    </xf>
    <xf numFmtId="0" fontId="46" fillId="15" borderId="0" xfId="1" applyFont="1" applyFill="1"/>
    <xf numFmtId="4" fontId="4" fillId="15" borderId="15" xfId="1" applyNumberFormat="1" applyFill="1" applyBorder="1"/>
    <xf numFmtId="4" fontId="4" fillId="47" borderId="15" xfId="1" applyNumberFormat="1" applyFill="1" applyBorder="1"/>
    <xf numFmtId="0" fontId="4" fillId="0" borderId="0" xfId="1" applyAlignment="1">
      <alignment horizontal="center"/>
    </xf>
    <xf numFmtId="2" fontId="4" fillId="0" borderId="0" xfId="1" quotePrefix="1" applyNumberFormat="1"/>
    <xf numFmtId="0" fontId="33" fillId="0" borderId="19" xfId="1" applyFont="1" applyFill="1" applyBorder="1" applyAlignment="1">
      <alignment wrapText="1"/>
    </xf>
    <xf numFmtId="0" fontId="4" fillId="0" borderId="24" xfId="1" applyBorder="1"/>
    <xf numFmtId="0" fontId="4" fillId="0" borderId="70" xfId="1" applyBorder="1"/>
    <xf numFmtId="9" fontId="4" fillId="0" borderId="49" xfId="1" applyNumberFormat="1" applyBorder="1"/>
    <xf numFmtId="0" fontId="4" fillId="0" borderId="33" xfId="1" applyBorder="1"/>
    <xf numFmtId="0" fontId="4" fillId="0" borderId="49" xfId="1" applyBorder="1"/>
    <xf numFmtId="0" fontId="4" fillId="0" borderId="71" xfId="1" applyBorder="1"/>
    <xf numFmtId="0" fontId="4" fillId="0" borderId="73" xfId="1" applyBorder="1"/>
    <xf numFmtId="0" fontId="4" fillId="0" borderId="32" xfId="1" applyBorder="1"/>
    <xf numFmtId="0" fontId="4" fillId="15" borderId="21" xfId="1" applyFill="1" applyBorder="1"/>
    <xf numFmtId="0" fontId="4" fillId="15" borderId="33" xfId="1" applyFill="1" applyBorder="1"/>
    <xf numFmtId="0" fontId="30" fillId="0" borderId="0" xfId="1" applyNumberFormat="1" applyFont="1" applyAlignment="1">
      <alignment wrapText="1"/>
    </xf>
    <xf numFmtId="2" fontId="30" fillId="15" borderId="15" xfId="1" applyNumberFormat="1" applyFont="1" applyFill="1" applyBorder="1" applyAlignment="1">
      <alignment horizontal="right" wrapText="1"/>
    </xf>
    <xf numFmtId="15" fontId="25" fillId="0" borderId="0" xfId="1" applyNumberFormat="1" applyFont="1" applyAlignment="1">
      <alignment horizontal="center"/>
    </xf>
    <xf numFmtId="0" fontId="42" fillId="0" borderId="0" xfId="1" applyFont="1" applyAlignment="1">
      <alignment wrapText="1"/>
    </xf>
    <xf numFmtId="0" fontId="4" fillId="0" borderId="0" xfId="1" applyAlignment="1">
      <alignment horizontal="center"/>
    </xf>
    <xf numFmtId="0" fontId="62" fillId="15" borderId="0" xfId="1" applyFont="1" applyFill="1"/>
    <xf numFmtId="15" fontId="62" fillId="15" borderId="0" xfId="1" applyNumberFormat="1" applyFont="1" applyFill="1"/>
    <xf numFmtId="15" fontId="27" fillId="0" borderId="15" xfId="1" applyNumberFormat="1" applyFont="1" applyBorder="1"/>
    <xf numFmtId="0" fontId="30" fillId="0" borderId="15" xfId="1" applyNumberFormat="1" applyFont="1" applyBorder="1" applyAlignment="1">
      <alignment wrapText="1"/>
    </xf>
    <xf numFmtId="0" fontId="62" fillId="15" borderId="15" xfId="1" applyFont="1" applyFill="1" applyBorder="1"/>
    <xf numFmtId="15" fontId="62" fillId="15" borderId="15" xfId="1" applyNumberFormat="1" applyFont="1" applyFill="1" applyBorder="1"/>
    <xf numFmtId="15" fontId="4" fillId="15" borderId="15" xfId="1" applyNumberFormat="1" applyFill="1" applyBorder="1"/>
    <xf numFmtId="164" fontId="30" fillId="0" borderId="0" xfId="1" applyNumberFormat="1" applyFont="1" applyBorder="1" applyAlignment="1">
      <alignment wrapText="1"/>
    </xf>
    <xf numFmtId="15" fontId="4" fillId="0" borderId="0" xfId="1" applyNumberFormat="1" applyBorder="1"/>
    <xf numFmtId="10" fontId="0" fillId="0" borderId="0" xfId="0" applyNumberFormat="1"/>
    <xf numFmtId="0" fontId="27" fillId="15" borderId="0" xfId="1" applyFont="1" applyFill="1" applyAlignment="1">
      <alignment horizontal="center"/>
    </xf>
    <xf numFmtId="0" fontId="0" fillId="0" borderId="0" xfId="0" applyAlignment="1">
      <alignment wrapText="1"/>
    </xf>
    <xf numFmtId="164" fontId="42" fillId="28" borderId="15" xfId="1" applyNumberFormat="1" applyFont="1" applyFill="1" applyBorder="1" applyAlignment="1">
      <alignment wrapText="1"/>
    </xf>
    <xf numFmtId="164" fontId="124" fillId="0" borderId="16" xfId="1" applyNumberFormat="1" applyFont="1" applyBorder="1"/>
    <xf numFmtId="164" fontId="124" fillId="0" borderId="20" xfId="1" applyNumberFormat="1" applyFont="1" applyBorder="1"/>
    <xf numFmtId="15" fontId="64" fillId="0" borderId="15" xfId="0" applyNumberFormat="1" applyFont="1" applyBorder="1"/>
    <xf numFmtId="0" fontId="64" fillId="0" borderId="15" xfId="0" applyFont="1" applyBorder="1" applyAlignment="1">
      <alignment wrapText="1"/>
    </xf>
    <xf numFmtId="0" fontId="137" fillId="0" borderId="15" xfId="0" applyFont="1" applyBorder="1"/>
    <xf numFmtId="0" fontId="137" fillId="0" borderId="15" xfId="0" applyFont="1" applyBorder="1" applyAlignment="1">
      <alignment wrapText="1"/>
    </xf>
    <xf numFmtId="0" fontId="137" fillId="0" borderId="19" xfId="0" applyFont="1" applyBorder="1"/>
    <xf numFmtId="164" fontId="30" fillId="0" borderId="15" xfId="1" applyNumberFormat="1" applyFont="1" applyBorder="1" applyAlignment="1">
      <alignment wrapText="1"/>
    </xf>
    <xf numFmtId="15" fontId="3" fillId="0" borderId="0" xfId="3" applyNumberFormat="1" applyAlignment="1">
      <alignment horizontal="center"/>
    </xf>
    <xf numFmtId="15" fontId="2" fillId="0" borderId="0" xfId="3" applyNumberFormat="1" applyFont="1" applyAlignment="1">
      <alignment horizontal="center"/>
    </xf>
    <xf numFmtId="2" fontId="4" fillId="0" borderId="0" xfId="1" applyNumberFormat="1" applyFill="1"/>
    <xf numFmtId="14" fontId="7" fillId="10" borderId="17" xfId="1" applyNumberFormat="1" applyFont="1" applyFill="1" applyBorder="1" applyAlignment="1">
      <alignment horizontal="center"/>
    </xf>
    <xf numFmtId="0" fontId="7" fillId="10" borderId="1" xfId="1" applyFont="1" applyFill="1" applyBorder="1" applyAlignment="1">
      <alignment horizontal="center"/>
    </xf>
    <xf numFmtId="164" fontId="7" fillId="10" borderId="17" xfId="1" applyNumberFormat="1" applyFont="1" applyFill="1" applyBorder="1" applyAlignment="1">
      <alignment horizontal="center"/>
    </xf>
    <xf numFmtId="0" fontId="64" fillId="0" borderId="25" xfId="0" applyFont="1" applyBorder="1" applyAlignment="1">
      <alignment wrapText="1"/>
    </xf>
    <xf numFmtId="0" fontId="4" fillId="0" borderId="27" xfId="1" applyFont="1" applyBorder="1" applyAlignment="1">
      <alignment wrapText="1"/>
    </xf>
    <xf numFmtId="164" fontId="33" fillId="22" borderId="15" xfId="1" applyNumberFormat="1" applyFont="1" applyFill="1" applyBorder="1"/>
    <xf numFmtId="15" fontId="4" fillId="22" borderId="15" xfId="1" applyNumberFormat="1" applyFill="1" applyBorder="1" applyAlignment="1">
      <alignment horizontal="left"/>
    </xf>
    <xf numFmtId="2" fontId="4" fillId="22" borderId="15" xfId="1" applyNumberFormat="1" applyFill="1" applyBorder="1"/>
    <xf numFmtId="0" fontId="4" fillId="0" borderId="15" xfId="1" applyBorder="1" applyAlignment="1">
      <alignment horizontal="center"/>
    </xf>
    <xf numFmtId="0" fontId="4" fillId="22" borderId="19" xfId="1" applyFill="1" applyBorder="1" applyAlignment="1">
      <alignment horizontal="center"/>
    </xf>
    <xf numFmtId="15" fontId="1" fillId="22" borderId="19" xfId="3" applyNumberFormat="1" applyFont="1" applyFill="1" applyBorder="1" applyAlignment="1">
      <alignment horizontal="center"/>
    </xf>
    <xf numFmtId="0" fontId="4" fillId="0" borderId="21" xfId="1" applyBorder="1" applyAlignment="1">
      <alignment horizontal="center"/>
    </xf>
    <xf numFmtId="0" fontId="30" fillId="0" borderId="21" xfId="1" applyNumberFormat="1" applyFont="1" applyBorder="1" applyAlignment="1">
      <alignment wrapText="1"/>
    </xf>
    <xf numFmtId="15" fontId="4" fillId="29" borderId="50" xfId="1" applyNumberFormat="1" applyFill="1" applyBorder="1" applyAlignment="1">
      <alignment horizontal="center"/>
    </xf>
    <xf numFmtId="20" fontId="4" fillId="29" borderId="65" xfId="1" applyNumberFormat="1" applyFill="1" applyBorder="1" applyAlignment="1">
      <alignment horizontal="center"/>
    </xf>
    <xf numFmtId="0" fontId="4" fillId="29" borderId="65" xfId="1" applyFill="1" applyBorder="1" applyAlignment="1">
      <alignment horizontal="center"/>
    </xf>
    <xf numFmtId="0" fontId="0" fillId="29" borderId="65" xfId="0" applyFill="1" applyBorder="1" applyAlignment="1">
      <alignment horizontal="center" wrapText="1"/>
    </xf>
    <xf numFmtId="0" fontId="4" fillId="29" borderId="65" xfId="1" applyFill="1" applyBorder="1"/>
    <xf numFmtId="0" fontId="4" fillId="29" borderId="51" xfId="1" applyFill="1" applyBorder="1"/>
    <xf numFmtId="15" fontId="27" fillId="29" borderId="52" xfId="1" applyNumberFormat="1" applyFont="1" applyFill="1" applyBorder="1" applyAlignment="1">
      <alignment horizontal="center"/>
    </xf>
    <xf numFmtId="20" fontId="27" fillId="29" borderId="15" xfId="1" applyNumberFormat="1" applyFont="1" applyFill="1" applyBorder="1" applyAlignment="1">
      <alignment horizontal="center"/>
    </xf>
    <xf numFmtId="0" fontId="27" fillId="29" borderId="15" xfId="1" applyFont="1" applyFill="1" applyBorder="1" applyAlignment="1">
      <alignment horizontal="center"/>
    </xf>
    <xf numFmtId="0" fontId="28" fillId="29" borderId="15" xfId="0" applyFont="1" applyFill="1" applyBorder="1" applyAlignment="1">
      <alignment horizontal="center" wrapText="1"/>
    </xf>
    <xf numFmtId="15" fontId="4" fillId="29" borderId="54" xfId="1" applyNumberFormat="1" applyFill="1" applyBorder="1" applyAlignment="1">
      <alignment horizontal="center"/>
    </xf>
    <xf numFmtId="20" fontId="4" fillId="29" borderId="58" xfId="1" applyNumberFormat="1" applyFill="1" applyBorder="1" applyAlignment="1">
      <alignment horizontal="center"/>
    </xf>
    <xf numFmtId="0" fontId="4" fillId="29" borderId="58" xfId="1" applyFill="1" applyBorder="1" applyAlignment="1">
      <alignment horizontal="center"/>
    </xf>
    <xf numFmtId="0" fontId="0" fillId="29" borderId="58" xfId="0" applyFill="1" applyBorder="1" applyAlignment="1">
      <alignment horizontal="center" wrapText="1"/>
    </xf>
    <xf numFmtId="0" fontId="4" fillId="29" borderId="58" xfId="1" applyFill="1" applyBorder="1"/>
    <xf numFmtId="0" fontId="4" fillId="29" borderId="55" xfId="1" applyFill="1" applyBorder="1"/>
    <xf numFmtId="15" fontId="4" fillId="50" borderId="50" xfId="1" applyNumberFormat="1" applyFill="1" applyBorder="1" applyAlignment="1">
      <alignment horizontal="center"/>
    </xf>
    <xf numFmtId="0" fontId="4" fillId="50" borderId="65" xfId="1" applyFill="1" applyBorder="1" applyAlignment="1">
      <alignment horizontal="center"/>
    </xf>
    <xf numFmtId="0" fontId="4" fillId="50" borderId="51" xfId="1" applyFill="1" applyBorder="1" applyAlignment="1">
      <alignment horizontal="center"/>
    </xf>
    <xf numFmtId="15" fontId="4" fillId="50" borderId="52" xfId="1" applyNumberFormat="1" applyFill="1" applyBorder="1" applyAlignment="1">
      <alignment horizontal="center"/>
    </xf>
    <xf numFmtId="0" fontId="4" fillId="50" borderId="15" xfId="1" applyFill="1" applyBorder="1" applyAlignment="1">
      <alignment horizontal="center"/>
    </xf>
    <xf numFmtId="0" fontId="4" fillId="50" borderId="53" xfId="1" applyFill="1" applyBorder="1" applyAlignment="1">
      <alignment horizontal="center"/>
    </xf>
    <xf numFmtId="15" fontId="4" fillId="50" borderId="54" xfId="1" applyNumberFormat="1" applyFill="1" applyBorder="1" applyAlignment="1">
      <alignment horizontal="center"/>
    </xf>
    <xf numFmtId="0" fontId="4" fillId="50" borderId="58" xfId="1" applyFill="1" applyBorder="1"/>
    <xf numFmtId="0" fontId="4" fillId="50" borderId="58" xfId="1" applyFill="1" applyBorder="1" applyAlignment="1">
      <alignment horizontal="center"/>
    </xf>
    <xf numFmtId="0" fontId="4" fillId="50" borderId="55" xfId="1" applyFill="1" applyBorder="1"/>
    <xf numFmtId="15" fontId="4" fillId="47" borderId="50" xfId="1" applyNumberFormat="1" applyFill="1" applyBorder="1" applyAlignment="1">
      <alignment horizontal="center"/>
    </xf>
    <xf numFmtId="20" fontId="4" fillId="47" borderId="65" xfId="1" applyNumberFormat="1" applyFill="1" applyBorder="1" applyAlignment="1">
      <alignment horizontal="center"/>
    </xf>
    <xf numFmtId="0" fontId="4" fillId="47" borderId="65" xfId="1" applyFill="1" applyBorder="1" applyAlignment="1">
      <alignment horizontal="center"/>
    </xf>
    <xf numFmtId="0" fontId="4" fillId="47" borderId="15" xfId="1" applyFill="1" applyBorder="1" applyAlignment="1">
      <alignment horizontal="center"/>
    </xf>
    <xf numFmtId="15" fontId="4" fillId="47" borderId="75" xfId="1" applyNumberFormat="1" applyFill="1" applyBorder="1" applyAlignment="1">
      <alignment horizontal="center"/>
    </xf>
    <xf numFmtId="0" fontId="4" fillId="47" borderId="19" xfId="1" applyFill="1" applyBorder="1" applyAlignment="1">
      <alignment horizontal="center"/>
    </xf>
    <xf numFmtId="15" fontId="32" fillId="30" borderId="50" xfId="1" applyNumberFormat="1" applyFont="1" applyFill="1" applyBorder="1" applyAlignment="1">
      <alignment horizontal="center"/>
    </xf>
    <xf numFmtId="0" fontId="32" fillId="30" borderId="65" xfId="1" applyFont="1" applyFill="1" applyBorder="1" applyAlignment="1">
      <alignment horizontal="center"/>
    </xf>
    <xf numFmtId="0" fontId="32" fillId="30" borderId="74" xfId="1" applyNumberFormat="1" applyFont="1" applyFill="1" applyBorder="1" applyAlignment="1">
      <alignment horizontal="center" wrapText="1"/>
    </xf>
    <xf numFmtId="0" fontId="32" fillId="30" borderId="51" xfId="1" applyFont="1" applyFill="1" applyBorder="1" applyAlignment="1">
      <alignment horizontal="center"/>
    </xf>
    <xf numFmtId="15" fontId="32" fillId="30" borderId="54" xfId="1" applyNumberFormat="1" applyFont="1" applyFill="1" applyBorder="1" applyAlignment="1">
      <alignment horizontal="center"/>
    </xf>
    <xf numFmtId="0" fontId="32" fillId="30" borderId="58" xfId="1" applyFont="1" applyFill="1" applyBorder="1" applyAlignment="1">
      <alignment horizontal="center"/>
    </xf>
    <xf numFmtId="0" fontId="32" fillId="30" borderId="47" xfId="1" applyFont="1" applyFill="1" applyBorder="1" applyAlignment="1">
      <alignment horizontal="center"/>
    </xf>
    <xf numFmtId="0" fontId="32" fillId="30" borderId="55" xfId="1" applyFont="1" applyFill="1" applyBorder="1" applyAlignment="1">
      <alignment horizontal="center"/>
    </xf>
    <xf numFmtId="164" fontId="32" fillId="47" borderId="65" xfId="1" applyNumberFormat="1" applyFont="1" applyFill="1" applyBorder="1" applyAlignment="1">
      <alignment horizontal="center"/>
    </xf>
    <xf numFmtId="20" fontId="4" fillId="50" borderId="65" xfId="1" applyNumberFormat="1" applyFill="1" applyBorder="1" applyAlignment="1">
      <alignment horizontal="center"/>
    </xf>
    <xf numFmtId="20" fontId="4" fillId="50" borderId="58" xfId="1" applyNumberFormat="1" applyFill="1" applyBorder="1" applyAlignment="1">
      <alignment horizontal="center"/>
    </xf>
    <xf numFmtId="20" fontId="4" fillId="50" borderId="15" xfId="1" applyNumberFormat="1" applyFill="1" applyBorder="1" applyAlignment="1">
      <alignment horizontal="center"/>
    </xf>
    <xf numFmtId="20" fontId="32" fillId="30" borderId="65" xfId="1" applyNumberFormat="1" applyFont="1" applyFill="1" applyBorder="1" applyAlignment="1">
      <alignment horizontal="center"/>
    </xf>
    <xf numFmtId="0" fontId="4" fillId="47" borderId="51" xfId="1" applyFill="1" applyBorder="1" applyAlignment="1">
      <alignment horizontal="center"/>
    </xf>
    <xf numFmtId="0" fontId="4" fillId="47" borderId="53" xfId="1" applyFill="1" applyBorder="1" applyAlignment="1">
      <alignment horizontal="center"/>
    </xf>
    <xf numFmtId="20" fontId="4" fillId="47" borderId="19" xfId="1" applyNumberFormat="1" applyFill="1" applyBorder="1" applyAlignment="1">
      <alignment horizontal="center"/>
    </xf>
    <xf numFmtId="0" fontId="4" fillId="47" borderId="76" xfId="1" applyFill="1" applyBorder="1" applyAlignment="1">
      <alignment horizontal="center"/>
    </xf>
    <xf numFmtId="164" fontId="16" fillId="18" borderId="15" xfId="1" applyNumberFormat="1" applyFont="1" applyFill="1" applyBorder="1" applyAlignment="1">
      <alignment horizontal="center"/>
    </xf>
    <xf numFmtId="0" fontId="4" fillId="32" borderId="58" xfId="1" applyFill="1" applyBorder="1" applyAlignment="1">
      <alignment horizontal="center"/>
    </xf>
    <xf numFmtId="164" fontId="16" fillId="32" borderId="19" xfId="1" applyNumberFormat="1" applyFont="1" applyFill="1" applyBorder="1" applyAlignment="1">
      <alignment horizontal="center"/>
    </xf>
    <xf numFmtId="0" fontId="4" fillId="51" borderId="65" xfId="1" applyFill="1" applyBorder="1" applyAlignment="1">
      <alignment horizontal="center"/>
    </xf>
    <xf numFmtId="0" fontId="4" fillId="51" borderId="15" xfId="1" applyFill="1" applyBorder="1" applyAlignment="1">
      <alignment horizontal="center"/>
    </xf>
    <xf numFmtId="0" fontId="32" fillId="51" borderId="65" xfId="1" applyFont="1" applyFill="1" applyBorder="1" applyAlignment="1">
      <alignment horizontal="center"/>
    </xf>
    <xf numFmtId="0" fontId="32" fillId="51" borderId="58" xfId="1" applyFont="1" applyFill="1" applyBorder="1" applyAlignment="1">
      <alignment horizontal="center"/>
    </xf>
    <xf numFmtId="0" fontId="4" fillId="32" borderId="19" xfId="1" applyFill="1" applyBorder="1" applyAlignment="1">
      <alignment horizontal="center"/>
    </xf>
    <xf numFmtId="0" fontId="4" fillId="18" borderId="15" xfId="1" applyFill="1" applyBorder="1" applyAlignment="1">
      <alignment horizontal="center"/>
    </xf>
    <xf numFmtId="0" fontId="4" fillId="29" borderId="65" xfId="1" applyFill="1" applyBorder="1" applyAlignment="1">
      <alignment horizontal="center" wrapText="1"/>
    </xf>
    <xf numFmtId="15" fontId="27" fillId="47" borderId="52" xfId="1" applyNumberFormat="1" applyFont="1" applyFill="1" applyBorder="1" applyAlignment="1">
      <alignment horizontal="center"/>
    </xf>
    <xf numFmtId="20" fontId="27" fillId="47" borderId="15" xfId="1" applyNumberFormat="1" applyFont="1" applyFill="1" applyBorder="1" applyAlignment="1">
      <alignment horizontal="center"/>
    </xf>
    <xf numFmtId="0" fontId="27" fillId="47" borderId="15" xfId="1" applyFont="1" applyFill="1" applyBorder="1" applyAlignment="1">
      <alignment horizontal="center"/>
    </xf>
    <xf numFmtId="0" fontId="27" fillId="25" borderId="15" xfId="1" applyFont="1" applyFill="1" applyBorder="1" applyAlignment="1">
      <alignment horizontal="center"/>
    </xf>
    <xf numFmtId="0" fontId="16" fillId="25" borderId="65" xfId="1" applyFont="1" applyFill="1" applyBorder="1" applyAlignment="1">
      <alignment horizontal="center"/>
    </xf>
    <xf numFmtId="0" fontId="16" fillId="25" borderId="15" xfId="1" applyFont="1" applyFill="1" applyBorder="1" applyAlignment="1">
      <alignment horizontal="center"/>
    </xf>
    <xf numFmtId="0" fontId="16" fillId="25" borderId="58" xfId="1" applyFont="1" applyFill="1" applyBorder="1" applyAlignment="1">
      <alignment horizontal="center"/>
    </xf>
    <xf numFmtId="0" fontId="16" fillId="52" borderId="65" xfId="1" applyFont="1" applyFill="1" applyBorder="1" applyAlignment="1">
      <alignment horizontal="center"/>
    </xf>
    <xf numFmtId="0" fontId="16" fillId="25" borderId="19" xfId="1" applyFont="1" applyFill="1" applyBorder="1" applyAlignment="1">
      <alignment horizontal="center"/>
    </xf>
    <xf numFmtId="0" fontId="16" fillId="52" borderId="58" xfId="1" applyFont="1" applyFill="1" applyBorder="1" applyAlignment="1">
      <alignment horizontal="center"/>
    </xf>
    <xf numFmtId="0" fontId="4" fillId="0" borderId="0" xfId="1" applyAlignment="1">
      <alignment wrapText="1"/>
    </xf>
    <xf numFmtId="2" fontId="57" fillId="15" borderId="15" xfId="1" applyNumberFormat="1" applyFont="1" applyFill="1" applyBorder="1"/>
    <xf numFmtId="164" fontId="57" fillId="15" borderId="15" xfId="1" applyNumberFormat="1" applyFont="1" applyFill="1" applyBorder="1"/>
    <xf numFmtId="0" fontId="46" fillId="0" borderId="22" xfId="1" applyFont="1" applyFill="1" applyBorder="1" applyAlignment="1">
      <alignment wrapText="1"/>
    </xf>
    <xf numFmtId="165" fontId="72" fillId="28" borderId="15" xfId="1" applyNumberFormat="1" applyFont="1" applyFill="1" applyBorder="1" applyAlignment="1">
      <alignment horizontal="center"/>
    </xf>
    <xf numFmtId="0" fontId="72" fillId="28" borderId="19" xfId="1" applyFont="1" applyFill="1" applyBorder="1" applyAlignment="1">
      <alignment wrapText="1"/>
    </xf>
    <xf numFmtId="164" fontId="72" fillId="28" borderId="15" xfId="1" applyNumberFormat="1" applyFont="1" applyFill="1" applyBorder="1"/>
    <xf numFmtId="0" fontId="72" fillId="28" borderId="15" xfId="1" applyFont="1" applyFill="1" applyBorder="1" applyAlignment="1">
      <alignment wrapText="1"/>
    </xf>
    <xf numFmtId="165" fontId="112" fillId="17" borderId="15" xfId="1" applyNumberFormat="1" applyFont="1" applyFill="1" applyBorder="1" applyAlignment="1">
      <alignment horizontal="center"/>
    </xf>
    <xf numFmtId="0" fontId="112" fillId="17" borderId="15" xfId="1" applyFont="1" applyFill="1" applyBorder="1"/>
    <xf numFmtId="164" fontId="112" fillId="17" borderId="15" xfId="1" applyNumberFormat="1" applyFont="1" applyFill="1" applyBorder="1"/>
    <xf numFmtId="165" fontId="72" fillId="17" borderId="15" xfId="1" applyNumberFormat="1" applyFont="1" applyFill="1" applyBorder="1" applyAlignment="1">
      <alignment horizontal="center"/>
    </xf>
    <xf numFmtId="0" fontId="72" fillId="17" borderId="15" xfId="1" applyFont="1" applyFill="1" applyBorder="1" applyAlignment="1">
      <alignment wrapText="1"/>
    </xf>
    <xf numFmtId="2" fontId="72" fillId="17" borderId="15" xfId="1" applyNumberFormat="1" applyFont="1" applyFill="1" applyBorder="1" applyAlignment="1">
      <alignment horizontal="right" wrapText="1"/>
    </xf>
    <xf numFmtId="0" fontId="72" fillId="17" borderId="15" xfId="1" applyFont="1" applyFill="1" applyBorder="1"/>
    <xf numFmtId="0" fontId="27" fillId="0" borderId="0" xfId="1" applyFont="1" applyFill="1" applyAlignment="1">
      <alignment horizontal="left"/>
    </xf>
    <xf numFmtId="0" fontId="37" fillId="0" borderId="0" xfId="1" applyFont="1" applyFill="1"/>
    <xf numFmtId="0" fontId="16" fillId="28" borderId="22" xfId="1" applyFont="1" applyFill="1" applyBorder="1" applyAlignment="1">
      <alignment wrapText="1"/>
    </xf>
    <xf numFmtId="164" fontId="117" fillId="28" borderId="15" xfId="1" applyNumberFormat="1" applyFont="1" applyFill="1" applyBorder="1"/>
    <xf numFmtId="0" fontId="4" fillId="0" borderId="0" xfId="1" applyAlignment="1">
      <alignment wrapText="1"/>
    </xf>
    <xf numFmtId="2" fontId="57" fillId="0" borderId="15" xfId="1" applyNumberFormat="1" applyFont="1" applyFill="1" applyBorder="1" applyAlignment="1">
      <alignment horizontal="right" wrapText="1"/>
    </xf>
    <xf numFmtId="0" fontId="57" fillId="0" borderId="15" xfId="1" applyFont="1" applyBorder="1" applyAlignment="1">
      <alignment horizontal="left" wrapText="1"/>
    </xf>
    <xf numFmtId="0" fontId="27" fillId="29" borderId="53" xfId="1" applyFont="1" applyFill="1" applyBorder="1" applyAlignment="1">
      <alignment wrapText="1"/>
    </xf>
    <xf numFmtId="2" fontId="4" fillId="0" borderId="0" xfId="1" applyNumberFormat="1" applyAlignment="1">
      <alignment horizontal="center"/>
    </xf>
    <xf numFmtId="1" fontId="2" fillId="0" borderId="0" xfId="3" applyNumberFormat="1" applyFont="1" applyAlignment="1">
      <alignment horizontal="center"/>
    </xf>
    <xf numFmtId="15" fontId="4" fillId="15" borderId="0" xfId="1" applyNumberFormat="1" applyFill="1" applyAlignment="1">
      <alignment horizontal="center"/>
    </xf>
    <xf numFmtId="164" fontId="88" fillId="36" borderId="15" xfId="1" applyNumberFormat="1" applyFont="1" applyFill="1" applyBorder="1" applyAlignment="1">
      <alignment horizontal="center"/>
    </xf>
    <xf numFmtId="4" fontId="92" fillId="46" borderId="15" xfId="1" applyNumberFormat="1" applyFont="1" applyFill="1" applyBorder="1" applyAlignment="1">
      <alignment horizontal="center"/>
    </xf>
    <xf numFmtId="164" fontId="88" fillId="36" borderId="15" xfId="1" applyNumberFormat="1" applyFont="1" applyFill="1" applyBorder="1" applyAlignment="1">
      <alignment horizontal="right"/>
    </xf>
    <xf numFmtId="0" fontId="4" fillId="0" borderId="0" xfId="1" applyAlignment="1">
      <alignment wrapText="1"/>
    </xf>
    <xf numFmtId="0" fontId="40" fillId="17" borderId="15" xfId="1" applyFont="1" applyFill="1" applyBorder="1"/>
    <xf numFmtId="2" fontId="40" fillId="17" borderId="15" xfId="1" applyNumberFormat="1" applyFont="1" applyFill="1" applyBorder="1" applyAlignment="1">
      <alignment horizontal="right" wrapText="1"/>
    </xf>
    <xf numFmtId="0" fontId="46" fillId="17" borderId="15" xfId="1" applyFont="1" applyFill="1" applyBorder="1" applyAlignment="1">
      <alignment wrapText="1"/>
    </xf>
    <xf numFmtId="2" fontId="46" fillId="17" borderId="15" xfId="1" applyNumberFormat="1" applyFont="1" applyFill="1" applyBorder="1" applyAlignment="1">
      <alignment horizontal="right" wrapText="1"/>
    </xf>
    <xf numFmtId="2" fontId="57" fillId="15" borderId="15" xfId="1" applyNumberFormat="1" applyFont="1" applyFill="1" applyBorder="1" applyAlignment="1">
      <alignment horizontal="right" wrapText="1"/>
    </xf>
    <xf numFmtId="164" fontId="57" fillId="15" borderId="15" xfId="1" applyNumberFormat="1" applyFont="1" applyFill="1" applyBorder="1" applyAlignment="1">
      <alignment horizontal="right"/>
    </xf>
    <xf numFmtId="164" fontId="4" fillId="15" borderId="15" xfId="1" applyNumberFormat="1" applyFill="1" applyBorder="1" applyAlignment="1">
      <alignment horizontal="center"/>
    </xf>
    <xf numFmtId="0" fontId="0" fillId="15" borderId="15" xfId="0" applyFill="1" applyBorder="1" applyAlignment="1">
      <alignment wrapText="1"/>
    </xf>
    <xf numFmtId="0" fontId="0" fillId="15" borderId="15" xfId="0" applyFill="1" applyBorder="1" applyAlignment="1">
      <alignment horizontal="center"/>
    </xf>
    <xf numFmtId="0" fontId="138" fillId="20" borderId="15" xfId="0" applyFont="1" applyFill="1" applyBorder="1" applyAlignment="1">
      <alignment vertical="top"/>
    </xf>
    <xf numFmtId="0" fontId="138" fillId="20" borderId="15" xfId="0" applyFont="1" applyFill="1" applyBorder="1" applyAlignment="1">
      <alignment horizontal="right" vertical="top"/>
    </xf>
    <xf numFmtId="3" fontId="138" fillId="20" borderId="15" xfId="0" applyNumberFormat="1" applyFont="1" applyFill="1" applyBorder="1" applyAlignment="1">
      <alignment horizontal="right" vertical="top"/>
    </xf>
    <xf numFmtId="14" fontId="138" fillId="20" borderId="50" xfId="0" applyNumberFormat="1" applyFont="1" applyFill="1" applyBorder="1" applyAlignment="1">
      <alignment vertical="top"/>
    </xf>
    <xf numFmtId="0" fontId="138" fillId="20" borderId="65" xfId="0" applyFont="1" applyFill="1" applyBorder="1" applyAlignment="1">
      <alignment vertical="top"/>
    </xf>
    <xf numFmtId="0" fontId="138" fillId="20" borderId="65" xfId="0" applyFont="1" applyFill="1" applyBorder="1" applyAlignment="1">
      <alignment horizontal="right" vertical="top"/>
    </xf>
    <xf numFmtId="0" fontId="138" fillId="20" borderId="51" xfId="0" applyFont="1" applyFill="1" applyBorder="1" applyAlignment="1">
      <alignment horizontal="right" vertical="top"/>
    </xf>
    <xf numFmtId="14" fontId="138" fillId="20" borderId="52" xfId="0" applyNumberFormat="1" applyFont="1" applyFill="1" applyBorder="1" applyAlignment="1">
      <alignment vertical="top"/>
    </xf>
    <xf numFmtId="0" fontId="138" fillId="20" borderId="53" xfId="0" applyFont="1" applyFill="1" applyBorder="1" applyAlignment="1">
      <alignment horizontal="right" vertical="top"/>
    </xf>
    <xf numFmtId="14" fontId="138" fillId="20" borderId="54" xfId="0" applyNumberFormat="1" applyFont="1" applyFill="1" applyBorder="1" applyAlignment="1">
      <alignment vertical="top"/>
    </xf>
    <xf numFmtId="0" fontId="138" fillId="20" borderId="58" xfId="0" applyFont="1" applyFill="1" applyBorder="1" applyAlignment="1">
      <alignment vertical="top"/>
    </xf>
    <xf numFmtId="0" fontId="138" fillId="20" borderId="58" xfId="0" applyFont="1" applyFill="1" applyBorder="1" applyAlignment="1">
      <alignment horizontal="right" vertical="top"/>
    </xf>
    <xf numFmtId="0" fontId="138" fillId="20" borderId="55" xfId="0" applyFont="1" applyFill="1" applyBorder="1" applyAlignment="1">
      <alignment horizontal="right" vertical="top"/>
    </xf>
    <xf numFmtId="3" fontId="138" fillId="20" borderId="65" xfId="0" applyNumberFormat="1" applyFont="1" applyFill="1" applyBorder="1" applyAlignment="1">
      <alignment horizontal="right" vertical="top"/>
    </xf>
    <xf numFmtId="14" fontId="138" fillId="0" borderId="52" xfId="0" applyNumberFormat="1" applyFont="1" applyBorder="1"/>
    <xf numFmtId="0" fontId="138" fillId="15" borderId="58" xfId="0" applyFont="1" applyFill="1" applyBorder="1" applyAlignment="1">
      <alignment vertical="top"/>
    </xf>
    <xf numFmtId="169" fontId="0" fillId="15" borderId="58" xfId="0" applyNumberFormat="1" applyFill="1" applyBorder="1"/>
    <xf numFmtId="169" fontId="0" fillId="15" borderId="55" xfId="0" applyNumberFormat="1" applyFill="1" applyBorder="1"/>
    <xf numFmtId="0" fontId="0" fillId="15" borderId="54" xfId="0" applyFill="1" applyBorder="1"/>
    <xf numFmtId="0" fontId="138" fillId="20" borderId="15" xfId="0" applyFont="1" applyFill="1" applyBorder="1" applyAlignment="1">
      <alignment vertical="top" wrapText="1"/>
    </xf>
    <xf numFmtId="0" fontId="138" fillId="0" borderId="53" xfId="0" applyFont="1" applyBorder="1"/>
    <xf numFmtId="3" fontId="138" fillId="22" borderId="15" xfId="0" applyNumberFormat="1" applyFont="1" applyFill="1" applyBorder="1" applyAlignment="1">
      <alignment horizontal="right" vertical="top"/>
    </xf>
    <xf numFmtId="0" fontId="138" fillId="30" borderId="58" xfId="0" applyFont="1" applyFill="1" applyBorder="1" applyAlignment="1">
      <alignment horizontal="right" vertical="top"/>
    </xf>
    <xf numFmtId="3" fontId="138" fillId="30" borderId="58" xfId="0" applyNumberFormat="1" applyFont="1" applyFill="1" applyBorder="1" applyAlignment="1">
      <alignment horizontal="right" vertical="top"/>
    </xf>
    <xf numFmtId="3" fontId="138" fillId="30" borderId="15" xfId="0" applyNumberFormat="1" applyFont="1" applyFill="1" applyBorder="1" applyAlignment="1">
      <alignment horizontal="right" vertical="top"/>
    </xf>
    <xf numFmtId="6" fontId="0" fillId="0" borderId="15" xfId="0" applyNumberFormat="1" applyBorder="1"/>
    <xf numFmtId="6" fontId="0" fillId="0" borderId="58" xfId="0" applyNumberFormat="1" applyBorder="1"/>
    <xf numFmtId="0" fontId="0" fillId="0" borderId="60" xfId="0" applyBorder="1"/>
    <xf numFmtId="0" fontId="0" fillId="15" borderId="50" xfId="0" applyFill="1" applyBorder="1"/>
    <xf numFmtId="0" fontId="0" fillId="15" borderId="65" xfId="0" applyFill="1" applyBorder="1"/>
    <xf numFmtId="0" fontId="0" fillId="15" borderId="51" xfId="0" applyFill="1" applyBorder="1"/>
    <xf numFmtId="0" fontId="0" fillId="15" borderId="52" xfId="0" applyFill="1" applyBorder="1"/>
    <xf numFmtId="0" fontId="0" fillId="15" borderId="53" xfId="0" applyFill="1" applyBorder="1"/>
    <xf numFmtId="0" fontId="0" fillId="20" borderId="15" xfId="0" applyFill="1" applyBorder="1"/>
    <xf numFmtId="0" fontId="0" fillId="20" borderId="53" xfId="0" applyFill="1" applyBorder="1"/>
    <xf numFmtId="3" fontId="138" fillId="52" borderId="15" xfId="0" applyNumberFormat="1" applyFont="1" applyFill="1" applyBorder="1" applyAlignment="1">
      <alignment horizontal="right" vertical="top"/>
    </xf>
    <xf numFmtId="0" fontId="0" fillId="15" borderId="75" xfId="0" applyFill="1" applyBorder="1"/>
    <xf numFmtId="0" fontId="0" fillId="15" borderId="76" xfId="0" applyFill="1" applyBorder="1"/>
    <xf numFmtId="3" fontId="138" fillId="24" borderId="15" xfId="0" applyNumberFormat="1" applyFont="1" applyFill="1" applyBorder="1" applyAlignment="1">
      <alignment horizontal="right" vertical="top"/>
    </xf>
    <xf numFmtId="165" fontId="42" fillId="25" borderId="15" xfId="1" applyNumberFormat="1" applyFont="1" applyFill="1" applyBorder="1" applyAlignment="1">
      <alignment horizontal="center"/>
    </xf>
    <xf numFmtId="0" fontId="42" fillId="25" borderId="15" xfId="1" applyFont="1" applyFill="1" applyBorder="1"/>
    <xf numFmtId="164" fontId="42" fillId="25" borderId="15" xfId="1" applyNumberFormat="1" applyFont="1" applyFill="1" applyBorder="1" applyAlignment="1">
      <alignment wrapText="1"/>
    </xf>
    <xf numFmtId="0" fontId="139" fillId="0" borderId="15" xfId="0" applyFont="1" applyBorder="1" applyAlignment="1">
      <alignment horizontal="left" vertical="top" wrapText="1"/>
    </xf>
    <xf numFmtId="0" fontId="140" fillId="0" borderId="15" xfId="0" applyFont="1" applyBorder="1" applyAlignment="1">
      <alignment vertical="top" wrapText="1"/>
    </xf>
    <xf numFmtId="3" fontId="140" fillId="0" borderId="15" xfId="0" applyNumberFormat="1" applyFont="1" applyBorder="1" applyAlignment="1">
      <alignment vertical="top" wrapText="1"/>
    </xf>
    <xf numFmtId="0" fontId="139" fillId="0" borderId="65" xfId="0" applyFont="1" applyBorder="1" applyAlignment="1">
      <alignment horizontal="left" vertical="top" wrapText="1"/>
    </xf>
    <xf numFmtId="0" fontId="139" fillId="0" borderId="51" xfId="0" applyFont="1" applyBorder="1" applyAlignment="1">
      <alignment horizontal="left" vertical="top" wrapText="1"/>
    </xf>
    <xf numFmtId="0" fontId="139" fillId="0" borderId="53" xfId="0" applyFont="1" applyBorder="1" applyAlignment="1">
      <alignment horizontal="left" vertical="top" wrapText="1"/>
    </xf>
    <xf numFmtId="0" fontId="140" fillId="0" borderId="52" xfId="0" applyFont="1" applyBorder="1" applyAlignment="1">
      <alignment vertical="top" wrapText="1"/>
    </xf>
    <xf numFmtId="0" fontId="140" fillId="0" borderId="53" xfId="0" applyFont="1" applyBorder="1" applyAlignment="1">
      <alignment vertical="top" wrapText="1"/>
    </xf>
    <xf numFmtId="3" fontId="140" fillId="0" borderId="53" xfId="0" applyNumberFormat="1" applyFont="1" applyBorder="1" applyAlignment="1">
      <alignment vertical="top" wrapText="1"/>
    </xf>
    <xf numFmtId="0" fontId="140" fillId="0" borderId="54" xfId="0" applyFont="1" applyBorder="1" applyAlignment="1">
      <alignment vertical="top" wrapText="1"/>
    </xf>
    <xf numFmtId="0" fontId="140" fillId="0" borderId="58" xfId="0" applyFont="1" applyBorder="1" applyAlignment="1">
      <alignment vertical="top" wrapText="1"/>
    </xf>
    <xf numFmtId="3" fontId="140" fillId="0" borderId="58" xfId="0" applyNumberFormat="1" applyFont="1" applyBorder="1" applyAlignment="1">
      <alignment vertical="top" wrapText="1"/>
    </xf>
    <xf numFmtId="0" fontId="140" fillId="0" borderId="55" xfId="0" applyFont="1" applyBorder="1" applyAlignment="1">
      <alignment vertical="top" wrapText="1"/>
    </xf>
    <xf numFmtId="0" fontId="140" fillId="24" borderId="15" xfId="0" applyFont="1" applyFill="1" applyBorder="1" applyAlignment="1">
      <alignment vertical="top" wrapText="1"/>
    </xf>
    <xf numFmtId="3" fontId="140" fillId="24" borderId="15" xfId="0" applyNumberFormat="1" applyFont="1" applyFill="1" applyBorder="1" applyAlignment="1">
      <alignment vertical="top" wrapText="1"/>
    </xf>
    <xf numFmtId="0" fontId="139" fillId="0" borderId="21" xfId="0" applyFont="1" applyBorder="1" applyAlignment="1">
      <alignment horizontal="left" vertical="top" wrapText="1"/>
    </xf>
    <xf numFmtId="0" fontId="142" fillId="0" borderId="78" xfId="0" applyFont="1" applyBorder="1" applyAlignment="1">
      <alignment horizontal="center" vertical="top" wrapText="1"/>
    </xf>
    <xf numFmtId="0" fontId="142" fillId="0" borderId="79" xfId="0" applyFont="1" applyBorder="1" applyAlignment="1">
      <alignment horizontal="center" vertical="top" wrapText="1"/>
    </xf>
    <xf numFmtId="0" fontId="142" fillId="0" borderId="77" xfId="0" applyFont="1" applyBorder="1" applyAlignment="1">
      <alignment horizontal="center" vertical="top" wrapText="1"/>
    </xf>
    <xf numFmtId="0" fontId="142" fillId="0" borderId="0" xfId="0" applyFont="1" applyBorder="1" applyAlignment="1">
      <alignment horizontal="center" vertical="top"/>
    </xf>
    <xf numFmtId="2" fontId="0" fillId="0" borderId="15" xfId="0" applyNumberFormat="1" applyBorder="1" applyAlignment="1">
      <alignment horizontal="center"/>
    </xf>
    <xf numFmtId="17" fontId="0" fillId="0" borderId="15" xfId="0" applyNumberFormat="1" applyBorder="1"/>
    <xf numFmtId="15" fontId="0" fillId="0" borderId="0" xfId="0" applyNumberFormat="1" applyBorder="1" applyAlignment="1">
      <alignment horizontal="center"/>
    </xf>
    <xf numFmtId="17" fontId="0" fillId="0" borderId="0" xfId="0" applyNumberFormat="1" applyBorder="1"/>
    <xf numFmtId="15" fontId="0" fillId="28" borderId="15" xfId="0" applyNumberFormat="1" applyFill="1" applyBorder="1" applyAlignment="1">
      <alignment horizontal="center"/>
    </xf>
    <xf numFmtId="2" fontId="0" fillId="28" borderId="15" xfId="0" applyNumberFormat="1" applyFill="1" applyBorder="1"/>
    <xf numFmtId="15" fontId="0" fillId="22" borderId="15" xfId="0" applyNumberFormat="1" applyFill="1" applyBorder="1" applyAlignment="1">
      <alignment horizontal="center"/>
    </xf>
    <xf numFmtId="2" fontId="0" fillId="22" borderId="15" xfId="0" applyNumberFormat="1" applyFill="1" applyBorder="1" applyAlignment="1">
      <alignment horizontal="center"/>
    </xf>
    <xf numFmtId="0" fontId="144" fillId="29" borderId="15" xfId="0" applyFont="1" applyFill="1" applyBorder="1" applyAlignment="1">
      <alignment horizontal="center"/>
    </xf>
    <xf numFmtId="0" fontId="144" fillId="29" borderId="29" xfId="0" applyFont="1" applyFill="1" applyBorder="1" applyAlignment="1">
      <alignment horizontal="center"/>
    </xf>
    <xf numFmtId="0" fontId="4" fillId="0" borderId="0" xfId="1" applyAlignment="1">
      <alignment wrapText="1"/>
    </xf>
    <xf numFmtId="0" fontId="0" fillId="0" borderId="15" xfId="0" applyBorder="1" applyAlignment="1">
      <alignment wrapText="1"/>
    </xf>
    <xf numFmtId="0" fontId="4" fillId="0" borderId="0" xfId="1" applyAlignment="1">
      <alignment wrapText="1"/>
    </xf>
    <xf numFmtId="0" fontId="0" fillId="0" borderId="15" xfId="0" applyBorder="1" applyAlignment="1">
      <alignment wrapText="1"/>
    </xf>
    <xf numFmtId="165" fontId="46" fillId="0" borderId="0" xfId="1" applyNumberFormat="1" applyFont="1" applyAlignment="1">
      <alignment horizontal="center"/>
    </xf>
    <xf numFmtId="0" fontId="146" fillId="23" borderId="15" xfId="1" applyFont="1" applyFill="1" applyBorder="1"/>
    <xf numFmtId="165" fontId="146" fillId="23" borderId="15" xfId="1" applyNumberFormat="1" applyFont="1" applyFill="1" applyBorder="1" applyAlignment="1">
      <alignment horizontal="center"/>
    </xf>
    <xf numFmtId="0" fontId="146" fillId="23" borderId="15" xfId="1" applyFont="1" applyFill="1" applyBorder="1" applyAlignment="1">
      <alignment wrapText="1"/>
    </xf>
    <xf numFmtId="2" fontId="146" fillId="23" borderId="15" xfId="1" applyNumberFormat="1" applyFont="1" applyFill="1" applyBorder="1" applyAlignment="1">
      <alignment horizontal="right" wrapText="1"/>
    </xf>
    <xf numFmtId="2" fontId="29" fillId="39" borderId="15" xfId="1" applyNumberFormat="1" applyFont="1" applyFill="1" applyBorder="1" applyAlignment="1">
      <alignment horizontal="right"/>
    </xf>
    <xf numFmtId="164" fontId="16" fillId="0" borderId="19" xfId="1" applyNumberFormat="1" applyFont="1" applyFill="1" applyBorder="1" applyAlignment="1">
      <alignment wrapText="1"/>
    </xf>
    <xf numFmtId="15" fontId="64" fillId="0" borderId="15" xfId="0" applyNumberFormat="1" applyFont="1" applyBorder="1" applyAlignment="1">
      <alignment horizontal="center"/>
    </xf>
    <xf numFmtId="0" fontId="99" fillId="39" borderId="15" xfId="1" applyFont="1" applyFill="1" applyBorder="1" applyAlignment="1">
      <alignment wrapText="1"/>
    </xf>
    <xf numFmtId="2" fontId="99" fillId="39" borderId="15" xfId="1" applyNumberFormat="1" applyFont="1" applyFill="1" applyBorder="1" applyAlignment="1">
      <alignment horizontal="right"/>
    </xf>
    <xf numFmtId="15" fontId="34" fillId="28" borderId="17" xfId="1" applyNumberFormat="1" applyFont="1" applyFill="1" applyBorder="1" applyAlignment="1">
      <alignment horizontal="center"/>
    </xf>
    <xf numFmtId="164" fontId="124" fillId="0" borderId="16" xfId="1" applyNumberFormat="1" applyFont="1" applyBorder="1" applyAlignment="1">
      <alignment wrapText="1"/>
    </xf>
    <xf numFmtId="0" fontId="32" fillId="51" borderId="0" xfId="1" applyFont="1" applyFill="1"/>
    <xf numFmtId="164" fontId="42" fillId="0" borderId="0" xfId="1" applyNumberFormat="1" applyFont="1" applyFill="1" applyBorder="1"/>
    <xf numFmtId="164" fontId="42" fillId="0" borderId="0" xfId="1" applyNumberFormat="1" applyFont="1" applyBorder="1"/>
    <xf numFmtId="0" fontId="139" fillId="24" borderId="15" xfId="0" applyFont="1" applyFill="1" applyBorder="1" applyAlignment="1">
      <alignment vertical="top" wrapText="1"/>
    </xf>
    <xf numFmtId="165" fontId="149" fillId="0" borderId="15" xfId="1" applyNumberFormat="1" applyFont="1" applyFill="1" applyBorder="1" applyAlignment="1">
      <alignment horizontal="center"/>
    </xf>
    <xf numFmtId="0" fontId="122" fillId="17" borderId="29" xfId="1" applyFont="1" applyFill="1" applyBorder="1" applyAlignment="1">
      <alignment wrapText="1"/>
    </xf>
    <xf numFmtId="164" fontId="122" fillId="17" borderId="15" xfId="1" applyNumberFormat="1" applyFont="1" applyFill="1" applyBorder="1"/>
    <xf numFmtId="0" fontId="122" fillId="0" borderId="16" xfId="1" applyFont="1" applyBorder="1" applyAlignment="1">
      <alignment wrapText="1"/>
    </xf>
    <xf numFmtId="164" fontId="149" fillId="0" borderId="15" xfId="1" applyNumberFormat="1" applyFont="1" applyBorder="1"/>
    <xf numFmtId="0" fontId="150" fillId="0" borderId="30" xfId="1" applyFont="1" applyBorder="1" applyAlignment="1">
      <alignment wrapText="1"/>
    </xf>
    <xf numFmtId="164" fontId="150" fillId="0" borderId="18" xfId="1" applyNumberFormat="1" applyFont="1" applyBorder="1"/>
    <xf numFmtId="165" fontId="149" fillId="0" borderId="19" xfId="1" applyNumberFormat="1" applyFont="1" applyFill="1" applyBorder="1" applyAlignment="1">
      <alignment horizontal="center"/>
    </xf>
    <xf numFmtId="0" fontId="150" fillId="0" borderId="23" xfId="1" applyFont="1" applyBorder="1" applyAlignment="1">
      <alignment wrapText="1"/>
    </xf>
    <xf numFmtId="0" fontId="150" fillId="0" borderId="15" xfId="1" applyFont="1" applyBorder="1" applyAlignment="1">
      <alignment wrapText="1"/>
    </xf>
    <xf numFmtId="164" fontId="150" fillId="0" borderId="30" xfId="1" applyNumberFormat="1" applyFont="1" applyBorder="1"/>
    <xf numFmtId="0" fontId="150" fillId="0" borderId="0" xfId="1" applyFont="1"/>
    <xf numFmtId="0" fontId="150" fillId="0" borderId="19" xfId="1" applyFont="1" applyBorder="1" applyAlignment="1">
      <alignment wrapText="1"/>
    </xf>
    <xf numFmtId="164" fontId="150" fillId="0" borderId="11" xfId="1" applyNumberFormat="1" applyFont="1" applyBorder="1"/>
    <xf numFmtId="164" fontId="150" fillId="0" borderId="15" xfId="1" applyNumberFormat="1" applyFont="1" applyBorder="1"/>
    <xf numFmtId="165" fontId="122" fillId="0" borderId="15" xfId="1" applyNumberFormat="1" applyFont="1" applyFill="1" applyBorder="1" applyAlignment="1">
      <alignment horizontal="center"/>
    </xf>
    <xf numFmtId="0" fontId="122" fillId="0" borderId="15" xfId="1" applyFont="1" applyFill="1" applyBorder="1"/>
    <xf numFmtId="2" fontId="122" fillId="0" borderId="15" xfId="1" applyNumberFormat="1" applyFont="1" applyFill="1" applyBorder="1" applyAlignment="1">
      <alignment horizontal="right" wrapText="1"/>
    </xf>
    <xf numFmtId="0" fontId="4" fillId="0" borderId="0" xfId="1" applyAlignment="1">
      <alignment wrapText="1"/>
    </xf>
    <xf numFmtId="0" fontId="42" fillId="28" borderId="22" xfId="1" applyFont="1" applyFill="1" applyBorder="1" applyAlignment="1">
      <alignment wrapText="1"/>
    </xf>
    <xf numFmtId="15" fontId="27" fillId="28" borderId="17" xfId="1" applyNumberFormat="1" applyFont="1" applyFill="1" applyBorder="1" applyAlignment="1">
      <alignment horizontal="center"/>
    </xf>
    <xf numFmtId="17" fontId="5" fillId="2" borderId="0" xfId="1" applyNumberFormat="1" applyFont="1" applyFill="1" applyBorder="1" applyAlignment="1">
      <alignment horizontal="center"/>
    </xf>
    <xf numFmtId="49" fontId="6" fillId="8" borderId="0" xfId="1" applyNumberFormat="1" applyFont="1" applyFill="1" applyBorder="1" applyAlignment="1">
      <alignment horizontal="center"/>
    </xf>
    <xf numFmtId="49" fontId="6" fillId="8" borderId="1" xfId="1" applyNumberFormat="1" applyFont="1" applyFill="1" applyBorder="1" applyAlignment="1">
      <alignment horizontal="center"/>
    </xf>
    <xf numFmtId="0" fontId="5" fillId="2" borderId="0" xfId="1" applyFont="1" applyFill="1" applyBorder="1" applyAlignment="1">
      <alignment horizontal="center"/>
    </xf>
    <xf numFmtId="49" fontId="6" fillId="8" borderId="17" xfId="1" applyNumberFormat="1" applyFont="1" applyFill="1" applyBorder="1" applyAlignment="1">
      <alignment horizontal="center"/>
    </xf>
    <xf numFmtId="49" fontId="6" fillId="8" borderId="12" xfId="1" applyNumberFormat="1" applyFont="1" applyFill="1" applyBorder="1" applyAlignment="1">
      <alignment horizontal="center"/>
    </xf>
    <xf numFmtId="0" fontId="15" fillId="0" borderId="13" xfId="1" applyFont="1" applyBorder="1" applyAlignment="1">
      <alignment wrapText="1"/>
    </xf>
    <xf numFmtId="0" fontId="82" fillId="35" borderId="0" xfId="1" applyFont="1" applyFill="1" applyBorder="1" applyAlignment="1">
      <alignment horizontal="center"/>
    </xf>
    <xf numFmtId="49" fontId="20" fillId="8" borderId="1" xfId="1" applyNumberFormat="1" applyFont="1" applyFill="1" applyBorder="1" applyAlignment="1">
      <alignment horizontal="center"/>
    </xf>
    <xf numFmtId="0" fontId="28" fillId="0" borderId="49" xfId="0" applyFont="1" applyBorder="1" applyAlignment="1">
      <alignment wrapText="1"/>
    </xf>
    <xf numFmtId="0" fontId="28" fillId="0" borderId="0" xfId="0" applyFont="1" applyAlignment="1"/>
    <xf numFmtId="0" fontId="4" fillId="0" borderId="0" xfId="1" applyFont="1" applyBorder="1" applyAlignment="1"/>
    <xf numFmtId="0" fontId="0" fillId="0" borderId="0" xfId="0" applyAlignment="1"/>
    <xf numFmtId="49" fontId="135" fillId="49" borderId="1" xfId="1" applyNumberFormat="1" applyFont="1" applyFill="1" applyBorder="1" applyAlignment="1">
      <alignment horizontal="center"/>
    </xf>
    <xf numFmtId="49" fontId="136" fillId="48" borderId="1" xfId="1" applyNumberFormat="1" applyFont="1" applyFill="1" applyBorder="1" applyAlignment="1">
      <alignment horizontal="center"/>
    </xf>
    <xf numFmtId="0" fontId="78" fillId="15" borderId="15" xfId="1" applyFont="1" applyFill="1" applyBorder="1" applyAlignment="1">
      <alignment horizontal="center"/>
    </xf>
    <xf numFmtId="0" fontId="79" fillId="15" borderId="15" xfId="0" applyFont="1" applyFill="1" applyBorder="1" applyAlignment="1">
      <alignment horizontal="center"/>
    </xf>
    <xf numFmtId="0" fontId="0" fillId="0" borderId="0" xfId="0" applyAlignment="1">
      <alignment wrapText="1"/>
    </xf>
    <xf numFmtId="0" fontId="4" fillId="0" borderId="0" xfId="1" applyAlignment="1"/>
    <xf numFmtId="49" fontId="7" fillId="8" borderId="1" xfId="1" applyNumberFormat="1" applyFont="1" applyFill="1" applyBorder="1" applyAlignment="1">
      <alignment horizontal="center"/>
    </xf>
    <xf numFmtId="0" fontId="4" fillId="0" borderId="0" xfId="1" applyAlignment="1">
      <alignment wrapText="1"/>
    </xf>
    <xf numFmtId="0" fontId="145" fillId="29" borderId="62" xfId="0" applyFont="1" applyFill="1" applyBorder="1" applyAlignment="1">
      <alignment horizontal="center"/>
    </xf>
    <xf numFmtId="0" fontId="145" fillId="29" borderId="63" xfId="0" applyFont="1" applyFill="1" applyBorder="1" applyAlignment="1">
      <alignment horizontal="center"/>
    </xf>
    <xf numFmtId="0" fontId="145" fillId="29" borderId="64" xfId="0" applyFont="1" applyFill="1" applyBorder="1" applyAlignment="1">
      <alignment horizontal="center"/>
    </xf>
    <xf numFmtId="0" fontId="142" fillId="0" borderId="62" xfId="0" applyFont="1" applyBorder="1" applyAlignment="1">
      <alignment horizontal="center" vertical="top"/>
    </xf>
    <xf numFmtId="0" fontId="142" fillId="0" borderId="63" xfId="0" applyFont="1" applyBorder="1" applyAlignment="1">
      <alignment horizontal="center" vertical="top"/>
    </xf>
    <xf numFmtId="0" fontId="142" fillId="0" borderId="64" xfId="0" applyFont="1" applyBorder="1" applyAlignment="1">
      <alignment horizontal="center" vertical="top"/>
    </xf>
    <xf numFmtId="0" fontId="143" fillId="0" borderId="62" xfId="0" applyFont="1" applyBorder="1" applyAlignment="1">
      <alignment horizontal="center" vertical="top" wrapText="1"/>
    </xf>
    <xf numFmtId="0" fontId="0" fillId="0" borderId="63" xfId="0" applyBorder="1" applyAlignment="1">
      <alignment horizontal="center"/>
    </xf>
    <xf numFmtId="0" fontId="0" fillId="0" borderId="64" xfId="0" applyBorder="1" applyAlignment="1">
      <alignment horizontal="center"/>
    </xf>
    <xf numFmtId="169" fontId="143" fillId="0" borderId="62" xfId="0" applyNumberFormat="1" applyFont="1" applyBorder="1" applyAlignment="1">
      <alignment horizontal="center" vertical="top" wrapText="1"/>
    </xf>
    <xf numFmtId="169" fontId="0" fillId="0" borderId="63" xfId="0" applyNumberFormat="1" applyBorder="1" applyAlignment="1">
      <alignment horizontal="center"/>
    </xf>
    <xf numFmtId="169" fontId="0" fillId="0" borderId="64" xfId="0" applyNumberFormat="1" applyBorder="1" applyAlignment="1">
      <alignment horizontal="center"/>
    </xf>
    <xf numFmtId="1" fontId="143" fillId="0" borderId="62" xfId="0" applyNumberFormat="1" applyFont="1" applyBorder="1" applyAlignment="1">
      <alignment horizontal="center" vertical="top" wrapText="1"/>
    </xf>
    <xf numFmtId="1" fontId="0" fillId="0" borderId="63" xfId="0" applyNumberFormat="1" applyBorder="1" applyAlignment="1">
      <alignment horizontal="center"/>
    </xf>
    <xf numFmtId="1" fontId="0" fillId="0" borderId="64" xfId="0" applyNumberFormat="1" applyBorder="1" applyAlignment="1">
      <alignment horizontal="center"/>
    </xf>
    <xf numFmtId="170" fontId="143" fillId="0" borderId="62" xfId="0" applyNumberFormat="1" applyFont="1" applyBorder="1" applyAlignment="1">
      <alignment horizontal="center" vertical="top" wrapText="1"/>
    </xf>
    <xf numFmtId="170" fontId="0" fillId="0" borderId="63" xfId="0" applyNumberFormat="1" applyBorder="1" applyAlignment="1">
      <alignment horizontal="center"/>
    </xf>
    <xf numFmtId="170" fontId="0" fillId="0" borderId="64" xfId="0" applyNumberFormat="1" applyBorder="1" applyAlignment="1">
      <alignment horizontal="center"/>
    </xf>
    <xf numFmtId="49" fontId="20" fillId="0" borderId="1" xfId="1" applyNumberFormat="1" applyFont="1" applyFill="1" applyBorder="1" applyAlignment="1">
      <alignment horizontal="center"/>
    </xf>
    <xf numFmtId="49" fontId="76" fillId="33" borderId="1" xfId="1" applyNumberFormat="1" applyFont="1" applyFill="1" applyBorder="1" applyAlignment="1">
      <alignment horizontal="center"/>
    </xf>
    <xf numFmtId="49" fontId="20" fillId="8" borderId="17" xfId="1" applyNumberFormat="1" applyFont="1" applyFill="1" applyBorder="1" applyAlignment="1">
      <alignment horizontal="center"/>
    </xf>
    <xf numFmtId="0" fontId="0" fillId="0" borderId="41" xfId="0" applyBorder="1" applyAlignment="1">
      <alignment wrapText="1"/>
    </xf>
    <xf numFmtId="0" fontId="0" fillId="0" borderId="42" xfId="0" applyBorder="1" applyAlignment="1">
      <alignment wrapText="1"/>
    </xf>
    <xf numFmtId="0" fontId="0" fillId="0" borderId="43" xfId="0" applyBorder="1" applyAlignment="1">
      <alignment wrapText="1"/>
    </xf>
    <xf numFmtId="0" fontId="30" fillId="0" borderId="49" xfId="1" applyFont="1" applyBorder="1" applyAlignment="1"/>
    <xf numFmtId="0" fontId="38" fillId="15" borderId="62" xfId="0" applyFont="1" applyFill="1" applyBorder="1" applyAlignment="1">
      <alignment horizontal="center"/>
    </xf>
    <xf numFmtId="0" fontId="38" fillId="15" borderId="63" xfId="0" applyFont="1" applyFill="1" applyBorder="1" applyAlignment="1">
      <alignment horizontal="center"/>
    </xf>
    <xf numFmtId="0" fontId="38" fillId="15" borderId="64" xfId="0" applyFont="1" applyFill="1" applyBorder="1" applyAlignment="1">
      <alignment horizontal="center"/>
    </xf>
    <xf numFmtId="0" fontId="0" fillId="15" borderId="15" xfId="0" applyFill="1" applyBorder="1" applyAlignment="1">
      <alignment horizontal="center"/>
    </xf>
    <xf numFmtId="0" fontId="0" fillId="0" borderId="21" xfId="0" applyBorder="1" applyAlignment="1"/>
    <xf numFmtId="0" fontId="0" fillId="0" borderId="61" xfId="0" applyBorder="1" applyAlignment="1"/>
    <xf numFmtId="0" fontId="0" fillId="0" borderId="15" xfId="0" applyBorder="1" applyAlignment="1"/>
    <xf numFmtId="0" fontId="0" fillId="0" borderId="53" xfId="0" applyBorder="1" applyAlignment="1"/>
    <xf numFmtId="1" fontId="0" fillId="0" borderId="15" xfId="0" applyNumberFormat="1" applyBorder="1" applyAlignment="1">
      <alignment horizontal="left"/>
    </xf>
    <xf numFmtId="1" fontId="0" fillId="0" borderId="53" xfId="0" applyNumberFormat="1" applyBorder="1" applyAlignment="1">
      <alignment horizontal="left"/>
    </xf>
    <xf numFmtId="0" fontId="0" fillId="15" borderId="65" xfId="0" applyFill="1" applyBorder="1" applyAlignment="1">
      <alignment horizontal="center"/>
    </xf>
    <xf numFmtId="0" fontId="0" fillId="0" borderId="15" xfId="0" applyBorder="1" applyAlignment="1">
      <alignment wrapText="1"/>
    </xf>
    <xf numFmtId="0" fontId="26" fillId="0" borderId="25" xfId="0" applyFont="1" applyBorder="1" applyAlignment="1">
      <alignment horizontal="center"/>
    </xf>
    <xf numFmtId="0" fontId="26" fillId="0" borderId="29" xfId="0" applyFont="1" applyBorder="1" applyAlignment="1">
      <alignment horizontal="center"/>
    </xf>
    <xf numFmtId="0" fontId="26" fillId="34" borderId="34" xfId="0" applyFont="1" applyFill="1" applyBorder="1" applyAlignment="1">
      <alignment horizontal="center" vertical="center" wrapText="1"/>
    </xf>
    <xf numFmtId="0" fontId="26" fillId="34" borderId="35" xfId="0" applyFont="1" applyFill="1" applyBorder="1" applyAlignment="1">
      <alignment horizontal="center" vertical="center" wrapText="1"/>
    </xf>
    <xf numFmtId="0" fontId="26" fillId="34" borderId="36" xfId="0" applyFont="1" applyFill="1" applyBorder="1" applyAlignment="1">
      <alignment horizontal="center" vertical="center" wrapText="1"/>
    </xf>
    <xf numFmtId="0" fontId="26" fillId="34" borderId="37" xfId="0" applyFont="1" applyFill="1" applyBorder="1" applyAlignment="1">
      <alignment horizontal="center" vertical="center" wrapText="1"/>
    </xf>
    <xf numFmtId="0" fontId="26" fillId="34" borderId="39" xfId="0" applyFont="1" applyFill="1" applyBorder="1" applyAlignment="1">
      <alignment horizontal="center" vertical="center" wrapText="1"/>
    </xf>
    <xf numFmtId="0" fontId="26" fillId="34" borderId="38" xfId="0" applyFont="1" applyFill="1" applyBorder="1" applyAlignment="1">
      <alignment horizontal="center" vertical="center" wrapText="1"/>
    </xf>
    <xf numFmtId="49" fontId="20" fillId="8" borderId="22" xfId="1" applyNumberFormat="1" applyFont="1" applyFill="1" applyBorder="1" applyAlignment="1">
      <alignment horizontal="center"/>
    </xf>
    <xf numFmtId="49" fontId="20" fillId="8" borderId="28" xfId="1" applyNumberFormat="1" applyFont="1" applyFill="1" applyBorder="1" applyAlignment="1">
      <alignment horizontal="center"/>
    </xf>
    <xf numFmtId="49" fontId="20" fillId="8" borderId="16" xfId="1" applyNumberFormat="1" applyFont="1" applyFill="1" applyBorder="1" applyAlignment="1">
      <alignment horizontal="center"/>
    </xf>
    <xf numFmtId="49" fontId="20" fillId="8" borderId="0" xfId="1" applyNumberFormat="1" applyFont="1" applyFill="1" applyBorder="1" applyAlignment="1">
      <alignment horizontal="center"/>
    </xf>
    <xf numFmtId="0" fontId="0" fillId="0" borderId="23" xfId="0" applyBorder="1" applyAlignment="1"/>
    <xf numFmtId="0" fontId="0" fillId="0" borderId="49" xfId="0" applyBorder="1" applyAlignment="1">
      <alignment wrapText="1"/>
    </xf>
    <xf numFmtId="0" fontId="0" fillId="25" borderId="15" xfId="0" applyFill="1" applyBorder="1" applyAlignment="1"/>
    <xf numFmtId="0" fontId="0" fillId="15" borderId="25" xfId="0" applyFill="1" applyBorder="1" applyAlignment="1">
      <alignment horizontal="center"/>
    </xf>
    <xf numFmtId="0" fontId="0" fillId="15" borderId="40" xfId="0" applyFill="1" applyBorder="1" applyAlignment="1">
      <alignment horizontal="center"/>
    </xf>
    <xf numFmtId="0" fontId="0" fillId="0" borderId="29" xfId="0" applyBorder="1" applyAlignment="1"/>
    <xf numFmtId="0" fontId="0" fillId="15" borderId="0" xfId="0" applyFill="1" applyAlignment="1"/>
    <xf numFmtId="15" fontId="28" fillId="15" borderId="0" xfId="0" applyNumberFormat="1" applyFont="1" applyFill="1" applyBorder="1" applyAlignment="1">
      <alignment horizontal="center" wrapText="1"/>
    </xf>
    <xf numFmtId="0" fontId="28" fillId="15" borderId="0" xfId="0" applyFont="1" applyFill="1" applyAlignment="1">
      <alignment horizontal="center"/>
    </xf>
    <xf numFmtId="15" fontId="28" fillId="15" borderId="15" xfId="0" applyNumberFormat="1" applyFont="1" applyFill="1" applyBorder="1" applyAlignment="1">
      <alignment horizontal="center" wrapText="1"/>
    </xf>
    <xf numFmtId="0" fontId="28" fillId="15" borderId="15" xfId="0" applyFont="1" applyFill="1" applyBorder="1" applyAlignment="1">
      <alignment horizontal="center"/>
    </xf>
    <xf numFmtId="0" fontId="4" fillId="0" borderId="15" xfId="1" applyBorder="1" applyAlignment="1"/>
    <xf numFmtId="0" fontId="4" fillId="0" borderId="15" xfId="1" applyFill="1" applyBorder="1" applyAlignment="1"/>
    <xf numFmtId="0" fontId="4" fillId="15" borderId="15" xfId="1" applyFill="1" applyBorder="1" applyAlignment="1"/>
    <xf numFmtId="0" fontId="0" fillId="15" borderId="15" xfId="0" applyFill="1" applyBorder="1" applyAlignment="1"/>
    <xf numFmtId="0" fontId="63" fillId="0" borderId="15" xfId="2" applyBorder="1" applyAlignment="1" applyProtection="1"/>
    <xf numFmtId="49" fontId="83" fillId="33" borderId="1" xfId="1" applyNumberFormat="1" applyFont="1" applyFill="1" applyBorder="1" applyAlignment="1">
      <alignment horizontal="center"/>
    </xf>
    <xf numFmtId="0" fontId="4" fillId="0" borderId="14" xfId="1" applyFont="1" applyBorder="1" applyAlignment="1"/>
    <xf numFmtId="0" fontId="141" fillId="25" borderId="62" xfId="0" applyFont="1" applyFill="1" applyBorder="1" applyAlignment="1">
      <alignment horizontal="center"/>
    </xf>
    <xf numFmtId="0" fontId="141" fillId="25" borderId="63" xfId="0" applyFont="1" applyFill="1" applyBorder="1" applyAlignment="1">
      <alignment horizontal="center"/>
    </xf>
    <xf numFmtId="0" fontId="141" fillId="25" borderId="64" xfId="0" applyFont="1" applyFill="1" applyBorder="1" applyAlignment="1">
      <alignment horizontal="center"/>
    </xf>
    <xf numFmtId="0" fontId="141" fillId="25" borderId="56" xfId="0" applyFont="1" applyFill="1" applyBorder="1" applyAlignment="1">
      <alignment horizontal="center"/>
    </xf>
    <xf numFmtId="0" fontId="141" fillId="25" borderId="59" xfId="0" applyFont="1" applyFill="1" applyBorder="1" applyAlignment="1">
      <alignment horizontal="center"/>
    </xf>
    <xf numFmtId="0" fontId="141" fillId="25" borderId="57" xfId="0" applyFont="1" applyFill="1" applyBorder="1" applyAlignment="1">
      <alignment horizontal="center"/>
    </xf>
    <xf numFmtId="0" fontId="0" fillId="0" borderId="25" xfId="0" applyBorder="1" applyAlignment="1"/>
    <xf numFmtId="0" fontId="0" fillId="0" borderId="40" xfId="0" applyBorder="1" applyAlignment="1"/>
    <xf numFmtId="0" fontId="139" fillId="0" borderId="50" xfId="0" applyFont="1" applyBorder="1" applyAlignment="1">
      <alignment horizontal="left" vertical="top" wrapText="1"/>
    </xf>
    <xf numFmtId="0" fontId="139" fillId="0" borderId="52" xfId="0" applyFont="1" applyBorder="1" applyAlignment="1">
      <alignment horizontal="left" vertical="top" wrapText="1"/>
    </xf>
    <xf numFmtId="0" fontId="139" fillId="0" borderId="65" xfId="0" applyFont="1" applyBorder="1" applyAlignment="1">
      <alignment horizontal="left" vertical="top" wrapText="1"/>
    </xf>
    <xf numFmtId="0" fontId="139" fillId="0" borderId="15" xfId="0" applyFont="1" applyBorder="1" applyAlignment="1">
      <alignment horizontal="left" vertical="top" wrapText="1"/>
    </xf>
    <xf numFmtId="0" fontId="139" fillId="0" borderId="21" xfId="0" applyFont="1" applyBorder="1" applyAlignment="1">
      <alignment horizontal="left" vertical="top" wrapText="1"/>
    </xf>
    <xf numFmtId="0" fontId="26" fillId="24" borderId="15" xfId="0" applyFont="1" applyFill="1" applyBorder="1" applyAlignment="1">
      <alignment horizontal="center"/>
    </xf>
    <xf numFmtId="0" fontId="26" fillId="15" borderId="15" xfId="0" applyFont="1" applyFill="1" applyBorder="1" applyAlignment="1">
      <alignment horizontal="center"/>
    </xf>
    <xf numFmtId="0" fontId="5" fillId="2" borderId="26" xfId="1" applyFont="1" applyFill="1" applyBorder="1" applyAlignment="1">
      <alignment horizontal="center"/>
    </xf>
    <xf numFmtId="0" fontId="26" fillId="22" borderId="15" xfId="0" applyFont="1" applyFill="1" applyBorder="1" applyAlignment="1">
      <alignment horizontal="center"/>
    </xf>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0000FF"/>
      <color rgb="FFFF0066"/>
      <color rgb="FFFF00FF"/>
      <color rgb="FF0099CC"/>
      <color rgb="FFCC0000"/>
      <color rgb="FFFF3399"/>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2526</xdr:row>
      <xdr:rowOff>0</xdr:rowOff>
    </xdr:from>
    <xdr:to>
      <xdr:col>10</xdr:col>
      <xdr:colOff>483394</xdr:colOff>
      <xdr:row>2566</xdr:row>
      <xdr:rowOff>0</xdr:rowOff>
    </xdr:to>
    <xdr:pic>
      <xdr:nvPicPr>
        <xdr:cNvPr id="22529" name="Picture 1">
          <a:extLst>
            <a:ext uri="{FF2B5EF4-FFF2-40B4-BE49-F238E27FC236}">
              <a16:creationId xmlns:a16="http://schemas.microsoft.com/office/drawing/2014/main" xmlns=""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svdctrust@gmail.com" TargetMode="External"/><Relationship Id="rId3" Type="http://schemas.openxmlformats.org/officeDocument/2006/relationships/hyperlink" Target="mailto:Tambaram@Fresh" TargetMode="External"/><Relationship Id="rId7" Type="http://schemas.openxmlformats.org/officeDocument/2006/relationships/hyperlink" Target="mailto:ttdsevaonlineportal@gmail.com" TargetMode="Externa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hyperlink" Target="mailto:ttdsevaonlineportal@gmail.com" TargetMode="External"/><Relationship Id="rId11" Type="http://schemas.openxmlformats.org/officeDocument/2006/relationships/comments" Target="../comments1.xml"/><Relationship Id="rId5" Type="http://schemas.openxmlformats.org/officeDocument/2006/relationships/hyperlink" Target="http://www.mastkalandar.com/" TargetMode="External"/><Relationship Id="rId10" Type="http://schemas.openxmlformats.org/officeDocument/2006/relationships/vmlDrawing" Target="../drawings/vmlDrawing1.vml"/><Relationship Id="rId4" Type="http://schemas.openxmlformats.org/officeDocument/2006/relationships/hyperlink" Target="mailto:Tambaram@Fresh"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mailto:Krish@1625" TargetMode="External"/><Relationship Id="rId2" Type="http://schemas.openxmlformats.org/officeDocument/2006/relationships/hyperlink" Target="https://etoll.idfcbank.com/dimtsportal/login" TargetMode="External"/><Relationship Id="rId1" Type="http://schemas.openxmlformats.org/officeDocument/2006/relationships/hyperlink" Target="https://etoll.idfcbank.com/dimtsportal/login"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9.bin"/><Relationship Id="rId4" Type="http://schemas.openxmlformats.org/officeDocument/2006/relationships/hyperlink" Target="mailto:UPI/915413912972/UPI/billdesk.tneb@i/ICI"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sbicard.com/creditcards/app/user/login"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2.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1.xm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hyperlink" Target="https://passbook.epfindia.gov.in/MemberPassBook/Login"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sc.com/in/"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dimension ref="A1:O21303"/>
  <sheetViews>
    <sheetView topLeftCell="A21171" zoomScale="85" zoomScaleNormal="85" workbookViewId="0">
      <selection activeCell="C21190" sqref="C21190"/>
    </sheetView>
  </sheetViews>
  <sheetFormatPr defaultColWidth="8.7109375" defaultRowHeight="15" outlineLevelRow="1"/>
  <cols>
    <col min="1" max="1" width="20.7109375" style="1" bestFit="1" customWidth="1"/>
    <col min="2" max="2" width="21.42578125" style="1" customWidth="1"/>
    <col min="3" max="3" width="44.140625" style="1" customWidth="1"/>
    <col min="4" max="4" width="11.7109375" style="2" bestFit="1" customWidth="1"/>
    <col min="5" max="5" width="17.28515625" style="1" customWidth="1"/>
    <col min="6" max="6" width="40.7109375" style="1" bestFit="1" customWidth="1"/>
    <col min="7" max="7" width="14.7109375" style="1" customWidth="1"/>
    <col min="8" max="8" width="11.140625" style="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472">
        <v>40422</v>
      </c>
      <c r="C2" s="2472"/>
      <c r="D2" s="2472"/>
      <c r="E2" s="2472"/>
      <c r="F2" s="2472"/>
      <c r="G2" s="2472"/>
      <c r="H2" s="2472"/>
      <c r="I2" s="2472"/>
      <c r="J2" s="2472"/>
      <c r="K2" s="2472"/>
      <c r="L2" s="2472"/>
    </row>
    <row r="3" spans="2:12" hidden="1" outlineLevel="1">
      <c r="B3" s="2473" t="s">
        <v>0</v>
      </c>
      <c r="C3" s="2473"/>
      <c r="D3" s="2473"/>
      <c r="I3" s="2473" t="s">
        <v>1</v>
      </c>
      <c r="J3" s="2473"/>
      <c r="K3" s="2473"/>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472">
        <v>40452</v>
      </c>
      <c r="C119" s="2472"/>
      <c r="D119" s="2472"/>
      <c r="E119" s="2472"/>
      <c r="F119" s="2472"/>
      <c r="G119" s="2472"/>
      <c r="H119" s="2472"/>
      <c r="I119" s="2472"/>
      <c r="J119" s="2472"/>
      <c r="K119" s="2472"/>
      <c r="L119" s="2472"/>
    </row>
    <row r="120" spans="2:12" hidden="1" outlineLevel="1">
      <c r="B120" s="2473" t="s">
        <v>0</v>
      </c>
      <c r="C120" s="2473"/>
      <c r="D120" s="2473"/>
      <c r="I120" s="2473" t="s">
        <v>1</v>
      </c>
      <c r="J120" s="2473"/>
      <c r="K120" s="2473"/>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472">
        <v>40483</v>
      </c>
      <c r="C254" s="2472"/>
      <c r="D254" s="2472"/>
      <c r="E254" s="2472"/>
      <c r="F254" s="2472"/>
      <c r="G254" s="2472"/>
      <c r="H254" s="2472"/>
      <c r="I254" s="2472"/>
      <c r="J254" s="2472"/>
      <c r="K254" s="2472"/>
      <c r="L254" s="2472"/>
    </row>
    <row r="255" spans="2:12" hidden="1" outlineLevel="1">
      <c r="B255" s="2473" t="s">
        <v>0</v>
      </c>
      <c r="C255" s="2473"/>
      <c r="D255" s="2473"/>
      <c r="I255" s="2473" t="s">
        <v>1</v>
      </c>
      <c r="J255" s="2473"/>
      <c r="K255" s="2473"/>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472">
        <v>40513</v>
      </c>
      <c r="C339" s="2472"/>
      <c r="D339" s="2472"/>
      <c r="E339" s="2472"/>
      <c r="F339" s="2472"/>
      <c r="G339" s="2472"/>
      <c r="H339" s="2472"/>
      <c r="I339" s="2472"/>
      <c r="J339" s="2472"/>
      <c r="K339" s="2472"/>
      <c r="L339" s="2472"/>
    </row>
    <row r="340" spans="1:12" hidden="1" outlineLevel="1">
      <c r="B340" s="2473" t="s">
        <v>0</v>
      </c>
      <c r="C340" s="2473"/>
      <c r="D340" s="2473"/>
      <c r="I340" s="2473" t="s">
        <v>1</v>
      </c>
      <c r="J340" s="2473"/>
      <c r="K340" s="2473"/>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472">
        <v>40544</v>
      </c>
      <c r="C449" s="2472"/>
      <c r="D449" s="2472"/>
      <c r="E449" s="2472"/>
      <c r="F449" s="2472"/>
      <c r="G449" s="2472"/>
      <c r="H449" s="2472"/>
      <c r="I449" s="2472"/>
      <c r="J449" s="2472"/>
      <c r="K449" s="2472"/>
      <c r="L449" s="2472"/>
    </row>
    <row r="450" spans="1:12" hidden="1" outlineLevel="1">
      <c r="B450" s="2473" t="s">
        <v>0</v>
      </c>
      <c r="C450" s="2473"/>
      <c r="D450" s="2473"/>
      <c r="I450" s="2473" t="s">
        <v>1</v>
      </c>
      <c r="J450" s="2473"/>
      <c r="K450" s="2473"/>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472">
        <v>40575</v>
      </c>
      <c r="C565" s="2472"/>
      <c r="D565" s="2472"/>
      <c r="E565" s="2472"/>
      <c r="F565" s="2472"/>
      <c r="G565" s="2472"/>
      <c r="H565" s="2472"/>
      <c r="I565" s="2472"/>
      <c r="J565" s="2472"/>
      <c r="K565" s="2472"/>
      <c r="L565" s="2472"/>
    </row>
    <row r="566" spans="1:12" hidden="1" outlineLevel="1">
      <c r="B566" s="2473" t="s">
        <v>0</v>
      </c>
      <c r="C566" s="2473"/>
      <c r="D566" s="2473"/>
      <c r="I566" s="2473" t="s">
        <v>1</v>
      </c>
      <c r="J566" s="2473"/>
      <c r="K566" s="2473"/>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472">
        <v>40603</v>
      </c>
      <c r="C654" s="2472"/>
      <c r="D654" s="2472"/>
      <c r="E654" s="2472"/>
      <c r="F654" s="2472"/>
      <c r="G654" s="2472"/>
      <c r="H654" s="2472"/>
      <c r="I654" s="2472"/>
      <c r="J654" s="2472"/>
      <c r="K654" s="2472"/>
      <c r="L654" s="2472"/>
    </row>
    <row r="655" spans="2:12" hidden="1" outlineLevel="1">
      <c r="B655" s="2473" t="s">
        <v>0</v>
      </c>
      <c r="C655" s="2473"/>
      <c r="D655" s="2473"/>
      <c r="I655" s="2473" t="s">
        <v>1</v>
      </c>
      <c r="J655" s="2473"/>
      <c r="K655" s="2473"/>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472">
        <v>40634</v>
      </c>
      <c r="C735" s="2472"/>
      <c r="D735" s="2472"/>
      <c r="E735" s="2472"/>
      <c r="F735" s="2472"/>
      <c r="G735" s="2472"/>
      <c r="H735" s="2472"/>
      <c r="I735" s="2472"/>
      <c r="J735" s="2472"/>
      <c r="K735" s="2472"/>
      <c r="L735" s="2472"/>
    </row>
    <row r="736" spans="2:12" hidden="1" outlineLevel="1">
      <c r="B736" s="2473" t="s">
        <v>0</v>
      </c>
      <c r="C736" s="2473"/>
      <c r="D736" s="2473"/>
      <c r="I736" s="2473" t="s">
        <v>1</v>
      </c>
      <c r="J736" s="2473"/>
      <c r="K736" s="2473"/>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472">
        <v>40664</v>
      </c>
      <c r="C858" s="2472"/>
      <c r="D858" s="2472"/>
      <c r="E858" s="2472"/>
      <c r="F858" s="2472"/>
      <c r="G858" s="2472"/>
      <c r="H858" s="2472"/>
      <c r="I858" s="2472"/>
      <c r="J858" s="2472"/>
      <c r="K858" s="2472"/>
      <c r="L858" s="2472"/>
    </row>
    <row r="859" spans="1:12" hidden="1" outlineLevel="1">
      <c r="B859" s="2473" t="s">
        <v>0</v>
      </c>
      <c r="C859" s="2473"/>
      <c r="D859" s="2473"/>
      <c r="I859" s="2473" t="s">
        <v>1</v>
      </c>
      <c r="J859" s="2473"/>
      <c r="K859" s="2473"/>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472">
        <v>40695</v>
      </c>
      <c r="C990" s="2472"/>
      <c r="D990" s="2472"/>
      <c r="E990" s="2472"/>
      <c r="F990" s="2472"/>
      <c r="G990" s="2472"/>
      <c r="H990" s="2472"/>
      <c r="I990" s="2472"/>
      <c r="J990" s="2472"/>
      <c r="K990" s="2472"/>
      <c r="L990" s="2472"/>
    </row>
    <row r="991" spans="2:12" hidden="1" outlineLevel="1">
      <c r="B991" s="2473" t="s">
        <v>0</v>
      </c>
      <c r="C991" s="2473"/>
      <c r="D991" s="2473"/>
      <c r="I991" s="2473" t="s">
        <v>1</v>
      </c>
      <c r="J991" s="2473"/>
      <c r="K991" s="2473"/>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472">
        <v>40725</v>
      </c>
      <c r="C1077" s="2472"/>
      <c r="D1077" s="2472"/>
      <c r="E1077" s="2472"/>
      <c r="F1077" s="2472"/>
      <c r="G1077" s="2472"/>
      <c r="H1077" s="2472"/>
      <c r="I1077" s="2472"/>
      <c r="J1077" s="2472"/>
      <c r="K1077" s="2472"/>
      <c r="L1077" s="2472"/>
    </row>
    <row r="1078" spans="1:12" hidden="1" outlineLevel="1">
      <c r="B1078" s="2473" t="s">
        <v>0</v>
      </c>
      <c r="C1078" s="2473"/>
      <c r="D1078" s="2473"/>
      <c r="I1078" s="2473" t="s">
        <v>1</v>
      </c>
      <c r="J1078" s="2473"/>
      <c r="K1078" s="2473"/>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472">
        <v>40756</v>
      </c>
      <c r="C1194" s="2472"/>
      <c r="D1194" s="2472"/>
      <c r="E1194" s="2472"/>
      <c r="F1194" s="2472"/>
      <c r="G1194" s="2472"/>
      <c r="H1194" s="2472"/>
      <c r="I1194" s="2472"/>
      <c r="J1194" s="2472"/>
      <c r="K1194" s="2472"/>
      <c r="L1194" s="2472"/>
    </row>
    <row r="1195" spans="1:12" hidden="1" outlineLevel="1">
      <c r="B1195" s="2473" t="s">
        <v>0</v>
      </c>
      <c r="C1195" s="2473"/>
      <c r="D1195" s="2473"/>
      <c r="I1195" s="2473" t="s">
        <v>1</v>
      </c>
      <c r="J1195" s="2473"/>
      <c r="K1195" s="2473"/>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472">
        <v>40787</v>
      </c>
      <c r="C1351" s="2472"/>
      <c r="D1351" s="2472"/>
      <c r="E1351" s="2472"/>
      <c r="F1351" s="2472"/>
      <c r="G1351" s="2472"/>
      <c r="H1351" s="2472"/>
      <c r="I1351" s="2472"/>
      <c r="J1351" s="2472"/>
      <c r="K1351" s="2472"/>
      <c r="L1351" s="2472"/>
    </row>
    <row r="1352" spans="1:12" hidden="1" outlineLevel="1">
      <c r="B1352" s="2473" t="s">
        <v>0</v>
      </c>
      <c r="C1352" s="2473"/>
      <c r="D1352" s="2473"/>
      <c r="I1352" s="2473" t="s">
        <v>1</v>
      </c>
      <c r="J1352" s="2473"/>
      <c r="K1352" s="2473"/>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472">
        <v>40817</v>
      </c>
      <c r="C1481" s="2472"/>
      <c r="D1481" s="2472"/>
      <c r="E1481" s="2472"/>
      <c r="F1481" s="2472"/>
      <c r="G1481" s="2472"/>
      <c r="H1481" s="2472"/>
      <c r="I1481" s="2472"/>
      <c r="J1481" s="2472"/>
      <c r="K1481" s="2472"/>
      <c r="L1481" s="2472"/>
    </row>
    <row r="1482" spans="1:12" hidden="1" outlineLevel="1">
      <c r="B1482" s="2473" t="s">
        <v>0</v>
      </c>
      <c r="C1482" s="2473"/>
      <c r="D1482" s="2473"/>
      <c r="I1482" s="2473" t="s">
        <v>1</v>
      </c>
      <c r="J1482" s="2473"/>
      <c r="K1482" s="2473"/>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472">
        <v>40848</v>
      </c>
      <c r="C1645" s="2472"/>
      <c r="D1645" s="2472"/>
      <c r="E1645" s="2472"/>
      <c r="F1645" s="2472"/>
      <c r="G1645" s="2472"/>
      <c r="H1645" s="2472"/>
      <c r="I1645" s="2472"/>
      <c r="J1645" s="2472"/>
      <c r="K1645" s="2472"/>
      <c r="L1645" s="2472"/>
    </row>
    <row r="1646" spans="1:12" hidden="1" outlineLevel="1">
      <c r="B1646" s="2473" t="s">
        <v>0</v>
      </c>
      <c r="C1646" s="2473"/>
      <c r="D1646" s="2473"/>
      <c r="I1646" s="2473" t="s">
        <v>1</v>
      </c>
      <c r="J1646" s="2473"/>
      <c r="K1646" s="2473"/>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472">
        <v>40878</v>
      </c>
      <c r="C1783" s="2472"/>
      <c r="D1783" s="2472"/>
      <c r="E1783" s="2472"/>
      <c r="F1783" s="2472"/>
      <c r="G1783" s="2472"/>
      <c r="H1783" s="2472"/>
      <c r="I1783" s="2472"/>
      <c r="J1783" s="2472"/>
      <c r="K1783" s="2472"/>
      <c r="L1783" s="2472"/>
    </row>
    <row r="1784" spans="1:12" hidden="1" outlineLevel="1">
      <c r="B1784" s="2473" t="s">
        <v>0</v>
      </c>
      <c r="C1784" s="2473"/>
      <c r="D1784" s="2473"/>
      <c r="I1784" s="2473" t="s">
        <v>1</v>
      </c>
      <c r="J1784" s="2473"/>
      <c r="K1784" s="2473"/>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472">
        <v>40909</v>
      </c>
      <c r="C1941" s="2472"/>
      <c r="D1941" s="2472"/>
      <c r="E1941" s="2472"/>
      <c r="F1941" s="2472"/>
      <c r="G1941" s="2472"/>
      <c r="H1941" s="2472"/>
      <c r="I1941" s="2472"/>
      <c r="J1941" s="2472"/>
      <c r="K1941" s="2472"/>
      <c r="L1941" s="2472"/>
    </row>
    <row r="1942" spans="1:12" hidden="1" outlineLevel="1">
      <c r="B1942" s="2473" t="s">
        <v>0</v>
      </c>
      <c r="C1942" s="2473"/>
      <c r="D1942" s="2473"/>
      <c r="I1942" s="2473" t="s">
        <v>1</v>
      </c>
      <c r="J1942" s="2473"/>
      <c r="K1942" s="2473"/>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472">
        <v>40940</v>
      </c>
      <c r="C2064" s="2472"/>
      <c r="D2064" s="2472"/>
      <c r="E2064" s="2472"/>
      <c r="F2064" s="2472"/>
      <c r="G2064" s="2472"/>
      <c r="H2064" s="2472"/>
      <c r="I2064" s="2472"/>
      <c r="J2064" s="2472"/>
      <c r="K2064" s="2472"/>
      <c r="L2064" s="2472"/>
    </row>
    <row r="2065" spans="1:12" hidden="1" outlineLevel="1">
      <c r="B2065" s="2473" t="s">
        <v>0</v>
      </c>
      <c r="C2065" s="2473"/>
      <c r="D2065" s="2473"/>
      <c r="I2065" s="2473" t="s">
        <v>1</v>
      </c>
      <c r="J2065" s="2473"/>
      <c r="K2065" s="2473"/>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472">
        <v>40969</v>
      </c>
      <c r="C2223" s="2472"/>
      <c r="D2223" s="2472"/>
      <c r="E2223" s="2472"/>
      <c r="F2223" s="2472"/>
      <c r="G2223" s="2472"/>
      <c r="H2223" s="2472"/>
      <c r="I2223" s="2472"/>
      <c r="J2223" s="2472"/>
      <c r="K2223" s="2472"/>
      <c r="L2223" s="2472"/>
    </row>
    <row r="2224" spans="2:12" hidden="1" outlineLevel="1">
      <c r="B2224" s="2473" t="s">
        <v>0</v>
      </c>
      <c r="C2224" s="2473"/>
      <c r="D2224" s="2473"/>
      <c r="I2224" s="2473" t="s">
        <v>1</v>
      </c>
      <c r="J2224" s="2473"/>
      <c r="K2224" s="2473"/>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472">
        <v>41000</v>
      </c>
      <c r="C2396" s="2472"/>
      <c r="D2396" s="2472"/>
      <c r="E2396" s="2472"/>
      <c r="F2396" s="2472"/>
      <c r="G2396" s="2472"/>
      <c r="H2396" s="2472"/>
      <c r="I2396" s="2472"/>
      <c r="J2396" s="2472"/>
      <c r="K2396" s="2472"/>
      <c r="L2396" s="2472"/>
    </row>
    <row r="2397" spans="1:12" hidden="1" outlineLevel="1">
      <c r="B2397" s="2473" t="s">
        <v>0</v>
      </c>
      <c r="C2397" s="2473"/>
      <c r="D2397" s="2473"/>
      <c r="I2397" s="2473" t="s">
        <v>1</v>
      </c>
      <c r="J2397" s="2473"/>
      <c r="K2397" s="2473"/>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472">
        <v>41030</v>
      </c>
      <c r="C2560" s="2472"/>
      <c r="D2560" s="2472"/>
      <c r="E2560" s="2472"/>
      <c r="F2560" s="2472"/>
      <c r="G2560" s="2472"/>
      <c r="H2560" s="2472"/>
      <c r="I2560" s="2472"/>
      <c r="J2560" s="2472"/>
      <c r="K2560" s="2472"/>
      <c r="L2560" s="2472"/>
    </row>
    <row r="2561" spans="1:12" hidden="1" outlineLevel="1">
      <c r="B2561" s="2473" t="s">
        <v>0</v>
      </c>
      <c r="C2561" s="2473"/>
      <c r="D2561" s="2473"/>
      <c r="I2561" s="2473" t="s">
        <v>1</v>
      </c>
      <c r="J2561" s="2473"/>
      <c r="K2561" s="2473"/>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472">
        <v>41061</v>
      </c>
      <c r="C2765" s="2472"/>
      <c r="D2765" s="2472"/>
      <c r="E2765" s="2472"/>
      <c r="F2765" s="2472"/>
      <c r="G2765" s="2472"/>
      <c r="H2765" s="2472"/>
      <c r="I2765" s="2472"/>
      <c r="J2765" s="2472"/>
      <c r="K2765" s="2472"/>
      <c r="L2765" s="2472"/>
    </row>
    <row r="2766" spans="1:12" hidden="1" outlineLevel="1">
      <c r="B2766" s="2473" t="s">
        <v>0</v>
      </c>
      <c r="C2766" s="2473"/>
      <c r="D2766" s="2473"/>
      <c r="I2766" s="2473" t="s">
        <v>1</v>
      </c>
      <c r="J2766" s="2473"/>
      <c r="K2766" s="2473"/>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472">
        <v>41091</v>
      </c>
      <c r="C2946" s="2472"/>
      <c r="D2946" s="2472"/>
      <c r="E2946" s="2472"/>
      <c r="F2946" s="2472"/>
      <c r="G2946" s="2472"/>
      <c r="H2946" s="2472"/>
      <c r="I2946" s="2472"/>
      <c r="J2946" s="2472"/>
      <c r="K2946" s="2472"/>
      <c r="L2946" s="2472"/>
    </row>
    <row r="2947" spans="1:12" hidden="1" outlineLevel="1">
      <c r="B2947" s="2473" t="s">
        <v>0</v>
      </c>
      <c r="C2947" s="2473"/>
      <c r="D2947" s="2473"/>
      <c r="I2947" s="2473" t="s">
        <v>1</v>
      </c>
      <c r="J2947" s="2473"/>
      <c r="K2947" s="2473"/>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4" t="s">
        <v>2139</v>
      </c>
      <c r="C2953" s="44" t="s">
        <v>656</v>
      </c>
      <c r="D2953" s="71" t="s">
        <v>2140</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2123</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2134</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2135</v>
      </c>
      <c r="D3050" s="2">
        <v>250</v>
      </c>
    </row>
    <row r="3051" spans="2:8" hidden="1" outlineLevel="1">
      <c r="B3051" s="72">
        <v>41104</v>
      </c>
      <c r="C3051" s="2" t="s">
        <v>18</v>
      </c>
      <c r="D3051" s="2">
        <v>53</v>
      </c>
    </row>
    <row r="3052" spans="2:8" hidden="1" outlineLevel="1">
      <c r="B3052" s="72">
        <v>41105</v>
      </c>
      <c r="C3052" s="2" t="s">
        <v>2137</v>
      </c>
      <c r="D3052" s="2">
        <v>350</v>
      </c>
    </row>
    <row r="3053" spans="2:8" hidden="1" outlineLevel="1">
      <c r="B3053" s="72">
        <v>41105</v>
      </c>
      <c r="C3053" s="2" t="s">
        <v>2138</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2150</v>
      </c>
      <c r="D3063" s="2">
        <v>200</v>
      </c>
    </row>
    <row r="3064" spans="2:5" hidden="1" outlineLevel="1">
      <c r="B3064" s="72">
        <v>41107</v>
      </c>
      <c r="C3064" s="2" t="s">
        <v>2151</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2157</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2158</v>
      </c>
      <c r="D3095" s="2">
        <v>100</v>
      </c>
    </row>
    <row r="3096" spans="2:4" hidden="1" outlineLevel="1">
      <c r="B3096" s="72">
        <v>41111</v>
      </c>
      <c r="C3096" s="2" t="s">
        <v>2159</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2160</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2164</v>
      </c>
      <c r="D3109" s="2">
        <v>150</v>
      </c>
    </row>
    <row r="3110" spans="2:4" hidden="1" outlineLevel="1">
      <c r="B3110" s="72">
        <v>41114</v>
      </c>
      <c r="C3110" s="2" t="s">
        <v>2165</v>
      </c>
      <c r="D3110" s="2">
        <v>250</v>
      </c>
    </row>
    <row r="3111" spans="2:4" hidden="1" outlineLevel="1">
      <c r="B3111" s="72">
        <v>41114</v>
      </c>
      <c r="C3111" s="2" t="s">
        <v>2166</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2177</v>
      </c>
      <c r="D3146" s="2">
        <v>150</v>
      </c>
    </row>
    <row r="3147" spans="2:4" hidden="1" outlineLevel="1">
      <c r="B3147" s="72">
        <v>41120</v>
      </c>
      <c r="C3147" s="1" t="s">
        <v>48</v>
      </c>
      <c r="D3147" s="2">
        <v>120</v>
      </c>
    </row>
    <row r="3148" spans="2:4" hidden="1" outlineLevel="1">
      <c r="B3148" s="72">
        <v>41121</v>
      </c>
      <c r="C3148" s="1" t="s">
        <v>2178</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472">
        <v>41122</v>
      </c>
      <c r="C3155" s="2472"/>
      <c r="D3155" s="2472"/>
      <c r="E3155" s="2472"/>
      <c r="F3155" s="2472"/>
      <c r="G3155" s="2472"/>
      <c r="H3155" s="2472"/>
      <c r="I3155" s="2472"/>
      <c r="J3155" s="2472"/>
      <c r="K3155" s="2472"/>
      <c r="L3155" s="2472"/>
    </row>
    <row r="3156" spans="1:12" hidden="1" outlineLevel="1">
      <c r="B3156" s="2473" t="s">
        <v>0</v>
      </c>
      <c r="C3156" s="2473"/>
      <c r="D3156" s="2473"/>
      <c r="I3156" s="2473" t="s">
        <v>1</v>
      </c>
      <c r="J3156" s="2473"/>
      <c r="K3156" s="2473"/>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2221</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4" t="s">
        <v>2284</v>
      </c>
      <c r="C3162" s="44" t="s">
        <v>656</v>
      </c>
      <c r="D3162" s="199" t="s">
        <v>2285</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2180</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2568</v>
      </c>
      <c r="D3171" s="28">
        <v>120</v>
      </c>
      <c r="E3171" s="28"/>
      <c r="I3171" s="32"/>
      <c r="K3171" s="13"/>
      <c r="L3171" s="13"/>
    </row>
    <row r="3172" spans="1:12" hidden="1" outlineLevel="1">
      <c r="A3172" s="2"/>
      <c r="B3172" s="72">
        <v>41130</v>
      </c>
      <c r="C3172" s="44" t="s">
        <v>2179</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2209</v>
      </c>
      <c r="D3178" s="2">
        <v>100</v>
      </c>
      <c r="E3178" s="28"/>
      <c r="I3178" s="32"/>
      <c r="K3178" s="13"/>
    </row>
    <row r="3179" spans="1:12" hidden="1" outlineLevel="1">
      <c r="B3179" s="72">
        <v>41123</v>
      </c>
      <c r="C3179" s="2" t="s">
        <v>2210</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2211</v>
      </c>
      <c r="D3181" s="2">
        <v>342</v>
      </c>
      <c r="E3181" s="28"/>
      <c r="I3181" s="32"/>
      <c r="J3181" s="2"/>
      <c r="K3181" s="13"/>
    </row>
    <row r="3182" spans="1:12" hidden="1" outlineLevel="1">
      <c r="A3182" s="2"/>
      <c r="B3182" s="72">
        <v>41124</v>
      </c>
      <c r="C3182" s="2" t="s">
        <v>2212</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2224</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2225</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2227</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2228</v>
      </c>
      <c r="D3227" s="2">
        <v>1950</v>
      </c>
      <c r="F3227"/>
      <c r="G3227"/>
      <c r="H3227"/>
      <c r="I3227"/>
      <c r="J3227"/>
      <c r="K3227"/>
      <c r="L3227"/>
      <c r="M3227"/>
      <c r="N3227"/>
      <c r="O3227"/>
    </row>
    <row r="3228" spans="2:15" hidden="1" outlineLevel="1">
      <c r="B3228" s="72">
        <v>41132</v>
      </c>
      <c r="C3228" s="2" t="s">
        <v>2229</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2230</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2231</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2248</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2249</v>
      </c>
      <c r="D3247" s="2">
        <v>60</v>
      </c>
    </row>
    <row r="3248" spans="2:11" hidden="1" outlineLevel="1">
      <c r="B3248" s="72">
        <v>41136</v>
      </c>
      <c r="C3248" s="2" t="s">
        <v>173</v>
      </c>
      <c r="D3248" s="2">
        <v>50</v>
      </c>
    </row>
    <row r="3249" spans="2:8" hidden="1" outlineLevel="1">
      <c r="B3249" s="72">
        <v>41136</v>
      </c>
      <c r="C3249" s="2" t="s">
        <v>2250</v>
      </c>
      <c r="D3249" s="2">
        <v>190</v>
      </c>
    </row>
    <row r="3250" spans="2:8" hidden="1" outlineLevel="1">
      <c r="B3250" s="72">
        <v>41136</v>
      </c>
      <c r="C3250" s="2" t="s">
        <v>431</v>
      </c>
      <c r="D3250" s="2">
        <v>20</v>
      </c>
    </row>
    <row r="3251" spans="2:8" hidden="1" outlineLevel="1">
      <c r="B3251" s="72">
        <v>41136</v>
      </c>
      <c r="C3251" s="2" t="s">
        <v>2251</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2252</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2254</v>
      </c>
      <c r="D3261" s="2">
        <v>600</v>
      </c>
    </row>
    <row r="3262" spans="2:8" hidden="1" outlineLevel="1">
      <c r="B3262" s="72">
        <v>41137</v>
      </c>
      <c r="C3262" s="2" t="s">
        <v>173</v>
      </c>
      <c r="D3262" s="2">
        <v>50</v>
      </c>
    </row>
    <row r="3263" spans="2:8" hidden="1" outlineLevel="1">
      <c r="B3263" s="72">
        <v>41137</v>
      </c>
      <c r="C3263" s="2" t="s">
        <v>2253</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2251</v>
      </c>
      <c r="D3270" s="2">
        <v>30</v>
      </c>
    </row>
    <row r="3271" spans="2:5" hidden="1" outlineLevel="1">
      <c r="B3271" s="72">
        <v>41139</v>
      </c>
      <c r="C3271" s="1" t="s">
        <v>189</v>
      </c>
      <c r="D3271" s="2">
        <v>100</v>
      </c>
    </row>
    <row r="3272" spans="2:5" hidden="1" outlineLevel="1">
      <c r="B3272" s="72">
        <v>41139</v>
      </c>
      <c r="C3272" s="2" t="s">
        <v>2255</v>
      </c>
      <c r="D3272" s="2">
        <v>160</v>
      </c>
    </row>
    <row r="3273" spans="2:5" hidden="1" outlineLevel="1">
      <c r="B3273" s="72">
        <v>41139</v>
      </c>
      <c r="C3273" s="2" t="s">
        <v>110</v>
      </c>
      <c r="D3273" s="2">
        <v>52</v>
      </c>
    </row>
    <row r="3274" spans="2:5" hidden="1" outlineLevel="1">
      <c r="B3274" s="72">
        <v>41140</v>
      </c>
      <c r="C3274" s="2" t="s">
        <v>2256</v>
      </c>
      <c r="D3274" s="2">
        <v>22</v>
      </c>
    </row>
    <row r="3275" spans="2:5" hidden="1" outlineLevel="1">
      <c r="B3275" s="72">
        <v>41140</v>
      </c>
      <c r="C3275" s="2" t="s">
        <v>154</v>
      </c>
      <c r="D3275" s="2">
        <v>210</v>
      </c>
    </row>
    <row r="3276" spans="2:5" hidden="1" outlineLevel="1">
      <c r="B3276" s="72">
        <v>41140</v>
      </c>
      <c r="C3276" s="2" t="s">
        <v>2257</v>
      </c>
      <c r="D3276" s="2">
        <v>101</v>
      </c>
    </row>
    <row r="3277" spans="2:5" hidden="1" outlineLevel="1">
      <c r="B3277" s="72">
        <v>41140</v>
      </c>
      <c r="C3277" s="2" t="s">
        <v>132</v>
      </c>
      <c r="D3277" s="2">
        <v>100</v>
      </c>
    </row>
    <row r="3278" spans="2:5" hidden="1" outlineLevel="1">
      <c r="B3278" s="72">
        <v>41140</v>
      </c>
      <c r="C3278" s="2" t="s">
        <v>2258</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2259</v>
      </c>
      <c r="D3282" s="2">
        <v>12</v>
      </c>
    </row>
    <row r="3283" spans="2:4" hidden="1" outlineLevel="1">
      <c r="B3283" s="72">
        <v>41140</v>
      </c>
      <c r="C3283" s="1" t="s">
        <v>525</v>
      </c>
      <c r="D3283" s="2">
        <v>10</v>
      </c>
    </row>
    <row r="3284" spans="2:4" hidden="1" outlineLevel="1">
      <c r="B3284" s="72">
        <v>41140</v>
      </c>
      <c r="C3284" s="2" t="s">
        <v>2251</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2263</v>
      </c>
      <c r="D3295" s="2">
        <v>20</v>
      </c>
    </row>
    <row r="3296" spans="2:4" hidden="1" outlineLevel="1">
      <c r="B3296" s="72">
        <v>41143</v>
      </c>
      <c r="C3296" s="2" t="s">
        <v>2262</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2267</v>
      </c>
      <c r="D3305" s="2">
        <v>100</v>
      </c>
    </row>
    <row r="3306" spans="2:4" hidden="1" outlineLevel="1">
      <c r="B3306" s="72">
        <v>41144</v>
      </c>
      <c r="C3306" s="2" t="s">
        <v>2268</v>
      </c>
      <c r="D3306" s="2">
        <v>420</v>
      </c>
    </row>
    <row r="3307" spans="2:4" hidden="1" outlineLevel="1">
      <c r="B3307" s="72">
        <v>41144</v>
      </c>
      <c r="C3307" s="2" t="s">
        <v>23</v>
      </c>
      <c r="D3307" s="2">
        <v>101</v>
      </c>
    </row>
    <row r="3308" spans="2:4" hidden="1" outlineLevel="1">
      <c r="B3308" s="72">
        <v>41144</v>
      </c>
      <c r="C3308" s="2" t="s">
        <v>2269</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2268</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2278</v>
      </c>
      <c r="D3317" s="2">
        <v>13</v>
      </c>
    </row>
    <row r="3318" spans="2:4" hidden="1" outlineLevel="1">
      <c r="B3318" s="72">
        <v>41146</v>
      </c>
      <c r="C3318" s="1" t="s">
        <v>173</v>
      </c>
      <c r="D3318" s="2">
        <v>50</v>
      </c>
    </row>
    <row r="3319" spans="2:4" hidden="1" outlineLevel="1">
      <c r="B3319" s="72">
        <v>41146</v>
      </c>
      <c r="C3319" s="2" t="s">
        <v>2279</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2280</v>
      </c>
      <c r="D3324" s="2">
        <v>205</v>
      </c>
    </row>
    <row r="3325" spans="2:4" hidden="1" outlineLevel="1">
      <c r="B3325" s="72">
        <v>41146</v>
      </c>
      <c r="C3325" s="2" t="s">
        <v>2281</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2282</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472">
        <v>41153</v>
      </c>
      <c r="C3360" s="2472"/>
      <c r="D3360" s="2472"/>
      <c r="E3360" s="2472"/>
      <c r="F3360" s="2472"/>
      <c r="G3360" s="2472"/>
      <c r="H3360" s="2472"/>
      <c r="I3360" s="2472"/>
      <c r="J3360" s="2472"/>
      <c r="K3360" s="2472"/>
      <c r="L3360" s="2472"/>
    </row>
    <row r="3361" spans="1:12" hidden="1" outlineLevel="1">
      <c r="B3361" s="2473" t="s">
        <v>0</v>
      </c>
      <c r="C3361" s="2473"/>
      <c r="D3361" s="2473"/>
      <c r="I3361" s="2473" t="s">
        <v>1</v>
      </c>
      <c r="J3361" s="2473"/>
      <c r="K3361" s="2473"/>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2327</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2394</v>
      </c>
      <c r="I3366" s="32"/>
      <c r="K3366" s="13"/>
    </row>
    <row r="3367" spans="1:12" hidden="1" outlineLevel="1">
      <c r="A3367" s="2" t="s">
        <v>421</v>
      </c>
      <c r="B3367" s="72">
        <v>41172</v>
      </c>
      <c r="C3367" s="44" t="s">
        <v>656</v>
      </c>
      <c r="D3367" s="199">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2432</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2569</v>
      </c>
      <c r="D3376" s="28">
        <v>120</v>
      </c>
      <c r="E3376" s="28"/>
      <c r="I3376" s="32"/>
      <c r="K3376" s="13"/>
      <c r="L3376" s="13"/>
    </row>
    <row r="3377" spans="1:12" hidden="1" outlineLevel="1">
      <c r="A3377" s="2"/>
      <c r="B3377" s="72">
        <v>41155</v>
      </c>
      <c r="C3377" s="44" t="s">
        <v>2179</v>
      </c>
      <c r="D3377" s="28">
        <v>3000</v>
      </c>
      <c r="E3377" s="28"/>
      <c r="I3377" s="32"/>
      <c r="K3377" s="13"/>
      <c r="L3377" s="13"/>
    </row>
    <row r="3378" spans="1:12" hidden="1" outlineLevel="1">
      <c r="A3378" s="2"/>
      <c r="B3378" s="72">
        <v>41160</v>
      </c>
      <c r="C3378" s="44" t="s">
        <v>2328</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2298</v>
      </c>
      <c r="D3381" s="2">
        <v>220</v>
      </c>
      <c r="E3381" s="28"/>
      <c r="I3381" s="32"/>
      <c r="K3381" s="13"/>
      <c r="L3381" s="13"/>
    </row>
    <row r="3382" spans="1:12" hidden="1" outlineLevel="1">
      <c r="B3382" s="72">
        <v>41153</v>
      </c>
      <c r="C3382" s="2" t="s">
        <v>2299</v>
      </c>
      <c r="D3382" s="2">
        <v>38</v>
      </c>
      <c r="E3382" s="28"/>
      <c r="I3382" s="32"/>
      <c r="K3382" s="13"/>
      <c r="L3382" s="13"/>
    </row>
    <row r="3383" spans="1:12" hidden="1" outlineLevel="1">
      <c r="A3383" s="2"/>
      <c r="B3383" s="72">
        <v>41153</v>
      </c>
      <c r="C3383" s="2" t="s">
        <v>2302</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2316</v>
      </c>
      <c r="D3400" s="2">
        <v>100</v>
      </c>
      <c r="E3400" s="25"/>
    </row>
    <row r="3401" spans="1:11" hidden="1" outlineLevel="1">
      <c r="B3401" s="72">
        <v>41156</v>
      </c>
      <c r="C3401" s="2" t="s">
        <v>2317</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2318</v>
      </c>
      <c r="D3408" s="2">
        <v>20</v>
      </c>
    </row>
    <row r="3409" spans="2:8" hidden="1" outlineLevel="1">
      <c r="B3409" s="72">
        <v>41157</v>
      </c>
      <c r="C3409" s="2" t="s">
        <v>2319</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2324</v>
      </c>
      <c r="D3418" s="14">
        <v>40</v>
      </c>
    </row>
    <row r="3419" spans="2:8" hidden="1" outlineLevel="1">
      <c r="B3419" s="72">
        <v>41159</v>
      </c>
      <c r="C3419" s="2" t="s">
        <v>2325</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2326</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2330</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2331</v>
      </c>
      <c r="D3433" s="2">
        <v>350</v>
      </c>
      <c r="F3433"/>
      <c r="G3433"/>
      <c r="H3433"/>
      <c r="I3433"/>
      <c r="J3433"/>
      <c r="K3433"/>
      <c r="L3433"/>
      <c r="M3433"/>
      <c r="N3433"/>
      <c r="O3433"/>
    </row>
    <row r="3434" spans="2:15" hidden="1" outlineLevel="1">
      <c r="B3434" s="72">
        <v>41161</v>
      </c>
      <c r="C3434" s="2" t="s">
        <v>2332</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2164</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2338</v>
      </c>
      <c r="D3457" s="2">
        <v>200</v>
      </c>
    </row>
    <row r="3458" spans="2:8" hidden="1" outlineLevel="1">
      <c r="B3458" s="72">
        <v>41165</v>
      </c>
      <c r="C3458" s="2" t="s">
        <v>2339</v>
      </c>
      <c r="D3458" s="2">
        <v>160</v>
      </c>
    </row>
    <row r="3459" spans="2:8" hidden="1" outlineLevel="1">
      <c r="B3459" s="72">
        <v>41165</v>
      </c>
      <c r="C3459" s="2" t="s">
        <v>2340</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2341</v>
      </c>
      <c r="D3466" s="2">
        <v>300</v>
      </c>
    </row>
    <row r="3467" spans="2:8" hidden="1" outlineLevel="1">
      <c r="B3467" s="72">
        <v>41167</v>
      </c>
      <c r="C3467" s="2" t="s">
        <v>2342</v>
      </c>
      <c r="D3467" s="2">
        <v>100</v>
      </c>
    </row>
    <row r="3468" spans="2:8" hidden="1" outlineLevel="1">
      <c r="B3468" s="72">
        <v>41167</v>
      </c>
      <c r="C3468" s="2" t="s">
        <v>2343</v>
      </c>
      <c r="D3468" s="2">
        <v>50</v>
      </c>
    </row>
    <row r="3469" spans="2:8" hidden="1" outlineLevel="1">
      <c r="B3469" s="72">
        <v>41167</v>
      </c>
      <c r="C3469" s="2" t="s">
        <v>2344</v>
      </c>
      <c r="D3469" s="2">
        <v>20</v>
      </c>
    </row>
    <row r="3470" spans="2:8" hidden="1" outlineLevel="1">
      <c r="B3470" s="72">
        <v>41167</v>
      </c>
      <c r="C3470" s="2" t="s">
        <v>477</v>
      </c>
      <c r="D3470" s="2">
        <v>18</v>
      </c>
    </row>
    <row r="3471" spans="2:8" hidden="1" outlineLevel="1">
      <c r="B3471" s="72">
        <v>41167</v>
      </c>
      <c r="C3471" s="2" t="s">
        <v>2345</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2346</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2347</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2357</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2358</v>
      </c>
      <c r="D3490" s="2">
        <v>10</v>
      </c>
    </row>
    <row r="3491" spans="2:4" hidden="1" outlineLevel="1">
      <c r="B3491" s="72">
        <v>41169</v>
      </c>
      <c r="C3491" s="1" t="s">
        <v>2359</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2360</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2369</v>
      </c>
      <c r="D3512" s="2">
        <v>115</v>
      </c>
    </row>
    <row r="3513" spans="2:4" hidden="1" outlineLevel="1">
      <c r="B3513" s="72">
        <v>41174</v>
      </c>
      <c r="C3513" s="2" t="s">
        <v>2370</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2371</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2378</v>
      </c>
      <c r="D3528" s="2">
        <v>200</v>
      </c>
    </row>
    <row r="3529" spans="2:5" hidden="1" outlineLevel="1">
      <c r="B3529" s="72">
        <v>41176</v>
      </c>
      <c r="C3529" s="2" t="s">
        <v>2379</v>
      </c>
      <c r="D3529" s="2">
        <v>98</v>
      </c>
    </row>
    <row r="3530" spans="2:5" hidden="1" outlineLevel="1">
      <c r="B3530" s="72">
        <v>41176</v>
      </c>
      <c r="C3530" s="2" t="s">
        <v>2379</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2385</v>
      </c>
      <c r="D3540" s="2">
        <v>260</v>
      </c>
    </row>
    <row r="3541" spans="2:5" hidden="1" outlineLevel="1">
      <c r="B3541" s="72">
        <v>41178</v>
      </c>
      <c r="C3541" s="2" t="s">
        <v>2386</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2387</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2388</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2396</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2397</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2398</v>
      </c>
      <c r="D3561" s="2">
        <v>116</v>
      </c>
    </row>
    <row r="3562" spans="1:12" collapsed="1"/>
    <row r="3563" spans="1:12">
      <c r="B3563" s="2472">
        <v>41183</v>
      </c>
      <c r="C3563" s="2472"/>
      <c r="D3563" s="2472"/>
      <c r="E3563" s="2472"/>
      <c r="F3563" s="2472"/>
      <c r="G3563" s="2472"/>
      <c r="H3563" s="2472"/>
      <c r="I3563" s="2472"/>
      <c r="J3563" s="2472"/>
      <c r="K3563" s="2472"/>
      <c r="L3563" s="2472"/>
    </row>
    <row r="3564" spans="1:12" hidden="1" outlineLevel="1">
      <c r="B3564" s="2473" t="s">
        <v>0</v>
      </c>
      <c r="C3564" s="2473"/>
      <c r="D3564" s="2473"/>
      <c r="I3564" s="2473" t="s">
        <v>1</v>
      </c>
      <c r="J3564" s="2473"/>
      <c r="K3564" s="2473"/>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2427</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0"/>
      <c r="E3568" s="28"/>
      <c r="I3568" s="32"/>
    </row>
    <row r="3569" spans="1:12" hidden="1" outlineLevel="1">
      <c r="A3569" s="2" t="s">
        <v>464</v>
      </c>
      <c r="B3569" s="72">
        <v>41183</v>
      </c>
      <c r="C3569" s="24" t="s">
        <v>30</v>
      </c>
      <c r="D3569" s="211"/>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13">
        <v>280</v>
      </c>
      <c r="E3571" s="25"/>
    </row>
    <row r="3572" spans="1:12" hidden="1" outlineLevel="1">
      <c r="A3572" s="52" t="s">
        <v>545</v>
      </c>
      <c r="B3572" s="72">
        <v>41204</v>
      </c>
      <c r="C3572" s="54" t="s">
        <v>614</v>
      </c>
      <c r="D3572" s="213">
        <v>320</v>
      </c>
      <c r="I3572" s="72"/>
      <c r="J3572" s="2"/>
      <c r="K3572" s="14"/>
      <c r="L3572" s="13"/>
    </row>
    <row r="3573" spans="1:12" ht="15" hidden="1" customHeight="1" outlineLevel="1">
      <c r="A3573" s="2" t="s">
        <v>421</v>
      </c>
      <c r="B3573" s="72">
        <v>41236</v>
      </c>
      <c r="C3573" s="28" t="s">
        <v>2570</v>
      </c>
      <c r="D3573" s="28">
        <v>270</v>
      </c>
      <c r="I3573" s="32"/>
      <c r="J3573" s="44"/>
      <c r="K3573" s="13"/>
      <c r="L3573" s="13"/>
    </row>
    <row r="3574" spans="1:12" hidden="1" outlineLevel="1">
      <c r="A3574" s="2" t="s">
        <v>421</v>
      </c>
      <c r="B3574" s="72"/>
      <c r="C3574" s="44" t="s">
        <v>475</v>
      </c>
      <c r="D3574" s="210"/>
      <c r="E3574" s="2"/>
      <c r="I3574" s="32"/>
      <c r="J3574" s="32"/>
      <c r="K3574" s="13"/>
      <c r="L3574" s="13"/>
    </row>
    <row r="3575" spans="1:12" hidden="1" outlineLevel="1">
      <c r="A3575" s="2" t="s">
        <v>421</v>
      </c>
      <c r="B3575" s="72"/>
      <c r="C3575" s="44" t="s">
        <v>283</v>
      </c>
      <c r="D3575" s="210"/>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2433</v>
      </c>
      <c r="D3577" s="210">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2598</v>
      </c>
      <c r="D3579" s="210">
        <v>0</v>
      </c>
      <c r="E3579" s="28"/>
      <c r="I3579" s="32"/>
      <c r="K3579" s="13"/>
      <c r="L3579" s="13"/>
    </row>
    <row r="3580" spans="1:12" hidden="1" outlineLevel="1">
      <c r="A3580" s="2"/>
      <c r="B3580" s="72">
        <v>41185</v>
      </c>
      <c r="C3580" s="44" t="s">
        <v>2179</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2399</v>
      </c>
      <c r="D3584" s="2">
        <v>150</v>
      </c>
      <c r="E3584" s="28"/>
      <c r="I3584" s="32"/>
      <c r="K3584" s="13"/>
    </row>
    <row r="3585" spans="1:11" hidden="1" outlineLevel="1">
      <c r="A3585" s="2"/>
      <c r="B3585" s="72">
        <v>41183</v>
      </c>
      <c r="C3585" s="1" t="s">
        <v>2399</v>
      </c>
      <c r="D3585" s="2">
        <v>292</v>
      </c>
      <c r="E3585" s="28"/>
      <c r="I3585" s="32"/>
      <c r="K3585" s="13"/>
    </row>
    <row r="3586" spans="1:11" hidden="1" outlineLevel="1">
      <c r="A3586" s="2"/>
      <c r="B3586" s="72">
        <v>41183</v>
      </c>
      <c r="C3586" s="1" t="s">
        <v>2400</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2401</v>
      </c>
      <c r="D3589" s="2">
        <v>60</v>
      </c>
      <c r="E3589" s="28"/>
      <c r="I3589" s="32"/>
      <c r="J3589" s="2"/>
      <c r="K3589" s="13"/>
    </row>
    <row r="3590" spans="1:11" hidden="1" outlineLevel="1">
      <c r="A3590" s="2"/>
      <c r="B3590" s="72">
        <v>41183</v>
      </c>
      <c r="C3590" s="1" t="s">
        <v>2402</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2403</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2404</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2439</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2440</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2443</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2444</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2448</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2454</v>
      </c>
      <c r="D3659" s="2">
        <v>272</v>
      </c>
      <c r="J3659" s="7"/>
    </row>
    <row r="3660" spans="2:10" hidden="1" outlineLevel="1">
      <c r="B3660" s="72">
        <v>41198</v>
      </c>
      <c r="C3660" s="2" t="s">
        <v>2453</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2456</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2458</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2138</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2461</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2462</v>
      </c>
      <c r="D3688" s="2">
        <v>150</v>
      </c>
    </row>
    <row r="3689" spans="2:4" hidden="1" outlineLevel="1">
      <c r="B3689" s="72">
        <v>41203</v>
      </c>
      <c r="C3689" s="2" t="s">
        <v>2463</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2465</v>
      </c>
      <c r="D3693" s="2">
        <v>1600</v>
      </c>
    </row>
    <row r="3694" spans="2:4" hidden="1" outlineLevel="1">
      <c r="B3694" s="72">
        <v>41204</v>
      </c>
      <c r="C3694" s="1" t="s">
        <v>2466</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2474</v>
      </c>
      <c r="D3699" s="2">
        <v>150</v>
      </c>
    </row>
    <row r="3700" spans="2:6" hidden="1" outlineLevel="1">
      <c r="B3700" s="72">
        <v>41205</v>
      </c>
      <c r="C3700" s="2" t="s">
        <v>246</v>
      </c>
      <c r="D3700" s="2">
        <v>60</v>
      </c>
    </row>
    <row r="3701" spans="2:6" hidden="1" outlineLevel="1">
      <c r="B3701" s="72">
        <v>41206</v>
      </c>
      <c r="C3701" s="2" t="s">
        <v>2169</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2476</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2477</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2478</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2479</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2480</v>
      </c>
      <c r="D3720" s="2">
        <v>80</v>
      </c>
    </row>
    <row r="3721" spans="2:5" hidden="1" outlineLevel="1">
      <c r="B3721" s="72">
        <v>41208</v>
      </c>
      <c r="C3721" s="2" t="s">
        <v>401</v>
      </c>
      <c r="D3721" s="2">
        <v>30</v>
      </c>
    </row>
    <row r="3722" spans="2:5" hidden="1" outlineLevel="1">
      <c r="B3722" s="72">
        <v>41209</v>
      </c>
      <c r="C3722" s="1" t="s">
        <v>2482</v>
      </c>
      <c r="D3722" s="2">
        <v>6</v>
      </c>
    </row>
    <row r="3723" spans="2:5" hidden="1" outlineLevel="1">
      <c r="B3723" s="72">
        <v>41209</v>
      </c>
      <c r="C3723" s="2" t="s">
        <v>2481</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2483</v>
      </c>
      <c r="D3726" s="2">
        <v>1000</v>
      </c>
    </row>
    <row r="3727" spans="2:5" hidden="1" outlineLevel="1">
      <c r="B3727" s="72">
        <v>41210</v>
      </c>
      <c r="C3727" s="1" t="s">
        <v>2131</v>
      </c>
      <c r="D3727" s="2">
        <v>500</v>
      </c>
      <c r="E3727" s="2"/>
    </row>
    <row r="3728" spans="2:5" hidden="1" outlineLevel="1">
      <c r="B3728" s="72">
        <v>41210</v>
      </c>
      <c r="C3728" s="2" t="s">
        <v>2484</v>
      </c>
      <c r="D3728" s="2">
        <v>1000</v>
      </c>
    </row>
    <row r="3729" spans="1:12" hidden="1" outlineLevel="1">
      <c r="B3729" s="72">
        <v>41211</v>
      </c>
      <c r="C3729" s="2" t="s">
        <v>2485</v>
      </c>
      <c r="D3729" s="2">
        <v>20</v>
      </c>
    </row>
    <row r="3730" spans="1:12" hidden="1" outlineLevel="1">
      <c r="B3730" s="72">
        <v>41211</v>
      </c>
      <c r="C3730" s="2" t="s">
        <v>2486</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2487</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472">
        <v>41214</v>
      </c>
      <c r="C3740" s="2472"/>
      <c r="D3740" s="2472"/>
      <c r="E3740" s="2472"/>
      <c r="F3740" s="2472"/>
      <c r="G3740" s="2472"/>
      <c r="H3740" s="2472"/>
      <c r="I3740" s="2472"/>
      <c r="J3740" s="2472"/>
      <c r="K3740" s="2472"/>
      <c r="L3740" s="2472"/>
    </row>
    <row r="3741" spans="1:12" hidden="1" outlineLevel="1">
      <c r="B3741" s="2473" t="s">
        <v>0</v>
      </c>
      <c r="C3741" s="2473"/>
      <c r="D3741" s="2473"/>
      <c r="I3741" s="2473" t="s">
        <v>1</v>
      </c>
      <c r="J3741" s="2473"/>
      <c r="K3741" s="2473"/>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2538</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4" t="s">
        <v>2585</v>
      </c>
      <c r="C3745" s="24" t="s">
        <v>30</v>
      </c>
      <c r="D3745" s="218" t="s">
        <v>2584</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17" t="s">
        <v>612</v>
      </c>
      <c r="D3747" s="213">
        <v>290</v>
      </c>
      <c r="E3747" s="28"/>
      <c r="J3747" s="1" t="s">
        <v>195</v>
      </c>
      <c r="K3747" s="13">
        <f>SUM(K3743:K3746)</f>
        <v>0.38</v>
      </c>
    </row>
    <row r="3748" spans="1:12" hidden="1" outlineLevel="1">
      <c r="A3748" s="52" t="s">
        <v>545</v>
      </c>
      <c r="B3748" s="72">
        <v>41236</v>
      </c>
      <c r="C3748" s="217" t="s">
        <v>614</v>
      </c>
      <c r="D3748" s="213">
        <v>295</v>
      </c>
      <c r="E3748" s="25"/>
    </row>
    <row r="3749" spans="1:12" hidden="1" outlineLevel="1">
      <c r="A3749" s="2" t="s">
        <v>421</v>
      </c>
      <c r="B3749" s="72">
        <v>41236</v>
      </c>
      <c r="C3749" s="28" t="s">
        <v>2570</v>
      </c>
      <c r="D3749" s="28">
        <v>270</v>
      </c>
      <c r="I3749" s="72"/>
      <c r="J3749" s="2"/>
      <c r="K3749" s="14"/>
      <c r="L3749" s="13"/>
    </row>
    <row r="3750" spans="1:12" ht="15" hidden="1" customHeight="1" outlineLevel="1">
      <c r="A3750" s="2" t="s">
        <v>421</v>
      </c>
      <c r="B3750" s="72"/>
      <c r="C3750" s="44" t="s">
        <v>475</v>
      </c>
      <c r="D3750" s="210">
        <v>0</v>
      </c>
      <c r="I3750" s="32"/>
      <c r="J3750" s="1" t="s">
        <v>195</v>
      </c>
      <c r="K3750" s="13">
        <f ca="1">SUM(K3749:K3775)</f>
        <v>0</v>
      </c>
      <c r="L3750" s="13"/>
    </row>
    <row r="3751" spans="1:12" hidden="1" outlineLevel="1">
      <c r="A3751" s="2" t="s">
        <v>421</v>
      </c>
      <c r="B3751" s="72">
        <v>41215</v>
      </c>
      <c r="C3751" s="44" t="s">
        <v>283</v>
      </c>
      <c r="D3751" s="215">
        <v>430</v>
      </c>
      <c r="E3751" s="2"/>
      <c r="I3751" s="32"/>
      <c r="J3751" s="1" t="s">
        <v>130</v>
      </c>
      <c r="K3751" s="13">
        <f ca="1">K3747-K3750</f>
        <v>0.38</v>
      </c>
      <c r="L3751" s="13"/>
    </row>
    <row r="3752" spans="1:12" hidden="1" outlineLevel="1">
      <c r="A3752" s="52" t="s">
        <v>551</v>
      </c>
      <c r="B3752" s="72"/>
      <c r="C3752" s="217" t="s">
        <v>27</v>
      </c>
      <c r="D3752" s="215">
        <v>0</v>
      </c>
      <c r="E3752" s="28"/>
      <c r="I3752" s="32"/>
      <c r="K3752" s="13"/>
      <c r="L3752" s="13"/>
    </row>
    <row r="3753" spans="1:12" ht="60" hidden="1" outlineLevel="1">
      <c r="A3753" s="2" t="s">
        <v>421</v>
      </c>
      <c r="B3753" s="72">
        <v>41239</v>
      </c>
      <c r="C3753" s="216" t="s">
        <v>2577</v>
      </c>
      <c r="D3753" s="215">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2598</v>
      </c>
      <c r="D3755" s="210">
        <v>0</v>
      </c>
      <c r="E3755" s="28"/>
      <c r="I3755" s="32"/>
      <c r="K3755" s="13"/>
      <c r="L3755" s="13"/>
    </row>
    <row r="3756" spans="1:12" hidden="1" outlineLevel="1">
      <c r="A3756" s="2" t="s">
        <v>2493</v>
      </c>
      <c r="B3756" s="72">
        <v>41214</v>
      </c>
      <c r="C3756" s="44" t="s">
        <v>2179</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2514</v>
      </c>
      <c r="D3759" s="2">
        <v>100</v>
      </c>
      <c r="E3759" s="28"/>
      <c r="G3759" s="2"/>
      <c r="I3759" s="32"/>
      <c r="K3759" s="13"/>
      <c r="L3759" s="13"/>
    </row>
    <row r="3760" spans="1:12" hidden="1" outlineLevel="1">
      <c r="B3760" s="72">
        <v>41214</v>
      </c>
      <c r="C3760" s="1" t="s">
        <v>2515</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2520</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2524</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2525</v>
      </c>
      <c r="D3774" s="2">
        <v>140</v>
      </c>
      <c r="E3774" s="2"/>
    </row>
    <row r="3775" spans="1:11" hidden="1" outlineLevel="1">
      <c r="A3775" s="2"/>
      <c r="B3775" s="72">
        <v>41217</v>
      </c>
      <c r="C3775" s="1" t="s">
        <v>2316</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2529</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2531</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2532</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2540</v>
      </c>
      <c r="D3799" s="14">
        <v>3100</v>
      </c>
    </row>
    <row r="3800" spans="2:8" hidden="1" outlineLevel="1">
      <c r="B3800" s="72">
        <v>41223</v>
      </c>
      <c r="C3800" s="2" t="s">
        <v>173</v>
      </c>
      <c r="D3800" s="2">
        <v>50</v>
      </c>
    </row>
    <row r="3801" spans="2:8" hidden="1" outlineLevel="1">
      <c r="B3801" s="72">
        <v>41223</v>
      </c>
      <c r="C3801" s="2" t="s">
        <v>2541</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2542</v>
      </c>
      <c r="D3804" s="2">
        <v>130</v>
      </c>
    </row>
    <row r="3805" spans="2:8" hidden="1" outlineLevel="1">
      <c r="B3805" s="72">
        <v>41223</v>
      </c>
      <c r="C3805" s="1" t="s">
        <v>2543</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2544</v>
      </c>
      <c r="D3809" s="14">
        <v>10</v>
      </c>
    </row>
    <row r="3810" spans="2:15" hidden="1" outlineLevel="1">
      <c r="B3810" s="72">
        <v>41224</v>
      </c>
      <c r="C3810" s="2" t="s">
        <v>2541</v>
      </c>
      <c r="D3810" s="14">
        <v>30</v>
      </c>
      <c r="F3810"/>
      <c r="G3810"/>
      <c r="H3810"/>
      <c r="I3810"/>
      <c r="J3810"/>
      <c r="K3810"/>
      <c r="L3810"/>
      <c r="M3810"/>
      <c r="N3810"/>
      <c r="O3810"/>
    </row>
    <row r="3811" spans="2:15" hidden="1" outlineLevel="1">
      <c r="B3811" s="72">
        <v>41224</v>
      </c>
      <c r="C3811" s="2" t="s">
        <v>2541</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2541</v>
      </c>
      <c r="D3817" s="2">
        <v>440</v>
      </c>
    </row>
    <row r="3818" spans="2:15" hidden="1" outlineLevel="1">
      <c r="B3818" s="72">
        <v>41225</v>
      </c>
      <c r="C3818" s="2" t="s">
        <v>2545</v>
      </c>
      <c r="D3818" s="2">
        <v>280</v>
      </c>
    </row>
    <row r="3819" spans="2:15" hidden="1" outlineLevel="1">
      <c r="B3819" s="72">
        <v>41225</v>
      </c>
      <c r="C3819" s="2" t="s">
        <v>2546</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2547</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2548</v>
      </c>
      <c r="D3826" s="2">
        <v>2</v>
      </c>
      <c r="E3826" s="2"/>
      <c r="I3826" s="32"/>
      <c r="K3826" s="2"/>
    </row>
    <row r="3827" spans="2:11" hidden="1" outlineLevel="1">
      <c r="B3827" s="72">
        <v>41225</v>
      </c>
      <c r="C3827" s="1" t="s">
        <v>2549</v>
      </c>
      <c r="D3827" s="2">
        <v>5</v>
      </c>
      <c r="E3827" s="2"/>
    </row>
    <row r="3828" spans="2:11" hidden="1" outlineLevel="1">
      <c r="B3828" s="72">
        <v>41225</v>
      </c>
      <c r="C3828" s="2" t="s">
        <v>205</v>
      </c>
      <c r="D3828" s="2">
        <v>12</v>
      </c>
    </row>
    <row r="3829" spans="2:11" hidden="1" outlineLevel="1">
      <c r="B3829" s="72">
        <v>41227</v>
      </c>
      <c r="C3829" s="2" t="s">
        <v>2550</v>
      </c>
      <c r="D3829" s="2">
        <v>810</v>
      </c>
    </row>
    <row r="3830" spans="2:11" hidden="1" outlineLevel="1">
      <c r="B3830" s="72">
        <v>41227</v>
      </c>
      <c r="C3830" s="2" t="s">
        <v>2439</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2551</v>
      </c>
      <c r="D3836" s="2">
        <v>10</v>
      </c>
    </row>
    <row r="3837" spans="2:11" hidden="1" outlineLevel="1">
      <c r="B3837" s="72">
        <v>41228</v>
      </c>
      <c r="C3837" s="1" t="s">
        <v>289</v>
      </c>
      <c r="D3837" s="2">
        <v>10</v>
      </c>
    </row>
    <row r="3838" spans="2:11" hidden="1" outlineLevel="1">
      <c r="B3838" s="72">
        <v>41228</v>
      </c>
      <c r="C3838" s="1" t="s">
        <v>2552</v>
      </c>
      <c r="D3838" s="2">
        <v>70</v>
      </c>
    </row>
    <row r="3839" spans="2:11" hidden="1" outlineLevel="1">
      <c r="B3839" s="72">
        <v>41228</v>
      </c>
      <c r="C3839" s="1" t="s">
        <v>58</v>
      </c>
      <c r="D3839" s="2">
        <v>10</v>
      </c>
    </row>
    <row r="3840" spans="2:11" hidden="1" outlineLevel="1">
      <c r="B3840" s="72">
        <v>41229</v>
      </c>
      <c r="C3840" s="1" t="s">
        <v>2553</v>
      </c>
      <c r="D3840" s="2">
        <v>50</v>
      </c>
    </row>
    <row r="3841" spans="2:10" hidden="1" outlineLevel="1">
      <c r="B3841" s="72">
        <v>41229</v>
      </c>
      <c r="C3841" s="1" t="s">
        <v>2554</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2439</v>
      </c>
      <c r="D3846" s="2">
        <v>12</v>
      </c>
    </row>
    <row r="3847" spans="2:10" hidden="1" outlineLevel="1">
      <c r="B3847" s="72">
        <v>41229</v>
      </c>
      <c r="C3847" s="1" t="s">
        <v>2555</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2556</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2532</v>
      </c>
      <c r="D3865" s="14">
        <v>193</v>
      </c>
      <c r="E3865" s="2"/>
    </row>
    <row r="3866" spans="2:5" hidden="1" outlineLevel="1">
      <c r="B3866" s="72">
        <v>41232</v>
      </c>
      <c r="C3866" s="2" t="s">
        <v>51</v>
      </c>
      <c r="D3866" s="2">
        <v>100</v>
      </c>
    </row>
    <row r="3867" spans="2:5" hidden="1" outlineLevel="1">
      <c r="B3867" s="72">
        <v>41232</v>
      </c>
      <c r="C3867" s="1" t="s">
        <v>2557</v>
      </c>
      <c r="D3867" s="2">
        <v>148</v>
      </c>
    </row>
    <row r="3868" spans="2:5" hidden="1" outlineLevel="1">
      <c r="B3868" s="72">
        <v>41232</v>
      </c>
      <c r="C3868" s="2" t="s">
        <v>2558</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2565</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2566</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2567</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2574</v>
      </c>
      <c r="D3898" s="2">
        <v>200</v>
      </c>
    </row>
    <row r="3899" spans="2:6" hidden="1" outlineLevel="1">
      <c r="B3899" s="72">
        <v>41237</v>
      </c>
      <c r="C3899" s="2" t="s">
        <v>246</v>
      </c>
      <c r="D3899" s="2">
        <v>30</v>
      </c>
    </row>
    <row r="3900" spans="2:6" hidden="1" outlineLevel="1">
      <c r="B3900" s="72">
        <v>41238</v>
      </c>
      <c r="C3900" s="2" t="s">
        <v>2575</v>
      </c>
      <c r="D3900" s="2">
        <v>60</v>
      </c>
    </row>
    <row r="3901" spans="2:6" hidden="1" outlineLevel="1">
      <c r="B3901" s="72">
        <v>41238</v>
      </c>
      <c r="C3901" s="2" t="s">
        <v>2576</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2589</v>
      </c>
      <c r="D3912" s="2">
        <v>150</v>
      </c>
    </row>
    <row r="3913" spans="2:5" hidden="1" outlineLevel="1">
      <c r="B3913" s="72">
        <v>41239</v>
      </c>
      <c r="C3913" s="1" t="s">
        <v>2590</v>
      </c>
      <c r="D3913" s="2">
        <v>30</v>
      </c>
      <c r="E3913" s="2"/>
    </row>
    <row r="3914" spans="2:5" hidden="1" outlineLevel="1">
      <c r="B3914" s="72">
        <v>41239</v>
      </c>
      <c r="C3914" s="2" t="s">
        <v>114</v>
      </c>
      <c r="D3914" s="2">
        <v>50</v>
      </c>
    </row>
    <row r="3915" spans="2:5" hidden="1" outlineLevel="1">
      <c r="B3915" s="72">
        <v>41239</v>
      </c>
      <c r="C3915" s="2" t="s">
        <v>2590</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2324</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472">
        <v>41244</v>
      </c>
      <c r="C3952" s="2472"/>
      <c r="D3952" s="2472"/>
      <c r="E3952" s="2472"/>
      <c r="F3952" s="2472"/>
      <c r="G3952" s="2472"/>
      <c r="H3952" s="2472"/>
      <c r="I3952" s="2472"/>
      <c r="J3952" s="2472"/>
      <c r="K3952" s="2472"/>
      <c r="L3952" s="2472"/>
    </row>
    <row r="3953" spans="1:12" hidden="1" outlineLevel="1">
      <c r="B3953" s="2473" t="s">
        <v>0</v>
      </c>
      <c r="C3953" s="2473"/>
      <c r="D3953" s="2473"/>
      <c r="I3953" s="2473" t="s">
        <v>2638</v>
      </c>
      <c r="J3953" s="2473"/>
      <c r="K3953" s="2473"/>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2606</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4"/>
      <c r="C3957" s="24" t="s">
        <v>30</v>
      </c>
      <c r="D3957" s="218">
        <v>0</v>
      </c>
      <c r="E3957" s="28"/>
      <c r="I3957" s="32"/>
    </row>
    <row r="3958" spans="1:12" hidden="1" outlineLevel="1">
      <c r="A3958" s="2" t="s">
        <v>421</v>
      </c>
      <c r="B3958" s="72">
        <v>41249</v>
      </c>
      <c r="C3958" s="44" t="s">
        <v>656</v>
      </c>
      <c r="D3958" s="28">
        <v>200</v>
      </c>
      <c r="I3958" s="32"/>
      <c r="J3958" s="1" t="s">
        <v>195</v>
      </c>
      <c r="K3958" s="225">
        <f>SUM(K3955:K3957)</f>
        <v>1700</v>
      </c>
    </row>
    <row r="3959" spans="1:12" hidden="1" outlineLevel="1">
      <c r="A3959" s="2"/>
      <c r="B3959" s="72">
        <v>41250</v>
      </c>
      <c r="C3959" s="44" t="s">
        <v>612</v>
      </c>
      <c r="D3959" s="28">
        <v>200</v>
      </c>
      <c r="I3959" s="32"/>
      <c r="K3959" s="225"/>
    </row>
    <row r="3960" spans="1:12" hidden="1" outlineLevel="1">
      <c r="A3960" s="52" t="s">
        <v>545</v>
      </c>
      <c r="B3960" s="72">
        <v>41262</v>
      </c>
      <c r="C3960" s="217" t="s">
        <v>612</v>
      </c>
      <c r="D3960" s="213">
        <v>281</v>
      </c>
      <c r="E3960" s="28"/>
    </row>
    <row r="3961" spans="1:12" hidden="1" outlineLevel="1">
      <c r="A3961" s="52" t="s">
        <v>545</v>
      </c>
      <c r="B3961" s="72">
        <v>41262</v>
      </c>
      <c r="C3961" s="217" t="s">
        <v>614</v>
      </c>
      <c r="D3961" s="213">
        <v>345</v>
      </c>
      <c r="E3961" s="25"/>
      <c r="I3961" s="1" t="s">
        <v>115</v>
      </c>
      <c r="J3961" s="1" t="s">
        <v>2</v>
      </c>
      <c r="K3961" s="1" t="s">
        <v>4</v>
      </c>
    </row>
    <row r="3962" spans="1:12" hidden="1" outlineLevel="1">
      <c r="A3962" s="2" t="s">
        <v>421</v>
      </c>
      <c r="B3962" s="72">
        <v>41249</v>
      </c>
      <c r="C3962" s="28" t="s">
        <v>2597</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15">
        <v>0</v>
      </c>
      <c r="E3964" s="2"/>
      <c r="I3964" s="72">
        <v>41257</v>
      </c>
      <c r="J3964" s="2" t="s">
        <v>657</v>
      </c>
      <c r="K3964" s="2">
        <v>60</v>
      </c>
      <c r="L3964" s="13"/>
    </row>
    <row r="3965" spans="1:12" hidden="1" outlineLevel="1">
      <c r="A3965" s="52" t="s">
        <v>551</v>
      </c>
      <c r="B3965" s="72">
        <v>41263</v>
      </c>
      <c r="C3965" s="217" t="s">
        <v>27</v>
      </c>
      <c r="D3965" s="213">
        <v>786.52</v>
      </c>
      <c r="E3965" s="28"/>
      <c r="I3965" s="72">
        <v>41257</v>
      </c>
      <c r="J3965" s="1" t="s">
        <v>429</v>
      </c>
      <c r="K3965" s="13">
        <v>400</v>
      </c>
      <c r="L3965" s="13"/>
    </row>
    <row r="3966" spans="1:12" hidden="1" outlineLevel="1">
      <c r="A3966" s="2" t="s">
        <v>421</v>
      </c>
      <c r="B3966" s="72"/>
      <c r="C3966" s="44" t="s">
        <v>2692</v>
      </c>
      <c r="D3966" s="215"/>
      <c r="E3966" s="28"/>
      <c r="I3966" s="72">
        <v>41264</v>
      </c>
      <c r="J3966" s="1" t="s">
        <v>2666</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2648</v>
      </c>
      <c r="D3968" s="28">
        <v>360</v>
      </c>
      <c r="E3968" s="28"/>
      <c r="I3968" s="32"/>
      <c r="J3968" s="1" t="s">
        <v>195</v>
      </c>
      <c r="K3968" s="13">
        <f ca="1">SUM(K3962:K3990)</f>
        <v>1440</v>
      </c>
      <c r="L3968" s="13"/>
    </row>
    <row r="3969" spans="1:12" hidden="1" outlineLevel="1">
      <c r="A3969" s="2" t="s">
        <v>2493</v>
      </c>
      <c r="B3969" s="72">
        <v>41247</v>
      </c>
      <c r="C3969" s="44" t="s">
        <v>2179</v>
      </c>
      <c r="D3969" s="28">
        <v>3000</v>
      </c>
      <c r="E3969" s="28"/>
      <c r="I3969" s="32"/>
      <c r="J3969" s="1" t="s">
        <v>130</v>
      </c>
      <c r="K3969" s="226">
        <f ca="1">K3958-K3968</f>
        <v>260</v>
      </c>
      <c r="L3969" s="13"/>
    </row>
    <row r="3970" spans="1:12" hidden="1" outlineLevel="1">
      <c r="B3970" s="72">
        <v>41244</v>
      </c>
      <c r="C3970" s="44" t="s">
        <v>2628</v>
      </c>
      <c r="D3970" s="28">
        <v>1000</v>
      </c>
      <c r="E3970" s="28" t="s">
        <v>2629</v>
      </c>
      <c r="I3970" s="32"/>
      <c r="K3970" s="13"/>
      <c r="L3970" s="13"/>
    </row>
    <row r="3971" spans="1:12" hidden="1" outlineLevel="1">
      <c r="B3971" s="72">
        <v>41265</v>
      </c>
      <c r="C3971" s="44" t="s">
        <v>2672</v>
      </c>
      <c r="D3971" s="28">
        <v>100</v>
      </c>
      <c r="E3971" s="28" t="s">
        <v>2675</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2625</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2626</v>
      </c>
      <c r="D3981" s="2">
        <v>10</v>
      </c>
      <c r="E3981" s="28"/>
      <c r="I3981" s="32"/>
      <c r="J3981" s="2"/>
      <c r="K3981" s="13"/>
    </row>
    <row r="3982" spans="1:12" hidden="1" outlineLevel="1">
      <c r="A3982" s="2"/>
      <c r="B3982" s="72">
        <v>41244</v>
      </c>
      <c r="C3982" s="1" t="s">
        <v>2627</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2209</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2643</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2209</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2645</v>
      </c>
      <c r="D4010" s="2">
        <v>20</v>
      </c>
    </row>
    <row r="4011" spans="2:8" hidden="1" outlineLevel="1">
      <c r="B4011" s="72">
        <v>41250</v>
      </c>
      <c r="C4011" s="2" t="s">
        <v>2209</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2209</v>
      </c>
      <c r="D4016" s="2">
        <v>20</v>
      </c>
      <c r="H4016" s="7"/>
    </row>
    <row r="4017" spans="2:15" hidden="1" outlineLevel="1">
      <c r="B4017" s="72">
        <v>41251</v>
      </c>
      <c r="C4017" s="1" t="s">
        <v>2627</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2654</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2209</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2209</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2661</v>
      </c>
      <c r="D4056" s="2">
        <v>260</v>
      </c>
    </row>
    <row r="4057" spans="2:10" hidden="1" outlineLevel="1">
      <c r="B4057" s="72">
        <v>41258</v>
      </c>
      <c r="C4057" s="2" t="s">
        <v>2662</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2209</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2439</v>
      </c>
      <c r="D4067" s="2">
        <v>15</v>
      </c>
    </row>
    <row r="4068" spans="2:5" hidden="1" outlineLevel="1">
      <c r="B4068" s="72">
        <v>41260</v>
      </c>
      <c r="C4068" s="1" t="s">
        <v>2209</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2665</v>
      </c>
      <c r="D4089" s="2">
        <v>100</v>
      </c>
    </row>
    <row r="4090" spans="2:5" hidden="1" outlineLevel="1">
      <c r="B4090" s="72">
        <v>41264</v>
      </c>
      <c r="C4090" s="2" t="s">
        <v>2665</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2669</v>
      </c>
      <c r="D4093" s="2">
        <v>20</v>
      </c>
    </row>
    <row r="4094" spans="2:5" hidden="1" outlineLevel="1">
      <c r="B4094" s="72">
        <v>41265</v>
      </c>
      <c r="C4094" s="1" t="s">
        <v>2670</v>
      </c>
      <c r="D4094" s="2">
        <v>50</v>
      </c>
    </row>
    <row r="4095" spans="2:5" hidden="1" outlineLevel="1">
      <c r="B4095" s="72">
        <v>41265</v>
      </c>
      <c r="C4095" s="1" t="s">
        <v>2671</v>
      </c>
      <c r="D4095" s="2">
        <v>150</v>
      </c>
    </row>
    <row r="4096" spans="2:5" hidden="1" outlineLevel="1">
      <c r="B4096" s="72">
        <v>41265</v>
      </c>
      <c r="C4096" s="1" t="s">
        <v>525</v>
      </c>
      <c r="D4096" s="2">
        <v>10</v>
      </c>
    </row>
    <row r="4097" spans="2:8" hidden="1" outlineLevel="1">
      <c r="B4097" s="72">
        <v>41265</v>
      </c>
      <c r="C4097" s="1" t="s">
        <v>2672</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28">
        <v>41259</v>
      </c>
      <c r="G4101" s="1" t="s">
        <v>57</v>
      </c>
      <c r="H4101" s="1">
        <v>130</v>
      </c>
    </row>
    <row r="4102" spans="2:8" hidden="1" outlineLevel="1">
      <c r="B4102" s="72">
        <v>41266</v>
      </c>
      <c r="C4102" s="2" t="s">
        <v>2673</v>
      </c>
      <c r="D4102" s="2">
        <v>20</v>
      </c>
      <c r="F4102" s="228">
        <v>41262</v>
      </c>
      <c r="G4102" s="1" t="s">
        <v>1229</v>
      </c>
      <c r="H4102" s="1">
        <v>116</v>
      </c>
    </row>
    <row r="4103" spans="2:8" hidden="1" outlineLevel="1">
      <c r="B4103" s="72">
        <v>41266</v>
      </c>
      <c r="C4103" s="2" t="s">
        <v>2316</v>
      </c>
      <c r="D4103" s="2">
        <v>12</v>
      </c>
      <c r="F4103" s="228">
        <v>41266</v>
      </c>
      <c r="G4103" s="1" t="s">
        <v>23</v>
      </c>
      <c r="H4103" s="1">
        <v>100</v>
      </c>
    </row>
    <row r="4104" spans="2:8" hidden="1" outlineLevel="1">
      <c r="B4104" s="72">
        <v>41266</v>
      </c>
      <c r="C4104" s="2" t="s">
        <v>289</v>
      </c>
      <c r="D4104" s="2">
        <v>40</v>
      </c>
      <c r="F4104" s="228">
        <v>41267</v>
      </c>
      <c r="G4104" s="1" t="s">
        <v>2677</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28">
        <v>41266</v>
      </c>
      <c r="G4106" s="1" t="s">
        <v>2674</v>
      </c>
      <c r="H4106" s="1">
        <v>45</v>
      </c>
    </row>
    <row r="4107" spans="2:8" hidden="1" outlineLevel="1">
      <c r="B4107" s="72">
        <v>41266</v>
      </c>
      <c r="C4107" s="2" t="s">
        <v>2164</v>
      </c>
      <c r="D4107" s="2">
        <v>45</v>
      </c>
      <c r="F4107" s="228">
        <v>41269</v>
      </c>
      <c r="G4107" s="1" t="s">
        <v>2674</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28"/>
    </row>
    <row r="4119" spans="2:10" hidden="1" outlineLevel="1">
      <c r="B4119" s="72">
        <v>41269</v>
      </c>
      <c r="C4119" s="2" t="s">
        <v>485</v>
      </c>
      <c r="D4119" s="2">
        <v>50</v>
      </c>
      <c r="F4119" s="86"/>
    </row>
    <row r="4120" spans="2:10" hidden="1" outlineLevel="1">
      <c r="B4120" s="72">
        <v>41269</v>
      </c>
      <c r="C4120" s="2" t="s">
        <v>2681</v>
      </c>
      <c r="D4120" s="2">
        <v>40</v>
      </c>
      <c r="F4120" s="86"/>
    </row>
    <row r="4121" spans="2:10" hidden="1" outlineLevel="1">
      <c r="B4121" s="72">
        <v>41269</v>
      </c>
      <c r="C4121" s="2" t="s">
        <v>2164</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2682</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2684</v>
      </c>
      <c r="D4131" s="2">
        <v>654</v>
      </c>
      <c r="F4131" s="228">
        <v>41271</v>
      </c>
      <c r="G4131" s="2" t="s">
        <v>2684</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0">
        <v>41273</v>
      </c>
      <c r="C4134" s="231" t="s">
        <v>2685</v>
      </c>
      <c r="D4134" s="231">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472">
        <v>41275</v>
      </c>
      <c r="C4144" s="2472"/>
      <c r="D4144" s="2472"/>
      <c r="E4144" s="2472"/>
      <c r="F4144" s="2472"/>
      <c r="G4144" s="2472"/>
      <c r="H4144" s="2472"/>
      <c r="I4144" s="2472"/>
      <c r="J4144" s="2472"/>
      <c r="K4144" s="2472"/>
      <c r="L4144" s="2472"/>
    </row>
    <row r="4145" spans="1:12" hidden="1" outlineLevel="1">
      <c r="B4145" s="2473" t="s">
        <v>0</v>
      </c>
      <c r="C4145" s="2473"/>
      <c r="D4145" s="2473"/>
      <c r="I4145" s="2473" t="s">
        <v>2638</v>
      </c>
      <c r="J4145" s="2473"/>
      <c r="K4145" s="2473"/>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2702</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18" t="s">
        <v>2829</v>
      </c>
      <c r="E4149" s="28"/>
      <c r="I4149" s="32"/>
    </row>
    <row r="4150" spans="1:12" hidden="1" outlineLevel="1">
      <c r="A4150" s="2" t="s">
        <v>421</v>
      </c>
      <c r="B4150" s="72">
        <v>41294</v>
      </c>
      <c r="C4150" s="44" t="s">
        <v>656</v>
      </c>
      <c r="D4150" s="28">
        <v>160</v>
      </c>
      <c r="I4150" s="32"/>
      <c r="J4150" s="1" t="s">
        <v>195</v>
      </c>
      <c r="K4150" s="225">
        <f>SUM(K4147:K4149)</f>
        <v>1960</v>
      </c>
    </row>
    <row r="4151" spans="1:12" hidden="1" outlineLevel="1">
      <c r="A4151" s="2"/>
      <c r="C4151" s="44" t="s">
        <v>612</v>
      </c>
      <c r="D4151" s="28"/>
      <c r="I4151" s="32"/>
      <c r="K4151" s="225"/>
    </row>
    <row r="4152" spans="1:12" hidden="1" outlineLevel="1">
      <c r="A4152" s="52" t="s">
        <v>545</v>
      </c>
      <c r="B4152" s="72">
        <v>41299</v>
      </c>
      <c r="C4152" s="217" t="s">
        <v>612</v>
      </c>
      <c r="D4152" s="213">
        <v>290</v>
      </c>
      <c r="E4152" s="28"/>
    </row>
    <row r="4153" spans="1:12" hidden="1" outlineLevel="1">
      <c r="A4153" s="52" t="s">
        <v>545</v>
      </c>
      <c r="B4153" s="72">
        <v>41299</v>
      </c>
      <c r="C4153" s="217" t="s">
        <v>614</v>
      </c>
      <c r="D4153" s="213">
        <v>280</v>
      </c>
      <c r="E4153" s="25"/>
      <c r="I4153" s="1" t="s">
        <v>115</v>
      </c>
      <c r="J4153" s="1" t="s">
        <v>2</v>
      </c>
      <c r="K4153" s="1" t="s">
        <v>4</v>
      </c>
    </row>
    <row r="4154" spans="1:12" hidden="1" outlineLevel="1">
      <c r="A4154" s="2" t="s">
        <v>421</v>
      </c>
      <c r="B4154" s="72">
        <v>41295</v>
      </c>
      <c r="C4154" s="28" t="s">
        <v>2597</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15"/>
      <c r="E4156" s="2"/>
      <c r="I4156" s="72">
        <v>41289</v>
      </c>
      <c r="J4156" s="2" t="s">
        <v>2748</v>
      </c>
      <c r="K4156" s="2">
        <v>290</v>
      </c>
      <c r="L4156" s="13"/>
    </row>
    <row r="4157" spans="1:12" hidden="1" outlineLevel="1">
      <c r="A4157" s="52" t="s">
        <v>551</v>
      </c>
      <c r="B4157" s="72">
        <v>41295</v>
      </c>
      <c r="C4157" s="217" t="s">
        <v>27</v>
      </c>
      <c r="D4157" s="28">
        <v>857.87</v>
      </c>
      <c r="E4157" s="28"/>
      <c r="I4157" s="72">
        <v>41292</v>
      </c>
      <c r="J4157" s="2" t="s">
        <v>429</v>
      </c>
      <c r="K4157" s="2">
        <v>550</v>
      </c>
      <c r="L4157" s="13"/>
    </row>
    <row r="4158" spans="1:12" hidden="1" outlineLevel="1">
      <c r="A4158" s="2" t="s">
        <v>421</v>
      </c>
      <c r="B4158" s="72"/>
      <c r="C4158" s="44" t="s">
        <v>2788</v>
      </c>
      <c r="D4158" s="215"/>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2693</v>
      </c>
      <c r="D4160" s="28">
        <v>120</v>
      </c>
      <c r="E4160" s="28"/>
      <c r="I4160" s="32"/>
      <c r="K4160" s="13"/>
      <c r="L4160" s="13"/>
    </row>
    <row r="4161" spans="1:12" hidden="1" outlineLevel="1">
      <c r="A4161" s="2" t="s">
        <v>2493</v>
      </c>
      <c r="B4161" s="72">
        <v>41276</v>
      </c>
      <c r="C4161" s="44" t="s">
        <v>2179</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2770</v>
      </c>
      <c r="D4163" s="2">
        <v>280</v>
      </c>
      <c r="E4163" s="28" t="s">
        <v>2769</v>
      </c>
      <c r="I4163" s="32"/>
      <c r="K4163" s="13"/>
      <c r="L4163" s="13"/>
    </row>
    <row r="4164" spans="1:12" hidden="1" outlineLevel="1">
      <c r="B4164" s="72"/>
      <c r="E4164" s="28"/>
      <c r="I4164" s="32"/>
      <c r="K4164" s="13"/>
      <c r="L4164" s="13"/>
    </row>
    <row r="4165" spans="1:12" hidden="1" outlineLevel="1">
      <c r="B4165" s="72">
        <v>41275</v>
      </c>
      <c r="C4165" s="236" t="s">
        <v>2316</v>
      </c>
      <c r="D4165" s="70">
        <v>101</v>
      </c>
      <c r="E4165" s="28"/>
      <c r="G4165" s="2"/>
      <c r="I4165" s="32"/>
      <c r="K4165" s="13"/>
      <c r="L4165" s="13"/>
    </row>
    <row r="4166" spans="1:12" hidden="1" outlineLevel="1">
      <c r="B4166" s="72">
        <v>41275</v>
      </c>
      <c r="C4166" s="236" t="s">
        <v>6</v>
      </c>
      <c r="D4166" s="70">
        <v>10</v>
      </c>
      <c r="E4166" s="28"/>
      <c r="I4166" s="32"/>
      <c r="K4166" s="13"/>
      <c r="L4166" s="13"/>
    </row>
    <row r="4167" spans="1:12" hidden="1" outlineLevel="1">
      <c r="A4167" s="2"/>
      <c r="B4167" s="72">
        <v>41275</v>
      </c>
      <c r="C4167" s="236" t="s">
        <v>367</v>
      </c>
      <c r="D4167" s="70">
        <v>18</v>
      </c>
      <c r="E4167" s="28"/>
      <c r="I4167" s="32"/>
      <c r="K4167" s="13"/>
    </row>
    <row r="4168" spans="1:12" hidden="1" outlineLevel="1">
      <c r="A4168" s="2"/>
      <c r="B4168" s="72">
        <v>41275</v>
      </c>
      <c r="C4168" s="236" t="s">
        <v>246</v>
      </c>
      <c r="D4168" s="70">
        <v>60</v>
      </c>
      <c r="E4168" s="28"/>
      <c r="I4168" s="32"/>
      <c r="K4168" s="13"/>
    </row>
    <row r="4169" spans="1:12" hidden="1" outlineLevel="1">
      <c r="A4169" s="2"/>
      <c r="B4169" s="72">
        <v>41275</v>
      </c>
      <c r="C4169" s="236" t="s">
        <v>516</v>
      </c>
      <c r="D4169" s="70">
        <v>30</v>
      </c>
      <c r="E4169" s="28"/>
      <c r="I4169" s="32"/>
      <c r="K4169" s="13"/>
    </row>
    <row r="4170" spans="1:12" hidden="1" outlineLevel="1">
      <c r="B4170" s="72">
        <v>41275</v>
      </c>
      <c r="C4170" s="236" t="s">
        <v>2590</v>
      </c>
      <c r="D4170" s="70">
        <v>10</v>
      </c>
      <c r="I4170" s="32"/>
      <c r="K4170" s="13"/>
    </row>
    <row r="4171" spans="1:12" hidden="1" outlineLevel="1">
      <c r="B4171" s="72">
        <v>41275</v>
      </c>
      <c r="C4171" s="236" t="s">
        <v>2707</v>
      </c>
      <c r="D4171" s="70">
        <v>10</v>
      </c>
      <c r="E4171" s="28"/>
      <c r="I4171" s="32"/>
      <c r="K4171" s="13"/>
    </row>
    <row r="4172" spans="1:12" hidden="1" outlineLevel="1">
      <c r="A4172" s="2"/>
      <c r="B4172" s="72">
        <v>41275</v>
      </c>
      <c r="C4172" s="236" t="s">
        <v>222</v>
      </c>
      <c r="D4172" s="70">
        <v>10</v>
      </c>
      <c r="E4172" s="28"/>
      <c r="I4172" s="32"/>
      <c r="J4172" s="2"/>
      <c r="K4172" s="13"/>
    </row>
    <row r="4173" spans="1:12" hidden="1" outlineLevel="1">
      <c r="A4173" s="2"/>
      <c r="B4173" s="72">
        <v>41275</v>
      </c>
      <c r="C4173" s="1" t="s">
        <v>2711</v>
      </c>
      <c r="D4173" s="2">
        <v>70</v>
      </c>
      <c r="K4173" s="13"/>
    </row>
    <row r="4174" spans="1:12" hidden="1" outlineLevel="1">
      <c r="A4174" s="2"/>
      <c r="B4174" s="72">
        <v>41275</v>
      </c>
      <c r="C4174" s="1" t="s">
        <v>2706</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2708</v>
      </c>
      <c r="D4176" s="2">
        <v>30</v>
      </c>
      <c r="E4176" s="2"/>
      <c r="G4176" s="2"/>
      <c r="K4176" s="13"/>
    </row>
    <row r="4177" spans="1:11" hidden="1" outlineLevel="1">
      <c r="A4177" s="2"/>
      <c r="B4177" s="72">
        <v>41275</v>
      </c>
      <c r="C4177" s="1" t="s">
        <v>2709</v>
      </c>
      <c r="D4177" s="2">
        <v>166</v>
      </c>
      <c r="E4177" s="2"/>
      <c r="K4177" s="13"/>
    </row>
    <row r="4178" spans="1:11" hidden="1" outlineLevel="1">
      <c r="A4178" s="2"/>
      <c r="B4178" s="72">
        <v>41275</v>
      </c>
      <c r="C4178" s="1" t="s">
        <v>2710</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2316</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26">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2720</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2726</v>
      </c>
      <c r="D4221" s="2">
        <v>200</v>
      </c>
    </row>
    <row r="4222" spans="2:15" hidden="1" outlineLevel="1">
      <c r="B4222" s="72">
        <v>41279</v>
      </c>
      <c r="C4222" s="2" t="s">
        <v>2727</v>
      </c>
      <c r="D4222" s="2">
        <v>150</v>
      </c>
    </row>
    <row r="4223" spans="2:15" hidden="1" outlineLevel="1">
      <c r="B4223" s="72">
        <v>41279</v>
      </c>
      <c r="C4223" s="2" t="s">
        <v>2728</v>
      </c>
      <c r="D4223" s="2">
        <v>300</v>
      </c>
    </row>
    <row r="4224" spans="2:15" hidden="1" outlineLevel="1">
      <c r="B4224" s="72">
        <v>41279</v>
      </c>
      <c r="C4224" s="2" t="s">
        <v>337</v>
      </c>
      <c r="D4224" s="2">
        <v>100</v>
      </c>
    </row>
    <row r="4225" spans="2:15" hidden="1" outlineLevel="1">
      <c r="B4225" s="72">
        <v>41279</v>
      </c>
      <c r="C4225" s="2" t="s">
        <v>2729</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2721</v>
      </c>
      <c r="D4230" s="2">
        <v>450</v>
      </c>
      <c r="F4230" s="228"/>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2722</v>
      </c>
      <c r="D4233" s="2">
        <v>50</v>
      </c>
    </row>
    <row r="4234" spans="2:15" hidden="1" outlineLevel="1">
      <c r="B4234" s="72">
        <v>41280</v>
      </c>
      <c r="C4234" s="1" t="s">
        <v>2723</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2724</v>
      </c>
      <c r="D4236" s="2">
        <v>30</v>
      </c>
      <c r="E4236" s="2"/>
    </row>
    <row r="4237" spans="2:15" hidden="1" outlineLevel="1">
      <c r="B4237" s="72">
        <v>41280</v>
      </c>
      <c r="C4237" s="2" t="s">
        <v>2725</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2734</v>
      </c>
      <c r="D4246" s="2">
        <v>20</v>
      </c>
    </row>
    <row r="4247" spans="2:10" hidden="1" outlineLevel="1">
      <c r="B4247" s="72">
        <v>41282</v>
      </c>
      <c r="C4247" s="1" t="s">
        <v>772</v>
      </c>
      <c r="D4247" s="2">
        <v>50</v>
      </c>
    </row>
    <row r="4248" spans="2:10" hidden="1" outlineLevel="1">
      <c r="B4248" s="72">
        <v>41282</v>
      </c>
      <c r="C4248" s="1" t="s">
        <v>2525</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2738</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2740</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2741</v>
      </c>
      <c r="D4272" s="2">
        <v>62</v>
      </c>
    </row>
    <row r="4273" spans="2:5" hidden="1" outlineLevel="1">
      <c r="B4273" s="72">
        <v>41286</v>
      </c>
      <c r="C4273" s="2" t="s">
        <v>173</v>
      </c>
      <c r="D4273" s="2">
        <v>50</v>
      </c>
    </row>
    <row r="4274" spans="2:5" hidden="1" outlineLevel="1">
      <c r="B4274" s="72">
        <v>41286</v>
      </c>
      <c r="C4274" s="2" t="s">
        <v>2742</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2404</v>
      </c>
      <c r="D4282" s="2">
        <v>9</v>
      </c>
    </row>
    <row r="4283" spans="2:5" hidden="1" outlineLevel="1">
      <c r="B4283" s="72">
        <v>41287</v>
      </c>
      <c r="C4283" s="1" t="s">
        <v>885</v>
      </c>
      <c r="D4283" s="2">
        <v>70</v>
      </c>
    </row>
    <row r="4284" spans="2:5" hidden="1" outlineLevel="1">
      <c r="B4284" s="72">
        <v>41287</v>
      </c>
      <c r="C4284" s="2" t="s">
        <v>2743</v>
      </c>
      <c r="D4284" s="2">
        <v>10</v>
      </c>
    </row>
    <row r="4285" spans="2:5" hidden="1" outlineLevel="1">
      <c r="B4285" s="72">
        <v>41287</v>
      </c>
      <c r="C4285" s="2" t="s">
        <v>2744</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2745</v>
      </c>
      <c r="D4290" s="2">
        <v>20</v>
      </c>
    </row>
    <row r="4291" spans="2:6" hidden="1" outlineLevel="1">
      <c r="B4291" s="72">
        <v>41287</v>
      </c>
      <c r="C4291" s="1" t="s">
        <v>2746</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28"/>
    </row>
    <row r="4297" spans="2:6" hidden="1" outlineLevel="1">
      <c r="B4297" s="72">
        <v>41289</v>
      </c>
      <c r="C4297" s="2" t="s">
        <v>516</v>
      </c>
      <c r="D4297" s="2">
        <v>50</v>
      </c>
      <c r="F4297" s="228"/>
    </row>
    <row r="4298" spans="2:6" hidden="1" outlineLevel="1">
      <c r="B4298" s="72">
        <v>41289</v>
      </c>
      <c r="C4298" s="2" t="s">
        <v>2747</v>
      </c>
      <c r="D4298" s="2">
        <v>15</v>
      </c>
      <c r="F4298" s="228"/>
    </row>
    <row r="4299" spans="2:6" hidden="1" outlineLevel="1">
      <c r="B4299" s="72">
        <v>41289</v>
      </c>
      <c r="C4299" s="2" t="s">
        <v>48</v>
      </c>
      <c r="D4299" s="2">
        <v>41</v>
      </c>
      <c r="F4299" s="228"/>
    </row>
    <row r="4300" spans="2:6" hidden="1" outlineLevel="1">
      <c r="B4300" s="72">
        <v>41290</v>
      </c>
      <c r="C4300" s="2" t="s">
        <v>392</v>
      </c>
      <c r="D4300" s="2">
        <v>60</v>
      </c>
    </row>
    <row r="4301" spans="2:6" hidden="1" outlineLevel="1">
      <c r="B4301" s="72">
        <v>41290</v>
      </c>
      <c r="C4301" s="2" t="s">
        <v>2749</v>
      </c>
      <c r="D4301" s="2">
        <v>20</v>
      </c>
      <c r="F4301" s="228"/>
    </row>
    <row r="4302" spans="2:6" hidden="1" outlineLevel="1">
      <c r="B4302" s="72">
        <v>41290</v>
      </c>
      <c r="C4302" s="2" t="s">
        <v>23</v>
      </c>
      <c r="D4302" s="2">
        <v>72</v>
      </c>
      <c r="F4302" s="228"/>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2759</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2760</v>
      </c>
      <c r="D4320" s="2">
        <v>200</v>
      </c>
    </row>
    <row r="4321" spans="2:7" hidden="1" outlineLevel="1">
      <c r="B4321" s="72">
        <v>41293</v>
      </c>
      <c r="C4321" s="2" t="s">
        <v>246</v>
      </c>
      <c r="D4321" s="2">
        <v>75</v>
      </c>
    </row>
    <row r="4322" spans="2:7" hidden="1" outlineLevel="1">
      <c r="B4322" s="72">
        <v>41293</v>
      </c>
      <c r="C4322" s="2" t="s">
        <v>2761</v>
      </c>
      <c r="D4322" s="2">
        <v>150</v>
      </c>
    </row>
    <row r="4323" spans="2:7" hidden="1" outlineLevel="1">
      <c r="B4323" s="72">
        <v>41293</v>
      </c>
      <c r="C4323" s="1" t="s">
        <v>2262</v>
      </c>
      <c r="D4323" s="2">
        <v>60</v>
      </c>
    </row>
    <row r="4324" spans="2:7" hidden="1" outlineLevel="1">
      <c r="B4324" s="72">
        <v>41293</v>
      </c>
      <c r="C4324" s="1" t="s">
        <v>2762</v>
      </c>
      <c r="D4324" s="2">
        <v>30</v>
      </c>
      <c r="E4324" s="2"/>
    </row>
    <row r="4325" spans="2:7" hidden="1" outlineLevel="1">
      <c r="B4325" s="72">
        <v>41293</v>
      </c>
      <c r="C4325" s="2" t="s">
        <v>23</v>
      </c>
      <c r="D4325" s="2">
        <v>5</v>
      </c>
    </row>
    <row r="4326" spans="2:7" hidden="1" outlineLevel="1">
      <c r="B4326" s="72">
        <v>41294</v>
      </c>
      <c r="C4326" s="2" t="s">
        <v>51</v>
      </c>
      <c r="D4326" s="2">
        <v>206</v>
      </c>
      <c r="F4326" s="228"/>
      <c r="G4326" s="2"/>
    </row>
    <row r="4327" spans="2:7" hidden="1" outlineLevel="1">
      <c r="B4327" s="72">
        <v>41294</v>
      </c>
      <c r="C4327" s="2" t="s">
        <v>2360</v>
      </c>
      <c r="D4327" s="2">
        <v>30</v>
      </c>
    </row>
    <row r="4328" spans="2:7" hidden="1" outlineLevel="1">
      <c r="B4328" s="72">
        <v>41294</v>
      </c>
      <c r="C4328" s="2" t="s">
        <v>2763</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2764</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2765</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2316</v>
      </c>
      <c r="D4341" s="2">
        <v>7</v>
      </c>
    </row>
    <row r="4342" spans="2:5" hidden="1" outlineLevel="1">
      <c r="B4342" s="72">
        <v>41296</v>
      </c>
      <c r="C4342" s="2" t="s">
        <v>2766</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2767</v>
      </c>
      <c r="D4348" s="2">
        <v>15</v>
      </c>
      <c r="E4348" s="2"/>
    </row>
    <row r="4349" spans="2:5" hidden="1" outlineLevel="1">
      <c r="B4349" s="72">
        <v>41297</v>
      </c>
      <c r="C4349" s="2" t="s">
        <v>2768</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2772</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2772</v>
      </c>
      <c r="D4367" s="2">
        <v>40</v>
      </c>
    </row>
    <row r="4368" spans="2:4" hidden="1" outlineLevel="1">
      <c r="B4368" s="72">
        <v>41300</v>
      </c>
      <c r="C4368" s="1" t="s">
        <v>132</v>
      </c>
      <c r="D4368" s="2">
        <v>70</v>
      </c>
    </row>
    <row r="4369" spans="2:6" hidden="1" outlineLevel="1">
      <c r="B4369" s="72">
        <v>41300</v>
      </c>
      <c r="C4369" s="1" t="s">
        <v>2773</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2774</v>
      </c>
      <c r="D4372" s="2">
        <v>20</v>
      </c>
    </row>
    <row r="4373" spans="2:6" hidden="1" outlineLevel="1">
      <c r="B4373" s="72">
        <v>41301</v>
      </c>
      <c r="C4373" s="1" t="s">
        <v>222</v>
      </c>
      <c r="D4373" s="2">
        <v>20</v>
      </c>
    </row>
    <row r="4374" spans="2:6" hidden="1" outlineLevel="1">
      <c r="B4374" s="72">
        <v>41301</v>
      </c>
      <c r="C4374" s="1" t="s">
        <v>2707</v>
      </c>
      <c r="D4374" s="2">
        <v>10</v>
      </c>
    </row>
    <row r="4375" spans="2:6" hidden="1" outlineLevel="1">
      <c r="B4375" s="72">
        <v>41301</v>
      </c>
      <c r="C4375" s="1" t="s">
        <v>2403</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2775</v>
      </c>
      <c r="D4383" s="2">
        <v>315</v>
      </c>
    </row>
    <row r="4384" spans="2:6" hidden="1" outlineLevel="1">
      <c r="B4384" s="72">
        <v>41303</v>
      </c>
      <c r="C4384" s="1" t="s">
        <v>173</v>
      </c>
      <c r="D4384" s="2">
        <v>50</v>
      </c>
    </row>
    <row r="4385" spans="2:5" hidden="1" outlineLevel="1">
      <c r="B4385" s="72">
        <v>41303</v>
      </c>
      <c r="C4385" s="1" t="s">
        <v>2776</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2371</v>
      </c>
      <c r="D4392" s="2">
        <v>6</v>
      </c>
    </row>
    <row r="4393" spans="2:5" hidden="1" outlineLevel="1">
      <c r="B4393" s="72">
        <v>41304</v>
      </c>
      <c r="C4393" s="1" t="s">
        <v>58</v>
      </c>
      <c r="D4393" s="2">
        <v>8</v>
      </c>
    </row>
    <row r="4394" spans="2:5" hidden="1" outlineLevel="1">
      <c r="B4394" s="72">
        <v>41304</v>
      </c>
      <c r="C4394" s="1" t="s">
        <v>2548</v>
      </c>
      <c r="D4394" s="2">
        <v>2</v>
      </c>
    </row>
    <row r="4395" spans="2:5" hidden="1" outlineLevel="1">
      <c r="B4395" s="72">
        <v>41304</v>
      </c>
      <c r="C4395" s="1" t="s">
        <v>220</v>
      </c>
      <c r="D4395" s="2">
        <v>14</v>
      </c>
    </row>
    <row r="4396" spans="2:5" hidden="1" outlineLevel="1">
      <c r="B4396" s="72">
        <v>41304</v>
      </c>
      <c r="C4396" s="1" t="s">
        <v>2316</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472">
        <v>41306</v>
      </c>
      <c r="C4406" s="2472"/>
      <c r="D4406" s="2472"/>
      <c r="E4406" s="2472"/>
      <c r="F4406" s="2472"/>
      <c r="G4406" s="2472"/>
      <c r="H4406" s="2472"/>
      <c r="I4406" s="2472"/>
      <c r="J4406" s="2472"/>
      <c r="K4406" s="2472"/>
      <c r="L4406" s="2472"/>
    </row>
    <row r="4407" spans="1:12" hidden="1" outlineLevel="1">
      <c r="B4407" s="2473" t="s">
        <v>0</v>
      </c>
      <c r="C4407" s="2473"/>
      <c r="D4407" s="2473"/>
      <c r="I4407" s="2473" t="s">
        <v>2638</v>
      </c>
      <c r="J4407" s="2473"/>
      <c r="K4407" s="2473"/>
    </row>
    <row r="4408" spans="1:12" hidden="1" outlineLevel="1">
      <c r="B4408" s="3" t="s">
        <v>115</v>
      </c>
      <c r="C4408" s="3" t="s">
        <v>116</v>
      </c>
      <c r="D4408" s="4" t="s">
        <v>4</v>
      </c>
      <c r="I4408" s="3" t="s">
        <v>115</v>
      </c>
      <c r="J4408" s="3" t="s">
        <v>116</v>
      </c>
      <c r="K4408" s="4" t="s">
        <v>4</v>
      </c>
    </row>
    <row r="4409" spans="1:12" ht="30" hidden="1" outlineLevel="1">
      <c r="A4409" s="2" t="s">
        <v>2859</v>
      </c>
      <c r="B4409" s="72">
        <v>41308</v>
      </c>
      <c r="C4409" s="44" t="s">
        <v>2858</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4"/>
      <c r="C4411" s="24" t="s">
        <v>30</v>
      </c>
      <c r="D4411" s="218">
        <v>0</v>
      </c>
      <c r="E4411" s="28"/>
      <c r="I4411" s="32"/>
    </row>
    <row r="4412" spans="1:12" hidden="1" outlineLevel="1">
      <c r="A4412" s="2" t="s">
        <v>421</v>
      </c>
      <c r="B4412" s="72">
        <v>41322</v>
      </c>
      <c r="C4412" s="44" t="s">
        <v>656</v>
      </c>
      <c r="D4412" s="28">
        <v>210</v>
      </c>
      <c r="I4412" s="32"/>
      <c r="J4412" s="1" t="s">
        <v>195</v>
      </c>
      <c r="K4412" s="225">
        <f>SUM(K4409:K4411)</f>
        <v>420</v>
      </c>
    </row>
    <row r="4413" spans="1:12" hidden="1" outlineLevel="1">
      <c r="A4413" s="2"/>
      <c r="C4413" s="44" t="s">
        <v>612</v>
      </c>
      <c r="D4413" s="28">
        <v>0</v>
      </c>
      <c r="I4413" s="32"/>
      <c r="K4413" s="225"/>
    </row>
    <row r="4414" spans="1:12" hidden="1" outlineLevel="1">
      <c r="A4414" s="52" t="s">
        <v>545</v>
      </c>
      <c r="B4414" s="72">
        <v>41331</v>
      </c>
      <c r="C4414" s="217" t="s">
        <v>612</v>
      </c>
      <c r="D4414" s="213">
        <v>276</v>
      </c>
      <c r="E4414" s="28"/>
    </row>
    <row r="4415" spans="1:12" hidden="1" outlineLevel="1">
      <c r="A4415" s="52" t="s">
        <v>545</v>
      </c>
      <c r="B4415" s="72">
        <v>41331</v>
      </c>
      <c r="C4415" s="217" t="s">
        <v>614</v>
      </c>
      <c r="D4415" s="213">
        <v>280</v>
      </c>
      <c r="E4415" s="25"/>
      <c r="I4415" s="1" t="s">
        <v>115</v>
      </c>
      <c r="J4415" s="1" t="s">
        <v>2</v>
      </c>
      <c r="K4415" s="1" t="s">
        <v>4</v>
      </c>
    </row>
    <row r="4416" spans="1:12" hidden="1" outlineLevel="1">
      <c r="A4416" s="2" t="s">
        <v>421</v>
      </c>
      <c r="B4416" s="72"/>
      <c r="C4416" s="28" t="s">
        <v>2597</v>
      </c>
      <c r="D4416" s="28">
        <v>135</v>
      </c>
      <c r="E4416" s="1" t="s">
        <v>2929</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15">
        <v>0</v>
      </c>
      <c r="E4418" s="2"/>
      <c r="I4418" s="72"/>
      <c r="J4418" s="2"/>
      <c r="K4418" s="2"/>
      <c r="L4418" s="13"/>
    </row>
    <row r="4419" spans="1:12" hidden="1" outlineLevel="1">
      <c r="A4419" s="52" t="s">
        <v>551</v>
      </c>
      <c r="B4419" s="72">
        <v>41325</v>
      </c>
      <c r="C4419" s="217" t="s">
        <v>27</v>
      </c>
      <c r="D4419" s="28">
        <v>786.52</v>
      </c>
      <c r="E4419" s="28"/>
      <c r="I4419" s="72"/>
      <c r="J4419" s="2"/>
      <c r="K4419" s="2"/>
      <c r="L4419" s="13"/>
    </row>
    <row r="4420" spans="1:12" ht="45" hidden="1" outlineLevel="1">
      <c r="A4420" s="2" t="s">
        <v>421</v>
      </c>
      <c r="B4420" s="72">
        <v>41323</v>
      </c>
      <c r="C4420" s="216" t="s">
        <v>2861</v>
      </c>
      <c r="D4420" s="215">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2693</v>
      </c>
      <c r="D4422" s="28">
        <v>120</v>
      </c>
      <c r="E4422" s="28"/>
      <c r="I4422" s="32"/>
      <c r="K4422" s="13"/>
      <c r="L4422" s="13"/>
    </row>
    <row r="4423" spans="1:12" hidden="1" outlineLevel="1">
      <c r="A4423" s="2" t="s">
        <v>2493</v>
      </c>
      <c r="B4423" s="72">
        <v>41316</v>
      </c>
      <c r="C4423" s="44" t="s">
        <v>2179</v>
      </c>
      <c r="D4423" s="28">
        <v>3000</v>
      </c>
      <c r="E4423" s="28"/>
      <c r="I4423" s="32"/>
      <c r="K4423" s="13"/>
      <c r="L4423" s="13"/>
    </row>
    <row r="4424" spans="1:12" hidden="1" outlineLevel="1">
      <c r="B4424" s="72">
        <v>41308</v>
      </c>
      <c r="C4424" s="44" t="s">
        <v>2798</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36" t="s">
        <v>367</v>
      </c>
      <c r="D4427" s="70">
        <v>108</v>
      </c>
      <c r="E4427" s="28"/>
      <c r="G4427" s="2"/>
      <c r="I4427" s="32"/>
      <c r="K4427" s="13"/>
      <c r="L4427" s="13"/>
    </row>
    <row r="4428" spans="1:12" hidden="1" outlineLevel="1">
      <c r="B4428" s="72">
        <v>41306</v>
      </c>
      <c r="C4428" s="236" t="s">
        <v>2789</v>
      </c>
      <c r="D4428" s="70">
        <v>20</v>
      </c>
      <c r="E4428" s="28"/>
      <c r="I4428" s="32"/>
      <c r="K4428" s="13"/>
      <c r="L4428" s="13"/>
    </row>
    <row r="4429" spans="1:12" hidden="1" outlineLevel="1">
      <c r="A4429" s="2"/>
      <c r="B4429" s="72">
        <v>41306</v>
      </c>
      <c r="C4429" s="236" t="s">
        <v>977</v>
      </c>
      <c r="D4429" s="70">
        <v>180</v>
      </c>
      <c r="E4429" s="28"/>
      <c r="I4429" s="32"/>
      <c r="K4429" s="13"/>
    </row>
    <row r="4430" spans="1:12" hidden="1" outlineLevel="1">
      <c r="A4430" s="2"/>
      <c r="B4430" s="72">
        <v>41306</v>
      </c>
      <c r="C4430" s="236" t="s">
        <v>2790</v>
      </c>
      <c r="D4430" s="70">
        <v>120</v>
      </c>
      <c r="E4430" s="28"/>
      <c r="I4430" s="32"/>
      <c r="K4430" s="13"/>
    </row>
    <row r="4431" spans="1:12" hidden="1" outlineLevel="1">
      <c r="A4431" s="2"/>
      <c r="B4431" s="72">
        <v>41306</v>
      </c>
      <c r="C4431" s="236" t="s">
        <v>289</v>
      </c>
      <c r="D4431" s="70">
        <v>20</v>
      </c>
      <c r="E4431" s="28"/>
      <c r="I4431" s="32"/>
      <c r="K4431" s="13"/>
    </row>
    <row r="4432" spans="1:12" hidden="1" outlineLevel="1">
      <c r="B4432" s="72">
        <v>41306</v>
      </c>
      <c r="C4432" s="236" t="s">
        <v>2791</v>
      </c>
      <c r="D4432" s="70">
        <v>215</v>
      </c>
      <c r="I4432" s="32"/>
      <c r="K4432" s="13"/>
    </row>
    <row r="4433" spans="1:11" hidden="1" outlineLevel="1">
      <c r="B4433" s="72">
        <v>41306</v>
      </c>
      <c r="C4433" s="236" t="s">
        <v>788</v>
      </c>
      <c r="D4433" s="70">
        <v>92</v>
      </c>
      <c r="E4433" s="28"/>
      <c r="I4433" s="32"/>
      <c r="K4433" s="13"/>
    </row>
    <row r="4434" spans="1:11" hidden="1" outlineLevel="1">
      <c r="A4434" s="2"/>
      <c r="B4434" s="72">
        <v>41306</v>
      </c>
      <c r="C4434" s="236" t="s">
        <v>2792</v>
      </c>
      <c r="D4434" s="70">
        <v>175</v>
      </c>
      <c r="E4434" s="28"/>
      <c r="I4434" s="32"/>
      <c r="J4434" s="2"/>
      <c r="K4434" s="13"/>
    </row>
    <row r="4435" spans="1:11" hidden="1" outlineLevel="1">
      <c r="A4435" s="2"/>
      <c r="B4435" s="72">
        <v>41306</v>
      </c>
      <c r="C4435" s="1" t="s">
        <v>2793</v>
      </c>
      <c r="D4435" s="2">
        <v>1940</v>
      </c>
      <c r="K4435" s="13"/>
    </row>
    <row r="4436" spans="1:11" hidden="1" outlineLevel="1">
      <c r="A4436" s="2"/>
      <c r="B4436" s="72">
        <v>41307</v>
      </c>
      <c r="C4436" s="1" t="s">
        <v>2794</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2795</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2797</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2316</v>
      </c>
      <c r="D4443" s="2">
        <v>20</v>
      </c>
      <c r="E4443" s="25"/>
      <c r="K4443" s="13"/>
    </row>
    <row r="4444" spans="1:11" hidden="1" outlineLevel="1">
      <c r="A4444" s="2"/>
      <c r="B4444" s="72">
        <v>41308</v>
      </c>
      <c r="C4444" s="1" t="s">
        <v>2799</v>
      </c>
      <c r="D4444" s="2">
        <v>35</v>
      </c>
      <c r="G4444" s="25"/>
      <c r="J4444" s="1" t="s">
        <v>195</v>
      </c>
      <c r="K4444" s="13">
        <f>SUM(K4416:K4443)</f>
        <v>410</v>
      </c>
    </row>
    <row r="4445" spans="1:11" hidden="1" outlineLevel="1">
      <c r="B4445" s="72">
        <v>41308</v>
      </c>
      <c r="C4445" s="1" t="s">
        <v>2799</v>
      </c>
      <c r="D4445" s="2">
        <v>127</v>
      </c>
      <c r="E4445" s="25"/>
      <c r="F4445" s="2"/>
      <c r="G4445" s="2"/>
      <c r="J4445" s="1" t="s">
        <v>130</v>
      </c>
      <c r="K4445" s="226">
        <f>K4412-K4444</f>
        <v>10</v>
      </c>
    </row>
    <row r="4446" spans="1:11" hidden="1" outlineLevel="1">
      <c r="B4446" s="72">
        <v>41308</v>
      </c>
      <c r="C4446" s="1" t="s">
        <v>2799</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2830</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2845</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2846</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2847</v>
      </c>
      <c r="D4481" s="14">
        <v>18</v>
      </c>
      <c r="F4481"/>
      <c r="G4481"/>
      <c r="H4481"/>
      <c r="I4481"/>
      <c r="J4481"/>
      <c r="K4481"/>
      <c r="L4481"/>
      <c r="M4481"/>
      <c r="N4481"/>
      <c r="O4481"/>
    </row>
    <row r="4482" spans="2:15" hidden="1" outlineLevel="1">
      <c r="B4482" s="72">
        <v>41313</v>
      </c>
      <c r="C4482" s="2" t="s">
        <v>2316</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2848</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2851</v>
      </c>
      <c r="D4489" s="2">
        <v>30</v>
      </c>
    </row>
    <row r="4490" spans="2:15" hidden="1" outlineLevel="1">
      <c r="B4490" s="72">
        <v>41315</v>
      </c>
      <c r="C4490" s="1" t="s">
        <v>2852</v>
      </c>
      <c r="D4490" s="2">
        <v>190</v>
      </c>
    </row>
    <row r="4491" spans="2:15" hidden="1" outlineLevel="1">
      <c r="B4491" s="72">
        <v>41315</v>
      </c>
      <c r="C4491" s="1" t="s">
        <v>2853</v>
      </c>
      <c r="D4491" s="2">
        <v>40</v>
      </c>
      <c r="F4491" s="228"/>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2856</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2857</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2487</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2860</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2862</v>
      </c>
      <c r="D4528" s="2">
        <v>79</v>
      </c>
      <c r="E4528" s="2"/>
    </row>
    <row r="4529" spans="2:5" hidden="1" outlineLevel="1">
      <c r="B4529" s="72">
        <v>41320</v>
      </c>
      <c r="C4529" s="1" t="s">
        <v>2863</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2666</v>
      </c>
      <c r="D4532" s="2">
        <v>175</v>
      </c>
    </row>
    <row r="4533" spans="2:5" hidden="1" outlineLevel="1">
      <c r="B4533" s="72">
        <v>41321</v>
      </c>
      <c r="C4533" s="2" t="s">
        <v>76</v>
      </c>
      <c r="D4533" s="2">
        <v>305</v>
      </c>
    </row>
    <row r="4534" spans="2:5" hidden="1" outlineLevel="1">
      <c r="B4534" s="72">
        <v>41321</v>
      </c>
      <c r="C4534" s="2" t="s">
        <v>2866</v>
      </c>
      <c r="D4534" s="2">
        <v>160</v>
      </c>
    </row>
    <row r="4535" spans="2:5" hidden="1" outlineLevel="1">
      <c r="B4535" s="72">
        <v>41321</v>
      </c>
      <c r="C4535" s="2" t="s">
        <v>2867</v>
      </c>
      <c r="D4535" s="2">
        <v>70</v>
      </c>
      <c r="E4535" s="2"/>
    </row>
    <row r="4536" spans="2:5" hidden="1" outlineLevel="1">
      <c r="B4536" s="72">
        <v>41321</v>
      </c>
      <c r="C4536" s="1" t="s">
        <v>2868</v>
      </c>
      <c r="D4536" s="2">
        <v>140</v>
      </c>
      <c r="E4536" s="2"/>
    </row>
    <row r="4537" spans="2:5" hidden="1" outlineLevel="1">
      <c r="B4537" s="72">
        <v>41321</v>
      </c>
      <c r="C4537" s="1" t="s">
        <v>176</v>
      </c>
      <c r="D4537" s="14">
        <v>30</v>
      </c>
      <c r="E4537" s="2"/>
    </row>
    <row r="4538" spans="2:5" hidden="1" outlineLevel="1">
      <c r="B4538" s="72">
        <v>41321</v>
      </c>
      <c r="C4538" s="1" t="s">
        <v>2869</v>
      </c>
      <c r="D4538" s="14">
        <v>20</v>
      </c>
    </row>
    <row r="4539" spans="2:5" hidden="1" outlineLevel="1">
      <c r="B4539" s="72">
        <v>41321</v>
      </c>
      <c r="C4539" s="2" t="s">
        <v>2870</v>
      </c>
      <c r="D4539" s="2">
        <v>90</v>
      </c>
    </row>
    <row r="4540" spans="2:5" hidden="1" outlineLevel="1">
      <c r="B4540" s="72">
        <v>41321</v>
      </c>
      <c r="C4540" s="1" t="s">
        <v>2871</v>
      </c>
      <c r="D4540" s="2">
        <v>50</v>
      </c>
    </row>
    <row r="4541" spans="2:5" hidden="1" outlineLevel="1">
      <c r="B4541" s="72">
        <v>41321</v>
      </c>
      <c r="C4541" s="1" t="s">
        <v>2872</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28"/>
    </row>
    <row r="4558" spans="2:6" hidden="1" outlineLevel="1">
      <c r="B4558" s="72">
        <v>41324</v>
      </c>
      <c r="C4558" s="2" t="s">
        <v>525</v>
      </c>
      <c r="D4558" s="2">
        <v>10</v>
      </c>
      <c r="F4558" s="228"/>
    </row>
    <row r="4559" spans="2:6" hidden="1" outlineLevel="1">
      <c r="B4559" s="72">
        <v>41324</v>
      </c>
      <c r="C4559" s="2" t="s">
        <v>51</v>
      </c>
      <c r="D4559" s="2">
        <v>25</v>
      </c>
      <c r="F4559" s="228"/>
    </row>
    <row r="4560" spans="2:6" hidden="1" outlineLevel="1">
      <c r="B4560" s="72">
        <v>41324</v>
      </c>
      <c r="C4560" s="2" t="s">
        <v>220</v>
      </c>
      <c r="D4560" s="2">
        <v>20</v>
      </c>
      <c r="F4560" s="228"/>
    </row>
    <row r="4561" spans="2:7" hidden="1" outlineLevel="1">
      <c r="B4561" s="72">
        <v>41325</v>
      </c>
      <c r="C4561" s="2" t="s">
        <v>367</v>
      </c>
      <c r="D4561" s="2">
        <v>6</v>
      </c>
    </row>
    <row r="4562" spans="2:7" hidden="1" outlineLevel="1">
      <c r="B4562" s="72">
        <v>41325</v>
      </c>
      <c r="C4562" s="2" t="s">
        <v>2316</v>
      </c>
      <c r="D4562" s="2">
        <v>2</v>
      </c>
      <c r="F4562" s="228"/>
    </row>
    <row r="4563" spans="2:7" hidden="1" outlineLevel="1">
      <c r="B4563" s="72">
        <v>41325</v>
      </c>
      <c r="C4563" s="2" t="s">
        <v>525</v>
      </c>
      <c r="D4563" s="2">
        <v>20</v>
      </c>
      <c r="F4563" s="228"/>
    </row>
    <row r="4564" spans="2:7" hidden="1" outlineLevel="1">
      <c r="B4564" s="72">
        <v>41325</v>
      </c>
      <c r="C4564" s="2" t="s">
        <v>525</v>
      </c>
      <c r="D4564" s="2">
        <v>13</v>
      </c>
    </row>
    <row r="4565" spans="2:7" hidden="1" outlineLevel="1">
      <c r="B4565" s="72">
        <v>41325</v>
      </c>
      <c r="C4565" s="2" t="s">
        <v>2875</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2722</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2876</v>
      </c>
      <c r="D4587" s="2">
        <v>2</v>
      </c>
      <c r="F4587" s="228"/>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49">
        <v>41327</v>
      </c>
      <c r="C4596" s="70" t="s">
        <v>525</v>
      </c>
      <c r="D4596" s="70">
        <v>13</v>
      </c>
    </row>
    <row r="4597" spans="2:5" hidden="1" outlineLevel="1">
      <c r="B4597" s="249">
        <v>41327</v>
      </c>
      <c r="C4597" s="70" t="s">
        <v>525</v>
      </c>
      <c r="D4597" s="70">
        <v>100</v>
      </c>
    </row>
    <row r="4598" spans="2:5" hidden="1" outlineLevel="1">
      <c r="B4598" s="249">
        <v>41327</v>
      </c>
      <c r="C4598" s="236" t="s">
        <v>23</v>
      </c>
      <c r="D4598" s="70">
        <v>72</v>
      </c>
    </row>
    <row r="4599" spans="2:5" hidden="1" outlineLevel="1">
      <c r="B4599" s="249">
        <v>41327</v>
      </c>
      <c r="C4599" s="236" t="s">
        <v>525</v>
      </c>
      <c r="D4599" s="70">
        <v>13</v>
      </c>
    </row>
    <row r="4600" spans="2:5" hidden="1" outlineLevel="1">
      <c r="B4600" s="72">
        <v>41327</v>
      </c>
      <c r="C4600" s="236" t="s">
        <v>367</v>
      </c>
      <c r="D4600" s="70">
        <v>6</v>
      </c>
    </row>
    <row r="4601" spans="2:5" hidden="1" outlineLevel="1">
      <c r="B4601" s="249">
        <v>41327</v>
      </c>
      <c r="C4601" s="70" t="s">
        <v>525</v>
      </c>
      <c r="D4601" s="70">
        <v>13</v>
      </c>
    </row>
    <row r="4602" spans="2:5" hidden="1" outlineLevel="1">
      <c r="B4602" s="249">
        <v>41327</v>
      </c>
      <c r="C4602" s="70" t="s">
        <v>525</v>
      </c>
      <c r="D4602" s="70">
        <v>13</v>
      </c>
    </row>
    <row r="4603" spans="2:5" hidden="1" outlineLevel="1">
      <c r="B4603" s="249">
        <v>41327</v>
      </c>
      <c r="C4603" s="70" t="s">
        <v>525</v>
      </c>
      <c r="D4603" s="70">
        <v>12</v>
      </c>
    </row>
    <row r="4604" spans="2:5" hidden="1" outlineLevel="1">
      <c r="B4604" s="249">
        <v>41327</v>
      </c>
      <c r="C4604" s="70" t="s">
        <v>525</v>
      </c>
      <c r="D4604" s="70">
        <v>6</v>
      </c>
    </row>
    <row r="4605" spans="2:5" hidden="1" outlineLevel="1">
      <c r="B4605" s="249">
        <v>41328</v>
      </c>
      <c r="C4605" s="1" t="s">
        <v>2880</v>
      </c>
      <c r="D4605" s="2">
        <v>1300</v>
      </c>
      <c r="E4605" s="2"/>
    </row>
    <row r="4606" spans="2:5" hidden="1" outlineLevel="1">
      <c r="B4606" s="249">
        <v>41328</v>
      </c>
      <c r="C4606" s="1" t="s">
        <v>2881</v>
      </c>
      <c r="D4606" s="2">
        <v>100</v>
      </c>
      <c r="E4606" s="2"/>
    </row>
    <row r="4607" spans="2:5" hidden="1" outlineLevel="1">
      <c r="B4607" s="249">
        <v>41328</v>
      </c>
      <c r="C4607" s="1" t="s">
        <v>2882</v>
      </c>
      <c r="D4607" s="2">
        <v>440</v>
      </c>
      <c r="E4607" s="2"/>
    </row>
    <row r="4608" spans="2:5" hidden="1" outlineLevel="1">
      <c r="B4608" s="249">
        <v>41328</v>
      </c>
      <c r="C4608" s="1" t="s">
        <v>2882</v>
      </c>
      <c r="D4608" s="2">
        <v>65</v>
      </c>
      <c r="E4608" s="2"/>
    </row>
    <row r="4609" spans="2:5" hidden="1" outlineLevel="1">
      <c r="B4609" s="249">
        <v>41328</v>
      </c>
      <c r="C4609" s="2" t="s">
        <v>2883</v>
      </c>
      <c r="D4609" s="2">
        <v>650</v>
      </c>
      <c r="E4609" s="2"/>
    </row>
    <row r="4610" spans="2:5" hidden="1" outlineLevel="1">
      <c r="B4610" s="249">
        <v>41328</v>
      </c>
      <c r="C4610" s="2" t="s">
        <v>2884</v>
      </c>
      <c r="D4610" s="2">
        <v>400</v>
      </c>
      <c r="E4610" s="2"/>
    </row>
    <row r="4611" spans="2:5" hidden="1" outlineLevel="1">
      <c r="B4611" s="249">
        <v>41328</v>
      </c>
      <c r="C4611" s="1" t="s">
        <v>18</v>
      </c>
      <c r="D4611" s="2">
        <v>98</v>
      </c>
      <c r="E4611" s="2"/>
    </row>
    <row r="4612" spans="2:5" hidden="1" outlineLevel="1">
      <c r="B4612" s="249">
        <v>41328</v>
      </c>
      <c r="C4612" s="1" t="s">
        <v>594</v>
      </c>
      <c r="D4612" s="2">
        <v>25</v>
      </c>
      <c r="E4612" s="2"/>
    </row>
    <row r="4613" spans="2:5" hidden="1" outlineLevel="1">
      <c r="B4613" s="249">
        <v>41328</v>
      </c>
      <c r="C4613" s="1" t="s">
        <v>114</v>
      </c>
      <c r="D4613" s="2">
        <v>54</v>
      </c>
    </row>
    <row r="4614" spans="2:5" hidden="1" outlineLevel="1">
      <c r="B4614" s="249">
        <v>41328</v>
      </c>
      <c r="C4614" s="1" t="s">
        <v>525</v>
      </c>
      <c r="D4614" s="2">
        <v>12</v>
      </c>
    </row>
    <row r="4615" spans="2:5" hidden="1" outlineLevel="1">
      <c r="B4615" s="249">
        <v>41328</v>
      </c>
      <c r="C4615" s="1" t="s">
        <v>525</v>
      </c>
      <c r="D4615" s="2">
        <v>23</v>
      </c>
    </row>
    <row r="4616" spans="2:5" hidden="1" outlineLevel="1">
      <c r="B4616" s="249">
        <v>41328</v>
      </c>
      <c r="C4616" s="1" t="s">
        <v>525</v>
      </c>
      <c r="D4616" s="2">
        <v>18</v>
      </c>
    </row>
    <row r="4617" spans="2:5" hidden="1" outlineLevel="1">
      <c r="B4617" s="249">
        <v>41329</v>
      </c>
      <c r="C4617" s="1" t="s">
        <v>49</v>
      </c>
      <c r="D4617" s="2">
        <v>17.5</v>
      </c>
    </row>
    <row r="4618" spans="2:5" hidden="1" outlineLevel="1">
      <c r="B4618" s="249">
        <v>41329</v>
      </c>
      <c r="C4618" s="1" t="s">
        <v>401</v>
      </c>
      <c r="D4618" s="2">
        <v>20</v>
      </c>
    </row>
    <row r="4619" spans="2:5" hidden="1" outlineLevel="1">
      <c r="B4619" s="249">
        <v>41329</v>
      </c>
      <c r="C4619" s="1" t="s">
        <v>594</v>
      </c>
      <c r="D4619" s="2">
        <v>10</v>
      </c>
    </row>
    <row r="4620" spans="2:5" hidden="1" outlineLevel="1">
      <c r="B4620" s="249">
        <v>41329</v>
      </c>
      <c r="C4620" s="1" t="s">
        <v>114</v>
      </c>
      <c r="D4620" s="2">
        <v>19</v>
      </c>
    </row>
    <row r="4621" spans="2:5" hidden="1" outlineLevel="1">
      <c r="B4621" s="249">
        <v>41329</v>
      </c>
      <c r="C4621" s="1" t="s">
        <v>23</v>
      </c>
      <c r="D4621" s="2">
        <v>175</v>
      </c>
    </row>
    <row r="4622" spans="2:5" hidden="1" outlineLevel="1">
      <c r="B4622" s="249">
        <v>41330</v>
      </c>
      <c r="C4622" s="1" t="s">
        <v>122</v>
      </c>
      <c r="D4622" s="2">
        <v>49</v>
      </c>
    </row>
    <row r="4623" spans="2:5" hidden="1" outlineLevel="1">
      <c r="B4623" s="249">
        <v>41330</v>
      </c>
      <c r="C4623" s="1" t="s">
        <v>12</v>
      </c>
      <c r="D4623" s="2">
        <v>80</v>
      </c>
    </row>
    <row r="4624" spans="2:5" hidden="1" outlineLevel="1">
      <c r="B4624" s="249">
        <v>41330</v>
      </c>
      <c r="C4624" s="1" t="s">
        <v>51</v>
      </c>
      <c r="D4624" s="2">
        <v>193</v>
      </c>
    </row>
    <row r="4625" spans="2:7" hidden="1" outlineLevel="1">
      <c r="B4625" s="249">
        <v>41330</v>
      </c>
      <c r="C4625" s="1" t="s">
        <v>114</v>
      </c>
      <c r="D4625" s="2">
        <v>28</v>
      </c>
    </row>
    <row r="4626" spans="2:7" hidden="1" outlineLevel="1">
      <c r="B4626" s="249">
        <v>41330</v>
      </c>
      <c r="C4626" s="1" t="s">
        <v>594</v>
      </c>
      <c r="D4626" s="2">
        <v>30</v>
      </c>
    </row>
    <row r="4627" spans="2:7" hidden="1" outlineLevel="1">
      <c r="B4627" s="249">
        <v>41331</v>
      </c>
      <c r="C4627" s="1" t="s">
        <v>367</v>
      </c>
      <c r="D4627" s="2">
        <v>6</v>
      </c>
    </row>
    <row r="4628" spans="2:7" hidden="1" outlineLevel="1">
      <c r="B4628" s="249">
        <v>41331</v>
      </c>
      <c r="C4628" s="1" t="s">
        <v>525</v>
      </c>
      <c r="D4628" s="2">
        <v>12</v>
      </c>
    </row>
    <row r="4629" spans="2:7" hidden="1" outlineLevel="1">
      <c r="B4629" s="249">
        <v>41331</v>
      </c>
      <c r="C4629" s="1" t="s">
        <v>525</v>
      </c>
      <c r="D4629" s="2">
        <v>26</v>
      </c>
      <c r="E4629" s="2"/>
      <c r="F4629" s="2"/>
    </row>
    <row r="4630" spans="2:7" hidden="1" outlineLevel="1">
      <c r="B4630" s="249">
        <v>41331</v>
      </c>
      <c r="C4630" s="1" t="s">
        <v>12</v>
      </c>
      <c r="D4630" s="2">
        <v>60</v>
      </c>
    </row>
    <row r="4631" spans="2:7" hidden="1" outlineLevel="1">
      <c r="B4631" s="249">
        <v>41331</v>
      </c>
      <c r="C4631" s="1" t="s">
        <v>525</v>
      </c>
      <c r="D4631" s="2">
        <v>7</v>
      </c>
    </row>
    <row r="4632" spans="2:7" hidden="1" outlineLevel="1">
      <c r="B4632" s="249">
        <v>41331</v>
      </c>
      <c r="C4632" s="1" t="s">
        <v>525</v>
      </c>
      <c r="D4632" s="2">
        <v>12</v>
      </c>
      <c r="F4632" s="210"/>
      <c r="G4632" s="182"/>
    </row>
    <row r="4633" spans="2:7" hidden="1" outlineLevel="1">
      <c r="B4633" s="249">
        <v>41331</v>
      </c>
      <c r="C4633" s="1" t="s">
        <v>525</v>
      </c>
      <c r="D4633" s="2">
        <v>14</v>
      </c>
      <c r="E4633" s="2"/>
      <c r="F4633" s="210"/>
      <c r="G4633" s="182"/>
    </row>
    <row r="4634" spans="2:7" hidden="1" outlineLevel="1">
      <c r="B4634" s="249">
        <v>41331</v>
      </c>
      <c r="C4634" s="1" t="s">
        <v>485</v>
      </c>
      <c r="D4634" s="2">
        <v>30</v>
      </c>
      <c r="F4634" s="210"/>
      <c r="G4634" s="182"/>
    </row>
    <row r="4635" spans="2:7" hidden="1" outlineLevel="1">
      <c r="B4635" s="249">
        <v>41331</v>
      </c>
      <c r="C4635" s="1" t="s">
        <v>401</v>
      </c>
      <c r="D4635" s="2">
        <v>20</v>
      </c>
      <c r="F4635" s="210"/>
      <c r="G4635" s="182"/>
    </row>
    <row r="4636" spans="2:7" hidden="1" outlineLevel="1">
      <c r="B4636" s="249">
        <v>41331</v>
      </c>
      <c r="C4636" s="1" t="s">
        <v>122</v>
      </c>
      <c r="D4636" s="2">
        <v>297</v>
      </c>
      <c r="F4636" s="210"/>
      <c r="G4636" s="182"/>
    </row>
    <row r="4637" spans="2:7" hidden="1" outlineLevel="1">
      <c r="B4637" s="249">
        <v>41331</v>
      </c>
      <c r="C4637" s="1" t="s">
        <v>2894</v>
      </c>
      <c r="D4637" s="2">
        <v>9</v>
      </c>
      <c r="G4637" s="236"/>
    </row>
    <row r="4638" spans="2:7" hidden="1" outlineLevel="1">
      <c r="B4638" s="249">
        <v>41331</v>
      </c>
      <c r="C4638" s="1" t="s">
        <v>111</v>
      </c>
      <c r="D4638" s="2">
        <v>24</v>
      </c>
      <c r="G4638" s="236"/>
    </row>
    <row r="4639" spans="2:7" hidden="1" outlineLevel="1">
      <c r="B4639" s="249">
        <v>41331</v>
      </c>
      <c r="C4639" s="1" t="s">
        <v>246</v>
      </c>
      <c r="D4639" s="2">
        <v>60</v>
      </c>
      <c r="F4639" s="2"/>
    </row>
    <row r="4640" spans="2:7" hidden="1" outlineLevel="1">
      <c r="B4640" s="249">
        <v>41332</v>
      </c>
      <c r="C4640" s="1" t="s">
        <v>367</v>
      </c>
      <c r="D4640" s="2">
        <v>6</v>
      </c>
      <c r="F4640" s="13"/>
      <c r="G4640" s="13"/>
    </row>
    <row r="4641" spans="2:12" hidden="1" outlineLevel="1">
      <c r="B4641" s="249">
        <v>41332</v>
      </c>
      <c r="C4641" s="1" t="s">
        <v>525</v>
      </c>
      <c r="D4641" s="2">
        <v>12</v>
      </c>
    </row>
    <row r="4642" spans="2:12" hidden="1" outlineLevel="1">
      <c r="B4642" s="249">
        <v>41332</v>
      </c>
      <c r="C4642" s="1" t="s">
        <v>525</v>
      </c>
      <c r="D4642" s="2">
        <v>20</v>
      </c>
    </row>
    <row r="4643" spans="2:12" hidden="1" outlineLevel="1">
      <c r="B4643" s="249">
        <v>41332</v>
      </c>
      <c r="C4643" s="1" t="s">
        <v>525</v>
      </c>
      <c r="D4643" s="2">
        <v>6</v>
      </c>
    </row>
    <row r="4644" spans="2:12" hidden="1" outlineLevel="1">
      <c r="B4644" s="249">
        <v>41332</v>
      </c>
      <c r="C4644" s="1" t="s">
        <v>525</v>
      </c>
      <c r="D4644" s="2">
        <v>20</v>
      </c>
    </row>
    <row r="4645" spans="2:12" hidden="1" outlineLevel="1">
      <c r="B4645" s="249">
        <v>41332</v>
      </c>
      <c r="C4645" s="1" t="s">
        <v>132</v>
      </c>
      <c r="D4645" s="2">
        <v>100</v>
      </c>
    </row>
    <row r="4646" spans="2:12" hidden="1" outlineLevel="1">
      <c r="B4646" s="249">
        <v>41332</v>
      </c>
      <c r="C4646" s="1" t="s">
        <v>2873</v>
      </c>
      <c r="D4646" s="2">
        <v>204</v>
      </c>
    </row>
    <row r="4647" spans="2:12" hidden="1" outlineLevel="1">
      <c r="B4647" s="249">
        <v>41333</v>
      </c>
      <c r="C4647" s="1" t="s">
        <v>367</v>
      </c>
      <c r="D4647" s="2">
        <v>6</v>
      </c>
    </row>
    <row r="4648" spans="2:12" hidden="1" outlineLevel="1">
      <c r="B4648" s="249">
        <v>41333</v>
      </c>
      <c r="C4648" s="1" t="s">
        <v>525</v>
      </c>
      <c r="D4648" s="2">
        <v>12</v>
      </c>
      <c r="E4648" s="2"/>
    </row>
    <row r="4649" spans="2:12" hidden="1" outlineLevel="1">
      <c r="B4649" s="249">
        <v>41333</v>
      </c>
      <c r="C4649" s="1" t="s">
        <v>525</v>
      </c>
      <c r="D4649" s="2">
        <v>19</v>
      </c>
    </row>
    <row r="4650" spans="2:12" hidden="1" outlineLevel="1">
      <c r="B4650" s="249">
        <v>41333</v>
      </c>
      <c r="C4650" s="1" t="s">
        <v>525</v>
      </c>
      <c r="D4650" s="2">
        <v>7</v>
      </c>
    </row>
    <row r="4651" spans="2:12" hidden="1" outlineLevel="1">
      <c r="B4651" s="249">
        <v>41333</v>
      </c>
      <c r="C4651" s="1" t="s">
        <v>525</v>
      </c>
      <c r="D4651" s="2">
        <v>19</v>
      </c>
      <c r="F4651" s="2"/>
    </row>
    <row r="4652" spans="2:12" hidden="1" outlineLevel="1">
      <c r="B4652" s="249">
        <v>41333</v>
      </c>
      <c r="C4652" s="1" t="s">
        <v>525</v>
      </c>
      <c r="D4652" s="2">
        <v>20</v>
      </c>
    </row>
    <row r="4653" spans="2:12" hidden="1" outlineLevel="1">
      <c r="B4653" s="249">
        <v>41333</v>
      </c>
      <c r="C4653" s="1" t="s">
        <v>525</v>
      </c>
      <c r="D4653" s="2">
        <v>13</v>
      </c>
    </row>
    <row r="4654" spans="2:12" collapsed="1">
      <c r="B4654" s="72"/>
    </row>
    <row r="4655" spans="2:12">
      <c r="B4655" s="2472">
        <v>41334</v>
      </c>
      <c r="C4655" s="2472"/>
      <c r="D4655" s="2472"/>
      <c r="E4655" s="2472"/>
      <c r="F4655" s="2472"/>
      <c r="G4655" s="2472"/>
      <c r="H4655" s="2472"/>
      <c r="I4655" s="2472"/>
      <c r="J4655" s="2472"/>
      <c r="K4655" s="2472"/>
      <c r="L4655" s="2472"/>
    </row>
    <row r="4656" spans="2:12" hidden="1" outlineLevel="1">
      <c r="B4656" s="2473" t="s">
        <v>0</v>
      </c>
      <c r="C4656" s="2473"/>
      <c r="D4656" s="2473"/>
      <c r="I4656" s="2473" t="s">
        <v>2638</v>
      </c>
      <c r="J4656" s="2473"/>
      <c r="K4656" s="2473"/>
    </row>
    <row r="4657" spans="1:12" hidden="1" outlineLevel="1">
      <c r="B4657" s="3" t="s">
        <v>115</v>
      </c>
      <c r="C4657" s="3" t="s">
        <v>116</v>
      </c>
      <c r="D4657" s="4" t="s">
        <v>4</v>
      </c>
      <c r="I4657" s="3" t="s">
        <v>115</v>
      </c>
      <c r="J4657" s="3" t="s">
        <v>116</v>
      </c>
      <c r="K4657" s="4" t="s">
        <v>4</v>
      </c>
    </row>
    <row r="4658" spans="1:12" hidden="1" outlineLevel="1">
      <c r="A4658" s="2" t="s">
        <v>2859</v>
      </c>
      <c r="B4658" s="72">
        <v>41337</v>
      </c>
      <c r="C4658" s="44" t="s">
        <v>2904</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4">
        <v>41360</v>
      </c>
      <c r="C4660" s="24" t="s">
        <v>30</v>
      </c>
      <c r="D4660" s="218" t="s">
        <v>2982</v>
      </c>
      <c r="E4660" s="28"/>
      <c r="I4660" s="32"/>
    </row>
    <row r="4661" spans="1:12" hidden="1" outlineLevel="1">
      <c r="A4661" s="2" t="s">
        <v>421</v>
      </c>
      <c r="B4661" s="72">
        <v>41353</v>
      </c>
      <c r="C4661" s="44" t="s">
        <v>656</v>
      </c>
      <c r="D4661" s="28">
        <v>200</v>
      </c>
      <c r="I4661" s="32"/>
      <c r="J4661" s="1" t="s">
        <v>195</v>
      </c>
      <c r="K4661" s="225">
        <f>SUM(K4658:K4660)</f>
        <v>1710</v>
      </c>
    </row>
    <row r="4662" spans="1:12" hidden="1" outlineLevel="1">
      <c r="A4662" s="2" t="s">
        <v>421</v>
      </c>
      <c r="B4662" s="72">
        <v>41361</v>
      </c>
      <c r="C4662" s="44" t="s">
        <v>612</v>
      </c>
      <c r="D4662" s="28">
        <v>333</v>
      </c>
      <c r="I4662" s="32"/>
      <c r="K4662" s="225"/>
    </row>
    <row r="4663" spans="1:12" hidden="1" outlineLevel="1">
      <c r="A4663" s="52" t="s">
        <v>545</v>
      </c>
      <c r="B4663" s="72">
        <v>41356</v>
      </c>
      <c r="C4663" s="217" t="s">
        <v>612</v>
      </c>
      <c r="D4663" s="213">
        <v>280</v>
      </c>
      <c r="E4663" s="28"/>
    </row>
    <row r="4664" spans="1:12" hidden="1" outlineLevel="1">
      <c r="A4664" s="52" t="s">
        <v>545</v>
      </c>
      <c r="B4664" s="72">
        <v>41356</v>
      </c>
      <c r="C4664" s="217" t="s">
        <v>614</v>
      </c>
      <c r="D4664" s="213">
        <v>280</v>
      </c>
      <c r="E4664" s="25"/>
      <c r="I4664" s="1" t="s">
        <v>115</v>
      </c>
      <c r="J4664" s="1" t="s">
        <v>2</v>
      </c>
      <c r="K4664" s="1" t="s">
        <v>4</v>
      </c>
    </row>
    <row r="4665" spans="1:12" hidden="1" outlineLevel="1">
      <c r="A4665" s="2" t="s">
        <v>421</v>
      </c>
      <c r="B4665" s="72"/>
      <c r="C4665" s="28" t="s">
        <v>2597</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15">
        <v>430</v>
      </c>
      <c r="E4667" s="2">
        <v>400</v>
      </c>
      <c r="I4667" s="72">
        <v>41343</v>
      </c>
      <c r="J4667" s="2" t="s">
        <v>2952</v>
      </c>
      <c r="K4667" s="2">
        <v>570</v>
      </c>
      <c r="L4667" s="13"/>
    </row>
    <row r="4668" spans="1:12" hidden="1" outlineLevel="1">
      <c r="A4668" s="52" t="s">
        <v>551</v>
      </c>
      <c r="B4668" s="72">
        <v>41353</v>
      </c>
      <c r="C4668" s="217" t="s">
        <v>27</v>
      </c>
      <c r="D4668" s="28">
        <v>786.52</v>
      </c>
      <c r="E4668" s="28"/>
      <c r="I4668" s="72">
        <v>41349</v>
      </c>
      <c r="J4668" s="2" t="s">
        <v>1229</v>
      </c>
      <c r="K4668" s="2">
        <v>160</v>
      </c>
      <c r="L4668" s="13"/>
    </row>
    <row r="4669" spans="1:12" hidden="1" outlineLevel="1">
      <c r="A4669" s="2" t="s">
        <v>421</v>
      </c>
      <c r="B4669" s="72"/>
      <c r="C4669" s="216" t="s">
        <v>2903</v>
      </c>
      <c r="D4669" s="215"/>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2598</v>
      </c>
      <c r="D4671" s="28">
        <v>110</v>
      </c>
      <c r="E4671" s="28"/>
      <c r="I4671" s="32"/>
      <c r="K4671" s="13"/>
      <c r="L4671" s="13"/>
    </row>
    <row r="4672" spans="1:12" hidden="1" outlineLevel="1">
      <c r="A4672" s="2" t="s">
        <v>2493</v>
      </c>
      <c r="B4672" s="72">
        <v>41337</v>
      </c>
      <c r="C4672" s="44" t="s">
        <v>2179</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36" t="s">
        <v>367</v>
      </c>
      <c r="D4676" s="70">
        <v>5</v>
      </c>
      <c r="E4676" s="28"/>
      <c r="G4676" s="2"/>
      <c r="I4676" s="32"/>
      <c r="K4676" s="13"/>
      <c r="L4676" s="13"/>
    </row>
    <row r="4677" spans="1:12" hidden="1" outlineLevel="1">
      <c r="B4677" s="72">
        <v>41334</v>
      </c>
      <c r="C4677" s="236" t="s">
        <v>525</v>
      </c>
      <c r="D4677" s="70">
        <v>13</v>
      </c>
      <c r="I4677" s="32"/>
      <c r="K4677" s="13"/>
      <c r="L4677" s="13"/>
    </row>
    <row r="4678" spans="1:12" hidden="1" outlineLevel="1">
      <c r="A4678" s="2"/>
      <c r="B4678" s="72">
        <v>41334</v>
      </c>
      <c r="C4678" s="236" t="s">
        <v>525</v>
      </c>
      <c r="D4678" s="70">
        <v>19</v>
      </c>
      <c r="I4678" s="32"/>
      <c r="K4678" s="13"/>
    </row>
    <row r="4679" spans="1:12" hidden="1" outlineLevel="1">
      <c r="A4679" s="2"/>
      <c r="B4679" s="72">
        <v>41334</v>
      </c>
      <c r="C4679" s="236" t="s">
        <v>525</v>
      </c>
      <c r="D4679" s="70">
        <v>13</v>
      </c>
      <c r="E4679" s="253"/>
      <c r="I4679" s="32"/>
      <c r="K4679" s="13"/>
    </row>
    <row r="4680" spans="1:12" hidden="1" outlineLevel="1">
      <c r="A4680" s="2"/>
      <c r="B4680" s="72">
        <v>41334</v>
      </c>
      <c r="C4680" s="236" t="s">
        <v>525</v>
      </c>
      <c r="D4680" s="70">
        <v>20</v>
      </c>
      <c r="E4680" s="28"/>
      <c r="I4680" s="32"/>
      <c r="K4680" s="13"/>
    </row>
    <row r="4681" spans="1:12" hidden="1" outlineLevel="1">
      <c r="B4681" s="72">
        <v>41334</v>
      </c>
      <c r="C4681" s="236" t="s">
        <v>516</v>
      </c>
      <c r="D4681" s="70">
        <v>20</v>
      </c>
      <c r="I4681" s="32"/>
      <c r="K4681" s="13"/>
    </row>
    <row r="4682" spans="1:12" hidden="1" outlineLevel="1">
      <c r="B4682" s="72">
        <v>41334</v>
      </c>
      <c r="C4682" s="236" t="s">
        <v>80</v>
      </c>
      <c r="D4682" s="70">
        <v>10</v>
      </c>
      <c r="E4682" s="28"/>
      <c r="I4682" s="32"/>
      <c r="K4682" s="13"/>
    </row>
    <row r="4683" spans="1:12" hidden="1" outlineLevel="1">
      <c r="A4683" s="2"/>
      <c r="B4683" s="72">
        <v>41334</v>
      </c>
      <c r="C4683" s="236" t="s">
        <v>2548</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2793</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2920</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26">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2921</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53"/>
    </row>
    <row r="4710" spans="2:8" hidden="1" outlineLevel="1">
      <c r="B4710" s="72">
        <v>41337</v>
      </c>
      <c r="C4710" s="2" t="s">
        <v>2928</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2262</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2941</v>
      </c>
      <c r="D4724" s="2">
        <v>40</v>
      </c>
    </row>
    <row r="4725" spans="2:15" hidden="1" outlineLevel="1">
      <c r="B4725" s="72">
        <v>41339</v>
      </c>
      <c r="C4725" s="1" t="s">
        <v>2942</v>
      </c>
      <c r="D4725" s="2">
        <v>30</v>
      </c>
    </row>
    <row r="4726" spans="2:15" hidden="1" outlineLevel="1">
      <c r="B4726" s="72">
        <v>41339</v>
      </c>
      <c r="C4726" s="1" t="s">
        <v>2662</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53"/>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2943</v>
      </c>
      <c r="D4738" s="2">
        <v>25</v>
      </c>
    </row>
    <row r="4739" spans="2:15" hidden="1" outlineLevel="1">
      <c r="B4739" s="72">
        <v>41341</v>
      </c>
      <c r="C4739" s="1" t="s">
        <v>2944</v>
      </c>
      <c r="D4739" s="2">
        <v>40</v>
      </c>
    </row>
    <row r="4740" spans="2:15" hidden="1" outlineLevel="1">
      <c r="B4740" s="72">
        <v>41341</v>
      </c>
      <c r="C4740" s="1" t="s">
        <v>337</v>
      </c>
      <c r="D4740" s="2">
        <v>110</v>
      </c>
    </row>
    <row r="4741" spans="2:15" hidden="1" outlineLevel="1">
      <c r="B4741" s="72">
        <v>41341</v>
      </c>
      <c r="C4741" s="1" t="s">
        <v>2945</v>
      </c>
      <c r="D4741" s="2">
        <v>140</v>
      </c>
      <c r="F4741" s="228"/>
    </row>
    <row r="4742" spans="2:15" hidden="1" outlineLevel="1">
      <c r="B4742" s="72">
        <v>41341</v>
      </c>
      <c r="C4742" s="1" t="s">
        <v>2728</v>
      </c>
      <c r="D4742" s="2">
        <v>210</v>
      </c>
    </row>
    <row r="4743" spans="2:15" hidden="1" outlineLevel="1">
      <c r="B4743" s="72">
        <v>41341</v>
      </c>
      <c r="C4743" s="1" t="s">
        <v>2946</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2947</v>
      </c>
      <c r="D4748" s="2">
        <v>10</v>
      </c>
    </row>
    <row r="4749" spans="2:15" hidden="1" outlineLevel="1">
      <c r="B4749" s="72">
        <v>41341</v>
      </c>
      <c r="C4749" s="2" t="s">
        <v>516</v>
      </c>
      <c r="D4749" s="2">
        <v>10</v>
      </c>
    </row>
    <row r="4750" spans="2:15" hidden="1" outlineLevel="1">
      <c r="B4750" s="72">
        <v>41342</v>
      </c>
      <c r="C4750" s="2" t="s">
        <v>2948</v>
      </c>
      <c r="D4750" s="2">
        <v>1500</v>
      </c>
    </row>
    <row r="4751" spans="2:15" hidden="1" outlineLevel="1">
      <c r="B4751" s="72">
        <v>41342</v>
      </c>
      <c r="C4751" s="2" t="s">
        <v>2316</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2949</v>
      </c>
      <c r="D4754" s="2">
        <v>50</v>
      </c>
    </row>
    <row r="4755" spans="2:10" hidden="1" outlineLevel="1">
      <c r="B4755" s="72">
        <v>41342</v>
      </c>
      <c r="C4755" s="1" t="s">
        <v>2950</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2546</v>
      </c>
      <c r="D4760" s="2">
        <v>100</v>
      </c>
    </row>
    <row r="4761" spans="2:10" hidden="1" outlineLevel="1">
      <c r="B4761" s="72">
        <v>41343</v>
      </c>
      <c r="C4761" s="1" t="s">
        <v>2951</v>
      </c>
      <c r="D4761" s="2">
        <v>40</v>
      </c>
      <c r="E4761" s="2"/>
    </row>
    <row r="4762" spans="2:10" hidden="1" outlineLevel="1">
      <c r="B4762" s="72">
        <v>41343</v>
      </c>
      <c r="C4762" s="1" t="s">
        <v>1229</v>
      </c>
      <c r="D4762" s="2">
        <v>5</v>
      </c>
      <c r="H4762" s="7"/>
    </row>
    <row r="4763" spans="2:10" hidden="1" outlineLevel="1">
      <c r="B4763" s="72">
        <v>41343</v>
      </c>
      <c r="C4763" s="1" t="s">
        <v>2953</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53"/>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53"/>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53"/>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2956</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53"/>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2316</v>
      </c>
      <c r="D4805" s="2">
        <v>1001</v>
      </c>
    </row>
    <row r="4806" spans="2:6" hidden="1" outlineLevel="1">
      <c r="B4806" s="72">
        <v>41349</v>
      </c>
      <c r="C4806" s="1" t="s">
        <v>516</v>
      </c>
      <c r="D4806" s="2">
        <v>50</v>
      </c>
    </row>
    <row r="4807" spans="2:6" hidden="1" outlineLevel="1">
      <c r="B4807" s="72">
        <v>41349</v>
      </c>
      <c r="C4807" s="1" t="s">
        <v>289</v>
      </c>
      <c r="D4807" s="2">
        <v>30</v>
      </c>
      <c r="F4807" s="228"/>
    </row>
    <row r="4808" spans="2:6" hidden="1" outlineLevel="1">
      <c r="B4808" s="72">
        <v>41349</v>
      </c>
      <c r="C4808" s="2" t="s">
        <v>2961</v>
      </c>
      <c r="D4808" s="2">
        <v>200</v>
      </c>
      <c r="F4808" s="228"/>
    </row>
    <row r="4809" spans="2:6" hidden="1" outlineLevel="1">
      <c r="B4809" s="72">
        <v>41349</v>
      </c>
      <c r="C4809" s="2" t="s">
        <v>223</v>
      </c>
      <c r="D4809" s="2">
        <v>80</v>
      </c>
      <c r="F4809" s="228"/>
    </row>
    <row r="4810" spans="2:6" hidden="1" outlineLevel="1">
      <c r="B4810" s="72">
        <v>41349</v>
      </c>
      <c r="C4810" s="2" t="s">
        <v>205</v>
      </c>
      <c r="D4810" s="2">
        <v>10</v>
      </c>
      <c r="F4810" s="228"/>
    </row>
    <row r="4811" spans="2:6" hidden="1" outlineLevel="1">
      <c r="B4811" s="72">
        <v>41349</v>
      </c>
      <c r="C4811" s="2" t="s">
        <v>18</v>
      </c>
      <c r="D4811" s="2">
        <v>168</v>
      </c>
    </row>
    <row r="4812" spans="2:6" hidden="1" outlineLevel="1">
      <c r="B4812" s="72">
        <v>41349</v>
      </c>
      <c r="C4812" s="2" t="s">
        <v>1229</v>
      </c>
      <c r="D4812" s="2">
        <v>7</v>
      </c>
      <c r="F4812" s="228"/>
    </row>
    <row r="4813" spans="2:6" hidden="1" outlineLevel="1">
      <c r="B4813" s="72">
        <v>41349</v>
      </c>
      <c r="C4813" s="2" t="s">
        <v>594</v>
      </c>
      <c r="D4813" s="2">
        <v>50</v>
      </c>
      <c r="F4813" s="228"/>
    </row>
    <row r="4814" spans="2:6" hidden="1" outlineLevel="1">
      <c r="B4814" s="72">
        <v>41349</v>
      </c>
      <c r="C4814" s="2" t="s">
        <v>985</v>
      </c>
      <c r="D4814" s="2">
        <v>75</v>
      </c>
    </row>
    <row r="4815" spans="2:6" hidden="1" outlineLevel="1">
      <c r="B4815" s="72">
        <v>41349</v>
      </c>
      <c r="C4815" s="2" t="s">
        <v>2961</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2962</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2963</v>
      </c>
      <c r="D4827" s="2">
        <v>300</v>
      </c>
    </row>
    <row r="4828" spans="2:7" hidden="1" outlineLevel="1">
      <c r="B4828" s="72">
        <v>41350</v>
      </c>
      <c r="C4828" s="2" t="s">
        <v>2964</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2965</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28"/>
      <c r="G4837" s="2"/>
    </row>
    <row r="4838" spans="2:7" hidden="1" outlineLevel="1">
      <c r="B4838" s="72">
        <v>41354</v>
      </c>
      <c r="C4838" s="1" t="s">
        <v>2853</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2318</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36" t="s">
        <v>516</v>
      </c>
      <c r="D4848" s="70">
        <v>30</v>
      </c>
    </row>
    <row r="4849" spans="2:5" hidden="1" outlineLevel="1">
      <c r="B4849" s="72">
        <v>41355</v>
      </c>
      <c r="C4849" s="236" t="s">
        <v>18</v>
      </c>
      <c r="D4849" s="70">
        <v>73</v>
      </c>
    </row>
    <row r="4850" spans="2:5" hidden="1" outlineLevel="1">
      <c r="B4850" s="72">
        <v>41355</v>
      </c>
      <c r="C4850" s="236" t="s">
        <v>114</v>
      </c>
      <c r="D4850" s="70">
        <v>65</v>
      </c>
    </row>
    <row r="4851" spans="2:5" hidden="1" outlineLevel="1">
      <c r="B4851" s="72">
        <v>41355</v>
      </c>
      <c r="C4851" s="70" t="s">
        <v>2724</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2969</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2625</v>
      </c>
      <c r="D4857" s="2">
        <v>360</v>
      </c>
      <c r="E4857" s="2"/>
    </row>
    <row r="4858" spans="2:5" hidden="1" outlineLevel="1">
      <c r="B4858" s="72">
        <v>41357</v>
      </c>
      <c r="C4858" s="1" t="s">
        <v>2963</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2972</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2984</v>
      </c>
      <c r="D4877" s="2">
        <v>250</v>
      </c>
    </row>
    <row r="4878" spans="2:6" hidden="1" outlineLevel="1">
      <c r="B4878" s="72">
        <v>41360</v>
      </c>
      <c r="C4878" s="1" t="s">
        <v>2662</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0"/>
      <c r="G4883" s="182"/>
    </row>
    <row r="4884" spans="2:7" hidden="1" outlineLevel="1">
      <c r="B4884" s="72">
        <v>41361</v>
      </c>
      <c r="C4884" s="1" t="s">
        <v>525</v>
      </c>
      <c r="D4884" s="2">
        <v>20</v>
      </c>
      <c r="E4884" s="2"/>
      <c r="F4884" s="210"/>
      <c r="G4884" s="182"/>
    </row>
    <row r="4885" spans="2:7" hidden="1" outlineLevel="1">
      <c r="B4885" s="72">
        <v>41361</v>
      </c>
      <c r="C4885" s="1" t="s">
        <v>373</v>
      </c>
      <c r="D4885" s="2">
        <v>100</v>
      </c>
      <c r="F4885" s="210"/>
      <c r="G4885" s="182"/>
    </row>
    <row r="4886" spans="2:7" hidden="1" outlineLevel="1">
      <c r="B4886" s="72">
        <v>41361</v>
      </c>
      <c r="C4886" s="1" t="s">
        <v>2999</v>
      </c>
      <c r="D4886" s="2">
        <v>150</v>
      </c>
      <c r="F4886" s="210"/>
      <c r="G4886" s="182"/>
    </row>
    <row r="4887" spans="2:7" hidden="1" outlineLevel="1">
      <c r="B4887" s="72">
        <v>41361</v>
      </c>
      <c r="C4887" s="1" t="s">
        <v>525</v>
      </c>
      <c r="D4887" s="2">
        <v>20</v>
      </c>
      <c r="F4887" s="210"/>
      <c r="G4887" s="182"/>
    </row>
    <row r="4888" spans="2:7" hidden="1" outlineLevel="1">
      <c r="B4888" s="72">
        <v>41361</v>
      </c>
      <c r="C4888" s="1" t="s">
        <v>286</v>
      </c>
      <c r="D4888" s="2">
        <v>10</v>
      </c>
      <c r="G4888" s="236"/>
    </row>
    <row r="4889" spans="2:7" hidden="1" outlineLevel="1">
      <c r="B4889" s="72">
        <v>41361</v>
      </c>
      <c r="C4889" s="1" t="s">
        <v>525</v>
      </c>
      <c r="D4889" s="2">
        <v>20</v>
      </c>
      <c r="G4889" s="236"/>
    </row>
    <row r="4890" spans="2:7" hidden="1" outlineLevel="1">
      <c r="B4890" s="72">
        <v>41361</v>
      </c>
      <c r="C4890" s="1" t="s">
        <v>48</v>
      </c>
      <c r="D4890" s="2">
        <v>53</v>
      </c>
      <c r="G4890" s="236"/>
    </row>
    <row r="4891" spans="2:7" hidden="1" outlineLevel="1">
      <c r="B4891" s="72">
        <v>41361</v>
      </c>
      <c r="C4891" s="1" t="s">
        <v>3010</v>
      </c>
      <c r="D4891" s="2">
        <v>150</v>
      </c>
      <c r="G4891" s="236"/>
    </row>
    <row r="4892" spans="2:7" hidden="1" outlineLevel="1">
      <c r="B4892" s="72">
        <v>41361</v>
      </c>
      <c r="C4892" s="1" t="s">
        <v>516</v>
      </c>
      <c r="D4892" s="2">
        <v>20</v>
      </c>
      <c r="G4892" s="236"/>
    </row>
    <row r="4893" spans="2:7" hidden="1" outlineLevel="1">
      <c r="B4893" s="72">
        <v>41361</v>
      </c>
      <c r="C4893" s="1" t="s">
        <v>525</v>
      </c>
      <c r="D4893" s="2">
        <v>6</v>
      </c>
      <c r="G4893" s="236"/>
    </row>
    <row r="4894" spans="2:7" hidden="1" outlineLevel="1">
      <c r="B4894" s="72">
        <v>41361</v>
      </c>
      <c r="C4894" s="1" t="s">
        <v>2762</v>
      </c>
      <c r="D4894" s="2">
        <v>44</v>
      </c>
      <c r="G4894" s="236"/>
    </row>
    <row r="4895" spans="2:7" hidden="1" outlineLevel="1">
      <c r="B4895" s="72">
        <v>41361</v>
      </c>
      <c r="C4895" s="1" t="s">
        <v>772</v>
      </c>
      <c r="D4895" s="2">
        <v>250</v>
      </c>
      <c r="G4895" s="236"/>
    </row>
    <row r="4896" spans="2:7" hidden="1" outlineLevel="1">
      <c r="B4896" s="72">
        <v>41361</v>
      </c>
      <c r="C4896" s="1" t="s">
        <v>401</v>
      </c>
      <c r="D4896" s="2">
        <v>65</v>
      </c>
      <c r="G4896" s="236"/>
    </row>
    <row r="4897" spans="2:7" hidden="1" outlineLevel="1">
      <c r="B4897" s="72">
        <v>41361</v>
      </c>
      <c r="C4897" s="1" t="s">
        <v>3011</v>
      </c>
      <c r="D4897" s="2">
        <v>50</v>
      </c>
      <c r="G4897" s="236"/>
    </row>
    <row r="4898" spans="2:7" hidden="1" outlineLevel="1">
      <c r="B4898" s="72">
        <v>41361</v>
      </c>
      <c r="C4898" s="1" t="s">
        <v>772</v>
      </c>
      <c r="D4898" s="2">
        <v>60</v>
      </c>
      <c r="G4898" s="236"/>
    </row>
    <row r="4899" spans="2:7" hidden="1" outlineLevel="1">
      <c r="B4899" s="72">
        <v>41362</v>
      </c>
      <c r="C4899" s="1" t="s">
        <v>92</v>
      </c>
      <c r="D4899" s="2">
        <v>20</v>
      </c>
      <c r="G4899" s="236"/>
    </row>
    <row r="4900" spans="2:7" hidden="1" outlineLevel="1">
      <c r="B4900" s="72">
        <v>41362</v>
      </c>
      <c r="C4900" s="1" t="s">
        <v>177</v>
      </c>
      <c r="D4900" s="2">
        <v>30</v>
      </c>
      <c r="G4900" s="236"/>
    </row>
    <row r="4901" spans="2:7" hidden="1" outlineLevel="1">
      <c r="B4901" s="72">
        <v>41362</v>
      </c>
      <c r="C4901" s="1" t="s">
        <v>114</v>
      </c>
      <c r="D4901" s="2">
        <v>55</v>
      </c>
      <c r="G4901" s="236"/>
    </row>
    <row r="4902" spans="2:7" hidden="1" outlineLevel="1">
      <c r="B4902" s="72">
        <v>41362</v>
      </c>
      <c r="C4902" s="1" t="s">
        <v>3012</v>
      </c>
      <c r="D4902" s="2">
        <v>1500</v>
      </c>
      <c r="F4902" s="2"/>
    </row>
    <row r="4903" spans="2:7" hidden="1" outlineLevel="1">
      <c r="B4903" s="72">
        <v>41362</v>
      </c>
      <c r="C4903" s="1" t="s">
        <v>3012</v>
      </c>
      <c r="D4903" s="2">
        <v>250</v>
      </c>
      <c r="F4903" s="13"/>
      <c r="G4903" s="13"/>
    </row>
    <row r="4904" spans="2:7" hidden="1" outlineLevel="1">
      <c r="B4904" s="72">
        <v>41362</v>
      </c>
      <c r="C4904" s="1" t="s">
        <v>3012</v>
      </c>
      <c r="D4904" s="2">
        <v>20</v>
      </c>
    </row>
    <row r="4905" spans="2:7" hidden="1" outlineLevel="1">
      <c r="B4905" s="72">
        <v>41362</v>
      </c>
      <c r="C4905" s="1" t="s">
        <v>246</v>
      </c>
      <c r="D4905" s="2">
        <v>40</v>
      </c>
    </row>
    <row r="4906" spans="2:7" hidden="1" outlineLevel="1">
      <c r="B4906" s="72">
        <v>41362</v>
      </c>
      <c r="C4906" s="1" t="s">
        <v>3013</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3014</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3015</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49"/>
    </row>
    <row r="4920" spans="1:12">
      <c r="B4920" s="2472">
        <v>41365</v>
      </c>
      <c r="C4920" s="2472"/>
      <c r="D4920" s="2472"/>
      <c r="E4920" s="2472"/>
      <c r="F4920" s="2472"/>
      <c r="G4920" s="2472"/>
      <c r="H4920" s="2472"/>
      <c r="I4920" s="2472"/>
      <c r="J4920" s="2472"/>
      <c r="K4920" s="2472"/>
      <c r="L4920" s="2472"/>
    </row>
    <row r="4921" spans="1:12" hidden="1" outlineLevel="1">
      <c r="B4921" s="2473" t="s">
        <v>0</v>
      </c>
      <c r="C4921" s="2473"/>
      <c r="D4921" s="2473"/>
      <c r="I4921" s="2473" t="s">
        <v>2638</v>
      </c>
      <c r="J4921" s="2473"/>
      <c r="K4921" s="2473"/>
    </row>
    <row r="4922" spans="1:12" hidden="1" outlineLevel="1">
      <c r="B4922" s="3" t="s">
        <v>115</v>
      </c>
      <c r="C4922" s="3" t="s">
        <v>116</v>
      </c>
      <c r="D4922" s="4" t="s">
        <v>4</v>
      </c>
      <c r="I4922" s="3" t="s">
        <v>115</v>
      </c>
      <c r="J4922" s="3" t="s">
        <v>116</v>
      </c>
      <c r="K4922" s="4" t="s">
        <v>4</v>
      </c>
    </row>
    <row r="4923" spans="1:12" hidden="1" outlineLevel="1">
      <c r="A4923" s="2" t="s">
        <v>2859</v>
      </c>
      <c r="B4923" s="72">
        <v>41368</v>
      </c>
      <c r="C4923" s="44" t="s">
        <v>2904</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4" t="s">
        <v>608</v>
      </c>
      <c r="C4925" s="24" t="s">
        <v>30</v>
      </c>
      <c r="D4925" s="218">
        <v>0</v>
      </c>
      <c r="E4925" s="28"/>
      <c r="I4925" s="32"/>
    </row>
    <row r="4926" spans="1:12" hidden="1" outlineLevel="1">
      <c r="A4926" s="2" t="s">
        <v>421</v>
      </c>
      <c r="B4926" s="72">
        <v>41373</v>
      </c>
      <c r="C4926" s="44" t="s">
        <v>656</v>
      </c>
      <c r="D4926" s="28">
        <v>230</v>
      </c>
      <c r="I4926" s="32"/>
      <c r="J4926" s="1" t="s">
        <v>195</v>
      </c>
      <c r="K4926" s="225">
        <f>SUM(K4923:K4925)</f>
        <v>2270</v>
      </c>
    </row>
    <row r="4927" spans="1:12" hidden="1" outlineLevel="1">
      <c r="A4927" s="2" t="s">
        <v>421</v>
      </c>
      <c r="B4927" s="184" t="s">
        <v>608</v>
      </c>
      <c r="C4927" s="44" t="s">
        <v>612</v>
      </c>
      <c r="D4927" s="28">
        <v>0</v>
      </c>
      <c r="I4927" s="32"/>
      <c r="K4927" s="225"/>
    </row>
    <row r="4928" spans="1:12" hidden="1" outlineLevel="1">
      <c r="A4928" s="52" t="s">
        <v>545</v>
      </c>
      <c r="B4928" s="72">
        <v>41388</v>
      </c>
      <c r="C4928" s="217" t="s">
        <v>612</v>
      </c>
      <c r="D4928" s="213">
        <v>440</v>
      </c>
      <c r="E4928" s="28"/>
    </row>
    <row r="4929" spans="1:12" hidden="1" outlineLevel="1">
      <c r="A4929" s="52" t="s">
        <v>545</v>
      </c>
      <c r="B4929" s="72">
        <v>41388</v>
      </c>
      <c r="C4929" s="217" t="s">
        <v>614</v>
      </c>
      <c r="D4929" s="213">
        <v>280</v>
      </c>
      <c r="E4929" s="25"/>
      <c r="I4929" s="1" t="s">
        <v>115</v>
      </c>
      <c r="J4929" s="1" t="s">
        <v>2</v>
      </c>
      <c r="K4929" s="1" t="s">
        <v>4</v>
      </c>
    </row>
    <row r="4930" spans="1:12" hidden="1" outlineLevel="1">
      <c r="A4930" s="2" t="s">
        <v>421</v>
      </c>
      <c r="B4930" s="184" t="s">
        <v>608</v>
      </c>
      <c r="C4930" s="28" t="s">
        <v>2597</v>
      </c>
      <c r="D4930" s="28">
        <v>0</v>
      </c>
      <c r="I4930" s="72">
        <v>41368</v>
      </c>
      <c r="J4930" s="2" t="s">
        <v>657</v>
      </c>
      <c r="K4930" s="2">
        <v>120</v>
      </c>
      <c r="L4930" s="13"/>
    </row>
    <row r="4931" spans="1:12" ht="15" hidden="1" customHeight="1" outlineLevel="1">
      <c r="A4931" s="2" t="s">
        <v>421</v>
      </c>
      <c r="B4931" s="184" t="s">
        <v>608</v>
      </c>
      <c r="C4931" s="44" t="s">
        <v>475</v>
      </c>
      <c r="D4931" s="28">
        <v>0</v>
      </c>
      <c r="I4931" s="72">
        <v>41371</v>
      </c>
      <c r="J4931" s="2" t="s">
        <v>657</v>
      </c>
      <c r="K4931" s="2">
        <v>900</v>
      </c>
      <c r="L4931" s="13"/>
    </row>
    <row r="4932" spans="1:12" hidden="1" outlineLevel="1">
      <c r="A4932" s="2" t="s">
        <v>421</v>
      </c>
      <c r="B4932" s="184" t="s">
        <v>608</v>
      </c>
      <c r="C4932" s="44" t="s">
        <v>283</v>
      </c>
      <c r="D4932" s="215">
        <v>0</v>
      </c>
      <c r="E4932" s="2"/>
      <c r="I4932" s="72">
        <v>41385</v>
      </c>
      <c r="J4932" s="1" t="s">
        <v>657</v>
      </c>
      <c r="K4932" s="2">
        <v>250</v>
      </c>
      <c r="L4932" s="13"/>
    </row>
    <row r="4933" spans="1:12" hidden="1" outlineLevel="1">
      <c r="A4933" s="52" t="s">
        <v>551</v>
      </c>
      <c r="B4933" s="72">
        <v>41384</v>
      </c>
      <c r="C4933" s="217" t="s">
        <v>27</v>
      </c>
      <c r="D4933" s="213">
        <v>786.52</v>
      </c>
      <c r="E4933" s="28"/>
      <c r="I4933" s="72">
        <v>41390</v>
      </c>
      <c r="J4933" s="1" t="s">
        <v>429</v>
      </c>
      <c r="K4933" s="2">
        <v>340</v>
      </c>
      <c r="L4933" s="13"/>
    </row>
    <row r="4934" spans="1:12" hidden="1" outlineLevel="1">
      <c r="A4934" s="2" t="s">
        <v>421</v>
      </c>
      <c r="B4934" s="72"/>
      <c r="C4934" s="216" t="s">
        <v>2985</v>
      </c>
      <c r="D4934" s="215"/>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2598</v>
      </c>
      <c r="D4936" s="28">
        <v>120</v>
      </c>
      <c r="E4936" s="28"/>
      <c r="I4936" s="32"/>
      <c r="K4936" s="13"/>
      <c r="L4936" s="13"/>
    </row>
    <row r="4937" spans="1:12" hidden="1" outlineLevel="1">
      <c r="A4937" s="2" t="s">
        <v>2493</v>
      </c>
      <c r="B4937" s="72">
        <v>41369</v>
      </c>
      <c r="C4937" s="44" t="s">
        <v>2179</v>
      </c>
      <c r="D4937" s="28">
        <v>3000</v>
      </c>
      <c r="E4937" s="28"/>
      <c r="I4937" s="32"/>
      <c r="K4937" s="13"/>
      <c r="L4937" s="13"/>
    </row>
    <row r="4938" spans="1:12" hidden="1" outlineLevel="1">
      <c r="A4938" s="2" t="s">
        <v>421</v>
      </c>
      <c r="B4938" s="72">
        <v>41376</v>
      </c>
      <c r="C4938" s="44" t="s">
        <v>3057</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36" t="s">
        <v>525</v>
      </c>
      <c r="D4941" s="70">
        <v>81</v>
      </c>
      <c r="E4941" s="28"/>
      <c r="G4941" s="2"/>
      <c r="I4941" s="32"/>
      <c r="K4941" s="13"/>
      <c r="L4941" s="13"/>
    </row>
    <row r="4942" spans="1:12" hidden="1" outlineLevel="1">
      <c r="B4942" s="72">
        <v>41365</v>
      </c>
      <c r="C4942" s="236" t="s">
        <v>373</v>
      </c>
      <c r="D4942" s="70">
        <v>300</v>
      </c>
      <c r="I4942" s="32"/>
      <c r="K4942" s="13"/>
      <c r="L4942" s="13"/>
    </row>
    <row r="4943" spans="1:12" hidden="1" outlineLevel="1">
      <c r="A4943" s="2"/>
      <c r="B4943" s="72">
        <v>41365</v>
      </c>
      <c r="C4943" s="236" t="s">
        <v>525</v>
      </c>
      <c r="D4943" s="70">
        <v>30</v>
      </c>
      <c r="I4943" s="32"/>
      <c r="K4943" s="13"/>
    </row>
    <row r="4944" spans="1:12" hidden="1" outlineLevel="1">
      <c r="A4944" s="2"/>
      <c r="B4944" s="72">
        <v>41365</v>
      </c>
      <c r="C4944" s="1" t="s">
        <v>132</v>
      </c>
      <c r="D4944" s="70">
        <v>200</v>
      </c>
      <c r="E4944" s="253"/>
      <c r="I4944" s="32"/>
      <c r="K4944" s="13"/>
    </row>
    <row r="4945" spans="1:11" hidden="1" outlineLevel="1">
      <c r="A4945" s="2"/>
      <c r="B4945" s="72">
        <v>41365</v>
      </c>
      <c r="C4945" s="236" t="s">
        <v>51</v>
      </c>
      <c r="D4945" s="70">
        <v>43</v>
      </c>
      <c r="E4945" s="28"/>
      <c r="I4945" s="32"/>
      <c r="K4945" s="13"/>
    </row>
    <row r="4946" spans="1:11" hidden="1" outlineLevel="1">
      <c r="B4946" s="72">
        <v>41365</v>
      </c>
      <c r="C4946" s="236" t="s">
        <v>114</v>
      </c>
      <c r="D4946" s="70">
        <v>35</v>
      </c>
      <c r="I4946" s="32"/>
      <c r="K4946" s="13"/>
    </row>
    <row r="4947" spans="1:11" hidden="1" outlineLevel="1">
      <c r="B4947" s="72">
        <v>41365</v>
      </c>
      <c r="C4947" s="236" t="s">
        <v>401</v>
      </c>
      <c r="D4947" s="70">
        <v>15</v>
      </c>
      <c r="E4947" s="28"/>
      <c r="I4947" s="32"/>
      <c r="K4947" s="13"/>
    </row>
    <row r="4948" spans="1:11" hidden="1" outlineLevel="1">
      <c r="A4948" s="2"/>
      <c r="B4948" s="72">
        <v>41365</v>
      </c>
      <c r="C4948" s="236"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3028</v>
      </c>
      <c r="D4959" s="2">
        <v>20</v>
      </c>
      <c r="E4959" s="25"/>
      <c r="F4959" s="2"/>
      <c r="G4959" s="2"/>
      <c r="J4959" s="1" t="s">
        <v>130</v>
      </c>
      <c r="K4959" s="226">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3087</v>
      </c>
      <c r="K4961" s="2">
        <v>100</v>
      </c>
    </row>
    <row r="4962" spans="2:11" hidden="1" outlineLevel="1">
      <c r="B4962" s="72">
        <v>41367</v>
      </c>
      <c r="C4962" s="1" t="s">
        <v>3029</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2316</v>
      </c>
      <c r="D4966" s="2">
        <v>10</v>
      </c>
    </row>
    <row r="4967" spans="2:11" hidden="1" outlineLevel="1">
      <c r="B4967" s="72">
        <v>41368</v>
      </c>
      <c r="C4967" s="2" t="s">
        <v>3030</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53"/>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2548</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3037</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53"/>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3038</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28"/>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3042</v>
      </c>
      <c r="D5016" s="2">
        <v>35</v>
      </c>
    </row>
    <row r="5017" spans="2:15" hidden="1" outlineLevel="1">
      <c r="B5017" s="72">
        <v>41374</v>
      </c>
      <c r="C5017" s="2" t="s">
        <v>2326</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3043</v>
      </c>
      <c r="D5022" s="2">
        <v>100</v>
      </c>
    </row>
    <row r="5023" spans="2:15" hidden="1" outlineLevel="1">
      <c r="B5023" s="72">
        <v>41375</v>
      </c>
      <c r="C5023" s="1" t="s">
        <v>3044</v>
      </c>
      <c r="D5023" s="2">
        <v>660</v>
      </c>
    </row>
    <row r="5024" spans="2:15" hidden="1" outlineLevel="1">
      <c r="B5024" s="72">
        <v>41375</v>
      </c>
      <c r="C5024" s="1" t="s">
        <v>401</v>
      </c>
      <c r="D5024" s="2">
        <v>24</v>
      </c>
    </row>
    <row r="5025" spans="2:10" hidden="1" outlineLevel="1">
      <c r="B5025" s="72">
        <v>41375</v>
      </c>
      <c r="C5025" s="1" t="s">
        <v>2662</v>
      </c>
      <c r="D5025" s="2">
        <v>150</v>
      </c>
    </row>
    <row r="5026" spans="2:10" hidden="1" outlineLevel="1">
      <c r="B5026" s="72">
        <v>41375</v>
      </c>
      <c r="C5026" s="1" t="s">
        <v>3045</v>
      </c>
      <c r="D5026" s="2">
        <v>300</v>
      </c>
    </row>
    <row r="5027" spans="2:10" hidden="1" outlineLevel="1">
      <c r="B5027" s="72">
        <v>41375</v>
      </c>
      <c r="C5027" s="1" t="s">
        <v>2851</v>
      </c>
      <c r="D5027" s="2">
        <v>75</v>
      </c>
      <c r="E5027" s="2"/>
    </row>
    <row r="5028" spans="2:10" hidden="1" outlineLevel="1">
      <c r="B5028" s="72">
        <v>41375</v>
      </c>
      <c r="C5028" s="1" t="s">
        <v>57</v>
      </c>
      <c r="D5028" s="2">
        <v>225</v>
      </c>
      <c r="H5028" s="7"/>
    </row>
    <row r="5029" spans="2:10" hidden="1" outlineLevel="1">
      <c r="B5029" s="72">
        <v>41375</v>
      </c>
      <c r="C5029" s="1" t="s">
        <v>3046</v>
      </c>
      <c r="D5029" s="2">
        <v>5</v>
      </c>
      <c r="H5029" s="7"/>
    </row>
    <row r="5030" spans="2:10" hidden="1" outlineLevel="1">
      <c r="B5030" s="72">
        <v>41375</v>
      </c>
      <c r="C5030" s="1" t="s">
        <v>517</v>
      </c>
      <c r="D5030" s="2">
        <v>60</v>
      </c>
      <c r="E5030" s="2"/>
      <c r="F5030" s="2"/>
      <c r="J5030" s="7"/>
    </row>
    <row r="5031" spans="2:10" hidden="1" outlineLevel="1">
      <c r="B5031" s="72">
        <v>41375</v>
      </c>
      <c r="C5031" s="1" t="s">
        <v>2720</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2548</v>
      </c>
      <c r="D5034" s="2">
        <v>2</v>
      </c>
    </row>
    <row r="5035" spans="2:10" hidden="1" outlineLevel="1">
      <c r="B5035" s="72">
        <v>41375</v>
      </c>
      <c r="C5035" s="1" t="s">
        <v>2262</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53"/>
    </row>
    <row r="5043" spans="2:6" hidden="1" outlineLevel="1">
      <c r="B5043" s="72">
        <v>41376</v>
      </c>
      <c r="C5043" s="1" t="s">
        <v>2316</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53"/>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3050</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3051</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53"/>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2590</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3052</v>
      </c>
      <c r="D5063" s="2">
        <v>10</v>
      </c>
    </row>
    <row r="5064" spans="2:5" hidden="1" outlineLevel="1">
      <c r="B5064" s="72">
        <v>41378</v>
      </c>
      <c r="C5064" s="2" t="s">
        <v>3053</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53"/>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3053</v>
      </c>
      <c r="D5073" s="2">
        <v>110</v>
      </c>
    </row>
    <row r="5074" spans="2:7" hidden="1" outlineLevel="1">
      <c r="B5074" s="72">
        <v>41380</v>
      </c>
      <c r="C5074" s="1" t="s">
        <v>525</v>
      </c>
      <c r="D5074" s="2">
        <v>28</v>
      </c>
      <c r="F5074" s="228"/>
    </row>
    <row r="5075" spans="2:7" hidden="1" outlineLevel="1">
      <c r="B5075" s="72">
        <v>41380</v>
      </c>
      <c r="C5075" s="2" t="s">
        <v>525</v>
      </c>
      <c r="D5075" s="2">
        <v>30</v>
      </c>
      <c r="F5075" s="228"/>
    </row>
    <row r="5076" spans="2:7" hidden="1" outlineLevel="1">
      <c r="B5076" s="72">
        <v>41380</v>
      </c>
      <c r="C5076" s="2" t="s">
        <v>525</v>
      </c>
      <c r="D5076" s="2">
        <v>7</v>
      </c>
      <c r="E5076" s="2"/>
      <c r="F5076" s="228"/>
    </row>
    <row r="5077" spans="2:7" hidden="1" outlineLevel="1">
      <c r="B5077" s="72">
        <v>41380</v>
      </c>
      <c r="C5077" s="2" t="s">
        <v>525</v>
      </c>
      <c r="D5077" s="2">
        <v>110</v>
      </c>
      <c r="F5077" s="228"/>
    </row>
    <row r="5078" spans="2:7" hidden="1" outlineLevel="1">
      <c r="B5078" s="72">
        <v>41380</v>
      </c>
      <c r="C5078" s="2" t="s">
        <v>485</v>
      </c>
      <c r="D5078" s="2">
        <v>12</v>
      </c>
    </row>
    <row r="5079" spans="2:7" hidden="1" outlineLevel="1">
      <c r="B5079" s="72">
        <v>41380</v>
      </c>
      <c r="C5079" s="2" t="s">
        <v>92</v>
      </c>
      <c r="D5079" s="2">
        <v>28</v>
      </c>
      <c r="F5079" s="228"/>
    </row>
    <row r="5080" spans="2:7" hidden="1" outlineLevel="1">
      <c r="B5080" s="72">
        <v>41380</v>
      </c>
      <c r="C5080" s="2" t="s">
        <v>23</v>
      </c>
      <c r="D5080" s="2">
        <v>80</v>
      </c>
      <c r="F5080" s="228"/>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3060</v>
      </c>
      <c r="D5095" s="2">
        <v>50</v>
      </c>
    </row>
    <row r="5096" spans="2:8" hidden="1" outlineLevel="1">
      <c r="B5096" s="72">
        <v>41383</v>
      </c>
      <c r="C5096" s="1" t="s">
        <v>352</v>
      </c>
      <c r="D5096" s="2">
        <v>58</v>
      </c>
      <c r="F5096" s="280" t="s">
        <v>3062</v>
      </c>
      <c r="G5096" s="291">
        <v>41383</v>
      </c>
      <c r="H5096" s="280"/>
    </row>
    <row r="5097" spans="2:8" hidden="1" outlineLevel="1">
      <c r="B5097" s="72">
        <v>41383</v>
      </c>
      <c r="C5097" s="1" t="s">
        <v>23</v>
      </c>
      <c r="D5097" s="2">
        <v>260</v>
      </c>
      <c r="F5097" s="280" t="s">
        <v>3063</v>
      </c>
      <c r="G5097" s="280" t="s">
        <v>3064</v>
      </c>
      <c r="H5097" s="280" t="s">
        <v>3065</v>
      </c>
    </row>
    <row r="5098" spans="2:8" hidden="1" outlineLevel="1">
      <c r="B5098" s="72">
        <v>41383</v>
      </c>
      <c r="C5098" s="1" t="s">
        <v>3076</v>
      </c>
      <c r="D5098" s="2">
        <v>400</v>
      </c>
      <c r="F5098" s="280">
        <v>2466</v>
      </c>
      <c r="G5098" s="280">
        <v>4.01</v>
      </c>
      <c r="H5098" s="292">
        <f>F5098*G5098</f>
        <v>9888.66</v>
      </c>
    </row>
    <row r="5099" spans="2:8" hidden="1" outlineLevel="1">
      <c r="B5099" s="72">
        <v>41384</v>
      </c>
      <c r="C5099" s="1" t="s">
        <v>401</v>
      </c>
      <c r="D5099" s="2">
        <v>20</v>
      </c>
      <c r="F5099" s="280" t="s">
        <v>3066</v>
      </c>
      <c r="G5099" s="280"/>
      <c r="H5099" s="280">
        <f>H5098*3%</f>
        <v>296.65979999999996</v>
      </c>
    </row>
    <row r="5100" spans="2:8" hidden="1" outlineLevel="1">
      <c r="B5100" s="72">
        <v>41384</v>
      </c>
      <c r="C5100" s="2" t="s">
        <v>51</v>
      </c>
      <c r="D5100" s="2">
        <v>114</v>
      </c>
      <c r="F5100" s="280"/>
      <c r="G5100" s="280"/>
      <c r="H5100" s="280">
        <f>H5098+H5099</f>
        <v>10185.319799999999</v>
      </c>
    </row>
    <row r="5101" spans="2:8" hidden="1" outlineLevel="1">
      <c r="B5101" s="72">
        <v>41384</v>
      </c>
      <c r="C5101" s="1" t="s">
        <v>246</v>
      </c>
      <c r="D5101" s="2">
        <v>105</v>
      </c>
      <c r="F5101" s="280" t="s">
        <v>2316</v>
      </c>
      <c r="G5101" s="280">
        <v>9000</v>
      </c>
      <c r="H5101" s="280"/>
    </row>
    <row r="5102" spans="2:8" hidden="1" outlineLevel="1">
      <c r="B5102" s="72">
        <v>41384</v>
      </c>
      <c r="C5102" s="1" t="s">
        <v>114</v>
      </c>
      <c r="D5102" s="2">
        <v>40</v>
      </c>
      <c r="E5102" s="2"/>
      <c r="F5102" s="280" t="s">
        <v>6</v>
      </c>
      <c r="G5102" s="280">
        <v>800</v>
      </c>
      <c r="H5102" s="280"/>
    </row>
    <row r="5103" spans="2:8" hidden="1" outlineLevel="1">
      <c r="B5103" s="72">
        <v>41384</v>
      </c>
      <c r="C5103" s="2" t="s">
        <v>401</v>
      </c>
      <c r="D5103" s="2">
        <v>30</v>
      </c>
      <c r="F5103" s="280" t="s">
        <v>136</v>
      </c>
      <c r="G5103" s="280">
        <v>400</v>
      </c>
      <c r="H5103" s="280"/>
    </row>
    <row r="5104" spans="2:8" hidden="1" outlineLevel="1">
      <c r="B5104" s="72">
        <v>41384</v>
      </c>
      <c r="C5104" s="1" t="s">
        <v>517</v>
      </c>
      <c r="D5104" s="2">
        <v>5</v>
      </c>
      <c r="F5104" s="293"/>
      <c r="G5104" s="294">
        <f>SUM(G5101:G5103)</f>
        <v>10200</v>
      </c>
      <c r="H5104" s="280"/>
    </row>
    <row r="5105" spans="2:9" hidden="1" outlineLevel="1">
      <c r="B5105" s="72">
        <v>41385</v>
      </c>
      <c r="C5105" s="1" t="s">
        <v>657</v>
      </c>
      <c r="D5105" s="2">
        <v>84</v>
      </c>
      <c r="F5105" s="280" t="s">
        <v>130</v>
      </c>
      <c r="G5105" s="280">
        <v>20</v>
      </c>
      <c r="H5105" s="280"/>
    </row>
    <row r="5106" spans="2:9" hidden="1" outlineLevel="1">
      <c r="B5106" s="72">
        <v>41385</v>
      </c>
      <c r="C5106" s="2" t="s">
        <v>594</v>
      </c>
      <c r="D5106" s="2">
        <v>30</v>
      </c>
    </row>
    <row r="5107" spans="2:9" hidden="1" outlineLevel="1">
      <c r="B5107" s="72">
        <v>41386</v>
      </c>
      <c r="C5107" s="2" t="s">
        <v>525</v>
      </c>
      <c r="D5107" s="2">
        <v>13</v>
      </c>
      <c r="F5107" s="280" t="s">
        <v>3070</v>
      </c>
      <c r="G5107" s="291">
        <v>41387</v>
      </c>
      <c r="H5107" s="280"/>
    </row>
    <row r="5108" spans="2:9" hidden="1" outlineLevel="1">
      <c r="B5108" s="72">
        <v>41386</v>
      </c>
      <c r="C5108" s="2" t="s">
        <v>525</v>
      </c>
      <c r="D5108" s="2">
        <v>20</v>
      </c>
      <c r="F5108" s="280" t="s">
        <v>3063</v>
      </c>
      <c r="G5108" s="280" t="s">
        <v>3064</v>
      </c>
      <c r="H5108" s="280" t="s">
        <v>3065</v>
      </c>
    </row>
    <row r="5109" spans="2:9" hidden="1" outlineLevel="1">
      <c r="B5109" s="72">
        <v>41386</v>
      </c>
      <c r="C5109" s="2" t="s">
        <v>525</v>
      </c>
      <c r="D5109" s="2">
        <v>8</v>
      </c>
      <c r="F5109" s="280">
        <v>2529</v>
      </c>
      <c r="G5109" s="280">
        <v>4</v>
      </c>
      <c r="H5109" s="292">
        <f>F5109*G5109</f>
        <v>10116</v>
      </c>
    </row>
    <row r="5110" spans="2:9" hidden="1" outlineLevel="1">
      <c r="B5110" s="72">
        <v>41386</v>
      </c>
      <c r="C5110" s="2" t="s">
        <v>525</v>
      </c>
      <c r="D5110" s="2">
        <v>5</v>
      </c>
      <c r="F5110" s="280" t="s">
        <v>3071</v>
      </c>
      <c r="G5110" s="280"/>
      <c r="H5110" s="280">
        <f>H5109*2%</f>
        <v>202.32</v>
      </c>
      <c r="I5110" s="1" t="s">
        <v>3072</v>
      </c>
    </row>
    <row r="5111" spans="2:9" hidden="1" outlineLevel="1">
      <c r="B5111" s="72">
        <v>41386</v>
      </c>
      <c r="C5111" s="2" t="s">
        <v>525</v>
      </c>
      <c r="D5111" s="2">
        <v>20</v>
      </c>
      <c r="F5111" s="280"/>
      <c r="G5111" s="280"/>
      <c r="H5111" s="280">
        <f>H5109+H5110</f>
        <v>10318.32</v>
      </c>
      <c r="I5111" s="1">
        <f>(10180+10320)/8</f>
        <v>2562.5</v>
      </c>
    </row>
    <row r="5112" spans="2:9" hidden="1" outlineLevel="1">
      <c r="B5112" s="72">
        <v>41386</v>
      </c>
      <c r="C5112" s="2" t="s">
        <v>51</v>
      </c>
      <c r="D5112" s="2">
        <v>5</v>
      </c>
      <c r="E5112" s="2"/>
      <c r="F5112" s="280" t="s">
        <v>136</v>
      </c>
      <c r="G5112" s="294">
        <v>10400</v>
      </c>
      <c r="H5112" s="280"/>
    </row>
    <row r="5113" spans="2:9" hidden="1" outlineLevel="1">
      <c r="B5113" s="72">
        <v>41386</v>
      </c>
      <c r="C5113" s="70" t="s">
        <v>401</v>
      </c>
      <c r="D5113" s="70">
        <v>30</v>
      </c>
      <c r="F5113" s="293" t="s">
        <v>195</v>
      </c>
      <c r="G5113" s="294">
        <f ca="1">SUM(G5112:G5113)</f>
        <v>10400</v>
      </c>
      <c r="H5113" s="280"/>
    </row>
    <row r="5114" spans="2:9" hidden="1" outlineLevel="1">
      <c r="B5114" s="72">
        <v>41386</v>
      </c>
      <c r="C5114" s="70" t="s">
        <v>2961</v>
      </c>
      <c r="D5114" s="70">
        <v>40</v>
      </c>
      <c r="F5114" s="280" t="s">
        <v>130</v>
      </c>
      <c r="G5114" s="280">
        <v>80</v>
      </c>
      <c r="H5114" s="280"/>
    </row>
    <row r="5115" spans="2:9" hidden="1" outlineLevel="1">
      <c r="B5115" s="72">
        <v>41386</v>
      </c>
      <c r="C5115" s="236" t="s">
        <v>485</v>
      </c>
      <c r="D5115" s="70">
        <v>22</v>
      </c>
    </row>
    <row r="5116" spans="2:9" hidden="1" outlineLevel="1">
      <c r="B5116" s="72">
        <v>41387</v>
      </c>
      <c r="C5116" s="236" t="s">
        <v>525</v>
      </c>
      <c r="D5116" s="70">
        <v>13</v>
      </c>
    </row>
    <row r="5117" spans="2:9" hidden="1" outlineLevel="1">
      <c r="B5117" s="72">
        <v>41387</v>
      </c>
      <c r="C5117" s="236" t="s">
        <v>525</v>
      </c>
      <c r="D5117" s="70">
        <v>20</v>
      </c>
    </row>
    <row r="5118" spans="2:9" hidden="1" outlineLevel="1">
      <c r="B5118" s="72">
        <v>41387</v>
      </c>
      <c r="C5118" s="70" t="s">
        <v>12</v>
      </c>
      <c r="D5118" s="70">
        <v>15</v>
      </c>
    </row>
    <row r="5119" spans="2:9" hidden="1" outlineLevel="1">
      <c r="B5119" s="72">
        <v>41387</v>
      </c>
      <c r="C5119" s="1" t="s">
        <v>3075</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2956</v>
      </c>
      <c r="D5125" s="2">
        <v>100</v>
      </c>
      <c r="E5125" s="2"/>
    </row>
    <row r="5126" spans="2:5" hidden="1" outlineLevel="1">
      <c r="B5126" s="72">
        <v>41388</v>
      </c>
      <c r="C5126" s="1" t="s">
        <v>401</v>
      </c>
      <c r="D5126" s="2">
        <v>42</v>
      </c>
    </row>
    <row r="5127" spans="2:5" hidden="1" outlineLevel="1">
      <c r="B5127" s="72">
        <v>41388</v>
      </c>
      <c r="C5127" s="2" t="s">
        <v>3082</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2961</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3083</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3084</v>
      </c>
      <c r="D5146" s="2">
        <v>35</v>
      </c>
    </row>
    <row r="5147" spans="2:7" hidden="1" outlineLevel="1">
      <c r="B5147" s="72">
        <v>41390</v>
      </c>
      <c r="C5147" s="1" t="s">
        <v>3085</v>
      </c>
      <c r="D5147" s="2">
        <v>12</v>
      </c>
      <c r="F5147" s="2"/>
    </row>
    <row r="5148" spans="2:7" hidden="1" outlineLevel="1">
      <c r="B5148" s="72">
        <v>41390</v>
      </c>
      <c r="C5148" s="1" t="s">
        <v>3086</v>
      </c>
      <c r="D5148" s="2">
        <v>20</v>
      </c>
    </row>
    <row r="5149" spans="2:7" hidden="1" outlineLevel="1">
      <c r="B5149" s="72">
        <v>41390</v>
      </c>
      <c r="C5149" s="1" t="s">
        <v>246</v>
      </c>
      <c r="D5149" s="2">
        <v>70</v>
      </c>
    </row>
    <row r="5150" spans="2:7" hidden="1" outlineLevel="1">
      <c r="B5150" s="72">
        <v>41390</v>
      </c>
      <c r="C5150" s="1" t="s">
        <v>429</v>
      </c>
      <c r="D5150" s="2">
        <v>10</v>
      </c>
      <c r="F5150" s="210"/>
      <c r="G5150" s="182"/>
    </row>
    <row r="5151" spans="2:7" hidden="1" outlineLevel="1">
      <c r="B5151" s="72">
        <v>41391</v>
      </c>
      <c r="C5151" s="1" t="s">
        <v>516</v>
      </c>
      <c r="D5151" s="2">
        <v>20</v>
      </c>
      <c r="F5151" s="2"/>
    </row>
    <row r="5152" spans="2:7" hidden="1" outlineLevel="1">
      <c r="B5152" s="72">
        <v>41391</v>
      </c>
      <c r="C5152" s="1" t="s">
        <v>3060</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3088</v>
      </c>
    </row>
    <row r="5181" spans="2:12" hidden="1" outlineLevel="1">
      <c r="B5181" s="72"/>
      <c r="E5181" s="1">
        <v>125</v>
      </c>
      <c r="G5181" s="2"/>
    </row>
    <row r="5182" spans="2:12" collapsed="1">
      <c r="B5182" s="72"/>
    </row>
    <row r="5183" spans="2:12">
      <c r="B5183" s="2472">
        <v>41395</v>
      </c>
      <c r="C5183" s="2472"/>
      <c r="D5183" s="2472"/>
      <c r="E5183" s="2472"/>
      <c r="F5183" s="2472"/>
      <c r="G5183" s="2472"/>
      <c r="H5183" s="2472"/>
      <c r="I5183" s="2472"/>
      <c r="J5183" s="2472"/>
      <c r="K5183" s="2472"/>
      <c r="L5183" s="2472"/>
    </row>
    <row r="5184" spans="2:12" hidden="1" outlineLevel="1">
      <c r="B5184" s="2473" t="s">
        <v>0</v>
      </c>
      <c r="C5184" s="2473"/>
      <c r="D5184" s="2473"/>
      <c r="I5184" s="2473" t="s">
        <v>2638</v>
      </c>
      <c r="J5184" s="2473"/>
      <c r="K5184" s="2473"/>
    </row>
    <row r="5185" spans="1:12" hidden="1" outlineLevel="1">
      <c r="B5185" s="3" t="s">
        <v>115</v>
      </c>
      <c r="C5185" s="3" t="s">
        <v>116</v>
      </c>
      <c r="D5185" s="4" t="s">
        <v>4</v>
      </c>
      <c r="I5185" s="3" t="s">
        <v>115</v>
      </c>
      <c r="J5185" s="3" t="s">
        <v>116</v>
      </c>
      <c r="K5185" s="4" t="s">
        <v>4</v>
      </c>
    </row>
    <row r="5186" spans="1:12" hidden="1" outlineLevel="1">
      <c r="A5186" s="2" t="s">
        <v>2859</v>
      </c>
      <c r="B5186" s="72">
        <v>41400</v>
      </c>
      <c r="C5186" s="44" t="s">
        <v>2904</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18" t="s">
        <v>3166</v>
      </c>
      <c r="E5188" s="28"/>
      <c r="I5188" s="32"/>
    </row>
    <row r="5189" spans="1:12" hidden="1" outlineLevel="1">
      <c r="A5189" s="2" t="s">
        <v>421</v>
      </c>
      <c r="B5189" s="72">
        <v>41408</v>
      </c>
      <c r="C5189" s="44" t="s">
        <v>656</v>
      </c>
      <c r="D5189" s="28">
        <v>230</v>
      </c>
      <c r="I5189" s="32"/>
      <c r="J5189" s="1" t="s">
        <v>195</v>
      </c>
      <c r="K5189" s="225">
        <f>SUM(K5186:K5188)</f>
        <v>2360</v>
      </c>
    </row>
    <row r="5190" spans="1:12" hidden="1" outlineLevel="1">
      <c r="A5190" s="2" t="s">
        <v>421</v>
      </c>
      <c r="B5190" s="72">
        <v>41400</v>
      </c>
      <c r="C5190" s="44" t="s">
        <v>612</v>
      </c>
      <c r="D5190" s="28">
        <v>160</v>
      </c>
      <c r="I5190" s="32"/>
      <c r="K5190" s="225"/>
    </row>
    <row r="5191" spans="1:12" hidden="1" outlineLevel="1">
      <c r="A5191" s="52" t="s">
        <v>3135</v>
      </c>
      <c r="B5191" s="72">
        <v>41409</v>
      </c>
      <c r="C5191" s="217" t="s">
        <v>612</v>
      </c>
      <c r="D5191" s="213">
        <v>280</v>
      </c>
      <c r="E5191" s="28"/>
    </row>
    <row r="5192" spans="1:12" hidden="1" outlineLevel="1">
      <c r="A5192" s="52" t="s">
        <v>3135</v>
      </c>
      <c r="B5192" s="72">
        <v>41409</v>
      </c>
      <c r="C5192" s="217" t="s">
        <v>614</v>
      </c>
      <c r="D5192" s="213">
        <v>335</v>
      </c>
      <c r="E5192" s="25"/>
      <c r="I5192" s="1" t="s">
        <v>115</v>
      </c>
      <c r="J5192" s="1" t="s">
        <v>2</v>
      </c>
      <c r="K5192" s="1" t="s">
        <v>4</v>
      </c>
    </row>
    <row r="5193" spans="1:12" hidden="1" outlineLevel="1">
      <c r="A5193" s="2" t="s">
        <v>421</v>
      </c>
      <c r="B5193" s="184" t="s">
        <v>608</v>
      </c>
      <c r="C5193" s="28" t="s">
        <v>2597</v>
      </c>
      <c r="D5193" s="28">
        <v>0</v>
      </c>
      <c r="I5193" s="72">
        <v>41409</v>
      </c>
      <c r="J5193" s="2" t="s">
        <v>118</v>
      </c>
      <c r="K5193" s="2">
        <v>530</v>
      </c>
      <c r="L5193" s="13"/>
    </row>
    <row r="5194" spans="1:12" ht="15" hidden="1" customHeight="1" outlineLevel="1">
      <c r="A5194" s="2" t="s">
        <v>421</v>
      </c>
      <c r="B5194" s="184" t="s">
        <v>608</v>
      </c>
      <c r="C5194" s="44" t="s">
        <v>475</v>
      </c>
      <c r="D5194" s="28">
        <v>0</v>
      </c>
      <c r="I5194" s="72">
        <v>41411</v>
      </c>
      <c r="J5194" s="2" t="s">
        <v>3136</v>
      </c>
      <c r="K5194" s="2">
        <v>130</v>
      </c>
      <c r="L5194" s="13"/>
    </row>
    <row r="5195" spans="1:12" hidden="1" outlineLevel="1">
      <c r="A5195" s="2" t="s">
        <v>421</v>
      </c>
      <c r="B5195" s="184" t="s">
        <v>608</v>
      </c>
      <c r="C5195" s="44" t="s">
        <v>283</v>
      </c>
      <c r="D5195" s="215">
        <v>0</v>
      </c>
      <c r="E5195" s="2"/>
      <c r="I5195" s="72">
        <v>41413</v>
      </c>
      <c r="J5195" s="1" t="s">
        <v>549</v>
      </c>
      <c r="K5195" s="2">
        <v>400</v>
      </c>
      <c r="L5195" s="13"/>
    </row>
    <row r="5196" spans="1:12" hidden="1" outlineLevel="1">
      <c r="A5196" s="52" t="s">
        <v>3135</v>
      </c>
      <c r="B5196" s="72">
        <v>41408</v>
      </c>
      <c r="C5196" s="217" t="s">
        <v>3134</v>
      </c>
      <c r="D5196" s="299">
        <v>800</v>
      </c>
      <c r="E5196" s="28"/>
      <c r="I5196" s="72">
        <v>41417</v>
      </c>
      <c r="J5196" s="2" t="s">
        <v>118</v>
      </c>
      <c r="K5196" s="2">
        <v>550</v>
      </c>
      <c r="L5196" s="13"/>
    </row>
    <row r="5197" spans="1:12" hidden="1" outlineLevel="1">
      <c r="A5197" s="2" t="s">
        <v>421</v>
      </c>
      <c r="B5197" s="72"/>
      <c r="C5197" s="216" t="s">
        <v>3128</v>
      </c>
      <c r="D5197" s="215"/>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2598</v>
      </c>
      <c r="D5199" s="28">
        <v>110</v>
      </c>
      <c r="E5199" s="28"/>
      <c r="I5199" s="32"/>
      <c r="K5199" s="13"/>
      <c r="L5199" s="13"/>
    </row>
    <row r="5200" spans="1:12" hidden="1" outlineLevel="1">
      <c r="A5200" s="2" t="s">
        <v>2493</v>
      </c>
      <c r="B5200" s="72">
        <v>41400</v>
      </c>
      <c r="C5200" s="44" t="s">
        <v>2179</v>
      </c>
      <c r="D5200" s="28">
        <v>3080</v>
      </c>
      <c r="E5200" s="28"/>
      <c r="I5200" s="32"/>
      <c r="K5200" s="13"/>
      <c r="L5200" s="13"/>
    </row>
    <row r="5201" spans="1:12" hidden="1" outlineLevel="1">
      <c r="A5201" s="2" t="s">
        <v>421</v>
      </c>
      <c r="B5201" s="72">
        <v>41400</v>
      </c>
      <c r="C5201" s="44" t="s">
        <v>3092</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3119</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36" t="s">
        <v>901</v>
      </c>
      <c r="D5206" s="70">
        <v>5</v>
      </c>
      <c r="E5206" s="28"/>
      <c r="G5206" s="2"/>
      <c r="I5206" s="32"/>
      <c r="K5206" s="13"/>
      <c r="L5206" s="13"/>
    </row>
    <row r="5207" spans="1:12" hidden="1" outlineLevel="1">
      <c r="B5207" s="72">
        <v>41395</v>
      </c>
      <c r="C5207" s="236" t="s">
        <v>71</v>
      </c>
      <c r="D5207" s="70">
        <v>20</v>
      </c>
      <c r="I5207" s="32"/>
      <c r="K5207" s="13"/>
      <c r="L5207" s="13"/>
    </row>
    <row r="5208" spans="1:12" hidden="1" outlineLevel="1">
      <c r="A5208" s="2"/>
      <c r="B5208" s="72">
        <v>41395</v>
      </c>
      <c r="C5208" s="236" t="s">
        <v>2745</v>
      </c>
      <c r="D5208" s="70">
        <v>30</v>
      </c>
      <c r="I5208" s="32"/>
      <c r="K5208" s="13"/>
    </row>
    <row r="5209" spans="1:12" hidden="1" outlineLevel="1">
      <c r="A5209" s="2"/>
      <c r="B5209" s="72">
        <v>41395</v>
      </c>
      <c r="C5209" s="1" t="s">
        <v>913</v>
      </c>
      <c r="D5209" s="70">
        <v>50</v>
      </c>
      <c r="E5209" s="253"/>
      <c r="I5209" s="32"/>
      <c r="K5209" s="13"/>
    </row>
    <row r="5210" spans="1:12" hidden="1" outlineLevel="1">
      <c r="A5210" s="2"/>
      <c r="B5210" s="72">
        <v>41395</v>
      </c>
      <c r="C5210" s="236" t="s">
        <v>3093</v>
      </c>
      <c r="D5210" s="70">
        <v>80</v>
      </c>
      <c r="E5210" s="28"/>
      <c r="I5210" s="32"/>
      <c r="K5210" s="13"/>
    </row>
    <row r="5211" spans="1:12" hidden="1" outlineLevel="1">
      <c r="B5211" s="72">
        <v>41395</v>
      </c>
      <c r="C5211" s="236" t="s">
        <v>942</v>
      </c>
      <c r="D5211" s="70">
        <v>20</v>
      </c>
      <c r="I5211" s="32"/>
      <c r="K5211" s="13"/>
    </row>
    <row r="5212" spans="1:12" hidden="1" outlineLevel="1">
      <c r="B5212" s="72">
        <v>41395</v>
      </c>
      <c r="C5212" s="236" t="s">
        <v>114</v>
      </c>
      <c r="D5212" s="70">
        <v>30</v>
      </c>
      <c r="E5212" s="28"/>
      <c r="I5212" s="32"/>
      <c r="K5212" s="13"/>
    </row>
    <row r="5213" spans="1:12" hidden="1" outlineLevel="1">
      <c r="A5213" s="2"/>
      <c r="B5213" s="72">
        <v>41395</v>
      </c>
      <c r="C5213" s="236" t="s">
        <v>3094</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2177</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3060</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3060</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25">
        <f>K5189-K5223</f>
        <v>750</v>
      </c>
    </row>
    <row r="5225" spans="1:11" hidden="1" outlineLevel="1">
      <c r="B5225" s="72">
        <v>41397</v>
      </c>
      <c r="C5225" s="1" t="s">
        <v>23</v>
      </c>
      <c r="D5225" s="2">
        <v>50</v>
      </c>
      <c r="E5225" s="25"/>
    </row>
    <row r="5226" spans="1:11" hidden="1" outlineLevel="1">
      <c r="B5226" s="72">
        <v>41398</v>
      </c>
      <c r="C5226" s="2" t="s">
        <v>3095</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53"/>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33"/>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2876</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53"/>
    </row>
    <row r="5308" spans="2:6" hidden="1" outlineLevel="1">
      <c r="B5308" s="72">
        <v>41412</v>
      </c>
      <c r="C5308" s="1" t="s">
        <v>2984</v>
      </c>
      <c r="D5308" s="2">
        <v>270</v>
      </c>
      <c r="F5308" s="2"/>
    </row>
    <row r="5309" spans="2:6" hidden="1" outlineLevel="1">
      <c r="B5309" s="72">
        <v>41412</v>
      </c>
      <c r="C5309" s="1" t="s">
        <v>2662</v>
      </c>
      <c r="D5309" s="2">
        <v>40</v>
      </c>
    </row>
    <row r="5310" spans="2:6" hidden="1" outlineLevel="1">
      <c r="B5310" s="72">
        <v>41412</v>
      </c>
      <c r="C5310" s="1" t="s">
        <v>401</v>
      </c>
      <c r="D5310" s="2">
        <v>24</v>
      </c>
      <c r="E5310" s="2"/>
    </row>
    <row r="5311" spans="2:6" hidden="1" outlineLevel="1">
      <c r="B5311" s="72">
        <v>41412</v>
      </c>
      <c r="C5311" s="1" t="s">
        <v>3137</v>
      </c>
      <c r="D5311" s="2">
        <v>300</v>
      </c>
      <c r="E5311" s="253"/>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53"/>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53"/>
      <c r="F5332" s="2"/>
    </row>
    <row r="5333" spans="2:6" hidden="1" outlineLevel="1">
      <c r="B5333" s="72">
        <v>41415</v>
      </c>
      <c r="C5333" s="1" t="s">
        <v>525</v>
      </c>
      <c r="D5333" s="2">
        <v>28</v>
      </c>
    </row>
    <row r="5334" spans="2:6" hidden="1" outlineLevel="1">
      <c r="B5334" s="72">
        <v>41415</v>
      </c>
      <c r="C5334" s="1" t="s">
        <v>2928</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3147</v>
      </c>
      <c r="D5338" s="2">
        <v>10</v>
      </c>
    </row>
    <row r="5339" spans="2:6" hidden="1" outlineLevel="1">
      <c r="B5339" s="72">
        <v>41415</v>
      </c>
      <c r="C5339" s="1" t="s">
        <v>2282</v>
      </c>
      <c r="D5339" s="2">
        <v>30</v>
      </c>
      <c r="F5339" s="228"/>
    </row>
    <row r="5340" spans="2:6" hidden="1" outlineLevel="1">
      <c r="B5340" s="72">
        <v>41416</v>
      </c>
      <c r="C5340" s="2" t="s">
        <v>525</v>
      </c>
      <c r="D5340" s="2">
        <v>30</v>
      </c>
      <c r="F5340" s="228"/>
    </row>
    <row r="5341" spans="2:6" hidden="1" outlineLevel="1">
      <c r="B5341" s="72">
        <v>41416</v>
      </c>
      <c r="C5341" s="2" t="s">
        <v>525</v>
      </c>
      <c r="D5341" s="2">
        <v>14</v>
      </c>
      <c r="E5341" s="2"/>
      <c r="F5341" s="228"/>
    </row>
    <row r="5342" spans="2:6" hidden="1" outlineLevel="1">
      <c r="B5342" s="72">
        <v>41416</v>
      </c>
      <c r="C5342" s="2" t="s">
        <v>525</v>
      </c>
      <c r="D5342" s="2">
        <v>40</v>
      </c>
      <c r="F5342" s="228"/>
    </row>
    <row r="5343" spans="2:6" hidden="1" outlineLevel="1">
      <c r="B5343" s="72">
        <v>41416</v>
      </c>
      <c r="C5343" s="2" t="s">
        <v>525</v>
      </c>
      <c r="D5343" s="2">
        <v>15</v>
      </c>
      <c r="F5343" s="2"/>
    </row>
    <row r="5344" spans="2:6" hidden="1" outlineLevel="1">
      <c r="B5344" s="72">
        <v>41416</v>
      </c>
      <c r="C5344" s="2" t="s">
        <v>525</v>
      </c>
      <c r="D5344" s="2">
        <v>25</v>
      </c>
      <c r="E5344" s="2"/>
      <c r="F5344" s="228"/>
    </row>
    <row r="5345" spans="2:7" hidden="1" outlineLevel="1">
      <c r="B5345" s="72">
        <v>41416</v>
      </c>
      <c r="C5345" s="2" t="s">
        <v>525</v>
      </c>
      <c r="D5345" s="2">
        <v>13</v>
      </c>
      <c r="F5345" s="228"/>
    </row>
    <row r="5346" spans="2:7" hidden="1" outlineLevel="1">
      <c r="B5346" s="72">
        <v>41416</v>
      </c>
      <c r="C5346" s="2" t="s">
        <v>2961</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3148</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2548</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2796</v>
      </c>
      <c r="D5378" s="70">
        <v>40</v>
      </c>
    </row>
    <row r="5379" spans="2:5" hidden="1" outlineLevel="1">
      <c r="B5379" s="72">
        <v>41419</v>
      </c>
      <c r="C5379" s="70" t="s">
        <v>173</v>
      </c>
      <c r="D5379" s="70">
        <v>20</v>
      </c>
    </row>
    <row r="5380" spans="2:5" hidden="1" outlineLevel="1">
      <c r="B5380" s="72">
        <v>41419</v>
      </c>
      <c r="C5380" s="236" t="s">
        <v>2282</v>
      </c>
      <c r="D5380" s="70">
        <v>15</v>
      </c>
    </row>
    <row r="5381" spans="2:5" hidden="1" outlineLevel="1">
      <c r="B5381" s="72">
        <v>41420</v>
      </c>
      <c r="C5381" s="236" t="s">
        <v>928</v>
      </c>
      <c r="D5381" s="70">
        <v>20</v>
      </c>
    </row>
    <row r="5382" spans="2:5" hidden="1" outlineLevel="1">
      <c r="B5382" s="72">
        <v>41420</v>
      </c>
      <c r="C5382" s="236"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3052</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3152</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3153</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2928</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0"/>
      <c r="G5415" s="182"/>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3162</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472">
        <v>41426</v>
      </c>
      <c r="C5437" s="2472"/>
      <c r="D5437" s="2472"/>
      <c r="E5437" s="2472"/>
      <c r="F5437" s="2472"/>
      <c r="G5437" s="2472"/>
      <c r="H5437" s="2472"/>
      <c r="I5437" s="2472"/>
      <c r="J5437" s="2472"/>
      <c r="K5437" s="2472"/>
      <c r="L5437" s="2472"/>
    </row>
    <row r="5438" spans="1:12" hidden="1" outlineLevel="1">
      <c r="B5438" s="2473" t="s">
        <v>0</v>
      </c>
      <c r="C5438" s="2473"/>
      <c r="D5438" s="2473"/>
      <c r="I5438" s="2473" t="s">
        <v>2638</v>
      </c>
      <c r="J5438" s="2473"/>
      <c r="K5438" s="2473"/>
    </row>
    <row r="5439" spans="1:12" hidden="1" outlineLevel="1">
      <c r="B5439" s="3" t="s">
        <v>115</v>
      </c>
      <c r="C5439" s="3" t="s">
        <v>116</v>
      </c>
      <c r="D5439" s="4" t="s">
        <v>4</v>
      </c>
      <c r="I5439" s="3" t="s">
        <v>115</v>
      </c>
      <c r="J5439" s="3" t="s">
        <v>116</v>
      </c>
      <c r="K5439" s="4" t="s">
        <v>4</v>
      </c>
    </row>
    <row r="5440" spans="1:12" hidden="1" outlineLevel="1">
      <c r="A5440" s="2" t="s">
        <v>2859</v>
      </c>
      <c r="B5440" s="72">
        <v>41428</v>
      </c>
      <c r="C5440" s="44" t="s">
        <v>2904</v>
      </c>
      <c r="D5440" s="28">
        <v>9000</v>
      </c>
      <c r="E5440" s="28"/>
      <c r="I5440" s="72">
        <v>41426</v>
      </c>
      <c r="J5440" s="1" t="s">
        <v>41</v>
      </c>
      <c r="K5440" s="70">
        <v>750</v>
      </c>
    </row>
    <row r="5441" spans="1:12" hidden="1" outlineLevel="1">
      <c r="A5441" s="2" t="s">
        <v>421</v>
      </c>
      <c r="B5441" s="72">
        <v>41429</v>
      </c>
      <c r="C5441" s="24" t="s">
        <v>707</v>
      </c>
      <c r="D5441" s="215">
        <v>750</v>
      </c>
      <c r="E5441" s="28"/>
      <c r="I5441" s="72">
        <v>41428</v>
      </c>
      <c r="J5441" s="1" t="s">
        <v>41</v>
      </c>
      <c r="K5441" s="70">
        <v>1700</v>
      </c>
    </row>
    <row r="5442" spans="1:12" hidden="1" outlineLevel="1">
      <c r="A5442" s="2" t="s">
        <v>421</v>
      </c>
      <c r="B5442" s="72">
        <v>41429</v>
      </c>
      <c r="C5442" s="24" t="s">
        <v>3119</v>
      </c>
      <c r="D5442" s="215">
        <v>1260</v>
      </c>
      <c r="E5442" s="28"/>
      <c r="I5442" s="32"/>
    </row>
    <row r="5443" spans="1:12" hidden="1" outlineLevel="1">
      <c r="A5443" s="2" t="s">
        <v>464</v>
      </c>
      <c r="B5443" s="72" t="s">
        <v>608</v>
      </c>
      <c r="C5443" s="24" t="s">
        <v>30</v>
      </c>
      <c r="D5443" s="72" t="s">
        <v>608</v>
      </c>
      <c r="I5443" s="32"/>
      <c r="J5443" s="1" t="s">
        <v>195</v>
      </c>
      <c r="K5443" s="225">
        <f>SUM(K5440:K5442)</f>
        <v>2450</v>
      </c>
    </row>
    <row r="5444" spans="1:12" hidden="1" outlineLevel="1">
      <c r="A5444" s="2" t="s">
        <v>421</v>
      </c>
      <c r="B5444" s="249">
        <v>41438</v>
      </c>
      <c r="C5444" s="44" t="s">
        <v>656</v>
      </c>
      <c r="D5444" s="28">
        <v>230</v>
      </c>
      <c r="I5444" s="32"/>
      <c r="K5444" s="225"/>
    </row>
    <row r="5445" spans="1:12" hidden="1" outlineLevel="1">
      <c r="A5445" s="2" t="s">
        <v>421</v>
      </c>
      <c r="B5445" s="72" t="s">
        <v>608</v>
      </c>
      <c r="C5445" s="44" t="s">
        <v>612</v>
      </c>
      <c r="D5445" s="72" t="s">
        <v>608</v>
      </c>
      <c r="E5445" s="28"/>
    </row>
    <row r="5446" spans="1:12" hidden="1" outlineLevel="1">
      <c r="A5446" s="52" t="s">
        <v>3135</v>
      </c>
      <c r="B5446" s="249">
        <v>41442</v>
      </c>
      <c r="C5446" s="301" t="s">
        <v>612</v>
      </c>
      <c r="D5446" s="213">
        <v>280</v>
      </c>
      <c r="E5446" s="25"/>
      <c r="I5446" s="1" t="s">
        <v>115</v>
      </c>
      <c r="J5446" s="1" t="s">
        <v>2</v>
      </c>
      <c r="K5446" s="1" t="s">
        <v>4</v>
      </c>
    </row>
    <row r="5447" spans="1:12" hidden="1" outlineLevel="1">
      <c r="A5447" s="52" t="s">
        <v>3135</v>
      </c>
      <c r="B5447" s="249">
        <v>41442</v>
      </c>
      <c r="C5447" s="301" t="s">
        <v>614</v>
      </c>
      <c r="D5447" s="213">
        <v>25</v>
      </c>
      <c r="I5447" s="249">
        <v>41434</v>
      </c>
      <c r="J5447" s="2" t="s">
        <v>232</v>
      </c>
      <c r="K5447" s="2">
        <v>150</v>
      </c>
      <c r="L5447" s="13"/>
    </row>
    <row r="5448" spans="1:12" ht="15" hidden="1" customHeight="1" outlineLevel="1">
      <c r="A5448" s="309" t="s">
        <v>467</v>
      </c>
      <c r="B5448" s="249">
        <v>41442</v>
      </c>
      <c r="C5448" s="301" t="s">
        <v>614</v>
      </c>
      <c r="D5448" s="213">
        <v>275</v>
      </c>
      <c r="I5448" s="249">
        <v>41434</v>
      </c>
      <c r="J5448" s="2" t="s">
        <v>657</v>
      </c>
      <c r="K5448" s="2">
        <v>350</v>
      </c>
      <c r="L5448" s="13"/>
    </row>
    <row r="5449" spans="1:12" hidden="1" outlineLevel="1">
      <c r="A5449" s="2" t="s">
        <v>421</v>
      </c>
      <c r="B5449" s="184" t="s">
        <v>608</v>
      </c>
      <c r="C5449" s="28" t="s">
        <v>2597</v>
      </c>
      <c r="D5449" s="184" t="s">
        <v>608</v>
      </c>
      <c r="E5449" s="2"/>
      <c r="I5449" s="249">
        <v>41435</v>
      </c>
      <c r="J5449" s="1" t="s">
        <v>429</v>
      </c>
      <c r="K5449" s="2">
        <v>430</v>
      </c>
      <c r="L5449" s="13"/>
    </row>
    <row r="5450" spans="1:12" hidden="1" outlineLevel="1">
      <c r="A5450" s="2" t="s">
        <v>421</v>
      </c>
      <c r="B5450" s="249">
        <v>41437</v>
      </c>
      <c r="C5450" s="44" t="s">
        <v>475</v>
      </c>
      <c r="D5450" s="215">
        <v>420</v>
      </c>
      <c r="E5450" s="28"/>
      <c r="I5450" s="249">
        <v>41436</v>
      </c>
      <c r="J5450" s="1" t="s">
        <v>3211</v>
      </c>
      <c r="K5450" s="2">
        <v>800</v>
      </c>
      <c r="L5450" s="13"/>
    </row>
    <row r="5451" spans="1:12" hidden="1" outlineLevel="1">
      <c r="A5451" s="2" t="s">
        <v>421</v>
      </c>
      <c r="B5451" s="184" t="s">
        <v>608</v>
      </c>
      <c r="C5451" s="44" t="s">
        <v>283</v>
      </c>
      <c r="D5451" s="184" t="s">
        <v>608</v>
      </c>
      <c r="E5451" s="28"/>
      <c r="I5451" s="249">
        <v>41454</v>
      </c>
      <c r="J5451" s="1" t="s">
        <v>3269</v>
      </c>
      <c r="K5451" s="13">
        <v>330</v>
      </c>
      <c r="L5451" s="13"/>
    </row>
    <row r="5452" spans="1:12" hidden="1" outlineLevel="1">
      <c r="A5452" s="52" t="s">
        <v>3135</v>
      </c>
      <c r="B5452" s="249">
        <v>41439</v>
      </c>
      <c r="C5452" s="301" t="s">
        <v>27</v>
      </c>
      <c r="D5452" s="299">
        <v>780</v>
      </c>
      <c r="E5452" s="28"/>
      <c r="I5452" s="249">
        <v>41454</v>
      </c>
      <c r="J5452" s="1" t="s">
        <v>3269</v>
      </c>
      <c r="K5452" s="13">
        <v>80</v>
      </c>
      <c r="L5452" s="13"/>
    </row>
    <row r="5453" spans="1:12" ht="60" hidden="1" outlineLevel="1">
      <c r="A5453" s="2" t="s">
        <v>421</v>
      </c>
      <c r="B5453" s="249">
        <v>41435</v>
      </c>
      <c r="C5453" s="216" t="s">
        <v>3216</v>
      </c>
      <c r="D5453" s="215">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49">
        <v>41434</v>
      </c>
      <c r="C5455" s="44" t="s">
        <v>2598</v>
      </c>
      <c r="D5455" s="28">
        <v>120</v>
      </c>
      <c r="E5455" s="28"/>
      <c r="I5455" s="32"/>
      <c r="K5455" s="13"/>
      <c r="L5455" s="13"/>
    </row>
    <row r="5456" spans="1:12" hidden="1" outlineLevel="1">
      <c r="A5456" s="2" t="s">
        <v>2493</v>
      </c>
      <c r="B5456" s="72">
        <v>41428</v>
      </c>
      <c r="C5456" s="44" t="s">
        <v>2179</v>
      </c>
      <c r="D5456" s="248">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06">
        <v>41430</v>
      </c>
      <c r="C5458" s="219" t="s">
        <v>3205</v>
      </c>
      <c r="D5458" s="307">
        <v>10300</v>
      </c>
      <c r="E5458" s="28"/>
      <c r="I5458" s="32"/>
      <c r="K5458" s="13"/>
      <c r="L5458" s="13"/>
    </row>
    <row r="5459" spans="1:12" hidden="1" outlineLevel="1">
      <c r="A5459" s="2" t="s">
        <v>421</v>
      </c>
      <c r="B5459" s="249">
        <v>41443</v>
      </c>
      <c r="C5459" s="44" t="s">
        <v>3235</v>
      </c>
      <c r="D5459" s="28">
        <v>500</v>
      </c>
      <c r="E5459" s="28"/>
      <c r="I5459" s="32"/>
      <c r="K5459" s="13"/>
      <c r="L5459" s="13"/>
    </row>
    <row r="5460" spans="1:12" hidden="1" outlineLevel="1">
      <c r="B5460" s="72"/>
      <c r="C5460" s="308"/>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36" t="s">
        <v>525</v>
      </c>
      <c r="D5462" s="70">
        <v>20</v>
      </c>
      <c r="E5462" s="28"/>
      <c r="G5462" s="2"/>
      <c r="I5462" s="32"/>
      <c r="K5462" s="13"/>
      <c r="L5462" s="13"/>
    </row>
    <row r="5463" spans="1:12" hidden="1" outlineLevel="1">
      <c r="B5463" s="72">
        <v>41426</v>
      </c>
      <c r="C5463" s="236" t="s">
        <v>525</v>
      </c>
      <c r="D5463" s="70">
        <v>23</v>
      </c>
      <c r="G5463" s="2"/>
      <c r="I5463" s="32"/>
      <c r="K5463" s="13"/>
      <c r="L5463" s="13"/>
    </row>
    <row r="5464" spans="1:12" hidden="1" outlineLevel="1">
      <c r="A5464" s="2"/>
      <c r="B5464" s="72">
        <v>41426</v>
      </c>
      <c r="C5464" s="236" t="s">
        <v>525</v>
      </c>
      <c r="D5464" s="70">
        <v>340</v>
      </c>
      <c r="F5464" s="2"/>
      <c r="I5464" s="32"/>
      <c r="K5464" s="13"/>
    </row>
    <row r="5465" spans="1:12" hidden="1" outlineLevel="1">
      <c r="A5465" s="2"/>
      <c r="B5465" s="72">
        <v>41426</v>
      </c>
      <c r="C5465" s="1" t="s">
        <v>445</v>
      </c>
      <c r="D5465" s="70">
        <v>40</v>
      </c>
      <c r="E5465" s="253"/>
      <c r="I5465" s="32"/>
      <c r="K5465" s="13"/>
    </row>
    <row r="5466" spans="1:12" hidden="1" outlineLevel="1">
      <c r="B5466" s="72">
        <v>41426</v>
      </c>
      <c r="C5466" s="1" t="s">
        <v>525</v>
      </c>
      <c r="D5466" s="70">
        <v>13</v>
      </c>
      <c r="E5466" s="28"/>
      <c r="I5466" s="32"/>
      <c r="K5466" s="13"/>
    </row>
    <row r="5467" spans="1:12" hidden="1" outlineLevel="1">
      <c r="B5467" s="72">
        <v>41426</v>
      </c>
      <c r="C5467" s="236" t="s">
        <v>23</v>
      </c>
      <c r="D5467" s="70">
        <v>80</v>
      </c>
      <c r="I5467" s="32"/>
      <c r="K5467" s="13"/>
    </row>
    <row r="5468" spans="1:12" hidden="1" outlineLevel="1">
      <c r="B5468" s="72">
        <v>41426</v>
      </c>
      <c r="C5468" s="236" t="s">
        <v>525</v>
      </c>
      <c r="D5468" s="70">
        <v>35</v>
      </c>
      <c r="E5468" s="28"/>
      <c r="I5468" s="32"/>
      <c r="K5468" s="13"/>
    </row>
    <row r="5469" spans="1:12" hidden="1" outlineLevel="1">
      <c r="A5469" s="2"/>
      <c r="B5469" s="72">
        <v>41427</v>
      </c>
      <c r="C5469" s="236"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25">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2961</v>
      </c>
      <c r="D5486" s="2">
        <v>76</v>
      </c>
      <c r="E5486" s="2"/>
      <c r="F5486" s="2"/>
    </row>
    <row r="5487" spans="1:11" hidden="1" outlineLevel="1">
      <c r="B5487" s="249">
        <v>41430</v>
      </c>
      <c r="C5487" s="2" t="s">
        <v>286</v>
      </c>
      <c r="D5487" s="14">
        <v>10</v>
      </c>
    </row>
    <row r="5488" spans="1:11" hidden="1" outlineLevel="1">
      <c r="B5488" s="249">
        <v>41430</v>
      </c>
      <c r="C5488" s="2" t="s">
        <v>414</v>
      </c>
      <c r="D5488" s="2">
        <v>40</v>
      </c>
      <c r="F5488" s="2"/>
    </row>
    <row r="5489" spans="2:8" hidden="1" outlineLevel="1">
      <c r="B5489" s="249">
        <v>41430</v>
      </c>
      <c r="C5489" s="1" t="s">
        <v>401</v>
      </c>
      <c r="D5489" s="2">
        <v>50</v>
      </c>
    </row>
    <row r="5490" spans="2:8" hidden="1" outlineLevel="1">
      <c r="B5490" s="249">
        <v>41430</v>
      </c>
      <c r="C5490" s="2" t="s">
        <v>394</v>
      </c>
      <c r="D5490" s="2">
        <v>10</v>
      </c>
    </row>
    <row r="5491" spans="2:8" hidden="1" outlineLevel="1">
      <c r="B5491" s="249">
        <v>41430</v>
      </c>
      <c r="C5491" s="2" t="s">
        <v>3206</v>
      </c>
      <c r="D5491" s="2">
        <v>270</v>
      </c>
    </row>
    <row r="5492" spans="2:8" hidden="1" outlineLevel="1">
      <c r="B5492" s="249">
        <v>41430</v>
      </c>
      <c r="C5492" s="2" t="s">
        <v>114</v>
      </c>
      <c r="D5492" s="2">
        <v>55</v>
      </c>
    </row>
    <row r="5493" spans="2:8" hidden="1" outlineLevel="1">
      <c r="B5493" s="249">
        <v>41430</v>
      </c>
      <c r="C5493" s="2" t="s">
        <v>111</v>
      </c>
      <c r="D5493" s="14">
        <v>26</v>
      </c>
    </row>
    <row r="5494" spans="2:8" hidden="1" outlineLevel="1">
      <c r="B5494" s="249">
        <v>41430</v>
      </c>
      <c r="C5494" s="2" t="s">
        <v>51</v>
      </c>
      <c r="D5494" s="2">
        <v>15</v>
      </c>
      <c r="E5494" s="253"/>
      <c r="G5494" s="2"/>
    </row>
    <row r="5495" spans="2:8" hidden="1" outlineLevel="1">
      <c r="B5495" s="249">
        <v>41431</v>
      </c>
      <c r="C5495" s="2" t="s">
        <v>525</v>
      </c>
      <c r="D5495" s="14">
        <v>109</v>
      </c>
      <c r="E5495" s="28"/>
    </row>
    <row r="5496" spans="2:8" hidden="1" outlineLevel="1">
      <c r="B5496" s="249">
        <v>41431</v>
      </c>
      <c r="C5496" s="2" t="s">
        <v>591</v>
      </c>
      <c r="D5496" s="14">
        <v>25</v>
      </c>
      <c r="F5496" s="2"/>
    </row>
    <row r="5497" spans="2:8" hidden="1" outlineLevel="1">
      <c r="B5497" s="249">
        <v>41432</v>
      </c>
      <c r="C5497" s="1" t="s">
        <v>525</v>
      </c>
      <c r="D5497" s="2">
        <v>13</v>
      </c>
      <c r="F5497" s="2"/>
    </row>
    <row r="5498" spans="2:8" hidden="1" outlineLevel="1">
      <c r="B5498" s="249">
        <v>41432</v>
      </c>
      <c r="C5498" s="1" t="s">
        <v>525</v>
      </c>
      <c r="D5498" s="2">
        <v>42</v>
      </c>
    </row>
    <row r="5499" spans="2:8" hidden="1" outlineLevel="1">
      <c r="B5499" s="249">
        <v>41432</v>
      </c>
      <c r="C5499" s="1" t="s">
        <v>525</v>
      </c>
      <c r="D5499" s="2">
        <v>25</v>
      </c>
      <c r="F5499" s="2"/>
    </row>
    <row r="5500" spans="2:8" hidden="1" outlineLevel="1">
      <c r="B5500" s="249">
        <v>41432</v>
      </c>
      <c r="C5500" s="1" t="s">
        <v>18</v>
      </c>
      <c r="D5500" s="2">
        <v>110</v>
      </c>
    </row>
    <row r="5501" spans="2:8" hidden="1" outlineLevel="1">
      <c r="B5501" s="249">
        <v>41432</v>
      </c>
      <c r="C5501" s="1" t="s">
        <v>23</v>
      </c>
      <c r="D5501" s="2">
        <v>110</v>
      </c>
    </row>
    <row r="5502" spans="2:8" hidden="1" outlineLevel="1">
      <c r="B5502" s="249">
        <v>41432</v>
      </c>
      <c r="C5502" s="2" t="s">
        <v>2282</v>
      </c>
      <c r="D5502" s="14">
        <v>20</v>
      </c>
      <c r="F5502" s="2"/>
    </row>
    <row r="5503" spans="2:8" hidden="1" outlineLevel="1">
      <c r="B5503" s="249">
        <v>41432</v>
      </c>
      <c r="C5503" s="2" t="s">
        <v>525</v>
      </c>
      <c r="D5503" s="14">
        <v>5</v>
      </c>
    </row>
    <row r="5504" spans="2:8" hidden="1" outlineLevel="1">
      <c r="B5504" s="249">
        <v>41432</v>
      </c>
      <c r="C5504" s="2" t="s">
        <v>525</v>
      </c>
      <c r="D5504" s="2">
        <v>30</v>
      </c>
      <c r="E5504" s="2"/>
      <c r="F5504" s="2"/>
      <c r="H5504" s="7"/>
    </row>
    <row r="5505" spans="2:15" hidden="1" outlineLevel="1">
      <c r="B5505" s="249">
        <v>41433</v>
      </c>
      <c r="C5505" s="2" t="s">
        <v>2556</v>
      </c>
      <c r="D5505" s="2">
        <v>100</v>
      </c>
      <c r="E5505" s="2"/>
      <c r="H5505" s="7"/>
    </row>
    <row r="5506" spans="2:15" hidden="1" outlineLevel="1">
      <c r="B5506" s="249">
        <v>41433</v>
      </c>
      <c r="C5506" s="1" t="s">
        <v>18</v>
      </c>
      <c r="D5506" s="2">
        <v>45</v>
      </c>
    </row>
    <row r="5507" spans="2:15" hidden="1" outlineLevel="1">
      <c r="B5507" s="249">
        <v>41433</v>
      </c>
      <c r="C5507" s="1" t="s">
        <v>3207</v>
      </c>
      <c r="D5507" s="2">
        <v>150</v>
      </c>
      <c r="G5507" s="2"/>
    </row>
    <row r="5508" spans="2:15" hidden="1" outlineLevel="1">
      <c r="B5508" s="249">
        <v>41433</v>
      </c>
      <c r="C5508" s="1" t="s">
        <v>525</v>
      </c>
      <c r="D5508" s="2">
        <v>20</v>
      </c>
      <c r="G5508" s="2"/>
    </row>
    <row r="5509" spans="2:15" hidden="1" outlineLevel="1">
      <c r="B5509" s="249">
        <v>41433</v>
      </c>
      <c r="C5509" s="1" t="s">
        <v>787</v>
      </c>
      <c r="D5509" s="2">
        <v>45</v>
      </c>
      <c r="F5509" s="2"/>
    </row>
    <row r="5510" spans="2:15" hidden="1" outlineLevel="1">
      <c r="B5510" s="249">
        <v>41433</v>
      </c>
      <c r="C5510" s="1" t="s">
        <v>12</v>
      </c>
      <c r="D5510" s="2">
        <v>185</v>
      </c>
      <c r="E5510" s="28"/>
    </row>
    <row r="5511" spans="2:15" hidden="1" outlineLevel="1">
      <c r="B5511" s="249">
        <v>41433</v>
      </c>
      <c r="C5511" s="1" t="s">
        <v>173</v>
      </c>
      <c r="D5511" s="2">
        <v>10</v>
      </c>
    </row>
    <row r="5512" spans="2:15" hidden="1" outlineLevel="1">
      <c r="B5512" s="249">
        <v>41433</v>
      </c>
      <c r="C5512" s="1" t="s">
        <v>71</v>
      </c>
      <c r="D5512" s="2">
        <v>50</v>
      </c>
      <c r="E5512" s="2"/>
    </row>
    <row r="5513" spans="2:15" hidden="1" outlineLevel="1">
      <c r="B5513" s="249">
        <v>41433</v>
      </c>
      <c r="C5513" s="1" t="s">
        <v>3209</v>
      </c>
      <c r="D5513" s="2">
        <v>150</v>
      </c>
      <c r="E5513" s="2"/>
      <c r="F5513" s="2"/>
    </row>
    <row r="5514" spans="2:15" hidden="1" outlineLevel="1">
      <c r="B5514" s="249">
        <v>41433</v>
      </c>
      <c r="C5514" s="1" t="s">
        <v>516</v>
      </c>
      <c r="D5514" s="2">
        <v>20</v>
      </c>
    </row>
    <row r="5515" spans="2:15" hidden="1" outlineLevel="1">
      <c r="B5515" s="249">
        <v>41434</v>
      </c>
      <c r="C5515" s="1" t="s">
        <v>6</v>
      </c>
      <c r="D5515" s="2">
        <v>30</v>
      </c>
      <c r="F5515"/>
      <c r="G5515"/>
      <c r="H5515"/>
      <c r="I5515"/>
      <c r="J5515"/>
      <c r="K5515"/>
      <c r="L5515"/>
      <c r="M5515"/>
      <c r="N5515"/>
      <c r="O5515"/>
    </row>
    <row r="5516" spans="2:15" hidden="1" outlineLevel="1">
      <c r="B5516" s="249">
        <v>41434</v>
      </c>
      <c r="C5516" s="2" t="s">
        <v>246</v>
      </c>
      <c r="D5516" s="14">
        <v>35</v>
      </c>
      <c r="F5516"/>
      <c r="G5516"/>
      <c r="H5516"/>
      <c r="I5516"/>
      <c r="J5516"/>
      <c r="K5516"/>
      <c r="L5516"/>
      <c r="M5516"/>
      <c r="N5516"/>
      <c r="O5516"/>
    </row>
    <row r="5517" spans="2:15" hidden="1" outlineLevel="1">
      <c r="B5517" s="249">
        <v>41434</v>
      </c>
      <c r="C5517" s="2" t="s">
        <v>445</v>
      </c>
      <c r="D5517" s="14">
        <v>30</v>
      </c>
      <c r="F5517"/>
      <c r="G5517"/>
      <c r="H5517"/>
      <c r="I5517"/>
      <c r="J5517"/>
      <c r="K5517"/>
      <c r="L5517"/>
      <c r="M5517"/>
      <c r="N5517"/>
      <c r="O5517"/>
    </row>
    <row r="5518" spans="2:15" hidden="1" outlineLevel="1">
      <c r="B5518" s="249">
        <v>41434</v>
      </c>
      <c r="C5518" s="2" t="s">
        <v>431</v>
      </c>
      <c r="D5518" s="2">
        <v>5</v>
      </c>
      <c r="F5518"/>
      <c r="G5518"/>
      <c r="H5518"/>
      <c r="I5518"/>
      <c r="J5518"/>
      <c r="K5518"/>
      <c r="L5518"/>
      <c r="M5518"/>
      <c r="N5518"/>
      <c r="O5518"/>
    </row>
    <row r="5519" spans="2:15" hidden="1" outlineLevel="1">
      <c r="B5519" s="249">
        <v>41434</v>
      </c>
      <c r="C5519" s="2" t="s">
        <v>3210</v>
      </c>
      <c r="D5519" s="2">
        <v>15</v>
      </c>
      <c r="E5519" s="2"/>
      <c r="F5519" s="233"/>
      <c r="G5519"/>
      <c r="H5519"/>
      <c r="I5519"/>
      <c r="J5519"/>
      <c r="K5519"/>
      <c r="L5519"/>
      <c r="M5519"/>
      <c r="N5519"/>
      <c r="O5519"/>
    </row>
    <row r="5520" spans="2:15" hidden="1" outlineLevel="1">
      <c r="B5520" s="249">
        <v>41434</v>
      </c>
      <c r="C5520" s="1" t="s">
        <v>3211</v>
      </c>
      <c r="D5520" s="2">
        <v>25</v>
      </c>
    </row>
    <row r="5521" spans="2:15" hidden="1" outlineLevel="1">
      <c r="B5521" s="249">
        <v>41434</v>
      </c>
      <c r="C5521" s="1" t="s">
        <v>517</v>
      </c>
      <c r="D5521" s="2">
        <v>50</v>
      </c>
    </row>
    <row r="5522" spans="2:15" hidden="1" outlineLevel="1">
      <c r="B5522" s="249">
        <v>41434</v>
      </c>
      <c r="C5522" s="2" t="s">
        <v>111</v>
      </c>
      <c r="D5522" s="2">
        <v>25</v>
      </c>
    </row>
    <row r="5523" spans="2:15" hidden="1" outlineLevel="1">
      <c r="B5523" s="249">
        <v>41434</v>
      </c>
      <c r="C5523" s="2" t="s">
        <v>3212</v>
      </c>
      <c r="D5523" s="2">
        <v>30</v>
      </c>
    </row>
    <row r="5524" spans="2:15" hidden="1" outlineLevel="1">
      <c r="B5524" s="249">
        <v>41435</v>
      </c>
      <c r="C5524" s="1" t="s">
        <v>2209</v>
      </c>
      <c r="D5524" s="2">
        <v>100</v>
      </c>
      <c r="F5524" s="2"/>
    </row>
    <row r="5525" spans="2:15" hidden="1" outlineLevel="1">
      <c r="B5525" s="249">
        <v>41435</v>
      </c>
      <c r="C5525" s="1" t="s">
        <v>367</v>
      </c>
      <c r="D5525" s="2">
        <v>6</v>
      </c>
    </row>
    <row r="5526" spans="2:15" hidden="1" outlineLevel="1">
      <c r="B5526" s="249">
        <v>41435</v>
      </c>
      <c r="C5526" s="1" t="s">
        <v>525</v>
      </c>
      <c r="D5526" s="2">
        <v>14</v>
      </c>
    </row>
    <row r="5527" spans="2:15" hidden="1" outlineLevel="1">
      <c r="B5527" s="249">
        <v>41435</v>
      </c>
      <c r="C5527" s="1" t="s">
        <v>525</v>
      </c>
      <c r="D5527" s="2">
        <v>22</v>
      </c>
    </row>
    <row r="5528" spans="2:15" hidden="1" outlineLevel="1">
      <c r="B5528" s="249">
        <v>41435</v>
      </c>
      <c r="C5528" s="1" t="s">
        <v>525</v>
      </c>
      <c r="D5528" s="2">
        <v>10</v>
      </c>
    </row>
    <row r="5529" spans="2:15" hidden="1" outlineLevel="1">
      <c r="B5529" s="249">
        <v>41435</v>
      </c>
      <c r="C5529" s="1" t="s">
        <v>525</v>
      </c>
      <c r="D5529" s="2">
        <v>14</v>
      </c>
    </row>
    <row r="5530" spans="2:15" hidden="1" outlineLevel="1">
      <c r="B5530" s="249">
        <v>41435</v>
      </c>
      <c r="C5530" s="1" t="s">
        <v>525</v>
      </c>
      <c r="D5530" s="2">
        <v>30</v>
      </c>
      <c r="F5530" s="233"/>
      <c r="G5530"/>
      <c r="H5530"/>
      <c r="I5530"/>
      <c r="J5530"/>
      <c r="K5530"/>
      <c r="L5530"/>
      <c r="M5530"/>
      <c r="N5530"/>
      <c r="O5530"/>
    </row>
    <row r="5531" spans="2:15" hidden="1" outlineLevel="1">
      <c r="B5531" s="249">
        <v>41435</v>
      </c>
      <c r="C5531" s="1" t="s">
        <v>132</v>
      </c>
      <c r="D5531" s="2">
        <v>100</v>
      </c>
    </row>
    <row r="5532" spans="2:15" hidden="1" outlineLevel="1">
      <c r="B5532" s="249">
        <v>41435</v>
      </c>
      <c r="C5532" s="2" t="s">
        <v>506</v>
      </c>
      <c r="D5532" s="2">
        <v>10</v>
      </c>
      <c r="G5532" s="2"/>
      <c r="I5532" s="32"/>
      <c r="K5532" s="2"/>
    </row>
    <row r="5533" spans="2:15" hidden="1" outlineLevel="1">
      <c r="B5533" s="249">
        <v>41436</v>
      </c>
      <c r="C5533" s="2" t="s">
        <v>525</v>
      </c>
      <c r="D5533" s="2">
        <v>14</v>
      </c>
      <c r="I5533" s="32"/>
      <c r="K5533" s="2"/>
    </row>
    <row r="5534" spans="2:15" hidden="1" outlineLevel="1">
      <c r="B5534" s="249">
        <v>41436</v>
      </c>
      <c r="C5534" s="2" t="s">
        <v>525</v>
      </c>
      <c r="D5534" s="2">
        <v>22</v>
      </c>
      <c r="F5534" s="2"/>
    </row>
    <row r="5535" spans="2:15" hidden="1" outlineLevel="1">
      <c r="B5535" s="249">
        <v>41436</v>
      </c>
      <c r="C5535" s="2" t="s">
        <v>525</v>
      </c>
      <c r="D5535" s="2">
        <v>25</v>
      </c>
      <c r="F5535" s="2"/>
      <c r="G5535" s="2"/>
    </row>
    <row r="5536" spans="2:15" hidden="1" outlineLevel="1">
      <c r="B5536" s="249">
        <v>41436</v>
      </c>
      <c r="C5536" s="1" t="s">
        <v>525</v>
      </c>
      <c r="D5536" s="2">
        <v>30</v>
      </c>
      <c r="E5536" s="2"/>
      <c r="F5536" s="2"/>
    </row>
    <row r="5537" spans="2:10" hidden="1" outlineLevel="1">
      <c r="B5537" s="249">
        <v>41436</v>
      </c>
      <c r="C5537" s="1" t="s">
        <v>525</v>
      </c>
      <c r="D5537" s="2">
        <v>15</v>
      </c>
    </row>
    <row r="5538" spans="2:10" hidden="1" outlineLevel="1">
      <c r="B5538" s="249">
        <v>41436</v>
      </c>
      <c r="C5538" s="1" t="s">
        <v>3211</v>
      </c>
      <c r="D5538" s="2">
        <v>3.5</v>
      </c>
    </row>
    <row r="5539" spans="2:10" hidden="1" outlineLevel="1">
      <c r="B5539" s="249">
        <v>41436</v>
      </c>
      <c r="C5539" s="1" t="s">
        <v>772</v>
      </c>
      <c r="D5539" s="2">
        <v>50</v>
      </c>
    </row>
    <row r="5540" spans="2:10" hidden="1" outlineLevel="1">
      <c r="B5540" s="249">
        <v>41436</v>
      </c>
      <c r="C5540" s="1" t="s">
        <v>401</v>
      </c>
      <c r="D5540" s="2">
        <v>15</v>
      </c>
    </row>
    <row r="5541" spans="2:10" hidden="1" outlineLevel="1">
      <c r="B5541" s="249">
        <v>41437</v>
      </c>
      <c r="C5541" s="1" t="s">
        <v>3218</v>
      </c>
      <c r="D5541" s="2">
        <v>1550</v>
      </c>
    </row>
    <row r="5542" spans="2:10" hidden="1" outlineLevel="1">
      <c r="B5542" s="249">
        <v>41437</v>
      </c>
      <c r="C5542" s="1" t="s">
        <v>525</v>
      </c>
      <c r="D5542" s="2">
        <v>15</v>
      </c>
      <c r="F5542" s="2"/>
    </row>
    <row r="5543" spans="2:10" hidden="1" outlineLevel="1">
      <c r="B5543" s="249">
        <v>41437</v>
      </c>
      <c r="C5543" s="1" t="s">
        <v>525</v>
      </c>
      <c r="D5543" s="2">
        <v>25</v>
      </c>
      <c r="F5543" s="2"/>
    </row>
    <row r="5544" spans="2:10" hidden="1" outlineLevel="1">
      <c r="B5544" s="249">
        <v>41437</v>
      </c>
      <c r="C5544" s="1" t="s">
        <v>525</v>
      </c>
      <c r="D5544" s="2">
        <v>14</v>
      </c>
    </row>
    <row r="5545" spans="2:10" hidden="1" outlineLevel="1">
      <c r="B5545" s="249">
        <v>41437</v>
      </c>
      <c r="C5545" s="1" t="s">
        <v>525</v>
      </c>
      <c r="D5545" s="2">
        <v>40</v>
      </c>
    </row>
    <row r="5546" spans="2:10" hidden="1" outlineLevel="1">
      <c r="B5546" s="249">
        <v>41437</v>
      </c>
      <c r="C5546" s="1" t="s">
        <v>51</v>
      </c>
      <c r="D5546" s="2">
        <v>143</v>
      </c>
    </row>
    <row r="5547" spans="2:10" hidden="1" outlineLevel="1">
      <c r="B5547" s="249">
        <v>41437</v>
      </c>
      <c r="C5547" s="1" t="s">
        <v>51</v>
      </c>
      <c r="D5547" s="2">
        <v>26</v>
      </c>
      <c r="F5547" s="2"/>
    </row>
    <row r="5548" spans="2:10" hidden="1" outlineLevel="1">
      <c r="B5548" s="249">
        <v>41437</v>
      </c>
      <c r="C5548" s="1" t="s">
        <v>80</v>
      </c>
      <c r="D5548" s="2">
        <v>30</v>
      </c>
    </row>
    <row r="5549" spans="2:10" hidden="1" outlineLevel="1">
      <c r="B5549" s="249">
        <v>41437</v>
      </c>
      <c r="C5549" s="1" t="s">
        <v>850</v>
      </c>
      <c r="D5549" s="2">
        <v>46</v>
      </c>
      <c r="H5549" s="7"/>
    </row>
    <row r="5550" spans="2:10" hidden="1" outlineLevel="1">
      <c r="B5550" s="249">
        <v>41437</v>
      </c>
      <c r="C5550" s="1" t="s">
        <v>401</v>
      </c>
      <c r="D5550" s="2">
        <v>30</v>
      </c>
      <c r="H5550" s="7"/>
    </row>
    <row r="5551" spans="2:10" hidden="1" outlineLevel="1">
      <c r="B5551" s="249">
        <v>41438</v>
      </c>
      <c r="C5551" s="1" t="s">
        <v>525</v>
      </c>
      <c r="D5551" s="2">
        <v>14</v>
      </c>
      <c r="E5551" s="2"/>
      <c r="F5551" s="2"/>
      <c r="J5551" s="7"/>
    </row>
    <row r="5552" spans="2:10" hidden="1" outlineLevel="1">
      <c r="B5552" s="249">
        <v>41438</v>
      </c>
      <c r="C5552" s="1" t="s">
        <v>525</v>
      </c>
      <c r="D5552" s="2">
        <v>70</v>
      </c>
      <c r="F5552" s="2"/>
      <c r="J5552" s="7"/>
    </row>
    <row r="5553" spans="2:6" hidden="1" outlineLevel="1">
      <c r="B5553" s="249">
        <v>41438</v>
      </c>
      <c r="C5553" s="2" t="s">
        <v>12</v>
      </c>
      <c r="D5553" s="2">
        <v>180</v>
      </c>
    </row>
    <row r="5554" spans="2:6" hidden="1" outlineLevel="1">
      <c r="B5554" s="249">
        <v>41438</v>
      </c>
      <c r="C5554" s="1" t="s">
        <v>525</v>
      </c>
      <c r="D5554" s="2">
        <v>20</v>
      </c>
      <c r="F5554" s="2"/>
    </row>
    <row r="5555" spans="2:6" hidden="1" outlineLevel="1">
      <c r="B5555" s="249">
        <v>41438</v>
      </c>
      <c r="C5555" s="1" t="s">
        <v>485</v>
      </c>
      <c r="D5555" s="2">
        <v>40</v>
      </c>
    </row>
    <row r="5556" spans="2:6" hidden="1" outlineLevel="1">
      <c r="B5556" s="249">
        <v>41438</v>
      </c>
      <c r="C5556" s="1" t="s">
        <v>18</v>
      </c>
      <c r="D5556" s="2">
        <v>74</v>
      </c>
    </row>
    <row r="5557" spans="2:6" hidden="1" outlineLevel="1">
      <c r="B5557" s="249">
        <v>41438</v>
      </c>
      <c r="C5557" s="1" t="s">
        <v>731</v>
      </c>
      <c r="D5557" s="2">
        <v>250</v>
      </c>
    </row>
    <row r="5558" spans="2:6" hidden="1" outlineLevel="1">
      <c r="B5558" s="249">
        <v>41438</v>
      </c>
      <c r="C5558" s="2" t="s">
        <v>265</v>
      </c>
      <c r="D5558" s="2">
        <v>180</v>
      </c>
    </row>
    <row r="5559" spans="2:6" hidden="1" outlineLevel="1">
      <c r="B5559" s="249">
        <v>41439</v>
      </c>
      <c r="C5559" s="1" t="s">
        <v>525</v>
      </c>
      <c r="D5559" s="2">
        <v>14</v>
      </c>
    </row>
    <row r="5560" spans="2:6" hidden="1" outlineLevel="1">
      <c r="B5560" s="249">
        <v>41439</v>
      </c>
      <c r="C5560" s="1" t="s">
        <v>525</v>
      </c>
      <c r="D5560" s="2">
        <v>28</v>
      </c>
    </row>
    <row r="5561" spans="2:6" hidden="1" outlineLevel="1">
      <c r="B5561" s="249">
        <v>41439</v>
      </c>
      <c r="C5561" s="1" t="s">
        <v>12</v>
      </c>
      <c r="D5561" s="2">
        <v>207</v>
      </c>
      <c r="E5561" s="2"/>
      <c r="F5561" s="2"/>
    </row>
    <row r="5562" spans="2:6" hidden="1" outlineLevel="1">
      <c r="B5562" s="249">
        <v>41439</v>
      </c>
      <c r="C5562" s="1" t="s">
        <v>525</v>
      </c>
      <c r="D5562" s="2">
        <v>13</v>
      </c>
      <c r="E5562" s="2"/>
      <c r="F5562" s="2"/>
    </row>
    <row r="5563" spans="2:6" hidden="1" outlineLevel="1">
      <c r="B5563" s="249">
        <v>41439</v>
      </c>
      <c r="C5563" s="1" t="s">
        <v>525</v>
      </c>
      <c r="D5563" s="2">
        <v>16</v>
      </c>
      <c r="E5563" s="253"/>
    </row>
    <row r="5564" spans="2:6" hidden="1" outlineLevel="1">
      <c r="B5564" s="249">
        <v>41439</v>
      </c>
      <c r="C5564" s="1" t="s">
        <v>525</v>
      </c>
      <c r="D5564" s="2">
        <v>22</v>
      </c>
      <c r="F5564" s="2"/>
    </row>
    <row r="5565" spans="2:6" hidden="1" outlineLevel="1">
      <c r="B5565" s="249">
        <v>41440</v>
      </c>
      <c r="C5565" s="1" t="s">
        <v>401</v>
      </c>
      <c r="D5565" s="2">
        <v>40</v>
      </c>
    </row>
    <row r="5566" spans="2:6" hidden="1" outlineLevel="1">
      <c r="B5566" s="249">
        <v>41440</v>
      </c>
      <c r="C5566" s="1" t="s">
        <v>3228</v>
      </c>
      <c r="D5566" s="2">
        <v>240</v>
      </c>
      <c r="E5566" s="2"/>
    </row>
    <row r="5567" spans="2:6" hidden="1" outlineLevel="1">
      <c r="B5567" s="249">
        <v>41440</v>
      </c>
      <c r="C5567" s="1" t="s">
        <v>246</v>
      </c>
      <c r="D5567" s="2">
        <v>25</v>
      </c>
      <c r="E5567" s="253"/>
    </row>
    <row r="5568" spans="2:6" hidden="1" outlineLevel="1">
      <c r="B5568" s="249">
        <v>41440</v>
      </c>
      <c r="C5568" s="1" t="s">
        <v>224</v>
      </c>
      <c r="D5568" s="2">
        <v>30</v>
      </c>
    </row>
    <row r="5569" spans="2:6" hidden="1" outlineLevel="1">
      <c r="B5569" s="249">
        <v>41440</v>
      </c>
      <c r="C5569" s="1" t="s">
        <v>3229</v>
      </c>
      <c r="D5569" s="2">
        <v>150</v>
      </c>
    </row>
    <row r="5570" spans="2:6" hidden="1" outlineLevel="1">
      <c r="B5570" s="249">
        <v>41440</v>
      </c>
      <c r="C5570" s="2" t="s">
        <v>2575</v>
      </c>
      <c r="D5570" s="2">
        <v>60</v>
      </c>
    </row>
    <row r="5571" spans="2:6" hidden="1" outlineLevel="1">
      <c r="B5571" s="249">
        <v>41440</v>
      </c>
      <c r="C5571" s="2" t="s">
        <v>3230</v>
      </c>
      <c r="D5571" s="2">
        <v>100</v>
      </c>
    </row>
    <row r="5572" spans="2:6" hidden="1" outlineLevel="1">
      <c r="B5572" s="249">
        <v>41440</v>
      </c>
      <c r="C5572" s="2" t="s">
        <v>3231</v>
      </c>
      <c r="D5572" s="2">
        <v>20</v>
      </c>
    </row>
    <row r="5573" spans="2:6" hidden="1" outlineLevel="1">
      <c r="B5573" s="249">
        <v>41440</v>
      </c>
      <c r="C5573" s="1" t="s">
        <v>92</v>
      </c>
      <c r="D5573" s="2">
        <v>75</v>
      </c>
      <c r="E5573" s="2"/>
    </row>
    <row r="5574" spans="2:6" hidden="1" outlineLevel="1">
      <c r="B5574" s="249">
        <v>41440</v>
      </c>
      <c r="C5574" s="1" t="s">
        <v>2762</v>
      </c>
      <c r="D5574" s="2">
        <v>40</v>
      </c>
      <c r="E5574" s="2"/>
    </row>
    <row r="5575" spans="2:6" hidden="1" outlineLevel="1">
      <c r="B5575" s="249">
        <v>41440</v>
      </c>
      <c r="C5575" s="1" t="s">
        <v>3232</v>
      </c>
      <c r="D5575" s="14">
        <v>10</v>
      </c>
      <c r="E5575" s="2"/>
      <c r="F5575" s="2"/>
    </row>
    <row r="5576" spans="2:6" hidden="1" outlineLevel="1">
      <c r="B5576" s="249">
        <v>41440</v>
      </c>
      <c r="C5576" s="1" t="s">
        <v>218</v>
      </c>
      <c r="D5576" s="14">
        <v>6</v>
      </c>
    </row>
    <row r="5577" spans="2:6" hidden="1" outlineLevel="1">
      <c r="B5577" s="249">
        <v>41441</v>
      </c>
      <c r="C5577" s="2" t="s">
        <v>18</v>
      </c>
      <c r="D5577" s="2">
        <v>290</v>
      </c>
      <c r="E5577" s="253"/>
    </row>
    <row r="5578" spans="2:6" hidden="1" outlineLevel="1">
      <c r="B5578" s="249">
        <v>41441</v>
      </c>
      <c r="C5578" s="1" t="s">
        <v>401</v>
      </c>
      <c r="D5578" s="2">
        <v>20</v>
      </c>
    </row>
    <row r="5579" spans="2:6" hidden="1" outlineLevel="1">
      <c r="B5579" s="249">
        <v>41441</v>
      </c>
      <c r="C5579" s="1" t="s">
        <v>2793</v>
      </c>
      <c r="D5579" s="2">
        <v>130</v>
      </c>
    </row>
    <row r="5580" spans="2:6" hidden="1" outlineLevel="1">
      <c r="B5580" s="249">
        <v>41441</v>
      </c>
      <c r="C5580" s="1" t="s">
        <v>2662</v>
      </c>
      <c r="D5580" s="2">
        <v>100</v>
      </c>
    </row>
    <row r="5581" spans="2:6" hidden="1" outlineLevel="1">
      <c r="B5581" s="249">
        <v>41441</v>
      </c>
      <c r="C5581" s="1" t="s">
        <v>401</v>
      </c>
      <c r="D5581" s="2">
        <v>8</v>
      </c>
    </row>
    <row r="5582" spans="2:6" hidden="1" outlineLevel="1">
      <c r="B5582" s="249">
        <v>41441</v>
      </c>
      <c r="C5582" s="1" t="s">
        <v>414</v>
      </c>
      <c r="D5582" s="2">
        <v>60</v>
      </c>
    </row>
    <row r="5583" spans="2:6" hidden="1" outlineLevel="1">
      <c r="B5583" s="249">
        <v>41441</v>
      </c>
      <c r="C5583" s="1" t="s">
        <v>132</v>
      </c>
      <c r="D5583" s="2">
        <v>100</v>
      </c>
    </row>
    <row r="5584" spans="2:6" hidden="1" outlineLevel="1">
      <c r="B5584" s="249">
        <v>41441</v>
      </c>
      <c r="C5584" s="1" t="s">
        <v>23</v>
      </c>
      <c r="D5584" s="2">
        <v>125</v>
      </c>
    </row>
    <row r="5585" spans="2:6" hidden="1" outlineLevel="1">
      <c r="B5585" s="249">
        <v>41441</v>
      </c>
      <c r="C5585" s="2" t="s">
        <v>205</v>
      </c>
      <c r="D5585" s="2">
        <v>26</v>
      </c>
    </row>
    <row r="5586" spans="2:6" hidden="1" outlineLevel="1">
      <c r="B5586" s="249">
        <v>41442</v>
      </c>
      <c r="C5586" s="1" t="s">
        <v>525</v>
      </c>
      <c r="D5586" s="2">
        <v>14</v>
      </c>
    </row>
    <row r="5587" spans="2:6" hidden="1" outlineLevel="1">
      <c r="B5587" s="249">
        <v>41442</v>
      </c>
      <c r="C5587" s="1" t="s">
        <v>525</v>
      </c>
      <c r="D5587" s="2">
        <v>49</v>
      </c>
    </row>
    <row r="5588" spans="2:6" hidden="1" outlineLevel="1">
      <c r="B5588" s="249">
        <v>41442</v>
      </c>
      <c r="C5588" s="1" t="s">
        <v>525</v>
      </c>
      <c r="D5588" s="2">
        <v>26</v>
      </c>
      <c r="F5588" s="2"/>
    </row>
    <row r="5589" spans="2:6" hidden="1" outlineLevel="1">
      <c r="B5589" s="249">
        <v>41442</v>
      </c>
      <c r="C5589" s="1" t="s">
        <v>525</v>
      </c>
      <c r="D5589" s="2">
        <v>100</v>
      </c>
    </row>
    <row r="5590" spans="2:6" hidden="1" outlineLevel="1">
      <c r="B5590" s="249">
        <v>41442</v>
      </c>
      <c r="C5590" s="1" t="s">
        <v>525</v>
      </c>
      <c r="D5590" s="2">
        <v>40</v>
      </c>
      <c r="F5590" s="2"/>
    </row>
    <row r="5591" spans="2:6" hidden="1" outlineLevel="1">
      <c r="B5591" s="249">
        <v>41442</v>
      </c>
      <c r="C5591" s="1" t="s">
        <v>516</v>
      </c>
      <c r="D5591" s="2">
        <v>10</v>
      </c>
    </row>
    <row r="5592" spans="2:6" hidden="1" outlineLevel="1">
      <c r="B5592" s="249">
        <v>41442</v>
      </c>
      <c r="C5592" s="1" t="s">
        <v>114</v>
      </c>
      <c r="D5592" s="2">
        <v>33</v>
      </c>
    </row>
    <row r="5593" spans="2:6" hidden="1" outlineLevel="1">
      <c r="B5593" s="249">
        <v>41442</v>
      </c>
      <c r="C5593" s="1" t="s">
        <v>3234</v>
      </c>
      <c r="D5593" s="2">
        <v>90</v>
      </c>
    </row>
    <row r="5594" spans="2:6" hidden="1" outlineLevel="1">
      <c r="B5594" s="249">
        <v>41442</v>
      </c>
      <c r="C5594" s="1" t="s">
        <v>401</v>
      </c>
      <c r="D5594" s="2">
        <v>20</v>
      </c>
    </row>
    <row r="5595" spans="2:6" hidden="1" outlineLevel="1">
      <c r="B5595" s="249">
        <v>41442</v>
      </c>
      <c r="C5595" s="1" t="s">
        <v>589</v>
      </c>
      <c r="D5595" s="2">
        <v>245</v>
      </c>
      <c r="F5595" s="228"/>
    </row>
    <row r="5596" spans="2:6" hidden="1" outlineLevel="1">
      <c r="B5596" s="249">
        <v>41442</v>
      </c>
      <c r="C5596" s="1" t="s">
        <v>246</v>
      </c>
      <c r="D5596" s="2">
        <v>40</v>
      </c>
      <c r="F5596" s="228"/>
    </row>
    <row r="5597" spans="2:6" hidden="1" outlineLevel="1">
      <c r="B5597" s="249">
        <v>41443</v>
      </c>
      <c r="C5597" s="2" t="s">
        <v>525</v>
      </c>
      <c r="D5597" s="2">
        <v>14</v>
      </c>
      <c r="F5597" s="228"/>
    </row>
    <row r="5598" spans="2:6" hidden="1" outlineLevel="1">
      <c r="B5598" s="249">
        <v>41443</v>
      </c>
      <c r="C5598" s="2" t="s">
        <v>525</v>
      </c>
      <c r="D5598" s="2">
        <v>42</v>
      </c>
      <c r="E5598" s="2"/>
      <c r="F5598" s="228"/>
    </row>
    <row r="5599" spans="2:6" hidden="1" outlineLevel="1">
      <c r="B5599" s="249">
        <v>41443</v>
      </c>
      <c r="C5599" s="2" t="s">
        <v>132</v>
      </c>
      <c r="D5599" s="2">
        <v>300</v>
      </c>
      <c r="F5599" s="2"/>
    </row>
    <row r="5600" spans="2:6" hidden="1" outlineLevel="1">
      <c r="B5600" s="249">
        <v>41443</v>
      </c>
      <c r="C5600" s="2" t="s">
        <v>445</v>
      </c>
      <c r="D5600" s="2">
        <v>40</v>
      </c>
      <c r="E5600" s="2"/>
      <c r="F5600" s="228"/>
    </row>
    <row r="5601" spans="2:7" hidden="1" outlineLevel="1">
      <c r="B5601" s="249">
        <v>41443</v>
      </c>
      <c r="C5601" s="2" t="s">
        <v>456</v>
      </c>
      <c r="D5601" s="2">
        <v>15</v>
      </c>
      <c r="F5601" s="228"/>
    </row>
    <row r="5602" spans="2:7" hidden="1" outlineLevel="1">
      <c r="B5602" s="249">
        <v>41443</v>
      </c>
      <c r="C5602" s="2" t="s">
        <v>968</v>
      </c>
      <c r="D5602" s="2">
        <v>100</v>
      </c>
    </row>
    <row r="5603" spans="2:7" hidden="1" outlineLevel="1">
      <c r="B5603" s="249">
        <v>41443</v>
      </c>
      <c r="C5603" s="2" t="s">
        <v>401</v>
      </c>
      <c r="D5603" s="2">
        <v>20</v>
      </c>
    </row>
    <row r="5604" spans="2:7" hidden="1" outlineLevel="1">
      <c r="B5604" s="249">
        <v>41443</v>
      </c>
      <c r="C5604" s="2" t="s">
        <v>114</v>
      </c>
      <c r="D5604" s="2">
        <v>40</v>
      </c>
    </row>
    <row r="5605" spans="2:7" hidden="1" outlineLevel="1">
      <c r="B5605" s="249">
        <v>41443</v>
      </c>
      <c r="C5605" s="1" t="s">
        <v>367</v>
      </c>
      <c r="D5605" s="2">
        <v>5</v>
      </c>
    </row>
    <row r="5606" spans="2:7" hidden="1" outlineLevel="1">
      <c r="B5606" s="249">
        <v>41444</v>
      </c>
      <c r="C5606" s="1" t="s">
        <v>3236</v>
      </c>
      <c r="D5606" s="2">
        <v>200</v>
      </c>
      <c r="F5606" s="2"/>
      <c r="G5606" s="2"/>
    </row>
    <row r="5607" spans="2:7" hidden="1" outlineLevel="1">
      <c r="B5607" s="249">
        <v>41444</v>
      </c>
      <c r="C5607" s="1" t="s">
        <v>114</v>
      </c>
      <c r="D5607" s="2">
        <v>48</v>
      </c>
      <c r="F5607" s="2"/>
    </row>
    <row r="5608" spans="2:7" hidden="1" outlineLevel="1">
      <c r="B5608" s="249">
        <v>41444</v>
      </c>
      <c r="C5608" s="1" t="s">
        <v>114</v>
      </c>
      <c r="D5608" s="2">
        <v>17</v>
      </c>
    </row>
    <row r="5609" spans="2:7" hidden="1" outlineLevel="1">
      <c r="B5609" s="249">
        <v>41444</v>
      </c>
      <c r="C5609" s="2" t="s">
        <v>401</v>
      </c>
      <c r="D5609" s="2">
        <v>30</v>
      </c>
    </row>
    <row r="5610" spans="2:7" hidden="1" outlineLevel="1">
      <c r="B5610" s="249">
        <v>41444</v>
      </c>
      <c r="C5610" s="2" t="s">
        <v>3237</v>
      </c>
      <c r="D5610" s="2">
        <v>62</v>
      </c>
    </row>
    <row r="5611" spans="2:7" hidden="1" outlineLevel="1">
      <c r="B5611" s="249">
        <v>41444</v>
      </c>
      <c r="C5611" s="1" t="s">
        <v>246</v>
      </c>
      <c r="D5611" s="2">
        <v>40</v>
      </c>
    </row>
    <row r="5612" spans="2:7" hidden="1" outlineLevel="1">
      <c r="B5612" s="249">
        <v>41445</v>
      </c>
      <c r="C5612" s="1" t="s">
        <v>525</v>
      </c>
      <c r="D5612" s="2">
        <v>14</v>
      </c>
    </row>
    <row r="5613" spans="2:7" hidden="1" outlineLevel="1">
      <c r="B5613" s="249">
        <v>41445</v>
      </c>
      <c r="C5613" s="2" t="s">
        <v>525</v>
      </c>
      <c r="D5613" s="2">
        <v>21</v>
      </c>
    </row>
    <row r="5614" spans="2:7" hidden="1" outlineLevel="1">
      <c r="B5614" s="249">
        <v>41445</v>
      </c>
      <c r="C5614" s="2" t="s">
        <v>3238</v>
      </c>
      <c r="D5614" s="2">
        <v>15</v>
      </c>
    </row>
    <row r="5615" spans="2:7" hidden="1" outlineLevel="1">
      <c r="B5615" s="249">
        <v>41445</v>
      </c>
      <c r="C5615" s="1" t="s">
        <v>525</v>
      </c>
      <c r="D5615" s="2">
        <v>30</v>
      </c>
      <c r="F5615" s="2"/>
    </row>
    <row r="5616" spans="2:7" hidden="1" outlineLevel="1">
      <c r="B5616" s="249">
        <v>41445</v>
      </c>
      <c r="C5616" s="1" t="s">
        <v>51</v>
      </c>
      <c r="D5616" s="2">
        <v>130</v>
      </c>
    </row>
    <row r="5617" spans="2:6" hidden="1" outlineLevel="1">
      <c r="B5617" s="249">
        <v>41445</v>
      </c>
      <c r="C5617" s="1" t="s">
        <v>80</v>
      </c>
      <c r="D5617" s="2">
        <v>10</v>
      </c>
      <c r="F5617" s="2"/>
    </row>
    <row r="5618" spans="2:6" hidden="1" outlineLevel="1">
      <c r="B5618" s="249">
        <v>41445</v>
      </c>
      <c r="C5618" s="1" t="s">
        <v>401</v>
      </c>
      <c r="D5618" s="2">
        <v>13</v>
      </c>
    </row>
    <row r="5619" spans="2:6" hidden="1" outlineLevel="1">
      <c r="B5619" s="249">
        <v>41445</v>
      </c>
      <c r="C5619" s="1" t="s">
        <v>114</v>
      </c>
      <c r="D5619" s="2">
        <v>54</v>
      </c>
      <c r="F5619" s="2"/>
    </row>
    <row r="5620" spans="2:6" hidden="1" outlineLevel="1">
      <c r="B5620" s="249">
        <v>41445</v>
      </c>
      <c r="C5620" s="1" t="s">
        <v>742</v>
      </c>
      <c r="D5620" s="2">
        <v>90</v>
      </c>
    </row>
    <row r="5621" spans="2:6" hidden="1" outlineLevel="1">
      <c r="B5621" s="249">
        <v>41446</v>
      </c>
      <c r="C5621" s="1" t="s">
        <v>525</v>
      </c>
      <c r="D5621" s="2">
        <v>14</v>
      </c>
    </row>
    <row r="5622" spans="2:6" hidden="1" outlineLevel="1">
      <c r="B5622" s="249">
        <v>41446</v>
      </c>
      <c r="C5622" s="1" t="s">
        <v>525</v>
      </c>
      <c r="D5622" s="2">
        <v>27</v>
      </c>
      <c r="F5622" s="2"/>
    </row>
    <row r="5623" spans="2:6" hidden="1" outlineLevel="1">
      <c r="B5623" s="249">
        <v>41446</v>
      </c>
      <c r="C5623" s="1" t="s">
        <v>12</v>
      </c>
      <c r="D5623" s="2">
        <v>100</v>
      </c>
    </row>
    <row r="5624" spans="2:6" hidden="1" outlineLevel="1">
      <c r="B5624" s="249">
        <v>41446</v>
      </c>
      <c r="C5624" s="2" t="s">
        <v>525</v>
      </c>
      <c r="D5624" s="2">
        <v>6</v>
      </c>
    </row>
    <row r="5625" spans="2:6" hidden="1" outlineLevel="1">
      <c r="B5625" s="249">
        <v>41446</v>
      </c>
      <c r="C5625" s="1" t="s">
        <v>525</v>
      </c>
      <c r="D5625" s="2">
        <v>13</v>
      </c>
      <c r="F5625" s="2"/>
    </row>
    <row r="5626" spans="2:6" hidden="1" outlineLevel="1">
      <c r="B5626" s="249">
        <v>41446</v>
      </c>
      <c r="C5626" s="1" t="s">
        <v>525</v>
      </c>
      <c r="D5626" s="2">
        <v>35</v>
      </c>
    </row>
    <row r="5627" spans="2:6" hidden="1" outlineLevel="1">
      <c r="B5627" s="249">
        <v>41446</v>
      </c>
      <c r="C5627" s="2" t="s">
        <v>525</v>
      </c>
      <c r="D5627" s="2">
        <v>220</v>
      </c>
    </row>
    <row r="5628" spans="2:6" hidden="1" outlineLevel="1">
      <c r="B5628" s="249">
        <v>41446</v>
      </c>
      <c r="C5628" s="2" t="s">
        <v>525</v>
      </c>
      <c r="D5628" s="2">
        <v>170</v>
      </c>
    </row>
    <row r="5629" spans="2:6" hidden="1" outlineLevel="1">
      <c r="B5629" s="249">
        <v>41446</v>
      </c>
      <c r="C5629" s="1" t="s">
        <v>23</v>
      </c>
      <c r="D5629" s="2">
        <v>40</v>
      </c>
    </row>
    <row r="5630" spans="2:6" hidden="1" outlineLevel="1">
      <c r="B5630" s="249">
        <v>41447</v>
      </c>
      <c r="C5630" s="2" t="s">
        <v>132</v>
      </c>
      <c r="D5630" s="2">
        <v>100</v>
      </c>
    </row>
    <row r="5631" spans="2:6" hidden="1" outlineLevel="1">
      <c r="B5631" s="249">
        <v>41447</v>
      </c>
      <c r="C5631" s="2" t="s">
        <v>154</v>
      </c>
      <c r="D5631" s="2">
        <v>48</v>
      </c>
    </row>
    <row r="5632" spans="2:6" hidden="1" outlineLevel="1">
      <c r="B5632" s="249">
        <v>41447</v>
      </c>
      <c r="C5632" s="2" t="s">
        <v>525</v>
      </c>
      <c r="D5632" s="2">
        <v>14</v>
      </c>
      <c r="F5632" s="2"/>
    </row>
    <row r="5633" spans="2:7" hidden="1" outlineLevel="1">
      <c r="B5633" s="249">
        <v>41447</v>
      </c>
      <c r="C5633" s="2" t="s">
        <v>6</v>
      </c>
      <c r="D5633" s="2">
        <v>10</v>
      </c>
    </row>
    <row r="5634" spans="2:7" hidden="1" outlineLevel="1">
      <c r="B5634" s="249">
        <v>41447</v>
      </c>
      <c r="C5634" s="70" t="s">
        <v>367</v>
      </c>
      <c r="D5634" s="70">
        <v>5</v>
      </c>
    </row>
    <row r="5635" spans="2:7" hidden="1" outlineLevel="1">
      <c r="B5635" s="249">
        <v>41447</v>
      </c>
      <c r="C5635" s="70" t="s">
        <v>12</v>
      </c>
      <c r="D5635" s="70">
        <v>130</v>
      </c>
      <c r="E5635" s="2"/>
    </row>
    <row r="5636" spans="2:7" hidden="1" outlineLevel="1">
      <c r="B5636" s="249">
        <v>41447</v>
      </c>
      <c r="C5636" s="236" t="s">
        <v>434</v>
      </c>
      <c r="D5636" s="70">
        <v>8</v>
      </c>
      <c r="E5636" s="2"/>
      <c r="G5636" s="2"/>
    </row>
    <row r="5637" spans="2:7" hidden="1" outlineLevel="1">
      <c r="B5637" s="249">
        <v>41447</v>
      </c>
      <c r="C5637" s="236" t="s">
        <v>730</v>
      </c>
      <c r="D5637" s="70">
        <v>300</v>
      </c>
    </row>
    <row r="5638" spans="2:7" hidden="1" outlineLevel="1">
      <c r="B5638" s="249">
        <v>41447</v>
      </c>
      <c r="C5638" s="236" t="s">
        <v>3247</v>
      </c>
      <c r="D5638" s="70">
        <v>42</v>
      </c>
    </row>
    <row r="5639" spans="2:7" hidden="1" outlineLevel="1">
      <c r="B5639" s="249">
        <v>41447</v>
      </c>
      <c r="C5639" s="70" t="s">
        <v>401</v>
      </c>
      <c r="D5639" s="70">
        <v>25</v>
      </c>
    </row>
    <row r="5640" spans="2:7" hidden="1" outlineLevel="1">
      <c r="B5640" s="249">
        <v>41447</v>
      </c>
      <c r="C5640" s="1" t="s">
        <v>92</v>
      </c>
      <c r="D5640" s="2">
        <v>16</v>
      </c>
    </row>
    <row r="5641" spans="2:7" hidden="1" outlineLevel="1">
      <c r="B5641" s="249">
        <v>41447</v>
      </c>
      <c r="C5641" s="70" t="s">
        <v>3248</v>
      </c>
      <c r="D5641" s="70">
        <v>90</v>
      </c>
    </row>
    <row r="5642" spans="2:7" hidden="1" outlineLevel="1">
      <c r="B5642" s="249">
        <v>41447</v>
      </c>
      <c r="C5642" s="70" t="s">
        <v>3249</v>
      </c>
      <c r="D5642" s="70">
        <v>20</v>
      </c>
    </row>
    <row r="5643" spans="2:7" hidden="1" outlineLevel="1">
      <c r="B5643" s="249">
        <v>41447</v>
      </c>
      <c r="C5643" s="1" t="s">
        <v>3250</v>
      </c>
      <c r="D5643" s="2">
        <v>132</v>
      </c>
    </row>
    <row r="5644" spans="2:7" hidden="1" outlineLevel="1">
      <c r="B5644" s="249">
        <v>41448</v>
      </c>
      <c r="C5644" s="1" t="s">
        <v>3044</v>
      </c>
      <c r="D5644" s="2">
        <v>850</v>
      </c>
      <c r="E5644" s="2"/>
    </row>
    <row r="5645" spans="2:7" hidden="1" outlineLevel="1">
      <c r="B5645" s="249">
        <v>41448</v>
      </c>
      <c r="C5645" s="1" t="s">
        <v>401</v>
      </c>
      <c r="D5645" s="2">
        <v>24</v>
      </c>
      <c r="E5645" s="2"/>
    </row>
    <row r="5646" spans="2:7" hidden="1" outlineLevel="1">
      <c r="B5646" s="249">
        <v>41448</v>
      </c>
      <c r="C5646" s="1" t="s">
        <v>72</v>
      </c>
      <c r="D5646" s="2">
        <v>20</v>
      </c>
    </row>
    <row r="5647" spans="2:7" hidden="1" outlineLevel="1">
      <c r="B5647" s="249">
        <v>41448</v>
      </c>
      <c r="C5647" s="2" t="s">
        <v>977</v>
      </c>
      <c r="D5647" s="2">
        <v>50</v>
      </c>
      <c r="E5647" s="2"/>
    </row>
    <row r="5648" spans="2:7" hidden="1" outlineLevel="1">
      <c r="B5648" s="249">
        <v>41448</v>
      </c>
      <c r="C5648" s="2" t="s">
        <v>265</v>
      </c>
      <c r="D5648" s="2">
        <v>40</v>
      </c>
    </row>
    <row r="5649" spans="2:6" hidden="1" outlineLevel="1">
      <c r="B5649" s="249">
        <v>41448</v>
      </c>
      <c r="C5649" s="1" t="s">
        <v>401</v>
      </c>
      <c r="D5649" s="2">
        <v>22</v>
      </c>
      <c r="E5649" s="2"/>
    </row>
    <row r="5650" spans="2:6" hidden="1" outlineLevel="1">
      <c r="B5650" s="249">
        <v>41448</v>
      </c>
      <c r="C5650" s="1" t="s">
        <v>111</v>
      </c>
      <c r="D5650" s="2">
        <v>45</v>
      </c>
    </row>
    <row r="5651" spans="2:6" hidden="1" outlineLevel="1">
      <c r="B5651" s="249">
        <v>41448</v>
      </c>
      <c r="C5651" s="1" t="s">
        <v>3251</v>
      </c>
      <c r="D5651" s="2">
        <v>14</v>
      </c>
      <c r="E5651" s="2"/>
      <c r="F5651" s="2"/>
    </row>
    <row r="5652" spans="2:6" hidden="1" outlineLevel="1">
      <c r="B5652" s="249">
        <v>41448</v>
      </c>
      <c r="C5652" s="1" t="s">
        <v>3252</v>
      </c>
      <c r="D5652" s="2">
        <v>20</v>
      </c>
    </row>
    <row r="5653" spans="2:6" hidden="1" outlineLevel="1">
      <c r="B5653" s="249">
        <v>41448</v>
      </c>
      <c r="C5653" s="1" t="s">
        <v>516</v>
      </c>
      <c r="D5653" s="2">
        <v>10</v>
      </c>
    </row>
    <row r="5654" spans="2:6" hidden="1" outlineLevel="1">
      <c r="B5654" s="249">
        <v>41448</v>
      </c>
      <c r="C5654" s="1" t="s">
        <v>401</v>
      </c>
      <c r="D5654" s="2">
        <v>20</v>
      </c>
    </row>
    <row r="5655" spans="2:6" hidden="1" outlineLevel="1">
      <c r="B5655" s="249">
        <v>41448</v>
      </c>
      <c r="C5655" s="1" t="s">
        <v>23</v>
      </c>
      <c r="D5655" s="2">
        <v>58</v>
      </c>
    </row>
    <row r="5656" spans="2:6" hidden="1" outlineLevel="1">
      <c r="B5656" s="249">
        <v>41448</v>
      </c>
      <c r="C5656" s="1" t="s">
        <v>3253</v>
      </c>
      <c r="D5656" s="2">
        <v>84</v>
      </c>
    </row>
    <row r="5657" spans="2:6" hidden="1" outlineLevel="1">
      <c r="B5657" s="249">
        <v>41448</v>
      </c>
      <c r="C5657" s="1" t="s">
        <v>246</v>
      </c>
      <c r="D5657" s="2">
        <v>105</v>
      </c>
    </row>
    <row r="5658" spans="2:6" hidden="1" outlineLevel="1">
      <c r="B5658" s="249">
        <v>41449</v>
      </c>
      <c r="C5658" s="1" t="s">
        <v>525</v>
      </c>
      <c r="D5658" s="2">
        <v>14</v>
      </c>
      <c r="F5658" s="2"/>
    </row>
    <row r="5659" spans="2:6" hidden="1" outlineLevel="1">
      <c r="B5659" s="249">
        <v>41449</v>
      </c>
      <c r="C5659" s="1" t="s">
        <v>367</v>
      </c>
      <c r="D5659" s="2">
        <v>5</v>
      </c>
      <c r="F5659" s="2"/>
    </row>
    <row r="5660" spans="2:6" hidden="1" outlineLevel="1">
      <c r="B5660" s="249">
        <v>41449</v>
      </c>
      <c r="C5660" s="1" t="s">
        <v>525</v>
      </c>
      <c r="D5660" s="2">
        <v>14</v>
      </c>
    </row>
    <row r="5661" spans="2:6" hidden="1" outlineLevel="1">
      <c r="B5661" s="249">
        <v>41449</v>
      </c>
      <c r="C5661" s="1" t="s">
        <v>525</v>
      </c>
      <c r="D5661" s="2">
        <v>27</v>
      </c>
      <c r="E5661" s="2"/>
      <c r="F5661" s="2"/>
    </row>
    <row r="5662" spans="2:6" hidden="1" outlineLevel="1">
      <c r="B5662" s="249">
        <v>41449</v>
      </c>
      <c r="C5662" s="1" t="s">
        <v>401</v>
      </c>
      <c r="D5662" s="2">
        <v>40</v>
      </c>
    </row>
    <row r="5663" spans="2:6" hidden="1" outlineLevel="1">
      <c r="B5663" s="249">
        <v>41449</v>
      </c>
      <c r="C5663" s="1" t="s">
        <v>491</v>
      </c>
      <c r="D5663" s="2">
        <v>12</v>
      </c>
    </row>
    <row r="5664" spans="2:6" hidden="1" outlineLevel="1">
      <c r="B5664" s="249">
        <v>41449</v>
      </c>
      <c r="C5664" s="1" t="s">
        <v>6</v>
      </c>
      <c r="D5664" s="2">
        <v>10</v>
      </c>
      <c r="F5664" s="2"/>
    </row>
    <row r="5665" spans="2:7" hidden="1" outlineLevel="1">
      <c r="B5665" s="249">
        <v>41449</v>
      </c>
      <c r="C5665" s="1" t="s">
        <v>3052</v>
      </c>
      <c r="D5665" s="2">
        <v>10</v>
      </c>
    </row>
    <row r="5666" spans="2:7" hidden="1" outlineLevel="1">
      <c r="B5666" s="249">
        <v>41449</v>
      </c>
      <c r="C5666" s="1" t="s">
        <v>3255</v>
      </c>
      <c r="D5666" s="2">
        <v>50</v>
      </c>
    </row>
    <row r="5667" spans="2:7" hidden="1" outlineLevel="1">
      <c r="B5667" s="249">
        <v>41449</v>
      </c>
      <c r="C5667" s="1" t="s">
        <v>401</v>
      </c>
      <c r="D5667" s="2">
        <v>12</v>
      </c>
    </row>
    <row r="5668" spans="2:7" hidden="1" outlineLevel="1">
      <c r="B5668" s="249">
        <v>41450</v>
      </c>
      <c r="C5668" s="1" t="s">
        <v>18</v>
      </c>
      <c r="D5668" s="2">
        <v>53</v>
      </c>
      <c r="F5668" s="2"/>
    </row>
    <row r="5669" spans="2:7" hidden="1" outlineLevel="1">
      <c r="B5669" s="249">
        <v>41450</v>
      </c>
      <c r="C5669" s="1" t="s">
        <v>977</v>
      </c>
      <c r="D5669" s="2">
        <v>350</v>
      </c>
      <c r="F5669" s="2"/>
    </row>
    <row r="5670" spans="2:7" hidden="1" outlineLevel="1">
      <c r="B5670" s="249">
        <v>41450</v>
      </c>
      <c r="C5670" s="1" t="s">
        <v>51</v>
      </c>
      <c r="D5670" s="2">
        <v>60</v>
      </c>
    </row>
    <row r="5671" spans="2:7" hidden="1" outlineLevel="1">
      <c r="B5671" s="249">
        <v>41450</v>
      </c>
      <c r="C5671" s="1" t="s">
        <v>485</v>
      </c>
      <c r="D5671" s="2">
        <v>30</v>
      </c>
      <c r="F5671" s="210"/>
      <c r="G5671" s="182"/>
    </row>
    <row r="5672" spans="2:7" hidden="1" outlineLevel="1">
      <c r="B5672" s="249">
        <v>41451</v>
      </c>
      <c r="C5672" s="1" t="s">
        <v>525</v>
      </c>
      <c r="D5672" s="2">
        <v>14</v>
      </c>
      <c r="F5672" s="2"/>
    </row>
    <row r="5673" spans="2:7" hidden="1" outlineLevel="1">
      <c r="B5673" s="249">
        <v>41451</v>
      </c>
      <c r="C5673" s="1" t="s">
        <v>525</v>
      </c>
      <c r="D5673" s="2">
        <v>34</v>
      </c>
    </row>
    <row r="5674" spans="2:7" hidden="1" outlineLevel="1">
      <c r="B5674" s="249">
        <v>41451</v>
      </c>
      <c r="C5674" s="1" t="s">
        <v>3237</v>
      </c>
      <c r="D5674" s="2">
        <v>120</v>
      </c>
    </row>
    <row r="5675" spans="2:7" hidden="1" outlineLevel="1">
      <c r="B5675" s="249">
        <v>41451</v>
      </c>
      <c r="C5675" t="s">
        <v>12</v>
      </c>
      <c r="D5675" s="320">
        <v>225</v>
      </c>
    </row>
    <row r="5676" spans="2:7" hidden="1" outlineLevel="1">
      <c r="B5676" s="249">
        <v>41451</v>
      </c>
      <c r="C5676" t="s">
        <v>114</v>
      </c>
      <c r="D5676" s="320">
        <v>148</v>
      </c>
      <c r="F5676" s="2"/>
    </row>
    <row r="5677" spans="2:7" hidden="1" outlineLevel="1">
      <c r="B5677" s="249">
        <v>41451</v>
      </c>
      <c r="C5677" t="s">
        <v>525</v>
      </c>
      <c r="D5677" s="320">
        <v>13</v>
      </c>
      <c r="F5677" s="2"/>
    </row>
    <row r="5678" spans="2:7" hidden="1" outlineLevel="1">
      <c r="B5678" s="249">
        <v>41451</v>
      </c>
      <c r="C5678" t="s">
        <v>246</v>
      </c>
      <c r="D5678" s="320">
        <v>105</v>
      </c>
      <c r="F5678" s="2"/>
    </row>
    <row r="5679" spans="2:7" hidden="1" outlineLevel="1">
      <c r="B5679" s="249">
        <v>41451</v>
      </c>
      <c r="C5679" t="s">
        <v>64</v>
      </c>
      <c r="D5679" s="320">
        <v>150</v>
      </c>
      <c r="F5679" s="2"/>
    </row>
    <row r="5680" spans="2:7" hidden="1" outlineLevel="1">
      <c r="B5680" s="249">
        <v>41451</v>
      </c>
      <c r="C5680" t="s">
        <v>51</v>
      </c>
      <c r="D5680" s="320">
        <v>10</v>
      </c>
    </row>
    <row r="5681" spans="2:6" hidden="1" outlineLevel="1">
      <c r="B5681" s="249">
        <v>41451</v>
      </c>
      <c r="C5681" t="s">
        <v>942</v>
      </c>
      <c r="D5681" s="320">
        <v>12</v>
      </c>
    </row>
    <row r="5682" spans="2:6" hidden="1" outlineLevel="1">
      <c r="B5682" s="249">
        <v>41451</v>
      </c>
      <c r="C5682" t="s">
        <v>692</v>
      </c>
      <c r="D5682" s="320">
        <v>500</v>
      </c>
    </row>
    <row r="5683" spans="2:6" hidden="1" outlineLevel="1">
      <c r="B5683" s="249">
        <v>41451</v>
      </c>
      <c r="C5683" t="s">
        <v>3260</v>
      </c>
      <c r="D5683" s="320">
        <v>197</v>
      </c>
    </row>
    <row r="5684" spans="2:6" hidden="1" outlineLevel="1">
      <c r="B5684" s="249">
        <v>41451</v>
      </c>
      <c r="C5684" t="s">
        <v>3260</v>
      </c>
      <c r="D5684" s="320">
        <v>195</v>
      </c>
      <c r="F5684" s="2"/>
    </row>
    <row r="5685" spans="2:6" hidden="1" outlineLevel="1">
      <c r="B5685" s="249">
        <v>41451</v>
      </c>
      <c r="C5685" t="s">
        <v>23</v>
      </c>
      <c r="D5685" s="320">
        <v>108</v>
      </c>
    </row>
    <row r="5686" spans="2:6" hidden="1" outlineLevel="1">
      <c r="B5686" s="249">
        <v>41452</v>
      </c>
      <c r="C5686" t="s">
        <v>525</v>
      </c>
      <c r="D5686" s="320">
        <v>14</v>
      </c>
    </row>
    <row r="5687" spans="2:6" hidden="1" outlineLevel="1">
      <c r="B5687" s="249">
        <v>41452</v>
      </c>
      <c r="C5687" t="s">
        <v>977</v>
      </c>
      <c r="D5687" s="320">
        <v>30</v>
      </c>
      <c r="F5687" s="2"/>
    </row>
    <row r="5688" spans="2:6" hidden="1" outlineLevel="1">
      <c r="B5688" s="249">
        <v>41452</v>
      </c>
      <c r="C5688" t="s">
        <v>3261</v>
      </c>
      <c r="D5688" s="320">
        <v>100</v>
      </c>
    </row>
    <row r="5689" spans="2:6" hidden="1" outlineLevel="1">
      <c r="B5689" s="249">
        <v>41452</v>
      </c>
      <c r="C5689" t="s">
        <v>51</v>
      </c>
      <c r="D5689" s="320">
        <v>42</v>
      </c>
      <c r="F5689" s="2"/>
    </row>
    <row r="5690" spans="2:6" hidden="1" outlineLevel="1">
      <c r="B5690" s="249">
        <v>41452</v>
      </c>
      <c r="C5690" t="s">
        <v>64</v>
      </c>
      <c r="D5690" s="320">
        <v>150</v>
      </c>
      <c r="E5690" s="2"/>
    </row>
    <row r="5691" spans="2:6" hidden="1" outlineLevel="1">
      <c r="B5691" s="249">
        <v>41452</v>
      </c>
      <c r="C5691" t="s">
        <v>2853</v>
      </c>
      <c r="D5691" s="320">
        <v>1200</v>
      </c>
    </row>
    <row r="5692" spans="2:6" hidden="1" outlineLevel="1">
      <c r="B5692" s="249">
        <v>41452</v>
      </c>
      <c r="C5692" t="s">
        <v>246</v>
      </c>
      <c r="D5692" s="320">
        <v>35</v>
      </c>
    </row>
    <row r="5693" spans="2:6" hidden="1" outlineLevel="1">
      <c r="B5693" s="249">
        <v>41453</v>
      </c>
      <c r="C5693" t="s">
        <v>2164</v>
      </c>
      <c r="D5693" s="320">
        <v>1000</v>
      </c>
    </row>
    <row r="5694" spans="2:6" hidden="1" outlineLevel="1">
      <c r="B5694" s="249">
        <v>41453</v>
      </c>
      <c r="C5694" t="s">
        <v>3262</v>
      </c>
      <c r="D5694" s="320">
        <v>75</v>
      </c>
    </row>
    <row r="5695" spans="2:6" hidden="1" outlineLevel="1">
      <c r="B5695" s="249">
        <v>41453</v>
      </c>
      <c r="C5695" t="s">
        <v>111</v>
      </c>
      <c r="D5695" s="320">
        <v>13</v>
      </c>
    </row>
    <row r="5696" spans="2:6" hidden="1" outlineLevel="1">
      <c r="B5696" s="249">
        <v>41453</v>
      </c>
      <c r="C5696" t="s">
        <v>3263</v>
      </c>
      <c r="D5696" s="320">
        <v>250</v>
      </c>
    </row>
    <row r="5697" spans="2:7" hidden="1" outlineLevel="1">
      <c r="B5697" s="249">
        <v>41453</v>
      </c>
      <c r="C5697" t="s">
        <v>401</v>
      </c>
      <c r="D5697" s="320">
        <v>50</v>
      </c>
    </row>
    <row r="5698" spans="2:7" hidden="1" outlineLevel="1">
      <c r="B5698" s="249">
        <v>41453</v>
      </c>
      <c r="C5698" t="s">
        <v>57</v>
      </c>
      <c r="D5698" s="320">
        <v>250</v>
      </c>
    </row>
    <row r="5699" spans="2:7" hidden="1" outlineLevel="1">
      <c r="B5699" s="249">
        <v>41453</v>
      </c>
      <c r="C5699" t="s">
        <v>406</v>
      </c>
      <c r="D5699" s="320">
        <v>40</v>
      </c>
    </row>
    <row r="5700" spans="2:7" hidden="1" outlineLevel="1">
      <c r="B5700" s="249">
        <v>41453</v>
      </c>
      <c r="C5700" t="s">
        <v>269</v>
      </c>
      <c r="D5700" s="320">
        <v>20</v>
      </c>
    </row>
    <row r="5701" spans="2:7" hidden="1" outlineLevel="1">
      <c r="B5701" s="249">
        <v>41453</v>
      </c>
      <c r="C5701" t="s">
        <v>64</v>
      </c>
      <c r="D5701" s="320">
        <v>150</v>
      </c>
      <c r="G5701" s="2"/>
    </row>
    <row r="5702" spans="2:7" hidden="1" outlineLevel="1">
      <c r="B5702" s="249">
        <v>41453</v>
      </c>
      <c r="C5702" t="s">
        <v>692</v>
      </c>
      <c r="D5702" s="320">
        <v>250</v>
      </c>
    </row>
    <row r="5703" spans="2:7" hidden="1" outlineLevel="1">
      <c r="B5703" s="249">
        <v>41454</v>
      </c>
      <c r="C5703" t="s">
        <v>71</v>
      </c>
      <c r="D5703" s="320">
        <v>5</v>
      </c>
    </row>
    <row r="5704" spans="2:7" hidden="1" outlineLevel="1">
      <c r="B5704" s="249">
        <v>41454</v>
      </c>
      <c r="C5704" t="s">
        <v>166</v>
      </c>
      <c r="D5704" s="320">
        <v>20</v>
      </c>
    </row>
    <row r="5705" spans="2:7" hidden="1" outlineLevel="1">
      <c r="B5705" s="249">
        <v>41454</v>
      </c>
      <c r="C5705" t="s">
        <v>179</v>
      </c>
      <c r="D5705" s="320">
        <v>45</v>
      </c>
    </row>
    <row r="5706" spans="2:7" hidden="1" outlineLevel="1">
      <c r="B5706" s="249">
        <v>41454</v>
      </c>
      <c r="C5706" t="s">
        <v>401</v>
      </c>
      <c r="D5706" s="320">
        <v>30</v>
      </c>
    </row>
    <row r="5707" spans="2:7" hidden="1" outlineLevel="1">
      <c r="B5707" s="249">
        <v>41454</v>
      </c>
      <c r="C5707" t="s">
        <v>759</v>
      </c>
      <c r="D5707" s="320">
        <v>24</v>
      </c>
    </row>
    <row r="5708" spans="2:7" hidden="1" outlineLevel="1">
      <c r="B5708" s="249">
        <v>41454</v>
      </c>
      <c r="C5708" t="s">
        <v>173</v>
      </c>
      <c r="D5708" s="320">
        <v>14</v>
      </c>
    </row>
    <row r="5709" spans="2:7" hidden="1" outlineLevel="1">
      <c r="B5709" s="249">
        <v>41454</v>
      </c>
      <c r="C5709" t="s">
        <v>3264</v>
      </c>
      <c r="D5709" s="320">
        <v>50</v>
      </c>
    </row>
    <row r="5710" spans="2:7" hidden="1" outlineLevel="1">
      <c r="B5710" s="249">
        <v>41454</v>
      </c>
      <c r="C5710" t="s">
        <v>3231</v>
      </c>
      <c r="D5710" s="320">
        <v>20</v>
      </c>
    </row>
    <row r="5711" spans="2:7" hidden="1" outlineLevel="1">
      <c r="B5711" s="249">
        <v>41454</v>
      </c>
      <c r="C5711" t="s">
        <v>3265</v>
      </c>
      <c r="D5711" s="320">
        <v>3</v>
      </c>
    </row>
    <row r="5712" spans="2:7" hidden="1" outlineLevel="1">
      <c r="B5712" s="249">
        <v>41454</v>
      </c>
      <c r="C5712" t="s">
        <v>246</v>
      </c>
      <c r="D5712" s="320">
        <v>60</v>
      </c>
    </row>
    <row r="5713" spans="2:5" hidden="1" outlineLevel="1">
      <c r="B5713" s="249">
        <v>41454</v>
      </c>
      <c r="C5713" t="s">
        <v>591</v>
      </c>
      <c r="D5713" s="320">
        <v>20</v>
      </c>
    </row>
    <row r="5714" spans="2:5" hidden="1" outlineLevel="1">
      <c r="B5714" s="249">
        <v>41454</v>
      </c>
      <c r="C5714" t="s">
        <v>173</v>
      </c>
      <c r="D5714" s="320">
        <v>14</v>
      </c>
    </row>
    <row r="5715" spans="2:5" hidden="1" outlineLevel="1">
      <c r="B5715" s="249">
        <v>41454</v>
      </c>
      <c r="C5715" t="s">
        <v>166</v>
      </c>
      <c r="D5715" s="320">
        <v>20</v>
      </c>
    </row>
    <row r="5716" spans="2:5" hidden="1" outlineLevel="1">
      <c r="B5716" s="249">
        <v>41454</v>
      </c>
      <c r="C5716" t="s">
        <v>337</v>
      </c>
      <c r="D5716" s="320">
        <v>100</v>
      </c>
    </row>
    <row r="5717" spans="2:5" hidden="1" outlineLevel="1">
      <c r="B5717" s="249">
        <v>41454</v>
      </c>
      <c r="C5717" t="s">
        <v>525</v>
      </c>
      <c r="D5717" s="320">
        <v>10</v>
      </c>
    </row>
    <row r="5718" spans="2:5" hidden="1" outlineLevel="1">
      <c r="B5718" s="249">
        <v>41454</v>
      </c>
      <c r="C5718" t="s">
        <v>51</v>
      </c>
      <c r="D5718" s="320">
        <v>10</v>
      </c>
    </row>
    <row r="5719" spans="2:5" hidden="1" outlineLevel="1">
      <c r="B5719" s="249">
        <v>41454</v>
      </c>
      <c r="C5719" t="s">
        <v>516</v>
      </c>
      <c r="D5719" s="320">
        <v>10</v>
      </c>
    </row>
    <row r="5720" spans="2:5" hidden="1" outlineLevel="1">
      <c r="B5720" s="249">
        <v>41454</v>
      </c>
      <c r="C5720" t="s">
        <v>23</v>
      </c>
      <c r="D5720" s="320">
        <v>42</v>
      </c>
    </row>
    <row r="5721" spans="2:5" hidden="1" outlineLevel="1">
      <c r="B5721" s="249">
        <v>41455</v>
      </c>
      <c r="C5721" t="s">
        <v>414</v>
      </c>
      <c r="D5721" s="320">
        <v>40</v>
      </c>
    </row>
    <row r="5722" spans="2:5" hidden="1" outlineLevel="1">
      <c r="B5722" s="249">
        <v>41455</v>
      </c>
      <c r="C5722" t="s">
        <v>2866</v>
      </c>
      <c r="D5722" s="320">
        <v>60</v>
      </c>
    </row>
    <row r="5723" spans="2:5" hidden="1" outlineLevel="1">
      <c r="B5723" s="249">
        <v>41455</v>
      </c>
      <c r="C5723" t="s">
        <v>12</v>
      </c>
      <c r="D5723" s="320">
        <v>10</v>
      </c>
    </row>
    <row r="5724" spans="2:5" hidden="1" outlineLevel="1">
      <c r="B5724" s="249">
        <v>41455</v>
      </c>
      <c r="C5724" t="s">
        <v>3266</v>
      </c>
      <c r="D5724" s="320">
        <v>50</v>
      </c>
    </row>
    <row r="5725" spans="2:5" hidden="1" outlineLevel="1">
      <c r="B5725" s="249">
        <v>41455</v>
      </c>
      <c r="C5725" t="s">
        <v>3267</v>
      </c>
      <c r="D5725" s="320">
        <v>20</v>
      </c>
    </row>
    <row r="5726" spans="2:5" hidden="1" outlineLevel="1">
      <c r="B5726" s="249">
        <v>41455</v>
      </c>
      <c r="C5726" t="s">
        <v>112</v>
      </c>
      <c r="D5726" s="320">
        <v>17</v>
      </c>
    </row>
    <row r="5727" spans="2:5" hidden="1" outlineLevel="1">
      <c r="B5727" s="249">
        <v>41455</v>
      </c>
      <c r="C5727" t="s">
        <v>516</v>
      </c>
      <c r="D5727" s="320">
        <v>24</v>
      </c>
    </row>
    <row r="5728" spans="2:5" hidden="1" outlineLevel="1">
      <c r="B5728" s="249">
        <v>41455</v>
      </c>
      <c r="C5728" t="s">
        <v>111</v>
      </c>
      <c r="D5728" s="320">
        <v>26</v>
      </c>
      <c r="E5728" s="1" t="s">
        <v>3088</v>
      </c>
    </row>
    <row r="5729" spans="1:12" hidden="1" outlineLevel="1">
      <c r="B5729" s="249">
        <v>41455</v>
      </c>
      <c r="C5729" t="s">
        <v>401</v>
      </c>
      <c r="D5729" s="320">
        <v>20</v>
      </c>
      <c r="E5729" s="1">
        <v>103</v>
      </c>
    </row>
    <row r="5730" spans="1:12" collapsed="1"/>
    <row r="5731" spans="1:12">
      <c r="B5731" s="2472">
        <v>41456</v>
      </c>
      <c r="C5731" s="2472"/>
      <c r="D5731" s="2472"/>
      <c r="E5731" s="2472"/>
      <c r="F5731" s="2472"/>
      <c r="G5731" s="2472"/>
      <c r="H5731" s="2472"/>
      <c r="I5731" s="2472"/>
      <c r="J5731" s="2472"/>
      <c r="K5731" s="2472"/>
      <c r="L5731" s="2472"/>
    </row>
    <row r="5732" spans="1:12" hidden="1" outlineLevel="1">
      <c r="B5732" s="2473" t="s">
        <v>0</v>
      </c>
      <c r="C5732" s="2473"/>
      <c r="D5732" s="2473"/>
      <c r="I5732" s="2473" t="s">
        <v>2638</v>
      </c>
      <c r="J5732" s="2473"/>
      <c r="K5732" s="2473"/>
    </row>
    <row r="5733" spans="1:12" hidden="1" outlineLevel="1">
      <c r="B5733" s="3" t="s">
        <v>115</v>
      </c>
      <c r="C5733" s="3" t="s">
        <v>116</v>
      </c>
      <c r="D5733" s="4" t="s">
        <v>4</v>
      </c>
      <c r="I5733" s="3" t="s">
        <v>115</v>
      </c>
      <c r="J5733" s="3" t="s">
        <v>116</v>
      </c>
      <c r="K5733" s="4" t="s">
        <v>4</v>
      </c>
    </row>
    <row r="5734" spans="1:12" hidden="1" outlineLevel="1">
      <c r="A5734" s="340" t="s">
        <v>2859</v>
      </c>
      <c r="B5734" s="72">
        <v>41456</v>
      </c>
      <c r="C5734" s="336" t="s">
        <v>2904</v>
      </c>
      <c r="D5734" s="333">
        <v>9000</v>
      </c>
      <c r="E5734" s="28"/>
      <c r="I5734" s="72">
        <v>41456</v>
      </c>
      <c r="J5734" s="1" t="s">
        <v>41</v>
      </c>
      <c r="K5734" s="70">
        <v>310</v>
      </c>
    </row>
    <row r="5735" spans="1:12" hidden="1" outlineLevel="1">
      <c r="A5735" s="341" t="s">
        <v>421</v>
      </c>
      <c r="B5735" s="72">
        <v>41456</v>
      </c>
      <c r="C5735" s="337" t="s">
        <v>3307</v>
      </c>
      <c r="D5735" s="343">
        <v>750</v>
      </c>
      <c r="E5735" s="28"/>
      <c r="I5735" s="72">
        <v>41456</v>
      </c>
      <c r="J5735" s="1" t="s">
        <v>41</v>
      </c>
      <c r="K5735" s="70">
        <v>1700</v>
      </c>
    </row>
    <row r="5736" spans="1:12" hidden="1" outlineLevel="1">
      <c r="A5736" s="341" t="s">
        <v>421</v>
      </c>
      <c r="B5736" s="72">
        <v>41456</v>
      </c>
      <c r="C5736" s="337" t="s">
        <v>3308</v>
      </c>
      <c r="D5736" s="343">
        <v>730</v>
      </c>
      <c r="E5736" s="28"/>
      <c r="I5736" s="72"/>
    </row>
    <row r="5737" spans="1:12" ht="30" hidden="1" outlineLevel="1">
      <c r="A5737" s="339" t="s">
        <v>464</v>
      </c>
      <c r="B5737" s="72">
        <v>41485</v>
      </c>
      <c r="C5737" s="337" t="s">
        <v>3309</v>
      </c>
      <c r="D5737" s="384" t="s">
        <v>3388</v>
      </c>
      <c r="I5737" s="72"/>
      <c r="J5737" s="1" t="s">
        <v>195</v>
      </c>
      <c r="K5737" s="225">
        <f>SUM(K5734:K5736)</f>
        <v>2010</v>
      </c>
    </row>
    <row r="5738" spans="1:12" hidden="1" outlineLevel="1">
      <c r="A5738" s="341" t="s">
        <v>421</v>
      </c>
      <c r="B5738" s="72">
        <v>41464</v>
      </c>
      <c r="C5738" s="336" t="s">
        <v>656</v>
      </c>
      <c r="D5738" s="28">
        <v>230</v>
      </c>
      <c r="I5738" s="32"/>
      <c r="K5738" s="225"/>
    </row>
    <row r="5739" spans="1:12" hidden="1" outlineLevel="1">
      <c r="A5739" s="341" t="s">
        <v>421</v>
      </c>
      <c r="B5739" s="72">
        <v>41479</v>
      </c>
      <c r="C5739" s="336" t="s">
        <v>3305</v>
      </c>
      <c r="D5739" s="28">
        <v>300</v>
      </c>
      <c r="E5739" s="28"/>
    </row>
    <row r="5740" spans="1:12" hidden="1" outlineLevel="1">
      <c r="A5740" s="342" t="s">
        <v>467</v>
      </c>
      <c r="B5740" s="72">
        <v>41476</v>
      </c>
      <c r="C5740" s="377" t="s">
        <v>3304</v>
      </c>
      <c r="D5740" s="248">
        <v>290</v>
      </c>
      <c r="E5740" s="25"/>
      <c r="I5740" s="1" t="s">
        <v>115</v>
      </c>
      <c r="J5740" s="1" t="s">
        <v>2</v>
      </c>
      <c r="K5740" s="1" t="s">
        <v>4</v>
      </c>
    </row>
    <row r="5741" spans="1:12" hidden="1" outlineLevel="1">
      <c r="A5741" s="342" t="s">
        <v>467</v>
      </c>
      <c r="B5741" s="72">
        <v>41476</v>
      </c>
      <c r="C5741" s="377" t="s">
        <v>614</v>
      </c>
      <c r="D5741" s="248">
        <v>380</v>
      </c>
      <c r="I5741" s="72">
        <v>41458</v>
      </c>
      <c r="J5741" s="2" t="s">
        <v>1255</v>
      </c>
      <c r="K5741" s="2">
        <v>520</v>
      </c>
      <c r="L5741" s="13"/>
    </row>
    <row r="5742" spans="1:12" ht="15" hidden="1" customHeight="1" outlineLevel="1">
      <c r="A5742" s="341" t="s">
        <v>421</v>
      </c>
      <c r="B5742" s="184" t="s">
        <v>608</v>
      </c>
      <c r="C5742" s="338" t="s">
        <v>2597</v>
      </c>
      <c r="D5742" s="184" t="s">
        <v>608</v>
      </c>
      <c r="I5742" s="72">
        <v>41458</v>
      </c>
      <c r="J5742" s="2" t="s">
        <v>1229</v>
      </c>
      <c r="K5742" s="2">
        <v>230</v>
      </c>
      <c r="L5742" s="13"/>
    </row>
    <row r="5743" spans="1:12" hidden="1" outlineLevel="1">
      <c r="A5743" s="341" t="s">
        <v>421</v>
      </c>
      <c r="B5743" s="72" t="s">
        <v>608</v>
      </c>
      <c r="C5743" s="336" t="s">
        <v>475</v>
      </c>
      <c r="D5743" s="72" t="s">
        <v>608</v>
      </c>
      <c r="E5743" s="2"/>
      <c r="I5743" s="72">
        <v>41460</v>
      </c>
      <c r="J5743" s="1" t="s">
        <v>3323</v>
      </c>
      <c r="K5743" s="2">
        <v>180</v>
      </c>
      <c r="L5743" s="13"/>
    </row>
    <row r="5744" spans="1:12" hidden="1" outlineLevel="1">
      <c r="A5744" s="341" t="s">
        <v>421</v>
      </c>
      <c r="B5744" s="72" t="s">
        <v>608</v>
      </c>
      <c r="C5744" s="336" t="s">
        <v>283</v>
      </c>
      <c r="D5744" s="72" t="s">
        <v>608</v>
      </c>
      <c r="E5744" s="28"/>
      <c r="I5744" s="72">
        <v>41461</v>
      </c>
      <c r="J5744" s="1" t="s">
        <v>3136</v>
      </c>
      <c r="K5744" s="2">
        <v>200</v>
      </c>
      <c r="L5744" s="13"/>
    </row>
    <row r="5745" spans="1:12" hidden="1" outlineLevel="1">
      <c r="A5745" s="342" t="s">
        <v>467</v>
      </c>
      <c r="B5745" s="72">
        <v>41476</v>
      </c>
      <c r="C5745" s="377" t="s">
        <v>27</v>
      </c>
      <c r="D5745" s="332">
        <v>785.46</v>
      </c>
      <c r="E5745" s="28"/>
      <c r="I5745" s="72">
        <v>41471</v>
      </c>
      <c r="J5745" s="1" t="s">
        <v>1229</v>
      </c>
      <c r="K5745" s="2">
        <v>450</v>
      </c>
      <c r="L5745" s="13"/>
    </row>
    <row r="5746" spans="1:12" hidden="1" outlineLevel="1">
      <c r="A5746" s="341" t="s">
        <v>421</v>
      </c>
      <c r="C5746" s="331" t="s">
        <v>3270</v>
      </c>
      <c r="D5746" s="215"/>
      <c r="E5746" s="28"/>
      <c r="I5746" s="249"/>
      <c r="K5746" s="13"/>
      <c r="L5746" s="13"/>
    </row>
    <row r="5747" spans="1:12" hidden="1" outlineLevel="1">
      <c r="A5747" s="339" t="s">
        <v>3306</v>
      </c>
      <c r="B5747" s="72">
        <v>41459</v>
      </c>
      <c r="C5747" s="336" t="s">
        <v>3310</v>
      </c>
      <c r="D5747" s="350">
        <v>1000</v>
      </c>
      <c r="E5747" s="28"/>
      <c r="I5747" s="32"/>
      <c r="K5747" s="13"/>
      <c r="L5747" s="13"/>
    </row>
    <row r="5748" spans="1:12" hidden="1" outlineLevel="1">
      <c r="A5748" s="341" t="s">
        <v>421</v>
      </c>
      <c r="B5748" s="72">
        <v>41469</v>
      </c>
      <c r="C5748" s="336" t="s">
        <v>2598</v>
      </c>
      <c r="D5748" s="28">
        <v>120</v>
      </c>
      <c r="E5748" s="28"/>
      <c r="I5748" s="32"/>
      <c r="K5748" s="13"/>
      <c r="L5748" s="13"/>
    </row>
    <row r="5749" spans="1:12" hidden="1" outlineLevel="1">
      <c r="A5749" s="340" t="s">
        <v>2859</v>
      </c>
      <c r="B5749" s="72">
        <v>41457</v>
      </c>
      <c r="C5749" s="336" t="s">
        <v>2179</v>
      </c>
      <c r="D5749" s="335">
        <v>3220</v>
      </c>
      <c r="E5749" s="28" t="s">
        <v>3316</v>
      </c>
      <c r="I5749" s="32"/>
      <c r="K5749" s="13"/>
      <c r="L5749" s="13"/>
    </row>
    <row r="5750" spans="1:12" hidden="1" outlineLevel="1">
      <c r="A5750" s="341" t="s">
        <v>421</v>
      </c>
      <c r="B5750" s="72">
        <v>41456</v>
      </c>
      <c r="C5750" s="44" t="s">
        <v>3293</v>
      </c>
      <c r="D5750" s="344">
        <v>1500</v>
      </c>
      <c r="E5750" s="28"/>
      <c r="I5750" s="32"/>
      <c r="K5750" s="13"/>
      <c r="L5750" s="13"/>
    </row>
    <row r="5751" spans="1:12" hidden="1" outlineLevel="1">
      <c r="A5751" s="340" t="s">
        <v>2859</v>
      </c>
      <c r="B5751" s="72">
        <v>41457</v>
      </c>
      <c r="C5751" s="44" t="s">
        <v>3312</v>
      </c>
      <c r="D5751" s="335">
        <v>25000</v>
      </c>
      <c r="E5751" s="28"/>
      <c r="I5751" s="32"/>
      <c r="K5751" s="13"/>
      <c r="L5751" s="13"/>
    </row>
    <row r="5752" spans="1:12" hidden="1" outlineLevel="1">
      <c r="A5752" s="340" t="s">
        <v>2859</v>
      </c>
      <c r="B5752" s="72">
        <v>41457</v>
      </c>
      <c r="C5752" s="44" t="s">
        <v>3311</v>
      </c>
      <c r="D5752" s="335">
        <v>3000</v>
      </c>
      <c r="E5752" s="28" t="s">
        <v>3316</v>
      </c>
      <c r="I5752" s="32"/>
      <c r="K5752" s="13"/>
      <c r="L5752" s="13"/>
    </row>
    <row r="5753" spans="1:12" hidden="1" outlineLevel="1">
      <c r="A5753" s="340" t="s">
        <v>2859</v>
      </c>
      <c r="B5753" s="72">
        <v>41457</v>
      </c>
      <c r="C5753" s="44" t="s">
        <v>3313</v>
      </c>
      <c r="D5753" s="335">
        <v>1870</v>
      </c>
      <c r="E5753" s="28" t="s">
        <v>3315</v>
      </c>
      <c r="I5753" s="32"/>
      <c r="K5753" s="13"/>
      <c r="L5753" s="13"/>
    </row>
    <row r="5754" spans="1:12" hidden="1" outlineLevel="1">
      <c r="A5754" s="340" t="s">
        <v>2859</v>
      </c>
      <c r="B5754" s="72">
        <v>41457</v>
      </c>
      <c r="C5754" s="44" t="s">
        <v>3314</v>
      </c>
      <c r="D5754" s="335">
        <v>419</v>
      </c>
      <c r="E5754" s="28" t="s">
        <v>3315</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06"/>
      <c r="C5757" s="219"/>
      <c r="D5757" s="307"/>
      <c r="E5757" s="28"/>
      <c r="I5757" s="32"/>
      <c r="K5757" s="13"/>
      <c r="L5757" s="13"/>
    </row>
    <row r="5758" spans="1:12" hidden="1" outlineLevel="1">
      <c r="A5758" s="2"/>
      <c r="B5758" s="246">
        <v>41456</v>
      </c>
      <c r="C5758" s="334" t="s">
        <v>525</v>
      </c>
      <c r="D5758" s="215">
        <v>14</v>
      </c>
      <c r="I5758" s="32"/>
      <c r="K5758" s="13"/>
      <c r="L5758" s="13"/>
    </row>
    <row r="5759" spans="1:12" hidden="1" outlineLevel="1">
      <c r="B5759" s="246">
        <v>41456</v>
      </c>
      <c r="C5759" s="334" t="s">
        <v>525</v>
      </c>
      <c r="D5759" s="215">
        <v>22</v>
      </c>
      <c r="F5759" s="2"/>
      <c r="I5759" s="32"/>
      <c r="K5759" s="13"/>
      <c r="L5759" s="13"/>
    </row>
    <row r="5760" spans="1:12" hidden="1" outlineLevel="1">
      <c r="B5760" s="246">
        <v>41456</v>
      </c>
      <c r="C5760" s="204" t="s">
        <v>525</v>
      </c>
      <c r="D5760" s="215">
        <v>22</v>
      </c>
      <c r="F5760" s="2"/>
      <c r="I5760" s="32"/>
      <c r="K5760" s="13"/>
      <c r="L5760" s="13"/>
    </row>
    <row r="5761" spans="1:12" hidden="1" outlineLevel="1">
      <c r="B5761" s="246">
        <v>41456</v>
      </c>
      <c r="C5761" s="204" t="s">
        <v>525</v>
      </c>
      <c r="D5761" s="215">
        <v>30</v>
      </c>
      <c r="E5761" s="28"/>
      <c r="G5761" s="2"/>
      <c r="I5761" s="32"/>
      <c r="K5761" s="13"/>
      <c r="L5761" s="13"/>
    </row>
    <row r="5762" spans="1:12" hidden="1" outlineLevel="1">
      <c r="B5762" s="72">
        <v>41456</v>
      </c>
      <c r="C5762" s="236" t="s">
        <v>51</v>
      </c>
      <c r="D5762" s="70">
        <v>80</v>
      </c>
      <c r="G5762" s="2"/>
      <c r="I5762" s="32"/>
      <c r="K5762" s="13"/>
      <c r="L5762" s="13"/>
    </row>
    <row r="5763" spans="1:12" hidden="1" outlineLevel="1">
      <c r="A5763" s="2"/>
      <c r="B5763" s="72">
        <v>41456</v>
      </c>
      <c r="C5763" s="236" t="s">
        <v>58</v>
      </c>
      <c r="D5763" s="70">
        <v>14</v>
      </c>
      <c r="F5763" s="2"/>
      <c r="I5763" s="32"/>
      <c r="K5763" s="13"/>
    </row>
    <row r="5764" spans="1:12" hidden="1" outlineLevel="1">
      <c r="A5764" s="2"/>
      <c r="B5764" s="72">
        <v>41456</v>
      </c>
      <c r="C5764" s="1" t="s">
        <v>3294</v>
      </c>
      <c r="D5764" s="70">
        <v>10</v>
      </c>
      <c r="E5764" s="253"/>
      <c r="I5764" s="32"/>
      <c r="K5764" s="13"/>
    </row>
    <row r="5765" spans="1:12" hidden="1" outlineLevel="1">
      <c r="B5765" s="72">
        <v>41456</v>
      </c>
      <c r="C5765" s="1" t="s">
        <v>401</v>
      </c>
      <c r="D5765" s="70">
        <v>25</v>
      </c>
      <c r="E5765" s="28"/>
      <c r="I5765" s="32"/>
      <c r="K5765" s="13"/>
    </row>
    <row r="5766" spans="1:12" hidden="1" outlineLevel="1">
      <c r="B5766" s="72">
        <v>41456</v>
      </c>
      <c r="C5766" s="236" t="s">
        <v>2209</v>
      </c>
      <c r="D5766" s="70">
        <v>106</v>
      </c>
      <c r="E5766" s="28"/>
      <c r="I5766" s="32"/>
      <c r="K5766" s="13"/>
    </row>
    <row r="5767" spans="1:12" hidden="1" outlineLevel="1">
      <c r="B5767" s="72">
        <v>41457</v>
      </c>
      <c r="C5767" s="236" t="s">
        <v>525</v>
      </c>
      <c r="D5767" s="70">
        <v>14</v>
      </c>
      <c r="E5767" s="28"/>
      <c r="I5767" s="32"/>
      <c r="K5767" s="13"/>
    </row>
    <row r="5768" spans="1:12" hidden="1" outlineLevel="1">
      <c r="A5768" s="2"/>
      <c r="B5768" s="72">
        <v>41457</v>
      </c>
      <c r="C5768" s="236"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3317</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2928</v>
      </c>
      <c r="D5779" s="2">
        <v>55</v>
      </c>
      <c r="F5779" s="2"/>
      <c r="G5779" s="2"/>
      <c r="J5779" s="1" t="s">
        <v>130</v>
      </c>
      <c r="K5779" s="225">
        <f>K5737-K5778</f>
        <v>430</v>
      </c>
    </row>
    <row r="5780" spans="1:11" hidden="1" outlineLevel="1">
      <c r="B5780" s="72">
        <v>41458</v>
      </c>
      <c r="C5780" s="1" t="s">
        <v>525</v>
      </c>
      <c r="D5780" s="2">
        <v>30</v>
      </c>
      <c r="E5780" s="25"/>
      <c r="F5780" s="2"/>
    </row>
    <row r="5781" spans="1:11" hidden="1" outlineLevel="1">
      <c r="B5781" s="72">
        <v>41458</v>
      </c>
      <c r="C5781" s="1" t="s">
        <v>3322</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2548</v>
      </c>
      <c r="D5792" s="14">
        <v>2</v>
      </c>
    </row>
    <row r="5793" spans="2:8" hidden="1" outlineLevel="1">
      <c r="B5793" s="72">
        <v>41460</v>
      </c>
      <c r="C5793" s="2" t="s">
        <v>516</v>
      </c>
      <c r="D5793" s="2">
        <v>10</v>
      </c>
      <c r="E5793" s="253"/>
      <c r="G5793" s="2"/>
    </row>
    <row r="5794" spans="2:8" hidden="1" outlineLevel="1">
      <c r="B5794" s="72">
        <v>41460</v>
      </c>
      <c r="C5794" s="2" t="s">
        <v>80</v>
      </c>
      <c r="D5794" s="14">
        <v>15</v>
      </c>
      <c r="E5794" s="28"/>
    </row>
    <row r="5795" spans="2:8" hidden="1" outlineLevel="1">
      <c r="B5795" s="72">
        <v>41460</v>
      </c>
      <c r="C5795" s="2" t="s">
        <v>3323</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3136</v>
      </c>
      <c r="D5800" s="2">
        <v>5</v>
      </c>
    </row>
    <row r="5801" spans="2:8" hidden="1" outlineLevel="1">
      <c r="B5801" s="72">
        <v>41461</v>
      </c>
      <c r="C5801" s="2" t="s">
        <v>3052</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3325</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3327</v>
      </c>
      <c r="D5808" s="2">
        <v>800</v>
      </c>
      <c r="F5808" s="2"/>
    </row>
    <row r="5809" spans="2:15" hidden="1" outlineLevel="1">
      <c r="B5809" s="72">
        <v>41462</v>
      </c>
      <c r="C5809" s="1" t="s">
        <v>3329</v>
      </c>
      <c r="D5809" s="2">
        <v>35</v>
      </c>
      <c r="E5809" s="28"/>
    </row>
    <row r="5810" spans="2:15" hidden="1" outlineLevel="1">
      <c r="B5810" s="72">
        <v>41462</v>
      </c>
      <c r="C5810" s="1" t="s">
        <v>2853</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33"/>
      <c r="G5817"/>
      <c r="H5817"/>
      <c r="I5817"/>
      <c r="J5817"/>
      <c r="K5817"/>
      <c r="L5817"/>
      <c r="M5817"/>
      <c r="N5817"/>
      <c r="O5817"/>
    </row>
    <row r="5818" spans="2:15" hidden="1" outlineLevel="1">
      <c r="B5818" s="72">
        <v>41463</v>
      </c>
      <c r="C5818" s="2" t="s">
        <v>401</v>
      </c>
      <c r="D5818" s="2">
        <v>40</v>
      </c>
      <c r="E5818" s="2"/>
      <c r="F5818" s="233"/>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33"/>
      <c r="G5829"/>
      <c r="H5829"/>
      <c r="I5829"/>
      <c r="J5829"/>
      <c r="K5829"/>
      <c r="L5829"/>
      <c r="M5829"/>
      <c r="N5829"/>
      <c r="O5829"/>
    </row>
    <row r="5830" spans="2:15" hidden="1" outlineLevel="1">
      <c r="B5830" s="72">
        <v>41465</v>
      </c>
      <c r="C5830" s="1" t="s">
        <v>64</v>
      </c>
      <c r="D5830" s="2">
        <v>150</v>
      </c>
    </row>
    <row r="5831" spans="2:15" hidden="1" outlineLevel="1">
      <c r="B5831" s="72">
        <v>41465</v>
      </c>
      <c r="C5831" s="2" t="s">
        <v>3339</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2845</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3340</v>
      </c>
      <c r="D5844" s="2">
        <v>40</v>
      </c>
    </row>
    <row r="5845" spans="2:10" hidden="1" outlineLevel="1">
      <c r="B5845" s="72">
        <v>41469</v>
      </c>
      <c r="C5845" s="1" t="s">
        <v>114</v>
      </c>
      <c r="D5845" s="2">
        <v>38</v>
      </c>
    </row>
    <row r="5846" spans="2:10" hidden="1" outlineLevel="1">
      <c r="B5846" s="72">
        <v>41469</v>
      </c>
      <c r="C5846" s="1" t="s">
        <v>3341</v>
      </c>
      <c r="D5846" s="2">
        <v>10</v>
      </c>
      <c r="F5846" s="2"/>
    </row>
    <row r="5847" spans="2:10" hidden="1" outlineLevel="1">
      <c r="B5847" s="72">
        <v>41469</v>
      </c>
      <c r="C5847" s="1" t="s">
        <v>3342</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34">
        <v>41470</v>
      </c>
      <c r="C5856" s="210" t="s">
        <v>3343</v>
      </c>
      <c r="D5856" s="210">
        <v>200</v>
      </c>
    </row>
    <row r="5857" spans="2:6" hidden="1" outlineLevel="1">
      <c r="B5857" s="72">
        <v>41470</v>
      </c>
      <c r="C5857" s="1" t="s">
        <v>3344</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2740</v>
      </c>
      <c r="D5860" s="2">
        <v>225</v>
      </c>
      <c r="F5860" s="2"/>
    </row>
    <row r="5861" spans="2:6" hidden="1" outlineLevel="1">
      <c r="B5861" s="72">
        <v>41471</v>
      </c>
      <c r="C5861" s="1" t="s">
        <v>3345</v>
      </c>
      <c r="D5861" s="2">
        <v>41</v>
      </c>
      <c r="E5861" s="2"/>
      <c r="F5861" s="2"/>
    </row>
    <row r="5862" spans="2:6" hidden="1" outlineLevel="1">
      <c r="B5862" s="72">
        <v>41471</v>
      </c>
      <c r="C5862" s="1" t="s">
        <v>525</v>
      </c>
      <c r="D5862" s="2">
        <v>30</v>
      </c>
      <c r="E5862" s="253"/>
      <c r="F5862" s="2"/>
    </row>
    <row r="5863" spans="2:6" hidden="1" outlineLevel="1">
      <c r="B5863" s="72">
        <v>41471</v>
      </c>
      <c r="C5863" s="1" t="s">
        <v>2853</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53"/>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3327</v>
      </c>
      <c r="D5877" s="2">
        <v>600</v>
      </c>
      <c r="E5877" s="253"/>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3352</v>
      </c>
      <c r="D5884" s="2">
        <v>132</v>
      </c>
    </row>
    <row r="5885" spans="2:7" hidden="1" outlineLevel="1">
      <c r="B5885" s="72">
        <v>41475</v>
      </c>
      <c r="C5885" s="2" t="s">
        <v>3353</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3354</v>
      </c>
      <c r="D5889" s="2">
        <v>140</v>
      </c>
    </row>
    <row r="5890" spans="2:6" hidden="1" outlineLevel="1">
      <c r="B5890" s="72">
        <v>41475</v>
      </c>
      <c r="C5890" s="1" t="s">
        <v>3355</v>
      </c>
      <c r="D5890" s="2">
        <v>110</v>
      </c>
      <c r="F5890" s="2"/>
    </row>
    <row r="5891" spans="2:6" hidden="1" outlineLevel="1">
      <c r="B5891" s="72">
        <v>41475</v>
      </c>
      <c r="C5891" s="1" t="s">
        <v>3356</v>
      </c>
      <c r="D5891" s="2">
        <v>90</v>
      </c>
    </row>
    <row r="5892" spans="2:6" hidden="1" outlineLevel="1">
      <c r="B5892" s="72">
        <v>41475</v>
      </c>
      <c r="C5892" s="1" t="s">
        <v>51</v>
      </c>
      <c r="D5892" s="2">
        <v>90</v>
      </c>
    </row>
    <row r="5893" spans="2:6" hidden="1" outlineLevel="1">
      <c r="B5893" s="72">
        <v>41475</v>
      </c>
      <c r="C5893" s="1" t="s">
        <v>3357</v>
      </c>
      <c r="D5893" s="2">
        <v>10</v>
      </c>
    </row>
    <row r="5894" spans="2:6" hidden="1" outlineLevel="1">
      <c r="B5894" s="72">
        <v>41475</v>
      </c>
      <c r="C5894" s="1" t="s">
        <v>48</v>
      </c>
      <c r="D5894" s="2">
        <v>49</v>
      </c>
    </row>
    <row r="5895" spans="2:6" hidden="1" outlineLevel="1">
      <c r="B5895" s="72">
        <v>41475</v>
      </c>
      <c r="C5895" s="1" t="s">
        <v>401</v>
      </c>
      <c r="D5895" s="2">
        <v>40</v>
      </c>
      <c r="F5895" s="228"/>
    </row>
    <row r="5896" spans="2:6" hidden="1" outlineLevel="1">
      <c r="B5896" s="72">
        <v>41475</v>
      </c>
      <c r="C5896" s="1" t="s">
        <v>286</v>
      </c>
      <c r="D5896" s="2">
        <v>100</v>
      </c>
      <c r="F5896" s="228"/>
    </row>
    <row r="5897" spans="2:6" hidden="1" outlineLevel="1">
      <c r="B5897" s="72">
        <v>41475</v>
      </c>
      <c r="C5897" s="2" t="s">
        <v>955</v>
      </c>
      <c r="D5897" s="2">
        <v>50</v>
      </c>
      <c r="F5897" s="228"/>
    </row>
    <row r="5898" spans="2:6" hidden="1" outlineLevel="1">
      <c r="B5898" s="72">
        <v>41476</v>
      </c>
      <c r="C5898" s="2" t="s">
        <v>2556</v>
      </c>
      <c r="D5898" s="2">
        <v>40</v>
      </c>
      <c r="E5898" s="2"/>
      <c r="F5898" s="228"/>
    </row>
    <row r="5899" spans="2:6" hidden="1" outlineLevel="1">
      <c r="B5899" s="72">
        <v>41476</v>
      </c>
      <c r="C5899" s="2" t="s">
        <v>166</v>
      </c>
      <c r="D5899" s="2">
        <v>40</v>
      </c>
      <c r="F5899" s="2"/>
    </row>
    <row r="5900" spans="2:6" hidden="1" outlineLevel="1">
      <c r="B5900" s="72">
        <v>41476</v>
      </c>
      <c r="C5900" s="2" t="s">
        <v>224</v>
      </c>
      <c r="D5900" s="2">
        <v>5</v>
      </c>
      <c r="E5900" s="2"/>
      <c r="F5900" s="228"/>
    </row>
    <row r="5901" spans="2:6" hidden="1" outlineLevel="1">
      <c r="B5901" s="72">
        <v>41476</v>
      </c>
      <c r="C5901" s="2" t="s">
        <v>516</v>
      </c>
      <c r="D5901" s="2">
        <v>30</v>
      </c>
      <c r="F5901" s="228"/>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3358</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3359</v>
      </c>
      <c r="D5908" s="2">
        <v>40</v>
      </c>
    </row>
    <row r="5909" spans="2:7" hidden="1" outlineLevel="1">
      <c r="B5909" s="72">
        <v>41476</v>
      </c>
      <c r="C5909" s="2" t="s">
        <v>3360</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34">
        <v>41476</v>
      </c>
      <c r="C5912" s="210" t="s">
        <v>984</v>
      </c>
      <c r="D5912" s="210">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3371</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2209</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3373</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3374</v>
      </c>
      <c r="D5931" s="2">
        <v>20</v>
      </c>
    </row>
    <row r="5932" spans="2:7" hidden="1" outlineLevel="1">
      <c r="B5932" s="72">
        <v>41478</v>
      </c>
      <c r="C5932" s="2" t="s">
        <v>3375</v>
      </c>
      <c r="D5932" s="2">
        <v>30</v>
      </c>
      <c r="F5932" s="2"/>
    </row>
    <row r="5933" spans="2:7" hidden="1" outlineLevel="1">
      <c r="B5933" s="72">
        <v>41479</v>
      </c>
      <c r="C5933" s="2" t="s">
        <v>3376</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36" t="s">
        <v>525</v>
      </c>
      <c r="D5936" s="70">
        <v>22</v>
      </c>
      <c r="E5936" s="2"/>
      <c r="F5936" s="2"/>
      <c r="G5936" s="2"/>
    </row>
    <row r="5937" spans="2:6" hidden="1" outlineLevel="1">
      <c r="B5937" s="72">
        <v>41479</v>
      </c>
      <c r="C5937" s="236" t="s">
        <v>304</v>
      </c>
      <c r="D5937" s="70">
        <v>80</v>
      </c>
    </row>
    <row r="5938" spans="2:6" hidden="1" outlineLevel="1">
      <c r="B5938" s="72">
        <v>41479</v>
      </c>
      <c r="C5938" s="236" t="s">
        <v>2524</v>
      </c>
      <c r="D5938" s="70">
        <v>30</v>
      </c>
    </row>
    <row r="5939" spans="2:6" hidden="1" outlineLevel="1">
      <c r="B5939" s="72">
        <v>41479</v>
      </c>
      <c r="C5939" s="70" t="s">
        <v>3381</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3382</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2177</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3383</v>
      </c>
      <c r="D5959" s="2">
        <v>225</v>
      </c>
      <c r="F5959" s="2"/>
    </row>
    <row r="5960" spans="2:6" hidden="1" outlineLevel="1">
      <c r="B5960" s="72">
        <v>41484</v>
      </c>
      <c r="C5960" s="1" t="s">
        <v>2856</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0"/>
      <c r="G5971" s="182"/>
    </row>
    <row r="5972" spans="2:7" hidden="1" outlineLevel="1">
      <c r="B5972" s="72">
        <v>41485</v>
      </c>
      <c r="C5972" s="1" t="s">
        <v>525</v>
      </c>
      <c r="D5972" s="2">
        <v>21</v>
      </c>
      <c r="F5972" s="2"/>
    </row>
    <row r="5973" spans="2:7" hidden="1" outlineLevel="1">
      <c r="B5973" s="72">
        <v>41485</v>
      </c>
      <c r="C5973" s="1" t="s">
        <v>3389</v>
      </c>
      <c r="D5973" s="2">
        <v>75</v>
      </c>
    </row>
    <row r="5974" spans="2:7" hidden="1" outlineLevel="1">
      <c r="B5974" s="72">
        <v>41485</v>
      </c>
      <c r="C5974" s="1" t="s">
        <v>48</v>
      </c>
      <c r="D5974" s="2">
        <v>27</v>
      </c>
    </row>
    <row r="5975" spans="2:7" hidden="1" outlineLevel="1">
      <c r="B5975" s="72">
        <v>41485</v>
      </c>
      <c r="C5975" s="383" t="s">
        <v>51</v>
      </c>
      <c r="D5975" s="320">
        <v>180</v>
      </c>
    </row>
    <row r="5976" spans="2:7" hidden="1" outlineLevel="1">
      <c r="B5976" s="72">
        <v>41485</v>
      </c>
      <c r="C5976" s="383" t="s">
        <v>48</v>
      </c>
      <c r="D5976" s="320">
        <v>48</v>
      </c>
      <c r="F5976" s="2"/>
    </row>
    <row r="5977" spans="2:7" hidden="1" outlineLevel="1">
      <c r="B5977" s="72">
        <v>41485</v>
      </c>
      <c r="C5977" s="383" t="s">
        <v>111</v>
      </c>
      <c r="D5977" s="320">
        <v>50</v>
      </c>
      <c r="F5977" s="2"/>
    </row>
    <row r="5978" spans="2:7" hidden="1" outlineLevel="1">
      <c r="B5978" s="72">
        <v>41485</v>
      </c>
      <c r="C5978" s="1" t="s">
        <v>112</v>
      </c>
      <c r="D5978" s="2">
        <v>32</v>
      </c>
      <c r="F5978" s="2"/>
    </row>
    <row r="5979" spans="2:7" hidden="1" outlineLevel="1">
      <c r="B5979" s="72">
        <v>41486</v>
      </c>
      <c r="C5979" t="s">
        <v>525</v>
      </c>
      <c r="D5979" s="320">
        <v>14</v>
      </c>
      <c r="F5979" s="2"/>
    </row>
    <row r="5980" spans="2:7" hidden="1" outlineLevel="1">
      <c r="B5980" s="72">
        <v>41486</v>
      </c>
      <c r="C5980" t="s">
        <v>525</v>
      </c>
      <c r="D5980" s="320">
        <v>3</v>
      </c>
    </row>
    <row r="5981" spans="2:7" hidden="1" outlineLevel="1">
      <c r="B5981" s="72">
        <v>41486</v>
      </c>
      <c r="C5981" t="s">
        <v>525</v>
      </c>
      <c r="D5981" s="320">
        <v>30</v>
      </c>
    </row>
    <row r="5982" spans="2:7" hidden="1" outlineLevel="1">
      <c r="B5982" s="72">
        <v>41486</v>
      </c>
      <c r="C5982" t="s">
        <v>525</v>
      </c>
      <c r="D5982" s="320">
        <v>25</v>
      </c>
      <c r="F5982" s="2"/>
    </row>
    <row r="5983" spans="2:7" hidden="1" outlineLevel="1">
      <c r="B5983" s="72">
        <v>41486</v>
      </c>
      <c r="C5983" t="s">
        <v>525</v>
      </c>
      <c r="D5983" s="320">
        <v>33</v>
      </c>
    </row>
    <row r="5984" spans="2:7" hidden="1" outlineLevel="1">
      <c r="B5984" s="72">
        <v>41486</v>
      </c>
      <c r="C5984" t="s">
        <v>525</v>
      </c>
      <c r="D5984" s="320">
        <v>13</v>
      </c>
      <c r="E5984" s="1" t="s">
        <v>3088</v>
      </c>
      <c r="F5984" s="2"/>
    </row>
    <row r="5985" spans="1:12" hidden="1" outlineLevel="1">
      <c r="B5985" s="72">
        <v>41486</v>
      </c>
      <c r="C5985" t="s">
        <v>525</v>
      </c>
      <c r="D5985" s="320">
        <v>8</v>
      </c>
      <c r="E5985" s="1">
        <v>872</v>
      </c>
    </row>
    <row r="5986" spans="1:12" collapsed="1">
      <c r="B5986" s="249"/>
      <c r="C5986"/>
      <c r="D5986" s="320"/>
    </row>
    <row r="5987" spans="1:12">
      <c r="B5987" s="2472">
        <v>41487</v>
      </c>
      <c r="C5987" s="2472"/>
      <c r="D5987" s="2472"/>
      <c r="E5987" s="2472"/>
      <c r="F5987" s="2472"/>
      <c r="G5987" s="2472"/>
      <c r="H5987" s="2472"/>
      <c r="I5987" s="2472"/>
      <c r="J5987" s="2472"/>
      <c r="K5987" s="2472"/>
      <c r="L5987" s="2472"/>
    </row>
    <row r="5988" spans="1:12" hidden="1" outlineLevel="1">
      <c r="B5988" s="2473" t="s">
        <v>0</v>
      </c>
      <c r="C5988" s="2473"/>
      <c r="D5988" s="2473"/>
      <c r="I5988" s="2473" t="s">
        <v>2638</v>
      </c>
      <c r="J5988" s="2473"/>
      <c r="K5988" s="2473"/>
    </row>
    <row r="5989" spans="1:12" hidden="1" outlineLevel="1">
      <c r="B5989" s="3" t="s">
        <v>115</v>
      </c>
      <c r="C5989" s="3" t="s">
        <v>116</v>
      </c>
      <c r="D5989" s="4" t="s">
        <v>4</v>
      </c>
      <c r="I5989" s="3" t="s">
        <v>115</v>
      </c>
      <c r="J5989" s="3" t="s">
        <v>116</v>
      </c>
      <c r="K5989" s="4" t="s">
        <v>4</v>
      </c>
    </row>
    <row r="5990" spans="1:12" hidden="1" outlineLevel="1">
      <c r="A5990" s="340" t="s">
        <v>2859</v>
      </c>
      <c r="B5990" s="450">
        <v>41487</v>
      </c>
      <c r="C5990" s="451" t="s">
        <v>2904</v>
      </c>
      <c r="D5990" s="333">
        <v>9000</v>
      </c>
      <c r="E5990" s="28"/>
      <c r="I5990" s="72">
        <v>41487</v>
      </c>
      <c r="J5990" s="1" t="s">
        <v>41</v>
      </c>
      <c r="K5990" s="70">
        <v>430</v>
      </c>
    </row>
    <row r="5991" spans="1:12" hidden="1" outlineLevel="1">
      <c r="A5991" s="341" t="s">
        <v>421</v>
      </c>
      <c r="B5991" s="445">
        <v>41491</v>
      </c>
      <c r="C5991" s="447" t="s">
        <v>3307</v>
      </c>
      <c r="D5991" s="343">
        <v>750</v>
      </c>
      <c r="E5991" s="28"/>
      <c r="I5991" s="72">
        <v>41487</v>
      </c>
      <c r="J5991" s="1" t="s">
        <v>41</v>
      </c>
      <c r="K5991" s="70">
        <v>1700</v>
      </c>
    </row>
    <row r="5992" spans="1:12" hidden="1" outlineLevel="1">
      <c r="A5992" s="341" t="s">
        <v>421</v>
      </c>
      <c r="B5992" s="445">
        <v>41491</v>
      </c>
      <c r="C5992" s="447" t="s">
        <v>3308</v>
      </c>
      <c r="D5992" s="343">
        <v>1450</v>
      </c>
      <c r="E5992" s="28"/>
      <c r="I5992" s="72"/>
    </row>
    <row r="5993" spans="1:12" hidden="1" outlineLevel="1">
      <c r="A5993" s="339" t="s">
        <v>464</v>
      </c>
      <c r="B5993" s="448" t="s">
        <v>608</v>
      </c>
      <c r="C5993" s="449" t="s">
        <v>3309</v>
      </c>
      <c r="D5993" s="392" t="s">
        <v>608</v>
      </c>
      <c r="I5993" s="72"/>
      <c r="J5993" s="1" t="s">
        <v>195</v>
      </c>
      <c r="K5993" s="225">
        <f>SUM(K5990:K5992)</f>
        <v>2130</v>
      </c>
    </row>
    <row r="5994" spans="1:12" hidden="1" outlineLevel="1">
      <c r="A5994" s="341" t="s">
        <v>421</v>
      </c>
      <c r="B5994" s="432">
        <v>41499</v>
      </c>
      <c r="C5994" s="446" t="s">
        <v>656</v>
      </c>
      <c r="D5994" s="343">
        <v>230</v>
      </c>
      <c r="I5994" s="32"/>
      <c r="K5994" s="225"/>
    </row>
    <row r="5995" spans="1:12" hidden="1" outlineLevel="1">
      <c r="A5995" s="341" t="s">
        <v>421</v>
      </c>
      <c r="B5995" s="453" t="s">
        <v>608</v>
      </c>
      <c r="C5995" s="446" t="s">
        <v>3305</v>
      </c>
      <c r="D5995" s="452" t="s">
        <v>608</v>
      </c>
      <c r="E5995" s="28"/>
    </row>
    <row r="5996" spans="1:12" hidden="1" outlineLevel="1">
      <c r="A5996" s="342" t="s">
        <v>467</v>
      </c>
      <c r="B5996" s="440">
        <v>41512</v>
      </c>
      <c r="C5996" s="441" t="s">
        <v>3304</v>
      </c>
      <c r="D5996" s="442">
        <v>311</v>
      </c>
      <c r="E5996" s="25"/>
      <c r="I5996" s="1" t="s">
        <v>115</v>
      </c>
      <c r="J5996" s="1" t="s">
        <v>2</v>
      </c>
      <c r="K5996" s="1" t="s">
        <v>4</v>
      </c>
    </row>
    <row r="5997" spans="1:12" hidden="1" outlineLevel="1">
      <c r="A5997" s="342" t="s">
        <v>467</v>
      </c>
      <c r="B5997" s="440">
        <v>41512</v>
      </c>
      <c r="C5997" s="441" t="s">
        <v>614</v>
      </c>
      <c r="D5997" s="442">
        <v>310</v>
      </c>
      <c r="I5997" s="400">
        <v>41490</v>
      </c>
      <c r="J5997" s="2" t="s">
        <v>3211</v>
      </c>
      <c r="K5997" s="2">
        <v>430</v>
      </c>
      <c r="L5997" s="13"/>
    </row>
    <row r="5998" spans="1:12" ht="15" hidden="1" customHeight="1" outlineLevel="1">
      <c r="A5998" s="341" t="s">
        <v>421</v>
      </c>
      <c r="B5998" s="452" t="s">
        <v>608</v>
      </c>
      <c r="C5998" s="344" t="s">
        <v>2597</v>
      </c>
      <c r="D5998" s="452" t="s">
        <v>608</v>
      </c>
      <c r="I5998" s="400">
        <v>41493</v>
      </c>
      <c r="J5998" s="2" t="s">
        <v>3211</v>
      </c>
      <c r="K5998" s="2">
        <v>290</v>
      </c>
      <c r="L5998" s="13"/>
    </row>
    <row r="5999" spans="1:12" hidden="1" outlineLevel="1">
      <c r="A5999" s="341" t="s">
        <v>421</v>
      </c>
      <c r="B5999" s="452" t="s">
        <v>608</v>
      </c>
      <c r="C5999" s="446" t="s">
        <v>475</v>
      </c>
      <c r="D5999" s="452" t="s">
        <v>608</v>
      </c>
      <c r="E5999" s="2"/>
      <c r="I5999" s="400">
        <v>41493</v>
      </c>
      <c r="J5999" s="1" t="s">
        <v>1255</v>
      </c>
      <c r="K5999" s="2">
        <v>540</v>
      </c>
      <c r="L5999" s="13"/>
    </row>
    <row r="6000" spans="1:12" hidden="1" outlineLevel="1">
      <c r="A6000" s="341" t="s">
        <v>421</v>
      </c>
      <c r="B6000" s="432">
        <v>41508</v>
      </c>
      <c r="C6000" s="446" t="s">
        <v>283</v>
      </c>
      <c r="D6000" s="343">
        <v>430</v>
      </c>
      <c r="E6000" s="28"/>
      <c r="I6000" s="249">
        <v>41500</v>
      </c>
      <c r="J6000" s="2" t="s">
        <v>3211</v>
      </c>
      <c r="K6000" s="2">
        <v>250</v>
      </c>
      <c r="L6000" s="13"/>
    </row>
    <row r="6001" spans="1:12" hidden="1" outlineLevel="1">
      <c r="A6001" s="342" t="s">
        <v>467</v>
      </c>
      <c r="B6001" s="440">
        <v>41506</v>
      </c>
      <c r="C6001" s="441" t="s">
        <v>27</v>
      </c>
      <c r="D6001" s="442">
        <v>789.89</v>
      </c>
      <c r="E6001" s="28"/>
      <c r="I6001" s="249">
        <v>41517</v>
      </c>
      <c r="J6001" s="1" t="s">
        <v>3488</v>
      </c>
      <c r="K6001" s="2">
        <v>200</v>
      </c>
      <c r="L6001" s="13"/>
    </row>
    <row r="6002" spans="1:12" hidden="1" outlineLevel="1">
      <c r="A6002" s="341" t="s">
        <v>421</v>
      </c>
      <c r="C6002" s="331" t="s">
        <v>3397</v>
      </c>
      <c r="D6002" s="215"/>
      <c r="E6002" s="28"/>
      <c r="I6002" s="249"/>
      <c r="K6002" s="13"/>
      <c r="L6002" s="13"/>
    </row>
    <row r="6003" spans="1:12" hidden="1" outlineLevel="1">
      <c r="A6003" s="339" t="s">
        <v>3306</v>
      </c>
      <c r="B6003" s="443">
        <v>41491</v>
      </c>
      <c r="C6003" s="444" t="s">
        <v>3310</v>
      </c>
      <c r="D6003" s="350">
        <v>1000</v>
      </c>
      <c r="E6003" s="28"/>
      <c r="I6003" s="32"/>
      <c r="K6003" s="13"/>
      <c r="L6003" s="13"/>
    </row>
    <row r="6004" spans="1:12" hidden="1" outlineLevel="1">
      <c r="A6004" s="341" t="s">
        <v>421</v>
      </c>
      <c r="B6004" s="445">
        <v>41494</v>
      </c>
      <c r="C6004" s="446" t="s">
        <v>2598</v>
      </c>
      <c r="D6004" s="343">
        <v>120</v>
      </c>
      <c r="E6004" s="28"/>
      <c r="I6004" s="32"/>
      <c r="K6004" s="13"/>
      <c r="L6004" s="13"/>
    </row>
    <row r="6005" spans="1:12" hidden="1" outlineLevel="1">
      <c r="A6005" s="340" t="s">
        <v>2859</v>
      </c>
      <c r="B6005" s="450">
        <v>41487</v>
      </c>
      <c r="C6005" s="451" t="s">
        <v>2179</v>
      </c>
      <c r="D6005" s="335">
        <v>3280</v>
      </c>
      <c r="E6005" s="28" t="s">
        <v>3316</v>
      </c>
      <c r="I6005" s="32"/>
      <c r="K6005" s="13"/>
      <c r="L6005" s="13"/>
    </row>
    <row r="6006" spans="1:12" hidden="1" outlineLevel="1">
      <c r="A6006" s="341" t="s">
        <v>421</v>
      </c>
      <c r="B6006" s="445">
        <v>41491</v>
      </c>
      <c r="C6006" s="446" t="s">
        <v>3293</v>
      </c>
      <c r="D6006" s="344">
        <v>1500</v>
      </c>
      <c r="E6006" s="28" t="s">
        <v>3431</v>
      </c>
      <c r="I6006" s="32"/>
      <c r="K6006" s="13"/>
      <c r="L6006" s="13"/>
    </row>
    <row r="6007" spans="1:12" hidden="1" outlineLevel="1">
      <c r="A6007" s="340" t="s">
        <v>2859</v>
      </c>
      <c r="B6007" s="450">
        <v>41487</v>
      </c>
      <c r="C6007" s="451" t="s">
        <v>3312</v>
      </c>
      <c r="D6007" s="335">
        <v>25000</v>
      </c>
      <c r="E6007" s="28"/>
      <c r="I6007" s="32"/>
      <c r="K6007" s="13"/>
      <c r="L6007" s="13"/>
    </row>
    <row r="6008" spans="1:12" hidden="1" outlineLevel="1">
      <c r="A6008" s="340" t="s">
        <v>2859</v>
      </c>
      <c r="B6008" s="450">
        <v>41487</v>
      </c>
      <c r="C6008" s="451" t="s">
        <v>3410</v>
      </c>
      <c r="D6008" s="335">
        <v>1000</v>
      </c>
      <c r="E6008" s="28" t="s">
        <v>3316</v>
      </c>
      <c r="I6008" s="32"/>
      <c r="K6008" s="13"/>
      <c r="L6008" s="13"/>
    </row>
    <row r="6009" spans="1:12" hidden="1" outlineLevel="1">
      <c r="A6009" s="340" t="s">
        <v>2859</v>
      </c>
      <c r="B6009" s="450">
        <v>41487</v>
      </c>
      <c r="C6009" s="451" t="s">
        <v>2501</v>
      </c>
      <c r="D6009" s="335">
        <v>12983.07</v>
      </c>
      <c r="E6009" s="28"/>
      <c r="I6009" s="32"/>
      <c r="K6009" s="13"/>
      <c r="L6009" s="13"/>
    </row>
    <row r="6010" spans="1:12" hidden="1" outlineLevel="1">
      <c r="A6010" s="341" t="s">
        <v>421</v>
      </c>
      <c r="B6010" s="432">
        <v>41498</v>
      </c>
      <c r="C6010" s="433" t="s">
        <v>3442</v>
      </c>
      <c r="D6010" s="344">
        <v>7300</v>
      </c>
      <c r="E6010" s="28"/>
      <c r="I6010" s="32"/>
      <c r="K6010" s="13"/>
      <c r="L6010" s="13"/>
    </row>
    <row r="6011" spans="1:12" hidden="1" outlineLevel="1">
      <c r="A6011" s="341"/>
      <c r="B6011" s="432">
        <v>41503</v>
      </c>
      <c r="C6011" s="433" t="s">
        <v>2328</v>
      </c>
      <c r="D6011" s="344">
        <v>2000</v>
      </c>
      <c r="E6011" s="28"/>
      <c r="F6011" s="399"/>
      <c r="I6011" s="32"/>
      <c r="K6011" s="13"/>
      <c r="L6011" s="13"/>
    </row>
    <row r="6012" spans="1:12" hidden="1" outlineLevel="1">
      <c r="A6012" s="341"/>
      <c r="B6012" s="432">
        <v>41503</v>
      </c>
      <c r="C6012" s="433" t="s">
        <v>3451</v>
      </c>
      <c r="D6012" s="344">
        <v>350</v>
      </c>
      <c r="E6012" s="28"/>
      <c r="F6012" s="399"/>
      <c r="I6012" s="32"/>
      <c r="K6012" s="13"/>
      <c r="L6012" s="13"/>
    </row>
    <row r="6013" spans="1:12" hidden="1" outlineLevel="1">
      <c r="A6013" s="2"/>
      <c r="B6013" s="249"/>
      <c r="E6013" s="28"/>
      <c r="F6013" s="399"/>
      <c r="I6013" s="32"/>
      <c r="K6013" s="13"/>
      <c r="L6013" s="13"/>
    </row>
    <row r="6014" spans="1:12" hidden="1" outlineLevel="1">
      <c r="A6014" s="2"/>
      <c r="B6014" s="400">
        <v>41487</v>
      </c>
      <c r="C6014" s="401" t="s">
        <v>525</v>
      </c>
      <c r="D6014" s="402">
        <v>14</v>
      </c>
      <c r="F6014" s="2"/>
      <c r="I6014" s="32"/>
      <c r="K6014" s="13"/>
      <c r="L6014" s="13"/>
    </row>
    <row r="6015" spans="1:12" hidden="1" outlineLevel="1">
      <c r="B6015" s="400">
        <v>41487</v>
      </c>
      <c r="C6015" s="403" t="s">
        <v>525</v>
      </c>
      <c r="D6015" s="404">
        <v>22</v>
      </c>
      <c r="F6015" s="2"/>
      <c r="I6015" s="32"/>
      <c r="K6015" s="13"/>
      <c r="L6015" s="13"/>
    </row>
    <row r="6016" spans="1:12" hidden="1" outlineLevel="1">
      <c r="B6016" s="400">
        <v>41487</v>
      </c>
      <c r="C6016" s="401" t="s">
        <v>525</v>
      </c>
      <c r="D6016" s="70">
        <v>20</v>
      </c>
      <c r="F6016" s="2"/>
      <c r="I6016" s="32"/>
      <c r="K6016" s="13"/>
      <c r="L6016" s="13"/>
    </row>
    <row r="6017" spans="1:12" hidden="1" outlineLevel="1">
      <c r="B6017" s="400">
        <v>41487</v>
      </c>
      <c r="C6017" s="403" t="s">
        <v>525</v>
      </c>
      <c r="D6017" s="70">
        <v>15</v>
      </c>
      <c r="E6017" s="28"/>
      <c r="F6017" s="2"/>
      <c r="G6017" s="2"/>
      <c r="I6017" s="32"/>
      <c r="K6017" s="13"/>
      <c r="L6017" s="13"/>
    </row>
    <row r="6018" spans="1:12" hidden="1" outlineLevel="1">
      <c r="B6018" s="400">
        <v>41487</v>
      </c>
      <c r="C6018" s="236" t="s">
        <v>485</v>
      </c>
      <c r="D6018" s="70">
        <v>30</v>
      </c>
      <c r="G6018" s="2"/>
      <c r="I6018" s="32"/>
      <c r="K6018" s="13"/>
      <c r="L6018" s="13"/>
    </row>
    <row r="6019" spans="1:12" hidden="1" outlineLevel="1">
      <c r="A6019" s="2"/>
      <c r="B6019" s="400">
        <v>41487</v>
      </c>
      <c r="C6019" s="236" t="s">
        <v>2961</v>
      </c>
      <c r="D6019" s="70">
        <v>64</v>
      </c>
      <c r="F6019" s="2"/>
      <c r="I6019" s="32"/>
      <c r="K6019" s="13"/>
    </row>
    <row r="6020" spans="1:12" hidden="1" outlineLevel="1">
      <c r="A6020" s="2"/>
      <c r="B6020" s="400">
        <v>41487</v>
      </c>
      <c r="C6020" s="1" t="s">
        <v>246</v>
      </c>
      <c r="D6020" s="70">
        <v>65</v>
      </c>
      <c r="E6020" s="253"/>
      <c r="I6020" s="32"/>
      <c r="K6020" s="13"/>
    </row>
    <row r="6021" spans="1:12" hidden="1" outlineLevel="1">
      <c r="B6021" s="400">
        <v>41488</v>
      </c>
      <c r="C6021" s="403" t="s">
        <v>525</v>
      </c>
      <c r="D6021" s="70">
        <v>14</v>
      </c>
      <c r="E6021" s="28"/>
      <c r="I6021" s="32"/>
      <c r="K6021" s="13"/>
    </row>
    <row r="6022" spans="1:12" hidden="1" outlineLevel="1">
      <c r="B6022" s="400">
        <v>41488</v>
      </c>
      <c r="C6022" s="401" t="s">
        <v>525</v>
      </c>
      <c r="D6022" s="70">
        <v>28</v>
      </c>
      <c r="I6022" s="32"/>
      <c r="K6022" s="13"/>
    </row>
    <row r="6023" spans="1:12" hidden="1" outlineLevel="1">
      <c r="B6023" s="400">
        <v>41488</v>
      </c>
      <c r="C6023" s="403" t="s">
        <v>525</v>
      </c>
      <c r="D6023" s="70">
        <v>28</v>
      </c>
      <c r="I6023" s="32"/>
      <c r="K6023" s="13"/>
    </row>
    <row r="6024" spans="1:12" hidden="1" outlineLevel="1">
      <c r="A6024" s="2"/>
      <c r="B6024" s="400">
        <v>41488</v>
      </c>
      <c r="C6024" s="1" t="s">
        <v>525</v>
      </c>
      <c r="D6024" s="2">
        <v>10</v>
      </c>
      <c r="E6024" s="28"/>
      <c r="F6024" s="2"/>
      <c r="I6024" s="32"/>
      <c r="J6024" s="2"/>
      <c r="K6024" s="13"/>
    </row>
    <row r="6025" spans="1:12" hidden="1" outlineLevel="1">
      <c r="A6025" s="2"/>
      <c r="B6025" s="400">
        <v>41488</v>
      </c>
      <c r="C6025" s="1" t="s">
        <v>525</v>
      </c>
      <c r="D6025" s="2">
        <v>12</v>
      </c>
      <c r="K6025" s="13"/>
    </row>
    <row r="6026" spans="1:12" hidden="1" outlineLevel="1">
      <c r="A6026" s="2"/>
      <c r="B6026" s="400">
        <v>41488</v>
      </c>
      <c r="C6026" s="1" t="s">
        <v>525</v>
      </c>
      <c r="D6026" s="2">
        <v>220</v>
      </c>
      <c r="I6026" s="32"/>
      <c r="K6026" s="13"/>
    </row>
    <row r="6027" spans="1:12" hidden="1" outlineLevel="1">
      <c r="A6027" s="2"/>
      <c r="B6027" s="400">
        <v>41488</v>
      </c>
      <c r="C6027" s="1" t="s">
        <v>23</v>
      </c>
      <c r="D6027" s="2">
        <v>94</v>
      </c>
      <c r="F6027" s="2"/>
      <c r="G6027" s="2"/>
      <c r="K6027" s="13"/>
    </row>
    <row r="6028" spans="1:12" hidden="1" outlineLevel="1">
      <c r="A6028" s="2"/>
      <c r="B6028" s="400">
        <v>41488</v>
      </c>
      <c r="C6028" s="1" t="s">
        <v>525</v>
      </c>
      <c r="D6028" s="2">
        <v>28</v>
      </c>
      <c r="E6028" s="2"/>
      <c r="G6028" s="2"/>
      <c r="K6028" s="13"/>
    </row>
    <row r="6029" spans="1:12" hidden="1" outlineLevel="1">
      <c r="A6029" s="2"/>
      <c r="B6029" s="400">
        <v>41489</v>
      </c>
      <c r="C6029" s="1" t="s">
        <v>525</v>
      </c>
      <c r="D6029" s="2">
        <v>35</v>
      </c>
      <c r="E6029" s="2"/>
      <c r="K6029" s="13"/>
    </row>
    <row r="6030" spans="1:12" hidden="1" outlineLevel="1">
      <c r="A6030" s="2"/>
      <c r="B6030" s="400">
        <v>41489</v>
      </c>
      <c r="C6030" s="1" t="s">
        <v>525</v>
      </c>
      <c r="D6030" s="2">
        <v>20</v>
      </c>
      <c r="E6030" s="2"/>
      <c r="K6030" s="13"/>
    </row>
    <row r="6031" spans="1:12" hidden="1" outlineLevel="1">
      <c r="A6031" s="2"/>
      <c r="B6031" s="400">
        <v>41489</v>
      </c>
      <c r="C6031" s="1" t="s">
        <v>401</v>
      </c>
      <c r="D6031" s="2">
        <v>30</v>
      </c>
      <c r="E6031" s="2"/>
      <c r="K6031" s="13"/>
    </row>
    <row r="6032" spans="1:12" hidden="1" outlineLevel="1">
      <c r="A6032" s="2"/>
      <c r="B6032" s="400">
        <v>41490</v>
      </c>
      <c r="C6032" s="1" t="s">
        <v>3211</v>
      </c>
      <c r="D6032" s="2">
        <v>60</v>
      </c>
    </row>
    <row r="6033" spans="1:11" hidden="1" outlineLevel="1">
      <c r="A6033" s="2"/>
      <c r="B6033" s="400">
        <v>41490</v>
      </c>
      <c r="C6033" s="1" t="s">
        <v>3418</v>
      </c>
      <c r="D6033" s="2">
        <v>30</v>
      </c>
      <c r="K6033" s="13"/>
    </row>
    <row r="6034" spans="1:11" hidden="1" outlineLevel="1">
      <c r="A6034" s="2"/>
      <c r="B6034" s="400">
        <v>41491</v>
      </c>
      <c r="C6034" s="1" t="s">
        <v>525</v>
      </c>
      <c r="D6034" s="2">
        <v>28</v>
      </c>
      <c r="F6034" s="2"/>
      <c r="G6034" s="25"/>
      <c r="J6034" s="1" t="s">
        <v>195</v>
      </c>
      <c r="K6034" s="13">
        <f>SUM(K5997:K6033)</f>
        <v>1710</v>
      </c>
    </row>
    <row r="6035" spans="1:11" hidden="1" outlineLevel="1">
      <c r="B6035" s="400">
        <v>41491</v>
      </c>
      <c r="C6035" s="1" t="s">
        <v>2928</v>
      </c>
      <c r="D6035" s="2">
        <v>149</v>
      </c>
      <c r="F6035" s="2"/>
      <c r="G6035" s="2"/>
      <c r="J6035" s="1" t="s">
        <v>130</v>
      </c>
      <c r="K6035" s="225">
        <f>K5993-K6034</f>
        <v>420</v>
      </c>
    </row>
    <row r="6036" spans="1:11" hidden="1" outlineLevel="1">
      <c r="B6036" s="400">
        <v>41491</v>
      </c>
      <c r="C6036" s="1" t="s">
        <v>525</v>
      </c>
      <c r="D6036" s="2">
        <v>16</v>
      </c>
      <c r="F6036" s="2"/>
    </row>
    <row r="6037" spans="1:11" hidden="1" outlineLevel="1">
      <c r="B6037" s="400">
        <v>41491</v>
      </c>
      <c r="C6037" s="1" t="s">
        <v>525</v>
      </c>
      <c r="D6037" s="2">
        <v>14</v>
      </c>
      <c r="I6037" s="72"/>
      <c r="K6037" s="2"/>
    </row>
    <row r="6038" spans="1:11" hidden="1" outlineLevel="1">
      <c r="B6038" s="400">
        <v>41491</v>
      </c>
      <c r="C6038" s="1" t="s">
        <v>525</v>
      </c>
      <c r="D6038" s="2">
        <v>15</v>
      </c>
      <c r="G6038" s="2"/>
      <c r="I6038" s="32"/>
      <c r="K6038" s="2"/>
    </row>
    <row r="6039" spans="1:11" hidden="1" outlineLevel="1">
      <c r="B6039" s="400">
        <v>41491</v>
      </c>
      <c r="C6039" s="1" t="s">
        <v>525</v>
      </c>
      <c r="D6039" s="2">
        <v>10</v>
      </c>
      <c r="F6039" s="2"/>
      <c r="I6039" s="32"/>
      <c r="K6039" s="2"/>
    </row>
    <row r="6040" spans="1:11" hidden="1" outlineLevel="1">
      <c r="B6040" s="400">
        <v>41491</v>
      </c>
      <c r="C6040" s="1" t="s">
        <v>246</v>
      </c>
      <c r="D6040" s="2">
        <v>100</v>
      </c>
      <c r="E6040" s="25"/>
      <c r="F6040" s="2"/>
    </row>
    <row r="6041" spans="1:11" hidden="1" outlineLevel="1">
      <c r="B6041" s="400">
        <v>41492</v>
      </c>
      <c r="C6041" s="1" t="s">
        <v>525</v>
      </c>
      <c r="D6041" s="2">
        <v>14</v>
      </c>
      <c r="E6041" s="2"/>
      <c r="F6041" s="2"/>
    </row>
    <row r="6042" spans="1:11" hidden="1" outlineLevel="1">
      <c r="B6042" s="400">
        <v>41492</v>
      </c>
      <c r="C6042" s="2" t="s">
        <v>525</v>
      </c>
      <c r="D6042" s="14">
        <v>20</v>
      </c>
    </row>
    <row r="6043" spans="1:11" hidden="1" outlineLevel="1">
      <c r="B6043" s="400">
        <v>41492</v>
      </c>
      <c r="C6043" s="2" t="s">
        <v>525</v>
      </c>
      <c r="D6043" s="2">
        <v>21</v>
      </c>
      <c r="F6043" s="2"/>
    </row>
    <row r="6044" spans="1:11" hidden="1" outlineLevel="1">
      <c r="B6044" s="400">
        <v>41492</v>
      </c>
      <c r="C6044" s="2" t="s">
        <v>525</v>
      </c>
      <c r="D6044" s="2">
        <v>16</v>
      </c>
      <c r="E6044" s="2"/>
      <c r="F6044" s="2"/>
    </row>
    <row r="6045" spans="1:11" hidden="1" outlineLevel="1">
      <c r="B6045" s="400">
        <v>41492</v>
      </c>
      <c r="C6045" s="2" t="s">
        <v>525</v>
      </c>
      <c r="D6045" s="2">
        <v>20</v>
      </c>
      <c r="E6045" s="2"/>
    </row>
    <row r="6046" spans="1:11" hidden="1" outlineLevel="1">
      <c r="B6046" s="400">
        <v>41492</v>
      </c>
      <c r="C6046" s="2" t="s">
        <v>516</v>
      </c>
      <c r="D6046" s="2">
        <v>30</v>
      </c>
    </row>
    <row r="6047" spans="1:11" hidden="1" outlineLevel="1">
      <c r="B6047" s="400">
        <v>41492</v>
      </c>
      <c r="C6047" s="2" t="s">
        <v>516</v>
      </c>
      <c r="D6047" s="2">
        <v>20</v>
      </c>
    </row>
    <row r="6048" spans="1:11" hidden="1" outlineLevel="1">
      <c r="B6048" s="400">
        <v>41492</v>
      </c>
      <c r="C6048" s="2" t="s">
        <v>58</v>
      </c>
      <c r="D6048" s="14">
        <v>25</v>
      </c>
    </row>
    <row r="6049" spans="2:8" hidden="1" outlineLevel="1">
      <c r="B6049" s="400">
        <v>41492</v>
      </c>
      <c r="C6049" s="1" t="s">
        <v>71</v>
      </c>
      <c r="D6049" s="2">
        <v>3</v>
      </c>
      <c r="E6049" s="253"/>
      <c r="G6049" s="2"/>
    </row>
    <row r="6050" spans="2:8" hidden="1" outlineLevel="1">
      <c r="B6050" s="400">
        <v>41492</v>
      </c>
      <c r="C6050" s="1" t="s">
        <v>286</v>
      </c>
      <c r="D6050" s="2">
        <v>100</v>
      </c>
      <c r="E6050" s="28"/>
    </row>
    <row r="6051" spans="2:8" hidden="1" outlineLevel="1">
      <c r="B6051" s="400">
        <v>41493</v>
      </c>
      <c r="C6051" s="2" t="s">
        <v>525</v>
      </c>
      <c r="D6051" s="2">
        <v>27</v>
      </c>
      <c r="F6051" s="2"/>
    </row>
    <row r="6052" spans="2:8" hidden="1" outlineLevel="1">
      <c r="B6052" s="400">
        <v>41493</v>
      </c>
      <c r="C6052" s="2" t="s">
        <v>525</v>
      </c>
      <c r="D6052" s="14">
        <v>20</v>
      </c>
      <c r="F6052" s="2"/>
    </row>
    <row r="6053" spans="2:8" hidden="1" outlineLevel="1">
      <c r="B6053" s="400">
        <v>41493</v>
      </c>
      <c r="C6053" s="1" t="s">
        <v>12</v>
      </c>
      <c r="D6053" s="2">
        <v>159</v>
      </c>
    </row>
    <row r="6054" spans="2:8" hidden="1" outlineLevel="1">
      <c r="B6054" s="400">
        <v>41493</v>
      </c>
      <c r="C6054" s="1" t="s">
        <v>525</v>
      </c>
      <c r="D6054" s="2">
        <v>20</v>
      </c>
      <c r="F6054" s="2"/>
    </row>
    <row r="6055" spans="2:8" hidden="1" outlineLevel="1">
      <c r="B6055" s="400">
        <v>41493</v>
      </c>
      <c r="C6055" s="1" t="s">
        <v>3211</v>
      </c>
      <c r="D6055" s="2">
        <v>6</v>
      </c>
      <c r="F6055" s="2"/>
    </row>
    <row r="6056" spans="2:8" hidden="1" outlineLevel="1">
      <c r="B6056" s="400">
        <v>41493</v>
      </c>
      <c r="C6056" s="1" t="s">
        <v>3435</v>
      </c>
      <c r="D6056" s="2">
        <v>20</v>
      </c>
    </row>
    <row r="6057" spans="2:8" hidden="1" outlineLevel="1">
      <c r="B6057" s="400">
        <v>41494</v>
      </c>
      <c r="C6057" s="1" t="s">
        <v>525</v>
      </c>
      <c r="D6057" s="2">
        <v>20</v>
      </c>
      <c r="F6057" s="2"/>
    </row>
    <row r="6058" spans="2:8" hidden="1" outlineLevel="1">
      <c r="B6058" s="400">
        <v>41494</v>
      </c>
      <c r="C6058" s="2" t="s">
        <v>525</v>
      </c>
      <c r="D6058" s="14">
        <v>17</v>
      </c>
    </row>
    <row r="6059" spans="2:8" hidden="1" outlineLevel="1">
      <c r="B6059" s="400">
        <v>41494</v>
      </c>
      <c r="C6059" s="2" t="s">
        <v>525</v>
      </c>
      <c r="D6059" s="2">
        <v>7</v>
      </c>
      <c r="F6059" s="2"/>
      <c r="H6059" s="7"/>
    </row>
    <row r="6060" spans="2:8" hidden="1" outlineLevel="1">
      <c r="B6060" s="400">
        <v>41494</v>
      </c>
      <c r="C6060" s="2" t="s">
        <v>3436</v>
      </c>
      <c r="D6060" s="2">
        <v>300</v>
      </c>
      <c r="E6060" s="2"/>
      <c r="H6060" s="7"/>
    </row>
    <row r="6061" spans="2:8" hidden="1" outlineLevel="1">
      <c r="B6061" s="249">
        <v>41494</v>
      </c>
      <c r="C6061" s="236" t="s">
        <v>51</v>
      </c>
      <c r="D6061" s="70">
        <v>7</v>
      </c>
      <c r="F6061" s="2"/>
      <c r="G6061" s="2"/>
    </row>
    <row r="6062" spans="2:8" hidden="1" outlineLevel="1">
      <c r="B6062" s="249">
        <v>41495</v>
      </c>
      <c r="C6062" s="1" t="s">
        <v>3437</v>
      </c>
      <c r="D6062" s="2">
        <v>45</v>
      </c>
      <c r="G6062" s="2"/>
    </row>
    <row r="6063" spans="2:8" hidden="1" outlineLevel="1">
      <c r="B6063" s="249">
        <v>41495</v>
      </c>
      <c r="C6063" s="1" t="s">
        <v>401</v>
      </c>
      <c r="D6063" s="2">
        <v>55</v>
      </c>
      <c r="G6063" s="2"/>
    </row>
    <row r="6064" spans="2:8" hidden="1" outlineLevel="1">
      <c r="B6064" s="249">
        <v>41495</v>
      </c>
      <c r="C6064" s="1" t="s">
        <v>80</v>
      </c>
      <c r="D6064" s="2">
        <v>4</v>
      </c>
      <c r="E6064" s="28"/>
      <c r="F6064" s="2"/>
    </row>
    <row r="6065" spans="2:15" hidden="1" outlineLevel="1">
      <c r="B6065" s="249">
        <v>41495</v>
      </c>
      <c r="C6065" s="1" t="s">
        <v>246</v>
      </c>
      <c r="D6065" s="2">
        <v>60</v>
      </c>
    </row>
    <row r="6066" spans="2:15" hidden="1" outlineLevel="1">
      <c r="B6066" s="249">
        <v>41495</v>
      </c>
      <c r="C6066" s="1" t="s">
        <v>455</v>
      </c>
      <c r="D6066" s="14">
        <v>50</v>
      </c>
      <c r="E6066" s="2"/>
    </row>
    <row r="6067" spans="2:15" hidden="1" outlineLevel="1">
      <c r="B6067" s="249">
        <v>41495</v>
      </c>
      <c r="C6067" s="2" t="s">
        <v>23</v>
      </c>
      <c r="D6067" s="2">
        <v>103</v>
      </c>
      <c r="E6067" s="2"/>
    </row>
    <row r="6068" spans="2:15" hidden="1" outlineLevel="1">
      <c r="B6068" s="249">
        <v>41495</v>
      </c>
      <c r="C6068" s="1" t="s">
        <v>525</v>
      </c>
      <c r="D6068" s="2">
        <v>73</v>
      </c>
      <c r="F6068" s="2"/>
    </row>
    <row r="6069" spans="2:15" hidden="1" outlineLevel="1">
      <c r="B6069" s="249">
        <v>41496</v>
      </c>
      <c r="C6069" s="1" t="s">
        <v>455</v>
      </c>
      <c r="D6069" s="2">
        <v>20</v>
      </c>
    </row>
    <row r="6070" spans="2:15" hidden="1" outlineLevel="1">
      <c r="B6070" s="249">
        <v>41496</v>
      </c>
      <c r="C6070" s="1" t="s">
        <v>132</v>
      </c>
      <c r="D6070" s="2">
        <v>100</v>
      </c>
      <c r="F6070"/>
      <c r="G6070"/>
      <c r="H6070"/>
      <c r="I6070"/>
      <c r="J6070"/>
      <c r="K6070"/>
      <c r="L6070"/>
      <c r="M6070"/>
      <c r="N6070"/>
      <c r="O6070"/>
    </row>
    <row r="6071" spans="2:15" hidden="1" outlineLevel="1">
      <c r="B6071" s="249">
        <v>41496</v>
      </c>
      <c r="C6071" s="1" t="s">
        <v>525</v>
      </c>
      <c r="D6071" s="14">
        <v>20</v>
      </c>
      <c r="F6071"/>
      <c r="G6071"/>
      <c r="H6071"/>
      <c r="I6071"/>
      <c r="J6071"/>
      <c r="K6071"/>
      <c r="L6071"/>
      <c r="M6071"/>
      <c r="N6071"/>
      <c r="O6071"/>
    </row>
    <row r="6072" spans="2:15" hidden="1" outlineLevel="1">
      <c r="B6072" s="249">
        <v>41496</v>
      </c>
      <c r="C6072" s="1" t="s">
        <v>3438</v>
      </c>
      <c r="D6072" s="2">
        <v>500</v>
      </c>
      <c r="F6072"/>
      <c r="G6072"/>
      <c r="H6072"/>
      <c r="I6072"/>
      <c r="J6072"/>
      <c r="K6072"/>
      <c r="L6072"/>
      <c r="M6072"/>
      <c r="N6072"/>
      <c r="O6072"/>
    </row>
    <row r="6073" spans="2:15" hidden="1" outlineLevel="1">
      <c r="B6073" s="249">
        <v>41496</v>
      </c>
      <c r="C6073" s="2" t="s">
        <v>3043</v>
      </c>
      <c r="D6073" s="2">
        <v>100</v>
      </c>
      <c r="E6073" s="2"/>
      <c r="F6073" s="233"/>
      <c r="G6073"/>
      <c r="H6073"/>
      <c r="I6073"/>
      <c r="J6073"/>
      <c r="K6073"/>
      <c r="L6073"/>
      <c r="M6073"/>
      <c r="N6073"/>
      <c r="O6073"/>
    </row>
    <row r="6074" spans="2:15" hidden="1" outlineLevel="1">
      <c r="B6074" s="249">
        <v>41496</v>
      </c>
      <c r="C6074" s="1" t="s">
        <v>3439</v>
      </c>
      <c r="D6074" s="2">
        <v>1400</v>
      </c>
      <c r="F6074" s="233"/>
      <c r="G6074"/>
      <c r="H6074"/>
      <c r="I6074"/>
      <c r="J6074"/>
      <c r="K6074"/>
      <c r="L6074"/>
      <c r="M6074"/>
      <c r="N6074"/>
      <c r="O6074"/>
    </row>
    <row r="6075" spans="2:15" hidden="1" outlineLevel="1">
      <c r="B6075" s="249">
        <v>41496</v>
      </c>
      <c r="C6075" s="1" t="s">
        <v>23</v>
      </c>
      <c r="D6075" s="2">
        <v>240</v>
      </c>
    </row>
    <row r="6076" spans="2:15" hidden="1" outlineLevel="1">
      <c r="B6076" s="249">
        <v>41497</v>
      </c>
      <c r="C6076" s="1" t="s">
        <v>3440</v>
      </c>
      <c r="D6076" s="2">
        <v>135</v>
      </c>
    </row>
    <row r="6077" spans="2:15" hidden="1" outlineLevel="1">
      <c r="B6077" s="249">
        <v>41497</v>
      </c>
      <c r="C6077" s="2" t="s">
        <v>48</v>
      </c>
      <c r="D6077" s="2">
        <v>100</v>
      </c>
      <c r="F6077" s="2"/>
    </row>
    <row r="6078" spans="2:15" hidden="1" outlineLevel="1">
      <c r="B6078" s="249">
        <v>41497</v>
      </c>
      <c r="C6078" s="1" t="s">
        <v>3441</v>
      </c>
      <c r="D6078" s="2">
        <v>60</v>
      </c>
      <c r="E6078" s="2"/>
    </row>
    <row r="6079" spans="2:15" hidden="1" outlineLevel="1">
      <c r="B6079" s="249">
        <v>41497</v>
      </c>
      <c r="C6079" s="1" t="s">
        <v>132</v>
      </c>
      <c r="D6079" s="2">
        <v>200</v>
      </c>
      <c r="F6079" s="2"/>
    </row>
    <row r="6080" spans="2:15" hidden="1" outlineLevel="1">
      <c r="B6080" s="249">
        <v>41498</v>
      </c>
      <c r="C6080" s="1" t="s">
        <v>286</v>
      </c>
      <c r="D6080" s="2">
        <v>100</v>
      </c>
    </row>
    <row r="6081" spans="2:15" hidden="1" outlineLevel="1">
      <c r="B6081" s="249">
        <v>41498</v>
      </c>
      <c r="C6081" s="1" t="s">
        <v>525</v>
      </c>
      <c r="D6081" s="2">
        <v>14</v>
      </c>
      <c r="F6081" s="2"/>
    </row>
    <row r="6082" spans="2:15" hidden="1" outlineLevel="1">
      <c r="B6082" s="249">
        <v>41498</v>
      </c>
      <c r="C6082" s="1" t="s">
        <v>525</v>
      </c>
      <c r="D6082" s="2">
        <v>28</v>
      </c>
      <c r="F6082" s="2"/>
    </row>
    <row r="6083" spans="2:15" hidden="1" outlineLevel="1">
      <c r="B6083" s="249">
        <v>41498</v>
      </c>
      <c r="C6083" s="1" t="s">
        <v>525</v>
      </c>
      <c r="D6083" s="2">
        <v>25</v>
      </c>
    </row>
    <row r="6084" spans="2:15" hidden="1" outlineLevel="1">
      <c r="B6084" s="249">
        <v>41498</v>
      </c>
      <c r="C6084" s="1" t="s">
        <v>223</v>
      </c>
      <c r="D6084" s="2">
        <v>110</v>
      </c>
      <c r="F6084" s="2"/>
    </row>
    <row r="6085" spans="2:15" hidden="1" outlineLevel="1">
      <c r="B6085" s="249">
        <v>41498</v>
      </c>
      <c r="C6085" s="1" t="s">
        <v>516</v>
      </c>
      <c r="D6085" s="2">
        <v>100</v>
      </c>
      <c r="F6085" s="233"/>
      <c r="G6085"/>
      <c r="H6085"/>
      <c r="I6085"/>
      <c r="J6085"/>
      <c r="K6085"/>
      <c r="L6085"/>
      <c r="M6085"/>
      <c r="N6085"/>
      <c r="O6085"/>
    </row>
    <row r="6086" spans="2:15" hidden="1" outlineLevel="1">
      <c r="B6086" s="249">
        <v>41498</v>
      </c>
      <c r="C6086" s="1" t="s">
        <v>58</v>
      </c>
      <c r="D6086" s="2">
        <v>40</v>
      </c>
    </row>
    <row r="6087" spans="2:15" hidden="1" outlineLevel="1">
      <c r="B6087" s="249">
        <v>41498</v>
      </c>
      <c r="C6087" s="2" t="s">
        <v>80</v>
      </c>
      <c r="D6087" s="2">
        <v>40</v>
      </c>
      <c r="G6087" s="2"/>
      <c r="I6087" s="32"/>
      <c r="K6087" s="2"/>
    </row>
    <row r="6088" spans="2:15" hidden="1" outlineLevel="1">
      <c r="B6088" s="249">
        <v>41498</v>
      </c>
      <c r="C6088" s="2" t="s">
        <v>2876</v>
      </c>
      <c r="D6088" s="2">
        <v>7</v>
      </c>
      <c r="I6088" s="32"/>
      <c r="K6088" s="2"/>
    </row>
    <row r="6089" spans="2:15" hidden="1" outlineLevel="1">
      <c r="B6089" s="249">
        <v>41498</v>
      </c>
      <c r="C6089" s="2" t="s">
        <v>246</v>
      </c>
      <c r="D6089" s="2">
        <v>80</v>
      </c>
      <c r="F6089" s="2"/>
    </row>
    <row r="6090" spans="2:15" hidden="1" outlineLevel="1">
      <c r="B6090" s="249">
        <v>41498</v>
      </c>
      <c r="C6090" s="2" t="s">
        <v>58</v>
      </c>
      <c r="D6090" s="2">
        <v>35</v>
      </c>
      <c r="F6090" s="2"/>
      <c r="G6090" s="2"/>
    </row>
    <row r="6091" spans="2:15" hidden="1" outlineLevel="1">
      <c r="B6091" s="249">
        <v>41498</v>
      </c>
      <c r="C6091" s="1" t="s">
        <v>2707</v>
      </c>
      <c r="D6091" s="2">
        <v>40</v>
      </c>
      <c r="E6091" s="2"/>
      <c r="F6091" s="2"/>
    </row>
    <row r="6092" spans="2:15" hidden="1" outlineLevel="1">
      <c r="B6092" s="249">
        <v>41498</v>
      </c>
      <c r="C6092" s="1" t="s">
        <v>222</v>
      </c>
      <c r="D6092" s="2">
        <v>10</v>
      </c>
    </row>
    <row r="6093" spans="2:15" hidden="1" outlineLevel="1">
      <c r="B6093" s="249">
        <v>41498</v>
      </c>
      <c r="C6093" s="1" t="s">
        <v>48</v>
      </c>
      <c r="D6093" s="2">
        <v>50</v>
      </c>
    </row>
    <row r="6094" spans="2:15" hidden="1" outlineLevel="1">
      <c r="B6094" s="249">
        <v>41498</v>
      </c>
      <c r="C6094" s="1" t="s">
        <v>114</v>
      </c>
      <c r="D6094" s="2">
        <v>32</v>
      </c>
      <c r="F6094" s="2"/>
    </row>
    <row r="6095" spans="2:15" hidden="1" outlineLevel="1">
      <c r="B6095" s="249">
        <v>41498</v>
      </c>
      <c r="C6095" s="1" t="s">
        <v>51</v>
      </c>
      <c r="D6095" s="2">
        <v>166</v>
      </c>
    </row>
    <row r="6096" spans="2:15" hidden="1" outlineLevel="1">
      <c r="B6096" s="249">
        <v>41499</v>
      </c>
      <c r="C6096" s="1" t="s">
        <v>525</v>
      </c>
      <c r="D6096" s="2">
        <v>14</v>
      </c>
    </row>
    <row r="6097" spans="2:10" hidden="1" outlineLevel="1">
      <c r="B6097" s="249">
        <v>41499</v>
      </c>
      <c r="C6097" s="1" t="s">
        <v>525</v>
      </c>
      <c r="D6097" s="2">
        <v>28</v>
      </c>
      <c r="F6097" s="2"/>
    </row>
    <row r="6098" spans="2:10" hidden="1" outlineLevel="1">
      <c r="B6098" s="249">
        <v>41499</v>
      </c>
      <c r="C6098" s="1" t="s">
        <v>525</v>
      </c>
      <c r="D6098" s="2">
        <v>7</v>
      </c>
      <c r="F6098" s="2"/>
    </row>
    <row r="6099" spans="2:10" hidden="1" outlineLevel="1">
      <c r="B6099" s="249">
        <v>41499</v>
      </c>
      <c r="C6099" s="1" t="s">
        <v>525</v>
      </c>
      <c r="D6099" s="2">
        <v>18</v>
      </c>
    </row>
    <row r="6100" spans="2:10" hidden="1" outlineLevel="1">
      <c r="B6100" s="249">
        <v>41499</v>
      </c>
      <c r="C6100" s="1" t="s">
        <v>18</v>
      </c>
      <c r="D6100" s="2">
        <v>305</v>
      </c>
    </row>
    <row r="6101" spans="2:10" hidden="1" outlineLevel="1">
      <c r="B6101" s="249">
        <v>41499</v>
      </c>
      <c r="C6101" s="1" t="s">
        <v>111</v>
      </c>
      <c r="D6101" s="2">
        <v>26</v>
      </c>
    </row>
    <row r="6102" spans="2:10" hidden="1" outlineLevel="1">
      <c r="B6102" s="249">
        <v>41499</v>
      </c>
      <c r="C6102" s="1" t="s">
        <v>3344</v>
      </c>
      <c r="D6102" s="2">
        <v>230</v>
      </c>
      <c r="F6102" s="2"/>
    </row>
    <row r="6103" spans="2:10" hidden="1" outlineLevel="1">
      <c r="B6103" s="249">
        <v>41500</v>
      </c>
      <c r="C6103" s="1" t="s">
        <v>525</v>
      </c>
      <c r="D6103" s="2">
        <v>64</v>
      </c>
      <c r="F6103" s="2"/>
    </row>
    <row r="6104" spans="2:10" hidden="1" outlineLevel="1">
      <c r="B6104" s="249">
        <v>41500</v>
      </c>
      <c r="C6104" s="1" t="s">
        <v>525</v>
      </c>
      <c r="D6104" s="2">
        <v>30</v>
      </c>
      <c r="F6104" s="2"/>
      <c r="H6104" s="7"/>
    </row>
    <row r="6105" spans="2:10" hidden="1" outlineLevel="1">
      <c r="B6105" s="249">
        <v>41500</v>
      </c>
      <c r="C6105" s="1" t="s">
        <v>772</v>
      </c>
      <c r="D6105" s="2">
        <v>120</v>
      </c>
      <c r="E6105" s="2"/>
      <c r="H6105" s="7"/>
    </row>
    <row r="6106" spans="2:10" hidden="1" outlineLevel="1">
      <c r="B6106" s="249">
        <v>41501</v>
      </c>
      <c r="C6106" s="1" t="s">
        <v>80</v>
      </c>
      <c r="D6106" s="2">
        <v>50</v>
      </c>
      <c r="F6106" s="2"/>
      <c r="J6106" s="7"/>
    </row>
    <row r="6107" spans="2:10" hidden="1" outlineLevel="1">
      <c r="B6107" s="249">
        <v>41501</v>
      </c>
      <c r="C6107" s="2" t="s">
        <v>114</v>
      </c>
      <c r="D6107" s="2">
        <v>75</v>
      </c>
      <c r="F6107" s="2"/>
      <c r="J6107" s="7"/>
    </row>
    <row r="6108" spans="2:10" hidden="1" outlineLevel="1">
      <c r="B6108" s="249">
        <v>41501</v>
      </c>
      <c r="C6108" s="1" t="s">
        <v>3447</v>
      </c>
      <c r="D6108" s="2">
        <v>10</v>
      </c>
    </row>
    <row r="6109" spans="2:10" hidden="1" outlineLevel="1">
      <c r="B6109" s="249">
        <v>41502</v>
      </c>
      <c r="C6109" s="1" t="s">
        <v>525</v>
      </c>
      <c r="D6109" s="2">
        <v>45</v>
      </c>
      <c r="F6109" s="2"/>
    </row>
    <row r="6110" spans="2:10" hidden="1" outlineLevel="1">
      <c r="B6110" s="249">
        <v>41502</v>
      </c>
      <c r="C6110" s="1" t="s">
        <v>525</v>
      </c>
      <c r="D6110" s="2">
        <v>10</v>
      </c>
      <c r="F6110" s="2"/>
    </row>
    <row r="6111" spans="2:10" hidden="1" outlineLevel="1">
      <c r="B6111" s="249">
        <v>41502</v>
      </c>
      <c r="C6111" s="1" t="s">
        <v>114</v>
      </c>
      <c r="D6111" s="2">
        <v>59</v>
      </c>
    </row>
    <row r="6112" spans="2:10" hidden="1" outlineLevel="1">
      <c r="B6112" s="249">
        <v>41502</v>
      </c>
      <c r="C6112" s="1" t="s">
        <v>3449</v>
      </c>
      <c r="D6112" s="2">
        <v>10</v>
      </c>
    </row>
    <row r="6113" spans="2:6" hidden="1" outlineLevel="1">
      <c r="B6113" s="249">
        <v>41502</v>
      </c>
      <c r="C6113" s="1" t="s">
        <v>246</v>
      </c>
      <c r="D6113" s="2">
        <v>60</v>
      </c>
    </row>
    <row r="6114" spans="2:6" hidden="1" outlineLevel="1">
      <c r="B6114" s="249">
        <v>41502</v>
      </c>
      <c r="C6114" s="1" t="s">
        <v>3450</v>
      </c>
      <c r="D6114" s="2">
        <v>35</v>
      </c>
    </row>
    <row r="6115" spans="2:6" hidden="1" outlineLevel="1">
      <c r="B6115" s="249">
        <v>41503</v>
      </c>
      <c r="C6115" s="1" t="s">
        <v>76</v>
      </c>
      <c r="D6115" s="2">
        <v>220</v>
      </c>
      <c r="E6115" s="2"/>
    </row>
    <row r="6116" spans="2:6" hidden="1" outlineLevel="1">
      <c r="B6116" s="249">
        <v>41503</v>
      </c>
      <c r="C6116" s="1" t="s">
        <v>525</v>
      </c>
      <c r="D6116" s="2">
        <v>15</v>
      </c>
      <c r="F6116" s="2"/>
    </row>
    <row r="6117" spans="2:6" hidden="1" outlineLevel="1">
      <c r="B6117" s="249">
        <v>41503</v>
      </c>
      <c r="C6117" s="1" t="s">
        <v>18</v>
      </c>
      <c r="D6117" s="2">
        <v>57</v>
      </c>
      <c r="E6117" s="2"/>
      <c r="F6117" s="2"/>
    </row>
    <row r="6118" spans="2:6" hidden="1" outlineLevel="1">
      <c r="B6118" s="249">
        <v>41503</v>
      </c>
      <c r="C6118" s="1" t="s">
        <v>3452</v>
      </c>
      <c r="D6118" s="2">
        <v>53</v>
      </c>
      <c r="E6118" s="253"/>
      <c r="F6118" s="2"/>
    </row>
    <row r="6119" spans="2:6" hidden="1" outlineLevel="1">
      <c r="B6119" s="249">
        <v>41503</v>
      </c>
      <c r="C6119" s="1" t="s">
        <v>51</v>
      </c>
      <c r="D6119" s="2">
        <v>30</v>
      </c>
      <c r="F6119" s="2"/>
    </row>
    <row r="6120" spans="2:6" hidden="1" outlineLevel="1">
      <c r="B6120" s="249">
        <v>41503</v>
      </c>
      <c r="C6120" s="1" t="s">
        <v>3453</v>
      </c>
      <c r="D6120" s="2">
        <v>105</v>
      </c>
    </row>
    <row r="6121" spans="2:6" hidden="1" outlineLevel="1">
      <c r="B6121" s="249">
        <v>41503</v>
      </c>
      <c r="C6121" s="1" t="s">
        <v>23</v>
      </c>
      <c r="D6121" s="2">
        <v>150</v>
      </c>
      <c r="E6121" s="253"/>
    </row>
    <row r="6122" spans="2:6" hidden="1" outlineLevel="1">
      <c r="B6122" s="249">
        <v>41504</v>
      </c>
      <c r="C6122" s="1" t="s">
        <v>18</v>
      </c>
      <c r="D6122" s="2">
        <v>444</v>
      </c>
    </row>
    <row r="6123" spans="2:6" hidden="1" outlineLevel="1">
      <c r="B6123" s="249">
        <v>41504</v>
      </c>
      <c r="C6123" s="2" t="s">
        <v>289</v>
      </c>
      <c r="D6123" s="2">
        <v>50</v>
      </c>
    </row>
    <row r="6124" spans="2:6" hidden="1" outlineLevel="1">
      <c r="B6124" s="249">
        <v>41504</v>
      </c>
      <c r="C6124" s="2" t="s">
        <v>132</v>
      </c>
      <c r="D6124" s="2">
        <v>100</v>
      </c>
      <c r="F6124" s="2"/>
    </row>
    <row r="6125" spans="2:6" hidden="1" outlineLevel="1">
      <c r="B6125" s="249">
        <v>41505</v>
      </c>
      <c r="C6125" s="2" t="s">
        <v>525</v>
      </c>
      <c r="D6125" s="2">
        <v>60</v>
      </c>
      <c r="F6125" s="2"/>
    </row>
    <row r="6126" spans="2:6" hidden="1" outlineLevel="1">
      <c r="B6126" s="249">
        <v>41505</v>
      </c>
      <c r="C6126" s="1" t="s">
        <v>3458</v>
      </c>
      <c r="D6126" s="2">
        <v>145</v>
      </c>
    </row>
    <row r="6127" spans="2:6" hidden="1" outlineLevel="1">
      <c r="B6127" s="249">
        <v>41505</v>
      </c>
      <c r="C6127" s="1" t="s">
        <v>3447</v>
      </c>
      <c r="D6127" s="2">
        <v>20</v>
      </c>
      <c r="F6127" s="2"/>
    </row>
    <row r="6128" spans="2:6" hidden="1" outlineLevel="1">
      <c r="B6128" s="249">
        <v>41505</v>
      </c>
      <c r="C6128" s="1" t="s">
        <v>51</v>
      </c>
      <c r="D6128" s="2">
        <v>106</v>
      </c>
      <c r="E6128" s="2"/>
      <c r="F6128" s="2"/>
    </row>
    <row r="6129" spans="2:7" hidden="1" outlineLevel="1">
      <c r="B6129" s="249">
        <v>41506</v>
      </c>
      <c r="C6129" s="1" t="s">
        <v>525</v>
      </c>
      <c r="D6129" s="2">
        <v>78</v>
      </c>
    </row>
    <row r="6130" spans="2:7" hidden="1" outlineLevel="1">
      <c r="B6130" s="249">
        <v>41506</v>
      </c>
      <c r="C6130" s="1" t="s">
        <v>12</v>
      </c>
      <c r="D6130" s="2">
        <v>15</v>
      </c>
      <c r="E6130" s="2"/>
      <c r="F6130" s="2"/>
    </row>
    <row r="6131" spans="2:7" hidden="1" outlineLevel="1">
      <c r="B6131" s="249">
        <v>41506</v>
      </c>
      <c r="C6131" s="1" t="s">
        <v>485</v>
      </c>
      <c r="D6131" s="14">
        <v>20</v>
      </c>
      <c r="F6131" s="2"/>
    </row>
    <row r="6132" spans="2:7" hidden="1" outlineLevel="1">
      <c r="B6132" s="249">
        <v>41506</v>
      </c>
      <c r="C6132" s="1" t="s">
        <v>23</v>
      </c>
      <c r="D6132" s="14">
        <v>35</v>
      </c>
    </row>
    <row r="6133" spans="2:7" hidden="1" outlineLevel="1">
      <c r="B6133" s="249">
        <v>41506</v>
      </c>
      <c r="C6133" s="2" t="s">
        <v>246</v>
      </c>
      <c r="D6133" s="2">
        <v>70</v>
      </c>
      <c r="E6133" s="253"/>
      <c r="F6133" s="2"/>
    </row>
    <row r="6134" spans="2:7" hidden="1" outlineLevel="1">
      <c r="B6134" s="249">
        <v>41507</v>
      </c>
      <c r="C6134" s="1" t="s">
        <v>525</v>
      </c>
      <c r="D6134" s="2">
        <v>118</v>
      </c>
      <c r="F6134" s="2"/>
      <c r="G6134" s="2"/>
    </row>
    <row r="6135" spans="2:7" hidden="1" outlineLevel="1">
      <c r="B6135" s="249">
        <v>41507</v>
      </c>
      <c r="C6135" s="1" t="s">
        <v>3458</v>
      </c>
      <c r="D6135" s="2">
        <v>155</v>
      </c>
      <c r="F6135" s="2"/>
    </row>
    <row r="6136" spans="2:7" hidden="1" outlineLevel="1">
      <c r="B6136" s="249">
        <v>41508</v>
      </c>
      <c r="C6136" s="1" t="s">
        <v>525</v>
      </c>
      <c r="D6136" s="2">
        <v>14</v>
      </c>
      <c r="F6136" s="2"/>
    </row>
    <row r="6137" spans="2:7" hidden="1" outlineLevel="1">
      <c r="B6137" s="249">
        <v>41508</v>
      </c>
      <c r="C6137" s="1" t="s">
        <v>525</v>
      </c>
      <c r="D6137" s="2">
        <v>45</v>
      </c>
    </row>
    <row r="6138" spans="2:7" hidden="1" outlineLevel="1">
      <c r="B6138" s="249">
        <v>41508</v>
      </c>
      <c r="C6138" s="1" t="s">
        <v>525</v>
      </c>
      <c r="D6138" s="2">
        <v>11</v>
      </c>
    </row>
    <row r="6139" spans="2:7" hidden="1" outlineLevel="1">
      <c r="B6139" s="249">
        <v>41508</v>
      </c>
      <c r="C6139" s="1" t="s">
        <v>3460</v>
      </c>
      <c r="D6139" s="2">
        <v>200</v>
      </c>
    </row>
    <row r="6140" spans="2:7" hidden="1" outlineLevel="1">
      <c r="B6140" s="249">
        <v>41508</v>
      </c>
      <c r="C6140" s="1" t="s">
        <v>125</v>
      </c>
      <c r="D6140" s="2">
        <v>230</v>
      </c>
    </row>
    <row r="6141" spans="2:7" hidden="1" outlineLevel="1">
      <c r="B6141" s="249">
        <v>41508</v>
      </c>
      <c r="C6141" s="2" t="s">
        <v>406</v>
      </c>
      <c r="D6141" s="2">
        <v>20</v>
      </c>
    </row>
    <row r="6142" spans="2:7" hidden="1" outlineLevel="1">
      <c r="B6142" s="249">
        <v>41508</v>
      </c>
      <c r="C6142" s="1" t="s">
        <v>114</v>
      </c>
      <c r="D6142" s="2">
        <v>20</v>
      </c>
    </row>
    <row r="6143" spans="2:7" hidden="1" outlineLevel="1">
      <c r="B6143" s="249">
        <v>41508</v>
      </c>
      <c r="C6143" s="1" t="s">
        <v>401</v>
      </c>
      <c r="D6143" s="2">
        <v>30</v>
      </c>
    </row>
    <row r="6144" spans="2:7" hidden="1" outlineLevel="1">
      <c r="B6144" s="249">
        <v>41508</v>
      </c>
      <c r="C6144" s="1" t="s">
        <v>269</v>
      </c>
      <c r="D6144" s="2">
        <v>90</v>
      </c>
      <c r="F6144" s="2"/>
    </row>
    <row r="6145" spans="2:8" hidden="1" outlineLevel="1">
      <c r="B6145" s="249">
        <v>41508</v>
      </c>
      <c r="C6145" s="1" t="s">
        <v>3463</v>
      </c>
      <c r="D6145" s="2">
        <v>80</v>
      </c>
    </row>
    <row r="6146" spans="2:8" hidden="1" outlineLevel="1">
      <c r="B6146" s="249">
        <v>41509</v>
      </c>
      <c r="C6146" s="1" t="s">
        <v>525</v>
      </c>
      <c r="D6146" s="2">
        <v>15</v>
      </c>
      <c r="F6146" s="2"/>
    </row>
    <row r="6147" spans="2:8" hidden="1" outlineLevel="1">
      <c r="B6147" s="249">
        <v>41509</v>
      </c>
      <c r="C6147" s="1" t="s">
        <v>525</v>
      </c>
      <c r="D6147" s="2">
        <v>24</v>
      </c>
    </row>
    <row r="6148" spans="2:8" hidden="1" outlineLevel="1">
      <c r="B6148" s="249">
        <v>41509</v>
      </c>
      <c r="C6148" s="1" t="s">
        <v>12</v>
      </c>
      <c r="D6148" s="2">
        <v>100</v>
      </c>
    </row>
    <row r="6149" spans="2:8" hidden="1" outlineLevel="1">
      <c r="B6149" s="249">
        <v>41509</v>
      </c>
      <c r="C6149" s="1" t="s">
        <v>3464</v>
      </c>
      <c r="D6149" s="2">
        <v>60</v>
      </c>
    </row>
    <row r="6150" spans="2:8" hidden="1" outlineLevel="1">
      <c r="B6150" s="234">
        <v>41509</v>
      </c>
      <c r="C6150" s="182" t="s">
        <v>3465</v>
      </c>
      <c r="D6150" s="210">
        <v>110</v>
      </c>
    </row>
    <row r="6151" spans="2:8" hidden="1" outlineLevel="1">
      <c r="B6151" s="249">
        <v>41509</v>
      </c>
      <c r="C6151" s="1" t="s">
        <v>3466</v>
      </c>
      <c r="D6151" s="2">
        <v>50</v>
      </c>
      <c r="F6151" s="228"/>
    </row>
    <row r="6152" spans="2:8" hidden="1" outlineLevel="1">
      <c r="B6152" s="249">
        <v>41509</v>
      </c>
      <c r="C6152" s="1" t="s">
        <v>525</v>
      </c>
      <c r="D6152" s="2">
        <v>30</v>
      </c>
      <c r="F6152" s="228"/>
      <c r="G6152" s="455" t="s">
        <v>3469</v>
      </c>
      <c r="H6152" s="455">
        <v>700</v>
      </c>
    </row>
    <row r="6153" spans="2:8" hidden="1" outlineLevel="1">
      <c r="B6153" s="249">
        <v>41509</v>
      </c>
      <c r="C6153" s="2" t="s">
        <v>525</v>
      </c>
      <c r="D6153" s="2">
        <v>38</v>
      </c>
      <c r="E6153" s="2"/>
      <c r="F6153" s="228"/>
    </row>
    <row r="6154" spans="2:8" hidden="1" outlineLevel="1">
      <c r="B6154" s="249">
        <v>41509</v>
      </c>
      <c r="C6154" s="2" t="s">
        <v>3468</v>
      </c>
      <c r="D6154" s="2">
        <v>450</v>
      </c>
      <c r="E6154" s="2"/>
      <c r="F6154" s="228"/>
      <c r="G6154" s="455" t="s">
        <v>758</v>
      </c>
      <c r="H6154" s="455">
        <v>120</v>
      </c>
    </row>
    <row r="6155" spans="2:8" hidden="1" outlineLevel="1">
      <c r="B6155" s="249">
        <v>41509</v>
      </c>
      <c r="C6155" s="2" t="s">
        <v>23</v>
      </c>
      <c r="D6155" s="2">
        <v>66</v>
      </c>
      <c r="F6155" s="2"/>
      <c r="G6155" s="455" t="s">
        <v>3470</v>
      </c>
      <c r="H6155" s="455">
        <v>150</v>
      </c>
    </row>
    <row r="6156" spans="2:8" hidden="1" outlineLevel="1">
      <c r="B6156" s="249">
        <v>41509</v>
      </c>
      <c r="C6156" s="2" t="s">
        <v>525</v>
      </c>
      <c r="D6156" s="2">
        <v>16</v>
      </c>
      <c r="E6156" s="2"/>
      <c r="F6156" s="228"/>
      <c r="G6156" s="455" t="s">
        <v>3471</v>
      </c>
      <c r="H6156" s="455">
        <v>50</v>
      </c>
    </row>
    <row r="6157" spans="2:8" hidden="1" outlineLevel="1">
      <c r="B6157" s="249">
        <v>41510</v>
      </c>
      <c r="C6157" s="2" t="s">
        <v>12</v>
      </c>
      <c r="D6157" s="2">
        <v>233</v>
      </c>
      <c r="E6157" s="2"/>
      <c r="F6157" s="228"/>
      <c r="G6157" s="455" t="s">
        <v>114</v>
      </c>
      <c r="H6157" s="455">
        <v>50</v>
      </c>
    </row>
    <row r="6158" spans="2:8" hidden="1" outlineLevel="1">
      <c r="B6158" s="249">
        <v>41510</v>
      </c>
      <c r="C6158" s="2" t="s">
        <v>525</v>
      </c>
      <c r="D6158" s="2">
        <v>23</v>
      </c>
      <c r="G6158" s="455" t="s">
        <v>525</v>
      </c>
      <c r="H6158" s="455">
        <v>30</v>
      </c>
    </row>
    <row r="6159" spans="2:8" hidden="1" outlineLevel="1">
      <c r="B6159" s="249">
        <v>41510</v>
      </c>
      <c r="C6159" s="2" t="s">
        <v>525</v>
      </c>
      <c r="D6159" s="2">
        <v>15</v>
      </c>
      <c r="G6159" s="455" t="s">
        <v>3476</v>
      </c>
      <c r="H6159" s="455">
        <v>200</v>
      </c>
    </row>
    <row r="6160" spans="2:8" hidden="1" outlineLevel="1">
      <c r="B6160" s="249">
        <v>41510</v>
      </c>
      <c r="C6160" s="2" t="s">
        <v>367</v>
      </c>
      <c r="D6160" s="2">
        <v>5</v>
      </c>
      <c r="G6160" s="455" t="s">
        <v>968</v>
      </c>
      <c r="H6160" s="455">
        <v>100</v>
      </c>
    </row>
    <row r="6161" spans="2:8" hidden="1" outlineLevel="1">
      <c r="B6161" s="249">
        <v>41510</v>
      </c>
      <c r="C6161" s="1" t="s">
        <v>57</v>
      </c>
      <c r="D6161" s="2">
        <v>200</v>
      </c>
      <c r="H6161" s="1">
        <f>SUM(H6154:H6160)</f>
        <v>700</v>
      </c>
    </row>
    <row r="6162" spans="2:8" hidden="1" outlineLevel="1">
      <c r="B6162" s="249">
        <v>41513</v>
      </c>
      <c r="C6162" s="1" t="s">
        <v>525</v>
      </c>
      <c r="D6162" s="2">
        <v>100</v>
      </c>
      <c r="F6162" s="2"/>
      <c r="G6162" s="190" t="s">
        <v>226</v>
      </c>
      <c r="H6162" s="190">
        <v>20</v>
      </c>
    </row>
    <row r="6163" spans="2:8" hidden="1" outlineLevel="1">
      <c r="B6163" s="249">
        <v>41514</v>
      </c>
      <c r="C6163" s="1" t="s">
        <v>730</v>
      </c>
      <c r="D6163" s="2">
        <v>300</v>
      </c>
      <c r="F6163" s="2"/>
      <c r="G6163" s="454" t="s">
        <v>147</v>
      </c>
      <c r="H6163" s="190">
        <v>50</v>
      </c>
    </row>
    <row r="6164" spans="2:8" hidden="1" outlineLevel="1">
      <c r="B6164" s="249">
        <v>41514</v>
      </c>
      <c r="C6164" s="1" t="s">
        <v>742</v>
      </c>
      <c r="D6164" s="2">
        <v>190</v>
      </c>
      <c r="G6164" s="190" t="s">
        <v>3475</v>
      </c>
      <c r="H6164" s="190">
        <v>30</v>
      </c>
    </row>
    <row r="6165" spans="2:8" hidden="1" outlineLevel="1">
      <c r="B6165" s="249">
        <v>41514</v>
      </c>
      <c r="C6165" s="2" t="s">
        <v>525</v>
      </c>
      <c r="D6165" s="2">
        <v>80</v>
      </c>
      <c r="G6165" s="190" t="s">
        <v>150</v>
      </c>
      <c r="H6165" s="190">
        <v>5</v>
      </c>
    </row>
    <row r="6166" spans="2:8" hidden="1" outlineLevel="1">
      <c r="B6166" s="249">
        <v>41514</v>
      </c>
      <c r="C6166" s="2" t="s">
        <v>12</v>
      </c>
      <c r="D6166" s="2">
        <v>60</v>
      </c>
      <c r="G6166" s="190" t="s">
        <v>114</v>
      </c>
      <c r="H6166" s="190">
        <v>20</v>
      </c>
    </row>
    <row r="6167" spans="2:8" hidden="1" outlineLevel="1">
      <c r="B6167" s="249">
        <v>41514</v>
      </c>
      <c r="C6167" s="1" t="s">
        <v>3480</v>
      </c>
      <c r="D6167" s="2">
        <v>50</v>
      </c>
      <c r="G6167" s="190" t="s">
        <v>246</v>
      </c>
      <c r="H6167" s="190">
        <v>60</v>
      </c>
    </row>
    <row r="6168" spans="2:8" hidden="1" outlineLevel="1">
      <c r="B6168" s="249">
        <v>41514</v>
      </c>
      <c r="C6168" s="1" t="s">
        <v>525</v>
      </c>
      <c r="D6168" s="2">
        <v>13</v>
      </c>
      <c r="G6168" s="190" t="s">
        <v>525</v>
      </c>
      <c r="H6168" s="190">
        <v>40</v>
      </c>
    </row>
    <row r="6169" spans="2:8" hidden="1" outlineLevel="1">
      <c r="B6169" s="249">
        <v>41514</v>
      </c>
      <c r="C6169" s="2" t="s">
        <v>23</v>
      </c>
      <c r="D6169" s="2">
        <v>88</v>
      </c>
      <c r="G6169" s="190" t="s">
        <v>968</v>
      </c>
      <c r="H6169" s="190">
        <v>15</v>
      </c>
    </row>
    <row r="6170" spans="2:8" hidden="1" outlineLevel="1">
      <c r="B6170" s="249">
        <v>41515</v>
      </c>
      <c r="C6170" s="2" t="s">
        <v>525</v>
      </c>
      <c r="D6170" s="2">
        <v>114</v>
      </c>
      <c r="G6170" s="190" t="s">
        <v>850</v>
      </c>
      <c r="H6170" s="190">
        <v>30</v>
      </c>
    </row>
    <row r="6171" spans="2:8" hidden="1" outlineLevel="1">
      <c r="B6171" s="249">
        <v>41515</v>
      </c>
      <c r="C6171" s="1" t="s">
        <v>12</v>
      </c>
      <c r="D6171" s="2">
        <v>60</v>
      </c>
      <c r="F6171" s="2"/>
      <c r="G6171" s="190" t="s">
        <v>114</v>
      </c>
      <c r="H6171" s="190">
        <v>50</v>
      </c>
    </row>
    <row r="6172" spans="2:8" hidden="1" outlineLevel="1">
      <c r="B6172" s="249">
        <v>41515</v>
      </c>
      <c r="C6172" s="1" t="s">
        <v>114</v>
      </c>
      <c r="D6172" s="2">
        <v>20</v>
      </c>
      <c r="E6172" s="2"/>
      <c r="H6172" s="1">
        <f>SUM(H6162:H6171)</f>
        <v>320</v>
      </c>
    </row>
    <row r="6173" spans="2:8" hidden="1" outlineLevel="1">
      <c r="B6173" s="249">
        <v>41515</v>
      </c>
      <c r="C6173" s="1" t="s">
        <v>81</v>
      </c>
      <c r="D6173" s="2">
        <v>20</v>
      </c>
      <c r="F6173" s="2"/>
    </row>
    <row r="6174" spans="2:8" hidden="1" outlineLevel="1">
      <c r="B6174" s="249">
        <v>41516</v>
      </c>
      <c r="C6174" s="1" t="s">
        <v>525</v>
      </c>
      <c r="D6174" s="2">
        <v>15</v>
      </c>
    </row>
    <row r="6175" spans="2:8" hidden="1" outlineLevel="1">
      <c r="B6175" s="249">
        <v>41516</v>
      </c>
      <c r="C6175" s="1" t="s">
        <v>525</v>
      </c>
      <c r="D6175" s="2">
        <v>34</v>
      </c>
      <c r="F6175" s="2"/>
    </row>
    <row r="6176" spans="2:8" hidden="1" outlineLevel="1">
      <c r="B6176" s="249">
        <v>41516</v>
      </c>
      <c r="C6176" s="1" t="s">
        <v>12</v>
      </c>
      <c r="D6176" s="2">
        <v>200</v>
      </c>
      <c r="F6176" s="2"/>
    </row>
    <row r="6177" spans="2:7" hidden="1" outlineLevel="1">
      <c r="B6177" s="249">
        <v>41516</v>
      </c>
      <c r="C6177" s="1" t="s">
        <v>2928</v>
      </c>
      <c r="D6177" s="2">
        <v>30</v>
      </c>
    </row>
    <row r="6178" spans="2:7" hidden="1" outlineLevel="1">
      <c r="B6178" s="249">
        <v>41516</v>
      </c>
      <c r="C6178" s="1" t="s">
        <v>525</v>
      </c>
      <c r="D6178" s="2">
        <v>11</v>
      </c>
      <c r="F6178" s="2"/>
    </row>
    <row r="6179" spans="2:7" hidden="1" outlineLevel="1">
      <c r="B6179" s="249">
        <v>41516</v>
      </c>
      <c r="C6179" s="1" t="s">
        <v>525</v>
      </c>
      <c r="D6179" s="2">
        <v>15</v>
      </c>
    </row>
    <row r="6180" spans="2:7" hidden="1" outlineLevel="1">
      <c r="B6180" s="249">
        <v>41516</v>
      </c>
      <c r="C6180" s="2" t="s">
        <v>3474</v>
      </c>
      <c r="D6180" s="2">
        <v>270</v>
      </c>
    </row>
    <row r="6181" spans="2:7" hidden="1" outlineLevel="1">
      <c r="B6181" s="249">
        <v>41517</v>
      </c>
      <c r="C6181" s="1" t="s">
        <v>150</v>
      </c>
      <c r="D6181" s="2">
        <v>5</v>
      </c>
      <c r="F6181" s="2"/>
    </row>
    <row r="6182" spans="2:7" hidden="1" outlineLevel="1">
      <c r="B6182" s="249">
        <v>41517</v>
      </c>
      <c r="C6182" s="1" t="s">
        <v>166</v>
      </c>
      <c r="D6182" s="2">
        <v>40</v>
      </c>
    </row>
    <row r="6183" spans="2:7" hidden="1" outlineLevel="1">
      <c r="B6183" s="249">
        <v>41517</v>
      </c>
      <c r="C6183" s="2" t="s">
        <v>179</v>
      </c>
      <c r="D6183" s="2">
        <v>45</v>
      </c>
    </row>
    <row r="6184" spans="2:7" hidden="1" outlineLevel="1">
      <c r="B6184" s="249">
        <v>41517</v>
      </c>
      <c r="C6184" s="2" t="s">
        <v>516</v>
      </c>
      <c r="D6184" s="2">
        <v>20</v>
      </c>
    </row>
    <row r="6185" spans="2:7" hidden="1" outlineLevel="1">
      <c r="B6185" s="249">
        <v>41517</v>
      </c>
      <c r="C6185" s="1" t="s">
        <v>850</v>
      </c>
      <c r="D6185" s="2">
        <v>10</v>
      </c>
      <c r="F6185" s="2"/>
    </row>
    <row r="6186" spans="2:7" hidden="1" outlineLevel="1">
      <c r="B6186" s="249">
        <v>41517</v>
      </c>
      <c r="C6186" s="2" t="s">
        <v>246</v>
      </c>
      <c r="D6186" s="2">
        <v>30</v>
      </c>
    </row>
    <row r="6187" spans="2:7" hidden="1" outlineLevel="1">
      <c r="B6187" s="249">
        <v>41517</v>
      </c>
      <c r="C6187" s="2" t="s">
        <v>173</v>
      </c>
      <c r="D6187" s="2">
        <v>14</v>
      </c>
    </row>
    <row r="6188" spans="2:7" hidden="1" outlineLevel="1">
      <c r="B6188" s="249">
        <v>41517</v>
      </c>
      <c r="C6188" s="2" t="s">
        <v>3488</v>
      </c>
      <c r="D6188" s="2">
        <v>30</v>
      </c>
      <c r="F6188" s="2"/>
    </row>
    <row r="6189" spans="2:7" hidden="1" outlineLevel="1">
      <c r="B6189" s="249">
        <v>41517</v>
      </c>
      <c r="C6189" s="2" t="s">
        <v>114</v>
      </c>
      <c r="D6189" s="2">
        <v>86</v>
      </c>
    </row>
    <row r="6190" spans="2:7" hidden="1" outlineLevel="1">
      <c r="B6190" s="249">
        <v>41517</v>
      </c>
      <c r="C6190" s="70" t="s">
        <v>173</v>
      </c>
      <c r="D6190" s="70">
        <v>15</v>
      </c>
    </row>
    <row r="6191" spans="2:7" hidden="1" outlineLevel="1">
      <c r="B6191" s="249">
        <v>41517</v>
      </c>
      <c r="C6191" s="70" t="s">
        <v>114</v>
      </c>
      <c r="D6191" s="70">
        <v>20</v>
      </c>
    </row>
    <row r="6192" spans="2:7" hidden="1" outlineLevel="1">
      <c r="B6192" s="249">
        <v>41517</v>
      </c>
      <c r="C6192" s="236" t="s">
        <v>749</v>
      </c>
      <c r="D6192" s="70">
        <v>35</v>
      </c>
      <c r="E6192" s="2"/>
      <c r="F6192" s="2"/>
      <c r="G6192" s="2"/>
    </row>
    <row r="6193" spans="1:12" hidden="1" outlineLevel="1">
      <c r="B6193" s="249">
        <v>41517</v>
      </c>
      <c r="C6193" s="236" t="s">
        <v>246</v>
      </c>
      <c r="D6193" s="70">
        <v>70</v>
      </c>
    </row>
    <row r="6194" spans="1:12" collapsed="1">
      <c r="B6194" s="72"/>
      <c r="E6194" s="2"/>
    </row>
    <row r="6195" spans="1:12">
      <c r="B6195" s="2472">
        <v>41518</v>
      </c>
      <c r="C6195" s="2472"/>
      <c r="D6195" s="2472"/>
      <c r="E6195" s="2472"/>
      <c r="F6195" s="2472"/>
      <c r="G6195" s="2472"/>
      <c r="H6195" s="2472"/>
      <c r="I6195" s="2472"/>
      <c r="J6195" s="2472"/>
      <c r="K6195" s="2472"/>
      <c r="L6195" s="2472"/>
    </row>
    <row r="6196" spans="1:12" hidden="1" outlineLevel="1">
      <c r="B6196" s="2473" t="s">
        <v>0</v>
      </c>
      <c r="C6196" s="2473"/>
      <c r="D6196" s="2473"/>
      <c r="I6196" s="2473" t="s">
        <v>2638</v>
      </c>
      <c r="J6196" s="2473"/>
      <c r="K6196" s="2473"/>
    </row>
    <row r="6197" spans="1:12" hidden="1" outlineLevel="1">
      <c r="B6197" s="3" t="s">
        <v>115</v>
      </c>
      <c r="C6197" s="3" t="s">
        <v>116</v>
      </c>
      <c r="D6197" s="4" t="s">
        <v>4</v>
      </c>
      <c r="I6197" s="3" t="s">
        <v>115</v>
      </c>
      <c r="J6197" s="3" t="s">
        <v>116</v>
      </c>
      <c r="K6197" s="4" t="s">
        <v>4</v>
      </c>
    </row>
    <row r="6198" spans="1:12" hidden="1" outlineLevel="1">
      <c r="A6198" s="340" t="s">
        <v>2859</v>
      </c>
      <c r="B6198" s="450">
        <v>41519</v>
      </c>
      <c r="C6198" s="451" t="s">
        <v>2904</v>
      </c>
      <c r="D6198" s="333">
        <v>9000</v>
      </c>
      <c r="E6198" s="28"/>
      <c r="I6198" s="72">
        <v>41518</v>
      </c>
      <c r="J6198" s="1" t="s">
        <v>41</v>
      </c>
      <c r="K6198" s="70">
        <v>420</v>
      </c>
    </row>
    <row r="6199" spans="1:12" hidden="1" outlineLevel="1">
      <c r="A6199" s="341" t="s">
        <v>421</v>
      </c>
      <c r="B6199" s="445">
        <v>41519</v>
      </c>
      <c r="C6199" s="447" t="s">
        <v>3307</v>
      </c>
      <c r="D6199" s="343">
        <v>750</v>
      </c>
      <c r="E6199" s="28"/>
      <c r="I6199" s="72">
        <v>41519</v>
      </c>
      <c r="J6199" s="1" t="s">
        <v>41</v>
      </c>
      <c r="K6199" s="70">
        <v>1700</v>
      </c>
    </row>
    <row r="6200" spans="1:12" hidden="1" outlineLevel="1">
      <c r="A6200" s="341" t="s">
        <v>421</v>
      </c>
      <c r="B6200" s="445">
        <v>41519</v>
      </c>
      <c r="C6200" s="447" t="s">
        <v>3308</v>
      </c>
      <c r="D6200" s="343">
        <v>720</v>
      </c>
      <c r="E6200" s="28"/>
      <c r="I6200" s="72"/>
    </row>
    <row r="6201" spans="1:12" ht="30" hidden="1" outlineLevel="1">
      <c r="A6201" s="339" t="s">
        <v>464</v>
      </c>
      <c r="B6201" s="443">
        <v>41544</v>
      </c>
      <c r="C6201" s="449" t="s">
        <v>3309</v>
      </c>
      <c r="D6201" s="384" t="s">
        <v>3583</v>
      </c>
      <c r="I6201" s="72"/>
      <c r="J6201" s="1" t="s">
        <v>195</v>
      </c>
      <c r="K6201" s="225">
        <f>SUM(K6198:K6200)</f>
        <v>2120</v>
      </c>
    </row>
    <row r="6202" spans="1:12" hidden="1" outlineLevel="1">
      <c r="A6202" s="341" t="s">
        <v>421</v>
      </c>
      <c r="B6202" s="432">
        <v>41530</v>
      </c>
      <c r="C6202" s="446" t="s">
        <v>656</v>
      </c>
      <c r="D6202" s="343">
        <v>230</v>
      </c>
      <c r="I6202" s="32"/>
      <c r="K6202" s="225"/>
    </row>
    <row r="6203" spans="1:12" hidden="1" outlineLevel="1">
      <c r="A6203" s="341" t="s">
        <v>421</v>
      </c>
      <c r="B6203" s="432">
        <v>41545</v>
      </c>
      <c r="C6203" s="446" t="s">
        <v>3305</v>
      </c>
      <c r="D6203" s="343">
        <v>120</v>
      </c>
      <c r="E6203" s="28"/>
    </row>
    <row r="6204" spans="1:12" hidden="1" outlineLevel="1">
      <c r="A6204" s="342" t="s">
        <v>467</v>
      </c>
      <c r="B6204" s="440">
        <v>41543</v>
      </c>
      <c r="C6204" s="469" t="s">
        <v>3304</v>
      </c>
      <c r="D6204" s="470">
        <v>590</v>
      </c>
      <c r="E6204" s="25"/>
      <c r="I6204" s="1" t="s">
        <v>115</v>
      </c>
      <c r="J6204" s="1" t="s">
        <v>2</v>
      </c>
      <c r="K6204" s="1" t="s">
        <v>4</v>
      </c>
    </row>
    <row r="6205" spans="1:12" hidden="1" outlineLevel="1">
      <c r="A6205" s="342" t="s">
        <v>467</v>
      </c>
      <c r="B6205" s="440">
        <v>41543</v>
      </c>
      <c r="C6205" s="469" t="s">
        <v>614</v>
      </c>
      <c r="D6205" s="470">
        <v>280</v>
      </c>
      <c r="I6205" s="249">
        <v>41529</v>
      </c>
      <c r="J6205" s="2" t="s">
        <v>2873</v>
      </c>
      <c r="K6205" s="2">
        <v>330</v>
      </c>
      <c r="L6205" s="13"/>
    </row>
    <row r="6206" spans="1:12" ht="15" hidden="1" customHeight="1" outlineLevel="1">
      <c r="A6206" s="341" t="s">
        <v>421</v>
      </c>
      <c r="B6206" s="452" t="s">
        <v>608</v>
      </c>
      <c r="C6206" s="344" t="s">
        <v>2597</v>
      </c>
      <c r="D6206" s="452" t="s">
        <v>608</v>
      </c>
      <c r="I6206" s="249">
        <v>41532</v>
      </c>
      <c r="J6206" s="2" t="s">
        <v>232</v>
      </c>
      <c r="K6206" s="2">
        <v>300</v>
      </c>
      <c r="L6206" s="13"/>
    </row>
    <row r="6207" spans="1:12" hidden="1" outlineLevel="1">
      <c r="A6207" s="341" t="s">
        <v>421</v>
      </c>
      <c r="B6207" s="452" t="s">
        <v>608</v>
      </c>
      <c r="C6207" s="446" t="s">
        <v>475</v>
      </c>
      <c r="D6207" s="452" t="s">
        <v>608</v>
      </c>
      <c r="E6207" s="2"/>
      <c r="I6207" s="249">
        <v>41543</v>
      </c>
      <c r="J6207" s="236" t="s">
        <v>429</v>
      </c>
      <c r="K6207" s="70">
        <v>450</v>
      </c>
      <c r="L6207" s="13"/>
    </row>
    <row r="6208" spans="1:12" hidden="1" outlineLevel="1">
      <c r="A6208" s="341" t="s">
        <v>421</v>
      </c>
      <c r="B6208" s="452" t="s">
        <v>608</v>
      </c>
      <c r="C6208" s="446" t="s">
        <v>283</v>
      </c>
      <c r="D6208" s="452" t="s">
        <v>608</v>
      </c>
      <c r="E6208" s="28"/>
      <c r="I6208" s="249"/>
      <c r="J6208" s="2"/>
      <c r="K6208" s="2"/>
      <c r="L6208" s="13"/>
    </row>
    <row r="6209" spans="1:12" hidden="1" outlineLevel="1">
      <c r="A6209" s="342" t="s">
        <v>467</v>
      </c>
      <c r="B6209" s="440">
        <v>41540</v>
      </c>
      <c r="C6209" s="441" t="s">
        <v>27</v>
      </c>
      <c r="D6209" s="442">
        <v>971.09</v>
      </c>
      <c r="E6209" s="28"/>
      <c r="I6209" s="249"/>
      <c r="K6209" s="2"/>
      <c r="L6209" s="13"/>
    </row>
    <row r="6210" spans="1:12" ht="45" hidden="1" outlineLevel="1">
      <c r="A6210" s="341" t="s">
        <v>421</v>
      </c>
      <c r="B6210" s="432">
        <v>41538</v>
      </c>
      <c r="C6210" s="446" t="s">
        <v>3508</v>
      </c>
      <c r="D6210" s="343">
        <v>2104</v>
      </c>
      <c r="E6210" s="28"/>
      <c r="I6210" s="249"/>
      <c r="K6210" s="13"/>
      <c r="L6210" s="13"/>
    </row>
    <row r="6211" spans="1:12" hidden="1" outlineLevel="1">
      <c r="A6211" s="339" t="s">
        <v>3306</v>
      </c>
      <c r="B6211" s="443">
        <v>41521</v>
      </c>
      <c r="C6211" s="444" t="s">
        <v>3310</v>
      </c>
      <c r="D6211" s="350">
        <v>1000</v>
      </c>
      <c r="E6211" s="28"/>
      <c r="I6211" s="32"/>
      <c r="K6211" s="13"/>
      <c r="L6211" s="13"/>
    </row>
    <row r="6212" spans="1:12" hidden="1" outlineLevel="1">
      <c r="A6212" s="341" t="s">
        <v>421</v>
      </c>
      <c r="B6212" s="452" t="s">
        <v>608</v>
      </c>
      <c r="C6212" s="446" t="s">
        <v>2598</v>
      </c>
      <c r="D6212" s="452" t="s">
        <v>608</v>
      </c>
      <c r="E6212" s="28"/>
      <c r="I6212" s="32"/>
      <c r="K6212" s="13"/>
      <c r="L6212" s="13"/>
    </row>
    <row r="6213" spans="1:12" hidden="1" outlineLevel="1">
      <c r="A6213" s="340" t="s">
        <v>2859</v>
      </c>
      <c r="B6213" s="450">
        <v>41521</v>
      </c>
      <c r="C6213" s="451" t="s">
        <v>2179</v>
      </c>
      <c r="D6213" s="335">
        <v>3360</v>
      </c>
      <c r="E6213" s="28"/>
      <c r="I6213" s="32"/>
      <c r="K6213" s="13"/>
      <c r="L6213" s="13"/>
    </row>
    <row r="6214" spans="1:12" hidden="1" outlineLevel="1">
      <c r="A6214" s="341" t="s">
        <v>421</v>
      </c>
      <c r="B6214" s="445">
        <v>41524</v>
      </c>
      <c r="C6214" s="446" t="s">
        <v>3521</v>
      </c>
      <c r="D6214" s="344">
        <v>800</v>
      </c>
      <c r="E6214" s="28"/>
      <c r="I6214" s="32"/>
      <c r="K6214" s="13"/>
      <c r="L6214" s="13"/>
    </row>
    <row r="6215" spans="1:12" hidden="1" outlineLevel="1">
      <c r="A6215" s="340" t="s">
        <v>2859</v>
      </c>
      <c r="B6215" s="450">
        <v>41519</v>
      </c>
      <c r="C6215" s="451" t="s">
        <v>3312</v>
      </c>
      <c r="D6215" s="335">
        <v>25000</v>
      </c>
      <c r="E6215" s="28"/>
      <c r="I6215" s="32"/>
      <c r="K6215" s="13"/>
      <c r="L6215" s="13"/>
    </row>
    <row r="6216" spans="1:12" hidden="1" outlineLevel="1">
      <c r="A6216" s="340" t="s">
        <v>2859</v>
      </c>
      <c r="B6216" s="450">
        <v>41519</v>
      </c>
      <c r="C6216" s="451" t="s">
        <v>3410</v>
      </c>
      <c r="D6216" s="335">
        <v>1000</v>
      </c>
      <c r="E6216" s="28"/>
      <c r="I6216" s="32"/>
      <c r="K6216" s="13"/>
      <c r="L6216" s="13"/>
    </row>
    <row r="6217" spans="1:12" hidden="1" outlineLevel="1">
      <c r="A6217" s="340" t="s">
        <v>2859</v>
      </c>
      <c r="B6217" s="450">
        <v>41519</v>
      </c>
      <c r="C6217" s="451" t="s">
        <v>2501</v>
      </c>
      <c r="D6217" s="335">
        <v>8951.0300000000007</v>
      </c>
      <c r="E6217" s="28"/>
      <c r="I6217" s="32"/>
      <c r="K6217" s="13"/>
      <c r="L6217" s="13"/>
    </row>
    <row r="6218" spans="1:12" hidden="1" outlineLevel="1">
      <c r="A6218" s="2"/>
      <c r="B6218" s="249"/>
      <c r="E6218" s="28"/>
      <c r="F6218" s="399"/>
      <c r="I6218" s="32"/>
      <c r="K6218" s="13"/>
      <c r="L6218" s="13"/>
    </row>
    <row r="6219" spans="1:12" hidden="1" outlineLevel="1">
      <c r="A6219" s="2"/>
      <c r="B6219" s="249">
        <v>41518</v>
      </c>
      <c r="C6219" s="236" t="s">
        <v>246</v>
      </c>
      <c r="D6219" s="70">
        <v>60</v>
      </c>
      <c r="F6219" s="2"/>
      <c r="I6219" s="32"/>
      <c r="K6219" s="13"/>
      <c r="L6219" s="13"/>
    </row>
    <row r="6220" spans="1:12" hidden="1" outlineLevel="1">
      <c r="B6220" s="249">
        <v>41518</v>
      </c>
      <c r="C6220" s="70" t="s">
        <v>516</v>
      </c>
      <c r="D6220" s="70">
        <v>70</v>
      </c>
      <c r="F6220" s="2"/>
      <c r="I6220" s="32"/>
      <c r="K6220" s="13"/>
      <c r="L6220" s="13"/>
    </row>
    <row r="6221" spans="1:12" hidden="1" outlineLevel="1">
      <c r="B6221" s="249">
        <v>41518</v>
      </c>
      <c r="C6221" s="1" t="s">
        <v>289</v>
      </c>
      <c r="D6221" s="2">
        <v>90</v>
      </c>
      <c r="F6221" s="2"/>
      <c r="I6221" s="32"/>
      <c r="K6221" s="13"/>
      <c r="L6221" s="13"/>
    </row>
    <row r="6222" spans="1:12" hidden="1" outlineLevel="1">
      <c r="B6222" s="249">
        <v>41518</v>
      </c>
      <c r="C6222" s="70" t="s">
        <v>23</v>
      </c>
      <c r="D6222" s="70">
        <v>190</v>
      </c>
      <c r="F6222" s="2"/>
      <c r="G6222" s="2"/>
      <c r="I6222" s="32"/>
      <c r="K6222" s="13"/>
      <c r="L6222" s="13"/>
    </row>
    <row r="6223" spans="1:12" hidden="1" outlineLevel="1">
      <c r="B6223" s="249">
        <v>41518</v>
      </c>
      <c r="C6223" s="70" t="s">
        <v>218</v>
      </c>
      <c r="D6223" s="70">
        <v>96</v>
      </c>
      <c r="G6223" s="2"/>
      <c r="I6223" s="32"/>
      <c r="K6223" s="13"/>
      <c r="L6223" s="13"/>
    </row>
    <row r="6224" spans="1:12" ht="45" hidden="1" outlineLevel="1">
      <c r="A6224" s="2"/>
      <c r="B6224" s="249">
        <v>41518</v>
      </c>
      <c r="C6224" s="205" t="s">
        <v>3527</v>
      </c>
      <c r="D6224" s="2">
        <v>170</v>
      </c>
      <c r="E6224" s="1" t="s">
        <v>3528</v>
      </c>
      <c r="F6224" s="2"/>
      <c r="I6224" s="32"/>
      <c r="K6224" s="13"/>
    </row>
    <row r="6225" spans="1:11" hidden="1" outlineLevel="1">
      <c r="A6225" s="2"/>
      <c r="B6225" s="249">
        <v>41519</v>
      </c>
      <c r="C6225" s="1" t="s">
        <v>525</v>
      </c>
      <c r="D6225" s="2">
        <v>15</v>
      </c>
      <c r="E6225" s="2"/>
      <c r="I6225" s="32"/>
      <c r="K6225" s="13"/>
    </row>
    <row r="6226" spans="1:11" hidden="1" outlineLevel="1">
      <c r="B6226" s="249">
        <v>41519</v>
      </c>
      <c r="C6226" s="1" t="s">
        <v>525</v>
      </c>
      <c r="D6226" s="2">
        <v>67</v>
      </c>
      <c r="E6226" s="2"/>
      <c r="I6226" s="32"/>
      <c r="K6226" s="13"/>
    </row>
    <row r="6227" spans="1:11" hidden="1" outlineLevel="1">
      <c r="A6227" s="2"/>
      <c r="B6227" s="249">
        <v>41519</v>
      </c>
      <c r="C6227" s="1" t="s">
        <v>111</v>
      </c>
      <c r="D6227" s="2">
        <v>39</v>
      </c>
      <c r="E6227" s="28"/>
      <c r="F6227" s="2"/>
      <c r="I6227" s="32"/>
      <c r="J6227" s="2"/>
      <c r="K6227" s="13"/>
    </row>
    <row r="6228" spans="1:11" hidden="1" outlineLevel="1">
      <c r="A6228" s="2"/>
      <c r="B6228" s="249">
        <v>41519</v>
      </c>
      <c r="C6228" s="1" t="s">
        <v>3509</v>
      </c>
      <c r="D6228" s="2">
        <v>20</v>
      </c>
      <c r="G6228" s="2"/>
      <c r="K6228" s="13"/>
    </row>
    <row r="6229" spans="1:11" hidden="1" outlineLevel="1">
      <c r="A6229" s="2"/>
      <c r="B6229" s="249">
        <v>41519</v>
      </c>
      <c r="C6229" s="1" t="s">
        <v>51</v>
      </c>
      <c r="D6229" s="2">
        <v>195</v>
      </c>
      <c r="I6229" s="32"/>
      <c r="K6229" s="13"/>
    </row>
    <row r="6230" spans="1:11" hidden="1" outlineLevel="1">
      <c r="A6230" s="2"/>
      <c r="B6230" s="249">
        <v>41519</v>
      </c>
      <c r="C6230" s="1" t="s">
        <v>491</v>
      </c>
      <c r="D6230" s="2">
        <v>15</v>
      </c>
      <c r="F6230" s="2"/>
      <c r="G6230" s="2"/>
      <c r="K6230" s="13"/>
    </row>
    <row r="6231" spans="1:11" hidden="1" outlineLevel="1">
      <c r="A6231" s="2"/>
      <c r="B6231" s="249">
        <v>41519</v>
      </c>
      <c r="C6231" s="1" t="s">
        <v>401</v>
      </c>
      <c r="D6231" s="2">
        <v>30</v>
      </c>
      <c r="E6231" s="2"/>
      <c r="G6231" s="2"/>
      <c r="K6231" s="13"/>
    </row>
    <row r="6232" spans="1:11" hidden="1" outlineLevel="1">
      <c r="A6232" s="2"/>
      <c r="B6232" s="249">
        <v>41519</v>
      </c>
      <c r="C6232" s="1" t="s">
        <v>3510</v>
      </c>
      <c r="D6232" s="2">
        <v>10</v>
      </c>
      <c r="E6232" s="2"/>
      <c r="K6232" s="13"/>
    </row>
    <row r="6233" spans="1:11" hidden="1" outlineLevel="1">
      <c r="A6233" s="2"/>
      <c r="B6233" s="249">
        <v>41519</v>
      </c>
      <c r="C6233" s="1" t="s">
        <v>80</v>
      </c>
      <c r="D6233" s="2">
        <v>30</v>
      </c>
      <c r="E6233" s="2"/>
      <c r="K6233" s="13"/>
    </row>
    <row r="6234" spans="1:11" hidden="1" outlineLevel="1">
      <c r="A6234" s="2"/>
      <c r="B6234" s="249">
        <v>41519</v>
      </c>
      <c r="C6234" s="1" t="s">
        <v>18</v>
      </c>
      <c r="D6234" s="2">
        <v>157</v>
      </c>
      <c r="E6234" s="2"/>
      <c r="K6234" s="13"/>
    </row>
    <row r="6235" spans="1:11" hidden="1" outlineLevel="1">
      <c r="A6235" s="2"/>
      <c r="B6235" s="249">
        <v>41520</v>
      </c>
      <c r="C6235" s="1" t="s">
        <v>525</v>
      </c>
      <c r="D6235" s="2">
        <v>22</v>
      </c>
    </row>
    <row r="6236" spans="1:11" hidden="1" outlineLevel="1">
      <c r="A6236" s="2"/>
      <c r="B6236" s="249">
        <v>41520</v>
      </c>
      <c r="C6236" s="1" t="s">
        <v>525</v>
      </c>
      <c r="D6236" s="2">
        <v>38</v>
      </c>
      <c r="K6236" s="13"/>
    </row>
    <row r="6237" spans="1:11" hidden="1" outlineLevel="1">
      <c r="A6237" s="2"/>
      <c r="B6237" s="249">
        <v>41520</v>
      </c>
      <c r="C6237" s="1" t="s">
        <v>525</v>
      </c>
      <c r="D6237" s="2">
        <v>39</v>
      </c>
      <c r="F6237" s="2"/>
      <c r="G6237" s="25"/>
      <c r="J6237" s="1" t="s">
        <v>195</v>
      </c>
      <c r="K6237" s="13">
        <f>SUM(K6205:K6236)</f>
        <v>1080</v>
      </c>
    </row>
    <row r="6238" spans="1:11" hidden="1" outlineLevel="1">
      <c r="B6238" s="249">
        <v>41520</v>
      </c>
      <c r="C6238" s="1" t="s">
        <v>3511</v>
      </c>
      <c r="D6238" s="2">
        <v>850</v>
      </c>
      <c r="F6238" s="2"/>
      <c r="G6238" s="2"/>
      <c r="J6238" s="1" t="s">
        <v>130</v>
      </c>
      <c r="K6238" s="225">
        <f>K6201-K6237</f>
        <v>1040</v>
      </c>
    </row>
    <row r="6239" spans="1:11" hidden="1" outlineLevel="1">
      <c r="B6239" s="249">
        <v>41520</v>
      </c>
      <c r="C6239" s="1" t="s">
        <v>525</v>
      </c>
      <c r="D6239" s="2">
        <v>20</v>
      </c>
      <c r="F6239" s="2"/>
    </row>
    <row r="6240" spans="1:11" hidden="1" outlineLevel="1">
      <c r="B6240" s="249">
        <v>41520</v>
      </c>
      <c r="C6240" s="1" t="s">
        <v>3474</v>
      </c>
      <c r="D6240" s="2">
        <v>158</v>
      </c>
      <c r="F6240" s="2"/>
      <c r="I6240" s="72"/>
      <c r="K6240" s="2"/>
    </row>
    <row r="6241" spans="2:11" hidden="1" outlineLevel="1">
      <c r="B6241" s="249">
        <v>41520</v>
      </c>
      <c r="C6241" s="1" t="s">
        <v>18</v>
      </c>
      <c r="D6241" s="2">
        <v>3</v>
      </c>
      <c r="G6241" s="2"/>
      <c r="I6241" s="32"/>
      <c r="K6241" s="2"/>
    </row>
    <row r="6242" spans="2:11" hidden="1" outlineLevel="1">
      <c r="B6242" s="249">
        <v>41520</v>
      </c>
      <c r="C6242" s="1" t="s">
        <v>246</v>
      </c>
      <c r="D6242" s="2">
        <v>60</v>
      </c>
      <c r="F6242" s="2"/>
      <c r="I6242" s="32"/>
      <c r="K6242" s="2"/>
    </row>
    <row r="6243" spans="2:11" hidden="1" outlineLevel="1">
      <c r="B6243" s="249">
        <v>41520</v>
      </c>
      <c r="C6243" s="1" t="s">
        <v>525</v>
      </c>
      <c r="D6243" s="2">
        <v>5</v>
      </c>
      <c r="E6243" s="25"/>
      <c r="F6243" s="2"/>
    </row>
    <row r="6244" spans="2:11" hidden="1" outlineLevel="1">
      <c r="B6244" s="249">
        <v>41520</v>
      </c>
      <c r="C6244" s="1" t="s">
        <v>23</v>
      </c>
      <c r="D6244" s="2">
        <v>62</v>
      </c>
      <c r="E6244" s="2"/>
      <c r="F6244" s="2"/>
    </row>
    <row r="6245" spans="2:11" hidden="1" outlineLevel="1">
      <c r="B6245" s="249">
        <v>41521</v>
      </c>
      <c r="C6245" s="2" t="s">
        <v>525</v>
      </c>
      <c r="D6245" s="14">
        <v>15</v>
      </c>
    </row>
    <row r="6246" spans="2:11" hidden="1" outlineLevel="1">
      <c r="B6246" s="249">
        <v>41521</v>
      </c>
      <c r="C6246" s="2" t="s">
        <v>525</v>
      </c>
      <c r="D6246" s="2">
        <v>8</v>
      </c>
      <c r="F6246" s="2"/>
    </row>
    <row r="6247" spans="2:11" hidden="1" outlineLevel="1">
      <c r="B6247" s="249">
        <v>41521</v>
      </c>
      <c r="C6247" s="2" t="s">
        <v>525</v>
      </c>
      <c r="D6247" s="2">
        <v>55</v>
      </c>
      <c r="E6247" s="2"/>
      <c r="F6247" s="2"/>
    </row>
    <row r="6248" spans="2:11" hidden="1" outlineLevel="1">
      <c r="B6248" s="249">
        <v>41521</v>
      </c>
      <c r="C6248" s="2" t="s">
        <v>525</v>
      </c>
      <c r="D6248" s="2">
        <v>32</v>
      </c>
      <c r="E6248" s="2"/>
      <c r="F6248" s="2"/>
    </row>
    <row r="6249" spans="2:11" hidden="1" outlineLevel="1">
      <c r="B6249" s="249">
        <v>41521</v>
      </c>
      <c r="C6249" s="2" t="s">
        <v>18</v>
      </c>
      <c r="D6249" s="2">
        <v>104</v>
      </c>
    </row>
    <row r="6250" spans="2:11" hidden="1" outlineLevel="1">
      <c r="B6250" s="249">
        <v>41522</v>
      </c>
      <c r="C6250" s="2" t="s">
        <v>57</v>
      </c>
      <c r="D6250" s="2">
        <v>215</v>
      </c>
    </row>
    <row r="6251" spans="2:11" hidden="1" outlineLevel="1">
      <c r="B6251" s="249">
        <v>41522</v>
      </c>
      <c r="C6251" s="2" t="s">
        <v>525</v>
      </c>
      <c r="D6251" s="14">
        <v>64</v>
      </c>
    </row>
    <row r="6252" spans="2:11" hidden="1" outlineLevel="1">
      <c r="B6252" s="249">
        <v>41522</v>
      </c>
      <c r="C6252" s="1" t="s">
        <v>12</v>
      </c>
      <c r="D6252" s="2">
        <v>15</v>
      </c>
      <c r="E6252" s="253"/>
      <c r="G6252" s="2"/>
    </row>
    <row r="6253" spans="2:11" hidden="1" outlineLevel="1">
      <c r="B6253" s="249">
        <v>41522</v>
      </c>
      <c r="C6253" s="1" t="s">
        <v>246</v>
      </c>
      <c r="D6253" s="2">
        <v>25</v>
      </c>
      <c r="E6253" s="28"/>
      <c r="F6253" s="2"/>
    </row>
    <row r="6254" spans="2:11" hidden="1" outlineLevel="1">
      <c r="B6254" s="249">
        <v>41522</v>
      </c>
      <c r="C6254" s="2" t="s">
        <v>3516</v>
      </c>
      <c r="D6254" s="2">
        <v>2578</v>
      </c>
      <c r="F6254" s="2"/>
    </row>
    <row r="6255" spans="2:11" hidden="1" outlineLevel="1">
      <c r="B6255" s="249">
        <v>41522</v>
      </c>
      <c r="C6255" s="2" t="s">
        <v>3516</v>
      </c>
      <c r="D6255" s="14">
        <v>8</v>
      </c>
      <c r="F6255" s="2"/>
    </row>
    <row r="6256" spans="2:11" hidden="1" outlineLevel="1">
      <c r="B6256" s="249">
        <v>41522</v>
      </c>
      <c r="C6256" s="1" t="s">
        <v>76</v>
      </c>
      <c r="D6256" s="2">
        <v>10</v>
      </c>
    </row>
    <row r="6257" spans="2:8" hidden="1" outlineLevel="1">
      <c r="B6257" s="249">
        <v>41523</v>
      </c>
      <c r="C6257" s="1" t="s">
        <v>414</v>
      </c>
      <c r="D6257" s="2">
        <v>40</v>
      </c>
      <c r="F6257" s="2"/>
    </row>
    <row r="6258" spans="2:8" hidden="1" outlineLevel="1">
      <c r="B6258" s="249">
        <v>41523</v>
      </c>
      <c r="C6258" s="1" t="s">
        <v>12</v>
      </c>
      <c r="D6258" s="2">
        <v>95</v>
      </c>
      <c r="F6258" s="2"/>
    </row>
    <row r="6259" spans="2:8" hidden="1" outlineLevel="1">
      <c r="B6259" s="249">
        <v>41523</v>
      </c>
      <c r="C6259" s="1" t="s">
        <v>23</v>
      </c>
      <c r="D6259" s="2">
        <v>130</v>
      </c>
    </row>
    <row r="6260" spans="2:8" hidden="1" outlineLevel="1">
      <c r="B6260" s="249">
        <v>41523</v>
      </c>
      <c r="C6260" s="1" t="s">
        <v>81</v>
      </c>
      <c r="D6260" s="2">
        <v>10</v>
      </c>
      <c r="F6260" s="2"/>
    </row>
    <row r="6261" spans="2:8" hidden="1" outlineLevel="1">
      <c r="B6261" s="249">
        <v>41523</v>
      </c>
      <c r="C6261" s="2" t="s">
        <v>177</v>
      </c>
      <c r="D6261" s="14">
        <v>22</v>
      </c>
    </row>
    <row r="6262" spans="2:8" hidden="1" outlineLevel="1">
      <c r="B6262" s="249">
        <v>41523</v>
      </c>
      <c r="C6262" s="2" t="s">
        <v>3519</v>
      </c>
      <c r="D6262" s="2">
        <v>3</v>
      </c>
      <c r="F6262" s="2"/>
      <c r="H6262" s="7"/>
    </row>
    <row r="6263" spans="2:8" hidden="1" outlineLevel="1">
      <c r="B6263" s="249">
        <v>41523</v>
      </c>
      <c r="C6263" s="2" t="s">
        <v>401</v>
      </c>
      <c r="D6263" s="2">
        <v>42</v>
      </c>
      <c r="E6263" s="2"/>
      <c r="H6263" s="7"/>
    </row>
    <row r="6264" spans="2:8" hidden="1" outlineLevel="1">
      <c r="B6264" s="249">
        <v>41523</v>
      </c>
      <c r="C6264" s="236" t="s">
        <v>786</v>
      </c>
      <c r="D6264" s="70">
        <v>20</v>
      </c>
      <c r="F6264" s="2"/>
      <c r="G6264" s="2"/>
    </row>
    <row r="6265" spans="2:8" hidden="1" outlineLevel="1">
      <c r="B6265" s="249">
        <v>41523</v>
      </c>
      <c r="C6265" s="1" t="s">
        <v>92</v>
      </c>
      <c r="D6265" s="2">
        <v>15</v>
      </c>
      <c r="G6265" s="2"/>
    </row>
    <row r="6266" spans="2:8" hidden="1" outlineLevel="1">
      <c r="B6266" s="249">
        <v>41524</v>
      </c>
      <c r="C6266" s="1" t="s">
        <v>173</v>
      </c>
      <c r="D6266" s="2">
        <v>50</v>
      </c>
      <c r="G6266" s="2"/>
    </row>
    <row r="6267" spans="2:8" hidden="1" outlineLevel="1">
      <c r="B6267" s="249">
        <v>41524</v>
      </c>
      <c r="C6267" s="1" t="s">
        <v>3520</v>
      </c>
      <c r="D6267" s="2">
        <v>900</v>
      </c>
      <c r="E6267" s="28"/>
      <c r="F6267" s="2"/>
    </row>
    <row r="6268" spans="2:8" hidden="1" outlineLevel="1">
      <c r="B6268" s="249">
        <v>41524</v>
      </c>
      <c r="C6268" s="1" t="s">
        <v>3522</v>
      </c>
      <c r="D6268" s="14">
        <v>145</v>
      </c>
      <c r="E6268" s="2"/>
    </row>
    <row r="6269" spans="2:8" hidden="1" outlineLevel="1">
      <c r="B6269" s="249">
        <v>41524</v>
      </c>
      <c r="C6269" s="2" t="s">
        <v>786</v>
      </c>
      <c r="D6269" s="2">
        <v>20</v>
      </c>
      <c r="E6269" s="2"/>
    </row>
    <row r="6270" spans="2:8" hidden="1" outlineLevel="1">
      <c r="B6270" s="249">
        <v>41524</v>
      </c>
      <c r="C6270" s="1" t="s">
        <v>132</v>
      </c>
      <c r="D6270" s="2">
        <v>100</v>
      </c>
    </row>
    <row r="6271" spans="2:8" hidden="1" outlineLevel="1">
      <c r="B6271" s="249">
        <v>41524</v>
      </c>
      <c r="C6271" s="1" t="s">
        <v>93</v>
      </c>
      <c r="D6271" s="2">
        <v>60</v>
      </c>
      <c r="F6271" s="2"/>
    </row>
    <row r="6272" spans="2:8" hidden="1" outlineLevel="1">
      <c r="B6272" s="249">
        <v>41524</v>
      </c>
      <c r="C6272" s="1" t="s">
        <v>3523</v>
      </c>
      <c r="D6272" s="2">
        <v>22</v>
      </c>
    </row>
    <row r="6273" spans="2:15" hidden="1" outlineLevel="1">
      <c r="B6273" s="249">
        <v>41525</v>
      </c>
      <c r="C6273" s="1" t="s">
        <v>114</v>
      </c>
      <c r="D6273" s="14">
        <v>46</v>
      </c>
      <c r="F6273"/>
      <c r="G6273"/>
      <c r="H6273"/>
      <c r="I6273"/>
      <c r="J6273"/>
      <c r="K6273"/>
      <c r="L6273"/>
      <c r="M6273"/>
      <c r="N6273"/>
      <c r="O6273"/>
    </row>
    <row r="6274" spans="2:15" hidden="1" outlineLevel="1">
      <c r="B6274" s="249">
        <v>41525</v>
      </c>
      <c r="C6274" s="1" t="s">
        <v>48</v>
      </c>
      <c r="D6274" s="2">
        <v>24</v>
      </c>
      <c r="F6274"/>
      <c r="G6274"/>
      <c r="H6274"/>
      <c r="I6274"/>
      <c r="J6274"/>
      <c r="K6274"/>
      <c r="L6274"/>
      <c r="M6274"/>
      <c r="N6274"/>
      <c r="O6274"/>
    </row>
    <row r="6275" spans="2:15" hidden="1" outlineLevel="1">
      <c r="B6275" s="249">
        <v>41525</v>
      </c>
      <c r="C6275" s="2" t="s">
        <v>286</v>
      </c>
      <c r="D6275" s="2">
        <v>10</v>
      </c>
      <c r="E6275" s="2"/>
      <c r="F6275"/>
      <c r="G6275"/>
      <c r="H6275"/>
      <c r="I6275"/>
      <c r="J6275"/>
      <c r="K6275"/>
      <c r="L6275"/>
      <c r="M6275"/>
      <c r="N6275"/>
      <c r="O6275"/>
    </row>
    <row r="6276" spans="2:15" hidden="1" outlineLevel="1">
      <c r="B6276" s="249">
        <v>41526</v>
      </c>
      <c r="C6276" s="1" t="s">
        <v>173</v>
      </c>
      <c r="D6276" s="2">
        <v>50</v>
      </c>
      <c r="F6276" s="233"/>
      <c r="G6276"/>
      <c r="H6276"/>
      <c r="I6276"/>
      <c r="J6276"/>
      <c r="K6276"/>
      <c r="L6276"/>
      <c r="M6276"/>
      <c r="N6276"/>
      <c r="O6276"/>
    </row>
    <row r="6277" spans="2:15" hidden="1" outlineLevel="1">
      <c r="B6277" s="249">
        <v>41526</v>
      </c>
      <c r="C6277" s="1" t="s">
        <v>3524</v>
      </c>
      <c r="D6277" s="2">
        <v>200</v>
      </c>
      <c r="F6277" s="233"/>
      <c r="G6277"/>
      <c r="H6277"/>
      <c r="I6277"/>
      <c r="J6277"/>
      <c r="K6277"/>
      <c r="L6277"/>
      <c r="M6277"/>
      <c r="N6277"/>
      <c r="O6277"/>
    </row>
    <row r="6278" spans="2:15" hidden="1" outlineLevel="1">
      <c r="B6278" s="249">
        <v>41527</v>
      </c>
      <c r="C6278" s="1" t="s">
        <v>394</v>
      </c>
      <c r="D6278" s="2">
        <v>20</v>
      </c>
    </row>
    <row r="6279" spans="2:15" hidden="1" outlineLevel="1">
      <c r="B6279" s="249">
        <v>41527</v>
      </c>
      <c r="C6279" s="2" t="s">
        <v>525</v>
      </c>
      <c r="D6279" s="2">
        <v>19</v>
      </c>
    </row>
    <row r="6280" spans="2:15" hidden="1" outlineLevel="1">
      <c r="B6280" s="249">
        <v>41528</v>
      </c>
      <c r="C6280" s="1" t="s">
        <v>289</v>
      </c>
      <c r="D6280" s="2">
        <v>2</v>
      </c>
      <c r="E6280" s="2"/>
      <c r="F6280" s="2"/>
    </row>
    <row r="6281" spans="2:15" hidden="1" outlineLevel="1">
      <c r="B6281" s="249">
        <v>41528</v>
      </c>
      <c r="C6281" s="1" t="s">
        <v>2556</v>
      </c>
      <c r="D6281" s="2">
        <v>80</v>
      </c>
    </row>
    <row r="6282" spans="2:15" hidden="1" outlineLevel="1">
      <c r="B6282" s="249">
        <v>41528</v>
      </c>
      <c r="C6282" s="1" t="s">
        <v>173</v>
      </c>
      <c r="D6282" s="2">
        <v>50</v>
      </c>
      <c r="F6282" s="2"/>
    </row>
    <row r="6283" spans="2:15" hidden="1" outlineLevel="1">
      <c r="B6283" s="249">
        <v>41528</v>
      </c>
      <c r="C6283" s="1" t="s">
        <v>226</v>
      </c>
      <c r="D6283" s="2">
        <v>30</v>
      </c>
    </row>
    <row r="6284" spans="2:15" hidden="1" outlineLevel="1">
      <c r="B6284" s="249">
        <v>41528</v>
      </c>
      <c r="C6284" s="1" t="s">
        <v>112</v>
      </c>
      <c r="D6284" s="2">
        <v>14</v>
      </c>
      <c r="F6284" s="2"/>
    </row>
    <row r="6285" spans="2:15" hidden="1" outlineLevel="1">
      <c r="B6285" s="249">
        <v>41529</v>
      </c>
      <c r="C6285" s="1" t="s">
        <v>226</v>
      </c>
      <c r="D6285" s="2">
        <v>10</v>
      </c>
      <c r="F6285" s="2"/>
    </row>
    <row r="6286" spans="2:15" hidden="1" outlineLevel="1">
      <c r="B6286" s="249">
        <v>41529</v>
      </c>
      <c r="C6286" s="1" t="s">
        <v>173</v>
      </c>
      <c r="D6286" s="2">
        <v>30</v>
      </c>
    </row>
    <row r="6287" spans="2:15" hidden="1" outlineLevel="1">
      <c r="B6287" s="249">
        <v>41529</v>
      </c>
      <c r="C6287" s="1" t="s">
        <v>81</v>
      </c>
      <c r="D6287" s="2">
        <v>10</v>
      </c>
      <c r="F6287" s="2"/>
    </row>
    <row r="6288" spans="2:15" hidden="1" outlineLevel="1">
      <c r="B6288" s="249">
        <v>41529</v>
      </c>
      <c r="C6288" s="1" t="s">
        <v>525</v>
      </c>
      <c r="D6288" s="2">
        <v>15</v>
      </c>
      <c r="F6288" s="233"/>
      <c r="G6288"/>
      <c r="H6288"/>
      <c r="I6288"/>
      <c r="J6288"/>
      <c r="K6288"/>
      <c r="L6288"/>
      <c r="M6288"/>
      <c r="N6288"/>
      <c r="O6288"/>
    </row>
    <row r="6289" spans="2:11" hidden="1" outlineLevel="1">
      <c r="B6289" s="249">
        <v>41529</v>
      </c>
      <c r="C6289" s="2" t="s">
        <v>525</v>
      </c>
      <c r="D6289" s="2">
        <v>30</v>
      </c>
    </row>
    <row r="6290" spans="2:11" hidden="1" outlineLevel="1">
      <c r="B6290" s="249">
        <v>41529</v>
      </c>
      <c r="C6290" s="2" t="s">
        <v>525</v>
      </c>
      <c r="D6290" s="2">
        <v>25</v>
      </c>
      <c r="G6290" s="2"/>
      <c r="I6290" s="32"/>
      <c r="K6290" s="2"/>
    </row>
    <row r="6291" spans="2:11" hidden="1" outlineLevel="1">
      <c r="B6291" s="249">
        <v>41529</v>
      </c>
      <c r="C6291" s="2" t="s">
        <v>12</v>
      </c>
      <c r="D6291" s="2">
        <v>109</v>
      </c>
      <c r="F6291" s="2"/>
      <c r="I6291" s="32"/>
      <c r="K6291" s="2"/>
    </row>
    <row r="6292" spans="2:11" hidden="1" outlineLevel="1">
      <c r="B6292" s="249">
        <v>41529</v>
      </c>
      <c r="C6292" s="2" t="s">
        <v>525</v>
      </c>
      <c r="D6292" s="2">
        <v>22</v>
      </c>
      <c r="F6292" s="2"/>
    </row>
    <row r="6293" spans="2:11" hidden="1" outlineLevel="1">
      <c r="B6293" s="249">
        <v>41529</v>
      </c>
      <c r="C6293" s="2" t="s">
        <v>2873</v>
      </c>
      <c r="D6293" s="2">
        <v>126</v>
      </c>
      <c r="F6293" s="2"/>
      <c r="G6293" s="2"/>
    </row>
    <row r="6294" spans="2:11" hidden="1" outlineLevel="1">
      <c r="B6294" s="249">
        <v>41529</v>
      </c>
      <c r="C6294" s="1" t="s">
        <v>3530</v>
      </c>
      <c r="D6294" s="2">
        <v>40</v>
      </c>
      <c r="E6294" s="2"/>
      <c r="F6294" s="2"/>
    </row>
    <row r="6295" spans="2:11" hidden="1" outlineLevel="1">
      <c r="B6295" s="249">
        <v>41529</v>
      </c>
      <c r="C6295" s="1" t="s">
        <v>3531</v>
      </c>
      <c r="D6295" s="2">
        <v>50</v>
      </c>
    </row>
    <row r="6296" spans="2:11" hidden="1" outlineLevel="1">
      <c r="B6296" s="249">
        <v>41529</v>
      </c>
      <c r="C6296" s="1" t="s">
        <v>176</v>
      </c>
      <c r="D6296" s="2">
        <v>30</v>
      </c>
    </row>
    <row r="6297" spans="2:11" hidden="1" outlineLevel="1">
      <c r="B6297" s="249">
        <v>41529</v>
      </c>
      <c r="C6297" s="1" t="s">
        <v>3532</v>
      </c>
      <c r="D6297" s="2">
        <v>30</v>
      </c>
      <c r="F6297" s="2"/>
    </row>
    <row r="6298" spans="2:11" hidden="1" outlineLevel="1">
      <c r="B6298" s="249">
        <v>41530</v>
      </c>
      <c r="C6298" s="1" t="s">
        <v>3533</v>
      </c>
      <c r="D6298" s="2">
        <v>320</v>
      </c>
    </row>
    <row r="6299" spans="2:11" hidden="1" outlineLevel="1">
      <c r="B6299" s="249">
        <v>41530</v>
      </c>
      <c r="C6299" s="1" t="s">
        <v>525</v>
      </c>
      <c r="D6299" s="2">
        <v>15</v>
      </c>
    </row>
    <row r="6300" spans="2:11" hidden="1" outlineLevel="1">
      <c r="B6300" s="249">
        <v>41530</v>
      </c>
      <c r="C6300" s="1" t="s">
        <v>525</v>
      </c>
      <c r="D6300" s="2">
        <v>25</v>
      </c>
      <c r="F6300" s="2"/>
    </row>
    <row r="6301" spans="2:11" hidden="1" outlineLevel="1">
      <c r="B6301" s="249">
        <v>41530</v>
      </c>
      <c r="C6301" s="1" t="s">
        <v>525</v>
      </c>
      <c r="D6301" s="2">
        <v>24</v>
      </c>
      <c r="F6301" s="2"/>
    </row>
    <row r="6302" spans="2:11" hidden="1" outlineLevel="1">
      <c r="B6302" s="234">
        <v>41530</v>
      </c>
      <c r="C6302" s="182" t="s">
        <v>3540</v>
      </c>
      <c r="D6302" s="210">
        <v>350</v>
      </c>
    </row>
    <row r="6303" spans="2:11" hidden="1" outlineLevel="1">
      <c r="B6303" s="249">
        <v>41530</v>
      </c>
      <c r="C6303" s="1" t="s">
        <v>3541</v>
      </c>
      <c r="D6303" s="2">
        <v>120</v>
      </c>
    </row>
    <row r="6304" spans="2:11" hidden="1" outlineLevel="1">
      <c r="B6304" s="249">
        <v>41530</v>
      </c>
      <c r="C6304" s="1" t="s">
        <v>3542</v>
      </c>
      <c r="D6304" s="2">
        <v>190</v>
      </c>
    </row>
    <row r="6305" spans="2:10" hidden="1" outlineLevel="1">
      <c r="B6305" s="249">
        <v>41530</v>
      </c>
      <c r="C6305" s="1" t="s">
        <v>525</v>
      </c>
      <c r="D6305" s="2">
        <v>25</v>
      </c>
      <c r="F6305" s="2"/>
    </row>
    <row r="6306" spans="2:10" hidden="1" outlineLevel="1">
      <c r="B6306" s="249">
        <v>41530</v>
      </c>
      <c r="C6306" s="1" t="s">
        <v>538</v>
      </c>
      <c r="D6306" s="2">
        <v>58</v>
      </c>
      <c r="F6306" s="2"/>
    </row>
    <row r="6307" spans="2:10" hidden="1" outlineLevel="1">
      <c r="B6307" s="249">
        <v>41530</v>
      </c>
      <c r="C6307" s="1" t="s">
        <v>3543</v>
      </c>
      <c r="D6307" s="2">
        <v>200</v>
      </c>
      <c r="F6307" s="2"/>
      <c r="H6307" s="7"/>
    </row>
    <row r="6308" spans="2:10" hidden="1" outlineLevel="1">
      <c r="B6308" s="249">
        <v>41530</v>
      </c>
      <c r="C6308" s="1" t="s">
        <v>76</v>
      </c>
      <c r="D6308" s="2">
        <v>15</v>
      </c>
      <c r="E6308" s="2"/>
      <c r="H6308" s="7"/>
    </row>
    <row r="6309" spans="2:10" hidden="1" outlineLevel="1">
      <c r="B6309" s="249">
        <v>41531</v>
      </c>
      <c r="C6309" s="1" t="s">
        <v>3551</v>
      </c>
      <c r="D6309" s="2">
        <v>1620</v>
      </c>
      <c r="E6309" s="2"/>
      <c r="F6309" s="2"/>
      <c r="J6309" s="7"/>
    </row>
    <row r="6310" spans="2:10" hidden="1" outlineLevel="1">
      <c r="B6310" s="249">
        <v>41531</v>
      </c>
      <c r="C6310" s="1" t="s">
        <v>3552</v>
      </c>
      <c r="D6310" s="2">
        <v>80</v>
      </c>
      <c r="F6310" s="2"/>
      <c r="J6310" s="7"/>
    </row>
    <row r="6311" spans="2:10" hidden="1" outlineLevel="1">
      <c r="B6311" s="249">
        <v>41531</v>
      </c>
      <c r="C6311" s="1" t="s">
        <v>3043</v>
      </c>
      <c r="D6311" s="2">
        <v>100</v>
      </c>
    </row>
    <row r="6312" spans="2:10" hidden="1" outlineLevel="1">
      <c r="B6312" s="249">
        <v>41531</v>
      </c>
      <c r="C6312" s="2" t="s">
        <v>110</v>
      </c>
      <c r="D6312" s="2">
        <v>30</v>
      </c>
      <c r="F6312" s="2"/>
    </row>
    <row r="6313" spans="2:10" hidden="1" outlineLevel="1">
      <c r="B6313" s="249">
        <v>41531</v>
      </c>
      <c r="C6313" s="1" t="s">
        <v>18</v>
      </c>
      <c r="D6313" s="2">
        <v>64</v>
      </c>
      <c r="F6313" s="2"/>
    </row>
    <row r="6314" spans="2:10" hidden="1" outlineLevel="1">
      <c r="B6314" s="249">
        <v>41531</v>
      </c>
      <c r="C6314" s="1" t="s">
        <v>265</v>
      </c>
      <c r="D6314" s="2">
        <v>187</v>
      </c>
    </row>
    <row r="6315" spans="2:10" hidden="1" outlineLevel="1">
      <c r="B6315" s="249">
        <v>41531</v>
      </c>
      <c r="C6315" s="1" t="s">
        <v>3553</v>
      </c>
      <c r="D6315" s="2">
        <v>10</v>
      </c>
    </row>
    <row r="6316" spans="2:10" hidden="1" outlineLevel="1">
      <c r="B6316" s="249">
        <v>41531</v>
      </c>
      <c r="C6316" s="1" t="s">
        <v>114</v>
      </c>
      <c r="D6316" s="2">
        <v>60</v>
      </c>
    </row>
    <row r="6317" spans="2:10" hidden="1" outlineLevel="1">
      <c r="B6317" s="249">
        <v>41531</v>
      </c>
      <c r="C6317" s="1" t="s">
        <v>23</v>
      </c>
      <c r="D6317" s="2">
        <v>70</v>
      </c>
    </row>
    <row r="6318" spans="2:10" hidden="1" outlineLevel="1">
      <c r="B6318" s="249">
        <v>41532</v>
      </c>
      <c r="C6318" s="1" t="s">
        <v>18</v>
      </c>
      <c r="D6318" s="2">
        <v>62</v>
      </c>
      <c r="E6318" s="2"/>
    </row>
    <row r="6319" spans="2:10" hidden="1" outlineLevel="1">
      <c r="B6319" s="249">
        <v>41532</v>
      </c>
      <c r="C6319" s="1" t="s">
        <v>246</v>
      </c>
      <c r="D6319" s="2">
        <v>60</v>
      </c>
      <c r="F6319" s="2"/>
    </row>
    <row r="6320" spans="2:10" hidden="1" outlineLevel="1">
      <c r="B6320" s="249">
        <v>41532</v>
      </c>
      <c r="C6320" s="1" t="s">
        <v>3554</v>
      </c>
      <c r="D6320" s="2">
        <v>700</v>
      </c>
      <c r="E6320" s="2"/>
      <c r="F6320" s="2"/>
    </row>
    <row r="6321" spans="2:6" hidden="1" outlineLevel="1">
      <c r="B6321" s="249">
        <v>41532</v>
      </c>
      <c r="C6321" s="1" t="s">
        <v>414</v>
      </c>
      <c r="D6321" s="2">
        <v>20</v>
      </c>
      <c r="E6321" s="253"/>
      <c r="F6321" s="2"/>
    </row>
    <row r="6322" spans="2:6" hidden="1" outlineLevel="1">
      <c r="B6322" s="249">
        <v>41532</v>
      </c>
      <c r="C6322" s="1" t="s">
        <v>525</v>
      </c>
      <c r="D6322" s="2">
        <v>286</v>
      </c>
      <c r="F6322" s="2"/>
    </row>
    <row r="6323" spans="2:6" hidden="1" outlineLevel="1">
      <c r="B6323" s="249">
        <v>41533</v>
      </c>
      <c r="C6323" s="1" t="s">
        <v>525</v>
      </c>
      <c r="D6323" s="2">
        <v>107</v>
      </c>
    </row>
    <row r="6324" spans="2:6" hidden="1" outlineLevel="1">
      <c r="B6324" s="249">
        <v>41533</v>
      </c>
      <c r="C6324" s="1" t="s">
        <v>525</v>
      </c>
      <c r="D6324" s="2">
        <v>34</v>
      </c>
      <c r="F6324" s="2"/>
    </row>
    <row r="6325" spans="2:6" hidden="1" outlineLevel="1">
      <c r="B6325" s="249">
        <v>41533</v>
      </c>
      <c r="C6325" s="1" t="s">
        <v>525</v>
      </c>
      <c r="D6325" s="2">
        <v>27</v>
      </c>
    </row>
    <row r="6326" spans="2:6" hidden="1" outlineLevel="1">
      <c r="B6326" s="249">
        <v>41533</v>
      </c>
      <c r="C6326" s="2" t="s">
        <v>2873</v>
      </c>
      <c r="D6326" s="2">
        <v>75</v>
      </c>
      <c r="F6326" s="2"/>
    </row>
    <row r="6327" spans="2:6" hidden="1" outlineLevel="1">
      <c r="B6327" s="249">
        <v>41533</v>
      </c>
      <c r="C6327" s="2" t="s">
        <v>246</v>
      </c>
      <c r="D6327" s="2">
        <v>30</v>
      </c>
      <c r="F6327" s="2"/>
    </row>
    <row r="6328" spans="2:6" hidden="1" outlineLevel="1">
      <c r="B6328" s="249">
        <v>41533</v>
      </c>
      <c r="C6328" s="2" t="s">
        <v>3555</v>
      </c>
      <c r="D6328" s="2">
        <v>230</v>
      </c>
      <c r="F6328" s="2"/>
    </row>
    <row r="6329" spans="2:6" hidden="1" outlineLevel="1">
      <c r="B6329" s="249">
        <v>41533</v>
      </c>
      <c r="C6329" s="1" t="s">
        <v>2282</v>
      </c>
      <c r="D6329" s="2">
        <v>20</v>
      </c>
    </row>
    <row r="6330" spans="2:6" hidden="1" outlineLevel="1">
      <c r="B6330" s="249">
        <v>41534</v>
      </c>
      <c r="C6330" s="1" t="s">
        <v>525</v>
      </c>
      <c r="D6330" s="2">
        <v>115</v>
      </c>
      <c r="F6330" s="2"/>
    </row>
    <row r="6331" spans="2:6" hidden="1" outlineLevel="1">
      <c r="B6331" s="249">
        <v>41534</v>
      </c>
      <c r="C6331" s="1" t="s">
        <v>3556</v>
      </c>
      <c r="D6331" s="2">
        <v>100</v>
      </c>
      <c r="E6331" s="2"/>
      <c r="F6331" s="2"/>
    </row>
    <row r="6332" spans="2:6" hidden="1" outlineLevel="1">
      <c r="B6332" s="249">
        <v>41534</v>
      </c>
      <c r="C6332" s="1" t="s">
        <v>111</v>
      </c>
      <c r="D6332" s="2">
        <v>48</v>
      </c>
    </row>
    <row r="6333" spans="2:6" hidden="1" outlineLevel="1">
      <c r="B6333" s="249">
        <v>41534</v>
      </c>
      <c r="C6333" s="1" t="s">
        <v>721</v>
      </c>
      <c r="D6333" s="2">
        <v>97</v>
      </c>
      <c r="E6333" s="2"/>
      <c r="F6333" s="2"/>
    </row>
    <row r="6334" spans="2:6" hidden="1" outlineLevel="1">
      <c r="B6334" s="249">
        <v>41535</v>
      </c>
      <c r="C6334" s="1" t="s">
        <v>525</v>
      </c>
      <c r="D6334" s="14">
        <v>110</v>
      </c>
      <c r="F6334" s="2"/>
    </row>
    <row r="6335" spans="2:6" hidden="1" outlineLevel="1">
      <c r="B6335" s="249">
        <v>41535</v>
      </c>
      <c r="C6335" s="1" t="s">
        <v>525</v>
      </c>
      <c r="D6335" s="14">
        <v>30</v>
      </c>
      <c r="F6335" s="2"/>
    </row>
    <row r="6336" spans="2:6" hidden="1" outlineLevel="1">
      <c r="B6336" s="249">
        <v>41535</v>
      </c>
      <c r="C6336" s="2" t="s">
        <v>246</v>
      </c>
      <c r="D6336" s="2">
        <v>90</v>
      </c>
      <c r="E6336" s="253"/>
      <c r="F6336" s="2"/>
    </row>
    <row r="6337" spans="2:7" hidden="1" outlineLevel="1">
      <c r="B6337" s="249">
        <v>41535</v>
      </c>
      <c r="C6337" s="1" t="s">
        <v>485</v>
      </c>
      <c r="D6337" s="2">
        <v>10</v>
      </c>
      <c r="F6337" s="2"/>
      <c r="G6337" s="2"/>
    </row>
    <row r="6338" spans="2:7" hidden="1" outlineLevel="1">
      <c r="B6338" s="249">
        <v>41535</v>
      </c>
      <c r="C6338" s="1" t="s">
        <v>3447</v>
      </c>
      <c r="D6338" s="2">
        <v>5</v>
      </c>
      <c r="F6338" s="2"/>
    </row>
    <row r="6339" spans="2:7" hidden="1" outlineLevel="1">
      <c r="B6339" s="249">
        <v>41536</v>
      </c>
      <c r="C6339" s="1" t="s">
        <v>525</v>
      </c>
      <c r="D6339" s="2">
        <v>45</v>
      </c>
      <c r="F6339" s="2"/>
    </row>
    <row r="6340" spans="2:7" hidden="1" outlineLevel="1">
      <c r="B6340" s="249">
        <v>41536</v>
      </c>
      <c r="C6340" s="1" t="s">
        <v>525</v>
      </c>
      <c r="D6340" s="2">
        <v>50</v>
      </c>
    </row>
    <row r="6341" spans="2:7" hidden="1" outlineLevel="1">
      <c r="B6341" s="249">
        <v>41536</v>
      </c>
      <c r="C6341" s="1" t="s">
        <v>112</v>
      </c>
      <c r="D6341" s="2">
        <v>30</v>
      </c>
    </row>
    <row r="6342" spans="2:7" hidden="1" outlineLevel="1">
      <c r="B6342" s="249">
        <v>41536</v>
      </c>
      <c r="C6342" s="1" t="s">
        <v>57</v>
      </c>
      <c r="D6342" s="2">
        <v>120</v>
      </c>
    </row>
    <row r="6343" spans="2:7" hidden="1" outlineLevel="1">
      <c r="B6343" s="249">
        <v>41536</v>
      </c>
      <c r="C6343" s="1" t="s">
        <v>114</v>
      </c>
      <c r="D6343" s="2">
        <v>62</v>
      </c>
    </row>
    <row r="6344" spans="2:7" hidden="1" outlineLevel="1">
      <c r="B6344" s="249">
        <v>41536</v>
      </c>
      <c r="C6344" s="2" t="s">
        <v>51</v>
      </c>
      <c r="D6344" s="2">
        <v>116</v>
      </c>
    </row>
    <row r="6345" spans="2:7" hidden="1" outlineLevel="1">
      <c r="B6345" s="249">
        <v>41537</v>
      </c>
      <c r="C6345" s="1" t="s">
        <v>525</v>
      </c>
      <c r="D6345" s="2">
        <v>15</v>
      </c>
    </row>
    <row r="6346" spans="2:7" hidden="1" outlineLevel="1">
      <c r="B6346" s="249">
        <v>41537</v>
      </c>
      <c r="C6346" s="1" t="s">
        <v>525</v>
      </c>
      <c r="D6346" s="2">
        <v>130</v>
      </c>
    </row>
    <row r="6347" spans="2:7" hidden="1" outlineLevel="1">
      <c r="B6347" s="249">
        <v>41537</v>
      </c>
      <c r="C6347" s="1" t="s">
        <v>12</v>
      </c>
      <c r="D6347" s="2">
        <v>180</v>
      </c>
      <c r="F6347" s="2"/>
    </row>
    <row r="6348" spans="2:7" hidden="1" outlineLevel="1">
      <c r="B6348" s="234">
        <v>41537</v>
      </c>
      <c r="C6348" s="182" t="s">
        <v>3560</v>
      </c>
      <c r="D6348" s="210">
        <v>180</v>
      </c>
    </row>
    <row r="6349" spans="2:7" hidden="1" outlineLevel="1">
      <c r="B6349" s="249">
        <v>41537</v>
      </c>
      <c r="C6349" s="1" t="s">
        <v>525</v>
      </c>
      <c r="D6349" s="2">
        <v>8</v>
      </c>
      <c r="E6349" s="2"/>
      <c r="F6349" s="2"/>
    </row>
    <row r="6350" spans="2:7" hidden="1" outlineLevel="1">
      <c r="B6350" s="249">
        <v>41537</v>
      </c>
      <c r="C6350" s="1" t="s">
        <v>525</v>
      </c>
      <c r="D6350" s="2">
        <v>32</v>
      </c>
      <c r="F6350" s="2"/>
    </row>
    <row r="6351" spans="2:7" hidden="1" outlineLevel="1">
      <c r="B6351" s="249">
        <v>41537</v>
      </c>
      <c r="C6351" s="1" t="s">
        <v>112</v>
      </c>
      <c r="D6351" s="2">
        <v>16</v>
      </c>
    </row>
    <row r="6352" spans="2:7" hidden="1" outlineLevel="1">
      <c r="B6352" s="249">
        <v>41537</v>
      </c>
      <c r="C6352" s="1" t="s">
        <v>112</v>
      </c>
      <c r="D6352" s="2">
        <v>36</v>
      </c>
    </row>
    <row r="6353" spans="2:6" hidden="1" outlineLevel="1">
      <c r="B6353" s="249">
        <v>41537</v>
      </c>
      <c r="C6353" s="1" t="s">
        <v>3562</v>
      </c>
      <c r="D6353" s="2">
        <v>5</v>
      </c>
    </row>
    <row r="6354" spans="2:6" ht="45" hidden="1" outlineLevel="1">
      <c r="B6354" s="249">
        <v>41538</v>
      </c>
      <c r="C6354" s="205" t="s">
        <v>3508</v>
      </c>
      <c r="D6354" s="2">
        <v>2104</v>
      </c>
      <c r="F6354" s="228"/>
    </row>
    <row r="6355" spans="2:6" hidden="1" outlineLevel="1">
      <c r="B6355" s="249">
        <v>41538</v>
      </c>
      <c r="C6355" s="1" t="s">
        <v>2164</v>
      </c>
      <c r="D6355" s="2">
        <v>325</v>
      </c>
      <c r="F6355" s="2"/>
    </row>
    <row r="6356" spans="2:6" hidden="1" outlineLevel="1">
      <c r="B6356" s="249">
        <v>41539</v>
      </c>
      <c r="C6356" s="1" t="s">
        <v>114</v>
      </c>
      <c r="D6356" s="2">
        <v>20</v>
      </c>
    </row>
    <row r="6357" spans="2:6" hidden="1" outlineLevel="1">
      <c r="B6357" s="249">
        <v>41540</v>
      </c>
      <c r="C6357" s="1" t="s">
        <v>525</v>
      </c>
      <c r="D6357" s="2">
        <v>15</v>
      </c>
      <c r="F6357" s="2"/>
    </row>
    <row r="6358" spans="2:6" hidden="1" outlineLevel="1">
      <c r="B6358" s="249">
        <v>41540</v>
      </c>
      <c r="C6358" s="1" t="s">
        <v>525</v>
      </c>
      <c r="D6358" s="2">
        <v>39</v>
      </c>
      <c r="F6358" s="2"/>
    </row>
    <row r="6359" spans="2:6" hidden="1" outlineLevel="1">
      <c r="B6359" s="249">
        <v>41540</v>
      </c>
      <c r="C6359" s="1" t="s">
        <v>525</v>
      </c>
      <c r="D6359" s="2">
        <v>32</v>
      </c>
    </row>
    <row r="6360" spans="2:6" hidden="1" outlineLevel="1">
      <c r="B6360" s="249">
        <v>41540</v>
      </c>
      <c r="C6360" s="1" t="s">
        <v>525</v>
      </c>
      <c r="D6360" s="2">
        <v>40</v>
      </c>
      <c r="F6360" s="2"/>
    </row>
    <row r="6361" spans="2:6" hidden="1" outlineLevel="1">
      <c r="B6361" s="249">
        <v>41540</v>
      </c>
      <c r="C6361" s="1" t="s">
        <v>525</v>
      </c>
      <c r="D6361" s="2">
        <v>31</v>
      </c>
      <c r="F6361" s="2"/>
    </row>
    <row r="6362" spans="2:6" hidden="1" outlineLevel="1">
      <c r="B6362" s="249">
        <v>41540</v>
      </c>
      <c r="C6362" s="2" t="s">
        <v>525</v>
      </c>
      <c r="D6362" s="2">
        <v>220</v>
      </c>
    </row>
    <row r="6363" spans="2:6" hidden="1" outlineLevel="1">
      <c r="B6363" s="249">
        <v>41540</v>
      </c>
      <c r="C6363" s="1" t="s">
        <v>23</v>
      </c>
      <c r="D6363" s="2">
        <v>170</v>
      </c>
      <c r="F6363" s="2"/>
    </row>
    <row r="6364" spans="2:6" hidden="1" outlineLevel="1">
      <c r="B6364" s="249">
        <v>41541</v>
      </c>
      <c r="C6364" s="1" t="s">
        <v>525</v>
      </c>
      <c r="D6364" s="2">
        <v>15</v>
      </c>
    </row>
    <row r="6365" spans="2:6" hidden="1" outlineLevel="1">
      <c r="B6365" s="249">
        <v>41541</v>
      </c>
      <c r="C6365" s="2" t="s">
        <v>525</v>
      </c>
      <c r="D6365" s="2">
        <v>47</v>
      </c>
    </row>
    <row r="6366" spans="2:6" hidden="1" outlineLevel="1">
      <c r="B6366" s="249">
        <v>41541</v>
      </c>
      <c r="C6366" s="2" t="s">
        <v>525</v>
      </c>
      <c r="D6366" s="2">
        <v>70</v>
      </c>
    </row>
    <row r="6367" spans="2:6" hidden="1" outlineLevel="1">
      <c r="B6367" s="249">
        <v>41541</v>
      </c>
      <c r="C6367" s="1" t="s">
        <v>12</v>
      </c>
      <c r="D6367" s="2">
        <v>120</v>
      </c>
      <c r="F6367" s="2"/>
    </row>
    <row r="6368" spans="2:6" hidden="1" outlineLevel="1">
      <c r="B6368" s="249">
        <v>41541</v>
      </c>
      <c r="C6368" s="2" t="s">
        <v>132</v>
      </c>
      <c r="D6368" s="2">
        <v>102</v>
      </c>
    </row>
    <row r="6369" spans="2:7" hidden="1" outlineLevel="1">
      <c r="B6369" s="249">
        <v>41542</v>
      </c>
      <c r="C6369" s="2" t="s">
        <v>525</v>
      </c>
      <c r="D6369" s="2">
        <v>98</v>
      </c>
    </row>
    <row r="6370" spans="2:7" hidden="1" outlineLevel="1">
      <c r="B6370" s="249">
        <v>41543</v>
      </c>
      <c r="C6370" s="2" t="s">
        <v>525</v>
      </c>
      <c r="D6370" s="2">
        <v>32</v>
      </c>
      <c r="E6370" s="2"/>
      <c r="F6370" s="2"/>
    </row>
    <row r="6371" spans="2:7" hidden="1" outlineLevel="1">
      <c r="B6371" s="249">
        <v>41543</v>
      </c>
      <c r="C6371" s="2" t="s">
        <v>525</v>
      </c>
      <c r="D6371" s="2">
        <v>25</v>
      </c>
    </row>
    <row r="6372" spans="2:7" hidden="1" outlineLevel="1">
      <c r="B6372" s="249">
        <v>41543</v>
      </c>
      <c r="C6372" s="70" t="s">
        <v>51</v>
      </c>
      <c r="D6372" s="70">
        <v>50</v>
      </c>
    </row>
    <row r="6373" spans="2:7" hidden="1" outlineLevel="1">
      <c r="B6373" s="249">
        <v>41543</v>
      </c>
      <c r="C6373" s="70" t="s">
        <v>51</v>
      </c>
      <c r="D6373" s="70">
        <v>60</v>
      </c>
    </row>
    <row r="6374" spans="2:7" hidden="1" outlineLevel="1">
      <c r="B6374" s="249">
        <v>41543</v>
      </c>
      <c r="C6374" s="236" t="s">
        <v>246</v>
      </c>
      <c r="D6374" s="70">
        <v>60</v>
      </c>
      <c r="E6374" s="2"/>
      <c r="F6374" s="2"/>
      <c r="G6374" s="2"/>
    </row>
    <row r="6375" spans="2:7" hidden="1" outlineLevel="1">
      <c r="B6375" s="249">
        <v>41543</v>
      </c>
      <c r="C6375" s="236" t="s">
        <v>429</v>
      </c>
      <c r="D6375" s="70">
        <v>10</v>
      </c>
    </row>
    <row r="6376" spans="2:7" hidden="1" outlineLevel="1">
      <c r="B6376" s="249">
        <v>41544</v>
      </c>
      <c r="C6376" s="1" t="s">
        <v>525</v>
      </c>
      <c r="D6376" s="70">
        <v>15</v>
      </c>
      <c r="E6376" s="2"/>
    </row>
    <row r="6377" spans="2:7" hidden="1" outlineLevel="1">
      <c r="B6377" s="249">
        <v>41544</v>
      </c>
      <c r="C6377" s="1" t="s">
        <v>525</v>
      </c>
      <c r="D6377" s="2">
        <v>80</v>
      </c>
    </row>
    <row r="6378" spans="2:7" hidden="1" outlineLevel="1">
      <c r="B6378" s="249">
        <v>41544</v>
      </c>
      <c r="C6378" s="1" t="s">
        <v>525</v>
      </c>
      <c r="D6378" s="2">
        <v>100</v>
      </c>
    </row>
    <row r="6379" spans="2:7" hidden="1" outlineLevel="1">
      <c r="B6379" s="249">
        <v>41544</v>
      </c>
      <c r="C6379" s="1" t="s">
        <v>525</v>
      </c>
      <c r="D6379" s="2">
        <v>24</v>
      </c>
    </row>
    <row r="6380" spans="2:7" hidden="1" outlineLevel="1">
      <c r="B6380" s="249">
        <v>41544</v>
      </c>
      <c r="C6380" s="1" t="s">
        <v>3474</v>
      </c>
      <c r="D6380" s="2">
        <v>76</v>
      </c>
      <c r="E6380" s="2"/>
    </row>
    <row r="6381" spans="2:7" hidden="1" outlineLevel="1">
      <c r="B6381" s="249">
        <v>41545</v>
      </c>
      <c r="C6381" s="1" t="s">
        <v>730</v>
      </c>
      <c r="D6381" s="1">
        <v>100</v>
      </c>
    </row>
    <row r="6382" spans="2:7" hidden="1" outlineLevel="1">
      <c r="B6382" s="249">
        <v>41545</v>
      </c>
      <c r="C6382" s="1" t="s">
        <v>742</v>
      </c>
      <c r="D6382" s="1">
        <v>198</v>
      </c>
    </row>
    <row r="6383" spans="2:7" hidden="1" outlineLevel="1">
      <c r="B6383" s="249">
        <v>41545</v>
      </c>
      <c r="C6383" s="1" t="s">
        <v>3577</v>
      </c>
      <c r="D6383" s="1">
        <v>125</v>
      </c>
    </row>
    <row r="6384" spans="2:7" hidden="1" outlineLevel="1">
      <c r="B6384" s="249">
        <v>41545</v>
      </c>
      <c r="C6384" s="2" t="s">
        <v>431</v>
      </c>
      <c r="D6384" s="2">
        <v>2</v>
      </c>
      <c r="E6384" s="2"/>
    </row>
    <row r="6385" spans="2:6" hidden="1" outlineLevel="1">
      <c r="B6385" s="249">
        <v>41545</v>
      </c>
      <c r="C6385" s="2" t="s">
        <v>525</v>
      </c>
      <c r="D6385" s="2">
        <v>15</v>
      </c>
    </row>
    <row r="6386" spans="2:6" hidden="1" outlineLevel="1">
      <c r="B6386" s="249">
        <v>41545</v>
      </c>
      <c r="C6386" s="1" t="s">
        <v>3578</v>
      </c>
      <c r="D6386" s="2">
        <v>3200</v>
      </c>
      <c r="E6386" s="2"/>
    </row>
    <row r="6387" spans="2:6" hidden="1" outlineLevel="1">
      <c r="B6387" s="249">
        <v>41545</v>
      </c>
      <c r="C6387" s="1" t="s">
        <v>3582</v>
      </c>
      <c r="D6387" s="2">
        <v>30</v>
      </c>
    </row>
    <row r="6388" spans="2:6" hidden="1" outlineLevel="1">
      <c r="B6388" s="249">
        <v>41545</v>
      </c>
      <c r="C6388" s="1" t="s">
        <v>23</v>
      </c>
      <c r="D6388" s="2">
        <v>374</v>
      </c>
      <c r="E6388" s="2"/>
      <c r="F6388" s="2"/>
    </row>
    <row r="6389" spans="2:6" hidden="1" outlineLevel="1">
      <c r="B6389" s="249">
        <v>41546</v>
      </c>
      <c r="C6389" s="1" t="s">
        <v>246</v>
      </c>
      <c r="D6389" s="2">
        <v>60</v>
      </c>
    </row>
    <row r="6390" spans="2:6" hidden="1" outlineLevel="1">
      <c r="B6390" s="249">
        <v>41546</v>
      </c>
      <c r="C6390" s="1" t="s">
        <v>57</v>
      </c>
      <c r="D6390" s="2">
        <v>110</v>
      </c>
    </row>
    <row r="6391" spans="2:6" hidden="1" outlineLevel="1">
      <c r="B6391" s="249">
        <v>41546</v>
      </c>
      <c r="C6391" s="1" t="s">
        <v>2164</v>
      </c>
      <c r="D6391" s="2">
        <v>400</v>
      </c>
    </row>
    <row r="6392" spans="2:6" hidden="1" outlineLevel="1">
      <c r="B6392" s="249">
        <v>41547</v>
      </c>
      <c r="C6392" s="1" t="s">
        <v>525</v>
      </c>
      <c r="D6392" s="2">
        <v>15</v>
      </c>
    </row>
    <row r="6393" spans="2:6" hidden="1" outlineLevel="1">
      <c r="B6393" s="249">
        <v>41547</v>
      </c>
      <c r="C6393" s="1" t="s">
        <v>525</v>
      </c>
      <c r="D6393" s="2">
        <v>22</v>
      </c>
    </row>
    <row r="6394" spans="2:6" hidden="1" outlineLevel="1">
      <c r="B6394" s="249">
        <v>41547</v>
      </c>
      <c r="C6394" s="1" t="s">
        <v>804</v>
      </c>
      <c r="D6394" s="2">
        <v>200</v>
      </c>
    </row>
    <row r="6395" spans="2:6" hidden="1" outlineLevel="1">
      <c r="B6395" s="249">
        <v>41547</v>
      </c>
      <c r="C6395" s="1" t="s">
        <v>525</v>
      </c>
      <c r="D6395" s="2">
        <v>26</v>
      </c>
      <c r="F6395" s="2"/>
    </row>
    <row r="6396" spans="2:6" hidden="1" outlineLevel="1">
      <c r="B6396" s="249">
        <v>41547</v>
      </c>
      <c r="C6396" s="1" t="s">
        <v>525</v>
      </c>
      <c r="D6396" s="2">
        <v>30</v>
      </c>
      <c r="F6396" s="2"/>
    </row>
    <row r="6397" spans="2:6" hidden="1" outlineLevel="1">
      <c r="B6397" s="249">
        <v>41547</v>
      </c>
      <c r="C6397" s="1" t="s">
        <v>3474</v>
      </c>
      <c r="D6397" s="2">
        <v>75</v>
      </c>
      <c r="F6397" s="2"/>
    </row>
    <row r="6398" spans="2:6" hidden="1" outlineLevel="1">
      <c r="B6398" s="249">
        <v>41547</v>
      </c>
      <c r="C6398" s="1" t="s">
        <v>589</v>
      </c>
      <c r="D6398" s="2">
        <v>145</v>
      </c>
      <c r="F6398" s="2"/>
    </row>
    <row r="6399" spans="2:6" hidden="1" outlineLevel="1">
      <c r="B6399" s="249">
        <v>41547</v>
      </c>
      <c r="C6399" s="1" t="s">
        <v>18</v>
      </c>
      <c r="D6399" s="2">
        <v>204</v>
      </c>
      <c r="F6399" s="2"/>
    </row>
    <row r="6400" spans="2:6" hidden="1" outlineLevel="1">
      <c r="B6400" s="249">
        <v>41547</v>
      </c>
      <c r="C6400" s="1" t="s">
        <v>3593</v>
      </c>
      <c r="D6400" s="2">
        <v>75</v>
      </c>
    </row>
    <row r="6401" spans="1:12" collapsed="1">
      <c r="F6401" s="2"/>
    </row>
    <row r="6402" spans="1:12">
      <c r="B6402" s="2472">
        <v>41548</v>
      </c>
      <c r="C6402" s="2472"/>
      <c r="D6402" s="2472"/>
      <c r="E6402" s="2472"/>
      <c r="F6402" s="2472"/>
      <c r="G6402" s="2472"/>
      <c r="H6402" s="2472"/>
      <c r="I6402" s="2472"/>
      <c r="J6402" s="2472"/>
      <c r="K6402" s="2472"/>
      <c r="L6402" s="2472"/>
    </row>
    <row r="6403" spans="1:12" hidden="1" outlineLevel="1">
      <c r="B6403" s="2473" t="s">
        <v>0</v>
      </c>
      <c r="C6403" s="2473"/>
      <c r="D6403" s="2473"/>
      <c r="I6403" s="2473" t="s">
        <v>2638</v>
      </c>
      <c r="J6403" s="2473"/>
      <c r="K6403" s="2473"/>
    </row>
    <row r="6404" spans="1:12" hidden="1" outlineLevel="1">
      <c r="B6404" s="3" t="s">
        <v>115</v>
      </c>
      <c r="C6404" s="3" t="s">
        <v>116</v>
      </c>
      <c r="D6404" s="4" t="s">
        <v>4</v>
      </c>
      <c r="I6404" s="3" t="s">
        <v>115</v>
      </c>
      <c r="J6404" s="3" t="s">
        <v>116</v>
      </c>
      <c r="K6404" s="4" t="s">
        <v>4</v>
      </c>
    </row>
    <row r="6405" spans="1:12" hidden="1" outlineLevel="1">
      <c r="A6405" s="340" t="s">
        <v>2859</v>
      </c>
      <c r="B6405" s="450">
        <v>41548</v>
      </c>
      <c r="C6405" s="451" t="s">
        <v>2904</v>
      </c>
      <c r="D6405" s="333">
        <v>9000</v>
      </c>
      <c r="E6405" s="28"/>
      <c r="I6405" s="72">
        <v>41548</v>
      </c>
      <c r="J6405" s="1" t="s">
        <v>41</v>
      </c>
      <c r="K6405" s="70">
        <v>1040</v>
      </c>
    </row>
    <row r="6406" spans="1:12" hidden="1" outlineLevel="1">
      <c r="A6406" s="341" t="s">
        <v>421</v>
      </c>
      <c r="B6406" s="445">
        <v>41554</v>
      </c>
      <c r="C6406" s="447" t="s">
        <v>3307</v>
      </c>
      <c r="D6406" s="343">
        <v>750</v>
      </c>
      <c r="E6406" s="28"/>
      <c r="I6406" s="72">
        <v>41550</v>
      </c>
      <c r="J6406" s="1" t="s">
        <v>3587</v>
      </c>
      <c r="K6406" s="70">
        <v>0</v>
      </c>
    </row>
    <row r="6407" spans="1:12" hidden="1" outlineLevel="1">
      <c r="A6407" s="341" t="s">
        <v>421</v>
      </c>
      <c r="B6407" s="452" t="s">
        <v>608</v>
      </c>
      <c r="C6407" s="447" t="s">
        <v>3308</v>
      </c>
      <c r="D6407" s="452" t="s">
        <v>608</v>
      </c>
      <c r="E6407" s="28"/>
      <c r="I6407" s="72"/>
    </row>
    <row r="6408" spans="1:12" hidden="1" outlineLevel="1">
      <c r="A6408" s="339" t="s">
        <v>464</v>
      </c>
      <c r="B6408" s="443" t="s">
        <v>608</v>
      </c>
      <c r="C6408" s="449" t="s">
        <v>3309</v>
      </c>
      <c r="D6408" s="443" t="s">
        <v>608</v>
      </c>
      <c r="I6408" s="72"/>
      <c r="J6408" s="1" t="s">
        <v>195</v>
      </c>
      <c r="K6408" s="225">
        <f>SUM(K6405:K6407)</f>
        <v>1040</v>
      </c>
    </row>
    <row r="6409" spans="1:12" ht="30" hidden="1" outlineLevel="1">
      <c r="A6409" s="341" t="s">
        <v>421</v>
      </c>
      <c r="B6409" s="500" t="s">
        <v>3794</v>
      </c>
      <c r="C6409" s="446" t="s">
        <v>3795</v>
      </c>
      <c r="D6409" s="501">
        <v>460</v>
      </c>
      <c r="I6409" s="32"/>
      <c r="K6409" s="225"/>
    </row>
    <row r="6410" spans="1:12" hidden="1" outlineLevel="1">
      <c r="A6410" s="341" t="s">
        <v>421</v>
      </c>
      <c r="B6410" s="452">
        <v>41576</v>
      </c>
      <c r="C6410" s="446" t="s">
        <v>3305</v>
      </c>
      <c r="D6410" s="343">
        <v>127</v>
      </c>
      <c r="E6410" s="28"/>
    </row>
    <row r="6411" spans="1:12" hidden="1" outlineLevel="1">
      <c r="A6411" s="342" t="s">
        <v>467</v>
      </c>
      <c r="B6411" s="440">
        <v>41570</v>
      </c>
      <c r="C6411" s="469" t="s">
        <v>3304</v>
      </c>
      <c r="D6411" s="470">
        <v>309</v>
      </c>
      <c r="E6411" s="25"/>
      <c r="I6411" s="1" t="s">
        <v>115</v>
      </c>
      <c r="J6411" s="1" t="s">
        <v>2</v>
      </c>
      <c r="K6411" s="1" t="s">
        <v>4</v>
      </c>
    </row>
    <row r="6412" spans="1:12" hidden="1" outlineLevel="1">
      <c r="A6412" s="342" t="s">
        <v>467</v>
      </c>
      <c r="B6412" s="440">
        <v>41570</v>
      </c>
      <c r="C6412" s="469" t="s">
        <v>614</v>
      </c>
      <c r="D6412" s="470">
        <v>352</v>
      </c>
      <c r="I6412" s="249">
        <v>41554</v>
      </c>
      <c r="J6412" s="2" t="s">
        <v>3614</v>
      </c>
      <c r="K6412" s="14">
        <v>500</v>
      </c>
      <c r="L6412" s="13"/>
    </row>
    <row r="6413" spans="1:12" ht="15" hidden="1" customHeight="1" outlineLevel="1">
      <c r="A6413" s="341" t="s">
        <v>421</v>
      </c>
      <c r="B6413" s="452" t="s">
        <v>608</v>
      </c>
      <c r="C6413" s="344" t="s">
        <v>2597</v>
      </c>
      <c r="D6413" s="452" t="s">
        <v>608</v>
      </c>
      <c r="I6413" s="249">
        <v>41577</v>
      </c>
      <c r="J6413" s="2" t="s">
        <v>429</v>
      </c>
      <c r="K6413" s="2">
        <v>450</v>
      </c>
      <c r="L6413" s="13"/>
    </row>
    <row r="6414" spans="1:12" hidden="1" outlineLevel="1">
      <c r="A6414" s="341" t="s">
        <v>421</v>
      </c>
      <c r="B6414" s="452">
        <v>41558</v>
      </c>
      <c r="C6414" s="446" t="s">
        <v>475</v>
      </c>
      <c r="D6414" s="343">
        <v>420</v>
      </c>
      <c r="E6414" s="2"/>
      <c r="I6414" s="249"/>
      <c r="J6414" s="236"/>
      <c r="K6414" s="70"/>
      <c r="L6414" s="13"/>
    </row>
    <row r="6415" spans="1:12" hidden="1" outlineLevel="1">
      <c r="A6415" s="341" t="s">
        <v>421</v>
      </c>
      <c r="B6415" s="452" t="s">
        <v>608</v>
      </c>
      <c r="C6415" s="446" t="s">
        <v>283</v>
      </c>
      <c r="D6415" s="452" t="s">
        <v>608</v>
      </c>
      <c r="E6415" s="28"/>
      <c r="I6415" s="249"/>
      <c r="J6415" s="2"/>
      <c r="K6415" s="2"/>
      <c r="L6415" s="13"/>
    </row>
    <row r="6416" spans="1:12" hidden="1" outlineLevel="1">
      <c r="A6416" s="342" t="s">
        <v>467</v>
      </c>
      <c r="B6416" s="440">
        <v>41570</v>
      </c>
      <c r="C6416" s="441" t="s">
        <v>27</v>
      </c>
      <c r="D6416" s="442">
        <v>904.5</v>
      </c>
      <c r="E6416" s="28"/>
      <c r="I6416" s="249"/>
      <c r="K6416" s="2"/>
      <c r="L6416" s="13"/>
    </row>
    <row r="6417" spans="1:12" hidden="1" outlineLevel="1">
      <c r="A6417" s="341" t="s">
        <v>421</v>
      </c>
      <c r="B6417" s="432" t="s">
        <v>608</v>
      </c>
      <c r="C6417" s="446" t="s">
        <v>3586</v>
      </c>
      <c r="D6417" s="452" t="s">
        <v>608</v>
      </c>
      <c r="E6417" s="28"/>
      <c r="I6417" s="249"/>
      <c r="K6417" s="13"/>
      <c r="L6417" s="13"/>
    </row>
    <row r="6418" spans="1:12" hidden="1" outlineLevel="1">
      <c r="A6418" s="339" t="s">
        <v>3306</v>
      </c>
      <c r="B6418" s="443">
        <v>41551</v>
      </c>
      <c r="C6418" s="444" t="s">
        <v>3310</v>
      </c>
      <c r="D6418" s="350">
        <v>1000</v>
      </c>
      <c r="E6418" s="28"/>
      <c r="I6418" s="32"/>
      <c r="K6418" s="13"/>
      <c r="L6418" s="13"/>
    </row>
    <row r="6419" spans="1:12" hidden="1" outlineLevel="1">
      <c r="A6419" s="341" t="s">
        <v>421</v>
      </c>
      <c r="B6419" s="432">
        <v>41553</v>
      </c>
      <c r="C6419" s="446" t="s">
        <v>3612</v>
      </c>
      <c r="D6419" s="343">
        <v>230</v>
      </c>
      <c r="E6419" s="28"/>
      <c r="I6419" s="32"/>
      <c r="K6419" s="13"/>
      <c r="L6419" s="13"/>
    </row>
    <row r="6420" spans="1:12" hidden="1" outlineLevel="1">
      <c r="A6420" s="340" t="s">
        <v>2859</v>
      </c>
      <c r="B6420" s="450">
        <v>41556</v>
      </c>
      <c r="C6420" s="451" t="s">
        <v>2179</v>
      </c>
      <c r="D6420" s="335">
        <v>3440</v>
      </c>
      <c r="E6420" s="28"/>
      <c r="I6420" s="32"/>
      <c r="K6420" s="13"/>
      <c r="L6420" s="13"/>
    </row>
    <row r="6421" spans="1:12" hidden="1" outlineLevel="1">
      <c r="A6421" s="341" t="s">
        <v>421</v>
      </c>
      <c r="B6421" s="445">
        <v>41552</v>
      </c>
      <c r="C6421" s="446" t="s">
        <v>3610</v>
      </c>
      <c r="D6421" s="344">
        <v>1300</v>
      </c>
      <c r="E6421" s="28"/>
      <c r="I6421" s="32"/>
      <c r="K6421" s="13"/>
      <c r="L6421" s="13"/>
    </row>
    <row r="6422" spans="1:12" hidden="1" outlineLevel="1">
      <c r="A6422" s="340" t="s">
        <v>2859</v>
      </c>
      <c r="B6422" s="450">
        <v>41548</v>
      </c>
      <c r="C6422" s="451" t="s">
        <v>3312</v>
      </c>
      <c r="D6422" s="335">
        <v>25000</v>
      </c>
      <c r="E6422" s="28"/>
      <c r="I6422" s="32"/>
      <c r="K6422" s="13"/>
      <c r="L6422" s="13"/>
    </row>
    <row r="6423" spans="1:12" hidden="1" outlineLevel="1">
      <c r="A6423" s="340" t="s">
        <v>2859</v>
      </c>
      <c r="B6423" s="450">
        <v>41548</v>
      </c>
      <c r="C6423" s="451" t="s">
        <v>3410</v>
      </c>
      <c r="D6423" s="335">
        <v>500</v>
      </c>
      <c r="E6423" s="28"/>
      <c r="I6423" s="32"/>
      <c r="K6423" s="13"/>
      <c r="L6423" s="13"/>
    </row>
    <row r="6424" spans="1:12" hidden="1" outlineLevel="1">
      <c r="A6424" s="340" t="s">
        <v>2859</v>
      </c>
      <c r="B6424" s="473" t="s">
        <v>3601</v>
      </c>
      <c r="C6424" s="451" t="s">
        <v>2501</v>
      </c>
      <c r="D6424" s="335">
        <v>16959.43</v>
      </c>
      <c r="E6424" s="28"/>
      <c r="I6424" s="32"/>
      <c r="K6424" s="13"/>
      <c r="L6424" s="13"/>
    </row>
    <row r="6425" spans="1:12" hidden="1" outlineLevel="1">
      <c r="A6425" s="2"/>
      <c r="B6425" s="249"/>
      <c r="E6425" s="28"/>
      <c r="F6425" s="399"/>
      <c r="I6425" s="32"/>
      <c r="K6425" s="13"/>
      <c r="L6425" s="13"/>
    </row>
    <row r="6426" spans="1:12" hidden="1" outlineLevel="1">
      <c r="A6426" s="2"/>
      <c r="B6426" s="249"/>
      <c r="C6426" s="236"/>
      <c r="D6426" s="70"/>
      <c r="F6426" s="2"/>
      <c r="I6426" s="32"/>
      <c r="K6426" s="13"/>
      <c r="L6426" s="13"/>
    </row>
    <row r="6427" spans="1:12" hidden="1" outlineLevel="1">
      <c r="B6427" s="249">
        <v>41548</v>
      </c>
      <c r="C6427" s="70" t="s">
        <v>525</v>
      </c>
      <c r="D6427" s="70">
        <v>48</v>
      </c>
      <c r="F6427" s="2"/>
      <c r="I6427" s="32"/>
      <c r="K6427" s="13"/>
      <c r="L6427" s="13"/>
    </row>
    <row r="6428" spans="1:12" hidden="1" outlineLevel="1">
      <c r="B6428" s="249">
        <v>41548</v>
      </c>
      <c r="C6428" s="1" t="s">
        <v>525</v>
      </c>
      <c r="D6428" s="2">
        <v>16</v>
      </c>
      <c r="F6428" s="2"/>
      <c r="I6428" s="32"/>
      <c r="K6428" s="13"/>
      <c r="L6428" s="13"/>
    </row>
    <row r="6429" spans="1:12" hidden="1" outlineLevel="1">
      <c r="B6429" s="249">
        <v>41548</v>
      </c>
      <c r="C6429" s="70" t="s">
        <v>525</v>
      </c>
      <c r="D6429" s="70">
        <v>25</v>
      </c>
      <c r="F6429" s="2"/>
      <c r="G6429" s="2"/>
      <c r="I6429" s="32"/>
      <c r="K6429" s="13"/>
      <c r="L6429" s="13"/>
    </row>
    <row r="6430" spans="1:12" hidden="1" outlineLevel="1">
      <c r="B6430" s="249">
        <v>41548</v>
      </c>
      <c r="C6430" s="70" t="s">
        <v>525</v>
      </c>
      <c r="D6430" s="70">
        <v>74</v>
      </c>
      <c r="G6430" s="2"/>
      <c r="I6430" s="32"/>
      <c r="K6430" s="13"/>
      <c r="L6430" s="13"/>
    </row>
    <row r="6431" spans="1:12" hidden="1" outlineLevel="1">
      <c r="A6431" s="2"/>
      <c r="B6431" s="249">
        <v>41548</v>
      </c>
      <c r="C6431" s="205" t="s">
        <v>23</v>
      </c>
      <c r="D6431" s="2">
        <v>30</v>
      </c>
      <c r="F6431" s="2"/>
      <c r="I6431" s="32"/>
      <c r="K6431" s="13"/>
    </row>
    <row r="6432" spans="1:12" hidden="1" outlineLevel="1">
      <c r="A6432" s="2"/>
      <c r="B6432" s="249">
        <v>41549</v>
      </c>
      <c r="C6432" s="1" t="s">
        <v>226</v>
      </c>
      <c r="D6432" s="2">
        <v>20</v>
      </c>
      <c r="E6432" s="2"/>
      <c r="I6432" s="32"/>
      <c r="K6432" s="13"/>
    </row>
    <row r="6433" spans="1:11" hidden="1" outlineLevel="1">
      <c r="B6433" s="249">
        <v>41549</v>
      </c>
      <c r="C6433" s="1" t="s">
        <v>531</v>
      </c>
      <c r="D6433" s="2">
        <v>20</v>
      </c>
      <c r="E6433" s="2"/>
      <c r="I6433" s="32"/>
      <c r="K6433" s="13"/>
    </row>
    <row r="6434" spans="1:11" hidden="1" outlineLevel="1">
      <c r="A6434" s="2"/>
      <c r="B6434" s="249">
        <v>41549</v>
      </c>
      <c r="C6434" s="1" t="s">
        <v>401</v>
      </c>
      <c r="D6434" s="2">
        <v>10</v>
      </c>
      <c r="E6434" s="28"/>
      <c r="F6434" s="2"/>
      <c r="I6434" s="32"/>
      <c r="J6434" s="2"/>
      <c r="K6434" s="13"/>
    </row>
    <row r="6435" spans="1:11" hidden="1" outlineLevel="1">
      <c r="A6435" s="2"/>
      <c r="B6435" s="249">
        <v>41549</v>
      </c>
      <c r="C6435" s="1" t="s">
        <v>173</v>
      </c>
      <c r="D6435" s="2">
        <v>40</v>
      </c>
      <c r="G6435" s="2"/>
      <c r="K6435" s="13"/>
    </row>
    <row r="6436" spans="1:11" hidden="1" outlineLevel="1">
      <c r="A6436" s="2"/>
      <c r="B6436" s="249">
        <v>41549</v>
      </c>
      <c r="C6436" s="1" t="s">
        <v>23</v>
      </c>
      <c r="D6436" s="2">
        <v>40</v>
      </c>
      <c r="I6436" s="32"/>
      <c r="K6436" s="13"/>
    </row>
    <row r="6437" spans="1:11" hidden="1" outlineLevel="1">
      <c r="A6437" s="2"/>
      <c r="B6437" s="249">
        <v>41550</v>
      </c>
      <c r="C6437" s="1" t="s">
        <v>3608</v>
      </c>
      <c r="D6437" s="2">
        <v>200</v>
      </c>
      <c r="F6437" s="2"/>
      <c r="G6437" s="2"/>
      <c r="K6437" s="13"/>
    </row>
    <row r="6438" spans="1:11" hidden="1" outlineLevel="1">
      <c r="A6438" s="2"/>
      <c r="B6438" s="249">
        <v>41550</v>
      </c>
      <c r="C6438" s="1" t="s">
        <v>3609</v>
      </c>
      <c r="D6438" s="2">
        <v>79</v>
      </c>
      <c r="E6438" s="2"/>
      <c r="G6438" s="2"/>
      <c r="K6438" s="13"/>
    </row>
    <row r="6439" spans="1:11" hidden="1" outlineLevel="1">
      <c r="A6439" s="2"/>
      <c r="B6439" s="249">
        <v>41550</v>
      </c>
      <c r="C6439" s="1" t="s">
        <v>51</v>
      </c>
      <c r="D6439" s="2">
        <v>100</v>
      </c>
      <c r="E6439" s="2"/>
      <c r="K6439" s="13"/>
    </row>
    <row r="6440" spans="1:11" hidden="1" outlineLevel="1">
      <c r="A6440" s="2"/>
      <c r="B6440" s="249">
        <v>41552</v>
      </c>
      <c r="C6440" s="1" t="s">
        <v>2316</v>
      </c>
      <c r="D6440" s="2">
        <v>100</v>
      </c>
      <c r="E6440" s="2"/>
      <c r="K6440" s="13"/>
    </row>
    <row r="6441" spans="1:11" hidden="1" outlineLevel="1">
      <c r="A6441" s="2"/>
      <c r="B6441" s="249">
        <v>41552</v>
      </c>
      <c r="C6441" s="1" t="s">
        <v>18</v>
      </c>
      <c r="D6441" s="2">
        <v>122</v>
      </c>
      <c r="K6441" s="13"/>
    </row>
    <row r="6442" spans="1:11" hidden="1" outlineLevel="1">
      <c r="A6442" s="2"/>
      <c r="B6442" s="249">
        <v>41552</v>
      </c>
      <c r="C6442" s="1" t="s">
        <v>3611</v>
      </c>
      <c r="D6442" s="2">
        <v>10</v>
      </c>
    </row>
    <row r="6443" spans="1:11" hidden="1" outlineLevel="1">
      <c r="A6443" s="2"/>
      <c r="B6443" s="249">
        <v>41552</v>
      </c>
      <c r="C6443" s="1" t="s">
        <v>2138</v>
      </c>
      <c r="D6443" s="2">
        <v>100</v>
      </c>
      <c r="K6443" s="13"/>
    </row>
    <row r="6444" spans="1:11" hidden="1" outlineLevel="1">
      <c r="A6444" s="2"/>
      <c r="B6444" s="249">
        <v>41552</v>
      </c>
      <c r="C6444" s="1" t="s">
        <v>516</v>
      </c>
      <c r="D6444" s="2">
        <v>102</v>
      </c>
      <c r="F6444" s="2"/>
      <c r="G6444" s="25"/>
      <c r="J6444" s="1" t="s">
        <v>195</v>
      </c>
      <c r="K6444" s="13">
        <f>SUM(K6412:K6443)</f>
        <v>950</v>
      </c>
    </row>
    <row r="6445" spans="1:11" hidden="1" outlineLevel="1">
      <c r="B6445" s="249">
        <v>41552</v>
      </c>
      <c r="C6445" s="1" t="s">
        <v>114</v>
      </c>
      <c r="D6445" s="2">
        <v>38</v>
      </c>
      <c r="F6445" s="2"/>
      <c r="G6445" s="2"/>
      <c r="J6445" s="1" t="s">
        <v>130</v>
      </c>
      <c r="K6445" s="225">
        <f>K6408-K6444</f>
        <v>90</v>
      </c>
    </row>
    <row r="6446" spans="1:11" hidden="1" outlineLevel="1">
      <c r="B6446" s="249">
        <v>41552</v>
      </c>
      <c r="C6446" s="1" t="s">
        <v>2796</v>
      </c>
      <c r="D6446" s="2">
        <v>190</v>
      </c>
      <c r="F6446" s="2"/>
    </row>
    <row r="6447" spans="1:11" hidden="1" outlineLevel="1">
      <c r="B6447" s="249">
        <v>41552</v>
      </c>
      <c r="C6447" s="1" t="s">
        <v>23</v>
      </c>
      <c r="D6447" s="2">
        <v>338</v>
      </c>
      <c r="F6447" s="2"/>
      <c r="I6447" s="72"/>
      <c r="K6447" s="2"/>
    </row>
    <row r="6448" spans="1:11" hidden="1" outlineLevel="1">
      <c r="B6448" s="249">
        <v>41553</v>
      </c>
      <c r="C6448" s="1" t="s">
        <v>18</v>
      </c>
      <c r="D6448" s="2">
        <v>100</v>
      </c>
      <c r="G6448" s="2"/>
      <c r="I6448" s="32"/>
      <c r="K6448" s="2"/>
    </row>
    <row r="6449" spans="2:11" hidden="1" outlineLevel="1">
      <c r="B6449" s="249">
        <v>41553</v>
      </c>
      <c r="C6449" s="1" t="s">
        <v>51</v>
      </c>
      <c r="D6449" s="2">
        <v>50</v>
      </c>
      <c r="E6449" s="25"/>
      <c r="F6449" s="2"/>
      <c r="I6449" s="32"/>
      <c r="K6449" s="2"/>
    </row>
    <row r="6450" spans="2:11" hidden="1" outlineLevel="1">
      <c r="B6450" s="249">
        <v>41553</v>
      </c>
      <c r="C6450" s="1" t="s">
        <v>246</v>
      </c>
      <c r="D6450" s="2">
        <v>60</v>
      </c>
      <c r="E6450" s="2"/>
      <c r="F6450" s="2"/>
    </row>
    <row r="6451" spans="2:11" hidden="1" outlineLevel="1">
      <c r="B6451" s="249">
        <v>41553</v>
      </c>
      <c r="C6451" s="2" t="s">
        <v>111</v>
      </c>
      <c r="D6451" s="2">
        <v>50</v>
      </c>
      <c r="F6451" s="2"/>
    </row>
    <row r="6452" spans="2:11" hidden="1" outlineLevel="1">
      <c r="B6452" s="249">
        <v>41553</v>
      </c>
      <c r="C6452" s="2" t="s">
        <v>114</v>
      </c>
      <c r="D6452" s="2">
        <v>76</v>
      </c>
      <c r="E6452" s="2"/>
    </row>
    <row r="6453" spans="2:11" hidden="1" outlineLevel="1">
      <c r="B6453" s="249">
        <v>41554</v>
      </c>
      <c r="C6453" s="2" t="s">
        <v>525</v>
      </c>
      <c r="D6453" s="2">
        <v>40</v>
      </c>
      <c r="E6453" s="2"/>
      <c r="F6453" s="2"/>
    </row>
    <row r="6454" spans="2:11" hidden="1" outlineLevel="1">
      <c r="B6454" s="249">
        <v>41554</v>
      </c>
      <c r="C6454" s="2" t="s">
        <v>525</v>
      </c>
      <c r="D6454" s="2">
        <v>24</v>
      </c>
      <c r="E6454" s="2"/>
      <c r="F6454" s="2"/>
    </row>
    <row r="6455" spans="2:11" hidden="1" outlineLevel="1">
      <c r="B6455" s="249">
        <v>41554</v>
      </c>
      <c r="C6455" s="1" t="s">
        <v>525</v>
      </c>
      <c r="D6455" s="2">
        <v>30</v>
      </c>
      <c r="F6455" s="2"/>
    </row>
    <row r="6456" spans="2:11" hidden="1" outlineLevel="1">
      <c r="B6456" s="249">
        <v>41554</v>
      </c>
      <c r="C6456" s="2" t="s">
        <v>219</v>
      </c>
      <c r="D6456" s="2">
        <v>75</v>
      </c>
      <c r="E6456" s="2"/>
      <c r="F6456" s="2"/>
    </row>
    <row r="6457" spans="2:11" hidden="1" outlineLevel="1">
      <c r="B6457" s="249">
        <v>41554</v>
      </c>
      <c r="C6457" s="2" t="s">
        <v>246</v>
      </c>
      <c r="D6457" s="2">
        <v>90</v>
      </c>
    </row>
    <row r="6458" spans="2:11" hidden="1" outlineLevel="1">
      <c r="B6458" s="249">
        <v>41554</v>
      </c>
      <c r="C6458" s="2" t="s">
        <v>3614</v>
      </c>
      <c r="D6458" s="14">
        <v>302</v>
      </c>
    </row>
    <row r="6459" spans="2:11" hidden="1" outlineLevel="1">
      <c r="B6459" s="249">
        <v>41555</v>
      </c>
      <c r="C6459" s="1" t="s">
        <v>525</v>
      </c>
      <c r="D6459" s="2">
        <v>48</v>
      </c>
      <c r="E6459" s="28"/>
      <c r="F6459" s="2"/>
    </row>
    <row r="6460" spans="2:11" hidden="1" outlineLevel="1">
      <c r="B6460" s="249">
        <v>41556</v>
      </c>
      <c r="C6460" s="2" t="s">
        <v>525</v>
      </c>
      <c r="D6460" s="2">
        <v>32</v>
      </c>
      <c r="F6460" s="2"/>
    </row>
    <row r="6461" spans="2:11" hidden="1" outlineLevel="1">
      <c r="B6461" s="249">
        <v>41556</v>
      </c>
      <c r="C6461" s="2" t="s">
        <v>12</v>
      </c>
      <c r="D6461" s="14">
        <v>45</v>
      </c>
      <c r="F6461" s="2"/>
    </row>
    <row r="6462" spans="2:11" hidden="1" outlineLevel="1">
      <c r="B6462" s="249">
        <v>41556</v>
      </c>
      <c r="C6462" s="1" t="s">
        <v>525</v>
      </c>
      <c r="D6462" s="2">
        <v>30</v>
      </c>
    </row>
    <row r="6463" spans="2:11" hidden="1" outlineLevel="1">
      <c r="B6463" s="249">
        <v>41556</v>
      </c>
      <c r="C6463" s="1" t="s">
        <v>525</v>
      </c>
      <c r="D6463" s="2">
        <v>24</v>
      </c>
      <c r="F6463" s="2"/>
    </row>
    <row r="6464" spans="2:11" hidden="1" outlineLevel="1">
      <c r="B6464" s="249">
        <v>41556</v>
      </c>
      <c r="C6464" s="1" t="s">
        <v>525</v>
      </c>
      <c r="D6464" s="2">
        <v>17</v>
      </c>
      <c r="F6464" s="2"/>
    </row>
    <row r="6465" spans="2:15" hidden="1" outlineLevel="1">
      <c r="B6465" s="249">
        <v>41556</v>
      </c>
      <c r="C6465" s="1" t="s">
        <v>114</v>
      </c>
      <c r="D6465" s="2">
        <v>30</v>
      </c>
    </row>
    <row r="6466" spans="2:15" hidden="1" outlineLevel="1">
      <c r="B6466" s="249">
        <v>41557</v>
      </c>
      <c r="C6466" s="1" t="s">
        <v>525</v>
      </c>
      <c r="D6466" s="2">
        <v>200</v>
      </c>
      <c r="E6466" s="2"/>
      <c r="F6466" s="2"/>
    </row>
    <row r="6467" spans="2:15" hidden="1" outlineLevel="1">
      <c r="B6467" s="249">
        <v>41557</v>
      </c>
      <c r="C6467" s="2" t="s">
        <v>525</v>
      </c>
      <c r="D6467" s="14">
        <v>15</v>
      </c>
    </row>
    <row r="6468" spans="2:15" hidden="1" outlineLevel="1">
      <c r="B6468" s="249">
        <v>41557</v>
      </c>
      <c r="C6468" s="2" t="s">
        <v>525</v>
      </c>
      <c r="D6468" s="2">
        <v>32</v>
      </c>
      <c r="F6468" s="2"/>
      <c r="H6468" s="7"/>
    </row>
    <row r="6469" spans="2:15" hidden="1" outlineLevel="1">
      <c r="B6469" s="249">
        <v>41557</v>
      </c>
      <c r="C6469" s="2" t="s">
        <v>388</v>
      </c>
      <c r="D6469" s="2">
        <v>2000</v>
      </c>
      <c r="F6469" s="2"/>
      <c r="H6469" s="7"/>
    </row>
    <row r="6470" spans="2:15" hidden="1" outlineLevel="1">
      <c r="B6470" s="249">
        <v>41557</v>
      </c>
      <c r="C6470" s="2" t="s">
        <v>3621</v>
      </c>
      <c r="D6470" s="2">
        <v>10</v>
      </c>
      <c r="E6470" s="2"/>
      <c r="H6470" s="7"/>
    </row>
    <row r="6471" spans="2:15" hidden="1" outlineLevel="1">
      <c r="B6471" s="249">
        <v>41557</v>
      </c>
      <c r="C6471" s="236" t="s">
        <v>525</v>
      </c>
      <c r="D6471" s="70">
        <v>17</v>
      </c>
      <c r="F6471" s="2"/>
      <c r="G6471" s="2"/>
    </row>
    <row r="6472" spans="2:15" hidden="1" outlineLevel="1">
      <c r="B6472" s="249">
        <v>41557</v>
      </c>
      <c r="C6472" s="1" t="s">
        <v>525</v>
      </c>
      <c r="D6472" s="2">
        <v>35</v>
      </c>
      <c r="G6472" s="2"/>
    </row>
    <row r="6473" spans="2:15" hidden="1" outlineLevel="1">
      <c r="B6473" s="249">
        <v>41557</v>
      </c>
      <c r="C6473" s="1" t="s">
        <v>3622</v>
      </c>
      <c r="D6473" s="2">
        <v>200</v>
      </c>
      <c r="G6473" s="2"/>
    </row>
    <row r="6474" spans="2:15" hidden="1" outlineLevel="1">
      <c r="B6474" s="249">
        <v>41557</v>
      </c>
      <c r="C6474" s="1" t="s">
        <v>51</v>
      </c>
      <c r="D6474" s="2">
        <v>80</v>
      </c>
      <c r="F6474" s="2"/>
    </row>
    <row r="6475" spans="2:15" hidden="1" outlineLevel="1">
      <c r="B6475" s="249">
        <v>41558</v>
      </c>
      <c r="C6475" s="1" t="s">
        <v>525</v>
      </c>
      <c r="D6475" s="14">
        <v>16</v>
      </c>
      <c r="E6475" s="28"/>
    </row>
    <row r="6476" spans="2:15" hidden="1" outlineLevel="1">
      <c r="B6476" s="249">
        <v>41558</v>
      </c>
      <c r="C6476" s="2" t="s">
        <v>3623</v>
      </c>
      <c r="D6476" s="2">
        <v>100</v>
      </c>
      <c r="E6476" s="2"/>
    </row>
    <row r="6477" spans="2:15" hidden="1" outlineLevel="1">
      <c r="B6477" s="249">
        <v>41558</v>
      </c>
      <c r="C6477" s="1" t="s">
        <v>3211</v>
      </c>
      <c r="D6477" s="2">
        <v>55</v>
      </c>
    </row>
    <row r="6478" spans="2:15" hidden="1" outlineLevel="1">
      <c r="B6478" s="249">
        <v>41558</v>
      </c>
      <c r="C6478" s="1" t="s">
        <v>772</v>
      </c>
      <c r="D6478" s="2">
        <v>110</v>
      </c>
      <c r="F6478" s="2"/>
    </row>
    <row r="6479" spans="2:15" hidden="1" outlineLevel="1">
      <c r="B6479" s="249">
        <v>41558</v>
      </c>
      <c r="C6479" s="1" t="s">
        <v>71</v>
      </c>
      <c r="D6479" s="14">
        <v>10</v>
      </c>
    </row>
    <row r="6480" spans="2:15" hidden="1" outlineLevel="1">
      <c r="B6480" s="249">
        <v>41559</v>
      </c>
      <c r="C6480" s="2" t="s">
        <v>3633</v>
      </c>
      <c r="D6480" s="2">
        <v>140</v>
      </c>
      <c r="E6480" s="2"/>
      <c r="F6480"/>
      <c r="G6480"/>
      <c r="H6480"/>
      <c r="I6480"/>
      <c r="J6480"/>
      <c r="K6480"/>
      <c r="L6480"/>
      <c r="M6480"/>
      <c r="N6480"/>
      <c r="O6480"/>
    </row>
    <row r="6481" spans="2:15" hidden="1" outlineLevel="1">
      <c r="B6481" s="249">
        <v>41559</v>
      </c>
      <c r="C6481" s="1" t="s">
        <v>2209</v>
      </c>
      <c r="D6481" s="2">
        <v>100</v>
      </c>
      <c r="F6481"/>
      <c r="G6481"/>
      <c r="H6481"/>
      <c r="I6481"/>
      <c r="J6481"/>
      <c r="K6481"/>
      <c r="L6481"/>
      <c r="M6481"/>
      <c r="N6481"/>
      <c r="O6481"/>
    </row>
    <row r="6482" spans="2:15" hidden="1" outlineLevel="1">
      <c r="B6482" s="249">
        <v>41559</v>
      </c>
      <c r="C6482" s="1" t="s">
        <v>57</v>
      </c>
      <c r="D6482" s="2">
        <v>215</v>
      </c>
      <c r="F6482"/>
      <c r="G6482"/>
      <c r="H6482"/>
      <c r="I6482"/>
      <c r="J6482"/>
      <c r="K6482"/>
      <c r="L6482"/>
      <c r="M6482"/>
      <c r="N6482"/>
      <c r="O6482"/>
    </row>
    <row r="6483" spans="2:15" hidden="1" outlineLevel="1">
      <c r="B6483" s="249">
        <v>41559</v>
      </c>
      <c r="C6483" s="1" t="s">
        <v>516</v>
      </c>
      <c r="D6483" s="2">
        <v>80</v>
      </c>
      <c r="F6483" s="233"/>
      <c r="G6483"/>
      <c r="H6483"/>
      <c r="I6483"/>
      <c r="J6483"/>
      <c r="K6483"/>
      <c r="L6483"/>
      <c r="M6483"/>
      <c r="N6483"/>
      <c r="O6483"/>
    </row>
    <row r="6484" spans="2:15" hidden="1" outlineLevel="1">
      <c r="B6484" s="249">
        <v>41559</v>
      </c>
      <c r="C6484" s="2" t="s">
        <v>80</v>
      </c>
      <c r="D6484" s="2">
        <v>50</v>
      </c>
      <c r="F6484" s="233"/>
      <c r="G6484"/>
      <c r="H6484"/>
      <c r="I6484"/>
      <c r="J6484"/>
      <c r="K6484"/>
      <c r="L6484"/>
      <c r="M6484"/>
      <c r="N6484"/>
      <c r="O6484"/>
    </row>
    <row r="6485" spans="2:15" hidden="1" outlineLevel="1">
      <c r="B6485" s="249">
        <v>41559</v>
      </c>
      <c r="C6485" s="1" t="s">
        <v>59</v>
      </c>
      <c r="D6485" s="2">
        <v>59</v>
      </c>
      <c r="E6485" s="2"/>
    </row>
    <row r="6486" spans="2:15" hidden="1" outlineLevel="1">
      <c r="B6486" s="249">
        <v>41559</v>
      </c>
      <c r="C6486" s="1" t="s">
        <v>2360</v>
      </c>
      <c r="D6486" s="2">
        <v>20</v>
      </c>
    </row>
    <row r="6487" spans="2:15" hidden="1" outlineLevel="1">
      <c r="B6487" s="249">
        <v>41559</v>
      </c>
      <c r="C6487" s="1" t="s">
        <v>525</v>
      </c>
      <c r="D6487" s="2">
        <v>440</v>
      </c>
      <c r="F6487" s="2"/>
    </row>
    <row r="6488" spans="2:15" hidden="1" outlineLevel="1">
      <c r="B6488" s="249">
        <v>41559</v>
      </c>
      <c r="C6488" s="1" t="s">
        <v>3043</v>
      </c>
      <c r="D6488" s="2">
        <v>120</v>
      </c>
    </row>
    <row r="6489" spans="2:15" hidden="1" outlineLevel="1">
      <c r="B6489" s="249">
        <v>41559</v>
      </c>
      <c r="C6489" s="1" t="s">
        <v>525</v>
      </c>
      <c r="D6489" s="2">
        <v>54</v>
      </c>
      <c r="F6489" s="2"/>
    </row>
    <row r="6490" spans="2:15" hidden="1" outlineLevel="1">
      <c r="B6490" s="249">
        <v>41559</v>
      </c>
      <c r="C6490" s="1" t="s">
        <v>23</v>
      </c>
      <c r="D6490" s="2">
        <v>110</v>
      </c>
    </row>
    <row r="6491" spans="2:15" hidden="1" outlineLevel="1">
      <c r="B6491" s="249">
        <v>41559</v>
      </c>
      <c r="C6491" s="1" t="s">
        <v>226</v>
      </c>
      <c r="D6491" s="2">
        <v>5</v>
      </c>
      <c r="F6491" s="2"/>
    </row>
    <row r="6492" spans="2:15" hidden="1" outlineLevel="1">
      <c r="B6492" s="249">
        <v>41559</v>
      </c>
      <c r="C6492" s="1" t="s">
        <v>401</v>
      </c>
      <c r="D6492" s="2">
        <v>10</v>
      </c>
      <c r="F6492" s="2"/>
    </row>
    <row r="6493" spans="2:15" hidden="1" outlineLevel="1">
      <c r="B6493" s="249">
        <v>41560</v>
      </c>
      <c r="C6493" s="1" t="s">
        <v>3634</v>
      </c>
      <c r="D6493" s="2">
        <v>30</v>
      </c>
    </row>
    <row r="6494" spans="2:15" hidden="1" outlineLevel="1">
      <c r="B6494" s="249">
        <v>41560</v>
      </c>
      <c r="C6494" s="1" t="s">
        <v>3635</v>
      </c>
      <c r="D6494" s="2">
        <v>100</v>
      </c>
      <c r="F6494" s="2"/>
    </row>
    <row r="6495" spans="2:15" hidden="1" outlineLevel="1">
      <c r="B6495" s="249">
        <v>41560</v>
      </c>
      <c r="C6495" s="2" t="s">
        <v>3636</v>
      </c>
      <c r="D6495" s="2">
        <v>120</v>
      </c>
      <c r="F6495" s="233"/>
      <c r="G6495"/>
      <c r="H6495"/>
      <c r="I6495"/>
      <c r="J6495"/>
      <c r="K6495"/>
      <c r="L6495"/>
      <c r="M6495"/>
      <c r="N6495"/>
      <c r="O6495"/>
    </row>
    <row r="6496" spans="2:15" hidden="1" outlineLevel="1">
      <c r="B6496" s="249">
        <v>41560</v>
      </c>
      <c r="C6496" s="2" t="s">
        <v>172</v>
      </c>
      <c r="D6496" s="2">
        <v>10</v>
      </c>
    </row>
    <row r="6497" spans="2:11" hidden="1" outlineLevel="1">
      <c r="B6497" s="249">
        <v>41560</v>
      </c>
      <c r="C6497" s="2" t="s">
        <v>23</v>
      </c>
      <c r="D6497" s="2">
        <v>80</v>
      </c>
      <c r="G6497" s="2"/>
      <c r="I6497" s="32"/>
      <c r="K6497" s="2"/>
    </row>
    <row r="6498" spans="2:11" hidden="1" outlineLevel="1">
      <c r="B6498" s="249">
        <v>41561</v>
      </c>
      <c r="C6498" s="1" t="s">
        <v>172</v>
      </c>
      <c r="D6498" s="2">
        <v>15</v>
      </c>
      <c r="F6498" s="2"/>
      <c r="I6498" s="32"/>
      <c r="K6498" s="2"/>
    </row>
    <row r="6499" spans="2:11" hidden="1" outlineLevel="1">
      <c r="B6499" s="249">
        <v>41561</v>
      </c>
      <c r="C6499" s="1" t="s">
        <v>172</v>
      </c>
      <c r="D6499" s="2">
        <v>24</v>
      </c>
      <c r="E6499" s="2"/>
      <c r="F6499" s="2"/>
    </row>
    <row r="6500" spans="2:11" hidden="1" outlineLevel="1">
      <c r="B6500" s="249">
        <v>41561</v>
      </c>
      <c r="C6500" s="1" t="s">
        <v>172</v>
      </c>
      <c r="D6500" s="2">
        <v>17</v>
      </c>
      <c r="F6500" s="2"/>
      <c r="G6500" s="2"/>
    </row>
    <row r="6501" spans="2:11" hidden="1" outlineLevel="1">
      <c r="B6501" s="249">
        <v>41561</v>
      </c>
      <c r="C6501" s="1" t="s">
        <v>172</v>
      </c>
      <c r="D6501" s="2">
        <v>20</v>
      </c>
      <c r="F6501" s="2"/>
    </row>
    <row r="6502" spans="2:11" hidden="1" outlineLevel="1">
      <c r="B6502" s="249">
        <v>41561</v>
      </c>
      <c r="C6502" s="1" t="s">
        <v>525</v>
      </c>
      <c r="D6502" s="2">
        <v>20</v>
      </c>
    </row>
    <row r="6503" spans="2:11" hidden="1" outlineLevel="1">
      <c r="B6503" s="249">
        <v>41561</v>
      </c>
      <c r="C6503" s="1" t="s">
        <v>525</v>
      </c>
      <c r="D6503" s="2">
        <v>2000</v>
      </c>
    </row>
    <row r="6504" spans="2:11" hidden="1" outlineLevel="1">
      <c r="B6504" s="249">
        <v>41561</v>
      </c>
      <c r="C6504" s="1" t="s">
        <v>3637</v>
      </c>
      <c r="D6504" s="2">
        <v>8</v>
      </c>
      <c r="F6504" s="2"/>
    </row>
    <row r="6505" spans="2:11" hidden="1" outlineLevel="1">
      <c r="B6505" s="249">
        <v>41561</v>
      </c>
      <c r="C6505" s="1" t="s">
        <v>525</v>
      </c>
      <c r="D6505" s="2">
        <v>15</v>
      </c>
    </row>
    <row r="6506" spans="2:11" hidden="1" outlineLevel="1">
      <c r="B6506" s="249">
        <v>41561</v>
      </c>
      <c r="C6506" s="1" t="s">
        <v>525</v>
      </c>
      <c r="D6506" s="2">
        <v>27</v>
      </c>
    </row>
    <row r="6507" spans="2:11" hidden="1" outlineLevel="1">
      <c r="B6507" s="249">
        <v>41561</v>
      </c>
      <c r="C6507" s="1" t="s">
        <v>525</v>
      </c>
      <c r="D6507" s="2">
        <v>110</v>
      </c>
      <c r="F6507" s="2"/>
    </row>
    <row r="6508" spans="2:11" hidden="1" outlineLevel="1">
      <c r="B6508" s="249">
        <v>41561</v>
      </c>
      <c r="C6508" s="1" t="s">
        <v>23</v>
      </c>
      <c r="D6508" s="2">
        <v>98</v>
      </c>
      <c r="F6508" s="2"/>
    </row>
    <row r="6509" spans="2:11" hidden="1" outlineLevel="1">
      <c r="B6509" s="249">
        <v>41562</v>
      </c>
      <c r="C6509" s="267" t="s">
        <v>525</v>
      </c>
      <c r="D6509" s="404">
        <v>28</v>
      </c>
    </row>
    <row r="6510" spans="2:11" hidden="1" outlineLevel="1">
      <c r="B6510" s="249">
        <v>41562</v>
      </c>
      <c r="C6510" s="1" t="s">
        <v>12</v>
      </c>
      <c r="D6510" s="2">
        <v>154</v>
      </c>
    </row>
    <row r="6511" spans="2:11" hidden="1" outlineLevel="1">
      <c r="B6511" s="249">
        <v>41562</v>
      </c>
      <c r="C6511" s="1" t="s">
        <v>525</v>
      </c>
      <c r="D6511" s="2">
        <v>16</v>
      </c>
    </row>
    <row r="6512" spans="2:11" hidden="1" outlineLevel="1">
      <c r="B6512" s="249">
        <v>41562</v>
      </c>
      <c r="C6512" s="1" t="s">
        <v>525</v>
      </c>
      <c r="D6512" s="2">
        <v>110</v>
      </c>
      <c r="E6512" s="2"/>
      <c r="F6512" s="2"/>
    </row>
    <row r="6513" spans="2:10" hidden="1" outlineLevel="1">
      <c r="B6513" s="249">
        <v>41562</v>
      </c>
      <c r="C6513" s="1" t="s">
        <v>23</v>
      </c>
      <c r="D6513" s="2">
        <v>56</v>
      </c>
      <c r="F6513" s="2"/>
    </row>
    <row r="6514" spans="2:10" hidden="1" outlineLevel="1">
      <c r="B6514" s="249">
        <v>41563</v>
      </c>
      <c r="C6514" s="1" t="s">
        <v>525</v>
      </c>
      <c r="D6514" s="2">
        <v>7</v>
      </c>
      <c r="F6514" s="2"/>
      <c r="H6514" s="7"/>
    </row>
    <row r="6515" spans="2:10" hidden="1" outlineLevel="1">
      <c r="B6515" s="249">
        <v>41563</v>
      </c>
      <c r="C6515" s="1" t="s">
        <v>525</v>
      </c>
      <c r="D6515" s="2">
        <v>31</v>
      </c>
      <c r="E6515" s="2"/>
      <c r="H6515" s="7"/>
    </row>
    <row r="6516" spans="2:10" hidden="1" outlineLevel="1">
      <c r="B6516" s="249">
        <v>41563</v>
      </c>
      <c r="C6516" s="1" t="s">
        <v>525</v>
      </c>
      <c r="D6516" s="2">
        <v>50</v>
      </c>
      <c r="E6516" s="2"/>
      <c r="F6516" s="2"/>
      <c r="J6516" s="7"/>
    </row>
    <row r="6517" spans="2:10" hidden="1" outlineLevel="1">
      <c r="B6517" s="249">
        <v>41563</v>
      </c>
      <c r="C6517" s="1" t="s">
        <v>525</v>
      </c>
      <c r="D6517" s="2">
        <v>10</v>
      </c>
      <c r="F6517" s="2"/>
      <c r="J6517" s="7"/>
    </row>
    <row r="6518" spans="2:10" hidden="1" outlineLevel="1">
      <c r="B6518" s="249">
        <v>41563</v>
      </c>
      <c r="C6518" s="1" t="s">
        <v>525</v>
      </c>
      <c r="D6518" s="2">
        <v>15</v>
      </c>
    </row>
    <row r="6519" spans="2:10" hidden="1" outlineLevel="1">
      <c r="B6519" s="249">
        <v>41563</v>
      </c>
      <c r="C6519" s="1" t="s">
        <v>525</v>
      </c>
      <c r="D6519" s="2">
        <v>20</v>
      </c>
      <c r="E6519" s="2"/>
      <c r="F6519" s="2"/>
    </row>
    <row r="6520" spans="2:10" hidden="1" outlineLevel="1">
      <c r="B6520" s="249">
        <v>41563</v>
      </c>
      <c r="C6520" s="1" t="s">
        <v>111</v>
      </c>
      <c r="D6520" s="2">
        <v>25</v>
      </c>
      <c r="F6520" s="2"/>
    </row>
    <row r="6521" spans="2:10" hidden="1" outlineLevel="1">
      <c r="B6521" s="249">
        <v>41563</v>
      </c>
      <c r="C6521" s="2" t="s">
        <v>3640</v>
      </c>
      <c r="D6521" s="2">
        <v>2035</v>
      </c>
      <c r="E6521" s="2"/>
    </row>
    <row r="6522" spans="2:10" hidden="1" outlineLevel="1">
      <c r="B6522" s="249">
        <v>41563</v>
      </c>
      <c r="C6522" s="1" t="s">
        <v>3641</v>
      </c>
      <c r="D6522" s="2">
        <v>12</v>
      </c>
    </row>
    <row r="6523" spans="2:10" hidden="1" outlineLevel="1">
      <c r="B6523" s="249">
        <v>41564</v>
      </c>
      <c r="C6523" s="1" t="s">
        <v>525</v>
      </c>
      <c r="D6523" s="2">
        <v>13</v>
      </c>
    </row>
    <row r="6524" spans="2:10" hidden="1" outlineLevel="1">
      <c r="B6524" s="249">
        <v>41564</v>
      </c>
      <c r="C6524" s="1" t="s">
        <v>525</v>
      </c>
      <c r="D6524" s="2">
        <v>25</v>
      </c>
    </row>
    <row r="6525" spans="2:10" hidden="1" outlineLevel="1">
      <c r="B6525" s="249">
        <v>41564</v>
      </c>
      <c r="C6525" s="1" t="s">
        <v>525</v>
      </c>
      <c r="D6525" s="2">
        <v>24</v>
      </c>
    </row>
    <row r="6526" spans="2:10" hidden="1" outlineLevel="1">
      <c r="B6526" s="249">
        <v>41564</v>
      </c>
      <c r="C6526" s="1" t="s">
        <v>12</v>
      </c>
      <c r="D6526" s="2">
        <v>45</v>
      </c>
      <c r="E6526" s="2"/>
      <c r="F6526" s="2"/>
    </row>
    <row r="6527" spans="2:10" hidden="1" outlineLevel="1">
      <c r="B6527" s="249">
        <v>41564</v>
      </c>
      <c r="C6527" s="1" t="s">
        <v>525</v>
      </c>
      <c r="D6527" s="2">
        <v>8</v>
      </c>
      <c r="E6527" s="2"/>
      <c r="F6527" s="2"/>
    </row>
    <row r="6528" spans="2:10" hidden="1" outlineLevel="1">
      <c r="B6528" s="249">
        <v>41564</v>
      </c>
      <c r="C6528" s="1" t="s">
        <v>265</v>
      </c>
      <c r="D6528" s="2">
        <v>211</v>
      </c>
      <c r="E6528" s="253"/>
      <c r="F6528" s="2"/>
    </row>
    <row r="6529" spans="2:7" hidden="1" outlineLevel="1">
      <c r="B6529" s="249">
        <v>41564</v>
      </c>
      <c r="C6529" s="1" t="s">
        <v>3648</v>
      </c>
      <c r="D6529" s="2">
        <v>82</v>
      </c>
      <c r="E6529" s="2"/>
      <c r="F6529" s="2"/>
    </row>
    <row r="6530" spans="2:7" hidden="1" outlineLevel="1">
      <c r="B6530" s="249">
        <v>41565</v>
      </c>
      <c r="C6530" s="1" t="s">
        <v>525</v>
      </c>
      <c r="D6530" s="2">
        <v>15</v>
      </c>
    </row>
    <row r="6531" spans="2:7" hidden="1" outlineLevel="1">
      <c r="B6531" s="249">
        <v>41565</v>
      </c>
      <c r="C6531" s="1" t="s">
        <v>525</v>
      </c>
      <c r="D6531" s="2">
        <v>10</v>
      </c>
      <c r="F6531" s="2"/>
    </row>
    <row r="6532" spans="2:7" hidden="1" outlineLevel="1">
      <c r="B6532" s="249">
        <v>41565</v>
      </c>
      <c r="C6532" s="1" t="s">
        <v>12</v>
      </c>
      <c r="D6532" s="2">
        <v>170</v>
      </c>
      <c r="E6532" s="2"/>
    </row>
    <row r="6533" spans="2:7" hidden="1" outlineLevel="1">
      <c r="B6533" s="249">
        <v>41565</v>
      </c>
      <c r="C6533" s="2" t="s">
        <v>525</v>
      </c>
      <c r="D6533" s="2">
        <v>20</v>
      </c>
      <c r="F6533" s="2"/>
    </row>
    <row r="6534" spans="2:7" hidden="1" outlineLevel="1">
      <c r="B6534" s="249">
        <v>41565</v>
      </c>
      <c r="C6534" s="2" t="s">
        <v>3474</v>
      </c>
      <c r="D6534" s="2">
        <v>75</v>
      </c>
      <c r="F6534" s="2"/>
    </row>
    <row r="6535" spans="2:7" hidden="1" outlineLevel="1">
      <c r="B6535" s="249">
        <v>41565</v>
      </c>
      <c r="C6535" s="2" t="s">
        <v>246</v>
      </c>
      <c r="D6535" s="2">
        <v>90</v>
      </c>
      <c r="E6535" s="2"/>
      <c r="F6535" s="2"/>
    </row>
    <row r="6536" spans="2:7" hidden="1" outlineLevel="1">
      <c r="B6536" s="249">
        <v>41566</v>
      </c>
      <c r="C6536" s="1" t="s">
        <v>148</v>
      </c>
      <c r="D6536" s="2">
        <v>70</v>
      </c>
    </row>
    <row r="6537" spans="2:7" hidden="1" outlineLevel="1">
      <c r="B6537" s="249">
        <v>41566</v>
      </c>
      <c r="C6537" s="1" t="s">
        <v>205</v>
      </c>
      <c r="D6537" s="2">
        <v>67</v>
      </c>
      <c r="F6537" s="2"/>
    </row>
    <row r="6538" spans="2:7" hidden="1" outlineLevel="1">
      <c r="B6538" s="249">
        <v>41566</v>
      </c>
      <c r="C6538" s="1" t="s">
        <v>246</v>
      </c>
      <c r="D6538" s="2">
        <v>50</v>
      </c>
      <c r="E6538" s="2"/>
      <c r="F6538" s="2"/>
    </row>
    <row r="6539" spans="2:7" hidden="1" outlineLevel="1">
      <c r="B6539" s="249">
        <v>41566</v>
      </c>
      <c r="C6539" s="1" t="s">
        <v>173</v>
      </c>
      <c r="D6539" s="2">
        <v>30</v>
      </c>
    </row>
    <row r="6540" spans="2:7" hidden="1" outlineLevel="1">
      <c r="B6540" s="249">
        <v>41566</v>
      </c>
      <c r="C6540" s="1" t="s">
        <v>2177</v>
      </c>
      <c r="D6540" s="2">
        <v>170</v>
      </c>
      <c r="E6540" s="2"/>
      <c r="F6540" s="2"/>
    </row>
    <row r="6541" spans="2:7" hidden="1" outlineLevel="1">
      <c r="B6541" s="249">
        <v>41566</v>
      </c>
      <c r="C6541" s="1" t="s">
        <v>92</v>
      </c>
      <c r="D6541" s="2">
        <v>10</v>
      </c>
      <c r="F6541" s="2"/>
    </row>
    <row r="6542" spans="2:7" hidden="1" outlineLevel="1">
      <c r="B6542" s="249">
        <v>41566</v>
      </c>
      <c r="C6542" s="1" t="s">
        <v>76</v>
      </c>
      <c r="D6542" s="14">
        <v>175</v>
      </c>
      <c r="F6542" s="2"/>
    </row>
    <row r="6543" spans="2:7" hidden="1" outlineLevel="1">
      <c r="B6543" s="249">
        <v>41566</v>
      </c>
      <c r="C6543" s="1" t="s">
        <v>110</v>
      </c>
      <c r="D6543" s="14">
        <v>12</v>
      </c>
      <c r="E6543" s="253"/>
      <c r="F6543" s="2"/>
    </row>
    <row r="6544" spans="2:7" hidden="1" outlineLevel="1">
      <c r="B6544" s="249">
        <v>41566</v>
      </c>
      <c r="C6544" s="2" t="s">
        <v>173</v>
      </c>
      <c r="D6544" s="2">
        <v>40</v>
      </c>
      <c r="F6544" s="2"/>
      <c r="G6544" s="2"/>
    </row>
    <row r="6545" spans="2:6" hidden="1" outlineLevel="1">
      <c r="B6545" s="249">
        <v>41566</v>
      </c>
      <c r="C6545" s="1" t="s">
        <v>3652</v>
      </c>
      <c r="D6545" s="2">
        <v>15</v>
      </c>
      <c r="F6545" s="2"/>
    </row>
    <row r="6546" spans="2:6" hidden="1" outlineLevel="1">
      <c r="B6546" s="249">
        <v>41566</v>
      </c>
      <c r="C6546" s="1" t="s">
        <v>92</v>
      </c>
      <c r="D6546" s="2">
        <v>50</v>
      </c>
      <c r="F6546" s="2"/>
    </row>
    <row r="6547" spans="2:6" hidden="1" outlineLevel="1">
      <c r="B6547" s="249">
        <v>41566</v>
      </c>
      <c r="C6547" s="1" t="s">
        <v>173</v>
      </c>
      <c r="D6547" s="2">
        <v>20</v>
      </c>
    </row>
    <row r="6548" spans="2:6" hidden="1" outlineLevel="1">
      <c r="B6548" s="249">
        <v>41566</v>
      </c>
      <c r="C6548" s="1" t="s">
        <v>226</v>
      </c>
      <c r="D6548" s="2">
        <v>20</v>
      </c>
    </row>
    <row r="6549" spans="2:6" hidden="1" outlineLevel="1">
      <c r="B6549" s="249">
        <v>41566</v>
      </c>
      <c r="C6549" s="1" t="s">
        <v>3653</v>
      </c>
      <c r="D6549" s="2">
        <v>226</v>
      </c>
    </row>
    <row r="6550" spans="2:6" hidden="1" outlineLevel="1">
      <c r="B6550" s="249">
        <v>41567</v>
      </c>
      <c r="C6550" s="1" t="s">
        <v>401</v>
      </c>
      <c r="D6550" s="2">
        <v>65</v>
      </c>
    </row>
    <row r="6551" spans="2:6" hidden="1" outlineLevel="1">
      <c r="B6551" s="249">
        <v>41567</v>
      </c>
      <c r="C6551" s="1" t="s">
        <v>3654</v>
      </c>
      <c r="D6551" s="2">
        <v>1660</v>
      </c>
    </row>
    <row r="6552" spans="2:6" hidden="1" outlineLevel="1">
      <c r="B6552" s="249">
        <v>41567</v>
      </c>
      <c r="C6552" s="2" t="s">
        <v>3655</v>
      </c>
      <c r="D6552" s="2">
        <v>200</v>
      </c>
    </row>
    <row r="6553" spans="2:6" hidden="1" outlineLevel="1">
      <c r="B6553" s="249">
        <v>41567</v>
      </c>
      <c r="C6553" s="1" t="s">
        <v>57</v>
      </c>
      <c r="D6553" s="2">
        <v>120</v>
      </c>
    </row>
    <row r="6554" spans="2:6" hidden="1" outlineLevel="1">
      <c r="B6554" s="249">
        <v>41567</v>
      </c>
      <c r="C6554" s="1" t="s">
        <v>3656</v>
      </c>
      <c r="D6554" s="2">
        <v>100</v>
      </c>
      <c r="F6554" s="2"/>
    </row>
    <row r="6555" spans="2:6" hidden="1" outlineLevel="1">
      <c r="B6555" s="249">
        <v>41567</v>
      </c>
      <c r="C6555" s="1" t="s">
        <v>3657</v>
      </c>
      <c r="D6555" s="2">
        <v>20</v>
      </c>
    </row>
    <row r="6556" spans="2:6" hidden="1" outlineLevel="1">
      <c r="B6556" s="249">
        <v>41567</v>
      </c>
      <c r="C6556" s="1" t="s">
        <v>3658</v>
      </c>
      <c r="D6556" s="2">
        <v>345</v>
      </c>
      <c r="E6556" s="2"/>
      <c r="F6556" s="2"/>
    </row>
    <row r="6557" spans="2:6" hidden="1" outlineLevel="1">
      <c r="B6557" s="249">
        <v>41568</v>
      </c>
      <c r="C6557" s="1" t="s">
        <v>525</v>
      </c>
      <c r="D6557" s="2">
        <v>15</v>
      </c>
      <c r="F6557" s="2"/>
    </row>
    <row r="6558" spans="2:6" hidden="1" outlineLevel="1">
      <c r="B6558" s="249">
        <v>41568</v>
      </c>
      <c r="C6558" s="1" t="s">
        <v>525</v>
      </c>
      <c r="D6558" s="2">
        <v>30</v>
      </c>
    </row>
    <row r="6559" spans="2:6" hidden="1" outlineLevel="1">
      <c r="B6559" s="249">
        <v>41568</v>
      </c>
      <c r="C6559" s="1" t="s">
        <v>12</v>
      </c>
      <c r="D6559" s="2">
        <v>55</v>
      </c>
    </row>
    <row r="6560" spans="2:6" hidden="1" outlineLevel="1">
      <c r="B6560" s="249">
        <v>41568</v>
      </c>
      <c r="C6560" s="1" t="s">
        <v>525</v>
      </c>
      <c r="D6560" s="2">
        <v>17</v>
      </c>
    </row>
    <row r="6561" spans="2:6" hidden="1" outlineLevel="1">
      <c r="B6561" s="249">
        <v>41568</v>
      </c>
      <c r="C6561" s="205" t="s">
        <v>3666</v>
      </c>
      <c r="D6561" s="2">
        <v>200</v>
      </c>
      <c r="E6561" s="2"/>
      <c r="F6561" s="228"/>
    </row>
    <row r="6562" spans="2:6" hidden="1" outlineLevel="1">
      <c r="B6562" s="249">
        <v>41568</v>
      </c>
      <c r="C6562" s="1" t="s">
        <v>48</v>
      </c>
      <c r="D6562" s="2">
        <v>255</v>
      </c>
      <c r="F6562" s="2"/>
    </row>
    <row r="6563" spans="2:6" hidden="1" outlineLevel="1">
      <c r="B6563" s="249">
        <v>41568</v>
      </c>
      <c r="C6563" s="1" t="s">
        <v>51</v>
      </c>
      <c r="D6563" s="2">
        <v>172</v>
      </c>
    </row>
    <row r="6564" spans="2:6" hidden="1" outlineLevel="1">
      <c r="B6564" s="249">
        <v>41568</v>
      </c>
      <c r="C6564" s="1" t="s">
        <v>114</v>
      </c>
      <c r="D6564" s="2">
        <v>89</v>
      </c>
      <c r="F6564" s="2"/>
    </row>
    <row r="6565" spans="2:6" hidden="1" outlineLevel="1">
      <c r="B6565" s="249">
        <v>41568</v>
      </c>
      <c r="C6565" s="1" t="s">
        <v>3667</v>
      </c>
      <c r="D6565" s="2">
        <v>30</v>
      </c>
      <c r="F6565" s="2"/>
    </row>
    <row r="6566" spans="2:6" hidden="1" outlineLevel="1">
      <c r="B6566" s="249">
        <v>41568</v>
      </c>
      <c r="C6566" s="1" t="s">
        <v>111</v>
      </c>
      <c r="D6566" s="2">
        <v>35</v>
      </c>
    </row>
    <row r="6567" spans="2:6" hidden="1" outlineLevel="1">
      <c r="B6567" s="249">
        <v>41569</v>
      </c>
      <c r="C6567" s="1" t="s">
        <v>226</v>
      </c>
      <c r="D6567" s="2">
        <v>20</v>
      </c>
      <c r="F6567" s="2"/>
    </row>
    <row r="6568" spans="2:6" hidden="1" outlineLevel="1">
      <c r="B6568" s="249">
        <v>41569</v>
      </c>
      <c r="C6568" s="1" t="s">
        <v>3668</v>
      </c>
      <c r="D6568" s="2">
        <v>255</v>
      </c>
      <c r="F6568" s="2"/>
    </row>
    <row r="6569" spans="2:6" hidden="1" outlineLevel="1">
      <c r="B6569" s="249">
        <v>41569</v>
      </c>
      <c r="C6569" s="2" t="s">
        <v>2259</v>
      </c>
      <c r="D6569" s="2">
        <v>15</v>
      </c>
    </row>
    <row r="6570" spans="2:6" hidden="1" outlineLevel="1">
      <c r="B6570" s="249">
        <v>41569</v>
      </c>
      <c r="C6570" s="1" t="s">
        <v>525</v>
      </c>
      <c r="D6570" s="2">
        <v>5</v>
      </c>
      <c r="F6570" s="2"/>
    </row>
    <row r="6571" spans="2:6" hidden="1" outlineLevel="1">
      <c r="B6571" s="249">
        <v>41569</v>
      </c>
      <c r="C6571" s="1" t="s">
        <v>1173</v>
      </c>
      <c r="D6571" s="2">
        <v>67</v>
      </c>
    </row>
    <row r="6572" spans="2:6" hidden="1" outlineLevel="1">
      <c r="B6572" s="249">
        <v>41569</v>
      </c>
      <c r="C6572" s="1" t="s">
        <v>71</v>
      </c>
      <c r="D6572" s="2">
        <v>60</v>
      </c>
    </row>
    <row r="6573" spans="2:6" hidden="1" outlineLevel="1">
      <c r="B6573" s="249">
        <v>41570</v>
      </c>
      <c r="C6573" s="2" t="s">
        <v>12</v>
      </c>
      <c r="D6573" s="2">
        <v>40</v>
      </c>
    </row>
    <row r="6574" spans="2:6" hidden="1" outlineLevel="1">
      <c r="B6574" s="249">
        <v>41570</v>
      </c>
      <c r="C6574" s="1" t="s">
        <v>525</v>
      </c>
      <c r="D6574" s="2">
        <v>15</v>
      </c>
      <c r="F6574" s="2"/>
    </row>
    <row r="6575" spans="2:6" hidden="1" outlineLevel="1">
      <c r="B6575" s="249">
        <v>41570</v>
      </c>
      <c r="C6575" s="1" t="s">
        <v>525</v>
      </c>
      <c r="D6575" s="2">
        <v>33</v>
      </c>
      <c r="E6575" s="2"/>
    </row>
    <row r="6576" spans="2:6" hidden="1" outlineLevel="1">
      <c r="B6576" s="249">
        <v>41570</v>
      </c>
      <c r="C6576" s="2" t="s">
        <v>525</v>
      </c>
      <c r="D6576" s="2">
        <v>30</v>
      </c>
    </row>
    <row r="6577" spans="2:7" hidden="1" outlineLevel="1">
      <c r="B6577" s="249">
        <v>41570</v>
      </c>
      <c r="C6577" s="2" t="s">
        <v>246</v>
      </c>
      <c r="D6577" s="2">
        <v>75</v>
      </c>
      <c r="E6577" s="2"/>
      <c r="F6577" s="2"/>
    </row>
    <row r="6578" spans="2:7" hidden="1" outlineLevel="1">
      <c r="B6578" s="249">
        <v>41570</v>
      </c>
      <c r="C6578" s="2" t="s">
        <v>18</v>
      </c>
      <c r="D6578" s="2">
        <v>160</v>
      </c>
    </row>
    <row r="6579" spans="2:7" hidden="1" outlineLevel="1">
      <c r="B6579" s="249">
        <v>41571</v>
      </c>
      <c r="C6579" s="70" t="s">
        <v>525</v>
      </c>
      <c r="D6579" s="70">
        <v>32</v>
      </c>
    </row>
    <row r="6580" spans="2:7" hidden="1" outlineLevel="1">
      <c r="B6580" s="249">
        <v>41571</v>
      </c>
      <c r="C6580" s="70" t="s">
        <v>525</v>
      </c>
      <c r="D6580" s="70">
        <v>25</v>
      </c>
    </row>
    <row r="6581" spans="2:7" hidden="1" outlineLevel="1">
      <c r="B6581" s="249">
        <v>41571</v>
      </c>
      <c r="C6581" s="236" t="s">
        <v>3675</v>
      </c>
      <c r="D6581" s="70">
        <v>100</v>
      </c>
      <c r="E6581" s="2"/>
      <c r="F6581" s="2"/>
      <c r="G6581" s="2"/>
    </row>
    <row r="6582" spans="2:7" hidden="1" outlineLevel="1">
      <c r="B6582" s="249">
        <v>41571</v>
      </c>
      <c r="C6582" s="236" t="s">
        <v>3052</v>
      </c>
      <c r="D6582" s="70">
        <v>10</v>
      </c>
    </row>
    <row r="6583" spans="2:7" hidden="1" outlineLevel="1">
      <c r="B6583" s="249">
        <v>41571</v>
      </c>
      <c r="C6583" s="1" t="s">
        <v>406</v>
      </c>
      <c r="D6583" s="70">
        <v>60</v>
      </c>
      <c r="E6583" s="2"/>
    </row>
    <row r="6584" spans="2:7" hidden="1" outlineLevel="1">
      <c r="B6584" s="249">
        <v>41571</v>
      </c>
      <c r="C6584" s="1" t="s">
        <v>114</v>
      </c>
      <c r="D6584" s="2">
        <v>55</v>
      </c>
    </row>
    <row r="6585" spans="2:7" hidden="1" outlineLevel="1">
      <c r="B6585" s="249">
        <v>41571</v>
      </c>
      <c r="C6585" s="1" t="s">
        <v>111</v>
      </c>
      <c r="D6585" s="2">
        <v>25</v>
      </c>
    </row>
    <row r="6586" spans="2:7" hidden="1" outlineLevel="1">
      <c r="B6586" s="249">
        <v>41571</v>
      </c>
      <c r="C6586" s="1" t="s">
        <v>3676</v>
      </c>
      <c r="D6586" s="2">
        <v>70</v>
      </c>
    </row>
    <row r="6587" spans="2:7" hidden="1" outlineLevel="1">
      <c r="B6587" s="249">
        <v>41572</v>
      </c>
      <c r="C6587" s="1" t="s">
        <v>525</v>
      </c>
      <c r="D6587" s="2">
        <v>15</v>
      </c>
      <c r="E6587" s="2"/>
    </row>
    <row r="6588" spans="2:7" hidden="1" outlineLevel="1">
      <c r="B6588" s="249">
        <v>41572</v>
      </c>
      <c r="C6588" s="1" t="s">
        <v>525</v>
      </c>
      <c r="D6588" s="2">
        <v>20</v>
      </c>
    </row>
    <row r="6589" spans="2:7" hidden="1" outlineLevel="1">
      <c r="B6589" s="249">
        <v>41572</v>
      </c>
      <c r="C6589" s="1" t="s">
        <v>3327</v>
      </c>
      <c r="D6589" s="2">
        <v>1400</v>
      </c>
    </row>
    <row r="6590" spans="2:7" hidden="1" outlineLevel="1">
      <c r="B6590" s="249">
        <v>41572</v>
      </c>
      <c r="C6590" s="1" t="s">
        <v>2928</v>
      </c>
      <c r="D6590" s="2">
        <v>100</v>
      </c>
    </row>
    <row r="6591" spans="2:7" hidden="1" outlineLevel="1">
      <c r="B6591" s="249">
        <v>41572</v>
      </c>
      <c r="C6591" s="2" t="s">
        <v>525</v>
      </c>
      <c r="D6591" s="2">
        <v>35</v>
      </c>
      <c r="E6591" s="2"/>
    </row>
    <row r="6592" spans="2:7" hidden="1" outlineLevel="1">
      <c r="B6592" s="249">
        <v>41572</v>
      </c>
      <c r="C6592" s="2" t="s">
        <v>3678</v>
      </c>
      <c r="D6592" s="2">
        <v>40</v>
      </c>
    </row>
    <row r="6593" spans="2:6" hidden="1" outlineLevel="1">
      <c r="B6593" s="249">
        <v>41572</v>
      </c>
      <c r="C6593" s="1" t="s">
        <v>431</v>
      </c>
      <c r="D6593" s="2">
        <v>10</v>
      </c>
      <c r="E6593" s="2"/>
    </row>
    <row r="6594" spans="2:6" hidden="1" outlineLevel="1">
      <c r="B6594" s="249">
        <v>41572</v>
      </c>
      <c r="C6594" s="1" t="s">
        <v>205</v>
      </c>
      <c r="D6594" s="2">
        <v>20</v>
      </c>
    </row>
    <row r="6595" spans="2:6" hidden="1" outlineLevel="1">
      <c r="B6595" s="249">
        <v>41573</v>
      </c>
      <c r="C6595" s="1" t="s">
        <v>525</v>
      </c>
      <c r="D6595" s="2">
        <v>400</v>
      </c>
      <c r="E6595" s="2"/>
      <c r="F6595" s="2"/>
    </row>
    <row r="6596" spans="2:6" hidden="1" outlineLevel="1">
      <c r="B6596" s="249">
        <v>41573</v>
      </c>
      <c r="C6596" s="1" t="s">
        <v>516</v>
      </c>
      <c r="D6596" s="2">
        <v>40</v>
      </c>
    </row>
    <row r="6597" spans="2:6" hidden="1" outlineLevel="1">
      <c r="B6597" s="249">
        <v>41573</v>
      </c>
      <c r="C6597" s="1" t="s">
        <v>525</v>
      </c>
      <c r="D6597" s="2">
        <v>37</v>
      </c>
    </row>
    <row r="6598" spans="2:6" hidden="1" outlineLevel="1">
      <c r="B6598" s="249">
        <v>41573</v>
      </c>
      <c r="C6598" s="1" t="s">
        <v>431</v>
      </c>
      <c r="D6598" s="2">
        <v>3</v>
      </c>
    </row>
    <row r="6599" spans="2:6" hidden="1" outlineLevel="1">
      <c r="B6599" s="249">
        <v>41573</v>
      </c>
      <c r="C6599" s="1" t="s">
        <v>23</v>
      </c>
      <c r="D6599" s="2">
        <v>70</v>
      </c>
    </row>
    <row r="6600" spans="2:6" hidden="1" outlineLevel="1">
      <c r="B6600" s="249">
        <v>41574</v>
      </c>
      <c r="C6600" s="1" t="s">
        <v>57</v>
      </c>
      <c r="D6600" s="2">
        <v>50</v>
      </c>
    </row>
    <row r="6601" spans="2:6" hidden="1" outlineLevel="1">
      <c r="B6601" s="249">
        <v>41574</v>
      </c>
      <c r="C6601" s="1" t="s">
        <v>114</v>
      </c>
      <c r="D6601" s="2">
        <v>34</v>
      </c>
    </row>
    <row r="6602" spans="2:6" hidden="1" outlineLevel="1">
      <c r="B6602" s="249">
        <v>41574</v>
      </c>
      <c r="C6602" s="1" t="s">
        <v>431</v>
      </c>
      <c r="D6602" s="2">
        <v>3</v>
      </c>
      <c r="F6602" s="2"/>
    </row>
    <row r="6603" spans="2:6" hidden="1" outlineLevel="1">
      <c r="B6603" s="249">
        <v>41574</v>
      </c>
      <c r="C6603" s="1" t="s">
        <v>97</v>
      </c>
      <c r="D6603" s="2">
        <v>14</v>
      </c>
    </row>
    <row r="6604" spans="2:6" hidden="1" outlineLevel="1">
      <c r="B6604" s="249">
        <v>41575</v>
      </c>
      <c r="C6604" s="1" t="s">
        <v>525</v>
      </c>
      <c r="D6604" s="2">
        <v>15</v>
      </c>
    </row>
    <row r="6605" spans="2:6" hidden="1" outlineLevel="1">
      <c r="B6605" s="249">
        <v>41575</v>
      </c>
      <c r="C6605" s="1" t="s">
        <v>525</v>
      </c>
      <c r="D6605" s="2">
        <v>23</v>
      </c>
    </row>
    <row r="6606" spans="2:6" hidden="1" outlineLevel="1">
      <c r="B6606" s="249">
        <v>41575</v>
      </c>
      <c r="C6606" s="1" t="s">
        <v>3681</v>
      </c>
      <c r="D6606" s="2">
        <v>10000</v>
      </c>
      <c r="F6606" s="2"/>
    </row>
    <row r="6607" spans="2:6" hidden="1" outlineLevel="1">
      <c r="B6607" s="249">
        <v>41575</v>
      </c>
      <c r="C6607" s="1" t="s">
        <v>525</v>
      </c>
      <c r="D6607" s="2">
        <v>16</v>
      </c>
      <c r="F6607" s="2"/>
    </row>
    <row r="6608" spans="2:6" hidden="1" outlineLevel="1">
      <c r="B6608" s="249">
        <v>41575</v>
      </c>
      <c r="C6608" s="1" t="s">
        <v>12</v>
      </c>
      <c r="D6608" s="2">
        <v>40</v>
      </c>
    </row>
    <row r="6609" spans="2:7" hidden="1" outlineLevel="1">
      <c r="B6609" s="249">
        <v>41575</v>
      </c>
      <c r="C6609" s="1" t="s">
        <v>525</v>
      </c>
      <c r="D6609" s="2">
        <v>25</v>
      </c>
      <c r="E6609" s="2"/>
      <c r="F6609" s="210"/>
      <c r="G6609" s="182"/>
    </row>
    <row r="6610" spans="2:7" hidden="1" outlineLevel="1">
      <c r="B6610" s="249">
        <v>41575</v>
      </c>
      <c r="C6610" s="1" t="s">
        <v>114</v>
      </c>
      <c r="D6610" s="2">
        <v>40</v>
      </c>
      <c r="F6610" s="2"/>
    </row>
    <row r="6611" spans="2:7" hidden="1" outlineLevel="1">
      <c r="B6611" s="249">
        <v>41575</v>
      </c>
      <c r="C6611" s="1" t="s">
        <v>3685</v>
      </c>
      <c r="D6611" s="2">
        <v>500</v>
      </c>
    </row>
    <row r="6612" spans="2:7" hidden="1" outlineLevel="1">
      <c r="B6612" s="249">
        <v>41575</v>
      </c>
      <c r="C6612" s="1" t="s">
        <v>134</v>
      </c>
      <c r="D6612" s="2">
        <v>20</v>
      </c>
    </row>
    <row r="6613" spans="2:7" hidden="1" outlineLevel="1">
      <c r="B6613" s="249">
        <v>41575</v>
      </c>
      <c r="C6613" s="383" t="s">
        <v>3686</v>
      </c>
      <c r="D6613" s="320">
        <v>20</v>
      </c>
    </row>
    <row r="6614" spans="2:7" hidden="1" outlineLevel="1">
      <c r="B6614" s="249">
        <v>41575</v>
      </c>
      <c r="C6614" s="383" t="s">
        <v>2531</v>
      </c>
      <c r="D6614" s="320">
        <v>335</v>
      </c>
      <c r="F6614" s="2"/>
    </row>
    <row r="6615" spans="2:7" hidden="1" outlineLevel="1">
      <c r="B6615" s="249">
        <v>41575</v>
      </c>
      <c r="C6615" s="383" t="s">
        <v>18</v>
      </c>
      <c r="D6615" s="320">
        <v>107</v>
      </c>
      <c r="F6615" s="2"/>
    </row>
    <row r="6616" spans="2:7" hidden="1" outlineLevel="1">
      <c r="B6616" s="249">
        <v>41575</v>
      </c>
      <c r="C6616" s="1" t="s">
        <v>51</v>
      </c>
      <c r="D6616" s="2">
        <v>8</v>
      </c>
      <c r="F6616" s="2"/>
    </row>
    <row r="6617" spans="2:7" hidden="1" outlineLevel="1">
      <c r="B6617" s="249">
        <v>41575</v>
      </c>
      <c r="C6617" s="383" t="s">
        <v>246</v>
      </c>
      <c r="D6617" s="320">
        <v>75</v>
      </c>
      <c r="F6617" s="2"/>
    </row>
    <row r="6618" spans="2:7" hidden="1" outlineLevel="1">
      <c r="B6618" s="249">
        <v>41576</v>
      </c>
      <c r="C6618" s="383" t="s">
        <v>525</v>
      </c>
      <c r="D6618" s="320">
        <v>15</v>
      </c>
    </row>
    <row r="6619" spans="2:7" hidden="1" outlineLevel="1">
      <c r="B6619" s="249">
        <v>41576</v>
      </c>
      <c r="C6619" s="383" t="s">
        <v>525</v>
      </c>
      <c r="D6619" s="320">
        <v>24</v>
      </c>
    </row>
    <row r="6620" spans="2:7" hidden="1" outlineLevel="1">
      <c r="B6620" s="249">
        <v>41576</v>
      </c>
      <c r="C6620" s="383" t="s">
        <v>3373</v>
      </c>
      <c r="D6620" s="320">
        <v>200</v>
      </c>
      <c r="F6620" s="2"/>
    </row>
    <row r="6621" spans="2:7" hidden="1" outlineLevel="1">
      <c r="B6621" s="249">
        <v>41576</v>
      </c>
      <c r="C6621" s="383" t="s">
        <v>12</v>
      </c>
      <c r="D6621" s="320">
        <v>100</v>
      </c>
    </row>
    <row r="6622" spans="2:7" hidden="1" outlineLevel="1">
      <c r="B6622" s="249">
        <v>41576</v>
      </c>
      <c r="C6622" s="383" t="s">
        <v>525</v>
      </c>
      <c r="D6622" s="320">
        <v>26</v>
      </c>
      <c r="E6622" s="399"/>
      <c r="F6622" s="2"/>
    </row>
    <row r="6623" spans="2:7" hidden="1" outlineLevel="1">
      <c r="B6623" s="249">
        <v>41576</v>
      </c>
      <c r="C6623" s="383" t="s">
        <v>525</v>
      </c>
      <c r="D6623" s="320">
        <v>20</v>
      </c>
    </row>
    <row r="6624" spans="2:7" hidden="1" outlineLevel="1">
      <c r="B6624" s="249">
        <v>41576</v>
      </c>
      <c r="C6624" s="383" t="s">
        <v>3687</v>
      </c>
      <c r="D6624" s="320">
        <v>50</v>
      </c>
      <c r="E6624" s="399"/>
    </row>
    <row r="6625" spans="2:7" hidden="1" outlineLevel="1">
      <c r="B6625" s="249">
        <v>41576</v>
      </c>
      <c r="C6625" s="383" t="s">
        <v>3688</v>
      </c>
      <c r="D6625" s="320">
        <v>6</v>
      </c>
    </row>
    <row r="6626" spans="2:7" hidden="1" outlineLevel="1">
      <c r="B6626" s="249">
        <v>41577</v>
      </c>
      <c r="C6626" s="383" t="s">
        <v>525</v>
      </c>
      <c r="D6626" s="320">
        <v>20</v>
      </c>
    </row>
    <row r="6627" spans="2:7" hidden="1" outlineLevel="1">
      <c r="B6627" s="249">
        <v>41577</v>
      </c>
      <c r="C6627" s="383" t="s">
        <v>525</v>
      </c>
      <c r="D6627" s="320">
        <v>10</v>
      </c>
    </row>
    <row r="6628" spans="2:7" hidden="1" outlineLevel="1">
      <c r="B6628" s="249">
        <v>41577</v>
      </c>
      <c r="C6628" s="383" t="s">
        <v>12</v>
      </c>
      <c r="D6628" s="320">
        <v>50</v>
      </c>
    </row>
    <row r="6629" spans="2:7" hidden="1" outlineLevel="1">
      <c r="B6629" s="249">
        <v>41577</v>
      </c>
      <c r="C6629" s="383" t="s">
        <v>525</v>
      </c>
      <c r="D6629" s="320">
        <v>16</v>
      </c>
    </row>
    <row r="6630" spans="2:7" hidden="1" outlineLevel="1">
      <c r="B6630" s="249">
        <v>41577</v>
      </c>
      <c r="C6630" s="383" t="s">
        <v>3691</v>
      </c>
      <c r="D6630" s="320">
        <v>7400</v>
      </c>
      <c r="G6630" s="2"/>
    </row>
    <row r="6631" spans="2:7" hidden="1" outlineLevel="1">
      <c r="B6631" s="249">
        <v>41577</v>
      </c>
      <c r="C6631" s="1" t="s">
        <v>3692</v>
      </c>
      <c r="D6631" s="2">
        <v>50</v>
      </c>
    </row>
    <row r="6632" spans="2:7" hidden="1" outlineLevel="1">
      <c r="B6632" s="249">
        <v>41577</v>
      </c>
      <c r="C6632" s="383" t="s">
        <v>525</v>
      </c>
      <c r="D6632" s="320">
        <v>20</v>
      </c>
    </row>
    <row r="6633" spans="2:7" hidden="1" outlineLevel="1">
      <c r="B6633" s="249">
        <v>41577</v>
      </c>
      <c r="C6633" s="383" t="s">
        <v>429</v>
      </c>
      <c r="D6633" s="320">
        <v>10</v>
      </c>
      <c r="E6633" s="399"/>
    </row>
    <row r="6634" spans="2:7" hidden="1" outlineLevel="1">
      <c r="B6634" s="249">
        <v>41577</v>
      </c>
      <c r="C6634" s="383" t="s">
        <v>2773</v>
      </c>
      <c r="D6634" s="320">
        <v>10</v>
      </c>
    </row>
    <row r="6635" spans="2:7" hidden="1" outlineLevel="1">
      <c r="B6635" s="249">
        <v>41577</v>
      </c>
      <c r="C6635" s="383" t="s">
        <v>3694</v>
      </c>
      <c r="D6635" s="320">
        <v>139</v>
      </c>
    </row>
    <row r="6636" spans="2:7" hidden="1" outlineLevel="1">
      <c r="B6636" s="249">
        <v>41577</v>
      </c>
      <c r="C6636" s="383" t="s">
        <v>772</v>
      </c>
      <c r="D6636" s="320">
        <v>60</v>
      </c>
    </row>
    <row r="6637" spans="2:7" hidden="1" outlineLevel="1">
      <c r="B6637" s="249">
        <v>41578</v>
      </c>
      <c r="C6637" s="383" t="s">
        <v>525</v>
      </c>
      <c r="D6637" s="320">
        <v>10</v>
      </c>
    </row>
    <row r="6638" spans="2:7" hidden="1" outlineLevel="1">
      <c r="B6638" s="249">
        <v>41578</v>
      </c>
      <c r="C6638" s="383" t="s">
        <v>525</v>
      </c>
      <c r="D6638" s="320">
        <v>29</v>
      </c>
    </row>
    <row r="6639" spans="2:7" hidden="1" outlineLevel="1">
      <c r="B6639" s="249">
        <v>41578</v>
      </c>
      <c r="C6639" s="383" t="s">
        <v>12</v>
      </c>
      <c r="D6639" s="320">
        <v>100</v>
      </c>
    </row>
    <row r="6640" spans="2:7" hidden="1" outlineLevel="1">
      <c r="B6640" s="249">
        <v>41578</v>
      </c>
      <c r="C6640" s="383" t="s">
        <v>525</v>
      </c>
      <c r="D6640" s="320">
        <v>38</v>
      </c>
    </row>
    <row r="6641" spans="1:12" hidden="1" outlineLevel="1">
      <c r="B6641" s="249">
        <v>41578</v>
      </c>
      <c r="C6641" s="383" t="s">
        <v>525</v>
      </c>
      <c r="D6641" s="320">
        <v>42</v>
      </c>
    </row>
    <row r="6642" spans="1:12" hidden="1" outlineLevel="1">
      <c r="B6642" s="249">
        <v>41578</v>
      </c>
      <c r="C6642" s="383" t="s">
        <v>132</v>
      </c>
      <c r="D6642" s="320">
        <v>100</v>
      </c>
    </row>
    <row r="6643" spans="1:12" hidden="1" outlineLevel="1">
      <c r="B6643" s="249">
        <v>41578</v>
      </c>
      <c r="C6643" s="383" t="s">
        <v>3555</v>
      </c>
      <c r="D6643" s="320">
        <v>230</v>
      </c>
      <c r="F6643" s="399"/>
    </row>
    <row r="6644" spans="1:12" hidden="1" outlineLevel="1">
      <c r="B6644" s="249">
        <v>41578</v>
      </c>
      <c r="C6644" s="383" t="s">
        <v>81</v>
      </c>
      <c r="D6644" s="320">
        <v>100</v>
      </c>
    </row>
    <row r="6645" spans="1:12" hidden="1" outlineLevel="1">
      <c r="B6645" s="249">
        <v>41578</v>
      </c>
      <c r="C6645" s="383" t="s">
        <v>605</v>
      </c>
      <c r="D6645" s="320">
        <v>120</v>
      </c>
    </row>
    <row r="6646" spans="1:12" hidden="1" outlineLevel="1">
      <c r="B6646" s="249">
        <v>41578</v>
      </c>
      <c r="C6646" s="383" t="s">
        <v>226</v>
      </c>
      <c r="D6646" s="320">
        <v>30</v>
      </c>
      <c r="E6646" s="1" t="s">
        <v>3088</v>
      </c>
    </row>
    <row r="6647" spans="1:12" hidden="1" outlineLevel="1">
      <c r="B6647" s="249">
        <v>41578</v>
      </c>
      <c r="C6647" s="383" t="s">
        <v>367</v>
      </c>
      <c r="D6647" s="320">
        <v>3</v>
      </c>
      <c r="E6647" s="399">
        <v>1240</v>
      </c>
    </row>
    <row r="6648" spans="1:12" collapsed="1">
      <c r="B6648" s="249"/>
      <c r="C6648"/>
      <c r="D6648" s="320"/>
    </row>
    <row r="6649" spans="1:12">
      <c r="B6649" s="2472">
        <v>41579</v>
      </c>
      <c r="C6649" s="2472"/>
      <c r="D6649" s="2472"/>
      <c r="E6649" s="2472"/>
      <c r="F6649" s="2472"/>
      <c r="G6649" s="2472"/>
      <c r="H6649" s="2472"/>
      <c r="I6649" s="2472"/>
      <c r="J6649" s="2472"/>
      <c r="K6649" s="2472"/>
      <c r="L6649" s="2472"/>
    </row>
    <row r="6650" spans="1:12" hidden="1" outlineLevel="1">
      <c r="B6650" s="2473" t="s">
        <v>0</v>
      </c>
      <c r="C6650" s="2473"/>
      <c r="D6650" s="2473"/>
      <c r="I6650" s="2473" t="s">
        <v>2638</v>
      </c>
      <c r="J6650" s="2473"/>
      <c r="K6650" s="2473"/>
    </row>
    <row r="6651" spans="1:12" hidden="1" outlineLevel="1">
      <c r="B6651" s="3" t="s">
        <v>115</v>
      </c>
      <c r="C6651" s="3" t="s">
        <v>116</v>
      </c>
      <c r="D6651" s="4" t="s">
        <v>4</v>
      </c>
      <c r="I6651" s="3" t="s">
        <v>115</v>
      </c>
      <c r="J6651" s="3" t="s">
        <v>116</v>
      </c>
      <c r="K6651" s="4" t="s">
        <v>4</v>
      </c>
    </row>
    <row r="6652" spans="1:12" hidden="1" outlineLevel="1">
      <c r="A6652" s="340" t="s">
        <v>2859</v>
      </c>
      <c r="B6652" s="450">
        <v>41578</v>
      </c>
      <c r="C6652" s="451" t="s">
        <v>2904</v>
      </c>
      <c r="D6652" s="333">
        <v>9000</v>
      </c>
      <c r="E6652" s="28"/>
      <c r="I6652" s="72">
        <v>41579</v>
      </c>
      <c r="J6652" s="1" t="s">
        <v>41</v>
      </c>
      <c r="K6652" s="70">
        <v>90</v>
      </c>
    </row>
    <row r="6653" spans="1:12" hidden="1" outlineLevel="1">
      <c r="A6653" s="341" t="s">
        <v>421</v>
      </c>
      <c r="B6653" s="432">
        <v>41586</v>
      </c>
      <c r="C6653" s="447" t="s">
        <v>3307</v>
      </c>
      <c r="D6653" s="343">
        <v>750</v>
      </c>
      <c r="E6653" s="28"/>
      <c r="I6653" s="72">
        <v>41579</v>
      </c>
      <c r="J6653" s="1" t="s">
        <v>3587</v>
      </c>
      <c r="K6653" s="70">
        <v>1700</v>
      </c>
    </row>
    <row r="6654" spans="1:12" hidden="1" outlineLevel="1">
      <c r="A6654" s="341" t="s">
        <v>421</v>
      </c>
      <c r="B6654" s="452" t="s">
        <v>608</v>
      </c>
      <c r="C6654" s="447" t="s">
        <v>3308</v>
      </c>
      <c r="D6654" s="452" t="s">
        <v>608</v>
      </c>
      <c r="E6654" s="28"/>
      <c r="I6654" s="249">
        <v>41603</v>
      </c>
      <c r="J6654" s="1" t="s">
        <v>3776</v>
      </c>
      <c r="K6654" s="70">
        <v>50</v>
      </c>
    </row>
    <row r="6655" spans="1:12" ht="30" hidden="1" outlineLevel="1">
      <c r="A6655" s="339" t="s">
        <v>464</v>
      </c>
      <c r="B6655" s="443">
        <v>41606</v>
      </c>
      <c r="C6655" s="449" t="s">
        <v>3309</v>
      </c>
      <c r="D6655" s="544" t="s">
        <v>3787</v>
      </c>
      <c r="I6655" s="72"/>
      <c r="J6655" s="1" t="s">
        <v>195</v>
      </c>
      <c r="K6655" s="225">
        <f>SUM(K6652:K6654)</f>
        <v>1840</v>
      </c>
    </row>
    <row r="6656" spans="1:12" hidden="1" outlineLevel="1">
      <c r="A6656" s="341" t="s">
        <v>421</v>
      </c>
      <c r="B6656" s="432" t="s">
        <v>608</v>
      </c>
      <c r="C6656" s="446" t="s">
        <v>656</v>
      </c>
      <c r="D6656" s="432" t="s">
        <v>608</v>
      </c>
      <c r="I6656" s="32"/>
      <c r="K6656" s="225"/>
    </row>
    <row r="6657" spans="1:12" hidden="1" outlineLevel="1">
      <c r="A6657" s="341" t="s">
        <v>421</v>
      </c>
      <c r="B6657" s="452" t="s">
        <v>608</v>
      </c>
      <c r="C6657" s="446" t="s">
        <v>3305</v>
      </c>
      <c r="D6657" s="452" t="s">
        <v>608</v>
      </c>
      <c r="E6657" s="28"/>
    </row>
    <row r="6658" spans="1:12" hidden="1" outlineLevel="1">
      <c r="A6658" s="342" t="s">
        <v>467</v>
      </c>
      <c r="B6658" s="440">
        <v>41603</v>
      </c>
      <c r="C6658" s="469" t="s">
        <v>3304</v>
      </c>
      <c r="D6658" s="470">
        <v>280</v>
      </c>
      <c r="E6658" s="25"/>
      <c r="I6658" s="1" t="s">
        <v>115</v>
      </c>
      <c r="J6658" s="1" t="s">
        <v>2</v>
      </c>
      <c r="K6658" s="1" t="s">
        <v>4</v>
      </c>
    </row>
    <row r="6659" spans="1:12" hidden="1" outlineLevel="1">
      <c r="A6659" s="342" t="s">
        <v>467</v>
      </c>
      <c r="B6659" s="440">
        <v>41603</v>
      </c>
      <c r="C6659" s="469" t="s">
        <v>614</v>
      </c>
      <c r="D6659" s="470">
        <v>390</v>
      </c>
      <c r="I6659" s="249">
        <v>41590</v>
      </c>
      <c r="J6659" s="1" t="s">
        <v>3211</v>
      </c>
      <c r="K6659" s="14">
        <v>440</v>
      </c>
      <c r="L6659" s="13"/>
    </row>
    <row r="6660" spans="1:12" ht="15" hidden="1" customHeight="1" outlineLevel="1">
      <c r="A6660" s="341" t="s">
        <v>421</v>
      </c>
      <c r="B6660" s="452" t="s">
        <v>608</v>
      </c>
      <c r="C6660" s="344" t="s">
        <v>2597</v>
      </c>
      <c r="D6660" s="452" t="s">
        <v>608</v>
      </c>
      <c r="I6660" s="249">
        <v>41596</v>
      </c>
      <c r="J6660" s="1" t="s">
        <v>3211</v>
      </c>
      <c r="K6660" s="2">
        <v>320</v>
      </c>
      <c r="L6660" s="13"/>
    </row>
    <row r="6661" spans="1:12" hidden="1" outlineLevel="1">
      <c r="A6661" s="341" t="s">
        <v>421</v>
      </c>
      <c r="B6661" s="452" t="s">
        <v>608</v>
      </c>
      <c r="C6661" s="446" t="s">
        <v>475</v>
      </c>
      <c r="D6661" s="452" t="s">
        <v>608</v>
      </c>
      <c r="E6661" s="2"/>
      <c r="I6661" s="249">
        <v>41598</v>
      </c>
      <c r="J6661" s="236" t="s">
        <v>2796</v>
      </c>
      <c r="K6661" s="70">
        <v>330</v>
      </c>
      <c r="L6661" s="13"/>
    </row>
    <row r="6662" spans="1:12" hidden="1" outlineLevel="1">
      <c r="A6662" s="341" t="s">
        <v>421</v>
      </c>
      <c r="B6662" s="452" t="s">
        <v>608</v>
      </c>
      <c r="C6662" s="446" t="s">
        <v>283</v>
      </c>
      <c r="D6662" s="452" t="s">
        <v>608</v>
      </c>
      <c r="E6662" s="28"/>
      <c r="I6662" s="249">
        <v>41600</v>
      </c>
      <c r="J6662" s="2" t="s">
        <v>12</v>
      </c>
      <c r="K6662" s="2">
        <v>60</v>
      </c>
      <c r="L6662" s="13"/>
    </row>
    <row r="6663" spans="1:12" hidden="1" outlineLevel="1">
      <c r="A6663" s="342" t="s">
        <v>467</v>
      </c>
      <c r="B6663" s="440">
        <v>41600</v>
      </c>
      <c r="C6663" s="441" t="s">
        <v>27</v>
      </c>
      <c r="D6663" s="442">
        <v>898.43</v>
      </c>
      <c r="E6663" s="28"/>
      <c r="I6663" s="249">
        <v>41602</v>
      </c>
      <c r="J6663" s="1" t="s">
        <v>232</v>
      </c>
      <c r="K6663" s="2">
        <v>150</v>
      </c>
      <c r="L6663" s="13"/>
    </row>
    <row r="6664" spans="1:12" hidden="1" outlineLevel="1">
      <c r="A6664" s="341" t="s">
        <v>421</v>
      </c>
      <c r="B6664" s="432">
        <v>41588</v>
      </c>
      <c r="C6664" s="446" t="s">
        <v>3586</v>
      </c>
      <c r="D6664" s="343">
        <v>435</v>
      </c>
      <c r="E6664" s="28"/>
      <c r="I6664" s="249"/>
      <c r="K6664" s="2"/>
      <c r="L6664" s="13"/>
    </row>
    <row r="6665" spans="1:12" hidden="1" outlineLevel="1">
      <c r="A6665" s="339" t="s">
        <v>3306</v>
      </c>
      <c r="B6665" s="443">
        <v>41582</v>
      </c>
      <c r="C6665" s="444" t="s">
        <v>3310</v>
      </c>
      <c r="D6665" s="350">
        <v>1000</v>
      </c>
      <c r="E6665" s="28"/>
      <c r="I6665" s="32"/>
      <c r="K6665" s="13"/>
      <c r="L6665" s="13"/>
    </row>
    <row r="6666" spans="1:12" hidden="1" outlineLevel="1">
      <c r="A6666" s="341" t="s">
        <v>421</v>
      </c>
      <c r="B6666" s="432">
        <v>41586</v>
      </c>
      <c r="C6666" s="446" t="s">
        <v>3706</v>
      </c>
      <c r="D6666" s="343">
        <v>120</v>
      </c>
      <c r="E6666" s="28"/>
      <c r="I6666" s="32"/>
      <c r="K6666" s="13"/>
      <c r="L6666" s="13"/>
    </row>
    <row r="6667" spans="1:12" hidden="1" outlineLevel="1">
      <c r="A6667" s="340" t="s">
        <v>2859</v>
      </c>
      <c r="B6667" s="515">
        <v>41591</v>
      </c>
      <c r="C6667" s="451" t="s">
        <v>2179</v>
      </c>
      <c r="D6667" s="335">
        <v>3600</v>
      </c>
      <c r="E6667" s="28"/>
      <c r="I6667" s="32"/>
      <c r="K6667" s="13"/>
      <c r="L6667" s="13"/>
    </row>
    <row r="6668" spans="1:12" hidden="1" outlineLevel="1">
      <c r="A6668" s="341" t="s">
        <v>421</v>
      </c>
      <c r="B6668" s="452" t="s">
        <v>608</v>
      </c>
      <c r="C6668" s="446" t="s">
        <v>3293</v>
      </c>
      <c r="D6668" s="452" t="s">
        <v>608</v>
      </c>
      <c r="E6668" s="28"/>
      <c r="I6668" s="32"/>
      <c r="K6668" s="13"/>
      <c r="L6668" s="13"/>
    </row>
    <row r="6669" spans="1:12" hidden="1" outlineLevel="1">
      <c r="A6669" s="340" t="s">
        <v>2859</v>
      </c>
      <c r="B6669" s="450">
        <v>41578</v>
      </c>
      <c r="C6669" s="451" t="s">
        <v>3312</v>
      </c>
      <c r="D6669" s="335">
        <v>25000</v>
      </c>
      <c r="E6669" s="28"/>
      <c r="I6669" s="32"/>
      <c r="K6669" s="13"/>
      <c r="L6669" s="13"/>
    </row>
    <row r="6670" spans="1:12" hidden="1" outlineLevel="1">
      <c r="A6670" s="340" t="s">
        <v>2859</v>
      </c>
      <c r="B6670" s="450">
        <v>41578</v>
      </c>
      <c r="C6670" s="451" t="s">
        <v>3410</v>
      </c>
      <c r="D6670" s="335">
        <v>500</v>
      </c>
      <c r="E6670" s="28"/>
      <c r="I6670" s="32"/>
      <c r="K6670" s="13"/>
      <c r="L6670" s="13"/>
    </row>
    <row r="6671" spans="1:12" hidden="1" outlineLevel="1">
      <c r="A6671" s="340" t="s">
        <v>2859</v>
      </c>
      <c r="B6671" s="473" t="s">
        <v>3707</v>
      </c>
      <c r="C6671" s="451" t="s">
        <v>3708</v>
      </c>
      <c r="D6671" s="335">
        <v>11111.04</v>
      </c>
      <c r="E6671" s="28"/>
      <c r="I6671" s="32"/>
      <c r="K6671" s="13"/>
      <c r="L6671" s="13"/>
    </row>
    <row r="6672" spans="1:12" hidden="1" outlineLevel="1">
      <c r="A6672" s="2"/>
      <c r="B6672" s="249"/>
      <c r="C6672" s="236"/>
      <c r="D6672" s="70"/>
      <c r="F6672" s="2"/>
      <c r="I6672" s="32"/>
      <c r="K6672" s="13"/>
      <c r="L6672" s="13"/>
    </row>
    <row r="6673" spans="1:12" hidden="1" outlineLevel="1">
      <c r="B6673" s="249">
        <v>41579</v>
      </c>
      <c r="C6673" s="70" t="s">
        <v>3721</v>
      </c>
      <c r="D6673" s="70">
        <v>8</v>
      </c>
      <c r="F6673" s="2"/>
      <c r="I6673" s="32"/>
      <c r="K6673" s="13"/>
      <c r="L6673" s="13"/>
    </row>
    <row r="6674" spans="1:12" hidden="1" outlineLevel="1">
      <c r="B6674" s="249">
        <v>41579</v>
      </c>
      <c r="C6674" s="1" t="s">
        <v>3722</v>
      </c>
      <c r="D6674" s="2">
        <v>14</v>
      </c>
      <c r="F6674" s="2"/>
      <c r="I6674" s="32"/>
      <c r="K6674" s="13"/>
      <c r="L6674" s="13"/>
    </row>
    <row r="6675" spans="1:12" hidden="1" outlineLevel="1">
      <c r="B6675" s="249">
        <v>41579</v>
      </c>
      <c r="C6675" s="70" t="s">
        <v>112</v>
      </c>
      <c r="D6675" s="70">
        <v>20</v>
      </c>
      <c r="F6675" s="2"/>
      <c r="G6675" s="2"/>
      <c r="I6675" s="32"/>
      <c r="K6675" s="13"/>
      <c r="L6675" s="13"/>
    </row>
    <row r="6676" spans="1:12" hidden="1" outlineLevel="1">
      <c r="B6676" s="249">
        <v>41579</v>
      </c>
      <c r="C6676" s="70" t="s">
        <v>173</v>
      </c>
      <c r="D6676" s="70">
        <v>50</v>
      </c>
      <c r="G6676" s="2"/>
      <c r="I6676" s="32"/>
      <c r="K6676" s="13"/>
      <c r="L6676" s="13"/>
    </row>
    <row r="6677" spans="1:12" hidden="1" outlineLevel="1">
      <c r="A6677" s="2"/>
      <c r="B6677" s="249">
        <v>41579</v>
      </c>
      <c r="C6677" s="205" t="s">
        <v>3723</v>
      </c>
      <c r="D6677" s="2">
        <v>700</v>
      </c>
      <c r="F6677" s="2"/>
      <c r="I6677" s="32"/>
      <c r="K6677" s="13"/>
    </row>
    <row r="6678" spans="1:12" hidden="1" outlineLevel="1">
      <c r="A6678" s="2"/>
      <c r="B6678" s="249">
        <v>41579</v>
      </c>
      <c r="C6678" s="1" t="s">
        <v>850</v>
      </c>
      <c r="D6678" s="2">
        <v>20</v>
      </c>
      <c r="E6678" s="2"/>
      <c r="I6678" s="32"/>
      <c r="K6678" s="13"/>
    </row>
    <row r="6679" spans="1:12" hidden="1" outlineLevel="1">
      <c r="B6679" s="249">
        <v>41579</v>
      </c>
      <c r="C6679" s="1" t="s">
        <v>401</v>
      </c>
      <c r="D6679" s="2">
        <v>20</v>
      </c>
      <c r="E6679" s="2"/>
      <c r="I6679" s="32"/>
      <c r="K6679" s="13"/>
    </row>
    <row r="6680" spans="1:12" hidden="1" outlineLevel="1">
      <c r="A6680" s="2"/>
      <c r="B6680" s="249">
        <v>41579</v>
      </c>
      <c r="C6680" s="1" t="s">
        <v>80</v>
      </c>
      <c r="D6680" s="2">
        <v>10</v>
      </c>
      <c r="E6680" s="28"/>
      <c r="F6680" s="2"/>
      <c r="I6680" s="32"/>
      <c r="J6680" s="2"/>
      <c r="K6680" s="13"/>
    </row>
    <row r="6681" spans="1:12" hidden="1" outlineLevel="1">
      <c r="A6681" s="2"/>
      <c r="B6681" s="249">
        <v>41579</v>
      </c>
      <c r="C6681" s="1" t="s">
        <v>58</v>
      </c>
      <c r="D6681" s="2">
        <v>30</v>
      </c>
      <c r="G6681" s="2"/>
      <c r="K6681" s="13"/>
    </row>
    <row r="6682" spans="1:12" hidden="1" outlineLevel="1">
      <c r="A6682" s="2"/>
      <c r="B6682" s="249">
        <v>41579</v>
      </c>
      <c r="C6682" s="1" t="s">
        <v>2318</v>
      </c>
      <c r="D6682" s="2">
        <v>5</v>
      </c>
      <c r="I6682" s="32"/>
      <c r="K6682" s="13"/>
    </row>
    <row r="6683" spans="1:12" hidden="1" outlineLevel="1">
      <c r="A6683" s="2"/>
      <c r="B6683" s="249">
        <v>41579</v>
      </c>
      <c r="C6683" s="1" t="s">
        <v>246</v>
      </c>
      <c r="D6683" s="2">
        <v>70</v>
      </c>
      <c r="F6683" s="2"/>
      <c r="G6683" s="2"/>
      <c r="K6683" s="13"/>
    </row>
    <row r="6684" spans="1:12" hidden="1" outlineLevel="1">
      <c r="A6684" s="2"/>
      <c r="B6684" s="249">
        <v>41579</v>
      </c>
      <c r="C6684" s="1" t="s">
        <v>2324</v>
      </c>
      <c r="D6684" s="2">
        <v>40</v>
      </c>
      <c r="E6684" s="2"/>
      <c r="G6684" s="2"/>
      <c r="K6684" s="13"/>
    </row>
    <row r="6685" spans="1:12" hidden="1" outlineLevel="1">
      <c r="A6685" s="2"/>
      <c r="B6685" s="249">
        <v>41579</v>
      </c>
      <c r="C6685" s="1" t="s">
        <v>485</v>
      </c>
      <c r="D6685" s="2">
        <v>10</v>
      </c>
      <c r="E6685" s="2"/>
      <c r="K6685" s="13"/>
    </row>
    <row r="6686" spans="1:12" hidden="1" outlineLevel="1">
      <c r="A6686" s="2"/>
      <c r="B6686" s="249">
        <v>41579</v>
      </c>
      <c r="C6686" s="1" t="s">
        <v>3724</v>
      </c>
      <c r="D6686" s="2">
        <v>10</v>
      </c>
      <c r="E6686" s="2"/>
      <c r="K6686" s="13"/>
    </row>
    <row r="6687" spans="1:12" hidden="1" outlineLevel="1">
      <c r="A6687" s="2"/>
      <c r="B6687" s="249">
        <v>41579</v>
      </c>
      <c r="C6687" s="1" t="s">
        <v>23</v>
      </c>
      <c r="D6687" s="2">
        <v>160</v>
      </c>
      <c r="K6687" s="13"/>
    </row>
    <row r="6688" spans="1:12" hidden="1" outlineLevel="1">
      <c r="A6688" s="2"/>
      <c r="B6688" s="249">
        <v>41579</v>
      </c>
      <c r="C6688" s="1" t="s">
        <v>620</v>
      </c>
      <c r="D6688" s="2">
        <v>20</v>
      </c>
      <c r="F6688" s="2"/>
    </row>
    <row r="6689" spans="1:11" hidden="1" outlineLevel="1">
      <c r="A6689" s="2"/>
      <c r="B6689" s="249">
        <v>41580</v>
      </c>
      <c r="C6689" s="1" t="s">
        <v>289</v>
      </c>
      <c r="D6689" s="2">
        <v>8</v>
      </c>
      <c r="F6689" s="2"/>
      <c r="K6689" s="13"/>
    </row>
    <row r="6690" spans="1:11" hidden="1" outlineLevel="1">
      <c r="A6690" s="2"/>
      <c r="B6690" s="249">
        <v>41582</v>
      </c>
      <c r="C6690" s="1" t="s">
        <v>3725</v>
      </c>
      <c r="D6690" s="2">
        <v>15</v>
      </c>
      <c r="F6690" s="2"/>
      <c r="G6690" s="25"/>
      <c r="J6690" s="1" t="s">
        <v>195</v>
      </c>
      <c r="K6690" s="13">
        <f>SUM(K6659:K6689)</f>
        <v>1300</v>
      </c>
    </row>
    <row r="6691" spans="1:11" hidden="1" outlineLevel="1">
      <c r="B6691" s="249">
        <v>41582</v>
      </c>
      <c r="C6691" s="1" t="s">
        <v>80</v>
      </c>
      <c r="D6691" s="2">
        <v>19</v>
      </c>
      <c r="F6691" s="2"/>
      <c r="G6691" s="2"/>
      <c r="J6691" s="1" t="s">
        <v>130</v>
      </c>
      <c r="K6691" s="225">
        <f>K6655-K6690</f>
        <v>540</v>
      </c>
    </row>
    <row r="6692" spans="1:11" hidden="1" outlineLevel="1">
      <c r="B6692" s="249">
        <v>41582</v>
      </c>
      <c r="C6692" s="1" t="s">
        <v>516</v>
      </c>
      <c r="D6692" s="2">
        <v>40</v>
      </c>
      <c r="F6692" s="2"/>
    </row>
    <row r="6693" spans="1:11" hidden="1" outlineLevel="1">
      <c r="B6693" s="249">
        <v>41582</v>
      </c>
      <c r="C6693" s="1" t="s">
        <v>2548</v>
      </c>
      <c r="D6693" s="2">
        <v>6</v>
      </c>
      <c r="F6693" s="2"/>
      <c r="I6693" s="72"/>
      <c r="K6693" s="2"/>
    </row>
    <row r="6694" spans="1:11" hidden="1" outlineLevel="1">
      <c r="B6694" s="249">
        <v>41582</v>
      </c>
      <c r="C6694" s="1" t="s">
        <v>289</v>
      </c>
      <c r="D6694" s="2">
        <v>21</v>
      </c>
      <c r="F6694" s="2"/>
      <c r="G6694" s="2"/>
      <c r="I6694" s="32"/>
      <c r="K6694" s="2"/>
    </row>
    <row r="6695" spans="1:11" hidden="1" outlineLevel="1">
      <c r="B6695" s="249">
        <v>41582</v>
      </c>
      <c r="C6695" s="1" t="s">
        <v>172</v>
      </c>
      <c r="D6695" s="2">
        <v>5</v>
      </c>
      <c r="E6695" s="25"/>
      <c r="F6695" s="2"/>
      <c r="I6695" s="32"/>
      <c r="K6695" s="2"/>
    </row>
    <row r="6696" spans="1:11" hidden="1" outlineLevel="1">
      <c r="B6696" s="249">
        <v>41582</v>
      </c>
      <c r="C6696" s="1" t="s">
        <v>186</v>
      </c>
      <c r="D6696" s="2">
        <v>80</v>
      </c>
      <c r="E6696" s="2"/>
      <c r="F6696" s="2"/>
    </row>
    <row r="6697" spans="1:11" hidden="1" outlineLevel="1">
      <c r="B6697" s="249">
        <v>41582</v>
      </c>
      <c r="C6697" s="2" t="s">
        <v>48</v>
      </c>
      <c r="D6697" s="2">
        <v>145</v>
      </c>
      <c r="F6697" s="2"/>
    </row>
    <row r="6698" spans="1:11" hidden="1" outlineLevel="1">
      <c r="B6698" s="249">
        <v>41582</v>
      </c>
      <c r="C6698" s="2" t="s">
        <v>3251</v>
      </c>
      <c r="D6698" s="2">
        <v>23</v>
      </c>
      <c r="E6698" s="2"/>
      <c r="F6698" s="2"/>
    </row>
    <row r="6699" spans="1:11" hidden="1" outlineLevel="1">
      <c r="B6699" s="249">
        <v>41582</v>
      </c>
      <c r="C6699" s="2" t="s">
        <v>289</v>
      </c>
      <c r="D6699" s="2">
        <v>12</v>
      </c>
      <c r="E6699" s="2"/>
      <c r="F6699" s="2"/>
    </row>
    <row r="6700" spans="1:11" hidden="1" outlineLevel="1">
      <c r="B6700" s="249">
        <v>41583</v>
      </c>
      <c r="C6700" s="2" t="s">
        <v>64</v>
      </c>
      <c r="D6700" s="2">
        <v>50</v>
      </c>
      <c r="E6700" s="2"/>
      <c r="F6700" s="2"/>
    </row>
    <row r="6701" spans="1:11" hidden="1" outlineLevel="1">
      <c r="B6701" s="249">
        <v>41583</v>
      </c>
      <c r="C6701" s="1" t="s">
        <v>48</v>
      </c>
      <c r="D6701" s="2">
        <v>125</v>
      </c>
      <c r="F6701" s="2"/>
    </row>
    <row r="6702" spans="1:11" hidden="1" outlineLevel="1">
      <c r="B6702" s="249">
        <v>41583</v>
      </c>
      <c r="C6702" s="2" t="s">
        <v>741</v>
      </c>
      <c r="D6702" s="2">
        <v>25</v>
      </c>
      <c r="E6702" s="2"/>
      <c r="F6702" s="2"/>
    </row>
    <row r="6703" spans="1:11" hidden="1" outlineLevel="1">
      <c r="B6703" s="249">
        <v>41583</v>
      </c>
      <c r="C6703" s="2" t="s">
        <v>114</v>
      </c>
      <c r="D6703" s="2">
        <v>20</v>
      </c>
    </row>
    <row r="6704" spans="1:11" hidden="1" outlineLevel="1">
      <c r="B6704" s="249">
        <v>41583</v>
      </c>
      <c r="C6704" s="2" t="s">
        <v>48</v>
      </c>
      <c r="D6704" s="14">
        <v>40</v>
      </c>
    </row>
    <row r="6705" spans="2:8" hidden="1" outlineLevel="1">
      <c r="B6705" s="249">
        <v>41584</v>
      </c>
      <c r="C6705" s="1" t="s">
        <v>394</v>
      </c>
      <c r="D6705" s="2">
        <v>27</v>
      </c>
      <c r="E6705" s="28"/>
      <c r="F6705" s="2"/>
    </row>
    <row r="6706" spans="2:8" hidden="1" outlineLevel="1">
      <c r="B6706" s="249">
        <v>41584</v>
      </c>
      <c r="C6706" s="2" t="s">
        <v>12</v>
      </c>
      <c r="D6706" s="2">
        <v>110</v>
      </c>
      <c r="F6706" s="2"/>
    </row>
    <row r="6707" spans="2:8" hidden="1" outlineLevel="1">
      <c r="B6707" s="249">
        <v>41584</v>
      </c>
      <c r="C6707" s="2" t="s">
        <v>786</v>
      </c>
      <c r="D6707" s="14">
        <v>20</v>
      </c>
      <c r="F6707" s="2"/>
    </row>
    <row r="6708" spans="2:8" hidden="1" outlineLevel="1">
      <c r="B6708" s="249">
        <v>41584</v>
      </c>
      <c r="C6708" s="1" t="s">
        <v>3726</v>
      </c>
      <c r="D6708" s="2">
        <v>24</v>
      </c>
    </row>
    <row r="6709" spans="2:8" hidden="1" outlineLevel="1">
      <c r="B6709" s="249">
        <v>41584</v>
      </c>
      <c r="C6709" s="1" t="s">
        <v>114</v>
      </c>
      <c r="D6709" s="2">
        <v>36</v>
      </c>
      <c r="F6709" s="2"/>
    </row>
    <row r="6710" spans="2:8" hidden="1" outlineLevel="1">
      <c r="B6710" s="249">
        <v>41585</v>
      </c>
      <c r="C6710" s="1" t="s">
        <v>525</v>
      </c>
      <c r="D6710" s="2">
        <v>30</v>
      </c>
      <c r="F6710" s="2"/>
    </row>
    <row r="6711" spans="2:8" hidden="1" outlineLevel="1">
      <c r="B6711" s="249">
        <v>41585</v>
      </c>
      <c r="C6711" s="1" t="s">
        <v>949</v>
      </c>
      <c r="D6711" s="2">
        <v>120</v>
      </c>
    </row>
    <row r="6712" spans="2:8" hidden="1" outlineLevel="1">
      <c r="B6712" s="249">
        <v>41585</v>
      </c>
      <c r="C6712" s="1" t="s">
        <v>516</v>
      </c>
      <c r="D6712" s="2">
        <v>20</v>
      </c>
      <c r="E6712" s="2"/>
      <c r="F6712" s="2"/>
    </row>
    <row r="6713" spans="2:8" hidden="1" outlineLevel="1">
      <c r="B6713" s="249">
        <v>41585</v>
      </c>
      <c r="C6713" s="2" t="s">
        <v>401</v>
      </c>
      <c r="D6713" s="14">
        <v>26</v>
      </c>
    </row>
    <row r="6714" spans="2:8" hidden="1" outlineLevel="1">
      <c r="B6714" s="249">
        <v>41585</v>
      </c>
      <c r="C6714" s="2" t="s">
        <v>80</v>
      </c>
      <c r="D6714" s="2">
        <v>16</v>
      </c>
      <c r="F6714" s="2"/>
      <c r="H6714" s="7"/>
    </row>
    <row r="6715" spans="2:8" hidden="1" outlineLevel="1">
      <c r="B6715" s="249">
        <v>41585</v>
      </c>
      <c r="C6715" s="2" t="s">
        <v>221</v>
      </c>
      <c r="D6715" s="2">
        <v>90</v>
      </c>
      <c r="F6715" s="2"/>
      <c r="H6715" s="7"/>
    </row>
    <row r="6716" spans="2:8" hidden="1" outlineLevel="1">
      <c r="B6716" s="249">
        <v>41585</v>
      </c>
      <c r="C6716" s="2" t="s">
        <v>3727</v>
      </c>
      <c r="D6716" s="2">
        <v>10</v>
      </c>
      <c r="E6716" s="2"/>
      <c r="H6716" s="7"/>
    </row>
    <row r="6717" spans="2:8" hidden="1" outlineLevel="1">
      <c r="B6717" s="249">
        <v>41585</v>
      </c>
      <c r="C6717" s="236" t="s">
        <v>222</v>
      </c>
      <c r="D6717" s="70">
        <v>60</v>
      </c>
      <c r="F6717" s="2"/>
      <c r="G6717" s="2"/>
    </row>
    <row r="6718" spans="2:8" hidden="1" outlineLevel="1">
      <c r="B6718" s="249">
        <v>41585</v>
      </c>
      <c r="C6718" s="1" t="s">
        <v>786</v>
      </c>
      <c r="D6718" s="2">
        <v>15</v>
      </c>
      <c r="G6718" s="2"/>
    </row>
    <row r="6719" spans="2:8" hidden="1" outlineLevel="1">
      <c r="B6719" s="249">
        <v>41585</v>
      </c>
      <c r="C6719" s="1" t="s">
        <v>173</v>
      </c>
      <c r="D6719" s="2">
        <v>50</v>
      </c>
      <c r="G6719" s="2"/>
    </row>
    <row r="6720" spans="2:8" hidden="1" outlineLevel="1">
      <c r="B6720" s="249">
        <v>41585</v>
      </c>
      <c r="C6720" s="1" t="s">
        <v>3728</v>
      </c>
      <c r="D6720" s="2">
        <v>10</v>
      </c>
      <c r="F6720" s="2"/>
    </row>
    <row r="6721" spans="2:15" hidden="1" outlineLevel="1">
      <c r="B6721" s="249">
        <v>41586</v>
      </c>
      <c r="C6721" s="1" t="s">
        <v>955</v>
      </c>
      <c r="D6721" s="14">
        <v>45</v>
      </c>
      <c r="E6721" s="28"/>
    </row>
    <row r="6722" spans="2:15" hidden="1" outlineLevel="1">
      <c r="B6722" s="249">
        <v>41586</v>
      </c>
      <c r="C6722" s="2" t="s">
        <v>3729</v>
      </c>
      <c r="D6722" s="2">
        <v>1890</v>
      </c>
      <c r="E6722" s="2"/>
    </row>
    <row r="6723" spans="2:15" hidden="1" outlineLevel="1">
      <c r="B6723" s="249">
        <v>41586</v>
      </c>
      <c r="C6723" s="1" t="s">
        <v>172</v>
      </c>
      <c r="D6723" s="2">
        <v>20</v>
      </c>
    </row>
    <row r="6724" spans="2:15" hidden="1" outlineLevel="1">
      <c r="B6724" s="249">
        <v>41586</v>
      </c>
      <c r="C6724" s="1" t="s">
        <v>3730</v>
      </c>
      <c r="D6724" s="2">
        <v>120</v>
      </c>
      <c r="F6724" s="2"/>
    </row>
    <row r="6725" spans="2:15" hidden="1" outlineLevel="1">
      <c r="B6725" s="249">
        <v>41586</v>
      </c>
      <c r="C6725" s="1" t="s">
        <v>172</v>
      </c>
      <c r="D6725" s="14">
        <v>15</v>
      </c>
    </row>
    <row r="6726" spans="2:15" hidden="1" outlineLevel="1">
      <c r="B6726" s="249">
        <v>41586</v>
      </c>
      <c r="C6726" s="2" t="s">
        <v>3731</v>
      </c>
      <c r="D6726" s="2">
        <v>90</v>
      </c>
      <c r="E6726" s="2"/>
      <c r="F6726"/>
      <c r="G6726"/>
      <c r="H6726"/>
      <c r="I6726"/>
      <c r="J6726"/>
      <c r="K6726"/>
      <c r="L6726"/>
      <c r="M6726"/>
      <c r="N6726"/>
      <c r="O6726"/>
    </row>
    <row r="6727" spans="2:15" hidden="1" outlineLevel="1">
      <c r="B6727" s="249">
        <v>41586</v>
      </c>
      <c r="C6727" s="1" t="s">
        <v>18</v>
      </c>
      <c r="D6727" s="2">
        <v>177</v>
      </c>
      <c r="F6727"/>
      <c r="G6727"/>
      <c r="H6727"/>
      <c r="I6727"/>
      <c r="J6727"/>
      <c r="K6727"/>
      <c r="L6727"/>
      <c r="M6727"/>
      <c r="N6727"/>
      <c r="O6727"/>
    </row>
    <row r="6728" spans="2:15" hidden="1" outlineLevel="1">
      <c r="B6728" s="249">
        <v>41586</v>
      </c>
      <c r="C6728" s="1" t="s">
        <v>2318</v>
      </c>
      <c r="D6728" s="2">
        <v>5</v>
      </c>
      <c r="F6728"/>
      <c r="G6728"/>
      <c r="H6728"/>
      <c r="I6728"/>
      <c r="J6728"/>
      <c r="K6728"/>
      <c r="L6728"/>
      <c r="M6728"/>
      <c r="N6728"/>
      <c r="O6728"/>
    </row>
    <row r="6729" spans="2:15" hidden="1" outlineLevel="1">
      <c r="B6729" s="249">
        <v>41586</v>
      </c>
      <c r="C6729" s="1" t="s">
        <v>132</v>
      </c>
      <c r="D6729" s="2">
        <v>300</v>
      </c>
      <c r="F6729" s="233"/>
      <c r="G6729"/>
      <c r="H6729"/>
      <c r="I6729"/>
      <c r="J6729"/>
      <c r="K6729"/>
      <c r="L6729"/>
      <c r="M6729"/>
      <c r="N6729"/>
      <c r="O6729"/>
    </row>
    <row r="6730" spans="2:15" hidden="1" outlineLevel="1">
      <c r="B6730" s="249">
        <v>41586</v>
      </c>
      <c r="C6730" s="2" t="s">
        <v>2845</v>
      </c>
      <c r="D6730" s="2">
        <v>200</v>
      </c>
      <c r="F6730" s="233"/>
      <c r="G6730"/>
      <c r="H6730"/>
      <c r="I6730"/>
      <c r="J6730"/>
      <c r="K6730"/>
      <c r="L6730"/>
      <c r="M6730"/>
      <c r="N6730"/>
      <c r="O6730"/>
    </row>
    <row r="6731" spans="2:15" hidden="1" outlineLevel="1">
      <c r="B6731" s="249">
        <v>41586</v>
      </c>
      <c r="C6731" s="1" t="s">
        <v>25</v>
      </c>
      <c r="D6731" s="2">
        <v>120</v>
      </c>
      <c r="E6731" s="2"/>
    </row>
    <row r="6732" spans="2:15" hidden="1" outlineLevel="1">
      <c r="B6732" s="249">
        <v>41586</v>
      </c>
      <c r="C6732" s="1" t="s">
        <v>3732</v>
      </c>
      <c r="D6732" s="2">
        <v>750</v>
      </c>
    </row>
    <row r="6733" spans="2:15" hidden="1" outlineLevel="1">
      <c r="B6733" s="249">
        <v>41586</v>
      </c>
      <c r="C6733" s="1" t="s">
        <v>51</v>
      </c>
      <c r="D6733" s="2">
        <v>70</v>
      </c>
      <c r="F6733" s="2"/>
    </row>
    <row r="6734" spans="2:15" hidden="1" outlineLevel="1">
      <c r="B6734" s="249">
        <v>41586</v>
      </c>
      <c r="C6734" s="1" t="s">
        <v>18</v>
      </c>
      <c r="D6734" s="2">
        <v>58</v>
      </c>
    </row>
    <row r="6735" spans="2:15" hidden="1" outlineLevel="1">
      <c r="B6735" s="249">
        <v>41586</v>
      </c>
      <c r="C6735" s="1" t="s">
        <v>81</v>
      </c>
      <c r="D6735" s="2">
        <v>100</v>
      </c>
      <c r="F6735" s="2"/>
    </row>
    <row r="6736" spans="2:15" hidden="1" outlineLevel="1">
      <c r="B6736" s="249">
        <v>41586</v>
      </c>
      <c r="C6736" s="1" t="s">
        <v>71</v>
      </c>
      <c r="D6736" s="2">
        <v>10</v>
      </c>
    </row>
    <row r="6737" spans="2:15" hidden="1" outlineLevel="1">
      <c r="B6737" s="249">
        <v>41586</v>
      </c>
      <c r="C6737" s="1" t="s">
        <v>3212</v>
      </c>
      <c r="D6737" s="2">
        <v>30</v>
      </c>
      <c r="F6737" s="2"/>
    </row>
    <row r="6738" spans="2:15" hidden="1" outlineLevel="1">
      <c r="B6738" s="249">
        <v>41587</v>
      </c>
      <c r="C6738" s="1" t="s">
        <v>226</v>
      </c>
      <c r="D6738" s="2">
        <v>20</v>
      </c>
      <c r="F6738" s="2"/>
    </row>
    <row r="6739" spans="2:15" hidden="1" outlineLevel="1">
      <c r="B6739" s="249">
        <v>41587</v>
      </c>
      <c r="C6739" s="1" t="s">
        <v>337</v>
      </c>
      <c r="D6739" s="2">
        <v>25</v>
      </c>
    </row>
    <row r="6740" spans="2:15" hidden="1" outlineLevel="1">
      <c r="B6740" s="249">
        <v>41587</v>
      </c>
      <c r="C6740" s="1" t="s">
        <v>516</v>
      </c>
      <c r="D6740" s="2">
        <v>20</v>
      </c>
      <c r="F6740" s="2"/>
    </row>
    <row r="6741" spans="2:15" hidden="1" outlineLevel="1">
      <c r="B6741" s="249">
        <v>41587</v>
      </c>
      <c r="C6741" s="2" t="s">
        <v>401</v>
      </c>
      <c r="D6741" s="2">
        <v>20</v>
      </c>
      <c r="F6741" s="233"/>
      <c r="G6741"/>
      <c r="H6741"/>
      <c r="I6741"/>
      <c r="J6741"/>
      <c r="K6741"/>
      <c r="L6741"/>
      <c r="M6741"/>
      <c r="N6741"/>
      <c r="O6741"/>
    </row>
    <row r="6742" spans="2:15" hidden="1" outlineLevel="1">
      <c r="B6742" s="249">
        <v>41587</v>
      </c>
      <c r="C6742" s="2" t="s">
        <v>23</v>
      </c>
      <c r="D6742" s="2">
        <v>86</v>
      </c>
    </row>
    <row r="6743" spans="2:15" hidden="1" outlineLevel="1">
      <c r="B6743" s="249">
        <v>41587</v>
      </c>
      <c r="C6743" s="2" t="s">
        <v>48</v>
      </c>
      <c r="D6743" s="2">
        <v>59</v>
      </c>
      <c r="G6743" s="2"/>
      <c r="I6743" s="32"/>
      <c r="K6743" s="2"/>
    </row>
    <row r="6744" spans="2:15" hidden="1" outlineLevel="1">
      <c r="B6744" s="249">
        <v>41588</v>
      </c>
      <c r="C6744" s="1" t="s">
        <v>112</v>
      </c>
      <c r="D6744" s="2">
        <v>435</v>
      </c>
      <c r="F6744" s="2"/>
      <c r="I6744" s="32"/>
      <c r="K6744" s="2"/>
    </row>
    <row r="6745" spans="2:15" hidden="1" outlineLevel="1">
      <c r="B6745" s="249">
        <v>41588</v>
      </c>
      <c r="C6745" s="1" t="s">
        <v>226</v>
      </c>
      <c r="D6745" s="2">
        <v>40</v>
      </c>
      <c r="E6745" s="2"/>
      <c r="F6745" s="2"/>
    </row>
    <row r="6746" spans="2:15" hidden="1" outlineLevel="1">
      <c r="B6746" s="249">
        <v>41588</v>
      </c>
      <c r="C6746" s="1" t="s">
        <v>71</v>
      </c>
      <c r="D6746" s="2">
        <v>5</v>
      </c>
      <c r="F6746" s="2"/>
      <c r="G6746" s="2"/>
    </row>
    <row r="6747" spans="2:15" hidden="1" outlineLevel="1">
      <c r="B6747" s="249">
        <v>41588</v>
      </c>
      <c r="C6747" s="1" t="s">
        <v>2259</v>
      </c>
      <c r="D6747" s="2">
        <v>30</v>
      </c>
      <c r="F6747" s="2"/>
    </row>
    <row r="6748" spans="2:15" hidden="1" outlineLevel="1">
      <c r="B6748" s="249">
        <v>41588</v>
      </c>
      <c r="C6748" s="1" t="s">
        <v>173</v>
      </c>
      <c r="D6748" s="2">
        <v>14</v>
      </c>
    </row>
    <row r="6749" spans="2:15" hidden="1" outlineLevel="1">
      <c r="B6749" s="249">
        <v>41588</v>
      </c>
      <c r="C6749" s="1" t="s">
        <v>3733</v>
      </c>
      <c r="D6749" s="2">
        <v>240</v>
      </c>
    </row>
    <row r="6750" spans="2:15" hidden="1" outlineLevel="1">
      <c r="B6750" s="249">
        <v>41588</v>
      </c>
      <c r="C6750" s="1" t="s">
        <v>3734</v>
      </c>
      <c r="D6750" s="2">
        <v>200</v>
      </c>
      <c r="F6750" s="2"/>
    </row>
    <row r="6751" spans="2:15" hidden="1" outlineLevel="1">
      <c r="B6751" s="249">
        <v>41588</v>
      </c>
      <c r="C6751" s="1" t="s">
        <v>173</v>
      </c>
      <c r="D6751" s="2">
        <v>20</v>
      </c>
    </row>
    <row r="6752" spans="2:15" hidden="1" outlineLevel="1">
      <c r="B6752" s="249">
        <v>41588</v>
      </c>
      <c r="C6752" s="1" t="s">
        <v>57</v>
      </c>
      <c r="D6752" s="2">
        <v>70</v>
      </c>
    </row>
    <row r="6753" spans="2:10" hidden="1" outlineLevel="1">
      <c r="B6753" s="249">
        <v>41588</v>
      </c>
      <c r="C6753" s="1" t="s">
        <v>23</v>
      </c>
      <c r="D6753" s="2">
        <v>100</v>
      </c>
      <c r="F6753" s="2"/>
    </row>
    <row r="6754" spans="2:10" hidden="1" outlineLevel="1">
      <c r="B6754" s="249">
        <v>41589</v>
      </c>
      <c r="C6754" s="1" t="s">
        <v>525</v>
      </c>
      <c r="D6754" s="2">
        <v>15</v>
      </c>
      <c r="F6754" s="2"/>
    </row>
    <row r="6755" spans="2:10" hidden="1" outlineLevel="1">
      <c r="B6755" s="249">
        <v>41589</v>
      </c>
      <c r="C6755" s="267" t="s">
        <v>525</v>
      </c>
      <c r="D6755" s="404">
        <v>19</v>
      </c>
    </row>
    <row r="6756" spans="2:10" hidden="1" outlineLevel="1">
      <c r="B6756" s="249">
        <v>41589</v>
      </c>
      <c r="C6756" s="1" t="s">
        <v>525</v>
      </c>
      <c r="D6756" s="2">
        <v>21</v>
      </c>
    </row>
    <row r="6757" spans="2:10" hidden="1" outlineLevel="1">
      <c r="B6757" s="249">
        <v>41589</v>
      </c>
      <c r="C6757" s="1" t="s">
        <v>525</v>
      </c>
      <c r="D6757" s="2">
        <v>16</v>
      </c>
    </row>
    <row r="6758" spans="2:10" hidden="1" outlineLevel="1">
      <c r="B6758" s="249">
        <v>41589</v>
      </c>
      <c r="C6758" s="1" t="s">
        <v>525</v>
      </c>
      <c r="D6758" s="2">
        <v>17</v>
      </c>
      <c r="E6758" s="2"/>
      <c r="F6758" s="2"/>
    </row>
    <row r="6759" spans="2:10" hidden="1" outlineLevel="1">
      <c r="B6759" s="249">
        <v>41589</v>
      </c>
      <c r="C6759" s="1" t="s">
        <v>525</v>
      </c>
      <c r="D6759" s="2">
        <v>25</v>
      </c>
      <c r="F6759" s="2"/>
    </row>
    <row r="6760" spans="2:10" hidden="1" outlineLevel="1">
      <c r="B6760" s="249">
        <v>41589</v>
      </c>
      <c r="C6760" s="1" t="s">
        <v>525</v>
      </c>
      <c r="D6760" s="2">
        <v>50</v>
      </c>
      <c r="F6760" s="2"/>
      <c r="H6760" s="7"/>
    </row>
    <row r="6761" spans="2:10" hidden="1" outlineLevel="1">
      <c r="B6761" s="249">
        <v>41589</v>
      </c>
      <c r="C6761" s="1" t="s">
        <v>589</v>
      </c>
      <c r="D6761" s="2">
        <v>145</v>
      </c>
      <c r="E6761" s="2"/>
      <c r="H6761" s="7"/>
    </row>
    <row r="6762" spans="2:10" hidden="1" outlineLevel="1">
      <c r="B6762" s="249">
        <v>41589</v>
      </c>
      <c r="C6762" s="1" t="s">
        <v>111</v>
      </c>
      <c r="D6762" s="2">
        <v>50</v>
      </c>
      <c r="E6762" s="2"/>
      <c r="F6762" s="2"/>
      <c r="J6762" s="7"/>
    </row>
    <row r="6763" spans="2:10" hidden="1" outlineLevel="1">
      <c r="B6763" s="249">
        <v>41589</v>
      </c>
      <c r="C6763" s="1" t="s">
        <v>51</v>
      </c>
      <c r="D6763" s="2">
        <v>120</v>
      </c>
      <c r="F6763" s="2"/>
      <c r="J6763" s="7"/>
    </row>
    <row r="6764" spans="2:10" hidden="1" outlineLevel="1">
      <c r="B6764" s="249">
        <v>41590</v>
      </c>
      <c r="C6764" s="1" t="s">
        <v>525</v>
      </c>
      <c r="D6764" s="2">
        <v>15</v>
      </c>
    </row>
    <row r="6765" spans="2:10" hidden="1" outlineLevel="1">
      <c r="B6765" s="249">
        <v>41590</v>
      </c>
      <c r="C6765" s="1" t="s">
        <v>525</v>
      </c>
      <c r="D6765" s="2">
        <v>25</v>
      </c>
      <c r="E6765" s="2"/>
      <c r="F6765" s="2"/>
    </row>
    <row r="6766" spans="2:10" hidden="1" outlineLevel="1">
      <c r="B6766" s="249">
        <v>41590</v>
      </c>
      <c r="C6766" s="1" t="s">
        <v>525</v>
      </c>
      <c r="D6766" s="2">
        <v>15</v>
      </c>
      <c r="F6766" s="2"/>
    </row>
    <row r="6767" spans="2:10" hidden="1" outlineLevel="1">
      <c r="B6767" s="249">
        <v>41590</v>
      </c>
      <c r="C6767" s="2" t="s">
        <v>6</v>
      </c>
      <c r="D6767" s="2">
        <v>30</v>
      </c>
      <c r="E6767" s="2"/>
    </row>
    <row r="6768" spans="2:10" hidden="1" outlineLevel="1">
      <c r="B6768" s="249">
        <v>41590</v>
      </c>
      <c r="C6768" s="1" t="s">
        <v>525</v>
      </c>
      <c r="D6768" s="2">
        <v>8</v>
      </c>
    </row>
    <row r="6769" spans="2:6" hidden="1" outlineLevel="1">
      <c r="B6769" s="249">
        <v>41590</v>
      </c>
      <c r="C6769" s="1" t="s">
        <v>525</v>
      </c>
      <c r="D6769" s="2">
        <v>29</v>
      </c>
      <c r="E6769" s="2"/>
    </row>
    <row r="6770" spans="2:6" hidden="1" outlineLevel="1">
      <c r="B6770" s="249">
        <v>41590</v>
      </c>
      <c r="C6770" s="1" t="s">
        <v>114</v>
      </c>
      <c r="D6770" s="2">
        <v>20</v>
      </c>
    </row>
    <row r="6771" spans="2:6" hidden="1" outlineLevel="1">
      <c r="B6771" s="249">
        <v>41590</v>
      </c>
      <c r="C6771" s="1" t="s">
        <v>3211</v>
      </c>
      <c r="D6771" s="2">
        <v>5</v>
      </c>
    </row>
    <row r="6772" spans="2:6" hidden="1" outlineLevel="1">
      <c r="B6772" s="249">
        <v>41591</v>
      </c>
      <c r="C6772" s="1" t="s">
        <v>525</v>
      </c>
      <c r="D6772" s="2">
        <v>15</v>
      </c>
      <c r="E6772" s="2"/>
      <c r="F6772" s="2"/>
    </row>
    <row r="6773" spans="2:6" hidden="1" outlineLevel="1">
      <c r="B6773" s="249">
        <v>41591</v>
      </c>
      <c r="C6773" s="1" t="s">
        <v>525</v>
      </c>
      <c r="D6773" s="2">
        <v>31</v>
      </c>
      <c r="E6773" s="2"/>
      <c r="F6773" s="2"/>
    </row>
    <row r="6774" spans="2:6" hidden="1" outlineLevel="1">
      <c r="B6774" s="249">
        <v>41591</v>
      </c>
      <c r="C6774" s="1" t="s">
        <v>525</v>
      </c>
      <c r="D6774" s="2">
        <v>9</v>
      </c>
      <c r="E6774" s="253"/>
      <c r="F6774" s="2"/>
    </row>
    <row r="6775" spans="2:6" hidden="1" outlineLevel="1">
      <c r="B6775" s="249">
        <v>41591</v>
      </c>
      <c r="C6775" s="1" t="s">
        <v>525</v>
      </c>
      <c r="D6775" s="2">
        <v>35</v>
      </c>
      <c r="E6775" s="2"/>
      <c r="F6775" s="2"/>
    </row>
    <row r="6776" spans="2:6" hidden="1" outlineLevel="1">
      <c r="B6776" s="249">
        <v>41591</v>
      </c>
      <c r="C6776" s="1" t="s">
        <v>48</v>
      </c>
      <c r="D6776" s="2">
        <v>88</v>
      </c>
      <c r="E6776" s="2"/>
    </row>
    <row r="6777" spans="2:6" hidden="1" outlineLevel="1">
      <c r="B6777" s="249">
        <v>41591</v>
      </c>
      <c r="C6777" s="1" t="s">
        <v>51</v>
      </c>
      <c r="D6777" s="2">
        <v>117</v>
      </c>
      <c r="F6777" s="2"/>
    </row>
    <row r="6778" spans="2:6" hidden="1" outlineLevel="1">
      <c r="B6778" s="249">
        <v>41591</v>
      </c>
      <c r="C6778" s="1" t="s">
        <v>749</v>
      </c>
      <c r="D6778" s="2">
        <v>60</v>
      </c>
      <c r="E6778" s="2"/>
    </row>
    <row r="6779" spans="2:6" hidden="1" outlineLevel="1">
      <c r="B6779" s="249">
        <v>41591</v>
      </c>
      <c r="C6779" s="2" t="s">
        <v>63</v>
      </c>
      <c r="D6779" s="2">
        <v>30</v>
      </c>
      <c r="F6779" s="2"/>
    </row>
    <row r="6780" spans="2:6" hidden="1" outlineLevel="1">
      <c r="B6780" s="249">
        <v>41592</v>
      </c>
      <c r="C6780" s="2" t="s">
        <v>525</v>
      </c>
      <c r="D6780" s="2">
        <v>15</v>
      </c>
      <c r="F6780" s="2"/>
    </row>
    <row r="6781" spans="2:6" hidden="1" outlineLevel="1">
      <c r="B6781" s="249">
        <v>41592</v>
      </c>
      <c r="C6781" s="2" t="s">
        <v>525</v>
      </c>
      <c r="D6781" s="2">
        <v>37</v>
      </c>
      <c r="E6781" s="2"/>
      <c r="F6781" s="2"/>
    </row>
    <row r="6782" spans="2:6" hidden="1" outlineLevel="1">
      <c r="B6782" s="249">
        <v>41592</v>
      </c>
      <c r="C6782" s="1" t="s">
        <v>12</v>
      </c>
      <c r="D6782" s="2">
        <v>98</v>
      </c>
    </row>
    <row r="6783" spans="2:6" hidden="1" outlineLevel="1">
      <c r="B6783" s="249">
        <v>41592</v>
      </c>
      <c r="C6783" s="1" t="s">
        <v>401</v>
      </c>
      <c r="D6783" s="2">
        <v>36</v>
      </c>
      <c r="F6783" s="2"/>
    </row>
    <row r="6784" spans="2:6" hidden="1" outlineLevel="1">
      <c r="B6784" s="249">
        <v>41592</v>
      </c>
      <c r="C6784" s="1" t="s">
        <v>525</v>
      </c>
      <c r="D6784" s="2">
        <v>14</v>
      </c>
      <c r="E6784" s="2"/>
      <c r="F6784" s="2"/>
    </row>
    <row r="6785" spans="2:7" hidden="1" outlineLevel="1">
      <c r="B6785" s="249">
        <v>41592</v>
      </c>
      <c r="C6785" s="1" t="s">
        <v>58</v>
      </c>
      <c r="D6785" s="2">
        <v>20</v>
      </c>
      <c r="E6785" s="2"/>
    </row>
    <row r="6786" spans="2:7" hidden="1" outlineLevel="1">
      <c r="B6786" s="249">
        <v>41592</v>
      </c>
      <c r="C6786" s="1" t="s">
        <v>516</v>
      </c>
      <c r="D6786" s="2">
        <v>30</v>
      </c>
      <c r="E6786" s="2"/>
      <c r="F6786" s="2"/>
    </row>
    <row r="6787" spans="2:7" hidden="1" outlineLevel="1">
      <c r="B6787" s="249">
        <v>41592</v>
      </c>
      <c r="C6787" s="1" t="s">
        <v>2590</v>
      </c>
      <c r="D6787" s="2">
        <v>75</v>
      </c>
      <c r="F6787" s="2"/>
    </row>
    <row r="6788" spans="2:7" hidden="1" outlineLevel="1">
      <c r="B6788" s="249">
        <v>41592</v>
      </c>
      <c r="C6788" s="1" t="s">
        <v>80</v>
      </c>
      <c r="D6788" s="14">
        <v>20</v>
      </c>
      <c r="F6788" s="2"/>
    </row>
    <row r="6789" spans="2:7" hidden="1" outlineLevel="1">
      <c r="B6789" s="249">
        <v>41592</v>
      </c>
      <c r="C6789" s="1" t="s">
        <v>3750</v>
      </c>
      <c r="D6789" s="14">
        <v>20</v>
      </c>
      <c r="E6789" s="253"/>
      <c r="F6789" s="2"/>
    </row>
    <row r="6790" spans="2:7" hidden="1" outlineLevel="1">
      <c r="B6790" s="249">
        <v>41592</v>
      </c>
      <c r="C6790" s="2" t="s">
        <v>3751</v>
      </c>
      <c r="D6790" s="2">
        <v>25</v>
      </c>
      <c r="F6790" s="2"/>
      <c r="G6790" s="2"/>
    </row>
    <row r="6791" spans="2:7" hidden="1" outlineLevel="1">
      <c r="B6791" s="249">
        <v>41592</v>
      </c>
      <c r="C6791" s="1" t="s">
        <v>114</v>
      </c>
      <c r="D6791" s="2">
        <v>90</v>
      </c>
      <c r="F6791" s="2"/>
    </row>
    <row r="6792" spans="2:7" hidden="1" outlineLevel="1">
      <c r="B6792" s="249">
        <v>41594</v>
      </c>
      <c r="C6792" s="1" t="s">
        <v>525</v>
      </c>
      <c r="D6792" s="2">
        <v>57</v>
      </c>
      <c r="F6792" s="2"/>
    </row>
    <row r="6793" spans="2:7" hidden="1" outlineLevel="1">
      <c r="B6793" s="249">
        <v>41594</v>
      </c>
      <c r="C6793" s="1" t="s">
        <v>3211</v>
      </c>
      <c r="D6793" s="2">
        <v>110</v>
      </c>
    </row>
    <row r="6794" spans="2:7" hidden="1" outlineLevel="1">
      <c r="B6794" s="249">
        <v>41594</v>
      </c>
      <c r="C6794" s="1" t="s">
        <v>525</v>
      </c>
      <c r="D6794" s="2">
        <v>165</v>
      </c>
    </row>
    <row r="6795" spans="2:7" hidden="1" outlineLevel="1">
      <c r="B6795" s="249">
        <v>41594</v>
      </c>
      <c r="C6795" s="1" t="s">
        <v>23</v>
      </c>
      <c r="D6795" s="2">
        <v>177</v>
      </c>
    </row>
    <row r="6796" spans="2:7" hidden="1" outlineLevel="1">
      <c r="B6796" s="249">
        <v>41595</v>
      </c>
      <c r="C6796" s="1" t="s">
        <v>246</v>
      </c>
      <c r="D6796" s="2">
        <v>125</v>
      </c>
    </row>
    <row r="6797" spans="2:7" hidden="1" outlineLevel="1">
      <c r="B6797" s="249">
        <v>41596</v>
      </c>
      <c r="C6797" s="1" t="s">
        <v>525</v>
      </c>
      <c r="D6797" s="2">
        <v>15</v>
      </c>
    </row>
    <row r="6798" spans="2:7" hidden="1" outlineLevel="1">
      <c r="B6798" s="249">
        <v>41596</v>
      </c>
      <c r="C6798" s="2" t="s">
        <v>525</v>
      </c>
      <c r="D6798" s="2">
        <v>25</v>
      </c>
    </row>
    <row r="6799" spans="2:7" hidden="1" outlineLevel="1">
      <c r="B6799" s="249">
        <v>41596</v>
      </c>
      <c r="C6799" s="2" t="s">
        <v>525</v>
      </c>
      <c r="D6799" s="2">
        <v>22</v>
      </c>
    </row>
    <row r="6800" spans="2:7" hidden="1" outlineLevel="1">
      <c r="B6800" s="249">
        <v>41596</v>
      </c>
      <c r="C6800" s="1" t="s">
        <v>12</v>
      </c>
      <c r="D6800" s="2">
        <v>40</v>
      </c>
      <c r="F6800" s="2"/>
    </row>
    <row r="6801" spans="2:6" hidden="1" outlineLevel="1">
      <c r="B6801" s="249">
        <v>41596</v>
      </c>
      <c r="C6801" s="1" t="s">
        <v>525</v>
      </c>
      <c r="D6801" s="2">
        <v>9</v>
      </c>
    </row>
    <row r="6802" spans="2:6" hidden="1" outlineLevel="1">
      <c r="B6802" s="249">
        <v>41596</v>
      </c>
      <c r="C6802" s="1" t="s">
        <v>401</v>
      </c>
      <c r="D6802" s="2">
        <v>20</v>
      </c>
      <c r="E6802" s="2"/>
      <c r="F6802" s="2"/>
    </row>
    <row r="6803" spans="2:6" hidden="1" outlineLevel="1">
      <c r="B6803" s="249">
        <v>41596</v>
      </c>
      <c r="C6803" s="1" t="s">
        <v>64</v>
      </c>
      <c r="D6803" s="2">
        <v>100</v>
      </c>
      <c r="F6803" s="2"/>
    </row>
    <row r="6804" spans="2:6" hidden="1" outlineLevel="1">
      <c r="B6804" s="249">
        <v>41596</v>
      </c>
      <c r="C6804" s="1" t="s">
        <v>48</v>
      </c>
      <c r="D6804" s="2">
        <v>140</v>
      </c>
    </row>
    <row r="6805" spans="2:6" hidden="1" outlineLevel="1">
      <c r="B6805" s="249">
        <v>41596</v>
      </c>
      <c r="C6805" s="1" t="s">
        <v>63</v>
      </c>
      <c r="D6805" s="2">
        <v>30</v>
      </c>
    </row>
    <row r="6806" spans="2:6" hidden="1" outlineLevel="1">
      <c r="B6806" s="249">
        <v>41596</v>
      </c>
      <c r="C6806" s="1" t="s">
        <v>589</v>
      </c>
      <c r="D6806" s="2">
        <v>250</v>
      </c>
    </row>
    <row r="6807" spans="2:6" hidden="1" outlineLevel="1">
      <c r="B6807" s="249">
        <v>41596</v>
      </c>
      <c r="C6807" s="205" t="s">
        <v>3634</v>
      </c>
      <c r="D6807" s="2">
        <v>25</v>
      </c>
      <c r="E6807" s="2"/>
      <c r="F6807" s="228"/>
    </row>
    <row r="6808" spans="2:6" hidden="1" outlineLevel="1">
      <c r="B6808" s="249">
        <v>41596</v>
      </c>
      <c r="C6808" s="1" t="s">
        <v>205</v>
      </c>
      <c r="D6808" s="2">
        <v>26</v>
      </c>
      <c r="F6808" s="2"/>
    </row>
    <row r="6809" spans="2:6" hidden="1" outlineLevel="1">
      <c r="B6809" s="249">
        <v>41596</v>
      </c>
      <c r="C6809" s="1" t="s">
        <v>3052</v>
      </c>
      <c r="D6809" s="2">
        <v>10</v>
      </c>
    </row>
    <row r="6810" spans="2:6" hidden="1" outlineLevel="1">
      <c r="B6810" s="249">
        <v>41597</v>
      </c>
      <c r="C6810" s="1" t="s">
        <v>525</v>
      </c>
      <c r="D6810" s="2">
        <v>15</v>
      </c>
      <c r="F6810" s="2"/>
    </row>
    <row r="6811" spans="2:6" hidden="1" outlineLevel="1">
      <c r="B6811" s="249">
        <v>41597</v>
      </c>
      <c r="C6811" s="1" t="s">
        <v>525</v>
      </c>
      <c r="D6811" s="2">
        <v>25</v>
      </c>
      <c r="F6811" s="2"/>
    </row>
    <row r="6812" spans="2:6" hidden="1" outlineLevel="1">
      <c r="B6812" s="249">
        <v>41597</v>
      </c>
      <c r="C6812" s="1" t="s">
        <v>525</v>
      </c>
      <c r="D6812" s="2">
        <v>5</v>
      </c>
    </row>
    <row r="6813" spans="2:6" hidden="1" outlineLevel="1">
      <c r="B6813" s="249">
        <v>41597</v>
      </c>
      <c r="C6813" s="1" t="s">
        <v>12</v>
      </c>
      <c r="D6813" s="2">
        <v>10</v>
      </c>
      <c r="F6813" s="2"/>
    </row>
    <row r="6814" spans="2:6" hidden="1" outlineLevel="1">
      <c r="B6814" s="249">
        <v>41597</v>
      </c>
      <c r="C6814" s="1" t="s">
        <v>220</v>
      </c>
      <c r="D6814" s="2">
        <v>14</v>
      </c>
      <c r="E6814" s="2"/>
      <c r="F6814" s="2"/>
    </row>
    <row r="6815" spans="2:6" hidden="1" outlineLevel="1">
      <c r="B6815" s="249">
        <v>41597</v>
      </c>
      <c r="C6815" s="2" t="s">
        <v>3015</v>
      </c>
      <c r="D6815" s="2">
        <v>6</v>
      </c>
    </row>
    <row r="6816" spans="2:6" hidden="1" outlineLevel="1">
      <c r="B6816" s="249">
        <v>41598</v>
      </c>
      <c r="C6816" s="1" t="s">
        <v>51</v>
      </c>
      <c r="D6816" s="2">
        <v>280</v>
      </c>
      <c r="F6816" s="2"/>
    </row>
    <row r="6817" spans="2:7" hidden="1" outlineLevel="1">
      <c r="B6817" s="249">
        <v>41598</v>
      </c>
      <c r="C6817" s="1" t="s">
        <v>59</v>
      </c>
      <c r="D6817" s="2">
        <v>160</v>
      </c>
    </row>
    <row r="6818" spans="2:7" hidden="1" outlineLevel="1">
      <c r="B6818" s="249">
        <v>41598</v>
      </c>
      <c r="C6818" s="1" t="s">
        <v>114</v>
      </c>
      <c r="D6818" s="2">
        <v>20</v>
      </c>
    </row>
    <row r="6819" spans="2:7" hidden="1" outlineLevel="1">
      <c r="B6819" s="249">
        <v>41598</v>
      </c>
      <c r="C6819" s="2" t="s">
        <v>401</v>
      </c>
      <c r="D6819" s="2">
        <v>80</v>
      </c>
    </row>
    <row r="6820" spans="2:7" hidden="1" outlineLevel="1">
      <c r="B6820" s="249">
        <v>41598</v>
      </c>
      <c r="C6820" s="1" t="s">
        <v>132</v>
      </c>
      <c r="D6820" s="2">
        <v>100</v>
      </c>
      <c r="F6820" s="2"/>
    </row>
    <row r="6821" spans="2:7" hidden="1" outlineLevel="1">
      <c r="B6821" s="249">
        <v>41599</v>
      </c>
      <c r="C6821" s="1" t="s">
        <v>525</v>
      </c>
      <c r="D6821" s="2">
        <v>15</v>
      </c>
      <c r="E6821" s="2"/>
    </row>
    <row r="6822" spans="2:7" hidden="1" outlineLevel="1">
      <c r="B6822" s="249">
        <v>41599</v>
      </c>
      <c r="C6822" s="2" t="s">
        <v>525</v>
      </c>
      <c r="D6822" s="2">
        <v>20</v>
      </c>
    </row>
    <row r="6823" spans="2:7" hidden="1" outlineLevel="1">
      <c r="B6823" s="249">
        <v>41599</v>
      </c>
      <c r="C6823" s="2" t="s">
        <v>3762</v>
      </c>
      <c r="D6823" s="2">
        <v>600</v>
      </c>
      <c r="E6823" s="2"/>
      <c r="F6823" s="2"/>
    </row>
    <row r="6824" spans="2:7" hidden="1" outlineLevel="1">
      <c r="B6824" s="249">
        <v>41599</v>
      </c>
      <c r="C6824" s="2" t="s">
        <v>2928</v>
      </c>
      <c r="D6824" s="2">
        <v>30</v>
      </c>
      <c r="E6824" s="2"/>
    </row>
    <row r="6825" spans="2:7" hidden="1" outlineLevel="1">
      <c r="B6825" s="249">
        <v>41599</v>
      </c>
      <c r="C6825" s="70" t="s">
        <v>525</v>
      </c>
      <c r="D6825" s="70">
        <v>14</v>
      </c>
    </row>
    <row r="6826" spans="2:7" hidden="1" outlineLevel="1">
      <c r="B6826" s="249">
        <v>41599</v>
      </c>
      <c r="C6826" s="70" t="s">
        <v>12</v>
      </c>
      <c r="D6826" s="70">
        <v>16</v>
      </c>
    </row>
    <row r="6827" spans="2:7" hidden="1" outlineLevel="1">
      <c r="B6827" s="249">
        <v>41599</v>
      </c>
      <c r="C6827" s="236" t="s">
        <v>525</v>
      </c>
      <c r="D6827" s="70">
        <v>9</v>
      </c>
      <c r="E6827" s="2"/>
      <c r="F6827" s="2"/>
      <c r="G6827" s="2"/>
    </row>
    <row r="6828" spans="2:7" hidden="1" outlineLevel="1">
      <c r="B6828" s="249">
        <v>41599</v>
      </c>
      <c r="C6828" s="236" t="s">
        <v>525</v>
      </c>
      <c r="D6828" s="70">
        <v>12</v>
      </c>
      <c r="E6828" s="2"/>
    </row>
    <row r="6829" spans="2:7" hidden="1" outlineLevel="1">
      <c r="B6829" s="249">
        <v>41599</v>
      </c>
      <c r="C6829" s="1" t="s">
        <v>51</v>
      </c>
      <c r="D6829" s="70">
        <v>4</v>
      </c>
      <c r="E6829" s="2"/>
    </row>
    <row r="6830" spans="2:7" hidden="1" outlineLevel="1">
      <c r="B6830" s="249">
        <v>41599</v>
      </c>
      <c r="C6830" s="1" t="s">
        <v>205</v>
      </c>
      <c r="D6830" s="2">
        <v>54</v>
      </c>
    </row>
    <row r="6831" spans="2:7" hidden="1" outlineLevel="1">
      <c r="B6831" s="249">
        <v>41600</v>
      </c>
      <c r="C6831" s="1" t="s">
        <v>525</v>
      </c>
      <c r="D6831" s="2">
        <v>15</v>
      </c>
    </row>
    <row r="6832" spans="2:7" hidden="1" outlineLevel="1">
      <c r="B6832" s="249">
        <v>41600</v>
      </c>
      <c r="C6832" s="1" t="s">
        <v>525</v>
      </c>
      <c r="D6832" s="2">
        <v>10</v>
      </c>
      <c r="E6832" s="2"/>
    </row>
    <row r="6833" spans="2:6" hidden="1" outlineLevel="1">
      <c r="B6833" s="249">
        <v>41600</v>
      </c>
      <c r="C6833" s="1" t="s">
        <v>525</v>
      </c>
      <c r="D6833" s="2">
        <v>21</v>
      </c>
    </row>
    <row r="6834" spans="2:6" hidden="1" outlineLevel="1">
      <c r="B6834" s="249">
        <v>41600</v>
      </c>
      <c r="C6834" s="1" t="s">
        <v>525</v>
      </c>
      <c r="D6834" s="2">
        <v>15</v>
      </c>
    </row>
    <row r="6835" spans="2:6" hidden="1" outlineLevel="1">
      <c r="B6835" s="249">
        <v>41600</v>
      </c>
      <c r="C6835" s="2" t="s">
        <v>2845</v>
      </c>
      <c r="D6835" s="2">
        <v>200</v>
      </c>
    </row>
    <row r="6836" spans="2:6" hidden="1" outlineLevel="1">
      <c r="B6836" s="249">
        <v>41600</v>
      </c>
      <c r="C6836" s="1" t="s">
        <v>23</v>
      </c>
      <c r="D6836" s="2">
        <v>175</v>
      </c>
    </row>
    <row r="6837" spans="2:6" hidden="1" outlineLevel="1">
      <c r="B6837" s="249">
        <v>41600</v>
      </c>
      <c r="C6837" s="2" t="s">
        <v>71</v>
      </c>
      <c r="D6837" s="2">
        <v>10</v>
      </c>
      <c r="E6837" s="2"/>
    </row>
    <row r="6838" spans="2:6" hidden="1" outlineLevel="1">
      <c r="B6838" s="249">
        <v>41601</v>
      </c>
      <c r="C6838" s="2" t="s">
        <v>246</v>
      </c>
      <c r="D6838" s="2">
        <v>60</v>
      </c>
    </row>
    <row r="6839" spans="2:6" hidden="1" outlineLevel="1">
      <c r="B6839" s="249">
        <v>41601</v>
      </c>
      <c r="C6839" s="1" t="s">
        <v>3769</v>
      </c>
      <c r="D6839" s="2">
        <v>380</v>
      </c>
      <c r="E6839" s="2"/>
    </row>
    <row r="6840" spans="2:6" hidden="1" outlineLevel="1">
      <c r="B6840" s="249">
        <v>41601</v>
      </c>
      <c r="C6840" s="1" t="s">
        <v>3770</v>
      </c>
      <c r="D6840" s="2">
        <v>400</v>
      </c>
    </row>
    <row r="6841" spans="2:6" hidden="1" outlineLevel="1">
      <c r="B6841" s="249">
        <v>41602</v>
      </c>
      <c r="C6841" s="1" t="s">
        <v>304</v>
      </c>
      <c r="D6841" s="2">
        <v>130</v>
      </c>
      <c r="E6841" s="2"/>
      <c r="F6841" s="2"/>
    </row>
    <row r="6842" spans="2:6" hidden="1" outlineLevel="1">
      <c r="B6842" s="249">
        <v>41602</v>
      </c>
      <c r="C6842" s="1" t="s">
        <v>296</v>
      </c>
      <c r="D6842" s="2">
        <v>20</v>
      </c>
    </row>
    <row r="6843" spans="2:6" hidden="1" outlineLevel="1">
      <c r="B6843" s="249">
        <v>41602</v>
      </c>
      <c r="C6843" s="1" t="s">
        <v>3771</v>
      </c>
      <c r="D6843" s="2">
        <v>57</v>
      </c>
    </row>
    <row r="6844" spans="2:6" hidden="1" outlineLevel="1">
      <c r="B6844" s="249">
        <v>41602</v>
      </c>
      <c r="C6844" s="1" t="s">
        <v>3772</v>
      </c>
      <c r="D6844" s="2">
        <v>18</v>
      </c>
    </row>
    <row r="6845" spans="2:6" hidden="1" outlineLevel="1">
      <c r="B6845" s="249">
        <v>41602</v>
      </c>
      <c r="C6845" s="1" t="s">
        <v>57</v>
      </c>
      <c r="D6845" s="2">
        <v>100</v>
      </c>
    </row>
    <row r="6846" spans="2:6" hidden="1" outlineLevel="1">
      <c r="B6846" s="249">
        <v>41602</v>
      </c>
      <c r="C6846" s="1" t="s">
        <v>111</v>
      </c>
      <c r="D6846" s="2">
        <v>26</v>
      </c>
    </row>
    <row r="6847" spans="2:6" hidden="1" outlineLevel="1">
      <c r="B6847" s="249">
        <v>41602</v>
      </c>
      <c r="C6847" s="1" t="s">
        <v>525</v>
      </c>
      <c r="D6847" s="2">
        <v>30</v>
      </c>
    </row>
    <row r="6848" spans="2:6" hidden="1" outlineLevel="1">
      <c r="B6848" s="249">
        <v>41603</v>
      </c>
      <c r="C6848" s="1" t="s">
        <v>525</v>
      </c>
      <c r="D6848" s="2">
        <v>16</v>
      </c>
      <c r="F6848" s="2"/>
    </row>
    <row r="6849" spans="2:7" hidden="1" outlineLevel="1">
      <c r="B6849" s="249">
        <v>41603</v>
      </c>
      <c r="C6849" s="1" t="s">
        <v>525</v>
      </c>
      <c r="D6849" s="2">
        <v>33</v>
      </c>
    </row>
    <row r="6850" spans="2:7" hidden="1" outlineLevel="1">
      <c r="B6850" s="249">
        <v>41603</v>
      </c>
      <c r="C6850" s="1" t="s">
        <v>12</v>
      </c>
      <c r="D6850" s="2">
        <v>100</v>
      </c>
    </row>
    <row r="6851" spans="2:7" hidden="1" outlineLevel="1">
      <c r="B6851" s="249">
        <v>41603</v>
      </c>
      <c r="C6851" s="1" t="s">
        <v>3702</v>
      </c>
      <c r="D6851" s="2">
        <v>500</v>
      </c>
    </row>
    <row r="6852" spans="2:7" hidden="1" outlineLevel="1">
      <c r="B6852" s="249">
        <v>41603</v>
      </c>
      <c r="C6852" s="1" t="s">
        <v>525</v>
      </c>
      <c r="D6852" s="2">
        <v>20</v>
      </c>
      <c r="F6852" s="2"/>
    </row>
    <row r="6853" spans="2:7" hidden="1" outlineLevel="1">
      <c r="B6853" s="249">
        <v>41603</v>
      </c>
      <c r="C6853" s="1" t="s">
        <v>525</v>
      </c>
      <c r="D6853" s="2">
        <v>110</v>
      </c>
      <c r="F6853" s="2"/>
    </row>
    <row r="6854" spans="2:7" hidden="1" outlineLevel="1">
      <c r="B6854" s="249">
        <v>41603</v>
      </c>
      <c r="C6854" s="1" t="s">
        <v>23</v>
      </c>
      <c r="D6854" s="2">
        <v>60</v>
      </c>
    </row>
    <row r="6855" spans="2:7" hidden="1" outlineLevel="1">
      <c r="B6855" s="249">
        <v>41604</v>
      </c>
      <c r="C6855" s="1" t="s">
        <v>525</v>
      </c>
      <c r="D6855" s="2">
        <v>15</v>
      </c>
      <c r="E6855" s="2"/>
      <c r="F6855" s="210"/>
      <c r="G6855" s="182"/>
    </row>
    <row r="6856" spans="2:7" hidden="1" outlineLevel="1">
      <c r="B6856" s="249">
        <v>41604</v>
      </c>
      <c r="C6856" s="1" t="s">
        <v>525</v>
      </c>
      <c r="D6856" s="2">
        <v>30</v>
      </c>
      <c r="F6856" s="2"/>
    </row>
    <row r="6857" spans="2:7" hidden="1" outlineLevel="1">
      <c r="B6857" s="249">
        <v>41604</v>
      </c>
      <c r="C6857" s="1" t="s">
        <v>12</v>
      </c>
      <c r="D6857" s="2">
        <v>50</v>
      </c>
    </row>
    <row r="6858" spans="2:7" hidden="1" outlineLevel="1">
      <c r="B6858" s="249">
        <v>41604</v>
      </c>
      <c r="C6858" s="1" t="s">
        <v>525</v>
      </c>
      <c r="D6858" s="2">
        <v>8</v>
      </c>
      <c r="E6858" s="2"/>
    </row>
    <row r="6859" spans="2:7" hidden="1" outlineLevel="1">
      <c r="B6859" s="249">
        <v>41604</v>
      </c>
      <c r="C6859" s="383" t="s">
        <v>525</v>
      </c>
      <c r="D6859" s="320">
        <v>35</v>
      </c>
    </row>
    <row r="6860" spans="2:7" hidden="1" outlineLevel="1">
      <c r="B6860" s="249">
        <v>41604</v>
      </c>
      <c r="C6860" s="383" t="s">
        <v>525</v>
      </c>
      <c r="D6860" s="320">
        <v>24</v>
      </c>
      <c r="F6860" s="2"/>
    </row>
    <row r="6861" spans="2:7" hidden="1" outlineLevel="1">
      <c r="B6861" s="249">
        <v>41604</v>
      </c>
      <c r="C6861" s="383" t="s">
        <v>525</v>
      </c>
      <c r="D6861" s="320">
        <v>100</v>
      </c>
      <c r="F6861" s="2"/>
    </row>
    <row r="6862" spans="2:7" hidden="1" outlineLevel="1">
      <c r="B6862" s="249">
        <v>41604</v>
      </c>
      <c r="C6862" s="1" t="s">
        <v>23</v>
      </c>
      <c r="D6862" s="2">
        <v>74</v>
      </c>
      <c r="F6862" s="2"/>
    </row>
    <row r="6863" spans="2:7" hidden="1" outlineLevel="1">
      <c r="B6863" s="249">
        <v>41605</v>
      </c>
      <c r="C6863" s="383" t="s">
        <v>525</v>
      </c>
      <c r="D6863" s="320">
        <v>15</v>
      </c>
      <c r="F6863" s="2"/>
    </row>
    <row r="6864" spans="2:7" hidden="1" outlineLevel="1">
      <c r="B6864" s="249">
        <v>41605</v>
      </c>
      <c r="C6864" s="383" t="s">
        <v>525</v>
      </c>
      <c r="D6864" s="320">
        <v>30</v>
      </c>
    </row>
    <row r="6865" spans="2:7" hidden="1" outlineLevel="1">
      <c r="B6865" s="249">
        <v>41605</v>
      </c>
      <c r="C6865" s="383" t="s">
        <v>12</v>
      </c>
      <c r="D6865" s="320">
        <v>59</v>
      </c>
    </row>
    <row r="6866" spans="2:7" hidden="1" outlineLevel="1">
      <c r="B6866" s="249">
        <v>41605</v>
      </c>
      <c r="C6866" s="383" t="s">
        <v>525</v>
      </c>
      <c r="D6866" s="320">
        <v>25</v>
      </c>
      <c r="F6866" s="2"/>
    </row>
    <row r="6867" spans="2:7" hidden="1" outlineLevel="1">
      <c r="B6867" s="249">
        <v>41605</v>
      </c>
      <c r="C6867" s="383" t="s">
        <v>3779</v>
      </c>
      <c r="D6867" s="320">
        <v>300</v>
      </c>
    </row>
    <row r="6868" spans="2:7" hidden="1" outlineLevel="1">
      <c r="B6868" s="249">
        <v>41605</v>
      </c>
      <c r="C6868" s="383" t="s">
        <v>114</v>
      </c>
      <c r="D6868" s="320">
        <v>25</v>
      </c>
      <c r="E6868" s="399"/>
      <c r="F6868" s="2"/>
    </row>
    <row r="6869" spans="2:7" hidden="1" outlineLevel="1">
      <c r="B6869" s="249">
        <v>41605</v>
      </c>
      <c r="C6869" s="383" t="s">
        <v>132</v>
      </c>
      <c r="D6869" s="320">
        <v>100</v>
      </c>
      <c r="E6869" s="399"/>
      <c r="F6869" s="2"/>
    </row>
    <row r="6870" spans="2:7" hidden="1" outlineLevel="1">
      <c r="B6870" s="249">
        <v>41605</v>
      </c>
      <c r="C6870" s="383" t="s">
        <v>525</v>
      </c>
      <c r="D6870" s="320">
        <v>30</v>
      </c>
    </row>
    <row r="6871" spans="2:7" hidden="1" outlineLevel="1">
      <c r="B6871" s="249">
        <v>41605</v>
      </c>
      <c r="C6871" s="383" t="s">
        <v>23</v>
      </c>
      <c r="D6871" s="320">
        <v>132</v>
      </c>
      <c r="E6871" s="399"/>
    </row>
    <row r="6872" spans="2:7" hidden="1" outlineLevel="1">
      <c r="B6872" s="249">
        <v>41605</v>
      </c>
      <c r="C6872" s="383" t="s">
        <v>246</v>
      </c>
      <c r="D6872" s="320">
        <v>30</v>
      </c>
    </row>
    <row r="6873" spans="2:7" hidden="1" outlineLevel="1">
      <c r="B6873" s="249">
        <v>41605</v>
      </c>
      <c r="C6873" s="383" t="s">
        <v>3780</v>
      </c>
      <c r="D6873" s="320">
        <v>12</v>
      </c>
    </row>
    <row r="6874" spans="2:7" hidden="1" outlineLevel="1">
      <c r="B6874" s="249">
        <v>41606</v>
      </c>
      <c r="C6874" s="383" t="s">
        <v>525</v>
      </c>
      <c r="D6874" s="320">
        <v>16</v>
      </c>
    </row>
    <row r="6875" spans="2:7" hidden="1" outlineLevel="1">
      <c r="B6875" s="249">
        <v>41606</v>
      </c>
      <c r="C6875" s="383" t="s">
        <v>525</v>
      </c>
      <c r="D6875" s="320">
        <v>20</v>
      </c>
    </row>
    <row r="6876" spans="2:7" hidden="1" outlineLevel="1">
      <c r="B6876" s="249">
        <v>41606</v>
      </c>
      <c r="C6876" s="383" t="s">
        <v>525</v>
      </c>
      <c r="D6876" s="320">
        <v>47</v>
      </c>
      <c r="E6876" s="399"/>
    </row>
    <row r="6877" spans="2:7" hidden="1" outlineLevel="1">
      <c r="B6877" s="249">
        <v>41606</v>
      </c>
      <c r="C6877" s="383" t="s">
        <v>12</v>
      </c>
      <c r="D6877" s="320">
        <v>50</v>
      </c>
      <c r="E6877" s="399"/>
      <c r="G6877" s="2"/>
    </row>
    <row r="6878" spans="2:7" hidden="1" outlineLevel="1">
      <c r="B6878" s="249">
        <v>41606</v>
      </c>
      <c r="C6878" s="1" t="s">
        <v>132</v>
      </c>
      <c r="D6878" s="2">
        <v>100</v>
      </c>
    </row>
    <row r="6879" spans="2:7" hidden="1" outlineLevel="1">
      <c r="B6879" s="249">
        <v>41606</v>
      </c>
      <c r="C6879" s="383" t="s">
        <v>114</v>
      </c>
      <c r="D6879" s="320">
        <v>30</v>
      </c>
    </row>
    <row r="6880" spans="2:7" hidden="1" outlineLevel="1">
      <c r="B6880" s="249">
        <v>41606</v>
      </c>
      <c r="C6880" s="383" t="s">
        <v>2645</v>
      </c>
      <c r="D6880" s="320">
        <v>37</v>
      </c>
      <c r="E6880" s="399"/>
    </row>
    <row r="6881" spans="1:12" hidden="1" outlineLevel="1">
      <c r="B6881" s="249">
        <v>41606</v>
      </c>
      <c r="C6881" s="383" t="s">
        <v>18</v>
      </c>
      <c r="D6881" s="320">
        <v>100</v>
      </c>
    </row>
    <row r="6882" spans="1:12" hidden="1" outlineLevel="1">
      <c r="B6882" s="249">
        <v>41606</v>
      </c>
      <c r="C6882" s="383" t="s">
        <v>112</v>
      </c>
      <c r="D6882" s="320">
        <v>27</v>
      </c>
    </row>
    <row r="6883" spans="1:12" hidden="1" outlineLevel="1">
      <c r="B6883" s="249">
        <v>41606</v>
      </c>
      <c r="C6883" s="383" t="s">
        <v>23</v>
      </c>
      <c r="D6883" s="320">
        <v>20</v>
      </c>
    </row>
    <row r="6884" spans="1:12" hidden="1" outlineLevel="1">
      <c r="B6884" s="249">
        <v>41606</v>
      </c>
      <c r="C6884" s="383" t="s">
        <v>114</v>
      </c>
      <c r="D6884" s="320">
        <v>10</v>
      </c>
    </row>
    <row r="6885" spans="1:12" hidden="1" outlineLevel="1">
      <c r="B6885" s="249">
        <v>41607</v>
      </c>
      <c r="C6885" s="383" t="s">
        <v>525</v>
      </c>
      <c r="D6885" s="320">
        <v>15</v>
      </c>
    </row>
    <row r="6886" spans="1:12" hidden="1" outlineLevel="1">
      <c r="B6886" s="249">
        <v>41607</v>
      </c>
      <c r="C6886" s="1" t="s">
        <v>132</v>
      </c>
      <c r="D6886" s="2">
        <v>300</v>
      </c>
    </row>
    <row r="6887" spans="1:12" hidden="1" outlineLevel="1">
      <c r="B6887" s="249">
        <v>41607</v>
      </c>
      <c r="C6887" s="1" t="s">
        <v>186</v>
      </c>
      <c r="D6887" s="2">
        <v>60</v>
      </c>
    </row>
    <row r="6888" spans="1:12" hidden="1" outlineLevel="1">
      <c r="B6888" s="249">
        <v>41607</v>
      </c>
      <c r="C6888" s="1" t="s">
        <v>525</v>
      </c>
      <c r="D6888" s="2">
        <v>40</v>
      </c>
      <c r="E6888" s="399"/>
    </row>
    <row r="6889" spans="1:12" hidden="1" outlineLevel="1">
      <c r="B6889" s="249">
        <v>41608</v>
      </c>
      <c r="C6889" s="1" t="s">
        <v>23</v>
      </c>
      <c r="D6889" s="2">
        <v>310</v>
      </c>
    </row>
    <row r="6890" spans="1:12" hidden="1" outlineLevel="1"/>
    <row r="6891" spans="1:12" collapsed="1"/>
    <row r="6892" spans="1:12">
      <c r="B6892" s="2472">
        <v>41609</v>
      </c>
      <c r="C6892" s="2472"/>
      <c r="D6892" s="2472"/>
      <c r="E6892" s="2472"/>
      <c r="F6892" s="2472"/>
      <c r="G6892" s="2472"/>
      <c r="H6892" s="2472"/>
      <c r="I6892" s="2472"/>
      <c r="J6892" s="2472"/>
      <c r="K6892" s="2472"/>
      <c r="L6892" s="2472"/>
    </row>
    <row r="6893" spans="1:12" hidden="1" outlineLevel="1">
      <c r="B6893" s="2473" t="s">
        <v>0</v>
      </c>
      <c r="C6893" s="2473"/>
      <c r="D6893" s="2473"/>
      <c r="I6893" s="2473" t="s">
        <v>2638</v>
      </c>
      <c r="J6893" s="2473"/>
      <c r="K6893" s="2473"/>
    </row>
    <row r="6894" spans="1:12" hidden="1" outlineLevel="1">
      <c r="B6894" s="3" t="s">
        <v>115</v>
      </c>
      <c r="C6894" s="3" t="s">
        <v>116</v>
      </c>
      <c r="D6894" s="4" t="s">
        <v>4</v>
      </c>
      <c r="I6894" s="3" t="s">
        <v>115</v>
      </c>
      <c r="J6894" s="3" t="s">
        <v>116</v>
      </c>
      <c r="K6894" s="4" t="s">
        <v>4</v>
      </c>
    </row>
    <row r="6895" spans="1:12" hidden="1" outlineLevel="1">
      <c r="A6895" s="545" t="s">
        <v>2859</v>
      </c>
      <c r="B6895" s="546">
        <v>41607</v>
      </c>
      <c r="C6895" s="547" t="s">
        <v>2904</v>
      </c>
      <c r="D6895" s="548">
        <v>9000</v>
      </c>
      <c r="E6895" s="28"/>
      <c r="I6895" s="72">
        <v>41609</v>
      </c>
      <c r="J6895" s="1" t="s">
        <v>41</v>
      </c>
      <c r="K6895" s="70">
        <v>540</v>
      </c>
    </row>
    <row r="6896" spans="1:12" hidden="1" outlineLevel="1">
      <c r="A6896" s="438" t="s">
        <v>421</v>
      </c>
      <c r="B6896" s="436">
        <v>41611</v>
      </c>
      <c r="C6896" s="463" t="s">
        <v>3307</v>
      </c>
      <c r="D6896" s="420">
        <v>750</v>
      </c>
      <c r="E6896" s="28"/>
      <c r="I6896" s="72">
        <v>41609</v>
      </c>
      <c r="J6896" s="1" t="s">
        <v>3587</v>
      </c>
      <c r="K6896" s="70">
        <v>1700</v>
      </c>
    </row>
    <row r="6897" spans="1:12" hidden="1" outlineLevel="1">
      <c r="A6897" s="438" t="s">
        <v>421</v>
      </c>
      <c r="B6897" s="549" t="s">
        <v>608</v>
      </c>
      <c r="C6897" s="463" t="s">
        <v>3308</v>
      </c>
      <c r="D6897" s="549" t="s">
        <v>608</v>
      </c>
      <c r="E6897" s="28"/>
      <c r="F6897" s="280" t="s">
        <v>549</v>
      </c>
      <c r="G6897" s="280">
        <v>3901</v>
      </c>
      <c r="I6897" s="72">
        <v>41638</v>
      </c>
      <c r="J6897" s="1" t="s">
        <v>3587</v>
      </c>
      <c r="K6897" s="70">
        <v>1700</v>
      </c>
    </row>
    <row r="6898" spans="1:12" hidden="1" outlineLevel="1">
      <c r="A6898" s="550" t="s">
        <v>464</v>
      </c>
      <c r="B6898" s="551" t="s">
        <v>608</v>
      </c>
      <c r="C6898" s="552" t="s">
        <v>3309</v>
      </c>
      <c r="D6898" s="553" t="s">
        <v>608</v>
      </c>
      <c r="F6898" s="280" t="s">
        <v>3832</v>
      </c>
      <c r="G6898" s="280">
        <v>3400</v>
      </c>
      <c r="I6898" s="72"/>
      <c r="J6898" s="1" t="s">
        <v>195</v>
      </c>
      <c r="K6898" s="225">
        <f>SUM(K6895:K6897)</f>
        <v>3940</v>
      </c>
    </row>
    <row r="6899" spans="1:12" hidden="1" outlineLevel="1">
      <c r="A6899" s="438" t="s">
        <v>421</v>
      </c>
      <c r="B6899" s="549" t="s">
        <v>608</v>
      </c>
      <c r="C6899" s="554" t="s">
        <v>656</v>
      </c>
      <c r="D6899" s="549" t="s">
        <v>608</v>
      </c>
      <c r="F6899" s="280" t="s">
        <v>3833</v>
      </c>
      <c r="G6899" s="280">
        <v>501</v>
      </c>
      <c r="I6899" s="32"/>
      <c r="K6899" s="225"/>
    </row>
    <row r="6900" spans="1:12" hidden="1" outlineLevel="1">
      <c r="A6900" s="438" t="s">
        <v>421</v>
      </c>
      <c r="B6900" s="549" t="s">
        <v>608</v>
      </c>
      <c r="C6900" s="554" t="s">
        <v>3305</v>
      </c>
      <c r="D6900" s="549" t="s">
        <v>608</v>
      </c>
      <c r="E6900" s="28"/>
      <c r="F6900" s="280"/>
      <c r="G6900" s="280">
        <f>SUM(G6898:G6899)</f>
        <v>3901</v>
      </c>
    </row>
    <row r="6901" spans="1:12" hidden="1" outlineLevel="1">
      <c r="A6901" s="555" t="s">
        <v>467</v>
      </c>
      <c r="B6901" s="556">
        <v>41635</v>
      </c>
      <c r="C6901" s="557" t="s">
        <v>3304</v>
      </c>
      <c r="D6901" s="559">
        <v>334</v>
      </c>
      <c r="E6901" s="25"/>
      <c r="F6901" s="280" t="s">
        <v>3465</v>
      </c>
      <c r="G6901" s="280"/>
      <c r="I6901" s="1" t="s">
        <v>115</v>
      </c>
      <c r="J6901" s="1" t="s">
        <v>2</v>
      </c>
      <c r="K6901" s="1" t="s">
        <v>4</v>
      </c>
    </row>
    <row r="6902" spans="1:12" hidden="1" outlineLevel="1">
      <c r="A6902" s="555" t="s">
        <v>467</v>
      </c>
      <c r="B6902" s="556">
        <v>41635</v>
      </c>
      <c r="C6902" s="557" t="s">
        <v>614</v>
      </c>
      <c r="D6902" s="559">
        <v>278</v>
      </c>
      <c r="F6902" s="280" t="s">
        <v>3834</v>
      </c>
      <c r="G6902" s="280"/>
      <c r="I6902" s="249">
        <v>41613</v>
      </c>
      <c r="J6902" s="1" t="s">
        <v>1236</v>
      </c>
      <c r="K6902" s="14">
        <v>1300</v>
      </c>
      <c r="L6902" s="13"/>
    </row>
    <row r="6903" spans="1:12" ht="15" hidden="1" customHeight="1" outlineLevel="1">
      <c r="A6903" s="438" t="s">
        <v>421</v>
      </c>
      <c r="B6903" s="549" t="s">
        <v>608</v>
      </c>
      <c r="C6903" s="421" t="s">
        <v>2597</v>
      </c>
      <c r="D6903" s="549" t="s">
        <v>608</v>
      </c>
      <c r="F6903" s="280" t="s">
        <v>136</v>
      </c>
      <c r="G6903" s="280"/>
      <c r="I6903" s="249">
        <v>41624</v>
      </c>
      <c r="J6903" s="1" t="s">
        <v>1236</v>
      </c>
      <c r="K6903" s="2">
        <v>200</v>
      </c>
      <c r="L6903" s="13"/>
    </row>
    <row r="6904" spans="1:12" hidden="1" outlineLevel="1">
      <c r="A6904" s="438" t="s">
        <v>421</v>
      </c>
      <c r="B6904" s="549" t="s">
        <v>608</v>
      </c>
      <c r="C6904" s="554" t="s">
        <v>475</v>
      </c>
      <c r="D6904" s="549" t="s">
        <v>608</v>
      </c>
      <c r="E6904" s="2"/>
      <c r="F6904" s="280" t="s">
        <v>3835</v>
      </c>
      <c r="G6904" s="280"/>
      <c r="I6904" s="249">
        <v>41631</v>
      </c>
      <c r="J6904" s="1" t="s">
        <v>3211</v>
      </c>
      <c r="K6904" s="70">
        <v>180</v>
      </c>
      <c r="L6904" s="13"/>
    </row>
    <row r="6905" spans="1:12" hidden="1" outlineLevel="1">
      <c r="A6905" s="438" t="s">
        <v>421</v>
      </c>
      <c r="B6905" s="549">
        <v>41626</v>
      </c>
      <c r="C6905" s="554" t="s">
        <v>283</v>
      </c>
      <c r="D6905" s="420">
        <v>435</v>
      </c>
      <c r="E6905" s="28">
        <v>435</v>
      </c>
      <c r="F6905" s="280" t="s">
        <v>3836</v>
      </c>
      <c r="G6905" s="280"/>
      <c r="I6905" s="249">
        <v>41639</v>
      </c>
      <c r="J6905" s="1" t="s">
        <v>3211</v>
      </c>
      <c r="K6905" s="2">
        <v>300</v>
      </c>
      <c r="L6905" s="13"/>
    </row>
    <row r="6906" spans="1:12" hidden="1" outlineLevel="1">
      <c r="A6906" s="555" t="s">
        <v>467</v>
      </c>
      <c r="B6906" s="556">
        <v>41631</v>
      </c>
      <c r="C6906" s="558" t="s">
        <v>27</v>
      </c>
      <c r="D6906" s="559">
        <v>897.76</v>
      </c>
      <c r="E6906" s="28"/>
      <c r="F6906" s="280" t="s">
        <v>3837</v>
      </c>
      <c r="G6906" s="280"/>
      <c r="I6906" s="249"/>
      <c r="K6906" s="2"/>
      <c r="L6906" s="13"/>
    </row>
    <row r="6907" spans="1:12" hidden="1" outlineLevel="1">
      <c r="A6907" s="438" t="s">
        <v>421</v>
      </c>
      <c r="B6907" s="436">
        <v>41610</v>
      </c>
      <c r="C6907" s="554" t="s">
        <v>3705</v>
      </c>
      <c r="D6907" s="420">
        <v>795</v>
      </c>
      <c r="E6907" s="28"/>
      <c r="F6907" s="280" t="s">
        <v>3838</v>
      </c>
      <c r="G6907" s="280"/>
      <c r="I6907" s="249"/>
      <c r="K6907" s="2"/>
      <c r="L6907" s="13"/>
    </row>
    <row r="6908" spans="1:12" hidden="1" outlineLevel="1">
      <c r="A6908" s="438" t="s">
        <v>421</v>
      </c>
      <c r="B6908" s="436" t="s">
        <v>608</v>
      </c>
      <c r="C6908" s="554" t="s">
        <v>3797</v>
      </c>
      <c r="D6908" s="584" t="s">
        <v>608</v>
      </c>
      <c r="E6908" s="28"/>
      <c r="F6908" s="280" t="s">
        <v>3839</v>
      </c>
      <c r="G6908" s="280"/>
      <c r="I6908" s="249"/>
      <c r="K6908" s="13"/>
      <c r="L6908" s="13"/>
    </row>
    <row r="6909" spans="1:12" hidden="1" outlineLevel="1">
      <c r="A6909" s="550" t="s">
        <v>3306</v>
      </c>
      <c r="B6909" s="551">
        <v>41612</v>
      </c>
      <c r="C6909" s="560" t="s">
        <v>3310</v>
      </c>
      <c r="D6909" s="561">
        <v>1000</v>
      </c>
      <c r="E6909" s="28"/>
      <c r="F6909" s="280" t="s">
        <v>3840</v>
      </c>
      <c r="G6909" s="280"/>
      <c r="I6909" s="32"/>
      <c r="K6909" s="13"/>
      <c r="L6909" s="13"/>
    </row>
    <row r="6910" spans="1:12" hidden="1" outlineLevel="1">
      <c r="A6910" s="438" t="s">
        <v>421</v>
      </c>
      <c r="B6910" s="436">
        <v>41616</v>
      </c>
      <c r="C6910" s="554" t="s">
        <v>3796</v>
      </c>
      <c r="D6910" s="420">
        <v>120</v>
      </c>
      <c r="E6910" s="28"/>
      <c r="F6910" s="280" t="s">
        <v>3841</v>
      </c>
      <c r="G6910" s="280"/>
      <c r="I6910" s="32"/>
      <c r="K6910" s="13"/>
      <c r="L6910" s="13"/>
    </row>
    <row r="6911" spans="1:12" hidden="1" outlineLevel="1">
      <c r="A6911" s="545" t="s">
        <v>2859</v>
      </c>
      <c r="B6911" s="562">
        <v>41612</v>
      </c>
      <c r="C6911" s="547" t="s">
        <v>2179</v>
      </c>
      <c r="D6911" s="563">
        <v>3720</v>
      </c>
      <c r="E6911" s="28"/>
      <c r="F6911" s="280" t="s">
        <v>3842</v>
      </c>
      <c r="G6911" s="280"/>
      <c r="I6911" s="32"/>
      <c r="K6911" s="13"/>
      <c r="L6911" s="13"/>
    </row>
    <row r="6912" spans="1:12" hidden="1" outlineLevel="1">
      <c r="A6912" s="438" t="s">
        <v>421</v>
      </c>
      <c r="B6912" s="564">
        <v>41612</v>
      </c>
      <c r="C6912" s="554" t="s">
        <v>3825</v>
      </c>
      <c r="D6912" s="421">
        <v>3000</v>
      </c>
      <c r="E6912" s="28"/>
      <c r="I6912" s="32"/>
      <c r="K6912" s="13"/>
      <c r="L6912" s="13"/>
    </row>
    <row r="6913" spans="1:12" hidden="1" outlineLevel="1">
      <c r="A6913" s="545" t="s">
        <v>2859</v>
      </c>
      <c r="B6913" s="546">
        <v>41607</v>
      </c>
      <c r="C6913" s="547" t="s">
        <v>3312</v>
      </c>
      <c r="D6913" s="563">
        <v>25000</v>
      </c>
      <c r="E6913" s="28"/>
      <c r="I6913" s="32"/>
      <c r="K6913" s="13"/>
      <c r="L6913" s="13"/>
    </row>
    <row r="6914" spans="1:12" hidden="1" outlineLevel="1">
      <c r="A6914" s="545" t="s">
        <v>2859</v>
      </c>
      <c r="B6914" s="546">
        <v>41607</v>
      </c>
      <c r="C6914" s="547" t="s">
        <v>3410</v>
      </c>
      <c r="D6914" s="563">
        <v>500</v>
      </c>
      <c r="E6914" s="28"/>
      <c r="I6914" s="32"/>
      <c r="K6914" s="13"/>
      <c r="L6914" s="13"/>
    </row>
    <row r="6915" spans="1:12" ht="30" hidden="1" outlineLevel="1">
      <c r="A6915" s="545" t="s">
        <v>2859</v>
      </c>
      <c r="B6915" s="565" t="s">
        <v>3790</v>
      </c>
      <c r="C6915" s="547" t="s">
        <v>3791</v>
      </c>
      <c r="D6915" s="563">
        <v>8278.91</v>
      </c>
      <c r="E6915" s="28"/>
      <c r="I6915" s="32"/>
      <c r="K6915" s="13"/>
      <c r="L6915" s="13"/>
    </row>
    <row r="6916" spans="1:12" hidden="1" outlineLevel="1">
      <c r="A6916" s="438" t="s">
        <v>421</v>
      </c>
      <c r="B6916" s="436">
        <v>41631</v>
      </c>
      <c r="C6916" s="554" t="s">
        <v>3870</v>
      </c>
      <c r="D6916" s="420">
        <v>1000</v>
      </c>
      <c r="E6916" s="28">
        <v>34</v>
      </c>
      <c r="F6916" s="399"/>
      <c r="I6916" s="32"/>
      <c r="K6916" s="13"/>
      <c r="L6916" s="13"/>
    </row>
    <row r="6917" spans="1:12" ht="30" hidden="1" outlineLevel="1">
      <c r="A6917" s="545" t="s">
        <v>2859</v>
      </c>
      <c r="B6917" s="565" t="s">
        <v>3887</v>
      </c>
      <c r="C6917" s="547" t="s">
        <v>3888</v>
      </c>
      <c r="D6917" s="563">
        <v>7018.43</v>
      </c>
      <c r="E6917" s="28"/>
      <c r="I6917" s="32"/>
      <c r="K6917" s="13"/>
      <c r="L6917" s="13"/>
    </row>
    <row r="6918" spans="1:12" hidden="1" outlineLevel="1">
      <c r="A6918" s="2"/>
      <c r="B6918" s="249"/>
      <c r="C6918" s="236"/>
      <c r="D6918" s="70"/>
      <c r="F6918" s="294" t="s">
        <v>125</v>
      </c>
      <c r="G6918" s="294">
        <v>435</v>
      </c>
      <c r="I6918" s="32"/>
      <c r="K6918" s="13"/>
      <c r="L6918" s="13"/>
    </row>
    <row r="6919" spans="1:12" hidden="1" outlineLevel="1">
      <c r="B6919" s="249">
        <v>41609</v>
      </c>
      <c r="C6919" s="70" t="s">
        <v>3813</v>
      </c>
      <c r="D6919" s="70">
        <v>224</v>
      </c>
      <c r="F6919" s="294" t="s">
        <v>3871</v>
      </c>
      <c r="G6919" s="294">
        <v>34</v>
      </c>
      <c r="I6919" s="32"/>
      <c r="K6919" s="13"/>
      <c r="L6919" s="13"/>
    </row>
    <row r="6920" spans="1:12" hidden="1" outlineLevel="1">
      <c r="B6920" s="249">
        <v>41609</v>
      </c>
      <c r="C6920" s="1" t="s">
        <v>111</v>
      </c>
      <c r="D6920" s="2">
        <v>30</v>
      </c>
      <c r="E6920" s="399"/>
      <c r="F6920" s="294" t="s">
        <v>3872</v>
      </c>
      <c r="G6920" s="294">
        <v>20</v>
      </c>
      <c r="I6920" s="32"/>
      <c r="K6920" s="13"/>
      <c r="L6920" s="13"/>
    </row>
    <row r="6921" spans="1:12" hidden="1" outlineLevel="1">
      <c r="B6921" s="249">
        <v>41610</v>
      </c>
      <c r="C6921" s="70" t="s">
        <v>525</v>
      </c>
      <c r="D6921" s="70">
        <v>23</v>
      </c>
      <c r="F6921" s="294" t="s">
        <v>3873</v>
      </c>
      <c r="G6921" s="294">
        <v>10</v>
      </c>
      <c r="I6921" s="32"/>
      <c r="K6921" s="13"/>
      <c r="L6921" s="13"/>
    </row>
    <row r="6922" spans="1:12" hidden="1" outlineLevel="1">
      <c r="B6922" s="249">
        <v>41610</v>
      </c>
      <c r="C6922" s="70" t="s">
        <v>23</v>
      </c>
      <c r="D6922" s="70">
        <v>120</v>
      </c>
      <c r="F6922" s="439" t="s">
        <v>3874</v>
      </c>
      <c r="G6922" s="438">
        <f>SUM(G6918:G6921)</f>
        <v>499</v>
      </c>
      <c r="I6922" s="32"/>
      <c r="K6922" s="13"/>
      <c r="L6922" s="13"/>
    </row>
    <row r="6923" spans="1:12" hidden="1" outlineLevel="1">
      <c r="A6923" s="2"/>
      <c r="B6923" s="249">
        <v>41610</v>
      </c>
      <c r="C6923" s="205" t="s">
        <v>157</v>
      </c>
      <c r="D6923" s="2">
        <v>27</v>
      </c>
      <c r="F6923" s="2"/>
      <c r="I6923" s="32"/>
      <c r="K6923" s="13"/>
    </row>
    <row r="6924" spans="1:12" hidden="1" outlineLevel="1">
      <c r="A6924" s="2"/>
      <c r="B6924" s="249">
        <v>41610</v>
      </c>
      <c r="C6924" s="1" t="s">
        <v>525</v>
      </c>
      <c r="D6924" s="2">
        <v>45</v>
      </c>
      <c r="E6924" s="2"/>
      <c r="I6924" s="32"/>
      <c r="K6924" s="13"/>
    </row>
    <row r="6925" spans="1:12" hidden="1" outlineLevel="1">
      <c r="B6925" s="249">
        <v>41611</v>
      </c>
      <c r="C6925" s="1" t="s">
        <v>525</v>
      </c>
      <c r="D6925" s="2">
        <v>15</v>
      </c>
      <c r="F6925" s="280" t="s">
        <v>3546</v>
      </c>
      <c r="G6925" s="280">
        <v>699</v>
      </c>
      <c r="H6925" s="1" t="s">
        <v>3905</v>
      </c>
      <c r="I6925" s="32"/>
      <c r="K6925" s="13"/>
    </row>
    <row r="6926" spans="1:12" hidden="1" outlineLevel="1">
      <c r="A6926" s="2"/>
      <c r="B6926" s="249">
        <v>41611</v>
      </c>
      <c r="C6926" s="1" t="s">
        <v>525</v>
      </c>
      <c r="D6926" s="2">
        <v>48</v>
      </c>
      <c r="E6926" s="28"/>
      <c r="F6926" s="294" t="s">
        <v>3546</v>
      </c>
      <c r="G6926" s="280">
        <v>100</v>
      </c>
      <c r="I6926" s="32"/>
      <c r="J6926" s="2"/>
      <c r="K6926" s="13"/>
    </row>
    <row r="6927" spans="1:12" hidden="1" outlineLevel="1">
      <c r="A6927" s="2"/>
      <c r="B6927" s="249">
        <v>41611</v>
      </c>
      <c r="C6927" s="1" t="s">
        <v>525</v>
      </c>
      <c r="D6927" s="2">
        <v>18</v>
      </c>
      <c r="F6927" s="280" t="s">
        <v>3904</v>
      </c>
      <c r="G6927" s="294"/>
      <c r="K6927" s="13"/>
    </row>
    <row r="6928" spans="1:12" hidden="1" outlineLevel="1">
      <c r="A6928" s="2"/>
      <c r="B6928" s="249">
        <v>41611</v>
      </c>
      <c r="C6928" s="1" t="s">
        <v>525</v>
      </c>
      <c r="D6928" s="2">
        <v>40</v>
      </c>
      <c r="F6928" s="439" t="s">
        <v>3546</v>
      </c>
      <c r="G6928" s="438">
        <f>SUM(G6925:G6927)</f>
        <v>799</v>
      </c>
      <c r="I6928" s="32"/>
      <c r="K6928" s="13"/>
    </row>
    <row r="6929" spans="1:11" hidden="1" outlineLevel="1">
      <c r="A6929" s="2"/>
      <c r="B6929" s="249">
        <v>41611</v>
      </c>
      <c r="C6929" s="1" t="s">
        <v>525</v>
      </c>
      <c r="D6929" s="2">
        <v>110</v>
      </c>
      <c r="F6929" s="2"/>
      <c r="G6929" s="2"/>
      <c r="K6929" s="13"/>
    </row>
    <row r="6930" spans="1:11" hidden="1" outlineLevel="1">
      <c r="A6930" s="2"/>
      <c r="B6930" s="249">
        <v>41611</v>
      </c>
      <c r="C6930" s="1" t="s">
        <v>525</v>
      </c>
      <c r="D6930" s="2">
        <v>15</v>
      </c>
      <c r="F6930" s="1" t="s">
        <v>3906</v>
      </c>
      <c r="G6930" s="2">
        <f>G6928-G6922</f>
        <v>300</v>
      </c>
      <c r="K6930" s="13"/>
    </row>
    <row r="6931" spans="1:11" hidden="1" outlineLevel="1">
      <c r="A6931" s="2"/>
      <c r="B6931" s="249">
        <v>41612</v>
      </c>
      <c r="C6931" s="1" t="s">
        <v>525</v>
      </c>
      <c r="D6931" s="2">
        <v>15</v>
      </c>
      <c r="E6931" s="2"/>
      <c r="K6931" s="13"/>
    </row>
    <row r="6932" spans="1:11" hidden="1" outlineLevel="1">
      <c r="A6932" s="2"/>
      <c r="B6932" s="249">
        <v>41612</v>
      </c>
      <c r="C6932" s="1" t="s">
        <v>525</v>
      </c>
      <c r="D6932" s="2">
        <v>38</v>
      </c>
      <c r="K6932" s="13"/>
    </row>
    <row r="6933" spans="1:11" hidden="1" outlineLevel="1">
      <c r="A6933" s="2"/>
      <c r="B6933" s="249">
        <v>41612</v>
      </c>
      <c r="C6933" s="1" t="s">
        <v>525</v>
      </c>
      <c r="D6933" s="2">
        <v>6</v>
      </c>
      <c r="K6933" s="13"/>
    </row>
    <row r="6934" spans="1:11" hidden="1" outlineLevel="1">
      <c r="A6934" s="2"/>
      <c r="B6934" s="249">
        <v>41612</v>
      </c>
      <c r="C6934" s="1" t="s">
        <v>525</v>
      </c>
      <c r="D6934" s="2">
        <v>18</v>
      </c>
      <c r="F6934" s="2"/>
    </row>
    <row r="6935" spans="1:11" hidden="1" outlineLevel="1">
      <c r="A6935" s="2"/>
      <c r="B6935" s="249">
        <v>41612</v>
      </c>
      <c r="C6935" s="1" t="s">
        <v>525</v>
      </c>
      <c r="D6935" s="2">
        <v>27</v>
      </c>
      <c r="F6935" s="2"/>
      <c r="K6935" s="13"/>
    </row>
    <row r="6936" spans="1:11" hidden="1" outlineLevel="1">
      <c r="A6936" s="2"/>
      <c r="B6936" s="249">
        <v>41612</v>
      </c>
      <c r="C6936" s="1" t="s">
        <v>58</v>
      </c>
      <c r="D6936" s="2">
        <v>15</v>
      </c>
      <c r="F6936" s="2"/>
      <c r="G6936" s="25"/>
      <c r="J6936" s="1" t="s">
        <v>195</v>
      </c>
      <c r="K6936" s="13">
        <f>SUM(K6902:K6935)</f>
        <v>1980</v>
      </c>
    </row>
    <row r="6937" spans="1:11" hidden="1" outlineLevel="1">
      <c r="B6937" s="249">
        <v>41612</v>
      </c>
      <c r="C6937" s="1" t="s">
        <v>51</v>
      </c>
      <c r="D6937" s="2">
        <v>65</v>
      </c>
      <c r="F6937" s="2"/>
      <c r="G6937" s="2"/>
      <c r="J6937" s="1" t="s">
        <v>130</v>
      </c>
      <c r="K6937" s="225">
        <f>K6898-K6936</f>
        <v>1960</v>
      </c>
    </row>
    <row r="6938" spans="1:11" hidden="1" outlineLevel="1">
      <c r="B6938" s="249">
        <v>41612</v>
      </c>
      <c r="C6938" s="1" t="s">
        <v>114</v>
      </c>
      <c r="D6938" s="2">
        <v>62</v>
      </c>
      <c r="F6938" s="2"/>
    </row>
    <row r="6939" spans="1:11" hidden="1" outlineLevel="1">
      <c r="B6939" s="249">
        <v>41612</v>
      </c>
      <c r="C6939" s="1" t="s">
        <v>6</v>
      </c>
      <c r="D6939" s="2">
        <v>3000</v>
      </c>
      <c r="F6939" s="2"/>
      <c r="I6939" s="72"/>
      <c r="K6939" s="2"/>
    </row>
    <row r="6940" spans="1:11" hidden="1" outlineLevel="1">
      <c r="B6940" s="249">
        <v>41612</v>
      </c>
      <c r="C6940" s="1" t="s">
        <v>731</v>
      </c>
      <c r="D6940" s="2">
        <v>100</v>
      </c>
      <c r="F6940" s="2"/>
      <c r="G6940" s="2"/>
      <c r="I6940" s="32"/>
      <c r="K6940" s="2"/>
    </row>
    <row r="6941" spans="1:11" hidden="1" outlineLevel="1">
      <c r="B6941" s="249">
        <v>41612</v>
      </c>
      <c r="C6941" s="1" t="s">
        <v>286</v>
      </c>
      <c r="D6941" s="2">
        <v>11</v>
      </c>
      <c r="F6941" s="2"/>
      <c r="I6941" s="32"/>
      <c r="K6941" s="2"/>
    </row>
    <row r="6942" spans="1:11" hidden="1" outlineLevel="1">
      <c r="B6942" s="249">
        <v>41613</v>
      </c>
      <c r="C6942" s="1" t="s">
        <v>525</v>
      </c>
      <c r="D6942" s="2">
        <v>15</v>
      </c>
      <c r="E6942" s="25"/>
      <c r="F6942" s="2"/>
    </row>
    <row r="6943" spans="1:11" hidden="1" outlineLevel="1">
      <c r="B6943" s="249">
        <v>41613</v>
      </c>
      <c r="C6943" s="2" t="s">
        <v>525</v>
      </c>
      <c r="D6943" s="2">
        <v>10</v>
      </c>
      <c r="E6943" s="2"/>
      <c r="F6943" s="2"/>
    </row>
    <row r="6944" spans="1:11" hidden="1" outlineLevel="1">
      <c r="B6944" s="249">
        <v>41613</v>
      </c>
      <c r="C6944" s="2" t="s">
        <v>525</v>
      </c>
      <c r="D6944" s="2">
        <v>16</v>
      </c>
      <c r="E6944" s="2"/>
      <c r="F6944" s="2"/>
    </row>
    <row r="6945" spans="2:8" hidden="1" outlineLevel="1">
      <c r="B6945" s="249">
        <v>41613</v>
      </c>
      <c r="C6945" s="2" t="s">
        <v>18</v>
      </c>
      <c r="D6945" s="2">
        <v>337</v>
      </c>
      <c r="E6945" s="2"/>
      <c r="F6945" s="2"/>
    </row>
    <row r="6946" spans="2:8" hidden="1" outlineLevel="1">
      <c r="B6946" s="249">
        <v>41613</v>
      </c>
      <c r="C6946" s="2" t="s">
        <v>246</v>
      </c>
      <c r="D6946" s="2">
        <v>25</v>
      </c>
      <c r="E6946" s="2"/>
      <c r="F6946" s="2"/>
    </row>
    <row r="6947" spans="2:8" hidden="1" outlineLevel="1">
      <c r="B6947" s="249">
        <v>41613</v>
      </c>
      <c r="C6947" s="1" t="s">
        <v>3829</v>
      </c>
      <c r="D6947" s="2">
        <v>34</v>
      </c>
      <c r="F6947" s="2"/>
    </row>
    <row r="6948" spans="2:8" hidden="1" outlineLevel="1">
      <c r="B6948" s="249">
        <v>41614</v>
      </c>
      <c r="C6948" s="2" t="s">
        <v>525</v>
      </c>
      <c r="D6948" s="2">
        <v>15</v>
      </c>
      <c r="F6948" s="2"/>
    </row>
    <row r="6949" spans="2:8" hidden="1" outlineLevel="1">
      <c r="B6949" s="249">
        <v>41614</v>
      </c>
      <c r="C6949" s="2" t="s">
        <v>525</v>
      </c>
      <c r="D6949" s="2">
        <v>30</v>
      </c>
      <c r="E6949" s="2"/>
    </row>
    <row r="6950" spans="2:8" hidden="1" outlineLevel="1">
      <c r="B6950" s="249">
        <v>41614</v>
      </c>
      <c r="C6950" s="2" t="s">
        <v>525</v>
      </c>
      <c r="D6950" s="14">
        <v>15</v>
      </c>
    </row>
    <row r="6951" spans="2:8" hidden="1" outlineLevel="1">
      <c r="B6951" s="249">
        <v>41614</v>
      </c>
      <c r="C6951" s="1" t="s">
        <v>76</v>
      </c>
      <c r="D6951" s="2">
        <v>10</v>
      </c>
      <c r="E6951" s="28"/>
      <c r="F6951" s="2"/>
    </row>
    <row r="6952" spans="2:8" hidden="1" outlineLevel="1">
      <c r="B6952" s="249">
        <v>41615</v>
      </c>
      <c r="C6952" s="2" t="s">
        <v>205</v>
      </c>
      <c r="D6952" s="2">
        <v>21</v>
      </c>
      <c r="F6952" s="2"/>
    </row>
    <row r="6953" spans="2:8" hidden="1" outlineLevel="1">
      <c r="B6953" s="249">
        <v>41615</v>
      </c>
      <c r="C6953" s="2" t="s">
        <v>150</v>
      </c>
      <c r="D6953" s="14">
        <v>5</v>
      </c>
      <c r="F6953" s="2"/>
    </row>
    <row r="6954" spans="2:8" hidden="1" outlineLevel="1">
      <c r="B6954" s="249">
        <v>41615</v>
      </c>
      <c r="C6954" s="1" t="s">
        <v>226</v>
      </c>
      <c r="D6954" s="2">
        <v>20</v>
      </c>
    </row>
    <row r="6955" spans="2:8" hidden="1" outlineLevel="1">
      <c r="B6955" s="249">
        <v>41615</v>
      </c>
      <c r="C6955" s="1" t="s">
        <v>337</v>
      </c>
      <c r="D6955" s="2">
        <v>50</v>
      </c>
      <c r="F6955" s="2"/>
    </row>
    <row r="6956" spans="2:8" hidden="1" outlineLevel="1">
      <c r="B6956" s="249">
        <v>41615</v>
      </c>
      <c r="C6956" s="1" t="s">
        <v>147</v>
      </c>
      <c r="D6956" s="2">
        <v>120</v>
      </c>
      <c r="F6956" s="2"/>
    </row>
    <row r="6957" spans="2:8" hidden="1" outlineLevel="1">
      <c r="B6957" s="249">
        <v>41615</v>
      </c>
      <c r="C6957" s="1" t="s">
        <v>3830</v>
      </c>
      <c r="D6957" s="2">
        <v>100</v>
      </c>
    </row>
    <row r="6958" spans="2:8" hidden="1" outlineLevel="1">
      <c r="B6958" s="249">
        <v>41615</v>
      </c>
      <c r="C6958" s="1" t="s">
        <v>3831</v>
      </c>
      <c r="D6958" s="2">
        <v>100</v>
      </c>
      <c r="E6958" s="2"/>
      <c r="F6958" s="2"/>
    </row>
    <row r="6959" spans="2:8" hidden="1" outlineLevel="1">
      <c r="B6959" s="249">
        <v>41615</v>
      </c>
      <c r="C6959" s="2" t="s">
        <v>111</v>
      </c>
      <c r="D6959" s="14">
        <v>54</v>
      </c>
    </row>
    <row r="6960" spans="2:8" hidden="1" outlineLevel="1">
      <c r="B6960" s="249">
        <v>41616</v>
      </c>
      <c r="C6960" s="2" t="s">
        <v>51</v>
      </c>
      <c r="D6960" s="2">
        <v>188</v>
      </c>
      <c r="F6960" s="2"/>
      <c r="H6960" s="7"/>
    </row>
    <row r="6961" spans="2:15" hidden="1" outlineLevel="1">
      <c r="B6961" s="249">
        <v>41616</v>
      </c>
      <c r="C6961" s="2" t="s">
        <v>51</v>
      </c>
      <c r="D6961" s="2">
        <v>35</v>
      </c>
      <c r="F6961" s="2"/>
      <c r="H6961" s="7"/>
    </row>
    <row r="6962" spans="2:15" hidden="1" outlineLevel="1">
      <c r="B6962" s="249">
        <v>41616</v>
      </c>
      <c r="C6962" s="2" t="s">
        <v>51</v>
      </c>
      <c r="D6962" s="2">
        <v>10</v>
      </c>
      <c r="E6962" s="2"/>
      <c r="H6962" s="7"/>
    </row>
    <row r="6963" spans="2:15" hidden="1" outlineLevel="1">
      <c r="B6963" s="249">
        <v>41616</v>
      </c>
      <c r="C6963" s="236" t="s">
        <v>51</v>
      </c>
      <c r="D6963" s="70">
        <v>38</v>
      </c>
      <c r="F6963" s="2"/>
      <c r="G6963" s="2"/>
    </row>
    <row r="6964" spans="2:15" hidden="1" outlineLevel="1">
      <c r="B6964" s="249">
        <v>41616</v>
      </c>
      <c r="C6964" s="1" t="s">
        <v>80</v>
      </c>
      <c r="D6964" s="2">
        <v>30</v>
      </c>
      <c r="G6964" s="2"/>
    </row>
    <row r="6965" spans="2:15" hidden="1" outlineLevel="1">
      <c r="B6965" s="249">
        <v>41616</v>
      </c>
      <c r="C6965" s="1" t="s">
        <v>516</v>
      </c>
      <c r="D6965" s="2">
        <v>40</v>
      </c>
      <c r="G6965" s="2"/>
    </row>
    <row r="6966" spans="2:15" hidden="1" outlineLevel="1">
      <c r="B6966" s="249">
        <v>41616</v>
      </c>
      <c r="C6966" s="1" t="s">
        <v>172</v>
      </c>
      <c r="D6966" s="2">
        <v>18</v>
      </c>
      <c r="F6966" s="2"/>
    </row>
    <row r="6967" spans="2:15" hidden="1" outlineLevel="1">
      <c r="B6967" s="249">
        <v>41616</v>
      </c>
      <c r="C6967" s="1" t="s">
        <v>246</v>
      </c>
      <c r="D6967" s="14">
        <v>50</v>
      </c>
      <c r="E6967" s="28"/>
    </row>
    <row r="6968" spans="2:15" hidden="1" outlineLevel="1">
      <c r="B6968" s="249">
        <v>41616</v>
      </c>
      <c r="C6968" s="2" t="s">
        <v>531</v>
      </c>
      <c r="D6968" s="2">
        <v>4</v>
      </c>
      <c r="E6968" s="2"/>
    </row>
    <row r="6969" spans="2:15" hidden="1" outlineLevel="1">
      <c r="B6969" s="249">
        <v>41617</v>
      </c>
      <c r="C6969" s="1" t="s">
        <v>525</v>
      </c>
      <c r="D6969" s="2">
        <v>15</v>
      </c>
    </row>
    <row r="6970" spans="2:15" hidden="1" outlineLevel="1">
      <c r="B6970" s="249">
        <v>41617</v>
      </c>
      <c r="C6970" s="1" t="s">
        <v>525</v>
      </c>
      <c r="D6970" s="2">
        <v>20</v>
      </c>
      <c r="F6970" s="2"/>
    </row>
    <row r="6971" spans="2:15" hidden="1" outlineLevel="1">
      <c r="B6971" s="249">
        <v>41617</v>
      </c>
      <c r="C6971" s="1" t="s">
        <v>3844</v>
      </c>
      <c r="D6971" s="14">
        <v>100</v>
      </c>
    </row>
    <row r="6972" spans="2:15" hidden="1" outlineLevel="1">
      <c r="B6972" s="249">
        <v>41617</v>
      </c>
      <c r="C6972" s="2" t="s">
        <v>525</v>
      </c>
      <c r="D6972" s="2">
        <v>18</v>
      </c>
      <c r="F6972"/>
      <c r="G6972"/>
      <c r="H6972"/>
      <c r="I6972"/>
      <c r="J6972"/>
      <c r="K6972"/>
      <c r="L6972"/>
      <c r="M6972"/>
      <c r="N6972"/>
      <c r="O6972"/>
    </row>
    <row r="6973" spans="2:15" hidden="1" outlineLevel="1">
      <c r="B6973" s="249">
        <v>41617</v>
      </c>
      <c r="C6973" s="1" t="s">
        <v>525</v>
      </c>
      <c r="D6973" s="2">
        <v>10</v>
      </c>
      <c r="F6973"/>
      <c r="G6973"/>
      <c r="H6973"/>
      <c r="I6973"/>
      <c r="J6973"/>
      <c r="K6973"/>
      <c r="L6973"/>
      <c r="M6973"/>
      <c r="N6973"/>
      <c r="O6973"/>
    </row>
    <row r="6974" spans="2:15" hidden="1" outlineLevel="1">
      <c r="B6974" s="249">
        <v>41617</v>
      </c>
      <c r="C6974" s="1" t="s">
        <v>3845</v>
      </c>
      <c r="D6974" s="2">
        <v>98</v>
      </c>
      <c r="E6974" s="2"/>
      <c r="F6974"/>
      <c r="G6974"/>
      <c r="H6974"/>
      <c r="I6974"/>
      <c r="J6974"/>
      <c r="K6974"/>
      <c r="L6974"/>
      <c r="M6974"/>
      <c r="N6974"/>
      <c r="O6974"/>
    </row>
    <row r="6975" spans="2:15" hidden="1" outlineLevel="1">
      <c r="B6975" s="249">
        <v>41617</v>
      </c>
      <c r="C6975" s="1" t="s">
        <v>111</v>
      </c>
      <c r="D6975" s="2">
        <v>52</v>
      </c>
      <c r="F6975" s="233"/>
      <c r="G6975"/>
      <c r="H6975"/>
      <c r="I6975"/>
      <c r="J6975"/>
      <c r="K6975"/>
      <c r="L6975"/>
      <c r="M6975"/>
      <c r="N6975"/>
      <c r="O6975"/>
    </row>
    <row r="6976" spans="2:15" hidden="1" outlineLevel="1">
      <c r="B6976" s="249">
        <v>41618</v>
      </c>
      <c r="C6976" s="2" t="s">
        <v>525</v>
      </c>
      <c r="D6976" s="2">
        <v>30</v>
      </c>
      <c r="F6976" s="233"/>
      <c r="G6976"/>
      <c r="H6976"/>
      <c r="I6976"/>
      <c r="J6976"/>
      <c r="K6976"/>
      <c r="L6976"/>
      <c r="M6976"/>
      <c r="N6976"/>
      <c r="O6976"/>
    </row>
    <row r="6977" spans="2:15" hidden="1" outlineLevel="1">
      <c r="B6977" s="249">
        <v>41618</v>
      </c>
      <c r="C6977" s="1" t="s">
        <v>3844</v>
      </c>
      <c r="D6977" s="2">
        <v>100</v>
      </c>
      <c r="E6977" s="2"/>
    </row>
    <row r="6978" spans="2:15" hidden="1" outlineLevel="1">
      <c r="B6978" s="249">
        <v>41618</v>
      </c>
      <c r="C6978" s="1" t="s">
        <v>525</v>
      </c>
      <c r="D6978" s="2">
        <v>17</v>
      </c>
    </row>
    <row r="6979" spans="2:15" hidden="1" outlineLevel="1">
      <c r="B6979" s="249">
        <v>41618</v>
      </c>
      <c r="C6979" s="1" t="s">
        <v>525</v>
      </c>
      <c r="D6979" s="2">
        <v>16</v>
      </c>
      <c r="F6979" s="2"/>
    </row>
    <row r="6980" spans="2:15" hidden="1" outlineLevel="1">
      <c r="B6980" s="249">
        <v>41618</v>
      </c>
      <c r="C6980" s="1" t="s">
        <v>205</v>
      </c>
      <c r="D6980" s="2">
        <v>20</v>
      </c>
    </row>
    <row r="6981" spans="2:15" hidden="1" outlineLevel="1">
      <c r="B6981" s="249">
        <v>41618</v>
      </c>
      <c r="C6981" s="1" t="s">
        <v>23</v>
      </c>
      <c r="D6981" s="2">
        <v>70</v>
      </c>
      <c r="F6981" s="2"/>
    </row>
    <row r="6982" spans="2:15" hidden="1" outlineLevel="1">
      <c r="B6982" s="249">
        <v>41618</v>
      </c>
      <c r="C6982" s="1" t="s">
        <v>246</v>
      </c>
      <c r="D6982" s="2">
        <v>30</v>
      </c>
    </row>
    <row r="6983" spans="2:15" hidden="1" outlineLevel="1">
      <c r="B6983" s="249">
        <v>41618</v>
      </c>
      <c r="C6983" s="1" t="s">
        <v>913</v>
      </c>
      <c r="D6983" s="2">
        <v>15</v>
      </c>
      <c r="F6983" s="2"/>
    </row>
    <row r="6984" spans="2:15" hidden="1" outlineLevel="1">
      <c r="B6984" s="249">
        <v>41618</v>
      </c>
      <c r="C6984" s="1" t="s">
        <v>314</v>
      </c>
      <c r="D6984" s="2">
        <v>15</v>
      </c>
      <c r="F6984" s="2"/>
    </row>
    <row r="6985" spans="2:15" hidden="1" outlineLevel="1">
      <c r="B6985" s="249">
        <v>41618</v>
      </c>
      <c r="C6985" s="1" t="s">
        <v>23</v>
      </c>
      <c r="D6985" s="2">
        <v>20</v>
      </c>
    </row>
    <row r="6986" spans="2:15" hidden="1" outlineLevel="1">
      <c r="B6986" s="249">
        <v>41619</v>
      </c>
      <c r="C6986" s="2" t="s">
        <v>525</v>
      </c>
      <c r="D6986" s="2">
        <v>15</v>
      </c>
      <c r="F6986" s="2"/>
    </row>
    <row r="6987" spans="2:15" hidden="1" outlineLevel="1">
      <c r="B6987" s="249">
        <v>41619</v>
      </c>
      <c r="C6987" s="1" t="s">
        <v>525</v>
      </c>
      <c r="D6987" s="2">
        <v>20</v>
      </c>
      <c r="F6987" s="233"/>
      <c r="G6987"/>
      <c r="H6987"/>
      <c r="I6987"/>
      <c r="J6987"/>
      <c r="K6987"/>
      <c r="L6987"/>
      <c r="M6987"/>
      <c r="N6987"/>
      <c r="O6987"/>
    </row>
    <row r="6988" spans="2:15" hidden="1" outlineLevel="1">
      <c r="B6988" s="249">
        <v>41619</v>
      </c>
      <c r="C6988" s="2" t="s">
        <v>525</v>
      </c>
      <c r="D6988" s="2">
        <v>16</v>
      </c>
    </row>
    <row r="6989" spans="2:15" hidden="1" outlineLevel="1">
      <c r="B6989" s="249">
        <v>41619</v>
      </c>
      <c r="C6989" s="1" t="s">
        <v>2845</v>
      </c>
      <c r="D6989" s="2">
        <v>200</v>
      </c>
      <c r="G6989" s="2"/>
      <c r="I6989" s="32"/>
      <c r="K6989" s="2"/>
    </row>
    <row r="6990" spans="2:15" hidden="1" outlineLevel="1">
      <c r="B6990" s="249">
        <v>41619</v>
      </c>
      <c r="C6990" s="1" t="s">
        <v>114</v>
      </c>
      <c r="D6990" s="2">
        <v>50</v>
      </c>
      <c r="F6990" s="2"/>
      <c r="I6990" s="32"/>
      <c r="K6990" s="2"/>
    </row>
    <row r="6991" spans="2:15" hidden="1" outlineLevel="1">
      <c r="B6991" s="249">
        <v>41620</v>
      </c>
      <c r="C6991" s="1" t="s">
        <v>525</v>
      </c>
      <c r="D6991" s="2">
        <v>15</v>
      </c>
      <c r="E6991" s="2"/>
      <c r="F6991" s="2"/>
    </row>
    <row r="6992" spans="2:15" hidden="1" outlineLevel="1">
      <c r="B6992" s="249">
        <v>41620</v>
      </c>
      <c r="C6992" s="1" t="s">
        <v>525</v>
      </c>
      <c r="D6992" s="2">
        <v>20</v>
      </c>
      <c r="F6992" s="2"/>
      <c r="G6992" s="2"/>
    </row>
    <row r="6993" spans="2:10" hidden="1" outlineLevel="1">
      <c r="B6993" s="249">
        <v>41620</v>
      </c>
      <c r="C6993" s="1" t="s">
        <v>525</v>
      </c>
      <c r="D6993" s="2">
        <v>17</v>
      </c>
      <c r="F6993" s="2"/>
    </row>
    <row r="6994" spans="2:10" hidden="1" outlineLevel="1">
      <c r="B6994" s="249">
        <v>41620</v>
      </c>
      <c r="C6994" s="1" t="s">
        <v>64</v>
      </c>
      <c r="D6994" s="2">
        <v>100</v>
      </c>
    </row>
    <row r="6995" spans="2:10" hidden="1" outlineLevel="1">
      <c r="B6995" s="249">
        <v>41620</v>
      </c>
      <c r="C6995" s="1" t="s">
        <v>48</v>
      </c>
      <c r="D6995" s="2">
        <v>105</v>
      </c>
    </row>
    <row r="6996" spans="2:10" hidden="1" outlineLevel="1">
      <c r="B6996" s="249">
        <v>41620</v>
      </c>
      <c r="C6996" s="1" t="s">
        <v>246</v>
      </c>
      <c r="D6996" s="2">
        <v>60</v>
      </c>
      <c r="F6996" s="2"/>
    </row>
    <row r="6997" spans="2:10" hidden="1" outlineLevel="1">
      <c r="B6997" s="249">
        <v>41621</v>
      </c>
      <c r="C6997" s="1" t="s">
        <v>742</v>
      </c>
      <c r="D6997" s="2">
        <v>224</v>
      </c>
    </row>
    <row r="6998" spans="2:10" hidden="1" outlineLevel="1">
      <c r="B6998" s="249">
        <v>41621</v>
      </c>
      <c r="C6998" s="1" t="s">
        <v>525</v>
      </c>
      <c r="D6998" s="2">
        <v>15</v>
      </c>
    </row>
    <row r="6999" spans="2:10" hidden="1" outlineLevel="1">
      <c r="B6999" s="249">
        <v>41621</v>
      </c>
      <c r="C6999" s="1" t="s">
        <v>525</v>
      </c>
      <c r="D6999" s="2">
        <v>17</v>
      </c>
      <c r="F6999" s="2"/>
    </row>
    <row r="7000" spans="2:10" hidden="1" outlineLevel="1">
      <c r="B7000" s="249">
        <v>41621</v>
      </c>
      <c r="C7000" s="1" t="s">
        <v>525</v>
      </c>
      <c r="D7000" s="2">
        <v>10</v>
      </c>
      <c r="F7000" s="2"/>
    </row>
    <row r="7001" spans="2:10" hidden="1" outlineLevel="1">
      <c r="B7001" s="249">
        <v>41621</v>
      </c>
      <c r="C7001" s="267" t="s">
        <v>219</v>
      </c>
      <c r="D7001" s="404">
        <v>35</v>
      </c>
    </row>
    <row r="7002" spans="2:10" hidden="1" outlineLevel="1">
      <c r="B7002" s="249">
        <v>41621</v>
      </c>
      <c r="C7002" s="1" t="s">
        <v>186</v>
      </c>
      <c r="D7002" s="2">
        <v>50</v>
      </c>
    </row>
    <row r="7003" spans="2:10" hidden="1" outlineLevel="1">
      <c r="B7003" s="249">
        <v>41621</v>
      </c>
      <c r="C7003" s="1" t="s">
        <v>246</v>
      </c>
      <c r="D7003" s="2">
        <v>55</v>
      </c>
    </row>
    <row r="7004" spans="2:10" hidden="1" outlineLevel="1">
      <c r="B7004" s="249">
        <v>41621</v>
      </c>
      <c r="C7004" s="1" t="s">
        <v>727</v>
      </c>
      <c r="D7004" s="2">
        <v>54</v>
      </c>
      <c r="E7004" s="2"/>
      <c r="F7004" s="2"/>
    </row>
    <row r="7005" spans="2:10" hidden="1" outlineLevel="1">
      <c r="B7005" s="249">
        <v>41621</v>
      </c>
      <c r="C7005" s="1" t="s">
        <v>224</v>
      </c>
      <c r="D7005" s="2">
        <v>10</v>
      </c>
      <c r="F7005" s="2"/>
    </row>
    <row r="7006" spans="2:10" hidden="1" outlineLevel="1">
      <c r="B7006" s="249">
        <v>41621</v>
      </c>
      <c r="C7006" s="1" t="s">
        <v>525</v>
      </c>
      <c r="D7006" s="2">
        <v>7</v>
      </c>
      <c r="F7006" s="2"/>
      <c r="H7006" s="7"/>
    </row>
    <row r="7007" spans="2:10" hidden="1" outlineLevel="1">
      <c r="B7007" s="249">
        <v>41622</v>
      </c>
      <c r="C7007" s="1" t="s">
        <v>3847</v>
      </c>
      <c r="D7007" s="2">
        <v>770</v>
      </c>
      <c r="E7007" s="2"/>
      <c r="H7007" s="7"/>
    </row>
    <row r="7008" spans="2:10" hidden="1" outlineLevel="1">
      <c r="B7008" s="249">
        <v>41622</v>
      </c>
      <c r="C7008" s="1" t="s">
        <v>3848</v>
      </c>
      <c r="D7008" s="2">
        <v>60</v>
      </c>
      <c r="E7008" s="2"/>
      <c r="F7008" s="2"/>
      <c r="J7008" s="7"/>
    </row>
    <row r="7009" spans="2:10" hidden="1" outlineLevel="1">
      <c r="B7009" s="249">
        <v>41622</v>
      </c>
      <c r="C7009" s="1" t="s">
        <v>114</v>
      </c>
      <c r="D7009" s="2">
        <v>80</v>
      </c>
      <c r="F7009" s="2"/>
      <c r="J7009" s="7"/>
    </row>
    <row r="7010" spans="2:10" hidden="1" outlineLevel="1">
      <c r="B7010" s="249">
        <v>41623</v>
      </c>
      <c r="C7010" s="1" t="s">
        <v>51</v>
      </c>
      <c r="D7010" s="2">
        <v>44</v>
      </c>
    </row>
    <row r="7011" spans="2:10" hidden="1" outlineLevel="1">
      <c r="B7011" s="249">
        <v>41623</v>
      </c>
      <c r="C7011" s="1" t="s">
        <v>18</v>
      </c>
      <c r="D7011" s="2">
        <v>45</v>
      </c>
      <c r="E7011" s="2"/>
      <c r="F7011" s="2"/>
      <c r="H7011" s="2"/>
    </row>
    <row r="7012" spans="2:10" hidden="1" outlineLevel="1">
      <c r="B7012" s="249">
        <v>41623</v>
      </c>
      <c r="C7012" s="1" t="s">
        <v>3849</v>
      </c>
      <c r="D7012" s="2">
        <v>1000</v>
      </c>
      <c r="F7012" s="2"/>
    </row>
    <row r="7013" spans="2:10" hidden="1" outlineLevel="1">
      <c r="B7013" s="249">
        <v>41623</v>
      </c>
      <c r="C7013" s="2" t="s">
        <v>150</v>
      </c>
      <c r="D7013" s="2">
        <v>5</v>
      </c>
      <c r="E7013" s="2"/>
      <c r="F7013" s="2"/>
    </row>
    <row r="7014" spans="2:10" hidden="1" outlineLevel="1">
      <c r="B7014" s="249">
        <v>41623</v>
      </c>
      <c r="C7014" s="1" t="s">
        <v>226</v>
      </c>
      <c r="D7014" s="2">
        <v>20</v>
      </c>
    </row>
    <row r="7015" spans="2:10" hidden="1" outlineLevel="1">
      <c r="B7015" s="249">
        <v>41623</v>
      </c>
      <c r="C7015" s="1" t="s">
        <v>222</v>
      </c>
      <c r="D7015" s="2">
        <v>10</v>
      </c>
      <c r="E7015" s="2"/>
      <c r="F7015" s="2"/>
    </row>
    <row r="7016" spans="2:10" hidden="1" outlineLevel="1">
      <c r="B7016" s="249">
        <v>41623</v>
      </c>
      <c r="C7016" s="1" t="s">
        <v>3830</v>
      </c>
      <c r="D7016" s="2">
        <v>100</v>
      </c>
    </row>
    <row r="7017" spans="2:10" hidden="1" outlineLevel="1">
      <c r="B7017" s="249">
        <v>41623</v>
      </c>
      <c r="C7017" s="1" t="s">
        <v>516</v>
      </c>
      <c r="D7017" s="2">
        <v>50</v>
      </c>
    </row>
    <row r="7018" spans="2:10" hidden="1" outlineLevel="1">
      <c r="B7018" s="249">
        <v>41623</v>
      </c>
      <c r="C7018" s="1" t="s">
        <v>3029</v>
      </c>
      <c r="D7018" s="2">
        <v>10</v>
      </c>
      <c r="E7018" s="2"/>
      <c r="F7018" s="2"/>
    </row>
    <row r="7019" spans="2:10" hidden="1" outlineLevel="1">
      <c r="B7019" s="249">
        <v>41623</v>
      </c>
      <c r="C7019" s="1" t="s">
        <v>246</v>
      </c>
      <c r="D7019" s="2">
        <v>75</v>
      </c>
      <c r="E7019" s="2"/>
      <c r="F7019" s="2"/>
    </row>
    <row r="7020" spans="2:10" hidden="1" outlineLevel="1">
      <c r="B7020" s="249">
        <v>41623</v>
      </c>
      <c r="C7020" s="1" t="s">
        <v>3850</v>
      </c>
      <c r="D7020" s="2">
        <v>30</v>
      </c>
      <c r="E7020" s="253"/>
      <c r="F7020" s="2"/>
    </row>
    <row r="7021" spans="2:10" hidden="1" outlineLevel="1">
      <c r="B7021" s="249">
        <v>41623</v>
      </c>
      <c r="C7021" s="1" t="s">
        <v>114</v>
      </c>
      <c r="D7021" s="2">
        <v>36</v>
      </c>
      <c r="E7021" s="2"/>
      <c r="F7021" s="2"/>
    </row>
    <row r="7022" spans="2:10" hidden="1" outlineLevel="1">
      <c r="B7022" s="249">
        <v>41623</v>
      </c>
      <c r="C7022" s="1" t="s">
        <v>57</v>
      </c>
      <c r="D7022" s="2">
        <v>50</v>
      </c>
      <c r="E7022" s="2"/>
    </row>
    <row r="7023" spans="2:10" hidden="1" outlineLevel="1">
      <c r="B7023" s="249">
        <v>41623</v>
      </c>
      <c r="C7023" s="1" t="s">
        <v>247</v>
      </c>
      <c r="D7023" s="2">
        <v>90</v>
      </c>
      <c r="F7023" s="2"/>
    </row>
    <row r="7024" spans="2:10" hidden="1" outlineLevel="1">
      <c r="B7024" s="249">
        <v>41624</v>
      </c>
      <c r="C7024" s="1" t="s">
        <v>525</v>
      </c>
      <c r="D7024" s="2">
        <v>15</v>
      </c>
      <c r="E7024" s="2"/>
    </row>
    <row r="7025" spans="2:7" hidden="1" outlineLevel="1">
      <c r="B7025" s="249">
        <v>41624</v>
      </c>
      <c r="C7025" s="2" t="s">
        <v>525</v>
      </c>
      <c r="D7025" s="2">
        <v>31</v>
      </c>
      <c r="F7025" s="2"/>
    </row>
    <row r="7026" spans="2:7" hidden="1" outlineLevel="1">
      <c r="B7026" s="249">
        <v>41624</v>
      </c>
      <c r="C7026" s="2" t="s">
        <v>3852</v>
      </c>
      <c r="D7026" s="2">
        <v>20</v>
      </c>
      <c r="F7026" s="2"/>
    </row>
    <row r="7027" spans="2:7" hidden="1" outlineLevel="1">
      <c r="B7027" s="249">
        <v>41624</v>
      </c>
      <c r="C7027" s="2" t="s">
        <v>3211</v>
      </c>
      <c r="D7027" s="2">
        <v>9</v>
      </c>
      <c r="E7027" s="2"/>
      <c r="F7027" s="2"/>
    </row>
    <row r="7028" spans="2:7" hidden="1" outlineLevel="1">
      <c r="B7028" s="249">
        <v>41624</v>
      </c>
      <c r="C7028" s="1" t="s">
        <v>58</v>
      </c>
      <c r="D7028" s="2">
        <v>18</v>
      </c>
    </row>
    <row r="7029" spans="2:7" hidden="1" outlineLevel="1">
      <c r="B7029" s="249">
        <v>41624</v>
      </c>
      <c r="C7029" s="1" t="s">
        <v>18</v>
      </c>
      <c r="D7029" s="2">
        <v>119</v>
      </c>
      <c r="F7029" s="2"/>
    </row>
    <row r="7030" spans="2:7" hidden="1" outlineLevel="1">
      <c r="B7030" s="249">
        <v>41625</v>
      </c>
      <c r="C7030" s="1" t="s">
        <v>525</v>
      </c>
      <c r="D7030" s="2">
        <v>15</v>
      </c>
      <c r="E7030" s="2"/>
      <c r="F7030" s="2"/>
    </row>
    <row r="7031" spans="2:7" hidden="1" outlineLevel="1">
      <c r="B7031" s="249">
        <v>41625</v>
      </c>
      <c r="C7031" s="1" t="s">
        <v>525</v>
      </c>
      <c r="D7031" s="2">
        <v>25</v>
      </c>
      <c r="E7031" s="2"/>
    </row>
    <row r="7032" spans="2:7" hidden="1" outlineLevel="1">
      <c r="B7032" s="249">
        <v>41625</v>
      </c>
      <c r="C7032" s="1" t="s">
        <v>12</v>
      </c>
      <c r="D7032" s="2">
        <v>50</v>
      </c>
      <c r="E7032" s="2"/>
      <c r="F7032" s="2"/>
    </row>
    <row r="7033" spans="2:7" hidden="1" outlineLevel="1">
      <c r="B7033" s="249">
        <v>41625</v>
      </c>
      <c r="C7033" s="1" t="s">
        <v>525</v>
      </c>
      <c r="D7033" s="2">
        <v>10</v>
      </c>
      <c r="F7033" s="2"/>
    </row>
    <row r="7034" spans="2:7" hidden="1" outlineLevel="1">
      <c r="B7034" s="249">
        <v>41625</v>
      </c>
      <c r="C7034" s="1" t="s">
        <v>525</v>
      </c>
      <c r="D7034" s="14">
        <v>30</v>
      </c>
      <c r="E7034" s="2"/>
      <c r="F7034" s="2"/>
    </row>
    <row r="7035" spans="2:7" hidden="1" outlineLevel="1">
      <c r="B7035" s="249">
        <v>41625</v>
      </c>
      <c r="C7035" s="1" t="s">
        <v>525</v>
      </c>
      <c r="D7035" s="2">
        <v>8</v>
      </c>
      <c r="E7035" s="253"/>
      <c r="F7035" s="2"/>
    </row>
    <row r="7036" spans="2:7" hidden="1" outlineLevel="1">
      <c r="B7036" s="249">
        <v>41625</v>
      </c>
      <c r="C7036" s="1" t="s">
        <v>3211</v>
      </c>
      <c r="D7036" s="2">
        <v>90</v>
      </c>
      <c r="F7036" s="2"/>
      <c r="G7036" s="2"/>
    </row>
    <row r="7037" spans="2:7" hidden="1" outlineLevel="1">
      <c r="B7037" s="249">
        <v>41625</v>
      </c>
      <c r="C7037" s="205" t="s">
        <v>3855</v>
      </c>
      <c r="D7037" s="2">
        <v>3500</v>
      </c>
      <c r="F7037" s="2"/>
    </row>
    <row r="7038" spans="2:7" hidden="1" outlineLevel="1">
      <c r="B7038" s="249">
        <v>41625</v>
      </c>
      <c r="C7038" s="1" t="s">
        <v>114</v>
      </c>
      <c r="D7038" s="2">
        <v>75</v>
      </c>
      <c r="F7038" s="2"/>
    </row>
    <row r="7039" spans="2:7" hidden="1" outlineLevel="1">
      <c r="B7039" s="249">
        <v>41626</v>
      </c>
      <c r="C7039" s="1" t="s">
        <v>525</v>
      </c>
      <c r="D7039" s="2">
        <v>15</v>
      </c>
    </row>
    <row r="7040" spans="2:7" hidden="1" outlineLevel="1">
      <c r="B7040" s="249">
        <v>41626</v>
      </c>
      <c r="C7040" s="1" t="s">
        <v>525</v>
      </c>
      <c r="D7040" s="2">
        <v>20</v>
      </c>
    </row>
    <row r="7041" spans="2:6" hidden="1" outlineLevel="1">
      <c r="B7041" s="249">
        <v>41626</v>
      </c>
      <c r="C7041" s="1" t="s">
        <v>525</v>
      </c>
      <c r="D7041" s="2">
        <v>20</v>
      </c>
    </row>
    <row r="7042" spans="2:6" hidden="1" outlineLevel="1">
      <c r="B7042" s="249">
        <v>41626</v>
      </c>
      <c r="C7042" s="1" t="s">
        <v>12</v>
      </c>
      <c r="D7042" s="2">
        <v>50</v>
      </c>
    </row>
    <row r="7043" spans="2:6" hidden="1" outlineLevel="1">
      <c r="B7043" s="249">
        <v>41626</v>
      </c>
      <c r="C7043" s="1" t="s">
        <v>525</v>
      </c>
      <c r="D7043" s="2">
        <v>10</v>
      </c>
    </row>
    <row r="7044" spans="2:6" hidden="1" outlineLevel="1">
      <c r="B7044" s="249">
        <v>41626</v>
      </c>
      <c r="C7044" s="2" t="s">
        <v>525</v>
      </c>
      <c r="D7044" s="2">
        <v>20</v>
      </c>
    </row>
    <row r="7045" spans="2:6" hidden="1" outlineLevel="1">
      <c r="B7045" s="249">
        <v>41626</v>
      </c>
      <c r="C7045" s="2" t="s">
        <v>485</v>
      </c>
      <c r="D7045" s="2">
        <v>20</v>
      </c>
    </row>
    <row r="7046" spans="2:6" hidden="1" outlineLevel="1">
      <c r="B7046" s="249">
        <v>41626</v>
      </c>
      <c r="C7046" s="1" t="s">
        <v>112</v>
      </c>
      <c r="D7046" s="2">
        <v>27</v>
      </c>
      <c r="F7046" s="2"/>
    </row>
    <row r="7047" spans="2:6" hidden="1" outlineLevel="1">
      <c r="B7047" s="249">
        <v>41627</v>
      </c>
      <c r="C7047" s="1" t="s">
        <v>525</v>
      </c>
      <c r="D7047" s="2">
        <v>17</v>
      </c>
    </row>
    <row r="7048" spans="2:6" hidden="1" outlineLevel="1">
      <c r="B7048" s="249">
        <v>41627</v>
      </c>
      <c r="C7048" s="1" t="s">
        <v>525</v>
      </c>
      <c r="D7048" s="2">
        <v>25</v>
      </c>
      <c r="E7048" s="2"/>
      <c r="F7048" s="2"/>
    </row>
    <row r="7049" spans="2:6" hidden="1" outlineLevel="1">
      <c r="B7049" s="249">
        <v>41627</v>
      </c>
      <c r="C7049" s="1" t="s">
        <v>12</v>
      </c>
      <c r="D7049" s="2">
        <v>50</v>
      </c>
      <c r="F7049" s="2"/>
    </row>
    <row r="7050" spans="2:6" hidden="1" outlineLevel="1">
      <c r="B7050" s="249">
        <v>41627</v>
      </c>
      <c r="C7050" s="1" t="s">
        <v>525</v>
      </c>
      <c r="D7050" s="2">
        <v>10</v>
      </c>
    </row>
    <row r="7051" spans="2:6" hidden="1" outlineLevel="1">
      <c r="B7051" s="249">
        <v>41627</v>
      </c>
      <c r="C7051" s="1" t="s">
        <v>525</v>
      </c>
      <c r="D7051" s="2">
        <v>18</v>
      </c>
    </row>
    <row r="7052" spans="2:6" hidden="1" outlineLevel="1">
      <c r="B7052" s="249">
        <v>41627</v>
      </c>
      <c r="C7052" s="1" t="s">
        <v>525</v>
      </c>
      <c r="D7052" s="2">
        <v>110</v>
      </c>
    </row>
    <row r="7053" spans="2:6" hidden="1" outlineLevel="1">
      <c r="B7053" s="249">
        <v>41627</v>
      </c>
      <c r="C7053" s="205" t="s">
        <v>23</v>
      </c>
      <c r="D7053" s="2">
        <v>123</v>
      </c>
      <c r="E7053" s="2"/>
      <c r="F7053" s="228"/>
    </row>
    <row r="7054" spans="2:6" hidden="1" outlineLevel="1">
      <c r="B7054" s="249">
        <v>41627</v>
      </c>
      <c r="C7054" s="1" t="s">
        <v>2845</v>
      </c>
      <c r="D7054" s="2">
        <v>200</v>
      </c>
      <c r="F7054" s="2"/>
    </row>
    <row r="7055" spans="2:6" hidden="1" outlineLevel="1">
      <c r="B7055" s="249">
        <v>41627</v>
      </c>
      <c r="C7055" s="1" t="s">
        <v>866</v>
      </c>
      <c r="D7055" s="2">
        <v>80</v>
      </c>
    </row>
    <row r="7056" spans="2:6" hidden="1" outlineLevel="1">
      <c r="B7056" s="249">
        <v>41627</v>
      </c>
      <c r="C7056" s="1" t="s">
        <v>525</v>
      </c>
      <c r="D7056" s="2">
        <v>24</v>
      </c>
      <c r="F7056" s="2"/>
    </row>
    <row r="7057" spans="2:6" hidden="1" outlineLevel="1">
      <c r="B7057" s="249">
        <v>41628</v>
      </c>
      <c r="C7057" s="1" t="s">
        <v>525</v>
      </c>
      <c r="D7057" s="2">
        <v>15</v>
      </c>
      <c r="F7057" s="2"/>
    </row>
    <row r="7058" spans="2:6" hidden="1" outlineLevel="1">
      <c r="B7058" s="249">
        <v>41628</v>
      </c>
      <c r="C7058" s="1" t="s">
        <v>525</v>
      </c>
      <c r="D7058" s="2">
        <v>16</v>
      </c>
    </row>
    <row r="7059" spans="2:6" hidden="1" outlineLevel="1">
      <c r="B7059" s="249">
        <v>41628</v>
      </c>
      <c r="C7059" s="1" t="s">
        <v>525</v>
      </c>
      <c r="D7059" s="2">
        <v>25</v>
      </c>
      <c r="F7059" s="2"/>
    </row>
    <row r="7060" spans="2:6" hidden="1" outlineLevel="1">
      <c r="B7060" s="249">
        <v>41628</v>
      </c>
      <c r="C7060" s="1" t="s">
        <v>12</v>
      </c>
      <c r="D7060" s="2">
        <v>150</v>
      </c>
      <c r="F7060" s="2"/>
    </row>
    <row r="7061" spans="2:6" hidden="1" outlineLevel="1">
      <c r="B7061" s="249">
        <v>41628</v>
      </c>
      <c r="C7061" s="2" t="s">
        <v>525</v>
      </c>
      <c r="D7061" s="2">
        <v>10</v>
      </c>
    </row>
    <row r="7062" spans="2:6" hidden="1" outlineLevel="1">
      <c r="B7062" s="249">
        <v>41628</v>
      </c>
      <c r="C7062" s="1" t="s">
        <v>525</v>
      </c>
      <c r="D7062" s="2">
        <v>28</v>
      </c>
      <c r="F7062" s="2"/>
    </row>
    <row r="7063" spans="2:6" hidden="1" outlineLevel="1">
      <c r="B7063" s="249">
        <v>41628</v>
      </c>
      <c r="C7063" s="1" t="s">
        <v>23</v>
      </c>
      <c r="D7063" s="2">
        <v>57</v>
      </c>
    </row>
    <row r="7064" spans="2:6" hidden="1" outlineLevel="1">
      <c r="B7064" s="249">
        <v>41628</v>
      </c>
      <c r="C7064" s="1" t="s">
        <v>525</v>
      </c>
      <c r="D7064" s="2">
        <v>8</v>
      </c>
    </row>
    <row r="7065" spans="2:6" hidden="1" outlineLevel="1">
      <c r="B7065" s="249">
        <v>41628</v>
      </c>
      <c r="C7065" s="2" t="s">
        <v>224</v>
      </c>
      <c r="D7065" s="2">
        <v>10</v>
      </c>
    </row>
    <row r="7066" spans="2:6" hidden="1" outlineLevel="1">
      <c r="B7066" s="249">
        <v>41629</v>
      </c>
      <c r="C7066" s="1" t="s">
        <v>3859</v>
      </c>
      <c r="D7066" s="2">
        <v>1750</v>
      </c>
      <c r="F7066" s="2"/>
    </row>
    <row r="7067" spans="2:6" hidden="1" outlineLevel="1">
      <c r="B7067" s="249">
        <v>41629</v>
      </c>
      <c r="C7067" s="1" t="s">
        <v>92</v>
      </c>
      <c r="D7067" s="2">
        <v>15</v>
      </c>
      <c r="E7067" s="2"/>
    </row>
    <row r="7068" spans="2:6" hidden="1" outlineLevel="1">
      <c r="B7068" s="249">
        <v>41629</v>
      </c>
      <c r="C7068" s="2" t="s">
        <v>3860</v>
      </c>
      <c r="D7068" s="2">
        <v>22</v>
      </c>
    </row>
    <row r="7069" spans="2:6" hidden="1" outlineLevel="1">
      <c r="B7069" s="249">
        <v>41629</v>
      </c>
      <c r="C7069" s="2" t="s">
        <v>12</v>
      </c>
      <c r="D7069" s="2">
        <v>100</v>
      </c>
      <c r="E7069" s="2"/>
      <c r="F7069" s="2"/>
    </row>
    <row r="7070" spans="2:6" hidden="1" outlineLevel="1">
      <c r="B7070" s="249">
        <v>41629</v>
      </c>
      <c r="C7070" s="2" t="s">
        <v>3861</v>
      </c>
      <c r="D7070" s="2">
        <v>600</v>
      </c>
      <c r="E7070" s="2"/>
    </row>
    <row r="7071" spans="2:6" hidden="1" outlineLevel="1">
      <c r="B7071" s="249">
        <v>41629</v>
      </c>
      <c r="C7071" s="70" t="s">
        <v>3862</v>
      </c>
      <c r="D7071" s="70">
        <v>180</v>
      </c>
    </row>
    <row r="7072" spans="2:6" hidden="1" outlineLevel="1">
      <c r="B7072" s="249">
        <v>41629</v>
      </c>
      <c r="C7072" s="70" t="s">
        <v>132</v>
      </c>
      <c r="D7072" s="70">
        <v>100</v>
      </c>
    </row>
    <row r="7073" spans="2:7" hidden="1" outlineLevel="1">
      <c r="B7073" s="249">
        <v>41629</v>
      </c>
      <c r="C7073" s="236" t="s">
        <v>3863</v>
      </c>
      <c r="D7073" s="70">
        <v>90</v>
      </c>
      <c r="E7073" s="2"/>
      <c r="F7073" s="2"/>
      <c r="G7073" s="2"/>
    </row>
    <row r="7074" spans="2:7" hidden="1" outlineLevel="1">
      <c r="B7074" s="249">
        <v>41629</v>
      </c>
      <c r="C7074" s="236" t="s">
        <v>525</v>
      </c>
      <c r="D7074" s="70">
        <v>16</v>
      </c>
      <c r="E7074" s="2"/>
    </row>
    <row r="7075" spans="2:7" hidden="1" outlineLevel="1">
      <c r="B7075" s="249">
        <v>41629</v>
      </c>
      <c r="C7075" s="1" t="s">
        <v>3864</v>
      </c>
      <c r="D7075" s="70">
        <v>100</v>
      </c>
      <c r="E7075" s="2"/>
    </row>
    <row r="7076" spans="2:7" hidden="1" outlineLevel="1">
      <c r="B7076" s="249">
        <v>41629</v>
      </c>
      <c r="C7076" s="1" t="s">
        <v>3865</v>
      </c>
      <c r="D7076" s="2">
        <v>85</v>
      </c>
    </row>
    <row r="7077" spans="2:7" hidden="1" outlineLevel="1">
      <c r="B7077" s="249">
        <v>41629</v>
      </c>
      <c r="C7077" s="1" t="s">
        <v>3866</v>
      </c>
      <c r="D7077" s="2">
        <v>15</v>
      </c>
    </row>
    <row r="7078" spans="2:7" hidden="1" outlineLevel="1">
      <c r="B7078" s="249">
        <v>41629</v>
      </c>
      <c r="C7078" s="1" t="s">
        <v>23</v>
      </c>
      <c r="D7078" s="2">
        <v>160</v>
      </c>
      <c r="E7078" s="2"/>
    </row>
    <row r="7079" spans="2:7" hidden="1" outlineLevel="1">
      <c r="B7079" s="249">
        <v>41629</v>
      </c>
      <c r="C7079" s="1" t="s">
        <v>901</v>
      </c>
      <c r="D7079" s="2">
        <v>2</v>
      </c>
    </row>
    <row r="7080" spans="2:7" hidden="1" outlineLevel="1">
      <c r="B7080" s="249">
        <v>41630</v>
      </c>
      <c r="C7080" s="1" t="s">
        <v>3869</v>
      </c>
      <c r="D7080" s="2">
        <v>50</v>
      </c>
    </row>
    <row r="7081" spans="2:7" hidden="1" outlineLevel="1">
      <c r="B7081" s="249">
        <v>41630</v>
      </c>
      <c r="C7081" s="2" t="s">
        <v>112</v>
      </c>
      <c r="D7081" s="2">
        <v>25</v>
      </c>
    </row>
    <row r="7082" spans="2:7" hidden="1" outlineLevel="1">
      <c r="B7082" s="249">
        <v>41630</v>
      </c>
      <c r="C7082" s="1" t="s">
        <v>594</v>
      </c>
      <c r="D7082" s="2">
        <v>18</v>
      </c>
    </row>
    <row r="7083" spans="2:7" hidden="1" outlineLevel="1">
      <c r="B7083" s="249">
        <v>41630</v>
      </c>
      <c r="C7083" s="2" t="s">
        <v>2734</v>
      </c>
      <c r="D7083" s="2">
        <v>30</v>
      </c>
      <c r="E7083" s="2"/>
    </row>
    <row r="7084" spans="2:7" hidden="1" outlineLevel="1">
      <c r="B7084" s="249">
        <v>41630</v>
      </c>
      <c r="C7084" s="2" t="s">
        <v>57</v>
      </c>
      <c r="D7084" s="2">
        <v>70</v>
      </c>
    </row>
    <row r="7085" spans="2:7" hidden="1" outlineLevel="1">
      <c r="B7085" s="249">
        <v>41631</v>
      </c>
      <c r="C7085" s="1" t="s">
        <v>525</v>
      </c>
      <c r="D7085" s="2">
        <v>15</v>
      </c>
    </row>
    <row r="7086" spans="2:7" hidden="1" outlineLevel="1">
      <c r="B7086" s="249">
        <v>41631</v>
      </c>
      <c r="C7086" s="1" t="s">
        <v>525</v>
      </c>
      <c r="D7086" s="2">
        <v>10</v>
      </c>
    </row>
    <row r="7087" spans="2:7" hidden="1" outlineLevel="1">
      <c r="B7087" s="249">
        <v>41631</v>
      </c>
      <c r="C7087" s="1" t="s">
        <v>525</v>
      </c>
      <c r="D7087" s="2">
        <v>24</v>
      </c>
      <c r="F7087" s="2"/>
    </row>
    <row r="7088" spans="2:7" hidden="1" outlineLevel="1">
      <c r="B7088" s="249">
        <v>41631</v>
      </c>
      <c r="C7088" s="1" t="s">
        <v>12</v>
      </c>
      <c r="D7088" s="2">
        <v>60</v>
      </c>
      <c r="E7088" s="2"/>
    </row>
    <row r="7089" spans="2:7" hidden="1" outlineLevel="1">
      <c r="B7089" s="249">
        <v>41631</v>
      </c>
      <c r="C7089" s="1" t="s">
        <v>525</v>
      </c>
      <c r="D7089" s="2">
        <v>24</v>
      </c>
    </row>
    <row r="7090" spans="2:7" hidden="1" outlineLevel="1">
      <c r="B7090" s="249">
        <v>41631</v>
      </c>
      <c r="C7090" s="1" t="s">
        <v>3211</v>
      </c>
      <c r="D7090" s="2">
        <v>8</v>
      </c>
    </row>
    <row r="7091" spans="2:7" hidden="1" outlineLevel="1">
      <c r="B7091" s="249">
        <v>41631</v>
      </c>
      <c r="C7091" s="1" t="s">
        <v>205</v>
      </c>
      <c r="D7091" s="2">
        <v>27</v>
      </c>
    </row>
    <row r="7092" spans="2:7" hidden="1" outlineLevel="1">
      <c r="B7092" s="249">
        <v>41631</v>
      </c>
      <c r="C7092" s="1" t="s">
        <v>3876</v>
      </c>
      <c r="D7092" s="2">
        <v>80</v>
      </c>
    </row>
    <row r="7093" spans="2:7" hidden="1" outlineLevel="1">
      <c r="B7093" s="249">
        <v>41631</v>
      </c>
      <c r="C7093" s="1" t="s">
        <v>205</v>
      </c>
      <c r="D7093" s="2">
        <v>159</v>
      </c>
    </row>
    <row r="7094" spans="2:7" hidden="1" outlineLevel="1">
      <c r="B7094" s="249">
        <v>41631</v>
      </c>
      <c r="C7094" s="1" t="s">
        <v>3877</v>
      </c>
      <c r="D7094" s="2">
        <v>30</v>
      </c>
      <c r="F7094" s="2"/>
    </row>
    <row r="7095" spans="2:7" hidden="1" outlineLevel="1">
      <c r="B7095" s="249">
        <v>41632</v>
      </c>
      <c r="C7095" s="1" t="s">
        <v>525</v>
      </c>
      <c r="D7095" s="2">
        <v>15</v>
      </c>
    </row>
    <row r="7096" spans="2:7" hidden="1" outlineLevel="1">
      <c r="B7096" s="249">
        <v>41632</v>
      </c>
      <c r="C7096" s="1" t="s">
        <v>525</v>
      </c>
      <c r="D7096" s="2">
        <v>17</v>
      </c>
    </row>
    <row r="7097" spans="2:7" hidden="1" outlineLevel="1">
      <c r="B7097" s="249">
        <v>41632</v>
      </c>
      <c r="C7097" s="1" t="s">
        <v>525</v>
      </c>
      <c r="D7097" s="2">
        <v>27</v>
      </c>
    </row>
    <row r="7098" spans="2:7" hidden="1" outlineLevel="1">
      <c r="B7098" s="249">
        <v>41632</v>
      </c>
      <c r="C7098" s="1" t="s">
        <v>525</v>
      </c>
      <c r="D7098" s="2">
        <v>16</v>
      </c>
      <c r="F7098" s="2"/>
    </row>
    <row r="7099" spans="2:7" hidden="1" outlineLevel="1">
      <c r="B7099" s="249">
        <v>41632</v>
      </c>
      <c r="C7099" s="1" t="s">
        <v>525</v>
      </c>
      <c r="D7099" s="2">
        <v>9</v>
      </c>
      <c r="F7099" s="2"/>
    </row>
    <row r="7100" spans="2:7" hidden="1" outlineLevel="1">
      <c r="B7100" s="249">
        <v>41632</v>
      </c>
      <c r="C7100" s="1" t="s">
        <v>525</v>
      </c>
      <c r="D7100" s="2">
        <v>15</v>
      </c>
    </row>
    <row r="7101" spans="2:7" hidden="1" outlineLevel="1">
      <c r="B7101" s="249">
        <v>41632</v>
      </c>
      <c r="C7101" s="1" t="s">
        <v>112</v>
      </c>
      <c r="D7101" s="2">
        <v>27</v>
      </c>
      <c r="E7101" s="2"/>
      <c r="F7101" s="210"/>
      <c r="G7101" s="182"/>
    </row>
    <row r="7102" spans="2:7" hidden="1" outlineLevel="1">
      <c r="B7102" s="249">
        <v>41632</v>
      </c>
      <c r="C7102" s="1" t="s">
        <v>2378</v>
      </c>
      <c r="D7102" s="2">
        <v>20</v>
      </c>
      <c r="F7102" s="2"/>
    </row>
    <row r="7103" spans="2:7" hidden="1" outlineLevel="1">
      <c r="B7103" s="249">
        <v>41633</v>
      </c>
      <c r="C7103" s="1" t="s">
        <v>516</v>
      </c>
      <c r="D7103" s="2">
        <v>20</v>
      </c>
    </row>
    <row r="7104" spans="2:7" hidden="1" outlineLevel="1">
      <c r="B7104" s="249">
        <v>41633</v>
      </c>
      <c r="C7104" s="1" t="s">
        <v>246</v>
      </c>
      <c r="D7104" s="2">
        <v>75</v>
      </c>
      <c r="E7104" s="2"/>
    </row>
    <row r="7105" spans="2:6" hidden="1" outlineLevel="1">
      <c r="B7105" s="249">
        <v>41633</v>
      </c>
      <c r="C7105" s="383" t="s">
        <v>3878</v>
      </c>
      <c r="D7105" s="320">
        <v>5</v>
      </c>
    </row>
    <row r="7106" spans="2:6" hidden="1" outlineLevel="1">
      <c r="B7106" s="249">
        <v>41633</v>
      </c>
      <c r="C7106" s="383" t="s">
        <v>226</v>
      </c>
      <c r="D7106" s="320">
        <v>40</v>
      </c>
      <c r="F7106" s="2"/>
    </row>
    <row r="7107" spans="2:6" hidden="1" outlineLevel="1">
      <c r="B7107" s="249">
        <v>41633</v>
      </c>
      <c r="C7107" s="383" t="s">
        <v>173</v>
      </c>
      <c r="D7107" s="320">
        <v>14</v>
      </c>
      <c r="F7107" s="2"/>
    </row>
    <row r="7108" spans="2:6" hidden="1" outlineLevel="1">
      <c r="B7108" s="249">
        <v>41633</v>
      </c>
      <c r="C7108" s="1" t="s">
        <v>3879</v>
      </c>
      <c r="D7108" s="2">
        <v>500</v>
      </c>
      <c r="F7108" s="2"/>
    </row>
    <row r="7109" spans="2:6" hidden="1" outlineLevel="1">
      <c r="B7109" s="249">
        <v>41633</v>
      </c>
      <c r="C7109" s="383" t="s">
        <v>414</v>
      </c>
      <c r="D7109" s="320">
        <v>20</v>
      </c>
      <c r="F7109" s="2"/>
    </row>
    <row r="7110" spans="2:6" hidden="1" outlineLevel="1">
      <c r="B7110" s="249">
        <v>41633</v>
      </c>
      <c r="C7110" s="383" t="s">
        <v>3880</v>
      </c>
      <c r="D7110" s="320">
        <v>10</v>
      </c>
    </row>
    <row r="7111" spans="2:6" hidden="1" outlineLevel="1">
      <c r="B7111" s="249">
        <v>41633</v>
      </c>
      <c r="C7111" s="383" t="s">
        <v>64</v>
      </c>
      <c r="D7111" s="320">
        <v>100</v>
      </c>
    </row>
    <row r="7112" spans="2:6" hidden="1" outlineLevel="1">
      <c r="B7112" s="249">
        <v>41633</v>
      </c>
      <c r="C7112" s="383" t="s">
        <v>48</v>
      </c>
      <c r="D7112" s="320">
        <v>110</v>
      </c>
      <c r="F7112" s="2"/>
    </row>
    <row r="7113" spans="2:6" hidden="1" outlineLevel="1">
      <c r="B7113" s="249">
        <v>41633</v>
      </c>
      <c r="C7113" s="383" t="s">
        <v>114</v>
      </c>
      <c r="D7113" s="320">
        <v>70</v>
      </c>
    </row>
    <row r="7114" spans="2:6" hidden="1" outlineLevel="1">
      <c r="B7114" s="249">
        <v>41633</v>
      </c>
      <c r="C7114" s="383" t="s">
        <v>51</v>
      </c>
      <c r="D7114" s="320">
        <v>40</v>
      </c>
      <c r="E7114" s="399"/>
      <c r="F7114" s="2"/>
    </row>
    <row r="7115" spans="2:6" hidden="1" outlineLevel="1">
      <c r="B7115" s="249">
        <v>41634</v>
      </c>
      <c r="C7115" s="383" t="s">
        <v>525</v>
      </c>
      <c r="D7115" s="320">
        <v>43</v>
      </c>
      <c r="E7115" s="399"/>
      <c r="F7115" s="2"/>
    </row>
    <row r="7116" spans="2:6" hidden="1" outlineLevel="1">
      <c r="B7116" s="249">
        <v>41634</v>
      </c>
      <c r="C7116" s="383" t="s">
        <v>12</v>
      </c>
      <c r="D7116" s="320">
        <v>60</v>
      </c>
    </row>
    <row r="7117" spans="2:6" hidden="1" outlineLevel="1">
      <c r="B7117" s="249">
        <v>41634</v>
      </c>
      <c r="C7117" s="383" t="s">
        <v>525</v>
      </c>
      <c r="D7117" s="320">
        <v>34</v>
      </c>
      <c r="E7117" s="399"/>
    </row>
    <row r="7118" spans="2:6" hidden="1" outlineLevel="1">
      <c r="B7118" s="249">
        <v>41634</v>
      </c>
      <c r="C7118" s="383" t="s">
        <v>112</v>
      </c>
      <c r="D7118" s="320">
        <v>54</v>
      </c>
    </row>
    <row r="7119" spans="2:6" hidden="1" outlineLevel="1">
      <c r="B7119" s="249">
        <v>41634</v>
      </c>
      <c r="C7119" s="383" t="s">
        <v>51</v>
      </c>
      <c r="D7119" s="320">
        <v>130</v>
      </c>
    </row>
    <row r="7120" spans="2:6" hidden="1" outlineLevel="1">
      <c r="B7120" s="249">
        <v>41634</v>
      </c>
      <c r="C7120" s="383" t="s">
        <v>246</v>
      </c>
      <c r="D7120" s="320">
        <v>70</v>
      </c>
    </row>
    <row r="7121" spans="2:7" hidden="1" outlineLevel="1">
      <c r="B7121" s="249">
        <v>41634</v>
      </c>
      <c r="C7121" s="383" t="s">
        <v>3881</v>
      </c>
      <c r="D7121" s="320">
        <v>290</v>
      </c>
    </row>
    <row r="7122" spans="2:7" hidden="1" outlineLevel="1">
      <c r="B7122" s="249">
        <v>41635</v>
      </c>
      <c r="C7122" s="383" t="s">
        <v>525</v>
      </c>
      <c r="D7122" s="320">
        <v>16</v>
      </c>
      <c r="E7122" s="399"/>
    </row>
    <row r="7123" spans="2:7" hidden="1" outlineLevel="1">
      <c r="B7123" s="249">
        <v>41635</v>
      </c>
      <c r="C7123" s="383" t="s">
        <v>431</v>
      </c>
      <c r="D7123" s="320">
        <v>2</v>
      </c>
      <c r="G7123" s="2"/>
    </row>
    <row r="7124" spans="2:7" hidden="1" outlineLevel="1">
      <c r="B7124" s="249">
        <v>41635</v>
      </c>
      <c r="C7124" s="1" t="s">
        <v>525</v>
      </c>
      <c r="D7124" s="2">
        <v>20</v>
      </c>
      <c r="E7124" s="399"/>
    </row>
    <row r="7125" spans="2:7" hidden="1" outlineLevel="1">
      <c r="B7125" s="249">
        <v>41635</v>
      </c>
      <c r="C7125" s="383" t="s">
        <v>3327</v>
      </c>
      <c r="D7125" s="320">
        <v>800</v>
      </c>
    </row>
    <row r="7126" spans="2:7" hidden="1" outlineLevel="1">
      <c r="B7126" s="249">
        <v>41635</v>
      </c>
      <c r="C7126" s="383" t="s">
        <v>12</v>
      </c>
      <c r="D7126" s="320">
        <v>140</v>
      </c>
      <c r="E7126" s="399"/>
    </row>
    <row r="7127" spans="2:7" hidden="1" outlineLevel="1">
      <c r="B7127" s="249">
        <v>41635</v>
      </c>
      <c r="C7127" s="383" t="s">
        <v>525</v>
      </c>
      <c r="D7127" s="320">
        <v>33</v>
      </c>
    </row>
    <row r="7128" spans="2:7" hidden="1" outlineLevel="1">
      <c r="B7128" s="249">
        <v>41635</v>
      </c>
      <c r="C7128" s="383" t="s">
        <v>525</v>
      </c>
      <c r="D7128" s="320">
        <v>14</v>
      </c>
    </row>
    <row r="7129" spans="2:7" hidden="1" outlineLevel="1">
      <c r="B7129" s="249">
        <v>41635</v>
      </c>
      <c r="C7129" s="383" t="s">
        <v>114</v>
      </c>
      <c r="D7129" s="320">
        <v>45</v>
      </c>
    </row>
    <row r="7130" spans="2:7" hidden="1" outlineLevel="1">
      <c r="B7130" s="249">
        <v>41635</v>
      </c>
      <c r="C7130" s="383" t="s">
        <v>23</v>
      </c>
      <c r="D7130" s="320">
        <v>100</v>
      </c>
    </row>
    <row r="7131" spans="2:7" hidden="1" outlineLevel="1">
      <c r="B7131" s="249">
        <v>41635</v>
      </c>
      <c r="C7131" s="383" t="s">
        <v>111</v>
      </c>
      <c r="D7131" s="320">
        <v>41</v>
      </c>
    </row>
    <row r="7132" spans="2:7" hidden="1" outlineLevel="1">
      <c r="B7132" s="249">
        <v>41636</v>
      </c>
      <c r="C7132" s="1" t="s">
        <v>3899</v>
      </c>
      <c r="D7132" s="2">
        <v>146</v>
      </c>
    </row>
    <row r="7133" spans="2:7" hidden="1" outlineLevel="1">
      <c r="B7133" s="249">
        <v>41636</v>
      </c>
      <c r="C7133" s="1" t="s">
        <v>3900</v>
      </c>
      <c r="D7133" s="2">
        <v>225</v>
      </c>
    </row>
    <row r="7134" spans="2:7" hidden="1" outlineLevel="1">
      <c r="B7134" s="249">
        <v>41636</v>
      </c>
      <c r="C7134" s="1" t="s">
        <v>2870</v>
      </c>
      <c r="D7134" s="2">
        <v>130</v>
      </c>
    </row>
    <row r="7135" spans="2:7" hidden="1" outlineLevel="1">
      <c r="B7135" s="249">
        <v>41636</v>
      </c>
      <c r="C7135" s="1" t="s">
        <v>3901</v>
      </c>
      <c r="D7135" s="2">
        <v>10</v>
      </c>
    </row>
    <row r="7136" spans="2:7" hidden="1" outlineLevel="1">
      <c r="B7136" s="249">
        <v>41636</v>
      </c>
      <c r="C7136" s="1" t="s">
        <v>3902</v>
      </c>
      <c r="D7136" s="2">
        <v>320</v>
      </c>
    </row>
    <row r="7137" spans="2:4" hidden="1" outlineLevel="1">
      <c r="B7137" s="249">
        <v>41636</v>
      </c>
      <c r="C7137" s="1" t="s">
        <v>12</v>
      </c>
      <c r="D7137" s="2">
        <v>290</v>
      </c>
    </row>
    <row r="7138" spans="2:4" hidden="1" outlineLevel="1">
      <c r="B7138" s="249">
        <v>41636</v>
      </c>
      <c r="C7138" s="1" t="s">
        <v>516</v>
      </c>
      <c r="D7138" s="2">
        <v>30</v>
      </c>
    </row>
    <row r="7139" spans="2:4" hidden="1" outlineLevel="1">
      <c r="B7139" s="249">
        <v>41636</v>
      </c>
      <c r="C7139" s="1" t="s">
        <v>114</v>
      </c>
      <c r="D7139" s="2">
        <v>42</v>
      </c>
    </row>
    <row r="7140" spans="2:4" hidden="1" outlineLevel="1">
      <c r="B7140" s="249">
        <v>41636</v>
      </c>
      <c r="C7140" s="1" t="s">
        <v>246</v>
      </c>
      <c r="D7140" s="2">
        <v>75</v>
      </c>
    </row>
    <row r="7141" spans="2:4" hidden="1" outlineLevel="1">
      <c r="B7141" s="249">
        <v>41637</v>
      </c>
      <c r="C7141" s="1" t="s">
        <v>3903</v>
      </c>
      <c r="D7141" s="2">
        <v>100</v>
      </c>
    </row>
    <row r="7142" spans="2:4" hidden="1" outlineLevel="1">
      <c r="B7142" s="249">
        <v>41637</v>
      </c>
      <c r="C7142" s="1" t="s">
        <v>18</v>
      </c>
      <c r="D7142" s="2">
        <v>120</v>
      </c>
    </row>
    <row r="7143" spans="2:4" hidden="1" outlineLevel="1">
      <c r="B7143" s="249">
        <v>41637</v>
      </c>
      <c r="C7143" s="1" t="s">
        <v>51</v>
      </c>
      <c r="D7143" s="2">
        <v>20</v>
      </c>
    </row>
    <row r="7144" spans="2:4" hidden="1" outlineLevel="1">
      <c r="B7144" s="249">
        <v>41637</v>
      </c>
      <c r="C7144" s="1" t="s">
        <v>525</v>
      </c>
      <c r="D7144" s="2">
        <v>16</v>
      </c>
    </row>
    <row r="7145" spans="2:4" hidden="1" outlineLevel="1">
      <c r="B7145" s="249">
        <v>41637</v>
      </c>
      <c r="C7145" s="1" t="s">
        <v>57</v>
      </c>
      <c r="D7145" s="2">
        <v>130</v>
      </c>
    </row>
    <row r="7146" spans="2:4" hidden="1" outlineLevel="1">
      <c r="B7146" s="249">
        <v>41637</v>
      </c>
      <c r="C7146" s="1" t="s">
        <v>114</v>
      </c>
      <c r="D7146" s="2">
        <v>46</v>
      </c>
    </row>
    <row r="7147" spans="2:4" hidden="1" outlineLevel="1">
      <c r="B7147" s="249">
        <v>41638</v>
      </c>
      <c r="C7147" s="1" t="s">
        <v>525</v>
      </c>
      <c r="D7147" s="2">
        <v>30</v>
      </c>
    </row>
    <row r="7148" spans="2:4" hidden="1" outlineLevel="1">
      <c r="B7148" s="249">
        <v>41638</v>
      </c>
      <c r="C7148" s="1" t="s">
        <v>12</v>
      </c>
      <c r="D7148" s="2">
        <v>140</v>
      </c>
    </row>
    <row r="7149" spans="2:4" hidden="1" outlineLevel="1">
      <c r="B7149" s="249">
        <v>41638</v>
      </c>
      <c r="C7149" s="1" t="s">
        <v>525</v>
      </c>
      <c r="D7149" s="2">
        <v>20</v>
      </c>
    </row>
    <row r="7150" spans="2:4" hidden="1" outlineLevel="1">
      <c r="B7150" s="249">
        <v>41638</v>
      </c>
      <c r="C7150" s="1" t="s">
        <v>525</v>
      </c>
      <c r="D7150" s="2">
        <v>350</v>
      </c>
    </row>
    <row r="7151" spans="2:4" hidden="1" outlineLevel="1">
      <c r="B7151" s="249">
        <v>41639</v>
      </c>
      <c r="C7151" s="1" t="s">
        <v>525</v>
      </c>
      <c r="D7151" s="2">
        <v>15</v>
      </c>
    </row>
    <row r="7152" spans="2:4" hidden="1" outlineLevel="1">
      <c r="B7152" s="249">
        <v>41639</v>
      </c>
      <c r="C7152" s="1" t="s">
        <v>525</v>
      </c>
      <c r="D7152" s="2">
        <v>70</v>
      </c>
    </row>
    <row r="7153" spans="1:12" hidden="1" outlineLevel="1">
      <c r="B7153" s="249">
        <v>41639</v>
      </c>
      <c r="C7153" s="1" t="s">
        <v>12</v>
      </c>
      <c r="D7153" s="2">
        <v>60</v>
      </c>
    </row>
    <row r="7154" spans="1:12" hidden="1" outlineLevel="1">
      <c r="B7154" s="249">
        <v>41639</v>
      </c>
      <c r="C7154" s="1" t="s">
        <v>3211</v>
      </c>
      <c r="D7154" s="2">
        <v>128</v>
      </c>
    </row>
    <row r="7155" spans="1:12" hidden="1" outlineLevel="1">
      <c r="B7155" s="249">
        <v>41639</v>
      </c>
      <c r="C7155" s="1" t="s">
        <v>516</v>
      </c>
      <c r="D7155" s="2">
        <v>60</v>
      </c>
    </row>
    <row r="7156" spans="1:12" hidden="1" outlineLevel="1">
      <c r="B7156" s="249">
        <v>41639</v>
      </c>
      <c r="C7156" s="1" t="s">
        <v>401</v>
      </c>
      <c r="D7156" s="2">
        <v>20</v>
      </c>
    </row>
    <row r="7157" spans="1:12" hidden="1" outlineLevel="1">
      <c r="B7157" s="249">
        <v>41639</v>
      </c>
      <c r="C7157" s="1" t="s">
        <v>114</v>
      </c>
      <c r="D7157" s="2">
        <v>20</v>
      </c>
    </row>
    <row r="7158" spans="1:12" hidden="1" outlineLevel="1">
      <c r="B7158" s="249">
        <v>41639</v>
      </c>
      <c r="C7158" s="1" t="s">
        <v>2759</v>
      </c>
      <c r="D7158" s="2">
        <v>10</v>
      </c>
      <c r="E7158" s="1" t="s">
        <v>3088</v>
      </c>
    </row>
    <row r="7159" spans="1:12" hidden="1" outlineLevel="1">
      <c r="B7159" s="249">
        <v>41639</v>
      </c>
      <c r="C7159" s="1" t="s">
        <v>111</v>
      </c>
      <c r="D7159" s="2">
        <v>52</v>
      </c>
      <c r="E7159" s="1">
        <v>665</v>
      </c>
    </row>
    <row r="7160" spans="1:12" collapsed="1"/>
    <row r="7161" spans="1:12">
      <c r="B7161" s="2472">
        <v>41640</v>
      </c>
      <c r="C7161" s="2472"/>
      <c r="D7161" s="2472"/>
      <c r="E7161" s="2472"/>
      <c r="F7161" s="2472"/>
      <c r="G7161" s="2472"/>
      <c r="H7161" s="2472"/>
      <c r="I7161" s="2472"/>
      <c r="J7161" s="2472"/>
      <c r="K7161" s="2472"/>
      <c r="L7161" s="2472"/>
    </row>
    <row r="7162" spans="1:12" hidden="1" outlineLevel="1">
      <c r="B7162" s="2473" t="s">
        <v>0</v>
      </c>
      <c r="C7162" s="2473"/>
      <c r="D7162" s="2473"/>
      <c r="I7162" s="2473" t="s">
        <v>2638</v>
      </c>
      <c r="J7162" s="2473"/>
      <c r="K7162" s="2473"/>
    </row>
    <row r="7163" spans="1:12" hidden="1" outlineLevel="1">
      <c r="B7163" s="3" t="s">
        <v>115</v>
      </c>
      <c r="C7163" s="3" t="s">
        <v>116</v>
      </c>
      <c r="D7163" s="4" t="s">
        <v>4</v>
      </c>
      <c r="I7163" s="3" t="s">
        <v>115</v>
      </c>
      <c r="J7163" s="3" t="s">
        <v>116</v>
      </c>
      <c r="K7163" s="4" t="s">
        <v>4</v>
      </c>
    </row>
    <row r="7164" spans="1:12" hidden="1" outlineLevel="1">
      <c r="A7164" s="545" t="s">
        <v>2859</v>
      </c>
      <c r="B7164" s="546">
        <v>41639</v>
      </c>
      <c r="C7164" s="547" t="s">
        <v>2904</v>
      </c>
      <c r="D7164" s="586">
        <v>9000</v>
      </c>
      <c r="E7164" s="28"/>
      <c r="I7164" s="72">
        <v>41640</v>
      </c>
      <c r="J7164" s="1" t="s">
        <v>41</v>
      </c>
      <c r="K7164" s="70">
        <v>1960</v>
      </c>
    </row>
    <row r="7165" spans="1:12" hidden="1" outlineLevel="1">
      <c r="A7165" s="438" t="s">
        <v>421</v>
      </c>
      <c r="B7165" s="436">
        <v>41649</v>
      </c>
      <c r="C7165" s="463" t="s">
        <v>3307</v>
      </c>
      <c r="D7165" s="587">
        <v>750</v>
      </c>
      <c r="E7165" s="28"/>
      <c r="I7165" s="72"/>
      <c r="K7165" s="70"/>
    </row>
    <row r="7166" spans="1:12" hidden="1" outlineLevel="1">
      <c r="A7166" s="438" t="s">
        <v>421</v>
      </c>
      <c r="B7166" s="549" t="s">
        <v>608</v>
      </c>
      <c r="C7166" s="463" t="s">
        <v>3308</v>
      </c>
      <c r="D7166" s="585" t="s">
        <v>608</v>
      </c>
      <c r="E7166" s="28"/>
      <c r="F7166" s="32"/>
      <c r="G7166" s="32"/>
      <c r="I7166" s="72"/>
      <c r="K7166" s="70"/>
    </row>
    <row r="7167" spans="1:12" ht="30" hidden="1" outlineLevel="1">
      <c r="A7167" s="617" t="s">
        <v>3996</v>
      </c>
      <c r="B7167" s="616" t="s">
        <v>3999</v>
      </c>
      <c r="C7167" s="615" t="s">
        <v>3995</v>
      </c>
      <c r="D7167" s="589" t="s">
        <v>4000</v>
      </c>
      <c r="F7167" s="32"/>
      <c r="G7167" s="32"/>
      <c r="I7167" s="72"/>
      <c r="J7167" s="1" t="s">
        <v>195</v>
      </c>
      <c r="K7167" s="225">
        <f>SUM(K7164:K7166)</f>
        <v>1960</v>
      </c>
    </row>
    <row r="7168" spans="1:12" hidden="1" outlineLevel="1">
      <c r="A7168" s="555" t="s">
        <v>467</v>
      </c>
      <c r="B7168" s="556">
        <v>41645</v>
      </c>
      <c r="C7168" s="557" t="s">
        <v>656</v>
      </c>
      <c r="D7168" s="590">
        <v>300</v>
      </c>
      <c r="F7168" s="32"/>
      <c r="G7168" s="32"/>
      <c r="I7168" s="32"/>
      <c r="K7168" s="225"/>
    </row>
    <row r="7169" spans="1:12" hidden="1" outlineLevel="1">
      <c r="A7169" s="438" t="s">
        <v>421</v>
      </c>
      <c r="B7169" s="549" t="s">
        <v>608</v>
      </c>
      <c r="C7169" s="554" t="s">
        <v>3305</v>
      </c>
      <c r="D7169" s="588">
        <v>0</v>
      </c>
      <c r="E7169" s="28"/>
      <c r="F7169" s="32"/>
      <c r="G7169" s="32"/>
    </row>
    <row r="7170" spans="1:12" hidden="1" outlineLevel="1">
      <c r="A7170" s="555" t="s">
        <v>467</v>
      </c>
      <c r="B7170" s="556">
        <v>41667</v>
      </c>
      <c r="C7170" s="557" t="s">
        <v>3304</v>
      </c>
      <c r="D7170" s="590">
        <v>279.58999999999997</v>
      </c>
      <c r="E7170" s="25"/>
      <c r="F7170" s="32"/>
      <c r="G7170" s="32"/>
      <c r="I7170" s="1" t="s">
        <v>115</v>
      </c>
      <c r="J7170" s="1" t="s">
        <v>2</v>
      </c>
      <c r="K7170" s="1" t="s">
        <v>4</v>
      </c>
    </row>
    <row r="7171" spans="1:12" hidden="1" outlineLevel="1">
      <c r="A7171" s="555" t="s">
        <v>467</v>
      </c>
      <c r="B7171" s="556">
        <v>41667</v>
      </c>
      <c r="C7171" s="557" t="s">
        <v>614</v>
      </c>
      <c r="D7171" s="590">
        <v>279.64999999999998</v>
      </c>
      <c r="F7171" s="32"/>
      <c r="G7171" s="32"/>
      <c r="I7171" s="249">
        <v>41647</v>
      </c>
      <c r="J7171" s="2" t="s">
        <v>549</v>
      </c>
      <c r="K7171" s="14">
        <v>550</v>
      </c>
      <c r="L7171" s="13"/>
    </row>
    <row r="7172" spans="1:12" ht="15" hidden="1" customHeight="1" outlineLevel="1">
      <c r="A7172" s="438" t="s">
        <v>421</v>
      </c>
      <c r="B7172" s="549" t="s">
        <v>608</v>
      </c>
      <c r="C7172" s="421" t="s">
        <v>2597</v>
      </c>
      <c r="D7172" s="585" t="s">
        <v>608</v>
      </c>
      <c r="F7172" s="32"/>
      <c r="G7172" s="32"/>
      <c r="I7172" s="249">
        <v>41660</v>
      </c>
      <c r="J7172" s="1" t="s">
        <v>3211</v>
      </c>
      <c r="K7172" s="2">
        <v>260</v>
      </c>
      <c r="L7172" s="13"/>
    </row>
    <row r="7173" spans="1:12" hidden="1" outlineLevel="1">
      <c r="A7173" s="438" t="s">
        <v>421</v>
      </c>
      <c r="B7173" s="549"/>
      <c r="C7173" s="554" t="s">
        <v>475</v>
      </c>
      <c r="D7173" s="588">
        <v>0</v>
      </c>
      <c r="E7173" s="2"/>
      <c r="F7173" s="32"/>
      <c r="G7173" s="32"/>
      <c r="I7173" s="249"/>
      <c r="K7173" s="70"/>
      <c r="L7173" s="13"/>
    </row>
    <row r="7174" spans="1:12" hidden="1" outlineLevel="1">
      <c r="A7174" s="438" t="s">
        <v>421</v>
      </c>
      <c r="B7174" s="549" t="s">
        <v>608</v>
      </c>
      <c r="C7174" s="554" t="s">
        <v>283</v>
      </c>
      <c r="D7174" s="585" t="s">
        <v>608</v>
      </c>
      <c r="E7174" s="28"/>
      <c r="F7174" s="32"/>
      <c r="G7174" s="32"/>
      <c r="I7174" s="249"/>
      <c r="J7174" s="2"/>
      <c r="K7174" s="2"/>
      <c r="L7174" s="13"/>
    </row>
    <row r="7175" spans="1:12" hidden="1" outlineLevel="1">
      <c r="A7175" s="555" t="s">
        <v>467</v>
      </c>
      <c r="B7175" s="556">
        <v>41663</v>
      </c>
      <c r="C7175" s="558" t="s">
        <v>27</v>
      </c>
      <c r="D7175" s="590">
        <v>897.76</v>
      </c>
      <c r="E7175" s="28"/>
      <c r="F7175" s="32"/>
      <c r="G7175" s="32"/>
      <c r="I7175" s="249"/>
      <c r="K7175" s="2"/>
      <c r="L7175" s="13"/>
    </row>
    <row r="7176" spans="1:12" hidden="1" outlineLevel="1">
      <c r="A7176" s="438" t="s">
        <v>421</v>
      </c>
      <c r="B7176" s="549" t="s">
        <v>608</v>
      </c>
      <c r="C7176" s="554" t="s">
        <v>3797</v>
      </c>
      <c r="D7176" s="587">
        <v>0</v>
      </c>
      <c r="E7176" s="28"/>
      <c r="F7176" s="32"/>
      <c r="G7176" s="32"/>
      <c r="I7176" s="249"/>
      <c r="K7176" s="2"/>
      <c r="L7176" s="13"/>
    </row>
    <row r="7177" spans="1:12" hidden="1" outlineLevel="1">
      <c r="A7177" s="550" t="s">
        <v>3306</v>
      </c>
      <c r="B7177" s="551">
        <v>41643</v>
      </c>
      <c r="C7177" s="560" t="s">
        <v>3310</v>
      </c>
      <c r="D7177" s="591">
        <v>1000</v>
      </c>
      <c r="E7177" s="28"/>
      <c r="F7177" s="32"/>
      <c r="G7177" s="32"/>
      <c r="I7177" s="32"/>
      <c r="K7177" s="13"/>
      <c r="L7177" s="13"/>
    </row>
    <row r="7178" spans="1:12" hidden="1" outlineLevel="1">
      <c r="A7178" s="438" t="s">
        <v>421</v>
      </c>
      <c r="B7178" s="436">
        <v>41644</v>
      </c>
      <c r="C7178" s="554" t="s">
        <v>2598</v>
      </c>
      <c r="D7178" s="587">
        <v>120</v>
      </c>
      <c r="E7178" s="28"/>
      <c r="F7178" s="32"/>
      <c r="G7178" s="32"/>
      <c r="I7178" s="32"/>
      <c r="K7178" s="13"/>
      <c r="L7178" s="13"/>
    </row>
    <row r="7179" spans="1:12" hidden="1" outlineLevel="1">
      <c r="A7179" s="545" t="s">
        <v>2859</v>
      </c>
      <c r="B7179" s="562">
        <v>41641</v>
      </c>
      <c r="C7179" s="547" t="s">
        <v>2179</v>
      </c>
      <c r="D7179" s="592">
        <v>3800</v>
      </c>
      <c r="E7179" s="28"/>
      <c r="F7179" s="32"/>
      <c r="G7179" s="32"/>
      <c r="I7179" s="32"/>
      <c r="K7179" s="13"/>
      <c r="L7179" s="13"/>
    </row>
    <row r="7180" spans="1:12" hidden="1" outlineLevel="1">
      <c r="A7180" s="438" t="s">
        <v>421</v>
      </c>
      <c r="B7180" s="564">
        <v>41642</v>
      </c>
      <c r="C7180" s="554" t="s">
        <v>3293</v>
      </c>
      <c r="D7180" s="593">
        <v>1500</v>
      </c>
      <c r="E7180" s="28"/>
      <c r="F7180" s="32"/>
      <c r="G7180" s="32"/>
      <c r="I7180" s="32"/>
      <c r="K7180" s="13"/>
      <c r="L7180" s="13"/>
    </row>
    <row r="7181" spans="1:12" hidden="1" outlineLevel="1">
      <c r="A7181" s="438" t="s">
        <v>421</v>
      </c>
      <c r="B7181" s="564">
        <v>41646</v>
      </c>
      <c r="C7181" s="554" t="s">
        <v>3946</v>
      </c>
      <c r="D7181" s="593">
        <v>500</v>
      </c>
      <c r="E7181" s="28"/>
      <c r="F7181" s="32"/>
      <c r="G7181" s="32"/>
      <c r="I7181" s="32"/>
      <c r="K7181" s="13"/>
      <c r="L7181" s="13"/>
    </row>
    <row r="7182" spans="1:12" hidden="1" outlineLevel="1">
      <c r="A7182" s="545" t="s">
        <v>2859</v>
      </c>
      <c r="B7182" s="546">
        <v>41639</v>
      </c>
      <c r="C7182" s="547" t="s">
        <v>3312</v>
      </c>
      <c r="D7182" s="592">
        <v>25000</v>
      </c>
      <c r="E7182" s="28"/>
      <c r="I7182" s="32"/>
      <c r="K7182" s="13"/>
      <c r="L7182" s="13"/>
    </row>
    <row r="7183" spans="1:12" hidden="1" outlineLevel="1">
      <c r="A7183" s="2"/>
      <c r="B7183" s="249"/>
      <c r="C7183" s="236"/>
      <c r="D7183" s="70"/>
      <c r="I7183" s="32"/>
      <c r="K7183" s="13"/>
      <c r="L7183" s="13"/>
    </row>
    <row r="7184" spans="1:12" hidden="1" outlineLevel="1">
      <c r="B7184" s="249">
        <v>41640</v>
      </c>
      <c r="C7184" s="70" t="s">
        <v>289</v>
      </c>
      <c r="D7184" s="70">
        <v>66</v>
      </c>
      <c r="I7184" s="32"/>
      <c r="K7184" s="13"/>
      <c r="L7184" s="13"/>
    </row>
    <row r="7185" spans="1:12" hidden="1" outlineLevel="1">
      <c r="B7185" s="249">
        <v>41640</v>
      </c>
      <c r="C7185" s="1" t="s">
        <v>246</v>
      </c>
      <c r="D7185" s="2">
        <v>75</v>
      </c>
      <c r="I7185" s="32"/>
      <c r="K7185" s="13"/>
      <c r="L7185" s="13"/>
    </row>
    <row r="7186" spans="1:12" hidden="1" outlineLevel="1">
      <c r="B7186" s="249">
        <v>41640</v>
      </c>
      <c r="C7186" s="70" t="s">
        <v>401</v>
      </c>
      <c r="D7186" s="70">
        <v>50</v>
      </c>
      <c r="I7186" s="32"/>
      <c r="K7186" s="13"/>
      <c r="L7186" s="13"/>
    </row>
    <row r="7187" spans="1:12" hidden="1" outlineLevel="1">
      <c r="B7187" s="249">
        <v>41640</v>
      </c>
      <c r="C7187" s="70" t="s">
        <v>3211</v>
      </c>
      <c r="D7187" s="70">
        <v>61</v>
      </c>
      <c r="I7187" s="32"/>
      <c r="K7187" s="13"/>
      <c r="L7187" s="13"/>
    </row>
    <row r="7188" spans="1:12" hidden="1" outlineLevel="1">
      <c r="A7188" s="2"/>
      <c r="B7188" s="249">
        <v>41640</v>
      </c>
      <c r="C7188" s="205" t="s">
        <v>114</v>
      </c>
      <c r="D7188" s="2">
        <v>35</v>
      </c>
      <c r="I7188" s="32"/>
      <c r="K7188" s="13"/>
    </row>
    <row r="7189" spans="1:12" hidden="1" outlineLevel="1">
      <c r="A7189" s="2"/>
      <c r="B7189" s="249">
        <v>41640</v>
      </c>
      <c r="C7189" s="1" t="s">
        <v>3918</v>
      </c>
      <c r="D7189" s="2">
        <v>10</v>
      </c>
      <c r="I7189" s="32"/>
      <c r="K7189" s="13"/>
    </row>
    <row r="7190" spans="1:12" hidden="1" outlineLevel="1">
      <c r="B7190" s="249">
        <v>41641</v>
      </c>
      <c r="C7190" s="1" t="s">
        <v>525</v>
      </c>
      <c r="D7190" s="2">
        <v>45</v>
      </c>
      <c r="I7190" s="32"/>
      <c r="K7190" s="13"/>
    </row>
    <row r="7191" spans="1:12" hidden="1" outlineLevel="1">
      <c r="A7191" s="2"/>
      <c r="B7191" s="249">
        <v>41641</v>
      </c>
      <c r="C7191" s="1" t="s">
        <v>12</v>
      </c>
      <c r="D7191" s="2">
        <v>70</v>
      </c>
      <c r="I7191" s="32"/>
      <c r="J7191" s="2"/>
      <c r="K7191" s="13"/>
    </row>
    <row r="7192" spans="1:12" hidden="1" outlineLevel="1">
      <c r="A7192" s="2"/>
      <c r="B7192" s="249">
        <v>41641</v>
      </c>
      <c r="C7192" s="1" t="s">
        <v>525</v>
      </c>
      <c r="D7192" s="2">
        <v>38</v>
      </c>
      <c r="K7192" s="13"/>
    </row>
    <row r="7193" spans="1:12" hidden="1" outlineLevel="1">
      <c r="A7193" s="2"/>
      <c r="B7193" s="249">
        <v>41641</v>
      </c>
      <c r="C7193" s="1" t="s">
        <v>112</v>
      </c>
      <c r="D7193" s="2">
        <v>31</v>
      </c>
      <c r="I7193" s="32"/>
      <c r="K7193" s="13"/>
    </row>
    <row r="7194" spans="1:12" hidden="1" outlineLevel="1">
      <c r="A7194" s="2"/>
      <c r="B7194" s="249">
        <v>41641</v>
      </c>
      <c r="C7194" s="1" t="s">
        <v>114</v>
      </c>
      <c r="D7194" s="2">
        <v>65</v>
      </c>
      <c r="F7194" s="2"/>
      <c r="G7194" s="2"/>
      <c r="K7194" s="13"/>
    </row>
    <row r="7195" spans="1:12" hidden="1" outlineLevel="1">
      <c r="A7195" s="2"/>
      <c r="B7195" s="249">
        <v>41642</v>
      </c>
      <c r="C7195" s="1" t="s">
        <v>525</v>
      </c>
      <c r="D7195" s="2">
        <v>19</v>
      </c>
      <c r="G7195" s="2"/>
      <c r="K7195" s="13"/>
    </row>
    <row r="7196" spans="1:12" hidden="1" outlineLevel="1">
      <c r="A7196" s="2"/>
      <c r="B7196" s="249">
        <v>41642</v>
      </c>
      <c r="C7196" s="1" t="s">
        <v>525</v>
      </c>
      <c r="D7196" s="2">
        <v>30</v>
      </c>
      <c r="K7196" s="13"/>
    </row>
    <row r="7197" spans="1:12" hidden="1" outlineLevel="1">
      <c r="A7197" s="2"/>
      <c r="B7197" s="249">
        <v>41642</v>
      </c>
      <c r="C7197" s="1" t="s">
        <v>12</v>
      </c>
      <c r="D7197" s="2">
        <v>60</v>
      </c>
      <c r="K7197" s="13"/>
    </row>
    <row r="7198" spans="1:12" hidden="1" outlineLevel="1">
      <c r="A7198" s="2"/>
      <c r="B7198" s="249">
        <v>41642</v>
      </c>
      <c r="C7198" s="1" t="s">
        <v>23</v>
      </c>
      <c r="D7198" s="2">
        <v>290</v>
      </c>
      <c r="E7198" s="2"/>
      <c r="K7198" s="13"/>
    </row>
    <row r="7199" spans="1:12" hidden="1" outlineLevel="1">
      <c r="A7199" s="2"/>
      <c r="B7199" s="249">
        <v>41642</v>
      </c>
      <c r="C7199" s="1" t="s">
        <v>48</v>
      </c>
      <c r="D7199" s="2">
        <v>93</v>
      </c>
      <c r="F7199" s="2"/>
    </row>
    <row r="7200" spans="1:12" hidden="1" outlineLevel="1">
      <c r="A7200" s="2"/>
      <c r="B7200" s="249">
        <v>41643</v>
      </c>
      <c r="C7200" s="1" t="s">
        <v>246</v>
      </c>
      <c r="D7200" s="2">
        <v>100</v>
      </c>
      <c r="F7200" s="2"/>
      <c r="K7200" s="13"/>
    </row>
    <row r="7201" spans="1:11" hidden="1" outlineLevel="1">
      <c r="A7201" s="2"/>
      <c r="B7201" s="249">
        <v>41643</v>
      </c>
      <c r="C7201" s="1" t="s">
        <v>114</v>
      </c>
      <c r="D7201" s="2">
        <v>65</v>
      </c>
      <c r="F7201" s="2"/>
      <c r="G7201" s="25"/>
      <c r="J7201" s="1" t="s">
        <v>195</v>
      </c>
      <c r="K7201" s="13">
        <f>SUM(K7171:K7200)</f>
        <v>810</v>
      </c>
    </row>
    <row r="7202" spans="1:11" hidden="1" outlineLevel="1">
      <c r="B7202" s="249">
        <v>41644</v>
      </c>
      <c r="C7202" s="1" t="s">
        <v>51</v>
      </c>
      <c r="D7202" s="2">
        <v>151</v>
      </c>
      <c r="F7202" s="2"/>
      <c r="G7202" s="2"/>
      <c r="J7202" s="1" t="s">
        <v>130</v>
      </c>
      <c r="K7202" s="225">
        <f>K7167-K7201</f>
        <v>1150</v>
      </c>
    </row>
    <row r="7203" spans="1:11" hidden="1" outlineLevel="1">
      <c r="B7203" s="249">
        <v>41644</v>
      </c>
      <c r="C7203" s="1" t="s">
        <v>57</v>
      </c>
      <c r="D7203" s="2">
        <v>45</v>
      </c>
      <c r="F7203" s="2"/>
    </row>
    <row r="7204" spans="1:11" hidden="1" outlineLevel="1">
      <c r="B7204" s="249">
        <v>41644</v>
      </c>
      <c r="C7204" s="1" t="s">
        <v>111</v>
      </c>
      <c r="D7204" s="2">
        <v>25</v>
      </c>
      <c r="F7204" s="2"/>
      <c r="I7204" s="72"/>
      <c r="K7204" s="2"/>
    </row>
    <row r="7205" spans="1:11" hidden="1" outlineLevel="1">
      <c r="B7205" s="249">
        <v>41644</v>
      </c>
      <c r="C7205" s="1" t="s">
        <v>18</v>
      </c>
      <c r="D7205" s="2">
        <v>132</v>
      </c>
      <c r="F7205" s="2"/>
      <c r="G7205" s="2"/>
      <c r="I7205" s="32"/>
      <c r="K7205" s="2"/>
    </row>
    <row r="7206" spans="1:11" hidden="1" outlineLevel="1">
      <c r="B7206" s="249">
        <v>41645</v>
      </c>
      <c r="C7206" s="1" t="s">
        <v>525</v>
      </c>
      <c r="D7206" s="2">
        <v>34</v>
      </c>
      <c r="F7206" s="2"/>
      <c r="I7206" s="32"/>
      <c r="K7206" s="2"/>
    </row>
    <row r="7207" spans="1:11" hidden="1" outlineLevel="1">
      <c r="B7207" s="249">
        <v>41645</v>
      </c>
      <c r="C7207" s="1" t="s">
        <v>525</v>
      </c>
      <c r="D7207" s="2">
        <v>40</v>
      </c>
      <c r="F7207" s="2"/>
    </row>
    <row r="7208" spans="1:11" hidden="1" outlineLevel="1">
      <c r="B7208" s="249">
        <v>41645</v>
      </c>
      <c r="C7208" s="1" t="s">
        <v>525</v>
      </c>
      <c r="D7208" s="2">
        <v>30</v>
      </c>
      <c r="E7208" s="2"/>
      <c r="F7208" s="2"/>
    </row>
    <row r="7209" spans="1:11" hidden="1" outlineLevel="1">
      <c r="B7209" s="249">
        <v>41645</v>
      </c>
      <c r="C7209" s="2" t="s">
        <v>80</v>
      </c>
      <c r="D7209" s="2">
        <v>10</v>
      </c>
      <c r="E7209" s="2"/>
      <c r="F7209" s="2"/>
    </row>
    <row r="7210" spans="1:11" hidden="1" outlineLevel="1">
      <c r="B7210" s="249">
        <v>41645</v>
      </c>
      <c r="C7210" s="2" t="s">
        <v>114</v>
      </c>
      <c r="D7210" s="2">
        <v>70</v>
      </c>
      <c r="E7210" s="2"/>
      <c r="F7210" s="2"/>
    </row>
    <row r="7211" spans="1:11" hidden="1" outlineLevel="1">
      <c r="B7211" s="249">
        <v>41645</v>
      </c>
      <c r="C7211" s="2" t="s">
        <v>112</v>
      </c>
      <c r="D7211" s="14">
        <v>30</v>
      </c>
      <c r="E7211" s="2"/>
      <c r="F7211" s="2"/>
    </row>
    <row r="7212" spans="1:11" hidden="1" outlineLevel="1">
      <c r="B7212" s="249">
        <v>41645</v>
      </c>
      <c r="C7212" s="1" t="s">
        <v>111</v>
      </c>
      <c r="D7212" s="2">
        <v>30</v>
      </c>
      <c r="F7212" s="2"/>
    </row>
    <row r="7213" spans="1:11" hidden="1" outlineLevel="1">
      <c r="B7213" s="249">
        <v>41645</v>
      </c>
      <c r="C7213" s="2" t="s">
        <v>3947</v>
      </c>
      <c r="D7213" s="2">
        <v>30</v>
      </c>
      <c r="F7213" s="2"/>
    </row>
    <row r="7214" spans="1:11" hidden="1" outlineLevel="1">
      <c r="B7214" s="249">
        <v>41646</v>
      </c>
      <c r="C7214" s="1" t="s">
        <v>3946</v>
      </c>
      <c r="D7214" s="2">
        <v>500</v>
      </c>
      <c r="E7214" s="2"/>
    </row>
    <row r="7215" spans="1:11" hidden="1" outlineLevel="1">
      <c r="B7215" s="249">
        <v>41646</v>
      </c>
      <c r="C7215" s="1" t="s">
        <v>2209</v>
      </c>
      <c r="D7215" s="2">
        <v>100</v>
      </c>
    </row>
    <row r="7216" spans="1:11" hidden="1" outlineLevel="1">
      <c r="B7216" s="249">
        <v>41646</v>
      </c>
      <c r="C7216" s="1" t="s">
        <v>525</v>
      </c>
      <c r="D7216" s="2">
        <v>15</v>
      </c>
      <c r="E7216" s="28"/>
      <c r="F7216" s="2"/>
    </row>
    <row r="7217" spans="2:8" hidden="1" outlineLevel="1">
      <c r="B7217" s="249">
        <v>41646</v>
      </c>
      <c r="C7217" s="1" t="s">
        <v>525</v>
      </c>
      <c r="D7217" s="2">
        <v>50</v>
      </c>
      <c r="F7217" s="2"/>
    </row>
    <row r="7218" spans="2:8" hidden="1" outlineLevel="1">
      <c r="B7218" s="249">
        <v>41646</v>
      </c>
      <c r="C7218" s="1" t="s">
        <v>12</v>
      </c>
      <c r="D7218" s="2">
        <v>60</v>
      </c>
      <c r="F7218" s="2"/>
    </row>
    <row r="7219" spans="2:8" hidden="1" outlineLevel="1">
      <c r="B7219" s="249">
        <v>41646</v>
      </c>
      <c r="C7219" s="1" t="s">
        <v>525</v>
      </c>
      <c r="D7219" s="2">
        <v>16</v>
      </c>
    </row>
    <row r="7220" spans="2:8" hidden="1" outlineLevel="1">
      <c r="B7220" s="249">
        <v>41646</v>
      </c>
      <c r="C7220" s="1" t="s">
        <v>525</v>
      </c>
      <c r="D7220" s="2">
        <v>17</v>
      </c>
      <c r="F7220" s="2"/>
    </row>
    <row r="7221" spans="2:8" hidden="1" outlineLevel="1">
      <c r="B7221" s="249">
        <v>41646</v>
      </c>
      <c r="C7221" s="1" t="s">
        <v>525</v>
      </c>
      <c r="D7221" s="2">
        <v>24</v>
      </c>
      <c r="F7221" s="2"/>
    </row>
    <row r="7222" spans="2:8" hidden="1" outlineLevel="1">
      <c r="B7222" s="249">
        <v>41646</v>
      </c>
      <c r="C7222" s="1" t="s">
        <v>525</v>
      </c>
      <c r="D7222" s="2">
        <v>145</v>
      </c>
    </row>
    <row r="7223" spans="2:8" hidden="1" outlineLevel="1">
      <c r="B7223" s="249">
        <v>41646</v>
      </c>
      <c r="C7223" s="1" t="s">
        <v>23</v>
      </c>
      <c r="D7223" s="2">
        <v>205</v>
      </c>
      <c r="F7223" s="2"/>
    </row>
    <row r="7224" spans="2:8" hidden="1" outlineLevel="1">
      <c r="B7224" s="249">
        <v>41647</v>
      </c>
      <c r="C7224" s="2" t="s">
        <v>525</v>
      </c>
      <c r="D7224" s="14">
        <v>40</v>
      </c>
    </row>
    <row r="7225" spans="2:8" hidden="1" outlineLevel="1">
      <c r="B7225" s="249">
        <v>41647</v>
      </c>
      <c r="C7225" s="2" t="s">
        <v>12</v>
      </c>
      <c r="D7225" s="2">
        <v>60</v>
      </c>
      <c r="F7225" s="2"/>
      <c r="H7225" s="7"/>
    </row>
    <row r="7226" spans="2:8" hidden="1" outlineLevel="1">
      <c r="B7226" s="249">
        <v>41647</v>
      </c>
      <c r="C7226" s="2" t="s">
        <v>3950</v>
      </c>
      <c r="D7226" s="2">
        <v>100</v>
      </c>
      <c r="F7226" s="2"/>
      <c r="H7226" s="7"/>
    </row>
    <row r="7227" spans="2:8" hidden="1" outlineLevel="1">
      <c r="B7227" s="249">
        <v>41647</v>
      </c>
      <c r="C7227" s="2" t="s">
        <v>549</v>
      </c>
      <c r="D7227" s="2">
        <v>23</v>
      </c>
      <c r="E7227" s="2"/>
      <c r="H7227" s="7"/>
    </row>
    <row r="7228" spans="2:8" hidden="1" outlineLevel="1">
      <c r="B7228" s="249">
        <v>41647</v>
      </c>
      <c r="C7228" s="236" t="s">
        <v>3951</v>
      </c>
      <c r="D7228" s="70">
        <v>120</v>
      </c>
      <c r="F7228" s="2"/>
      <c r="G7228" s="2"/>
    </row>
    <row r="7229" spans="2:8" hidden="1" outlineLevel="1">
      <c r="B7229" s="249">
        <v>41647</v>
      </c>
      <c r="C7229" s="1" t="s">
        <v>3952</v>
      </c>
      <c r="D7229" s="2">
        <v>130</v>
      </c>
      <c r="G7229" s="2"/>
    </row>
    <row r="7230" spans="2:8" hidden="1" outlineLevel="1">
      <c r="B7230" s="249">
        <v>41648</v>
      </c>
      <c r="C7230" s="1" t="s">
        <v>525</v>
      </c>
      <c r="D7230" s="2">
        <v>85</v>
      </c>
      <c r="G7230" s="2"/>
    </row>
    <row r="7231" spans="2:8" hidden="1" outlineLevel="1">
      <c r="B7231" s="249">
        <v>41648</v>
      </c>
      <c r="C7231" s="1" t="s">
        <v>112</v>
      </c>
      <c r="D7231" s="2">
        <v>47</v>
      </c>
      <c r="F7231" s="2"/>
    </row>
    <row r="7232" spans="2:8" hidden="1" outlineLevel="1">
      <c r="B7232" s="249">
        <v>41649</v>
      </c>
      <c r="C7232" s="1" t="s">
        <v>525</v>
      </c>
      <c r="D7232" s="14">
        <v>15</v>
      </c>
      <c r="E7232" s="28"/>
    </row>
    <row r="7233" spans="2:15" hidden="1" outlineLevel="1">
      <c r="B7233" s="249">
        <v>41649</v>
      </c>
      <c r="C7233" s="2" t="s">
        <v>525</v>
      </c>
      <c r="D7233" s="2">
        <v>13</v>
      </c>
    </row>
    <row r="7234" spans="2:15" hidden="1" outlineLevel="1">
      <c r="B7234" s="249">
        <v>41649</v>
      </c>
      <c r="C7234" s="1" t="s">
        <v>12</v>
      </c>
      <c r="D7234" s="2">
        <v>60</v>
      </c>
    </row>
    <row r="7235" spans="2:15" hidden="1" outlineLevel="1">
      <c r="B7235" s="249">
        <v>41649</v>
      </c>
      <c r="C7235" s="1" t="s">
        <v>525</v>
      </c>
      <c r="D7235" s="2">
        <v>24</v>
      </c>
      <c r="F7235" s="2"/>
    </row>
    <row r="7236" spans="2:15" hidden="1" outlineLevel="1">
      <c r="B7236" s="249">
        <v>41649</v>
      </c>
      <c r="C7236" s="1" t="s">
        <v>367</v>
      </c>
      <c r="D7236" s="14">
        <v>2</v>
      </c>
    </row>
    <row r="7237" spans="2:15" hidden="1" outlineLevel="1">
      <c r="B7237" s="249">
        <v>41649</v>
      </c>
      <c r="C7237" s="1" t="s">
        <v>81</v>
      </c>
      <c r="D7237" s="2">
        <v>50</v>
      </c>
      <c r="F7237"/>
      <c r="G7237"/>
      <c r="H7237"/>
      <c r="I7237"/>
      <c r="J7237"/>
      <c r="K7237"/>
      <c r="L7237"/>
      <c r="M7237"/>
      <c r="N7237"/>
      <c r="O7237"/>
    </row>
    <row r="7238" spans="2:15" hidden="1" outlineLevel="1">
      <c r="B7238" s="249">
        <v>41649</v>
      </c>
      <c r="C7238" s="1" t="s">
        <v>605</v>
      </c>
      <c r="D7238" s="2">
        <v>120</v>
      </c>
      <c r="E7238" s="2"/>
      <c r="F7238"/>
      <c r="G7238"/>
      <c r="H7238"/>
      <c r="I7238"/>
      <c r="J7238"/>
      <c r="K7238"/>
      <c r="L7238"/>
      <c r="M7238"/>
      <c r="N7238"/>
      <c r="O7238"/>
    </row>
    <row r="7239" spans="2:15" hidden="1" outlineLevel="1">
      <c r="B7239" s="249">
        <v>41650</v>
      </c>
      <c r="C7239" s="1" t="s">
        <v>226</v>
      </c>
      <c r="D7239" s="2">
        <v>30</v>
      </c>
      <c r="F7239" s="233"/>
      <c r="G7239"/>
      <c r="H7239"/>
      <c r="I7239"/>
      <c r="J7239"/>
      <c r="K7239"/>
      <c r="L7239"/>
      <c r="M7239"/>
      <c r="N7239"/>
      <c r="O7239"/>
    </row>
    <row r="7240" spans="2:15" hidden="1" outlineLevel="1">
      <c r="B7240" s="249">
        <v>41650</v>
      </c>
      <c r="C7240" s="2" t="s">
        <v>3960</v>
      </c>
      <c r="D7240" s="2">
        <v>34</v>
      </c>
      <c r="F7240" s="233"/>
      <c r="G7240"/>
      <c r="H7240"/>
      <c r="I7240"/>
      <c r="J7240"/>
      <c r="K7240"/>
      <c r="L7240"/>
      <c r="M7240"/>
      <c r="N7240"/>
      <c r="O7240"/>
    </row>
    <row r="7241" spans="2:15" hidden="1" outlineLevel="1">
      <c r="B7241" s="249">
        <v>41650</v>
      </c>
      <c r="C7241" s="1" t="s">
        <v>173</v>
      </c>
      <c r="D7241" s="2">
        <v>50</v>
      </c>
      <c r="E7241" s="2"/>
    </row>
    <row r="7242" spans="2:15" hidden="1" outlineLevel="1">
      <c r="B7242" s="249">
        <v>41650</v>
      </c>
      <c r="C7242" s="1" t="s">
        <v>3961</v>
      </c>
      <c r="D7242" s="2">
        <v>600</v>
      </c>
    </row>
    <row r="7243" spans="2:15" hidden="1" outlineLevel="1">
      <c r="B7243" s="249">
        <v>41650</v>
      </c>
      <c r="C7243" s="1" t="s">
        <v>3962</v>
      </c>
      <c r="D7243" s="2">
        <v>4</v>
      </c>
      <c r="F7243" s="2"/>
    </row>
    <row r="7244" spans="2:15" hidden="1" outlineLevel="1">
      <c r="B7244" s="249">
        <v>41650</v>
      </c>
      <c r="C7244" s="1" t="s">
        <v>114</v>
      </c>
      <c r="D7244" s="2">
        <v>30</v>
      </c>
    </row>
    <row r="7245" spans="2:15" hidden="1" outlineLevel="1">
      <c r="B7245" s="249">
        <v>41650</v>
      </c>
      <c r="C7245" s="1" t="s">
        <v>531</v>
      </c>
      <c r="D7245" s="2">
        <v>20</v>
      </c>
      <c r="F7245" s="2"/>
    </row>
    <row r="7246" spans="2:15" hidden="1" outlineLevel="1">
      <c r="B7246" s="249">
        <v>41650</v>
      </c>
      <c r="C7246" s="1" t="s">
        <v>177</v>
      </c>
      <c r="D7246" s="2">
        <v>36</v>
      </c>
    </row>
    <row r="7247" spans="2:15" hidden="1" outlineLevel="1">
      <c r="B7247" s="249">
        <v>41650</v>
      </c>
      <c r="C7247" s="1" t="s">
        <v>3963</v>
      </c>
      <c r="D7247" s="2">
        <v>5</v>
      </c>
      <c r="F7247" s="2"/>
    </row>
    <row r="7248" spans="2:15" hidden="1" outlineLevel="1">
      <c r="B7248" s="249">
        <v>41650</v>
      </c>
      <c r="C7248" s="1" t="s">
        <v>3964</v>
      </c>
      <c r="D7248" s="2">
        <v>5</v>
      </c>
      <c r="F7248" s="2"/>
    </row>
    <row r="7249" spans="2:15" hidden="1" outlineLevel="1">
      <c r="B7249" s="249">
        <v>41650</v>
      </c>
      <c r="C7249" s="1" t="s">
        <v>222</v>
      </c>
      <c r="D7249" s="2">
        <v>12</v>
      </c>
    </row>
    <row r="7250" spans="2:15" hidden="1" outlineLevel="1">
      <c r="B7250" s="249">
        <v>41650</v>
      </c>
      <c r="C7250" s="2" t="s">
        <v>696</v>
      </c>
      <c r="D7250" s="2">
        <v>30</v>
      </c>
      <c r="F7250" s="2"/>
    </row>
    <row r="7251" spans="2:15" hidden="1" outlineLevel="1">
      <c r="B7251" s="249">
        <v>41650</v>
      </c>
      <c r="C7251" s="1" t="s">
        <v>485</v>
      </c>
      <c r="D7251" s="2">
        <v>20</v>
      </c>
      <c r="F7251" s="233"/>
      <c r="G7251"/>
      <c r="H7251"/>
      <c r="I7251"/>
      <c r="J7251"/>
      <c r="K7251"/>
      <c r="L7251"/>
      <c r="M7251"/>
      <c r="N7251"/>
      <c r="O7251"/>
    </row>
    <row r="7252" spans="2:15" hidden="1" outlineLevel="1">
      <c r="B7252" s="249">
        <v>41650</v>
      </c>
      <c r="C7252" s="2" t="s">
        <v>6</v>
      </c>
      <c r="D7252" s="2">
        <v>10</v>
      </c>
    </row>
    <row r="7253" spans="2:15" hidden="1" outlineLevel="1">
      <c r="B7253" s="249">
        <v>41650</v>
      </c>
      <c r="C7253" s="1" t="s">
        <v>3965</v>
      </c>
      <c r="D7253" s="2">
        <v>60</v>
      </c>
      <c r="G7253" s="2"/>
      <c r="I7253" s="32"/>
      <c r="K7253" s="2"/>
    </row>
    <row r="7254" spans="2:15" hidden="1" outlineLevel="1">
      <c r="B7254" s="249">
        <v>41650</v>
      </c>
      <c r="C7254" s="1" t="s">
        <v>3966</v>
      </c>
      <c r="D7254" s="2">
        <v>10</v>
      </c>
      <c r="F7254" s="2"/>
      <c r="I7254" s="32"/>
      <c r="K7254" s="2"/>
    </row>
    <row r="7255" spans="2:15" hidden="1" outlineLevel="1">
      <c r="B7255" s="249">
        <v>41650</v>
      </c>
      <c r="C7255" s="1" t="s">
        <v>177</v>
      </c>
      <c r="D7255" s="2">
        <v>30</v>
      </c>
      <c r="E7255" s="2"/>
      <c r="F7255" s="2"/>
    </row>
    <row r="7256" spans="2:15" hidden="1" outlineLevel="1">
      <c r="B7256" s="249">
        <v>41650</v>
      </c>
      <c r="C7256" s="1" t="s">
        <v>93</v>
      </c>
      <c r="D7256" s="2">
        <v>35</v>
      </c>
      <c r="E7256" s="2"/>
      <c r="F7256" s="2"/>
      <c r="G7256" s="2"/>
    </row>
    <row r="7257" spans="2:15" hidden="1" outlineLevel="1">
      <c r="B7257" s="249">
        <v>41650</v>
      </c>
      <c r="C7257" s="1" t="s">
        <v>205</v>
      </c>
      <c r="D7257" s="2">
        <v>113</v>
      </c>
      <c r="F7257" s="2"/>
    </row>
    <row r="7258" spans="2:15" hidden="1" outlineLevel="1">
      <c r="B7258" s="249">
        <v>41650</v>
      </c>
      <c r="C7258" s="1" t="s">
        <v>205</v>
      </c>
      <c r="D7258" s="2">
        <v>129</v>
      </c>
    </row>
    <row r="7259" spans="2:15" hidden="1" outlineLevel="1">
      <c r="B7259" s="249">
        <v>41650</v>
      </c>
      <c r="C7259" s="1" t="s">
        <v>3046</v>
      </c>
      <c r="D7259" s="2">
        <v>8</v>
      </c>
      <c r="E7259" s="2"/>
    </row>
    <row r="7260" spans="2:15" hidden="1" outlineLevel="1">
      <c r="B7260" s="249">
        <v>41651</v>
      </c>
      <c r="C7260" s="1" t="s">
        <v>414</v>
      </c>
      <c r="D7260" s="2">
        <v>60</v>
      </c>
      <c r="F7260" s="2"/>
    </row>
    <row r="7261" spans="2:15" hidden="1" outlineLevel="1">
      <c r="B7261" s="249">
        <v>41651</v>
      </c>
      <c r="C7261" s="1" t="s">
        <v>3967</v>
      </c>
      <c r="D7261" s="2">
        <v>80</v>
      </c>
    </row>
    <row r="7262" spans="2:15" hidden="1" outlineLevel="1">
      <c r="B7262" s="249">
        <v>41651</v>
      </c>
      <c r="C7262" s="1" t="s">
        <v>3967</v>
      </c>
      <c r="D7262" s="2">
        <v>30</v>
      </c>
    </row>
    <row r="7263" spans="2:15" hidden="1" outlineLevel="1">
      <c r="B7263" s="249">
        <v>41651</v>
      </c>
      <c r="C7263" s="1" t="s">
        <v>3968</v>
      </c>
      <c r="D7263" s="2">
        <v>20</v>
      </c>
      <c r="F7263" s="2"/>
    </row>
    <row r="7264" spans="2:15" hidden="1" outlineLevel="1">
      <c r="B7264" s="249">
        <v>41651</v>
      </c>
      <c r="C7264" s="1" t="s">
        <v>3967</v>
      </c>
      <c r="D7264" s="2">
        <v>20</v>
      </c>
      <c r="F7264" s="2"/>
    </row>
    <row r="7265" spans="2:10" hidden="1" outlineLevel="1">
      <c r="B7265" s="249">
        <v>41651</v>
      </c>
      <c r="C7265" s="267" t="s">
        <v>114</v>
      </c>
      <c r="D7265" s="404">
        <v>30</v>
      </c>
    </row>
    <row r="7266" spans="2:10" hidden="1" outlineLevel="1">
      <c r="B7266" s="249">
        <v>41651</v>
      </c>
      <c r="C7266" s="1" t="s">
        <v>23</v>
      </c>
      <c r="D7266" s="2">
        <v>87</v>
      </c>
      <c r="E7266" s="2"/>
    </row>
    <row r="7267" spans="2:10" hidden="1" outlineLevel="1">
      <c r="B7267" s="249">
        <v>41652</v>
      </c>
      <c r="C7267" s="1" t="s">
        <v>246</v>
      </c>
      <c r="D7267" s="2">
        <v>45</v>
      </c>
    </row>
    <row r="7268" spans="2:10" hidden="1" outlineLevel="1">
      <c r="B7268" s="249">
        <v>41652</v>
      </c>
      <c r="C7268" s="1" t="s">
        <v>431</v>
      </c>
      <c r="D7268" s="2">
        <v>2</v>
      </c>
      <c r="E7268" s="2"/>
      <c r="F7268" s="2"/>
    </row>
    <row r="7269" spans="2:10" hidden="1" outlineLevel="1">
      <c r="B7269" s="249">
        <v>41652</v>
      </c>
      <c r="C7269" s="1" t="s">
        <v>220</v>
      </c>
      <c r="D7269" s="2">
        <v>20</v>
      </c>
      <c r="F7269" s="2"/>
    </row>
    <row r="7270" spans="2:10" hidden="1" outlineLevel="1">
      <c r="B7270" s="249">
        <v>41652</v>
      </c>
      <c r="C7270" s="1" t="s">
        <v>3969</v>
      </c>
      <c r="D7270" s="2">
        <v>50</v>
      </c>
      <c r="F7270" s="2"/>
      <c r="H7270" s="7"/>
    </row>
    <row r="7271" spans="2:10" hidden="1" outlineLevel="1">
      <c r="B7271" s="249">
        <v>41652</v>
      </c>
      <c r="C7271" s="1" t="s">
        <v>2177</v>
      </c>
      <c r="D7271" s="2">
        <v>260</v>
      </c>
      <c r="E7271" s="2"/>
      <c r="H7271" s="7"/>
    </row>
    <row r="7272" spans="2:10" hidden="1" outlineLevel="1">
      <c r="B7272" s="249">
        <v>41652</v>
      </c>
      <c r="C7272" s="1" t="s">
        <v>3970</v>
      </c>
      <c r="D7272" s="2">
        <v>24</v>
      </c>
      <c r="E7272" s="2"/>
      <c r="F7272" s="2"/>
      <c r="J7272" s="7"/>
    </row>
    <row r="7273" spans="2:10" hidden="1" outlineLevel="1">
      <c r="B7273" s="249">
        <v>41652</v>
      </c>
      <c r="C7273" s="1" t="s">
        <v>166</v>
      </c>
      <c r="D7273" s="2">
        <v>700</v>
      </c>
      <c r="E7273" s="2"/>
      <c r="F7273" s="2"/>
      <c r="J7273" s="7"/>
    </row>
    <row r="7274" spans="2:10" hidden="1" outlineLevel="1">
      <c r="B7274" s="249">
        <v>41653</v>
      </c>
      <c r="C7274" s="1" t="s">
        <v>3971</v>
      </c>
      <c r="D7274" s="2">
        <v>10</v>
      </c>
    </row>
    <row r="7275" spans="2:10" hidden="1" outlineLevel="1">
      <c r="B7275" s="249">
        <v>41653</v>
      </c>
      <c r="C7275" s="1" t="s">
        <v>3972</v>
      </c>
      <c r="D7275" s="2">
        <v>30</v>
      </c>
      <c r="E7275" s="2"/>
      <c r="F7275" s="2"/>
      <c r="H7275" s="2"/>
    </row>
    <row r="7276" spans="2:10" hidden="1" outlineLevel="1">
      <c r="B7276" s="249">
        <v>41654</v>
      </c>
      <c r="C7276" s="1" t="s">
        <v>2439</v>
      </c>
      <c r="D7276" s="2">
        <v>12</v>
      </c>
      <c r="F7276" s="2"/>
    </row>
    <row r="7277" spans="2:10" hidden="1" outlineLevel="1">
      <c r="B7277" s="249">
        <v>41654</v>
      </c>
      <c r="C7277" s="2" t="s">
        <v>132</v>
      </c>
      <c r="D7277" s="2">
        <v>100</v>
      </c>
      <c r="E7277" s="2"/>
      <c r="F7277" s="2"/>
    </row>
    <row r="7278" spans="2:10" hidden="1" outlineLevel="1">
      <c r="B7278" s="249">
        <v>41654</v>
      </c>
      <c r="C7278" s="1" t="s">
        <v>620</v>
      </c>
      <c r="D7278" s="2">
        <v>20</v>
      </c>
    </row>
    <row r="7279" spans="2:10" hidden="1" outlineLevel="1">
      <c r="B7279" s="249">
        <v>41654</v>
      </c>
      <c r="C7279" s="1" t="s">
        <v>901</v>
      </c>
      <c r="D7279" s="2">
        <v>4</v>
      </c>
      <c r="E7279" s="2"/>
      <c r="F7279" s="2"/>
    </row>
    <row r="7280" spans="2:10" hidden="1" outlineLevel="1">
      <c r="B7280" s="249">
        <v>41654</v>
      </c>
      <c r="C7280" s="1" t="s">
        <v>2439</v>
      </c>
      <c r="D7280" s="2">
        <v>12</v>
      </c>
      <c r="E7280" s="2"/>
    </row>
    <row r="7281" spans="2:6" hidden="1" outlineLevel="1">
      <c r="B7281" s="249">
        <v>41655</v>
      </c>
      <c r="C7281" s="1" t="s">
        <v>3977</v>
      </c>
      <c r="D7281" s="2">
        <v>300</v>
      </c>
    </row>
    <row r="7282" spans="2:6" hidden="1" outlineLevel="1">
      <c r="B7282" s="249">
        <v>41655</v>
      </c>
      <c r="C7282" s="1" t="s">
        <v>516</v>
      </c>
      <c r="D7282" s="2">
        <v>60</v>
      </c>
      <c r="E7282" s="2"/>
      <c r="F7282" s="2"/>
    </row>
    <row r="7283" spans="2:6" hidden="1" outlineLevel="1">
      <c r="B7283" s="249">
        <v>41655</v>
      </c>
      <c r="C7283" s="1" t="s">
        <v>605</v>
      </c>
      <c r="D7283" s="2">
        <v>15</v>
      </c>
      <c r="E7283" s="2"/>
      <c r="F7283" s="2"/>
    </row>
    <row r="7284" spans="2:6" hidden="1" outlineLevel="1">
      <c r="B7284" s="249">
        <v>41655</v>
      </c>
      <c r="C7284" s="1" t="s">
        <v>944</v>
      </c>
      <c r="D7284" s="2">
        <v>40</v>
      </c>
      <c r="E7284" s="253"/>
      <c r="F7284" s="2"/>
    </row>
    <row r="7285" spans="2:6" hidden="1" outlineLevel="1">
      <c r="B7285" s="249">
        <v>41655</v>
      </c>
      <c r="C7285" s="1" t="s">
        <v>3978</v>
      </c>
      <c r="D7285" s="2">
        <v>20</v>
      </c>
      <c r="E7285" s="2"/>
      <c r="F7285" s="2"/>
    </row>
    <row r="7286" spans="2:6" hidden="1" outlineLevel="1">
      <c r="B7286" s="249">
        <v>41655</v>
      </c>
      <c r="C7286" s="1" t="s">
        <v>246</v>
      </c>
      <c r="D7286" s="2">
        <v>340</v>
      </c>
      <c r="E7286" s="2"/>
    </row>
    <row r="7287" spans="2:6" hidden="1" outlineLevel="1">
      <c r="B7287" s="249">
        <v>41656</v>
      </c>
      <c r="C7287" s="1" t="s">
        <v>222</v>
      </c>
      <c r="D7287" s="2">
        <v>101</v>
      </c>
      <c r="F7287" s="2"/>
    </row>
    <row r="7288" spans="2:6" hidden="1" outlineLevel="1">
      <c r="B7288" s="249">
        <v>41656</v>
      </c>
      <c r="C7288" s="1" t="s">
        <v>246</v>
      </c>
      <c r="D7288" s="2">
        <v>250</v>
      </c>
      <c r="E7288" s="2"/>
    </row>
    <row r="7289" spans="2:6" hidden="1" outlineLevel="1">
      <c r="B7289" s="249">
        <v>41656</v>
      </c>
      <c r="C7289" s="2" t="s">
        <v>3264</v>
      </c>
      <c r="D7289" s="2">
        <v>30</v>
      </c>
      <c r="F7289" s="2"/>
    </row>
    <row r="7290" spans="2:6" hidden="1" outlineLevel="1">
      <c r="B7290" s="249">
        <v>41656</v>
      </c>
      <c r="C7290" s="2" t="s">
        <v>696</v>
      </c>
      <c r="D7290" s="2">
        <v>10</v>
      </c>
      <c r="F7290" s="2"/>
    </row>
    <row r="7291" spans="2:6" hidden="1" outlineLevel="1">
      <c r="B7291" s="249">
        <v>41656</v>
      </c>
      <c r="C7291" s="2" t="s">
        <v>3979</v>
      </c>
      <c r="D7291" s="2">
        <v>10</v>
      </c>
      <c r="E7291" s="2"/>
      <c r="F7291" s="2"/>
    </row>
    <row r="7292" spans="2:6" hidden="1" outlineLevel="1">
      <c r="B7292" s="249">
        <v>41656</v>
      </c>
      <c r="C7292" s="1" t="s">
        <v>2324</v>
      </c>
      <c r="D7292" s="2">
        <v>20</v>
      </c>
    </row>
    <row r="7293" spans="2:6" hidden="1" outlineLevel="1">
      <c r="B7293" s="249">
        <v>41656</v>
      </c>
      <c r="C7293" s="1" t="s">
        <v>2759</v>
      </c>
      <c r="D7293" s="2">
        <v>40</v>
      </c>
      <c r="E7293" s="2"/>
      <c r="F7293" s="2"/>
    </row>
    <row r="7294" spans="2:6" hidden="1" outlineLevel="1">
      <c r="B7294" s="249">
        <v>41657</v>
      </c>
      <c r="C7294" s="1" t="s">
        <v>177</v>
      </c>
      <c r="D7294" s="2">
        <v>45</v>
      </c>
      <c r="E7294" s="2"/>
      <c r="F7294" s="2"/>
    </row>
    <row r="7295" spans="2:6" hidden="1" outlineLevel="1">
      <c r="B7295" s="249">
        <v>41657</v>
      </c>
      <c r="C7295" s="1" t="s">
        <v>2439</v>
      </c>
      <c r="D7295" s="2">
        <v>12</v>
      </c>
      <c r="E7295" s="2"/>
    </row>
    <row r="7296" spans="2:6" hidden="1" outlineLevel="1">
      <c r="B7296" s="249">
        <v>41657</v>
      </c>
      <c r="C7296" s="1" t="s">
        <v>3052</v>
      </c>
      <c r="D7296" s="2">
        <v>10</v>
      </c>
      <c r="E7296" s="2"/>
      <c r="F7296" s="2"/>
    </row>
    <row r="7297" spans="2:7" hidden="1" outlineLevel="1">
      <c r="B7297" s="249">
        <v>41657</v>
      </c>
      <c r="C7297" s="1" t="s">
        <v>304</v>
      </c>
      <c r="D7297" s="2">
        <v>240</v>
      </c>
      <c r="F7297" s="2"/>
    </row>
    <row r="7298" spans="2:7" hidden="1" outlineLevel="1">
      <c r="B7298" s="249">
        <v>41657</v>
      </c>
      <c r="C7298" s="1" t="s">
        <v>23</v>
      </c>
      <c r="D7298" s="14">
        <v>160</v>
      </c>
      <c r="E7298" s="2"/>
      <c r="F7298" s="2"/>
    </row>
    <row r="7299" spans="2:7" hidden="1" outlineLevel="1">
      <c r="B7299" s="249">
        <v>41657</v>
      </c>
      <c r="C7299" s="1" t="s">
        <v>3980</v>
      </c>
      <c r="D7299" s="2">
        <v>100</v>
      </c>
      <c r="E7299" s="2"/>
      <c r="F7299" s="2"/>
    </row>
    <row r="7300" spans="2:7" hidden="1" outlineLevel="1">
      <c r="B7300" s="249">
        <v>41658</v>
      </c>
      <c r="C7300" s="1" t="s">
        <v>132</v>
      </c>
      <c r="D7300" s="2">
        <v>100</v>
      </c>
      <c r="F7300" s="2"/>
      <c r="G7300" s="2"/>
    </row>
    <row r="7301" spans="2:7" hidden="1" outlineLevel="1">
      <c r="B7301" s="249">
        <v>41658</v>
      </c>
      <c r="C7301" s="205" t="s">
        <v>3982</v>
      </c>
      <c r="D7301" s="2">
        <v>20</v>
      </c>
      <c r="F7301" s="2"/>
    </row>
    <row r="7302" spans="2:7" hidden="1" outlineLevel="1">
      <c r="B7302" s="249">
        <v>41658</v>
      </c>
      <c r="C7302" s="1" t="s">
        <v>927</v>
      </c>
      <c r="D7302" s="2">
        <v>100</v>
      </c>
      <c r="F7302" s="2"/>
    </row>
    <row r="7303" spans="2:7" hidden="1" outlineLevel="1">
      <c r="B7303" s="249">
        <v>41658</v>
      </c>
      <c r="C7303" s="1" t="s">
        <v>620</v>
      </c>
      <c r="D7303" s="2">
        <v>10</v>
      </c>
    </row>
    <row r="7304" spans="2:7" hidden="1" outlineLevel="1">
      <c r="B7304" s="249">
        <v>41658</v>
      </c>
      <c r="C7304" s="1" t="s">
        <v>367</v>
      </c>
      <c r="D7304" s="2">
        <v>4</v>
      </c>
    </row>
    <row r="7305" spans="2:7" hidden="1" outlineLevel="1">
      <c r="B7305" s="249">
        <v>41658</v>
      </c>
      <c r="C7305" s="1" t="s">
        <v>173</v>
      </c>
      <c r="D7305" s="2">
        <v>50</v>
      </c>
    </row>
    <row r="7306" spans="2:7" hidden="1" outlineLevel="1">
      <c r="B7306" s="249">
        <v>41658</v>
      </c>
      <c r="C7306" s="1" t="s">
        <v>224</v>
      </c>
      <c r="D7306" s="2">
        <v>5</v>
      </c>
      <c r="E7306" s="2"/>
    </row>
    <row r="7307" spans="2:7" hidden="1" outlineLevel="1">
      <c r="B7307" s="249">
        <v>41659</v>
      </c>
      <c r="C7307" s="1" t="s">
        <v>173</v>
      </c>
      <c r="D7307" s="2">
        <v>30</v>
      </c>
    </row>
    <row r="7308" spans="2:7" hidden="1" outlineLevel="1">
      <c r="B7308" s="249">
        <v>41659</v>
      </c>
      <c r="C7308" s="2" t="s">
        <v>525</v>
      </c>
      <c r="D7308" s="2">
        <v>162</v>
      </c>
    </row>
    <row r="7309" spans="2:7" hidden="1" outlineLevel="1">
      <c r="B7309" s="249">
        <v>41659</v>
      </c>
      <c r="C7309" s="2" t="s">
        <v>525</v>
      </c>
      <c r="D7309" s="2">
        <v>2050</v>
      </c>
    </row>
    <row r="7310" spans="2:7" hidden="1" outlineLevel="1">
      <c r="B7310" s="249">
        <v>41659</v>
      </c>
      <c r="C7310" s="1" t="s">
        <v>3983</v>
      </c>
      <c r="D7310" s="2">
        <v>100</v>
      </c>
      <c r="F7310" s="2"/>
    </row>
    <row r="7311" spans="2:7" hidden="1" outlineLevel="1">
      <c r="B7311" s="249">
        <v>41659</v>
      </c>
      <c r="C7311" s="1" t="s">
        <v>757</v>
      </c>
      <c r="D7311" s="2">
        <v>100</v>
      </c>
    </row>
    <row r="7312" spans="2:7" hidden="1" outlineLevel="1">
      <c r="B7312" s="249">
        <v>41660</v>
      </c>
      <c r="C7312" s="1" t="s">
        <v>525</v>
      </c>
      <c r="D7312" s="2">
        <v>23</v>
      </c>
      <c r="F7312" s="2"/>
    </row>
    <row r="7313" spans="2:6" hidden="1" outlineLevel="1">
      <c r="B7313" s="249">
        <v>41660</v>
      </c>
      <c r="C7313" s="1" t="s">
        <v>525</v>
      </c>
      <c r="D7313" s="2">
        <v>20</v>
      </c>
      <c r="E7313" s="2"/>
      <c r="F7313" s="2"/>
    </row>
    <row r="7314" spans="2:6" hidden="1" outlineLevel="1">
      <c r="B7314" s="249">
        <v>41660</v>
      </c>
      <c r="C7314" s="1" t="s">
        <v>373</v>
      </c>
      <c r="D7314" s="2">
        <v>5000</v>
      </c>
    </row>
    <row r="7315" spans="2:6" hidden="1" outlineLevel="1">
      <c r="B7315" s="249">
        <v>41660</v>
      </c>
      <c r="C7315" s="1" t="s">
        <v>525</v>
      </c>
      <c r="D7315" s="2">
        <v>30</v>
      </c>
    </row>
    <row r="7316" spans="2:6" hidden="1" outlineLevel="1">
      <c r="B7316" s="249">
        <v>41660</v>
      </c>
      <c r="C7316" s="1" t="s">
        <v>525</v>
      </c>
      <c r="D7316" s="2">
        <v>30</v>
      </c>
    </row>
    <row r="7317" spans="2:6" hidden="1" outlineLevel="1">
      <c r="B7317" s="249">
        <v>41660</v>
      </c>
      <c r="C7317" s="205" t="s">
        <v>525</v>
      </c>
      <c r="D7317" s="2">
        <v>35</v>
      </c>
      <c r="E7317" s="2"/>
      <c r="F7317" s="228"/>
    </row>
    <row r="7318" spans="2:6" hidden="1" outlineLevel="1">
      <c r="B7318" s="249">
        <v>41660</v>
      </c>
      <c r="C7318" s="1" t="s">
        <v>51</v>
      </c>
      <c r="D7318" s="2">
        <v>45</v>
      </c>
      <c r="F7318" s="2"/>
    </row>
    <row r="7319" spans="2:6" hidden="1" outlineLevel="1">
      <c r="B7319" s="249">
        <v>41660</v>
      </c>
      <c r="C7319" s="1" t="s">
        <v>3211</v>
      </c>
      <c r="D7319" s="2">
        <v>5</v>
      </c>
    </row>
    <row r="7320" spans="2:6" hidden="1" outlineLevel="1">
      <c r="B7320" s="249">
        <v>41661</v>
      </c>
      <c r="C7320" s="1" t="s">
        <v>525</v>
      </c>
      <c r="D7320" s="2">
        <v>15</v>
      </c>
      <c r="E7320" s="2"/>
      <c r="F7320" s="2"/>
    </row>
    <row r="7321" spans="2:6" hidden="1" outlineLevel="1">
      <c r="B7321" s="249">
        <v>41661</v>
      </c>
      <c r="C7321" s="1" t="s">
        <v>525</v>
      </c>
      <c r="D7321" s="2">
        <v>75</v>
      </c>
      <c r="F7321" s="2"/>
    </row>
    <row r="7322" spans="2:6" hidden="1" outlineLevel="1">
      <c r="B7322" s="249">
        <v>41661</v>
      </c>
      <c r="C7322" s="1" t="s">
        <v>49</v>
      </c>
      <c r="D7322" s="2">
        <v>125</v>
      </c>
    </row>
    <row r="7323" spans="2:6" hidden="1" outlineLevel="1">
      <c r="B7323" s="249">
        <v>41662</v>
      </c>
      <c r="C7323" s="1" t="s">
        <v>525</v>
      </c>
      <c r="D7323" s="2">
        <v>23</v>
      </c>
      <c r="F7323" s="2"/>
    </row>
    <row r="7324" spans="2:6" hidden="1" outlineLevel="1">
      <c r="B7324" s="249">
        <v>41662</v>
      </c>
      <c r="C7324" s="1" t="s">
        <v>525</v>
      </c>
      <c r="D7324" s="2">
        <v>25</v>
      </c>
      <c r="F7324" s="2"/>
    </row>
    <row r="7325" spans="2:6" hidden="1" outlineLevel="1">
      <c r="B7325" s="249">
        <v>41662</v>
      </c>
      <c r="C7325" s="2" t="s">
        <v>525</v>
      </c>
      <c r="D7325" s="2">
        <v>30</v>
      </c>
    </row>
    <row r="7326" spans="2:6" hidden="1" outlineLevel="1">
      <c r="B7326" s="249">
        <v>41662</v>
      </c>
      <c r="C7326" s="1" t="s">
        <v>525</v>
      </c>
      <c r="D7326" s="2">
        <v>32</v>
      </c>
      <c r="F7326" s="2"/>
    </row>
    <row r="7327" spans="2:6" hidden="1" outlineLevel="1">
      <c r="B7327" s="249">
        <v>41662</v>
      </c>
      <c r="C7327" s="1" t="s">
        <v>525</v>
      </c>
      <c r="D7327" s="2">
        <v>16</v>
      </c>
    </row>
    <row r="7328" spans="2:6" hidden="1" outlineLevel="1">
      <c r="B7328" s="249">
        <v>41662</v>
      </c>
      <c r="C7328" s="1" t="s">
        <v>525</v>
      </c>
      <c r="D7328" s="2">
        <v>20</v>
      </c>
    </row>
    <row r="7329" spans="2:7" hidden="1" outlineLevel="1">
      <c r="B7329" s="249">
        <v>41662</v>
      </c>
      <c r="C7329" s="2" t="s">
        <v>525</v>
      </c>
      <c r="D7329" s="2">
        <v>200</v>
      </c>
    </row>
    <row r="7330" spans="2:7" hidden="1" outlineLevel="1">
      <c r="B7330" s="249">
        <v>41662</v>
      </c>
      <c r="C7330" s="1" t="s">
        <v>525</v>
      </c>
      <c r="D7330" s="2">
        <v>60</v>
      </c>
      <c r="F7330" s="2"/>
    </row>
    <row r="7331" spans="2:7" hidden="1" outlineLevel="1">
      <c r="B7331" s="249">
        <v>41662</v>
      </c>
      <c r="C7331" s="1" t="s">
        <v>525</v>
      </c>
      <c r="D7331" s="2">
        <v>15</v>
      </c>
      <c r="E7331" s="2"/>
    </row>
    <row r="7332" spans="2:7" hidden="1" outlineLevel="1">
      <c r="B7332" s="249">
        <v>41662</v>
      </c>
      <c r="C7332" s="2" t="s">
        <v>23</v>
      </c>
      <c r="D7332" s="2">
        <v>70</v>
      </c>
    </row>
    <row r="7333" spans="2:7" hidden="1" outlineLevel="1">
      <c r="B7333" s="249">
        <v>41663</v>
      </c>
      <c r="C7333" s="2" t="s">
        <v>525</v>
      </c>
      <c r="D7333" s="2">
        <v>23</v>
      </c>
      <c r="F7333" s="2"/>
    </row>
    <row r="7334" spans="2:7" hidden="1" outlineLevel="1">
      <c r="B7334" s="249">
        <v>41663</v>
      </c>
      <c r="C7334" s="2" t="s">
        <v>525</v>
      </c>
      <c r="D7334" s="2">
        <v>40</v>
      </c>
    </row>
    <row r="7335" spans="2:7" hidden="1" outlineLevel="1">
      <c r="B7335" s="249">
        <v>41663</v>
      </c>
      <c r="C7335" s="2" t="s">
        <v>525</v>
      </c>
      <c r="D7335" s="70">
        <v>26</v>
      </c>
    </row>
    <row r="7336" spans="2:7" hidden="1" outlineLevel="1">
      <c r="B7336" s="249">
        <v>41663</v>
      </c>
      <c r="C7336" s="70" t="s">
        <v>525</v>
      </c>
      <c r="D7336" s="70">
        <v>60</v>
      </c>
    </row>
    <row r="7337" spans="2:7" hidden="1" outlineLevel="1">
      <c r="B7337" s="249">
        <v>41663</v>
      </c>
      <c r="C7337" s="236" t="s">
        <v>525</v>
      </c>
      <c r="D7337" s="70">
        <v>145</v>
      </c>
      <c r="E7337" s="2"/>
      <c r="F7337" s="2"/>
      <c r="G7337" s="2"/>
    </row>
    <row r="7338" spans="2:7" hidden="1" outlineLevel="1">
      <c r="B7338" s="249">
        <v>41663</v>
      </c>
      <c r="C7338" s="236" t="s">
        <v>23</v>
      </c>
      <c r="D7338" s="70">
        <v>75</v>
      </c>
    </row>
    <row r="7339" spans="2:7" hidden="1" outlineLevel="1">
      <c r="B7339" s="249">
        <v>41663</v>
      </c>
      <c r="C7339" s="1" t="s">
        <v>525</v>
      </c>
      <c r="D7339" s="70">
        <v>16</v>
      </c>
      <c r="E7339" s="2"/>
    </row>
    <row r="7340" spans="2:7" hidden="1" outlineLevel="1">
      <c r="B7340" s="249">
        <v>41664</v>
      </c>
      <c r="C7340" s="1" t="s">
        <v>132</v>
      </c>
      <c r="D7340" s="2">
        <v>200</v>
      </c>
    </row>
    <row r="7341" spans="2:7" hidden="1" outlineLevel="1">
      <c r="B7341" s="249">
        <v>41664</v>
      </c>
      <c r="C7341" s="1" t="s">
        <v>730</v>
      </c>
      <c r="D7341" s="2">
        <v>300</v>
      </c>
    </row>
    <row r="7342" spans="2:7" hidden="1" outlineLevel="1">
      <c r="B7342" s="249">
        <v>41664</v>
      </c>
      <c r="C7342" s="1" t="s">
        <v>742</v>
      </c>
      <c r="D7342" s="2">
        <v>181</v>
      </c>
      <c r="E7342" s="2"/>
    </row>
    <row r="7343" spans="2:7" hidden="1" outlineLevel="1">
      <c r="B7343" s="249">
        <v>41664</v>
      </c>
      <c r="C7343" s="1" t="s">
        <v>525</v>
      </c>
      <c r="D7343" s="2">
        <v>16</v>
      </c>
    </row>
    <row r="7344" spans="2:7" hidden="1" outlineLevel="1">
      <c r="B7344" s="249">
        <v>41664</v>
      </c>
      <c r="C7344" s="1" t="s">
        <v>2661</v>
      </c>
      <c r="D7344" s="2">
        <v>280</v>
      </c>
    </row>
    <row r="7345" spans="2:6" hidden="1" outlineLevel="1">
      <c r="B7345" s="249">
        <v>41664</v>
      </c>
      <c r="C7345" s="2" t="s">
        <v>977</v>
      </c>
      <c r="D7345" s="2">
        <v>50</v>
      </c>
    </row>
    <row r="7346" spans="2:6" hidden="1" outlineLevel="1">
      <c r="B7346" s="249">
        <v>41664</v>
      </c>
      <c r="C7346" s="1" t="s">
        <v>177</v>
      </c>
      <c r="D7346" s="2">
        <v>11</v>
      </c>
    </row>
    <row r="7347" spans="2:6" hidden="1" outlineLevel="1">
      <c r="B7347" s="249">
        <v>41664</v>
      </c>
      <c r="C7347" s="2" t="s">
        <v>605</v>
      </c>
      <c r="D7347" s="2">
        <v>405</v>
      </c>
      <c r="E7347" s="2"/>
    </row>
    <row r="7348" spans="2:6" hidden="1" outlineLevel="1">
      <c r="B7348" s="249">
        <v>41665</v>
      </c>
      <c r="C7348" s="2" t="s">
        <v>173</v>
      </c>
      <c r="D7348" s="2">
        <v>40</v>
      </c>
    </row>
    <row r="7349" spans="2:6" hidden="1" outlineLevel="1">
      <c r="B7349" s="249">
        <v>41665</v>
      </c>
      <c r="C7349" s="1" t="s">
        <v>226</v>
      </c>
      <c r="D7349" s="2">
        <v>30</v>
      </c>
    </row>
    <row r="7350" spans="2:6" hidden="1" outlineLevel="1">
      <c r="B7350" s="249">
        <v>41665</v>
      </c>
      <c r="C7350" s="1" t="s">
        <v>114</v>
      </c>
      <c r="D7350" s="2">
        <v>75</v>
      </c>
    </row>
    <row r="7351" spans="2:6" hidden="1" outlineLevel="1">
      <c r="B7351" s="249">
        <v>41665</v>
      </c>
      <c r="C7351" s="1" t="s">
        <v>172</v>
      </c>
      <c r="D7351" s="2">
        <v>14</v>
      </c>
      <c r="F7351" s="2"/>
    </row>
    <row r="7352" spans="2:6" hidden="1" outlineLevel="1">
      <c r="B7352" s="249">
        <v>41665</v>
      </c>
      <c r="C7352" s="1" t="s">
        <v>346</v>
      </c>
      <c r="D7352" s="2">
        <v>20</v>
      </c>
      <c r="E7352" s="2"/>
    </row>
    <row r="7353" spans="2:6" hidden="1" outlineLevel="1">
      <c r="B7353" s="249">
        <v>41665</v>
      </c>
      <c r="C7353" s="1" t="s">
        <v>112</v>
      </c>
      <c r="D7353" s="2">
        <v>40</v>
      </c>
    </row>
    <row r="7354" spans="2:6" hidden="1" outlineLevel="1">
      <c r="B7354" s="249">
        <v>41666</v>
      </c>
      <c r="C7354" s="1" t="s">
        <v>525</v>
      </c>
      <c r="D7354" s="2">
        <v>23</v>
      </c>
    </row>
    <row r="7355" spans="2:6" hidden="1" outlineLevel="1">
      <c r="B7355" s="249">
        <v>41666</v>
      </c>
      <c r="C7355" s="1" t="s">
        <v>525</v>
      </c>
      <c r="D7355" s="2">
        <v>50</v>
      </c>
    </row>
    <row r="7356" spans="2:6" hidden="1" outlineLevel="1">
      <c r="B7356" s="249">
        <v>41666</v>
      </c>
      <c r="C7356" s="1" t="s">
        <v>730</v>
      </c>
      <c r="D7356" s="2">
        <v>150</v>
      </c>
    </row>
    <row r="7357" spans="2:6" hidden="1" outlineLevel="1">
      <c r="B7357" s="249">
        <v>41666</v>
      </c>
      <c r="C7357" s="1" t="s">
        <v>742</v>
      </c>
      <c r="D7357" s="2">
        <v>230</v>
      </c>
    </row>
    <row r="7358" spans="2:6" hidden="1" outlineLevel="1">
      <c r="B7358" s="249">
        <v>41666</v>
      </c>
      <c r="C7358" s="1" t="s">
        <v>955</v>
      </c>
      <c r="D7358" s="2">
        <v>45</v>
      </c>
      <c r="F7358" s="2"/>
    </row>
    <row r="7359" spans="2:6" hidden="1" outlineLevel="1">
      <c r="B7359" s="249">
        <v>41667</v>
      </c>
      <c r="C7359" s="1" t="s">
        <v>525</v>
      </c>
      <c r="D7359" s="2">
        <v>7</v>
      </c>
    </row>
    <row r="7360" spans="2:6" hidden="1" outlineLevel="1">
      <c r="B7360" s="249">
        <v>41667</v>
      </c>
      <c r="C7360" s="1" t="s">
        <v>525</v>
      </c>
      <c r="D7360" s="2">
        <v>37</v>
      </c>
    </row>
    <row r="7361" spans="2:7" hidden="1" outlineLevel="1">
      <c r="B7361" s="249">
        <v>41667</v>
      </c>
      <c r="C7361" s="1" t="s">
        <v>525</v>
      </c>
      <c r="D7361" s="2">
        <v>30</v>
      </c>
    </row>
    <row r="7362" spans="2:7" hidden="1" outlineLevel="1">
      <c r="B7362" s="249">
        <v>41667</v>
      </c>
      <c r="C7362" s="1" t="s">
        <v>3438</v>
      </c>
      <c r="D7362" s="2">
        <v>600</v>
      </c>
      <c r="F7362" s="2"/>
    </row>
    <row r="7363" spans="2:7" hidden="1" outlineLevel="1">
      <c r="B7363" s="249">
        <v>41667</v>
      </c>
      <c r="C7363" s="1" t="s">
        <v>51</v>
      </c>
      <c r="D7363" s="2">
        <v>105</v>
      </c>
      <c r="F7363" s="2"/>
    </row>
    <row r="7364" spans="2:7" hidden="1" outlineLevel="1">
      <c r="B7364" s="249">
        <v>41667</v>
      </c>
      <c r="C7364" s="1" t="s">
        <v>172</v>
      </c>
      <c r="D7364" s="2">
        <v>11</v>
      </c>
    </row>
    <row r="7365" spans="2:7" hidden="1" outlineLevel="1">
      <c r="B7365" s="249">
        <v>41668</v>
      </c>
      <c r="C7365" s="1" t="s">
        <v>525</v>
      </c>
      <c r="D7365" s="2">
        <v>15</v>
      </c>
      <c r="E7365" s="2"/>
      <c r="F7365" s="210"/>
      <c r="G7365" s="182"/>
    </row>
    <row r="7366" spans="2:7" hidden="1" outlineLevel="1">
      <c r="B7366" s="249">
        <v>41668</v>
      </c>
      <c r="C7366" s="1" t="s">
        <v>525</v>
      </c>
      <c r="D7366" s="2">
        <v>23</v>
      </c>
      <c r="F7366" s="2"/>
    </row>
    <row r="7367" spans="2:7" hidden="1" outlineLevel="1">
      <c r="B7367" s="249">
        <v>41668</v>
      </c>
      <c r="C7367" s="1" t="s">
        <v>525</v>
      </c>
      <c r="D7367" s="2">
        <v>30</v>
      </c>
    </row>
    <row r="7368" spans="2:7" hidden="1" outlineLevel="1">
      <c r="B7368" s="249">
        <v>41668</v>
      </c>
      <c r="C7368" s="1" t="s">
        <v>373</v>
      </c>
      <c r="D7368" s="2">
        <v>500</v>
      </c>
    </row>
    <row r="7369" spans="2:7" hidden="1" outlineLevel="1">
      <c r="B7369" s="249">
        <v>41668</v>
      </c>
      <c r="C7369" s="1" t="s">
        <v>525</v>
      </c>
      <c r="D7369" s="2">
        <v>23</v>
      </c>
    </row>
    <row r="7370" spans="2:7" hidden="1" outlineLevel="1">
      <c r="B7370" s="249">
        <v>41668</v>
      </c>
      <c r="C7370" s="383" t="s">
        <v>525</v>
      </c>
      <c r="D7370" s="320">
        <v>27</v>
      </c>
      <c r="F7370" s="2"/>
    </row>
    <row r="7371" spans="2:7" hidden="1" outlineLevel="1">
      <c r="B7371" s="249">
        <v>41668</v>
      </c>
      <c r="C7371" s="383" t="s">
        <v>4001</v>
      </c>
      <c r="D7371" s="320">
        <v>300</v>
      </c>
      <c r="F7371" s="2"/>
    </row>
    <row r="7372" spans="2:7" hidden="1" outlineLevel="1">
      <c r="B7372" s="249">
        <v>41668</v>
      </c>
      <c r="C7372" s="1" t="s">
        <v>58</v>
      </c>
      <c r="D7372" s="2">
        <v>28</v>
      </c>
      <c r="F7372" s="2"/>
    </row>
    <row r="7373" spans="2:7" hidden="1" outlineLevel="1">
      <c r="B7373" s="249">
        <v>41668</v>
      </c>
      <c r="C7373" s="383" t="s">
        <v>2868</v>
      </c>
      <c r="D7373" s="320">
        <v>6</v>
      </c>
      <c r="F7373" s="2"/>
    </row>
    <row r="7374" spans="2:7" hidden="1" outlineLevel="1">
      <c r="B7374" s="249">
        <v>41669</v>
      </c>
      <c r="C7374" s="383" t="s">
        <v>525</v>
      </c>
      <c r="D7374" s="320">
        <v>100</v>
      </c>
    </row>
    <row r="7375" spans="2:7" hidden="1" outlineLevel="1">
      <c r="B7375" s="249">
        <v>41669</v>
      </c>
      <c r="C7375" s="383" t="s">
        <v>525</v>
      </c>
      <c r="D7375" s="320">
        <v>31</v>
      </c>
    </row>
    <row r="7376" spans="2:7" hidden="1" outlineLevel="1">
      <c r="B7376" s="249">
        <v>41669</v>
      </c>
      <c r="C7376" s="383" t="s">
        <v>63</v>
      </c>
      <c r="D7376" s="320">
        <v>30</v>
      </c>
      <c r="F7376" s="2"/>
    </row>
    <row r="7377" spans="1:12" hidden="1" outlineLevel="1">
      <c r="B7377" s="249">
        <v>41670</v>
      </c>
      <c r="C7377" s="383" t="s">
        <v>525</v>
      </c>
      <c r="D7377" s="320">
        <v>23</v>
      </c>
    </row>
    <row r="7378" spans="1:12" hidden="1" outlineLevel="1">
      <c r="B7378" s="249">
        <v>41670</v>
      </c>
      <c r="C7378" s="383" t="s">
        <v>525</v>
      </c>
      <c r="D7378" s="320">
        <v>56</v>
      </c>
      <c r="F7378" s="2"/>
    </row>
    <row r="7379" spans="1:12" hidden="1" outlineLevel="1">
      <c r="B7379" s="249">
        <v>41670</v>
      </c>
      <c r="C7379" s="383" t="s">
        <v>525</v>
      </c>
      <c r="D7379" s="320">
        <v>50</v>
      </c>
      <c r="E7379" s="399"/>
      <c r="F7379" s="2"/>
    </row>
    <row r="7380" spans="1:12" hidden="1" outlineLevel="1">
      <c r="B7380" s="249">
        <v>41670</v>
      </c>
      <c r="C7380" s="383" t="s">
        <v>304</v>
      </c>
      <c r="D7380" s="320">
        <v>80</v>
      </c>
      <c r="E7380" s="1" t="s">
        <v>3088</v>
      </c>
    </row>
    <row r="7381" spans="1:12" hidden="1" outlineLevel="1">
      <c r="B7381" s="249">
        <v>41670</v>
      </c>
      <c r="C7381" s="383" t="s">
        <v>516</v>
      </c>
      <c r="D7381" s="320">
        <v>20</v>
      </c>
      <c r="E7381" s="399">
        <v>2</v>
      </c>
    </row>
    <row r="7382" spans="1:12" collapsed="1">
      <c r="B7382" s="249"/>
      <c r="C7382" s="383"/>
      <c r="D7382" s="320"/>
    </row>
    <row r="7383" spans="1:12">
      <c r="B7383" s="2472">
        <v>41671</v>
      </c>
      <c r="C7383" s="2472"/>
      <c r="D7383" s="2472"/>
      <c r="E7383" s="2472"/>
      <c r="F7383" s="2472"/>
      <c r="G7383" s="2472"/>
      <c r="H7383" s="2472"/>
      <c r="I7383" s="2472"/>
      <c r="J7383" s="2472"/>
      <c r="K7383" s="2472"/>
      <c r="L7383" s="2472"/>
    </row>
    <row r="7384" spans="1:12" hidden="1" outlineLevel="1">
      <c r="B7384" s="2473" t="s">
        <v>0</v>
      </c>
      <c r="C7384" s="2473"/>
      <c r="D7384" s="2473"/>
      <c r="I7384" s="2473" t="s">
        <v>2638</v>
      </c>
      <c r="J7384" s="2473"/>
      <c r="K7384" s="2473"/>
    </row>
    <row r="7385" spans="1:12" hidden="1" outlineLevel="1">
      <c r="B7385" s="3" t="s">
        <v>115</v>
      </c>
      <c r="C7385" s="3" t="s">
        <v>116</v>
      </c>
      <c r="D7385" s="4" t="s">
        <v>4</v>
      </c>
      <c r="I7385" s="3" t="s">
        <v>115</v>
      </c>
      <c r="J7385" s="3" t="s">
        <v>116</v>
      </c>
      <c r="K7385" s="4" t="s">
        <v>4</v>
      </c>
    </row>
    <row r="7386" spans="1:12" hidden="1" outlineLevel="1">
      <c r="A7386" s="545" t="s">
        <v>2859</v>
      </c>
      <c r="B7386" s="546">
        <v>41672</v>
      </c>
      <c r="C7386" s="547" t="s">
        <v>2904</v>
      </c>
      <c r="D7386" s="586">
        <v>9000</v>
      </c>
      <c r="E7386" s="28"/>
      <c r="I7386" s="72">
        <v>41640</v>
      </c>
      <c r="J7386" s="1" t="s">
        <v>41</v>
      </c>
      <c r="K7386" s="70">
        <v>1150</v>
      </c>
    </row>
    <row r="7387" spans="1:12" hidden="1" outlineLevel="1">
      <c r="A7387" s="438" t="s">
        <v>421</v>
      </c>
      <c r="B7387" s="436">
        <v>41675</v>
      </c>
      <c r="C7387" s="463" t="s">
        <v>3307</v>
      </c>
      <c r="D7387" s="587">
        <v>750</v>
      </c>
      <c r="E7387" s="28"/>
      <c r="I7387" s="72">
        <v>41674</v>
      </c>
      <c r="J7387" s="1" t="s">
        <v>3587</v>
      </c>
      <c r="K7387" s="70">
        <v>1700</v>
      </c>
    </row>
    <row r="7388" spans="1:12" hidden="1" outlineLevel="1">
      <c r="A7388" s="438" t="s">
        <v>421</v>
      </c>
      <c r="B7388" s="549" t="s">
        <v>608</v>
      </c>
      <c r="C7388" s="463" t="s">
        <v>3308</v>
      </c>
      <c r="D7388" s="585" t="s">
        <v>608</v>
      </c>
      <c r="E7388" s="28"/>
      <c r="F7388" s="32"/>
      <c r="G7388" s="32"/>
      <c r="I7388" s="72"/>
      <c r="K7388" s="70"/>
    </row>
    <row r="7389" spans="1:12" hidden="1" outlineLevel="1">
      <c r="A7389" s="617" t="s">
        <v>464</v>
      </c>
      <c r="B7389" s="616" t="s">
        <v>608</v>
      </c>
      <c r="C7389" s="615" t="s">
        <v>4025</v>
      </c>
      <c r="D7389" s="616" t="s">
        <v>608</v>
      </c>
      <c r="F7389" s="32"/>
      <c r="G7389" s="32"/>
      <c r="I7389" s="72"/>
      <c r="J7389" s="1" t="s">
        <v>195</v>
      </c>
      <c r="K7389" s="225">
        <f>SUM(K7386:K7388)</f>
        <v>2850</v>
      </c>
    </row>
    <row r="7390" spans="1:12" hidden="1" outlineLevel="1">
      <c r="A7390" s="438" t="s">
        <v>421</v>
      </c>
      <c r="B7390" s="436">
        <v>41675</v>
      </c>
      <c r="C7390" s="463" t="s">
        <v>656</v>
      </c>
      <c r="D7390" s="587">
        <v>230</v>
      </c>
      <c r="F7390" s="32"/>
      <c r="G7390" s="32"/>
      <c r="I7390" s="32"/>
      <c r="K7390" s="225"/>
    </row>
    <row r="7391" spans="1:12" hidden="1" outlineLevel="1">
      <c r="A7391" s="438" t="s">
        <v>421</v>
      </c>
      <c r="B7391" s="549" t="s">
        <v>608</v>
      </c>
      <c r="C7391" s="554" t="s">
        <v>3305</v>
      </c>
      <c r="D7391" s="585" t="s">
        <v>608</v>
      </c>
      <c r="E7391" s="28"/>
      <c r="F7391" s="32"/>
      <c r="G7391" s="32"/>
    </row>
    <row r="7392" spans="1:12" hidden="1" outlineLevel="1">
      <c r="A7392" s="555" t="s">
        <v>467</v>
      </c>
      <c r="B7392" s="556">
        <v>41694</v>
      </c>
      <c r="C7392" s="557" t="s">
        <v>3304</v>
      </c>
      <c r="D7392" s="590">
        <v>280.07</v>
      </c>
      <c r="E7392" s="25"/>
      <c r="F7392" s="32"/>
      <c r="G7392" s="32"/>
      <c r="I7392" s="1" t="s">
        <v>115</v>
      </c>
      <c r="J7392" s="1" t="s">
        <v>2</v>
      </c>
      <c r="K7392" s="1" t="s">
        <v>4</v>
      </c>
    </row>
    <row r="7393" spans="1:12" hidden="1" outlineLevel="1">
      <c r="A7393" s="555" t="s">
        <v>467</v>
      </c>
      <c r="B7393" s="556">
        <v>41694</v>
      </c>
      <c r="C7393" s="557" t="s">
        <v>614</v>
      </c>
      <c r="D7393" s="590">
        <v>283.14999999999998</v>
      </c>
      <c r="F7393" s="32"/>
      <c r="G7393" s="32"/>
      <c r="I7393" s="72">
        <v>41674</v>
      </c>
      <c r="J7393" s="1" t="s">
        <v>3136</v>
      </c>
      <c r="K7393" s="70">
        <v>100</v>
      </c>
      <c r="L7393" s="13"/>
    </row>
    <row r="7394" spans="1:12" ht="15" hidden="1" customHeight="1" outlineLevel="1">
      <c r="A7394" s="438" t="s">
        <v>421</v>
      </c>
      <c r="B7394" s="549" t="s">
        <v>608</v>
      </c>
      <c r="C7394" s="421" t="s">
        <v>2597</v>
      </c>
      <c r="D7394" s="585" t="s">
        <v>608</v>
      </c>
      <c r="F7394" s="32"/>
      <c r="G7394" s="32"/>
      <c r="I7394" s="249">
        <v>41676</v>
      </c>
      <c r="J7394" s="1" t="s">
        <v>118</v>
      </c>
      <c r="K7394" s="2">
        <v>1050</v>
      </c>
      <c r="L7394" s="13"/>
    </row>
    <row r="7395" spans="1:12" hidden="1" outlineLevel="1">
      <c r="A7395" s="438" t="s">
        <v>421</v>
      </c>
      <c r="B7395" s="549">
        <v>41690</v>
      </c>
      <c r="C7395" s="554" t="s">
        <v>475</v>
      </c>
      <c r="D7395" s="588">
        <v>430</v>
      </c>
      <c r="E7395" s="2"/>
      <c r="F7395" s="32"/>
      <c r="G7395" s="32"/>
      <c r="I7395" s="249">
        <v>41678</v>
      </c>
      <c r="J7395" s="2" t="s">
        <v>4039</v>
      </c>
      <c r="K7395" s="70">
        <v>1540</v>
      </c>
      <c r="L7395" s="13"/>
    </row>
    <row r="7396" spans="1:12" hidden="1" outlineLevel="1">
      <c r="A7396" s="438" t="s">
        <v>421</v>
      </c>
      <c r="B7396" s="549" t="s">
        <v>608</v>
      </c>
      <c r="C7396" s="554" t="s">
        <v>283</v>
      </c>
      <c r="D7396" s="585" t="s">
        <v>608</v>
      </c>
      <c r="E7396" s="28"/>
      <c r="F7396" s="32"/>
      <c r="G7396" s="32"/>
      <c r="I7396" s="249"/>
      <c r="J7396" s="2"/>
      <c r="K7396" s="2"/>
      <c r="L7396" s="13"/>
    </row>
    <row r="7397" spans="1:12" hidden="1" outlineLevel="1">
      <c r="A7397" s="555" t="s">
        <v>467</v>
      </c>
      <c r="B7397" s="556">
        <v>41694</v>
      </c>
      <c r="C7397" s="558" t="s">
        <v>27</v>
      </c>
      <c r="D7397" s="590">
        <v>898.43</v>
      </c>
      <c r="E7397" s="28"/>
      <c r="F7397" s="32"/>
      <c r="G7397" s="32"/>
      <c r="I7397" s="249"/>
      <c r="K7397" s="2"/>
      <c r="L7397" s="13"/>
    </row>
    <row r="7398" spans="1:12" hidden="1" outlineLevel="1">
      <c r="A7398" s="550" t="s">
        <v>3306</v>
      </c>
      <c r="B7398" s="551">
        <v>41674</v>
      </c>
      <c r="C7398" s="560" t="s">
        <v>3310</v>
      </c>
      <c r="D7398" s="591">
        <v>1000</v>
      </c>
      <c r="E7398" s="28"/>
      <c r="F7398" s="32"/>
      <c r="G7398" s="32"/>
      <c r="I7398" s="32"/>
      <c r="K7398" s="13"/>
      <c r="L7398" s="13"/>
    </row>
    <row r="7399" spans="1:12" hidden="1" outlineLevel="1">
      <c r="A7399" s="545" t="s">
        <v>2859</v>
      </c>
      <c r="B7399" s="562">
        <v>41677</v>
      </c>
      <c r="C7399" s="547" t="s">
        <v>2179</v>
      </c>
      <c r="D7399" s="592">
        <v>3860</v>
      </c>
      <c r="E7399" s="28"/>
      <c r="F7399" s="32"/>
      <c r="G7399" s="32"/>
      <c r="I7399" s="32"/>
      <c r="K7399" s="13"/>
      <c r="L7399" s="13"/>
    </row>
    <row r="7400" spans="1:12" hidden="1" outlineLevel="1">
      <c r="A7400" s="438" t="s">
        <v>421</v>
      </c>
      <c r="B7400" s="549">
        <v>41679</v>
      </c>
      <c r="C7400" s="554" t="s">
        <v>3293</v>
      </c>
      <c r="D7400" s="593">
        <v>1500</v>
      </c>
      <c r="E7400" s="28"/>
      <c r="F7400" s="32"/>
      <c r="G7400" s="32"/>
      <c r="I7400" s="32"/>
      <c r="K7400" s="13"/>
      <c r="L7400" s="13"/>
    </row>
    <row r="7401" spans="1:12" hidden="1" outlineLevel="1">
      <c r="A7401" s="545" t="s">
        <v>2859</v>
      </c>
      <c r="B7401" s="546">
        <v>41672</v>
      </c>
      <c r="C7401" s="547" t="s">
        <v>3312</v>
      </c>
      <c r="D7401" s="592">
        <v>25000</v>
      </c>
      <c r="E7401" s="28"/>
      <c r="I7401" s="32"/>
      <c r="K7401" s="13"/>
      <c r="L7401" s="13"/>
    </row>
    <row r="7402" spans="1:12" hidden="1" outlineLevel="1">
      <c r="A7402" s="545" t="s">
        <v>2859</v>
      </c>
      <c r="B7402" s="546">
        <v>41672</v>
      </c>
      <c r="C7402" s="547" t="s">
        <v>2501</v>
      </c>
      <c r="D7402" s="563">
        <v>19451.240000000002</v>
      </c>
      <c r="I7402" s="32"/>
      <c r="K7402" s="13"/>
      <c r="L7402" s="13"/>
    </row>
    <row r="7403" spans="1:12" hidden="1" outlineLevel="1">
      <c r="B7403" s="249"/>
      <c r="I7403" s="32"/>
      <c r="K7403" s="13"/>
      <c r="L7403" s="13"/>
    </row>
    <row r="7404" spans="1:12" hidden="1" outlineLevel="1">
      <c r="A7404" s="438" t="s">
        <v>421</v>
      </c>
      <c r="B7404" s="549">
        <v>41679</v>
      </c>
      <c r="C7404" s="554" t="s">
        <v>4045</v>
      </c>
      <c r="D7404" s="587">
        <v>0</v>
      </c>
      <c r="I7404" s="32"/>
      <c r="K7404" s="13"/>
      <c r="L7404" s="13"/>
    </row>
    <row r="7405" spans="1:12" hidden="1" outlineLevel="1">
      <c r="A7405" s="438" t="s">
        <v>421</v>
      </c>
      <c r="B7405" s="549">
        <v>41679</v>
      </c>
      <c r="C7405" s="554" t="s">
        <v>4046</v>
      </c>
      <c r="D7405" s="587">
        <f>5*32</f>
        <v>160</v>
      </c>
      <c r="I7405" s="32"/>
      <c r="K7405" s="13"/>
      <c r="L7405" s="13"/>
    </row>
    <row r="7406" spans="1:12" hidden="1" outlineLevel="1">
      <c r="A7406" s="438" t="s">
        <v>421</v>
      </c>
      <c r="B7406" s="549">
        <v>41679</v>
      </c>
      <c r="C7406" s="554" t="s">
        <v>4047</v>
      </c>
      <c r="D7406" s="587">
        <f>28*32</f>
        <v>896</v>
      </c>
      <c r="I7406" s="32"/>
      <c r="K7406" s="13"/>
      <c r="L7406" s="13"/>
    </row>
    <row r="7407" spans="1:12" hidden="1" outlineLevel="1">
      <c r="A7407" s="438" t="s">
        <v>421</v>
      </c>
      <c r="B7407" s="549">
        <v>41679</v>
      </c>
      <c r="C7407" s="554" t="s">
        <v>2598</v>
      </c>
      <c r="D7407" s="587">
        <v>120</v>
      </c>
      <c r="I7407" s="32"/>
      <c r="K7407" s="13"/>
      <c r="L7407" s="13"/>
    </row>
    <row r="7408" spans="1:12" ht="30" hidden="1" outlineLevel="1">
      <c r="A7408" s="438" t="s">
        <v>4048</v>
      </c>
      <c r="B7408" s="549">
        <v>41679</v>
      </c>
      <c r="C7408" s="554" t="s">
        <v>4049</v>
      </c>
      <c r="D7408" s="587">
        <f>1*32</f>
        <v>32</v>
      </c>
      <c r="I7408" s="32"/>
      <c r="K7408" s="13"/>
      <c r="L7408" s="13"/>
    </row>
    <row r="7409" spans="1:12" hidden="1" outlineLevel="1">
      <c r="A7409" s="438" t="s">
        <v>421</v>
      </c>
      <c r="B7409" s="549">
        <v>41679</v>
      </c>
      <c r="C7409" s="621" t="s">
        <v>4050</v>
      </c>
      <c r="D7409" s="622">
        <f>D7405+D7406+D7407-D7408</f>
        <v>1144</v>
      </c>
      <c r="I7409" s="32"/>
      <c r="K7409" s="13"/>
      <c r="L7409" s="13"/>
    </row>
    <row r="7410" spans="1:12" hidden="1" outlineLevel="1">
      <c r="B7410" s="249"/>
      <c r="I7410" s="32"/>
      <c r="K7410" s="13"/>
      <c r="L7410" s="13"/>
    </row>
    <row r="7411" spans="1:12" hidden="1" outlineLevel="1">
      <c r="B7411" s="249">
        <v>41671</v>
      </c>
      <c r="C7411" s="70" t="s">
        <v>516</v>
      </c>
      <c r="D7411" s="70">
        <v>30</v>
      </c>
      <c r="I7411" s="32"/>
      <c r="K7411" s="13"/>
      <c r="L7411" s="13"/>
    </row>
    <row r="7412" spans="1:12" hidden="1" outlineLevel="1">
      <c r="B7412" s="249">
        <v>41671</v>
      </c>
      <c r="C7412" s="1" t="s">
        <v>516</v>
      </c>
      <c r="D7412" s="2">
        <v>60</v>
      </c>
      <c r="I7412" s="32"/>
      <c r="K7412" s="13"/>
      <c r="L7412" s="13"/>
    </row>
    <row r="7413" spans="1:12" hidden="1" outlineLevel="1">
      <c r="B7413" s="249">
        <v>41671</v>
      </c>
      <c r="C7413" s="70" t="s">
        <v>51</v>
      </c>
      <c r="D7413" s="70">
        <v>32</v>
      </c>
      <c r="I7413" s="32"/>
      <c r="K7413" s="13"/>
      <c r="L7413" s="13"/>
    </row>
    <row r="7414" spans="1:12" hidden="1" outlineLevel="1">
      <c r="B7414" s="249">
        <v>41671</v>
      </c>
      <c r="C7414" s="70" t="s">
        <v>246</v>
      </c>
      <c r="D7414" s="70">
        <v>30</v>
      </c>
      <c r="I7414" s="32"/>
      <c r="K7414" s="13"/>
      <c r="L7414" s="13"/>
    </row>
    <row r="7415" spans="1:12" hidden="1" outlineLevel="1">
      <c r="A7415" s="2"/>
      <c r="B7415" s="249">
        <v>41671</v>
      </c>
      <c r="C7415" s="205" t="s">
        <v>18</v>
      </c>
      <c r="D7415" s="2">
        <v>524</v>
      </c>
      <c r="I7415" s="32"/>
      <c r="K7415" s="13"/>
    </row>
    <row r="7416" spans="1:12" hidden="1" outlineLevel="1">
      <c r="A7416" s="2"/>
      <c r="B7416" s="249">
        <v>41671</v>
      </c>
      <c r="C7416" s="1" t="s">
        <v>367</v>
      </c>
      <c r="D7416" s="2">
        <v>5</v>
      </c>
      <c r="I7416" s="32"/>
      <c r="K7416" s="13"/>
    </row>
    <row r="7417" spans="1:12" hidden="1" outlineLevel="1">
      <c r="B7417" s="249">
        <v>41671</v>
      </c>
      <c r="C7417" s="1" t="s">
        <v>516</v>
      </c>
      <c r="D7417" s="2">
        <v>20</v>
      </c>
      <c r="I7417" s="32"/>
      <c r="K7417" s="13"/>
    </row>
    <row r="7418" spans="1:12" hidden="1" outlineLevel="1">
      <c r="A7418" s="2"/>
      <c r="B7418" s="249">
        <v>41671</v>
      </c>
      <c r="C7418" s="1" t="s">
        <v>4002</v>
      </c>
      <c r="D7418" s="2">
        <v>35</v>
      </c>
      <c r="I7418" s="32"/>
      <c r="J7418" s="2"/>
      <c r="K7418" s="13"/>
    </row>
    <row r="7419" spans="1:12" hidden="1" outlineLevel="1">
      <c r="A7419" s="2"/>
      <c r="B7419" s="249">
        <v>41671</v>
      </c>
      <c r="C7419" s="1" t="s">
        <v>4003</v>
      </c>
      <c r="D7419" s="2">
        <v>30</v>
      </c>
      <c r="K7419" s="13"/>
    </row>
    <row r="7420" spans="1:12" hidden="1" outlineLevel="1">
      <c r="A7420" s="2"/>
      <c r="B7420" s="249">
        <v>41671</v>
      </c>
      <c r="C7420" s="1" t="s">
        <v>4004</v>
      </c>
      <c r="D7420" s="2">
        <v>60</v>
      </c>
      <c r="I7420" s="32"/>
      <c r="K7420" s="13"/>
    </row>
    <row r="7421" spans="1:12" hidden="1" outlineLevel="1">
      <c r="A7421" s="2"/>
      <c r="B7421" s="249">
        <v>41671</v>
      </c>
      <c r="C7421" s="1" t="s">
        <v>4005</v>
      </c>
      <c r="D7421" s="2">
        <v>173</v>
      </c>
      <c r="F7421" s="2"/>
      <c r="G7421" s="2"/>
      <c r="K7421" s="13"/>
    </row>
    <row r="7422" spans="1:12" hidden="1" outlineLevel="1">
      <c r="A7422" s="2"/>
      <c r="B7422" s="249">
        <v>41672</v>
      </c>
      <c r="C7422" s="1" t="s">
        <v>122</v>
      </c>
      <c r="D7422" s="2">
        <v>88</v>
      </c>
      <c r="G7422" s="2"/>
      <c r="K7422" s="13"/>
    </row>
    <row r="7423" spans="1:12" hidden="1" outlineLevel="1">
      <c r="A7423" s="2"/>
      <c r="B7423" s="249">
        <v>41672</v>
      </c>
      <c r="C7423" s="1" t="s">
        <v>3850</v>
      </c>
      <c r="D7423" s="2">
        <v>40</v>
      </c>
      <c r="K7423" s="13"/>
    </row>
    <row r="7424" spans="1:12" hidden="1" outlineLevel="1">
      <c r="A7424" s="2"/>
      <c r="B7424" s="249">
        <v>41672</v>
      </c>
      <c r="C7424" s="1" t="s">
        <v>485</v>
      </c>
      <c r="D7424" s="2">
        <v>20</v>
      </c>
      <c r="K7424" s="13"/>
    </row>
    <row r="7425" spans="1:11" hidden="1" outlineLevel="1">
      <c r="A7425" s="2"/>
      <c r="B7425" s="249">
        <v>41673</v>
      </c>
      <c r="C7425" s="1" t="s">
        <v>525</v>
      </c>
      <c r="D7425" s="2">
        <v>105</v>
      </c>
      <c r="E7425" s="2"/>
      <c r="K7425" s="13"/>
    </row>
    <row r="7426" spans="1:11" hidden="1" outlineLevel="1">
      <c r="A7426" s="2"/>
      <c r="B7426" s="249">
        <v>41673</v>
      </c>
      <c r="C7426" s="1" t="s">
        <v>525</v>
      </c>
      <c r="D7426" s="2">
        <v>554</v>
      </c>
      <c r="F7426" s="2"/>
    </row>
    <row r="7427" spans="1:11" hidden="1" outlineLevel="1">
      <c r="A7427" s="2"/>
      <c r="B7427" s="249">
        <v>41674</v>
      </c>
      <c r="C7427" s="1" t="s">
        <v>367</v>
      </c>
      <c r="D7427" s="2">
        <v>5</v>
      </c>
      <c r="F7427" s="2"/>
      <c r="K7427" s="13"/>
    </row>
    <row r="7428" spans="1:11" hidden="1" outlineLevel="1">
      <c r="A7428" s="2"/>
      <c r="B7428" s="249">
        <v>41674</v>
      </c>
      <c r="C7428" s="1" t="s">
        <v>525</v>
      </c>
      <c r="D7428" s="2">
        <v>17</v>
      </c>
      <c r="F7428" s="2"/>
      <c r="G7428" s="25"/>
      <c r="J7428" s="1" t="s">
        <v>195</v>
      </c>
      <c r="K7428" s="13">
        <f>SUM(K7393:K7427)</f>
        <v>2690</v>
      </c>
    </row>
    <row r="7429" spans="1:11" hidden="1" outlineLevel="1">
      <c r="B7429" s="249">
        <v>41674</v>
      </c>
      <c r="C7429" s="1" t="s">
        <v>525</v>
      </c>
      <c r="D7429" s="2">
        <v>15</v>
      </c>
      <c r="F7429" s="2"/>
      <c r="G7429" s="2"/>
      <c r="J7429" s="1" t="s">
        <v>130</v>
      </c>
      <c r="K7429" s="225">
        <f>K7389-K7428</f>
        <v>160</v>
      </c>
    </row>
    <row r="7430" spans="1:11" hidden="1" outlineLevel="1">
      <c r="B7430" s="249">
        <v>41674</v>
      </c>
      <c r="C7430" s="1" t="s">
        <v>525</v>
      </c>
      <c r="D7430" s="2">
        <v>40</v>
      </c>
      <c r="F7430" s="2"/>
    </row>
    <row r="7431" spans="1:11" hidden="1" outlineLevel="1">
      <c r="B7431" s="249">
        <v>41674</v>
      </c>
      <c r="C7431" s="1" t="s">
        <v>3136</v>
      </c>
      <c r="D7431" s="2">
        <v>68</v>
      </c>
      <c r="F7431" s="2"/>
      <c r="I7431" s="72"/>
      <c r="K7431" s="2"/>
    </row>
    <row r="7432" spans="1:11" hidden="1" outlineLevel="1">
      <c r="B7432" s="249">
        <v>41674</v>
      </c>
      <c r="C7432" s="1" t="s">
        <v>525</v>
      </c>
      <c r="D7432" s="2">
        <v>28</v>
      </c>
      <c r="F7432" s="2"/>
      <c r="G7432" s="2"/>
      <c r="I7432" s="32"/>
      <c r="K7432" s="2"/>
    </row>
    <row r="7433" spans="1:11" hidden="1" outlineLevel="1">
      <c r="B7433" s="249">
        <v>41674</v>
      </c>
      <c r="C7433" s="1" t="s">
        <v>955</v>
      </c>
      <c r="D7433" s="2">
        <v>50</v>
      </c>
      <c r="F7433" s="2"/>
      <c r="I7433" s="32"/>
      <c r="K7433" s="2"/>
    </row>
    <row r="7434" spans="1:11" hidden="1" outlineLevel="1">
      <c r="B7434" s="249">
        <v>41674</v>
      </c>
      <c r="C7434" s="1" t="s">
        <v>4035</v>
      </c>
      <c r="D7434" s="2">
        <v>10</v>
      </c>
      <c r="F7434" s="2"/>
    </row>
    <row r="7435" spans="1:11" hidden="1" outlineLevel="1">
      <c r="B7435" s="249">
        <v>41674</v>
      </c>
      <c r="C7435" s="1" t="s">
        <v>589</v>
      </c>
      <c r="D7435" s="2">
        <v>360</v>
      </c>
      <c r="E7435" s="2"/>
      <c r="F7435" s="2"/>
    </row>
    <row r="7436" spans="1:11" hidden="1" outlineLevel="1">
      <c r="B7436" s="249">
        <v>41675</v>
      </c>
      <c r="C7436" s="1" t="s">
        <v>525</v>
      </c>
      <c r="D7436" s="2">
        <v>20</v>
      </c>
      <c r="F7436" s="2"/>
    </row>
    <row r="7437" spans="1:11" hidden="1" outlineLevel="1">
      <c r="B7437" s="249">
        <v>41675</v>
      </c>
      <c r="C7437" s="2" t="s">
        <v>525</v>
      </c>
      <c r="D7437" s="2">
        <v>23</v>
      </c>
      <c r="F7437" s="2"/>
    </row>
    <row r="7438" spans="1:11" hidden="1" outlineLevel="1">
      <c r="B7438" s="249">
        <v>41675</v>
      </c>
      <c r="C7438" s="2" t="s">
        <v>525</v>
      </c>
      <c r="D7438" s="14">
        <v>17</v>
      </c>
      <c r="E7438" s="2"/>
      <c r="F7438" s="2"/>
    </row>
    <row r="7439" spans="1:11" hidden="1" outlineLevel="1">
      <c r="B7439" s="249">
        <v>41675</v>
      </c>
      <c r="C7439" s="1" t="s">
        <v>51</v>
      </c>
      <c r="D7439" s="2">
        <v>30</v>
      </c>
      <c r="E7439" s="2"/>
      <c r="F7439" s="2"/>
    </row>
    <row r="7440" spans="1:11" hidden="1" outlineLevel="1">
      <c r="B7440" s="249">
        <v>41676</v>
      </c>
      <c r="C7440" s="1" t="s">
        <v>114</v>
      </c>
      <c r="D7440" s="2">
        <v>22</v>
      </c>
      <c r="F7440" s="2"/>
    </row>
    <row r="7441" spans="2:8" hidden="1" outlineLevel="1">
      <c r="B7441" s="249">
        <v>41676</v>
      </c>
      <c r="C7441" s="1" t="s">
        <v>18</v>
      </c>
      <c r="D7441" s="2">
        <v>300</v>
      </c>
      <c r="E7441" s="28"/>
    </row>
    <row r="7442" spans="2:8" hidden="1" outlineLevel="1">
      <c r="B7442" s="249">
        <v>41677</v>
      </c>
      <c r="C7442" s="1" t="s">
        <v>111</v>
      </c>
      <c r="D7442" s="2">
        <v>30</v>
      </c>
    </row>
    <row r="7443" spans="2:8" hidden="1" outlineLevel="1">
      <c r="B7443" s="249">
        <v>41677</v>
      </c>
      <c r="C7443" s="1" t="s">
        <v>525</v>
      </c>
      <c r="D7443" s="2">
        <v>40</v>
      </c>
      <c r="F7443" s="2"/>
    </row>
    <row r="7444" spans="2:8" hidden="1" outlineLevel="1">
      <c r="B7444" s="249">
        <v>41677</v>
      </c>
      <c r="C7444" s="1" t="s">
        <v>3637</v>
      </c>
      <c r="D7444" s="2">
        <v>20</v>
      </c>
      <c r="F7444" s="2"/>
    </row>
    <row r="7445" spans="2:8" hidden="1" outlineLevel="1">
      <c r="B7445" s="249">
        <v>41677</v>
      </c>
      <c r="C7445" s="1" t="s">
        <v>12</v>
      </c>
      <c r="D7445" s="2">
        <v>176</v>
      </c>
      <c r="F7445" s="2"/>
    </row>
    <row r="7446" spans="2:8" hidden="1" outlineLevel="1">
      <c r="B7446" s="249">
        <v>41677</v>
      </c>
      <c r="C7446" s="1" t="s">
        <v>337</v>
      </c>
      <c r="D7446" s="2">
        <v>125</v>
      </c>
    </row>
    <row r="7447" spans="2:8" hidden="1" outlineLevel="1">
      <c r="B7447" s="249">
        <v>41677</v>
      </c>
      <c r="C7447" s="1" t="s">
        <v>144</v>
      </c>
      <c r="D7447" s="2">
        <v>880</v>
      </c>
      <c r="F7447" s="2"/>
    </row>
    <row r="7448" spans="2:8" hidden="1" outlineLevel="1">
      <c r="B7448" s="249">
        <v>41677</v>
      </c>
      <c r="C7448" s="1" t="s">
        <v>114</v>
      </c>
      <c r="D7448" s="2">
        <v>60</v>
      </c>
      <c r="F7448" s="2"/>
    </row>
    <row r="7449" spans="2:8" hidden="1" outlineLevel="1">
      <c r="B7449" s="249">
        <v>41678</v>
      </c>
      <c r="C7449" s="1" t="s">
        <v>2318</v>
      </c>
      <c r="D7449" s="2">
        <v>5</v>
      </c>
    </row>
    <row r="7450" spans="2:8" hidden="1" outlineLevel="1">
      <c r="B7450" s="249">
        <v>41678</v>
      </c>
      <c r="C7450" s="1" t="s">
        <v>2282</v>
      </c>
      <c r="D7450" s="2">
        <v>30</v>
      </c>
      <c r="F7450" s="2"/>
    </row>
    <row r="7451" spans="2:8" hidden="1" outlineLevel="1">
      <c r="B7451" s="249">
        <v>41678</v>
      </c>
      <c r="C7451" s="2" t="s">
        <v>886</v>
      </c>
      <c r="D7451" s="14">
        <v>10</v>
      </c>
    </row>
    <row r="7452" spans="2:8" hidden="1" outlineLevel="1">
      <c r="B7452" s="249">
        <v>41678</v>
      </c>
      <c r="C7452" s="2" t="s">
        <v>4039</v>
      </c>
      <c r="D7452" s="2">
        <v>10</v>
      </c>
      <c r="F7452" s="2"/>
      <c r="H7452" s="7"/>
    </row>
    <row r="7453" spans="2:8" hidden="1" outlineLevel="1">
      <c r="B7453" s="249">
        <v>41678</v>
      </c>
      <c r="C7453" s="2" t="s">
        <v>2282</v>
      </c>
      <c r="D7453" s="2">
        <v>50</v>
      </c>
      <c r="F7453" s="2"/>
      <c r="H7453" s="7"/>
    </row>
    <row r="7454" spans="2:8" hidden="1" outlineLevel="1">
      <c r="B7454" s="249">
        <v>41679</v>
      </c>
      <c r="C7454" s="1" t="s">
        <v>4051</v>
      </c>
      <c r="D7454" s="2">
        <v>200</v>
      </c>
      <c r="E7454" s="2"/>
      <c r="H7454" s="7"/>
    </row>
    <row r="7455" spans="2:8" hidden="1" outlineLevel="1">
      <c r="B7455" s="249">
        <v>41679</v>
      </c>
      <c r="C7455" s="1" t="s">
        <v>57</v>
      </c>
      <c r="D7455" s="2">
        <v>150</v>
      </c>
      <c r="F7455" s="2"/>
      <c r="G7455" s="2"/>
    </row>
    <row r="7456" spans="2:8" hidden="1" outlineLevel="1">
      <c r="B7456" s="249">
        <v>41679</v>
      </c>
      <c r="C7456" s="1" t="s">
        <v>224</v>
      </c>
      <c r="D7456" s="2">
        <v>10</v>
      </c>
      <c r="G7456" s="2"/>
    </row>
    <row r="7457" spans="2:15" hidden="1" outlineLevel="1">
      <c r="B7457" s="249">
        <v>41679</v>
      </c>
      <c r="C7457" s="1" t="s">
        <v>223</v>
      </c>
      <c r="D7457" s="2">
        <v>40</v>
      </c>
      <c r="G7457" s="2"/>
    </row>
    <row r="7458" spans="2:15" hidden="1" outlineLevel="1">
      <c r="B7458" s="249">
        <v>41680</v>
      </c>
      <c r="C7458" s="1" t="s">
        <v>525</v>
      </c>
      <c r="D7458" s="2">
        <v>15</v>
      </c>
      <c r="F7458" s="2"/>
    </row>
    <row r="7459" spans="2:15" hidden="1" outlineLevel="1">
      <c r="B7459" s="249">
        <v>41680</v>
      </c>
      <c r="C7459" s="1" t="s">
        <v>525</v>
      </c>
      <c r="D7459" s="14">
        <v>31</v>
      </c>
      <c r="E7459" s="28"/>
    </row>
    <row r="7460" spans="2:15" hidden="1" outlineLevel="1">
      <c r="B7460" s="249">
        <v>41680</v>
      </c>
      <c r="C7460" s="2" t="s">
        <v>12</v>
      </c>
      <c r="D7460" s="2">
        <v>80</v>
      </c>
    </row>
    <row r="7461" spans="2:15" hidden="1" outlineLevel="1">
      <c r="B7461" s="249">
        <v>41680</v>
      </c>
      <c r="C7461" s="1" t="s">
        <v>485</v>
      </c>
      <c r="D7461" s="2">
        <v>15</v>
      </c>
    </row>
    <row r="7462" spans="2:15" hidden="1" outlineLevel="1">
      <c r="B7462" s="249">
        <v>41680</v>
      </c>
      <c r="C7462" s="1" t="s">
        <v>3658</v>
      </c>
      <c r="D7462" s="2">
        <v>190</v>
      </c>
      <c r="F7462" s="2"/>
    </row>
    <row r="7463" spans="2:15" hidden="1" outlineLevel="1">
      <c r="B7463" s="249">
        <v>41680</v>
      </c>
      <c r="C7463" s="1" t="s">
        <v>278</v>
      </c>
      <c r="D7463" s="2">
        <v>20</v>
      </c>
    </row>
    <row r="7464" spans="2:15" hidden="1" outlineLevel="1">
      <c r="B7464" s="249">
        <v>41681</v>
      </c>
      <c r="C7464" s="1" t="s">
        <v>525</v>
      </c>
      <c r="D7464" s="14">
        <v>15</v>
      </c>
      <c r="F7464"/>
      <c r="G7464"/>
      <c r="H7464"/>
      <c r="I7464"/>
      <c r="J7464"/>
      <c r="K7464"/>
      <c r="L7464"/>
      <c r="M7464"/>
      <c r="N7464"/>
      <c r="O7464"/>
    </row>
    <row r="7465" spans="2:15" hidden="1" outlineLevel="1">
      <c r="B7465" s="249">
        <v>41681</v>
      </c>
      <c r="C7465" s="1" t="s">
        <v>525</v>
      </c>
      <c r="D7465" s="2">
        <v>25</v>
      </c>
      <c r="E7465" s="2"/>
      <c r="F7465"/>
      <c r="G7465"/>
      <c r="H7465"/>
      <c r="I7465"/>
      <c r="J7465"/>
      <c r="K7465"/>
      <c r="L7465"/>
      <c r="M7465"/>
      <c r="N7465"/>
      <c r="O7465"/>
    </row>
    <row r="7466" spans="2:15" hidden="1" outlineLevel="1">
      <c r="B7466" s="249">
        <v>41681</v>
      </c>
      <c r="C7466" s="1" t="s">
        <v>525</v>
      </c>
      <c r="D7466" s="2">
        <v>23</v>
      </c>
      <c r="F7466" s="233"/>
      <c r="G7466"/>
      <c r="H7466"/>
      <c r="I7466"/>
      <c r="J7466"/>
      <c r="K7466"/>
      <c r="L7466"/>
      <c r="M7466"/>
      <c r="N7466"/>
      <c r="O7466"/>
    </row>
    <row r="7467" spans="2:15" hidden="1" outlineLevel="1">
      <c r="B7467" s="249">
        <v>41681</v>
      </c>
      <c r="C7467" s="1" t="s">
        <v>525</v>
      </c>
      <c r="D7467" s="2">
        <v>45</v>
      </c>
      <c r="F7467" s="233"/>
      <c r="G7467"/>
      <c r="H7467"/>
      <c r="I7467"/>
      <c r="J7467"/>
      <c r="K7467"/>
      <c r="L7467"/>
      <c r="M7467"/>
      <c r="N7467"/>
      <c r="O7467"/>
    </row>
    <row r="7468" spans="2:15" hidden="1" outlineLevel="1">
      <c r="B7468" s="249">
        <v>41681</v>
      </c>
      <c r="C7468" s="1" t="s">
        <v>4053</v>
      </c>
      <c r="D7468" s="2">
        <v>30</v>
      </c>
      <c r="E7468" s="2"/>
    </row>
    <row r="7469" spans="2:15" hidden="1" outlineLevel="1">
      <c r="B7469" s="249">
        <v>41681</v>
      </c>
      <c r="C7469" s="1" t="s">
        <v>4054</v>
      </c>
      <c r="D7469" s="2">
        <v>34</v>
      </c>
    </row>
    <row r="7470" spans="2:15" hidden="1" outlineLevel="1">
      <c r="B7470" s="249">
        <v>41681</v>
      </c>
      <c r="C7470" s="1" t="s">
        <v>51</v>
      </c>
      <c r="D7470" s="2">
        <v>122</v>
      </c>
      <c r="F7470" s="2"/>
    </row>
    <row r="7471" spans="2:15" hidden="1" outlineLevel="1">
      <c r="B7471" s="249">
        <v>41681</v>
      </c>
      <c r="C7471" s="1" t="s">
        <v>51</v>
      </c>
      <c r="D7471" s="2">
        <v>46</v>
      </c>
    </row>
    <row r="7472" spans="2:15" hidden="1" outlineLevel="1">
      <c r="B7472" s="249">
        <v>41682</v>
      </c>
      <c r="C7472" s="1" t="s">
        <v>3442</v>
      </c>
      <c r="D7472" s="2">
        <v>7350</v>
      </c>
      <c r="F7472" s="2"/>
    </row>
    <row r="7473" spans="2:15" hidden="1" outlineLevel="1">
      <c r="B7473" s="249">
        <v>41682</v>
      </c>
      <c r="C7473" s="1" t="s">
        <v>246</v>
      </c>
      <c r="D7473" s="2">
        <v>60</v>
      </c>
    </row>
    <row r="7474" spans="2:15" hidden="1" outlineLevel="1">
      <c r="B7474" s="249">
        <v>41682</v>
      </c>
      <c r="C7474" s="1" t="s">
        <v>525</v>
      </c>
      <c r="D7474" s="2">
        <v>15</v>
      </c>
      <c r="F7474" s="2"/>
    </row>
    <row r="7475" spans="2:15" hidden="1" outlineLevel="1">
      <c r="B7475" s="249">
        <v>41682</v>
      </c>
      <c r="C7475" s="1" t="s">
        <v>525</v>
      </c>
      <c r="D7475" s="2">
        <v>30</v>
      </c>
      <c r="F7475" s="2"/>
    </row>
    <row r="7476" spans="2:15" hidden="1" outlineLevel="1">
      <c r="B7476" s="249">
        <v>41682</v>
      </c>
      <c r="C7476" s="1" t="s">
        <v>2282</v>
      </c>
      <c r="D7476" s="2">
        <v>40</v>
      </c>
    </row>
    <row r="7477" spans="2:15" hidden="1" outlineLevel="1">
      <c r="B7477" s="249">
        <v>41682</v>
      </c>
      <c r="C7477" s="2" t="s">
        <v>886</v>
      </c>
      <c r="D7477" s="2">
        <v>10</v>
      </c>
      <c r="F7477" s="2"/>
    </row>
    <row r="7478" spans="2:15" hidden="1" outlineLevel="1">
      <c r="B7478" s="249">
        <v>41683</v>
      </c>
      <c r="C7478" s="2" t="s">
        <v>525</v>
      </c>
      <c r="D7478" s="2">
        <v>41</v>
      </c>
      <c r="F7478" s="233"/>
      <c r="G7478"/>
      <c r="H7478"/>
      <c r="I7478"/>
      <c r="J7478"/>
      <c r="K7478"/>
      <c r="L7478"/>
      <c r="M7478"/>
      <c r="N7478"/>
      <c r="O7478"/>
    </row>
    <row r="7479" spans="2:15" hidden="1" outlineLevel="1">
      <c r="B7479" s="249">
        <v>41683</v>
      </c>
      <c r="C7479" s="236" t="s">
        <v>955</v>
      </c>
      <c r="D7479" s="70">
        <v>50</v>
      </c>
    </row>
    <row r="7480" spans="2:15" hidden="1" outlineLevel="1">
      <c r="B7480" s="249">
        <v>41683</v>
      </c>
      <c r="C7480" s="1" t="s">
        <v>4051</v>
      </c>
      <c r="D7480" s="2">
        <v>200</v>
      </c>
      <c r="G7480" s="2"/>
      <c r="I7480" s="32"/>
      <c r="K7480" s="2"/>
    </row>
    <row r="7481" spans="2:15" hidden="1" outlineLevel="1">
      <c r="B7481" s="249">
        <v>41683</v>
      </c>
      <c r="C7481" s="1" t="s">
        <v>6</v>
      </c>
      <c r="D7481" s="2">
        <v>11</v>
      </c>
      <c r="F7481" s="2"/>
      <c r="I7481" s="32"/>
      <c r="K7481" s="2"/>
    </row>
    <row r="7482" spans="2:15" hidden="1" outlineLevel="1">
      <c r="B7482" s="249">
        <v>41684</v>
      </c>
      <c r="C7482" s="1" t="s">
        <v>4055</v>
      </c>
      <c r="D7482" s="2">
        <v>350</v>
      </c>
      <c r="E7482" s="2"/>
      <c r="F7482" s="2"/>
    </row>
    <row r="7483" spans="2:15" hidden="1" outlineLevel="1">
      <c r="B7483" s="249">
        <v>41684</v>
      </c>
      <c r="C7483" s="1" t="s">
        <v>525</v>
      </c>
      <c r="D7483" s="2">
        <v>43</v>
      </c>
      <c r="E7483" s="2"/>
      <c r="F7483" s="2"/>
      <c r="G7483" s="2"/>
    </row>
    <row r="7484" spans="2:15" hidden="1" outlineLevel="1">
      <c r="B7484" s="249">
        <v>41684</v>
      </c>
      <c r="C7484" s="1" t="s">
        <v>12</v>
      </c>
      <c r="D7484" s="2">
        <v>115</v>
      </c>
      <c r="F7484" s="2"/>
    </row>
    <row r="7485" spans="2:15" hidden="1" outlineLevel="1">
      <c r="B7485" s="249">
        <v>41684</v>
      </c>
      <c r="C7485" s="1" t="s">
        <v>525</v>
      </c>
      <c r="D7485" s="2">
        <v>55</v>
      </c>
    </row>
    <row r="7486" spans="2:15" hidden="1" outlineLevel="1">
      <c r="B7486" s="249">
        <v>41684</v>
      </c>
      <c r="C7486" s="1" t="s">
        <v>4056</v>
      </c>
      <c r="D7486" s="2">
        <v>100</v>
      </c>
      <c r="E7486" s="2"/>
    </row>
    <row r="7487" spans="2:15" hidden="1" outlineLevel="1">
      <c r="B7487" s="249">
        <v>41684</v>
      </c>
      <c r="C7487" s="1" t="s">
        <v>516</v>
      </c>
      <c r="D7487" s="2">
        <v>20</v>
      </c>
      <c r="F7487" s="2"/>
    </row>
    <row r="7488" spans="2:15" hidden="1" outlineLevel="1">
      <c r="B7488" s="249">
        <v>41684</v>
      </c>
      <c r="C7488" s="1" t="s">
        <v>6</v>
      </c>
      <c r="D7488" s="2">
        <v>100</v>
      </c>
    </row>
    <row r="7489" spans="2:10" hidden="1" outlineLevel="1">
      <c r="B7489" s="249">
        <v>41684</v>
      </c>
      <c r="C7489" s="1" t="s">
        <v>114</v>
      </c>
      <c r="D7489" s="2">
        <v>63</v>
      </c>
    </row>
    <row r="7490" spans="2:10" hidden="1" outlineLevel="1">
      <c r="B7490" s="249">
        <v>41684</v>
      </c>
      <c r="C7490" s="1" t="s">
        <v>224</v>
      </c>
      <c r="D7490" s="2">
        <v>10</v>
      </c>
      <c r="F7490" s="2"/>
    </row>
    <row r="7491" spans="2:10" hidden="1" outlineLevel="1">
      <c r="B7491" s="249">
        <v>41684</v>
      </c>
      <c r="C7491" s="1" t="s">
        <v>4065</v>
      </c>
      <c r="D7491" s="2">
        <v>30</v>
      </c>
      <c r="F7491" s="2"/>
    </row>
    <row r="7492" spans="2:10" hidden="1" outlineLevel="1">
      <c r="B7492" s="249">
        <v>41685</v>
      </c>
      <c r="C7492" s="267" t="s">
        <v>148</v>
      </c>
      <c r="D7492" s="404">
        <v>100</v>
      </c>
    </row>
    <row r="7493" spans="2:10" hidden="1" outlineLevel="1">
      <c r="B7493" s="249">
        <v>41685</v>
      </c>
      <c r="C7493" s="1" t="s">
        <v>525</v>
      </c>
      <c r="D7493" s="2">
        <v>16</v>
      </c>
      <c r="E7493" s="2"/>
    </row>
    <row r="7494" spans="2:10" hidden="1" outlineLevel="1">
      <c r="B7494" s="249">
        <v>41685</v>
      </c>
      <c r="C7494" s="1" t="s">
        <v>525</v>
      </c>
      <c r="D7494" s="2">
        <v>36</v>
      </c>
    </row>
    <row r="7495" spans="2:10" hidden="1" outlineLevel="1">
      <c r="B7495" s="249">
        <v>41685</v>
      </c>
      <c r="C7495" s="1" t="s">
        <v>525</v>
      </c>
      <c r="D7495" s="2">
        <v>16</v>
      </c>
      <c r="E7495" s="2"/>
      <c r="F7495" s="2"/>
    </row>
    <row r="7496" spans="2:10" hidden="1" outlineLevel="1">
      <c r="B7496" s="249">
        <v>41685</v>
      </c>
      <c r="C7496" s="1" t="s">
        <v>3043</v>
      </c>
      <c r="D7496" s="2">
        <v>100</v>
      </c>
      <c r="F7496" s="2"/>
    </row>
    <row r="7497" spans="2:10" hidden="1" outlineLevel="1">
      <c r="B7497" s="249">
        <v>41685</v>
      </c>
      <c r="C7497" s="1" t="s">
        <v>18</v>
      </c>
      <c r="D7497" s="2">
        <v>160</v>
      </c>
      <c r="F7497" s="2"/>
      <c r="H7497" s="7"/>
    </row>
    <row r="7498" spans="2:10" hidden="1" outlineLevel="1">
      <c r="B7498" s="249">
        <v>41685</v>
      </c>
      <c r="C7498" s="1" t="s">
        <v>4066</v>
      </c>
      <c r="D7498" s="2">
        <v>70</v>
      </c>
      <c r="E7498" s="2"/>
      <c r="H7498" s="7"/>
    </row>
    <row r="7499" spans="2:10" hidden="1" outlineLevel="1">
      <c r="B7499" s="249">
        <v>41685</v>
      </c>
      <c r="C7499" s="1" t="s">
        <v>742</v>
      </c>
      <c r="D7499" s="2">
        <v>64</v>
      </c>
      <c r="E7499" s="2"/>
      <c r="F7499" s="1" t="s">
        <v>3637</v>
      </c>
      <c r="G7499" s="1">
        <v>500</v>
      </c>
      <c r="J7499" s="7"/>
    </row>
    <row r="7500" spans="2:10" hidden="1" outlineLevel="1">
      <c r="B7500" s="249">
        <v>41685</v>
      </c>
      <c r="C7500" s="1" t="s">
        <v>114</v>
      </c>
      <c r="D7500" s="2">
        <v>20</v>
      </c>
      <c r="E7500" s="2"/>
      <c r="F7500" s="2" t="s">
        <v>4072</v>
      </c>
      <c r="G7500" s="1">
        <v>150</v>
      </c>
      <c r="J7500" s="7"/>
    </row>
    <row r="7501" spans="2:10" hidden="1" outlineLevel="1">
      <c r="B7501" s="249">
        <v>41685</v>
      </c>
      <c r="C7501" s="1" t="s">
        <v>4067</v>
      </c>
      <c r="D7501" s="2">
        <v>30</v>
      </c>
      <c r="F7501" s="2"/>
      <c r="G7501" s="1">
        <f>SUM(G7499:G7500)</f>
        <v>650</v>
      </c>
    </row>
    <row r="7502" spans="2:10" hidden="1" outlineLevel="1">
      <c r="B7502" s="249">
        <v>41686</v>
      </c>
      <c r="C7502" s="1" t="s">
        <v>226</v>
      </c>
      <c r="D7502" s="2">
        <v>20</v>
      </c>
      <c r="E7502" s="2"/>
      <c r="H7502" s="2"/>
    </row>
    <row r="7503" spans="2:10" hidden="1" outlineLevel="1">
      <c r="B7503" s="249">
        <v>41686</v>
      </c>
      <c r="C7503" s="1" t="s">
        <v>427</v>
      </c>
      <c r="D7503" s="2">
        <v>1</v>
      </c>
      <c r="F7503" s="2" t="s">
        <v>4070</v>
      </c>
      <c r="G7503" s="1">
        <v>201</v>
      </c>
    </row>
    <row r="7504" spans="2:10" hidden="1" outlineLevel="1">
      <c r="B7504" s="249">
        <v>41686</v>
      </c>
      <c r="C7504" s="2" t="s">
        <v>516</v>
      </c>
      <c r="D7504" s="2">
        <v>80</v>
      </c>
      <c r="E7504" s="2"/>
      <c r="F7504" s="2" t="s">
        <v>4071</v>
      </c>
      <c r="G7504" s="1">
        <v>300</v>
      </c>
    </row>
    <row r="7505" spans="2:7" hidden="1" outlineLevel="1">
      <c r="B7505" s="249">
        <v>41686</v>
      </c>
      <c r="C7505" s="1" t="s">
        <v>605</v>
      </c>
      <c r="D7505" s="2">
        <v>160</v>
      </c>
      <c r="F7505" s="2" t="s">
        <v>3231</v>
      </c>
      <c r="G7505" s="1">
        <v>40</v>
      </c>
    </row>
    <row r="7506" spans="2:7" hidden="1" outlineLevel="1">
      <c r="B7506" s="249">
        <v>41686</v>
      </c>
      <c r="C7506" s="1" t="s">
        <v>4068</v>
      </c>
      <c r="D7506" s="2">
        <v>20</v>
      </c>
      <c r="E7506" s="2"/>
      <c r="F7506" s="1" t="s">
        <v>3264</v>
      </c>
      <c r="G7506" s="1">
        <v>50</v>
      </c>
    </row>
    <row r="7507" spans="2:7" hidden="1" outlineLevel="1">
      <c r="B7507" s="249">
        <v>41686</v>
      </c>
      <c r="C7507" s="1" t="s">
        <v>173</v>
      </c>
      <c r="D7507" s="2">
        <v>35</v>
      </c>
      <c r="E7507" s="2"/>
      <c r="F7507" s="2" t="s">
        <v>114</v>
      </c>
      <c r="G7507" s="1">
        <v>50</v>
      </c>
    </row>
    <row r="7508" spans="2:7" hidden="1" outlineLevel="1">
      <c r="B7508" s="249">
        <v>41686</v>
      </c>
      <c r="C7508" s="1" t="s">
        <v>4069</v>
      </c>
      <c r="D7508" s="2">
        <v>20</v>
      </c>
      <c r="F7508" s="1" t="s">
        <v>3052</v>
      </c>
      <c r="G7508" s="1">
        <v>10</v>
      </c>
    </row>
    <row r="7509" spans="2:7" hidden="1" outlineLevel="1">
      <c r="B7509" s="249">
        <v>41686</v>
      </c>
      <c r="C7509" s="1" t="s">
        <v>23</v>
      </c>
      <c r="D7509" s="2">
        <v>150</v>
      </c>
      <c r="G7509" s="1">
        <f>SUM(G7503:G7508)</f>
        <v>651</v>
      </c>
    </row>
    <row r="7510" spans="2:7" hidden="1" outlineLevel="1">
      <c r="B7510" s="249">
        <v>41687</v>
      </c>
      <c r="C7510" s="1" t="s">
        <v>525</v>
      </c>
      <c r="D7510" s="2">
        <v>15</v>
      </c>
      <c r="F7510" s="2"/>
    </row>
    <row r="7511" spans="2:7" hidden="1" outlineLevel="1">
      <c r="B7511" s="249">
        <v>41687</v>
      </c>
      <c r="C7511" s="1" t="s">
        <v>12</v>
      </c>
      <c r="D7511" s="2">
        <v>70</v>
      </c>
      <c r="E7511" s="253"/>
      <c r="F7511" s="2"/>
    </row>
    <row r="7512" spans="2:7" hidden="1" outlineLevel="1">
      <c r="B7512" s="249">
        <v>41687</v>
      </c>
      <c r="C7512" s="1" t="s">
        <v>114</v>
      </c>
      <c r="D7512" s="2">
        <v>147</v>
      </c>
      <c r="E7512" s="2"/>
      <c r="F7512" s="2"/>
    </row>
    <row r="7513" spans="2:7" hidden="1" outlineLevel="1">
      <c r="B7513" s="249">
        <v>41687</v>
      </c>
      <c r="C7513" s="1" t="s">
        <v>4076</v>
      </c>
      <c r="D7513" s="2">
        <v>300</v>
      </c>
      <c r="E7513" s="2"/>
    </row>
    <row r="7514" spans="2:7" hidden="1" outlineLevel="1">
      <c r="B7514" s="249">
        <v>41687</v>
      </c>
      <c r="C7514" s="1" t="s">
        <v>49</v>
      </c>
      <c r="D7514" s="2">
        <v>72</v>
      </c>
      <c r="F7514" s="2"/>
    </row>
    <row r="7515" spans="2:7" hidden="1" outlineLevel="1">
      <c r="B7515" s="249">
        <v>41687</v>
      </c>
      <c r="C7515" s="1" t="s">
        <v>111</v>
      </c>
      <c r="D7515" s="2">
        <v>30</v>
      </c>
      <c r="E7515" s="2"/>
    </row>
    <row r="7516" spans="2:7" hidden="1" outlineLevel="1">
      <c r="B7516" s="249">
        <v>41687</v>
      </c>
      <c r="C7516" s="2" t="s">
        <v>51</v>
      </c>
      <c r="D7516" s="2">
        <v>10</v>
      </c>
      <c r="F7516" s="2"/>
    </row>
    <row r="7517" spans="2:7" hidden="1" outlineLevel="1">
      <c r="B7517" s="249">
        <v>41688</v>
      </c>
      <c r="C7517" s="1" t="s">
        <v>4077</v>
      </c>
      <c r="D7517" s="2">
        <v>600</v>
      </c>
      <c r="F7517" s="2"/>
    </row>
    <row r="7518" spans="2:7" hidden="1" outlineLevel="1">
      <c r="B7518" s="249">
        <v>41688</v>
      </c>
      <c r="C7518" s="2" t="s">
        <v>49</v>
      </c>
      <c r="D7518" s="2">
        <v>298</v>
      </c>
      <c r="E7518" s="2"/>
      <c r="F7518" s="2"/>
    </row>
    <row r="7519" spans="2:7" hidden="1" outlineLevel="1">
      <c r="B7519" s="249">
        <v>41688</v>
      </c>
      <c r="C7519" s="1" t="s">
        <v>179</v>
      </c>
      <c r="D7519" s="2">
        <v>30</v>
      </c>
    </row>
    <row r="7520" spans="2:7" hidden="1" outlineLevel="1">
      <c r="B7520" s="249">
        <v>41688</v>
      </c>
      <c r="C7520" s="1" t="s">
        <v>886</v>
      </c>
      <c r="D7520" s="2">
        <v>10</v>
      </c>
      <c r="E7520" s="2"/>
      <c r="F7520" s="2"/>
    </row>
    <row r="7521" spans="2:7" hidden="1" outlineLevel="1">
      <c r="B7521" s="249">
        <v>41688</v>
      </c>
      <c r="C7521" s="1" t="s">
        <v>4078</v>
      </c>
      <c r="D7521" s="2">
        <v>120</v>
      </c>
      <c r="F7521" s="2"/>
    </row>
    <row r="7522" spans="2:7" hidden="1" outlineLevel="1">
      <c r="B7522" s="249">
        <v>41689</v>
      </c>
      <c r="C7522" s="1" t="s">
        <v>525</v>
      </c>
      <c r="D7522" s="2">
        <v>63</v>
      </c>
      <c r="E7522" s="2"/>
    </row>
    <row r="7523" spans="2:7" hidden="1" outlineLevel="1">
      <c r="B7523" s="249">
        <v>41689</v>
      </c>
      <c r="C7523" s="1" t="s">
        <v>4082</v>
      </c>
      <c r="D7523" s="2">
        <v>550</v>
      </c>
      <c r="F7523" s="2"/>
    </row>
    <row r="7524" spans="2:7" hidden="1" outlineLevel="1">
      <c r="B7524" s="249">
        <v>41689</v>
      </c>
      <c r="C7524" s="1" t="s">
        <v>525</v>
      </c>
      <c r="D7524" s="2">
        <v>60</v>
      </c>
      <c r="F7524" s="2"/>
    </row>
    <row r="7525" spans="2:7" hidden="1" outlineLevel="1">
      <c r="B7525" s="249">
        <v>41689</v>
      </c>
      <c r="C7525" s="1" t="s">
        <v>4083</v>
      </c>
      <c r="D7525" s="14">
        <v>30</v>
      </c>
      <c r="E7525" s="2"/>
      <c r="F7525" s="2"/>
    </row>
    <row r="7526" spans="2:7" hidden="1" outlineLevel="1">
      <c r="B7526" s="249">
        <v>41689</v>
      </c>
      <c r="C7526" s="1" t="s">
        <v>401</v>
      </c>
      <c r="D7526" s="2">
        <v>40</v>
      </c>
      <c r="F7526" s="2"/>
    </row>
    <row r="7527" spans="2:7" hidden="1" outlineLevel="1">
      <c r="B7527" s="249">
        <v>41690</v>
      </c>
      <c r="C7527" s="1" t="s">
        <v>525</v>
      </c>
      <c r="D7527" s="2">
        <v>15</v>
      </c>
      <c r="F7527" s="2"/>
      <c r="G7527" s="2"/>
    </row>
    <row r="7528" spans="2:7" hidden="1" outlineLevel="1">
      <c r="B7528" s="249">
        <v>41690</v>
      </c>
      <c r="C7528" s="205" t="s">
        <v>525</v>
      </c>
      <c r="D7528" s="2">
        <v>32</v>
      </c>
      <c r="F7528" s="2"/>
    </row>
    <row r="7529" spans="2:7" hidden="1" outlineLevel="1">
      <c r="B7529" s="249">
        <v>41690</v>
      </c>
      <c r="C7529" s="1" t="s">
        <v>525</v>
      </c>
      <c r="D7529" s="2">
        <v>31</v>
      </c>
      <c r="F7529" s="2"/>
    </row>
    <row r="7530" spans="2:7" hidden="1" outlineLevel="1">
      <c r="B7530" s="249">
        <v>41690</v>
      </c>
      <c r="C7530" s="1" t="s">
        <v>525</v>
      </c>
      <c r="D7530" s="2">
        <v>16</v>
      </c>
    </row>
    <row r="7531" spans="2:7" hidden="1" outlineLevel="1">
      <c r="B7531" s="249">
        <v>41690</v>
      </c>
      <c r="C7531" s="1" t="s">
        <v>582</v>
      </c>
      <c r="D7531" s="2">
        <v>80</v>
      </c>
    </row>
    <row r="7532" spans="2:7" hidden="1" outlineLevel="1">
      <c r="B7532" s="249">
        <v>41691</v>
      </c>
      <c r="C7532" s="1" t="s">
        <v>525</v>
      </c>
      <c r="D7532" s="2">
        <v>15</v>
      </c>
    </row>
    <row r="7533" spans="2:7" hidden="1" outlineLevel="1">
      <c r="B7533" s="249">
        <v>41691</v>
      </c>
      <c r="C7533" s="1" t="s">
        <v>525</v>
      </c>
      <c r="D7533" s="2">
        <v>40</v>
      </c>
    </row>
    <row r="7534" spans="2:7" hidden="1" outlineLevel="1">
      <c r="B7534" s="249">
        <v>41691</v>
      </c>
      <c r="C7534" s="1" t="s">
        <v>4084</v>
      </c>
      <c r="D7534" s="2">
        <v>20</v>
      </c>
    </row>
    <row r="7535" spans="2:7" hidden="1" outlineLevel="1">
      <c r="B7535" s="249">
        <v>41691</v>
      </c>
      <c r="C7535" s="2" t="s">
        <v>12</v>
      </c>
      <c r="D7535" s="2">
        <v>170</v>
      </c>
    </row>
    <row r="7536" spans="2:7" hidden="1" outlineLevel="1">
      <c r="B7536" s="249">
        <v>41691</v>
      </c>
      <c r="C7536" s="2" t="s">
        <v>525</v>
      </c>
      <c r="D7536" s="2">
        <v>20</v>
      </c>
    </row>
    <row r="7537" spans="2:6" hidden="1" outlineLevel="1">
      <c r="B7537" s="249">
        <v>41691</v>
      </c>
      <c r="C7537" s="1" t="s">
        <v>4089</v>
      </c>
      <c r="D7537" s="2">
        <v>70</v>
      </c>
      <c r="F7537" s="2"/>
    </row>
    <row r="7538" spans="2:6" hidden="1" outlineLevel="1">
      <c r="B7538" s="249">
        <v>41691</v>
      </c>
      <c r="C7538" s="1" t="s">
        <v>246</v>
      </c>
      <c r="D7538" s="2">
        <v>125</v>
      </c>
    </row>
    <row r="7539" spans="2:6" hidden="1" outlineLevel="1">
      <c r="B7539" s="249">
        <v>41691</v>
      </c>
      <c r="C7539" s="1" t="s">
        <v>4051</v>
      </c>
      <c r="D7539" s="2">
        <v>200</v>
      </c>
      <c r="F7539" s="2"/>
    </row>
    <row r="7540" spans="2:6" hidden="1" outlineLevel="1">
      <c r="B7540" s="249">
        <v>41691</v>
      </c>
      <c r="C7540" s="1" t="s">
        <v>114</v>
      </c>
      <c r="D7540" s="2">
        <v>50</v>
      </c>
      <c r="E7540" s="2"/>
      <c r="F7540" s="2"/>
    </row>
    <row r="7541" spans="2:6" hidden="1" outlineLevel="1">
      <c r="B7541" s="249">
        <v>41691</v>
      </c>
      <c r="C7541" s="1" t="s">
        <v>3052</v>
      </c>
      <c r="D7541" s="2">
        <v>10</v>
      </c>
    </row>
    <row r="7542" spans="2:6" hidden="1" outlineLevel="1">
      <c r="B7542" s="249">
        <v>41691</v>
      </c>
      <c r="C7542" s="1" t="s">
        <v>114</v>
      </c>
      <c r="D7542" s="2">
        <v>35</v>
      </c>
    </row>
    <row r="7543" spans="2:6" hidden="1" outlineLevel="1">
      <c r="B7543" s="249">
        <v>41692</v>
      </c>
      <c r="C7543" s="1" t="s">
        <v>663</v>
      </c>
      <c r="D7543" s="2">
        <v>850</v>
      </c>
    </row>
    <row r="7544" spans="2:6" hidden="1" outlineLevel="1">
      <c r="B7544" s="249">
        <v>41692</v>
      </c>
      <c r="C7544" s="205" t="s">
        <v>246</v>
      </c>
      <c r="D7544" s="2">
        <v>70</v>
      </c>
      <c r="E7544" s="2"/>
      <c r="F7544" s="228"/>
    </row>
    <row r="7545" spans="2:6" hidden="1" outlineLevel="1">
      <c r="B7545" s="249">
        <v>41692</v>
      </c>
      <c r="C7545" s="1" t="s">
        <v>4090</v>
      </c>
      <c r="D7545" s="2">
        <v>10</v>
      </c>
      <c r="F7545" s="2"/>
    </row>
    <row r="7546" spans="2:6" hidden="1" outlineLevel="1">
      <c r="B7546" s="249">
        <v>41692</v>
      </c>
      <c r="C7546" s="1" t="s">
        <v>114</v>
      </c>
      <c r="D7546" s="2">
        <v>110</v>
      </c>
    </row>
    <row r="7547" spans="2:6" hidden="1" outlineLevel="1">
      <c r="B7547" s="249">
        <v>41692</v>
      </c>
      <c r="C7547" s="1" t="s">
        <v>4091</v>
      </c>
      <c r="D7547" s="2">
        <v>88</v>
      </c>
      <c r="E7547" s="2"/>
      <c r="F7547" s="2"/>
    </row>
    <row r="7548" spans="2:6" hidden="1" outlineLevel="1">
      <c r="B7548" s="249">
        <v>41693</v>
      </c>
      <c r="C7548" s="1" t="s">
        <v>4092</v>
      </c>
      <c r="D7548" s="2">
        <v>500</v>
      </c>
      <c r="F7548" s="2"/>
    </row>
    <row r="7549" spans="2:6" hidden="1" outlineLevel="1">
      <c r="B7549" s="249">
        <v>41693</v>
      </c>
      <c r="C7549" s="1" t="s">
        <v>525</v>
      </c>
      <c r="D7549" s="2">
        <v>20</v>
      </c>
    </row>
    <row r="7550" spans="2:6" hidden="1" outlineLevel="1">
      <c r="B7550" s="249">
        <v>41693</v>
      </c>
      <c r="C7550" s="1" t="s">
        <v>57</v>
      </c>
      <c r="D7550" s="2">
        <v>100</v>
      </c>
      <c r="F7550" s="2"/>
    </row>
    <row r="7551" spans="2:6" hidden="1" outlineLevel="1">
      <c r="B7551" s="249">
        <v>41693</v>
      </c>
      <c r="C7551" s="1" t="s">
        <v>114</v>
      </c>
      <c r="D7551" s="2">
        <v>20</v>
      </c>
      <c r="F7551" s="2"/>
    </row>
    <row r="7552" spans="2:6" hidden="1" outlineLevel="1">
      <c r="B7552" s="249">
        <v>41693</v>
      </c>
      <c r="C7552" s="2" t="s">
        <v>23</v>
      </c>
      <c r="D7552" s="2">
        <v>130</v>
      </c>
    </row>
    <row r="7553" spans="2:7" hidden="1" outlineLevel="1">
      <c r="B7553" s="249">
        <v>41694</v>
      </c>
      <c r="C7553" s="1" t="s">
        <v>525</v>
      </c>
      <c r="D7553" s="2">
        <v>15</v>
      </c>
      <c r="F7553" s="2"/>
    </row>
    <row r="7554" spans="2:7" hidden="1" outlineLevel="1">
      <c r="B7554" s="249">
        <v>41694</v>
      </c>
      <c r="C7554" s="1" t="s">
        <v>6</v>
      </c>
      <c r="D7554" s="2">
        <v>20</v>
      </c>
    </row>
    <row r="7555" spans="2:7" hidden="1" outlineLevel="1">
      <c r="B7555" s="249">
        <v>41694</v>
      </c>
      <c r="C7555" s="1" t="s">
        <v>525</v>
      </c>
      <c r="D7555" s="2">
        <v>30</v>
      </c>
    </row>
    <row r="7556" spans="2:7" hidden="1" outlineLevel="1">
      <c r="B7556" s="249">
        <v>41694</v>
      </c>
      <c r="C7556" s="2" t="s">
        <v>525</v>
      </c>
      <c r="D7556" s="2">
        <v>24</v>
      </c>
    </row>
    <row r="7557" spans="2:7" hidden="1" outlineLevel="1">
      <c r="B7557" s="249">
        <v>41694</v>
      </c>
      <c r="C7557" s="1" t="s">
        <v>525</v>
      </c>
      <c r="D7557" s="2">
        <v>30</v>
      </c>
      <c r="F7557" s="2"/>
    </row>
    <row r="7558" spans="2:7" hidden="1" outlineLevel="1">
      <c r="B7558" s="249">
        <v>41694</v>
      </c>
      <c r="C7558" s="1" t="s">
        <v>57</v>
      </c>
      <c r="D7558" s="2">
        <v>75</v>
      </c>
      <c r="E7558" s="2"/>
    </row>
    <row r="7559" spans="2:7" hidden="1" outlineLevel="1">
      <c r="B7559" s="249">
        <v>41694</v>
      </c>
      <c r="C7559" s="2" t="s">
        <v>485</v>
      </c>
      <c r="D7559" s="2">
        <v>20</v>
      </c>
    </row>
    <row r="7560" spans="2:7" hidden="1" outlineLevel="1">
      <c r="B7560" s="249">
        <v>41694</v>
      </c>
      <c r="C7560" s="2" t="s">
        <v>51</v>
      </c>
      <c r="D7560" s="2">
        <v>5</v>
      </c>
      <c r="F7560" s="2"/>
    </row>
    <row r="7561" spans="2:7" hidden="1" outlineLevel="1">
      <c r="B7561" s="249">
        <v>41694</v>
      </c>
      <c r="C7561" s="2" t="s">
        <v>18</v>
      </c>
      <c r="D7561" s="2">
        <v>105</v>
      </c>
    </row>
    <row r="7562" spans="2:7" hidden="1" outlineLevel="1">
      <c r="B7562" s="249">
        <v>41694</v>
      </c>
      <c r="C7562" s="2" t="s">
        <v>246</v>
      </c>
      <c r="D7562" s="70">
        <v>65</v>
      </c>
    </row>
    <row r="7563" spans="2:7" hidden="1" outlineLevel="1">
      <c r="B7563" s="249">
        <v>41695</v>
      </c>
      <c r="C7563" s="70" t="s">
        <v>525</v>
      </c>
      <c r="D7563" s="70">
        <v>35</v>
      </c>
    </row>
    <row r="7564" spans="2:7" hidden="1" outlineLevel="1">
      <c r="B7564" s="249">
        <v>41695</v>
      </c>
      <c r="C7564" s="236" t="s">
        <v>525</v>
      </c>
      <c r="D7564" s="70">
        <v>80</v>
      </c>
      <c r="E7564" s="2"/>
      <c r="F7564" s="2"/>
      <c r="G7564" s="2"/>
    </row>
    <row r="7565" spans="2:7" hidden="1" outlineLevel="1">
      <c r="B7565" s="249">
        <v>41695</v>
      </c>
      <c r="C7565" s="236" t="s">
        <v>3850</v>
      </c>
      <c r="D7565" s="70">
        <v>20</v>
      </c>
    </row>
    <row r="7566" spans="2:7" hidden="1" outlineLevel="1">
      <c r="B7566" s="249">
        <v>41695</v>
      </c>
      <c r="C7566" s="1" t="s">
        <v>4097</v>
      </c>
      <c r="D7566" s="70">
        <v>30</v>
      </c>
      <c r="E7566" s="2"/>
    </row>
    <row r="7567" spans="2:7" hidden="1" outlineLevel="1">
      <c r="B7567" s="249">
        <v>41695</v>
      </c>
      <c r="C7567" s="1" t="s">
        <v>4098</v>
      </c>
      <c r="D7567" s="2">
        <v>30</v>
      </c>
    </row>
    <row r="7568" spans="2:7" hidden="1" outlineLevel="1">
      <c r="B7568" s="249">
        <v>41695</v>
      </c>
      <c r="C7568" s="1" t="s">
        <v>4099</v>
      </c>
      <c r="D7568" s="2">
        <v>40</v>
      </c>
    </row>
    <row r="7569" spans="2:6" hidden="1" outlineLevel="1">
      <c r="B7569" s="249">
        <v>41695</v>
      </c>
      <c r="C7569" s="1" t="s">
        <v>51</v>
      </c>
      <c r="D7569" s="2">
        <v>10</v>
      </c>
      <c r="E7569" s="2"/>
    </row>
    <row r="7570" spans="2:6" hidden="1" outlineLevel="1">
      <c r="B7570" s="249">
        <v>41695</v>
      </c>
      <c r="C7570" s="1" t="s">
        <v>18</v>
      </c>
      <c r="D7570" s="2">
        <v>80</v>
      </c>
    </row>
    <row r="7571" spans="2:6" hidden="1" outlineLevel="1">
      <c r="B7571" s="249">
        <v>41696</v>
      </c>
      <c r="C7571" s="1" t="s">
        <v>246</v>
      </c>
      <c r="D7571" s="2">
        <v>35</v>
      </c>
    </row>
    <row r="7572" spans="2:6" hidden="1" outlineLevel="1">
      <c r="B7572" s="249">
        <v>41696</v>
      </c>
      <c r="C7572" s="2" t="s">
        <v>4100</v>
      </c>
      <c r="D7572" s="2">
        <v>132</v>
      </c>
    </row>
    <row r="7573" spans="2:6" hidden="1" outlineLevel="1">
      <c r="B7573" s="249">
        <v>41696</v>
      </c>
      <c r="C7573" s="1" t="s">
        <v>51</v>
      </c>
      <c r="D7573" s="2">
        <v>165</v>
      </c>
    </row>
    <row r="7574" spans="2:6" hidden="1" outlineLevel="1">
      <c r="B7574" s="249">
        <v>41696</v>
      </c>
      <c r="C7574" s="2" t="s">
        <v>6</v>
      </c>
      <c r="D7574" s="2">
        <v>35</v>
      </c>
      <c r="E7574" s="2"/>
    </row>
    <row r="7575" spans="2:6" hidden="1" outlineLevel="1">
      <c r="B7575" s="249">
        <v>41697</v>
      </c>
      <c r="C7575" s="2" t="s">
        <v>525</v>
      </c>
      <c r="D7575" s="2">
        <v>30</v>
      </c>
    </row>
    <row r="7576" spans="2:6" hidden="1" outlineLevel="1">
      <c r="B7576" s="249">
        <v>41697</v>
      </c>
      <c r="C7576" s="1" t="s">
        <v>996</v>
      </c>
      <c r="D7576" s="2">
        <v>40</v>
      </c>
    </row>
    <row r="7577" spans="2:6" hidden="1" outlineLevel="1">
      <c r="B7577" s="249">
        <v>41697</v>
      </c>
      <c r="C7577" s="1" t="s">
        <v>12</v>
      </c>
      <c r="D7577" s="2">
        <v>60</v>
      </c>
    </row>
    <row r="7578" spans="2:6" hidden="1" outlineLevel="1">
      <c r="B7578" s="249">
        <v>41697</v>
      </c>
      <c r="C7578" s="1" t="s">
        <v>525</v>
      </c>
      <c r="D7578" s="2">
        <v>17</v>
      </c>
      <c r="F7578" s="2"/>
    </row>
    <row r="7579" spans="2:6" hidden="1" outlineLevel="1">
      <c r="B7579" s="249">
        <v>41697</v>
      </c>
      <c r="C7579" s="1" t="s">
        <v>289</v>
      </c>
      <c r="D7579" s="2">
        <v>110</v>
      </c>
      <c r="E7579" s="2"/>
    </row>
    <row r="7580" spans="2:6" hidden="1" outlineLevel="1">
      <c r="B7580" s="249">
        <v>41697</v>
      </c>
      <c r="C7580" s="1" t="s">
        <v>111</v>
      </c>
      <c r="D7580" s="2">
        <v>42</v>
      </c>
    </row>
    <row r="7581" spans="2:6" hidden="1" outlineLevel="1">
      <c r="B7581" s="249">
        <v>41697</v>
      </c>
      <c r="C7581" s="1" t="s">
        <v>132</v>
      </c>
      <c r="D7581" s="2">
        <v>100</v>
      </c>
    </row>
    <row r="7582" spans="2:6" hidden="1" outlineLevel="1">
      <c r="B7582" s="249">
        <v>41697</v>
      </c>
      <c r="C7582" s="1" t="s">
        <v>18</v>
      </c>
      <c r="D7582" s="2">
        <v>34</v>
      </c>
    </row>
    <row r="7583" spans="2:6" hidden="1" outlineLevel="1">
      <c r="B7583" s="249">
        <v>41697</v>
      </c>
      <c r="C7583" s="1" t="s">
        <v>23</v>
      </c>
      <c r="D7583" s="2">
        <v>80</v>
      </c>
    </row>
    <row r="7584" spans="2:6" hidden="1" outlineLevel="1">
      <c r="B7584" s="249">
        <v>41698</v>
      </c>
      <c r="C7584" s="1" t="s">
        <v>525</v>
      </c>
      <c r="D7584" s="2">
        <v>15</v>
      </c>
    </row>
    <row r="7585" spans="1:12" hidden="1" outlineLevel="1">
      <c r="B7585" s="249">
        <v>41698</v>
      </c>
      <c r="C7585" s="1" t="s">
        <v>525</v>
      </c>
      <c r="D7585" s="2">
        <v>24</v>
      </c>
      <c r="F7585" s="2"/>
    </row>
    <row r="7586" spans="1:12" hidden="1" outlineLevel="1">
      <c r="B7586" s="249">
        <v>41698</v>
      </c>
      <c r="C7586" s="1" t="s">
        <v>525</v>
      </c>
      <c r="D7586" s="2">
        <v>16</v>
      </c>
    </row>
    <row r="7587" spans="1:12" hidden="1" outlineLevel="1">
      <c r="B7587" s="249">
        <v>41698</v>
      </c>
      <c r="C7587" s="1" t="s">
        <v>12</v>
      </c>
      <c r="D7587" s="2">
        <v>185</v>
      </c>
    </row>
    <row r="7588" spans="1:12" hidden="1" outlineLevel="1">
      <c r="B7588" s="249">
        <v>41698</v>
      </c>
      <c r="C7588" s="1" t="s">
        <v>4103</v>
      </c>
      <c r="D7588" s="2">
        <v>100</v>
      </c>
      <c r="E7588" s="2"/>
    </row>
    <row r="7589" spans="1:12" hidden="1" outlineLevel="1">
      <c r="B7589" s="249">
        <v>41698</v>
      </c>
      <c r="C7589" s="1" t="s">
        <v>246</v>
      </c>
      <c r="D7589" s="2">
        <v>70</v>
      </c>
      <c r="F7589" s="2"/>
    </row>
    <row r="7590" spans="1:12" hidden="1" outlineLevel="1">
      <c r="B7590" s="249">
        <v>41698</v>
      </c>
      <c r="C7590" s="1" t="s">
        <v>525</v>
      </c>
      <c r="D7590" s="2">
        <v>200</v>
      </c>
      <c r="F7590" s="2"/>
    </row>
    <row r="7591" spans="1:12" hidden="1" outlineLevel="1">
      <c r="B7591" s="249">
        <v>41698</v>
      </c>
      <c r="C7591" s="1" t="s">
        <v>346</v>
      </c>
      <c r="D7591" s="2">
        <v>68</v>
      </c>
    </row>
    <row r="7592" spans="1:12" hidden="1" outlineLevel="1">
      <c r="B7592" s="249">
        <v>41698</v>
      </c>
      <c r="C7592" s="1" t="s">
        <v>4104</v>
      </c>
      <c r="D7592" s="2">
        <v>53</v>
      </c>
      <c r="E7592" s="2"/>
      <c r="F7592" s="210"/>
      <c r="G7592" s="182"/>
    </row>
    <row r="7593" spans="1:12" hidden="1" outlineLevel="1">
      <c r="B7593" s="249">
        <v>41698</v>
      </c>
      <c r="C7593" s="1" t="s">
        <v>525</v>
      </c>
      <c r="D7593" s="2">
        <v>47</v>
      </c>
      <c r="E7593" s="2"/>
      <c r="F7593" s="2"/>
    </row>
    <row r="7594" spans="1:12" hidden="1" outlineLevel="1">
      <c r="B7594" s="249">
        <v>41698</v>
      </c>
      <c r="C7594" s="1" t="s">
        <v>23</v>
      </c>
      <c r="D7594" s="2">
        <v>85</v>
      </c>
    </row>
    <row r="7595" spans="1:12" collapsed="1">
      <c r="B7595" s="249"/>
      <c r="F7595" s="2"/>
    </row>
    <row r="7596" spans="1:12">
      <c r="B7596" s="2472">
        <v>41699</v>
      </c>
      <c r="C7596" s="2472"/>
      <c r="D7596" s="2472"/>
      <c r="E7596" s="2472"/>
      <c r="F7596" s="2472"/>
      <c r="G7596" s="2472"/>
      <c r="H7596" s="2472"/>
      <c r="I7596" s="2472"/>
      <c r="J7596" s="2472"/>
      <c r="K7596" s="2472"/>
      <c r="L7596" s="2472"/>
    </row>
    <row r="7597" spans="1:12" hidden="1" outlineLevel="1">
      <c r="B7597" s="2473" t="s">
        <v>0</v>
      </c>
      <c r="C7597" s="2473"/>
      <c r="D7597" s="2473"/>
      <c r="I7597" s="2473" t="s">
        <v>2638</v>
      </c>
      <c r="J7597" s="2473"/>
      <c r="K7597" s="2473"/>
    </row>
    <row r="7598" spans="1:12" hidden="1" outlineLevel="1">
      <c r="B7598" s="3" t="s">
        <v>115</v>
      </c>
      <c r="C7598" s="3" t="s">
        <v>116</v>
      </c>
      <c r="D7598" s="4" t="s">
        <v>4</v>
      </c>
      <c r="I7598" s="3" t="s">
        <v>115</v>
      </c>
      <c r="J7598" s="3" t="s">
        <v>116</v>
      </c>
      <c r="K7598" s="4" t="s">
        <v>4</v>
      </c>
    </row>
    <row r="7599" spans="1:12" hidden="1" outlineLevel="1">
      <c r="A7599" s="545" t="s">
        <v>2859</v>
      </c>
      <c r="B7599" s="546">
        <v>41701</v>
      </c>
      <c r="C7599" s="547" t="s">
        <v>2904</v>
      </c>
      <c r="D7599" s="563">
        <v>9000</v>
      </c>
      <c r="E7599" s="28"/>
      <c r="I7599" s="72">
        <v>41699</v>
      </c>
      <c r="J7599" s="1" t="s">
        <v>41</v>
      </c>
      <c r="K7599" s="70">
        <v>160</v>
      </c>
    </row>
    <row r="7600" spans="1:12" hidden="1" outlineLevel="1">
      <c r="A7600" s="438" t="s">
        <v>421</v>
      </c>
      <c r="B7600" s="436">
        <v>41703</v>
      </c>
      <c r="C7600" s="463" t="s">
        <v>3307</v>
      </c>
      <c r="D7600" s="587">
        <v>750</v>
      </c>
      <c r="E7600" s="28"/>
      <c r="I7600" s="72">
        <v>41701</v>
      </c>
      <c r="J7600" s="1" t="s">
        <v>3587</v>
      </c>
      <c r="K7600" s="70">
        <v>1700</v>
      </c>
    </row>
    <row r="7601" spans="1:12" hidden="1" outlineLevel="1">
      <c r="A7601" s="438" t="s">
        <v>421</v>
      </c>
      <c r="B7601" s="549" t="s">
        <v>608</v>
      </c>
      <c r="C7601" s="463" t="s">
        <v>3308</v>
      </c>
      <c r="D7601" s="585" t="s">
        <v>608</v>
      </c>
      <c r="E7601" s="28"/>
      <c r="F7601" s="32"/>
      <c r="G7601" s="32"/>
      <c r="I7601" s="72"/>
      <c r="K7601" s="70"/>
    </row>
    <row r="7602" spans="1:12" ht="30" hidden="1" outlineLevel="1">
      <c r="A7602" s="617" t="s">
        <v>464</v>
      </c>
      <c r="B7602" s="616" t="s">
        <v>4182</v>
      </c>
      <c r="C7602" s="615" t="s">
        <v>4183</v>
      </c>
      <c r="D7602" s="670" t="s">
        <v>4184</v>
      </c>
      <c r="F7602" s="32"/>
      <c r="G7602" s="32"/>
      <c r="I7602" s="72"/>
      <c r="J7602" s="1" t="s">
        <v>195</v>
      </c>
      <c r="K7602" s="225">
        <f>SUM(K7599:K7601)</f>
        <v>1860</v>
      </c>
    </row>
    <row r="7603" spans="1:12" hidden="1" outlineLevel="1">
      <c r="A7603" s="438" t="s">
        <v>421</v>
      </c>
      <c r="B7603" s="436">
        <v>41703</v>
      </c>
      <c r="C7603" s="463" t="s">
        <v>656</v>
      </c>
      <c r="D7603" s="587">
        <v>230</v>
      </c>
      <c r="F7603" s="32"/>
      <c r="G7603" s="32"/>
      <c r="I7603" s="32"/>
      <c r="K7603" s="225"/>
    </row>
    <row r="7604" spans="1:12" hidden="1" outlineLevel="1">
      <c r="A7604" s="438" t="s">
        <v>421</v>
      </c>
      <c r="B7604" s="549" t="s">
        <v>608</v>
      </c>
      <c r="C7604" s="554" t="s">
        <v>3305</v>
      </c>
      <c r="D7604" s="585" t="s">
        <v>608</v>
      </c>
      <c r="E7604" s="28"/>
      <c r="F7604" s="32"/>
      <c r="G7604" s="32"/>
    </row>
    <row r="7605" spans="1:12" hidden="1" outlineLevel="1">
      <c r="A7605" s="555" t="s">
        <v>467</v>
      </c>
      <c r="B7605" s="556">
        <v>41725</v>
      </c>
      <c r="C7605" s="557" t="s">
        <v>3304</v>
      </c>
      <c r="D7605" s="590">
        <v>279.77999999999997</v>
      </c>
      <c r="E7605" s="656"/>
      <c r="F7605" s="32"/>
      <c r="G7605" s="32"/>
      <c r="I7605" s="1" t="s">
        <v>115</v>
      </c>
      <c r="J7605" s="1" t="s">
        <v>2</v>
      </c>
      <c r="K7605" s="1" t="s">
        <v>4</v>
      </c>
    </row>
    <row r="7606" spans="1:12" hidden="1" outlineLevel="1">
      <c r="A7606" s="555" t="s">
        <v>467</v>
      </c>
      <c r="B7606" s="556">
        <v>41725</v>
      </c>
      <c r="C7606" s="557" t="s">
        <v>614</v>
      </c>
      <c r="D7606" s="590">
        <v>279.77999999999997</v>
      </c>
      <c r="E7606" s="656"/>
      <c r="F7606" s="32"/>
      <c r="G7606" s="32"/>
      <c r="I7606" s="249">
        <v>41702</v>
      </c>
      <c r="J7606" s="1" t="s">
        <v>99</v>
      </c>
      <c r="K7606" s="70">
        <v>960</v>
      </c>
      <c r="L7606" s="13"/>
    </row>
    <row r="7607" spans="1:12" ht="15" hidden="1" customHeight="1" outlineLevel="1">
      <c r="A7607" s="438" t="s">
        <v>421</v>
      </c>
      <c r="B7607" s="549" t="s">
        <v>608</v>
      </c>
      <c r="C7607" s="421" t="s">
        <v>2597</v>
      </c>
      <c r="D7607" s="585" t="s">
        <v>608</v>
      </c>
      <c r="F7607" s="32"/>
      <c r="G7607" s="32"/>
      <c r="I7607" s="249">
        <v>41706</v>
      </c>
      <c r="J7607" s="1" t="s">
        <v>3155</v>
      </c>
      <c r="K7607" s="2">
        <v>350</v>
      </c>
      <c r="L7607" s="13"/>
    </row>
    <row r="7608" spans="1:12" hidden="1" outlineLevel="1">
      <c r="A7608" s="438" t="s">
        <v>421</v>
      </c>
      <c r="B7608" s="549" t="s">
        <v>608</v>
      </c>
      <c r="C7608" s="554" t="s">
        <v>475</v>
      </c>
      <c r="D7608" s="549" t="s">
        <v>608</v>
      </c>
      <c r="E7608" s="2"/>
      <c r="F7608" s="32"/>
      <c r="G7608" s="32"/>
      <c r="I7608" s="249">
        <v>41717</v>
      </c>
      <c r="J7608" s="2" t="s">
        <v>4165</v>
      </c>
      <c r="K7608" s="70">
        <v>550</v>
      </c>
      <c r="L7608" s="13"/>
    </row>
    <row r="7609" spans="1:12" hidden="1" outlineLevel="1">
      <c r="A7609" s="438" t="s">
        <v>421</v>
      </c>
      <c r="B7609" s="549" t="s">
        <v>608</v>
      </c>
      <c r="C7609" s="554" t="s">
        <v>283</v>
      </c>
      <c r="D7609" s="585" t="s">
        <v>608</v>
      </c>
      <c r="E7609" s="28"/>
      <c r="F7609" s="32"/>
      <c r="G7609" s="32"/>
      <c r="I7609" s="249"/>
      <c r="J7609" s="2"/>
      <c r="K7609" s="2"/>
      <c r="L7609" s="13"/>
    </row>
    <row r="7610" spans="1:12" hidden="1" outlineLevel="1">
      <c r="A7610" s="555" t="s">
        <v>467</v>
      </c>
      <c r="B7610" s="556">
        <v>41722</v>
      </c>
      <c r="C7610" s="558" t="s">
        <v>27</v>
      </c>
      <c r="D7610" s="590">
        <v>897.76</v>
      </c>
      <c r="E7610" s="656"/>
      <c r="F7610" s="32"/>
      <c r="G7610" s="32"/>
      <c r="I7610" s="249"/>
      <c r="K7610" s="2"/>
      <c r="L7610" s="13"/>
    </row>
    <row r="7611" spans="1:12" hidden="1" outlineLevel="1">
      <c r="A7611" s="550" t="s">
        <v>3306</v>
      </c>
      <c r="B7611" s="551">
        <v>41702</v>
      </c>
      <c r="C7611" s="560" t="s">
        <v>3310</v>
      </c>
      <c r="D7611" s="648">
        <v>1000</v>
      </c>
      <c r="E7611" s="28"/>
      <c r="F7611" s="32"/>
      <c r="G7611" s="32"/>
      <c r="I7611" s="32"/>
      <c r="K7611" s="13"/>
      <c r="L7611" s="13"/>
    </row>
    <row r="7612" spans="1:12" hidden="1" outlineLevel="1">
      <c r="A7612" s="545" t="s">
        <v>2859</v>
      </c>
      <c r="B7612" s="546">
        <v>41708</v>
      </c>
      <c r="C7612" s="547" t="s">
        <v>2179</v>
      </c>
      <c r="D7612" s="592">
        <v>3900</v>
      </c>
      <c r="E7612" s="28"/>
      <c r="F7612" s="32"/>
      <c r="G7612" s="32"/>
      <c r="I7612" s="32"/>
      <c r="K7612" s="13"/>
      <c r="L7612" s="13"/>
    </row>
    <row r="7613" spans="1:12" hidden="1" outlineLevel="1">
      <c r="A7613" s="438" t="s">
        <v>421</v>
      </c>
      <c r="B7613" s="549">
        <v>41701</v>
      </c>
      <c r="C7613" s="554" t="s">
        <v>4126</v>
      </c>
      <c r="D7613" s="593">
        <v>2200</v>
      </c>
      <c r="E7613" s="28"/>
      <c r="F7613" s="649" t="s">
        <v>3546</v>
      </c>
      <c r="G7613" s="649"/>
      <c r="I7613" s="32"/>
      <c r="K7613" s="13"/>
      <c r="L7613" s="13"/>
    </row>
    <row r="7614" spans="1:12" ht="30" hidden="1" outlineLevel="1">
      <c r="A7614" s="545" t="s">
        <v>2859</v>
      </c>
      <c r="B7614" s="546">
        <v>41701</v>
      </c>
      <c r="C7614" s="547" t="s">
        <v>3312</v>
      </c>
      <c r="D7614" s="563">
        <v>25000</v>
      </c>
      <c r="E7614" s="28"/>
      <c r="F7614" s="406" t="s">
        <v>4121</v>
      </c>
      <c r="G7614" s="280">
        <v>225</v>
      </c>
      <c r="I7614" s="32"/>
      <c r="K7614" s="13"/>
      <c r="L7614" s="13"/>
    </row>
    <row r="7615" spans="1:12" ht="30" hidden="1" outlineLevel="1">
      <c r="A7615" s="545" t="s">
        <v>2859</v>
      </c>
      <c r="B7615" s="546">
        <v>41701</v>
      </c>
      <c r="C7615" s="547" t="s">
        <v>2501</v>
      </c>
      <c r="D7615" s="563">
        <v>13496.1</v>
      </c>
      <c r="F7615" s="406" t="s">
        <v>4122</v>
      </c>
      <c r="G7615" s="280">
        <v>80</v>
      </c>
      <c r="I7615" s="32"/>
      <c r="K7615" s="13"/>
      <c r="L7615" s="13"/>
    </row>
    <row r="7616" spans="1:12" hidden="1" outlineLevel="1">
      <c r="B7616" s="249"/>
      <c r="I7616" s="32"/>
      <c r="K7616" s="13"/>
      <c r="L7616" s="13"/>
    </row>
    <row r="7617" spans="1:12" hidden="1" outlineLevel="1">
      <c r="A7617" s="438" t="s">
        <v>421</v>
      </c>
      <c r="B7617" s="549">
        <v>41706</v>
      </c>
      <c r="C7617" s="554" t="s">
        <v>4138</v>
      </c>
      <c r="D7617" s="587">
        <f>31*32</f>
        <v>992</v>
      </c>
      <c r="F7617" s="280" t="s">
        <v>6</v>
      </c>
      <c r="G7617" s="280">
        <v>1000</v>
      </c>
      <c r="I7617" s="32"/>
      <c r="K7617" s="13"/>
      <c r="L7617" s="13"/>
    </row>
    <row r="7618" spans="1:12" hidden="1" outlineLevel="1">
      <c r="A7618" s="438" t="s">
        <v>421</v>
      </c>
      <c r="B7618" s="549">
        <v>41706</v>
      </c>
      <c r="C7618" s="554" t="s">
        <v>2598</v>
      </c>
      <c r="D7618" s="587">
        <v>120</v>
      </c>
      <c r="F7618" s="280" t="s">
        <v>3442</v>
      </c>
      <c r="G7618" s="280">
        <v>500</v>
      </c>
      <c r="I7618" s="32"/>
      <c r="K7618" s="13"/>
      <c r="L7618" s="13"/>
    </row>
    <row r="7619" spans="1:12" ht="30" hidden="1" outlineLevel="1">
      <c r="A7619" s="438" t="s">
        <v>4048</v>
      </c>
      <c r="B7619" s="549">
        <v>41706</v>
      </c>
      <c r="C7619" s="554" t="s">
        <v>4139</v>
      </c>
      <c r="D7619" s="587">
        <f>32*6</f>
        <v>192</v>
      </c>
      <c r="F7619" s="280" t="s">
        <v>730</v>
      </c>
      <c r="G7619" s="280">
        <v>400</v>
      </c>
      <c r="I7619" s="32"/>
      <c r="K7619" s="13"/>
      <c r="L7619" s="13"/>
    </row>
    <row r="7620" spans="1:12" hidden="1" outlineLevel="1">
      <c r="A7620" s="438" t="s">
        <v>421</v>
      </c>
      <c r="B7620" s="549">
        <v>41706</v>
      </c>
      <c r="C7620" s="621" t="s">
        <v>4050</v>
      </c>
      <c r="D7620" s="622">
        <f>D7617+D7618-D7619</f>
        <v>920</v>
      </c>
      <c r="F7620" s="280" t="s">
        <v>4123</v>
      </c>
      <c r="G7620" s="280">
        <v>150</v>
      </c>
      <c r="I7620" s="32"/>
      <c r="K7620" s="13"/>
      <c r="L7620" s="13"/>
    </row>
    <row r="7621" spans="1:12" hidden="1" outlineLevel="1">
      <c r="B7621" s="249"/>
      <c r="F7621" s="280" t="s">
        <v>4124</v>
      </c>
      <c r="G7621" s="280">
        <v>200</v>
      </c>
      <c r="I7621" s="32"/>
      <c r="K7621" s="13"/>
      <c r="L7621" s="13"/>
    </row>
    <row r="7622" spans="1:12" hidden="1" outlineLevel="1">
      <c r="B7622" s="249">
        <v>41699</v>
      </c>
      <c r="C7622" s="70" t="s">
        <v>4105</v>
      </c>
      <c r="D7622" s="70">
        <v>600</v>
      </c>
      <c r="F7622" s="280"/>
      <c r="G7622" s="280">
        <f>SUM(G7617:G7621)</f>
        <v>2250</v>
      </c>
      <c r="I7622" s="32"/>
      <c r="K7622" s="13"/>
      <c r="L7622" s="13"/>
    </row>
    <row r="7623" spans="1:12" ht="30" hidden="1" outlineLevel="1">
      <c r="B7623" s="249">
        <v>41699</v>
      </c>
      <c r="C7623" s="1" t="s">
        <v>12</v>
      </c>
      <c r="D7623" s="2">
        <v>140</v>
      </c>
      <c r="F7623" s="406" t="s">
        <v>4125</v>
      </c>
      <c r="G7623" s="280">
        <v>50</v>
      </c>
      <c r="I7623" s="32"/>
      <c r="K7623" s="13"/>
      <c r="L7623" s="13"/>
    </row>
    <row r="7624" spans="1:12" hidden="1" outlineLevel="1">
      <c r="B7624" s="249">
        <v>41699</v>
      </c>
      <c r="C7624" s="70" t="s">
        <v>525</v>
      </c>
      <c r="D7624" s="70">
        <v>40</v>
      </c>
      <c r="F7624" s="280"/>
      <c r="G7624" s="280">
        <f>G7622-G7623</f>
        <v>2200</v>
      </c>
      <c r="I7624" s="32"/>
      <c r="K7624" s="13"/>
      <c r="L7624" s="13"/>
    </row>
    <row r="7625" spans="1:12" hidden="1" outlineLevel="1">
      <c r="B7625" s="249">
        <v>41699</v>
      </c>
      <c r="C7625" s="70" t="s">
        <v>132</v>
      </c>
      <c r="D7625" s="70">
        <v>100</v>
      </c>
      <c r="I7625" s="32"/>
      <c r="K7625" s="13"/>
      <c r="L7625" s="13"/>
    </row>
    <row r="7626" spans="1:12" hidden="1" outlineLevel="1">
      <c r="A7626" s="2"/>
      <c r="B7626" s="249">
        <v>41700</v>
      </c>
      <c r="C7626" s="205" t="s">
        <v>205</v>
      </c>
      <c r="D7626" s="2">
        <v>40</v>
      </c>
      <c r="I7626" s="32"/>
      <c r="K7626" s="13"/>
    </row>
    <row r="7627" spans="1:12" hidden="1" outlineLevel="1">
      <c r="A7627" s="2"/>
      <c r="B7627" s="249">
        <v>41700</v>
      </c>
      <c r="C7627" s="1" t="s">
        <v>246</v>
      </c>
      <c r="D7627" s="2">
        <v>70</v>
      </c>
      <c r="I7627" s="32"/>
      <c r="K7627" s="13"/>
    </row>
    <row r="7628" spans="1:12" hidden="1" outlineLevel="1">
      <c r="B7628" s="249">
        <v>41701</v>
      </c>
      <c r="C7628" s="1" t="s">
        <v>525</v>
      </c>
      <c r="D7628" s="2">
        <v>72</v>
      </c>
      <c r="I7628" s="32"/>
      <c r="K7628" s="13"/>
    </row>
    <row r="7629" spans="1:12" hidden="1" outlineLevel="1">
      <c r="A7629" s="2"/>
      <c r="B7629" s="249">
        <v>41701</v>
      </c>
      <c r="C7629" s="1" t="s">
        <v>2209</v>
      </c>
      <c r="D7629" s="2">
        <v>100</v>
      </c>
      <c r="I7629" s="32"/>
      <c r="J7629" s="2"/>
      <c r="K7629" s="13"/>
    </row>
    <row r="7630" spans="1:12" hidden="1" outlineLevel="1">
      <c r="A7630" s="2"/>
      <c r="B7630" s="249">
        <v>41701</v>
      </c>
      <c r="C7630" s="1" t="s">
        <v>246</v>
      </c>
      <c r="D7630" s="2">
        <v>35</v>
      </c>
      <c r="K7630" s="13"/>
    </row>
    <row r="7631" spans="1:12" hidden="1" outlineLevel="1">
      <c r="A7631" s="2"/>
      <c r="B7631" s="249">
        <v>41701</v>
      </c>
      <c r="C7631" s="1" t="s">
        <v>63</v>
      </c>
      <c r="D7631" s="2">
        <v>30</v>
      </c>
      <c r="I7631" s="32"/>
      <c r="K7631" s="13"/>
    </row>
    <row r="7632" spans="1:12" hidden="1" outlineLevel="1">
      <c r="A7632" s="2"/>
      <c r="B7632" s="249">
        <v>41701</v>
      </c>
      <c r="C7632" s="1" t="s">
        <v>886</v>
      </c>
      <c r="D7632" s="2">
        <v>30</v>
      </c>
      <c r="F7632" s="2"/>
      <c r="G7632" s="2"/>
      <c r="K7632" s="13"/>
    </row>
    <row r="7633" spans="1:11" hidden="1" outlineLevel="1">
      <c r="A7633" s="2"/>
      <c r="B7633" s="249">
        <v>41701</v>
      </c>
      <c r="C7633" s="1" t="s">
        <v>23</v>
      </c>
      <c r="D7633" s="2">
        <v>75</v>
      </c>
      <c r="G7633" s="2"/>
      <c r="K7633" s="13"/>
    </row>
    <row r="7634" spans="1:11" hidden="1" outlineLevel="1">
      <c r="A7634" s="2"/>
      <c r="B7634" s="249">
        <v>41701</v>
      </c>
      <c r="C7634" s="1" t="s">
        <v>742</v>
      </c>
      <c r="D7634" s="2">
        <v>135</v>
      </c>
      <c r="K7634" s="13"/>
    </row>
    <row r="7635" spans="1:11" hidden="1" outlineLevel="1">
      <c r="A7635" s="2"/>
      <c r="B7635" s="249">
        <v>41702</v>
      </c>
      <c r="C7635" s="1" t="s">
        <v>525</v>
      </c>
      <c r="D7635" s="2">
        <v>29</v>
      </c>
      <c r="K7635" s="13"/>
    </row>
    <row r="7636" spans="1:11" hidden="1" outlineLevel="1">
      <c r="A7636" s="2"/>
      <c r="B7636" s="249">
        <v>41702</v>
      </c>
      <c r="C7636" s="1" t="s">
        <v>525</v>
      </c>
      <c r="D7636" s="2">
        <v>10</v>
      </c>
      <c r="K7636" s="13"/>
    </row>
    <row r="7637" spans="1:11" hidden="1" outlineLevel="1">
      <c r="A7637" s="2"/>
      <c r="B7637" s="249">
        <v>41702</v>
      </c>
      <c r="C7637" s="1" t="s">
        <v>525</v>
      </c>
      <c r="D7637" s="2">
        <v>40</v>
      </c>
      <c r="F7637" s="2"/>
    </row>
    <row r="7638" spans="1:11" hidden="1" outlineLevel="1">
      <c r="A7638" s="2"/>
      <c r="B7638" s="249">
        <v>41702</v>
      </c>
      <c r="C7638" s="1" t="s">
        <v>12</v>
      </c>
      <c r="D7638" s="2">
        <v>60</v>
      </c>
      <c r="F7638" s="2"/>
      <c r="K7638" s="13"/>
    </row>
    <row r="7639" spans="1:11" hidden="1" outlineLevel="1">
      <c r="A7639" s="2"/>
      <c r="B7639" s="249">
        <v>41702</v>
      </c>
      <c r="C7639" s="1" t="s">
        <v>401</v>
      </c>
      <c r="D7639" s="2">
        <v>30</v>
      </c>
      <c r="F7639" s="2"/>
      <c r="G7639" s="25"/>
      <c r="J7639" s="1" t="s">
        <v>195</v>
      </c>
      <c r="K7639" s="13">
        <f>SUM(K7606:K7638)</f>
        <v>1860</v>
      </c>
    </row>
    <row r="7640" spans="1:11" hidden="1" outlineLevel="1">
      <c r="B7640" s="249">
        <v>41702</v>
      </c>
      <c r="C7640" s="1" t="s">
        <v>99</v>
      </c>
      <c r="D7640" s="2">
        <v>84</v>
      </c>
      <c r="F7640" s="2"/>
      <c r="G7640" s="2"/>
      <c r="J7640" s="1" t="s">
        <v>130</v>
      </c>
      <c r="K7640" s="225">
        <f>K7602-K7639</f>
        <v>0</v>
      </c>
    </row>
    <row r="7641" spans="1:11" hidden="1" outlineLevel="1">
      <c r="B7641" s="249">
        <v>41703</v>
      </c>
      <c r="C7641" s="1" t="s">
        <v>6</v>
      </c>
      <c r="D7641" s="2">
        <v>10</v>
      </c>
      <c r="F7641" s="2"/>
    </row>
    <row r="7642" spans="1:11" hidden="1" outlineLevel="1">
      <c r="B7642" s="249">
        <v>41703</v>
      </c>
      <c r="C7642" s="1" t="s">
        <v>525</v>
      </c>
      <c r="D7642" s="2">
        <v>15</v>
      </c>
      <c r="F7642" s="2"/>
      <c r="I7642" s="72"/>
      <c r="K7642" s="2"/>
    </row>
    <row r="7643" spans="1:11" hidden="1" outlineLevel="1">
      <c r="B7643" s="249">
        <v>41703</v>
      </c>
      <c r="C7643" s="1" t="s">
        <v>525</v>
      </c>
      <c r="D7643" s="2">
        <v>28</v>
      </c>
      <c r="E7643" s="2"/>
      <c r="F7643" s="2"/>
      <c r="G7643" s="2"/>
      <c r="I7643" s="32"/>
      <c r="K7643" s="2"/>
    </row>
    <row r="7644" spans="1:11" hidden="1" outlineLevel="1">
      <c r="B7644" s="249">
        <v>41703</v>
      </c>
      <c r="C7644" s="1" t="s">
        <v>12</v>
      </c>
      <c r="D7644" s="2">
        <v>100</v>
      </c>
      <c r="F7644" s="2"/>
      <c r="I7644" s="32"/>
      <c r="K7644" s="2"/>
    </row>
    <row r="7645" spans="1:11" hidden="1" outlineLevel="1">
      <c r="B7645" s="249">
        <v>41703</v>
      </c>
      <c r="C7645" s="1" t="s">
        <v>968</v>
      </c>
      <c r="D7645" s="2">
        <v>157</v>
      </c>
      <c r="F7645" s="2"/>
    </row>
    <row r="7646" spans="1:11" hidden="1" outlineLevel="1">
      <c r="B7646" s="249">
        <v>41703</v>
      </c>
      <c r="C7646" s="1" t="s">
        <v>49</v>
      </c>
      <c r="D7646" s="2">
        <v>8</v>
      </c>
      <c r="E7646" s="2"/>
      <c r="F7646" s="2"/>
    </row>
    <row r="7647" spans="1:11" hidden="1" outlineLevel="1">
      <c r="B7647" s="249">
        <v>41704</v>
      </c>
      <c r="C7647" s="1" t="s">
        <v>525</v>
      </c>
      <c r="D7647" s="2">
        <v>15</v>
      </c>
      <c r="F7647" s="2"/>
    </row>
    <row r="7648" spans="1:11" hidden="1" outlineLevel="1">
      <c r="B7648" s="249">
        <v>41704</v>
      </c>
      <c r="C7648" s="2" t="s">
        <v>525</v>
      </c>
      <c r="D7648" s="2">
        <v>43</v>
      </c>
      <c r="F7648" s="2"/>
    </row>
    <row r="7649" spans="2:8" hidden="1" outlineLevel="1">
      <c r="B7649" s="249">
        <v>41704</v>
      </c>
      <c r="C7649" s="2" t="s">
        <v>525</v>
      </c>
      <c r="D7649" s="14">
        <v>25</v>
      </c>
      <c r="F7649" s="2"/>
    </row>
    <row r="7650" spans="2:8" hidden="1" outlineLevel="1">
      <c r="B7650" s="249">
        <v>41704</v>
      </c>
      <c r="C7650" s="1" t="s">
        <v>525</v>
      </c>
      <c r="D7650" s="2">
        <v>15</v>
      </c>
      <c r="F7650" s="2"/>
    </row>
    <row r="7651" spans="2:8" hidden="1" outlineLevel="1">
      <c r="B7651" s="249">
        <v>41704</v>
      </c>
      <c r="C7651" s="1" t="s">
        <v>525</v>
      </c>
      <c r="D7651" s="2">
        <v>35</v>
      </c>
      <c r="F7651" s="2"/>
    </row>
    <row r="7652" spans="2:8" hidden="1" outlineLevel="1">
      <c r="B7652" s="249">
        <v>41704</v>
      </c>
      <c r="C7652" s="1" t="s">
        <v>246</v>
      </c>
      <c r="D7652" s="2">
        <v>122</v>
      </c>
    </row>
    <row r="7653" spans="2:8" hidden="1" outlineLevel="1">
      <c r="B7653" s="249">
        <v>41704</v>
      </c>
      <c r="C7653" s="1" t="s">
        <v>58</v>
      </c>
      <c r="D7653" s="2">
        <v>20</v>
      </c>
    </row>
    <row r="7654" spans="2:8" hidden="1" outlineLevel="1">
      <c r="B7654" s="249">
        <v>41705</v>
      </c>
      <c r="C7654" s="1" t="s">
        <v>525</v>
      </c>
      <c r="D7654" s="2">
        <v>15</v>
      </c>
      <c r="F7654" s="2"/>
    </row>
    <row r="7655" spans="2:8" hidden="1" outlineLevel="1">
      <c r="B7655" s="249">
        <v>41705</v>
      </c>
      <c r="C7655" s="1" t="s">
        <v>525</v>
      </c>
      <c r="D7655" s="2">
        <v>23</v>
      </c>
      <c r="F7655" s="2"/>
    </row>
    <row r="7656" spans="2:8" hidden="1" outlineLevel="1">
      <c r="B7656" s="249">
        <v>41705</v>
      </c>
      <c r="C7656" s="1" t="s">
        <v>12</v>
      </c>
      <c r="D7656" s="2">
        <v>165</v>
      </c>
      <c r="F7656" s="2"/>
    </row>
    <row r="7657" spans="2:8" hidden="1" outlineLevel="1">
      <c r="B7657" s="249">
        <v>41705</v>
      </c>
      <c r="C7657" s="1" t="s">
        <v>114</v>
      </c>
      <c r="D7657" s="2">
        <v>56</v>
      </c>
    </row>
    <row r="7658" spans="2:8" hidden="1" outlineLevel="1">
      <c r="B7658" s="249">
        <v>41705</v>
      </c>
      <c r="C7658" s="1" t="s">
        <v>114</v>
      </c>
      <c r="D7658" s="2">
        <v>24</v>
      </c>
      <c r="F7658" s="2"/>
    </row>
    <row r="7659" spans="2:8" hidden="1" outlineLevel="1">
      <c r="B7659" s="249">
        <v>41705</v>
      </c>
      <c r="C7659" s="1" t="s">
        <v>112</v>
      </c>
      <c r="D7659" s="2">
        <v>36</v>
      </c>
      <c r="F7659" s="2"/>
    </row>
    <row r="7660" spans="2:8" hidden="1" outlineLevel="1">
      <c r="B7660" s="249">
        <v>41706</v>
      </c>
      <c r="C7660" s="1" t="s">
        <v>525</v>
      </c>
      <c r="D7660" s="2">
        <v>14</v>
      </c>
    </row>
    <row r="7661" spans="2:8" hidden="1" outlineLevel="1">
      <c r="B7661" s="249">
        <v>41706</v>
      </c>
      <c r="C7661" s="1" t="s">
        <v>4141</v>
      </c>
      <c r="D7661" s="2">
        <v>50</v>
      </c>
      <c r="F7661" s="2"/>
    </row>
    <row r="7662" spans="2:8" hidden="1" outlineLevel="1">
      <c r="B7662" s="249">
        <v>41706</v>
      </c>
      <c r="C7662" s="2" t="s">
        <v>114</v>
      </c>
      <c r="D7662" s="14">
        <v>80</v>
      </c>
    </row>
    <row r="7663" spans="2:8" hidden="1" outlineLevel="1">
      <c r="B7663" s="249">
        <v>41706</v>
      </c>
      <c r="C7663" s="2" t="s">
        <v>516</v>
      </c>
      <c r="D7663" s="2">
        <v>20</v>
      </c>
      <c r="F7663" s="2"/>
      <c r="H7663" s="7"/>
    </row>
    <row r="7664" spans="2:8" hidden="1" outlineLevel="1">
      <c r="B7664" s="249">
        <v>41706</v>
      </c>
      <c r="C7664" s="2" t="s">
        <v>114</v>
      </c>
      <c r="D7664" s="2">
        <v>20</v>
      </c>
      <c r="F7664" s="2"/>
      <c r="H7664" s="7"/>
    </row>
    <row r="7665" spans="2:15" hidden="1" outlineLevel="1">
      <c r="B7665" s="249">
        <v>41706</v>
      </c>
      <c r="C7665" s="1" t="s">
        <v>4142</v>
      </c>
      <c r="D7665" s="2">
        <v>600</v>
      </c>
      <c r="E7665" s="2"/>
      <c r="H7665" s="7"/>
    </row>
    <row r="7666" spans="2:15" hidden="1" outlineLevel="1">
      <c r="B7666" s="249">
        <v>41706</v>
      </c>
      <c r="C7666" s="1" t="s">
        <v>3155</v>
      </c>
      <c r="D7666" s="2">
        <v>15</v>
      </c>
      <c r="F7666" s="2"/>
      <c r="G7666" s="2"/>
    </row>
    <row r="7667" spans="2:15" hidden="1" outlineLevel="1">
      <c r="B7667" s="249">
        <v>41706</v>
      </c>
      <c r="C7667" s="1" t="s">
        <v>93</v>
      </c>
      <c r="D7667" s="2">
        <v>60</v>
      </c>
      <c r="G7667" s="2"/>
    </row>
    <row r="7668" spans="2:15" hidden="1" outlineLevel="1">
      <c r="B7668" s="249">
        <v>41707</v>
      </c>
      <c r="C7668" s="1" t="s">
        <v>730</v>
      </c>
      <c r="D7668" s="2">
        <v>300</v>
      </c>
      <c r="G7668" s="2"/>
    </row>
    <row r="7669" spans="2:15" hidden="1" outlineLevel="1">
      <c r="B7669" s="249">
        <v>41707</v>
      </c>
      <c r="C7669" s="1" t="s">
        <v>96</v>
      </c>
      <c r="D7669" s="2">
        <v>160</v>
      </c>
      <c r="G7669" s="2"/>
    </row>
    <row r="7670" spans="2:15" hidden="1" outlineLevel="1">
      <c r="B7670" s="249">
        <v>41707</v>
      </c>
      <c r="C7670" s="1" t="s">
        <v>401</v>
      </c>
      <c r="D7670" s="2">
        <v>35</v>
      </c>
      <c r="F7670" s="2"/>
    </row>
    <row r="7671" spans="2:15" hidden="1" outlineLevel="1">
      <c r="B7671" s="249">
        <v>41707</v>
      </c>
      <c r="C7671" s="1" t="s">
        <v>4143</v>
      </c>
      <c r="D7671" s="14">
        <v>40</v>
      </c>
      <c r="E7671" s="28"/>
    </row>
    <row r="7672" spans="2:15" hidden="1" outlineLevel="1">
      <c r="B7672" s="249">
        <v>41707</v>
      </c>
      <c r="C7672" s="2" t="s">
        <v>114</v>
      </c>
      <c r="D7672" s="2">
        <v>35</v>
      </c>
    </row>
    <row r="7673" spans="2:15" hidden="1" outlineLevel="1">
      <c r="B7673" s="249">
        <v>41707</v>
      </c>
      <c r="C7673" s="2" t="s">
        <v>114</v>
      </c>
      <c r="D7673" s="2">
        <v>70</v>
      </c>
    </row>
    <row r="7674" spans="2:15" hidden="1" outlineLevel="1">
      <c r="B7674" s="249">
        <v>41707</v>
      </c>
      <c r="C7674" s="1" t="s">
        <v>4144</v>
      </c>
      <c r="D7674" s="2">
        <v>20</v>
      </c>
      <c r="F7674" s="2"/>
    </row>
    <row r="7675" spans="2:15" hidden="1" outlineLevel="1">
      <c r="B7675" s="249">
        <v>41707</v>
      </c>
      <c r="C7675" s="1" t="s">
        <v>111</v>
      </c>
      <c r="D7675" s="2">
        <v>23</v>
      </c>
    </row>
    <row r="7676" spans="2:15" hidden="1" outlineLevel="1">
      <c r="B7676" s="249">
        <v>41707</v>
      </c>
      <c r="C7676" s="1" t="s">
        <v>742</v>
      </c>
      <c r="D7676" s="14">
        <v>168</v>
      </c>
      <c r="F7676"/>
      <c r="G7676"/>
      <c r="H7676"/>
      <c r="I7676"/>
      <c r="J7676"/>
      <c r="K7676"/>
      <c r="L7676"/>
      <c r="M7676"/>
      <c r="N7676"/>
      <c r="O7676"/>
    </row>
    <row r="7677" spans="2:15" hidden="1" outlineLevel="1">
      <c r="B7677" s="249">
        <v>41707</v>
      </c>
      <c r="C7677" s="1" t="s">
        <v>2863</v>
      </c>
      <c r="D7677" s="2">
        <v>85</v>
      </c>
      <c r="E7677" s="2"/>
      <c r="F7677"/>
      <c r="G7677"/>
      <c r="H7677"/>
      <c r="I7677"/>
      <c r="J7677"/>
      <c r="K7677"/>
      <c r="L7677"/>
      <c r="M7677"/>
      <c r="N7677"/>
      <c r="O7677"/>
    </row>
    <row r="7678" spans="2:15" hidden="1" outlineLevel="1">
      <c r="B7678" s="249">
        <v>41707</v>
      </c>
      <c r="C7678" s="1" t="s">
        <v>246</v>
      </c>
      <c r="D7678" s="2">
        <v>70</v>
      </c>
      <c r="F7678" s="233"/>
      <c r="G7678"/>
      <c r="H7678"/>
      <c r="I7678"/>
      <c r="J7678"/>
      <c r="K7678"/>
      <c r="L7678"/>
      <c r="M7678"/>
      <c r="N7678"/>
      <c r="O7678"/>
    </row>
    <row r="7679" spans="2:15" hidden="1" outlineLevel="1">
      <c r="B7679" s="249">
        <v>41707</v>
      </c>
      <c r="C7679" s="1" t="s">
        <v>901</v>
      </c>
      <c r="D7679" s="2">
        <v>4</v>
      </c>
      <c r="F7679" s="233"/>
      <c r="G7679"/>
      <c r="H7679"/>
      <c r="I7679"/>
      <c r="J7679"/>
      <c r="K7679"/>
      <c r="L7679"/>
      <c r="M7679"/>
      <c r="N7679"/>
      <c r="O7679"/>
    </row>
    <row r="7680" spans="2:15" hidden="1" outlineLevel="1">
      <c r="B7680" s="249">
        <v>41708</v>
      </c>
      <c r="C7680" s="1" t="s">
        <v>525</v>
      </c>
      <c r="D7680" s="2">
        <v>15</v>
      </c>
      <c r="E7680" s="2"/>
    </row>
    <row r="7681" spans="2:15" hidden="1" outlineLevel="1">
      <c r="B7681" s="249">
        <v>41708</v>
      </c>
      <c r="C7681" s="1" t="s">
        <v>525</v>
      </c>
      <c r="D7681" s="2">
        <v>32</v>
      </c>
      <c r="E7681" s="2"/>
    </row>
    <row r="7682" spans="2:15" hidden="1" outlineLevel="1">
      <c r="B7682" s="249">
        <v>41708</v>
      </c>
      <c r="C7682" s="1" t="s">
        <v>525</v>
      </c>
      <c r="D7682" s="2">
        <v>15</v>
      </c>
      <c r="F7682" s="2"/>
    </row>
    <row r="7683" spans="2:15" hidden="1" outlineLevel="1">
      <c r="B7683" s="249">
        <v>41708</v>
      </c>
      <c r="C7683" s="1" t="s">
        <v>12</v>
      </c>
      <c r="D7683" s="2">
        <v>60</v>
      </c>
    </row>
    <row r="7684" spans="2:15" hidden="1" outlineLevel="1">
      <c r="B7684" s="249">
        <v>41708</v>
      </c>
      <c r="C7684" s="1" t="s">
        <v>525</v>
      </c>
      <c r="D7684" s="2">
        <v>16</v>
      </c>
      <c r="F7684" s="2"/>
    </row>
    <row r="7685" spans="2:15" hidden="1" outlineLevel="1">
      <c r="B7685" s="249">
        <v>41708</v>
      </c>
      <c r="C7685" s="1" t="s">
        <v>4145</v>
      </c>
      <c r="D7685" s="2">
        <v>400</v>
      </c>
    </row>
    <row r="7686" spans="2:15" hidden="1" outlineLevel="1">
      <c r="B7686" s="249">
        <v>41708</v>
      </c>
      <c r="C7686" s="1" t="s">
        <v>4146</v>
      </c>
      <c r="D7686" s="2">
        <v>130</v>
      </c>
      <c r="F7686" s="2"/>
    </row>
    <row r="7687" spans="2:15" hidden="1" outlineLevel="1">
      <c r="B7687" s="249">
        <v>41708</v>
      </c>
      <c r="C7687" s="1" t="s">
        <v>886</v>
      </c>
      <c r="D7687" s="2">
        <v>20</v>
      </c>
      <c r="E7687" s="2"/>
      <c r="F7687" s="2"/>
    </row>
    <row r="7688" spans="2:15" hidden="1" outlineLevel="1">
      <c r="B7688" s="249">
        <v>41708</v>
      </c>
      <c r="C7688" s="1" t="s">
        <v>401</v>
      </c>
      <c r="D7688" s="2">
        <v>30</v>
      </c>
    </row>
    <row r="7689" spans="2:15" hidden="1" outlineLevel="1">
      <c r="B7689" s="249">
        <v>41708</v>
      </c>
      <c r="C7689" s="2" t="s">
        <v>918</v>
      </c>
      <c r="D7689" s="2">
        <v>30</v>
      </c>
      <c r="F7689" s="2"/>
    </row>
    <row r="7690" spans="2:15" hidden="1" outlineLevel="1">
      <c r="B7690" s="249">
        <v>41708</v>
      </c>
      <c r="C7690" s="2" t="s">
        <v>3052</v>
      </c>
      <c r="D7690" s="2">
        <v>5</v>
      </c>
      <c r="F7690" s="233"/>
      <c r="G7690"/>
      <c r="H7690"/>
      <c r="I7690"/>
      <c r="J7690"/>
      <c r="K7690"/>
      <c r="L7690"/>
      <c r="M7690"/>
      <c r="N7690"/>
      <c r="O7690"/>
    </row>
    <row r="7691" spans="2:15" hidden="1" outlineLevel="1">
      <c r="B7691" s="249">
        <v>41708</v>
      </c>
      <c r="C7691" s="236" t="s">
        <v>996</v>
      </c>
      <c r="D7691" s="70">
        <v>40</v>
      </c>
    </row>
    <row r="7692" spans="2:15" hidden="1" outlineLevel="1">
      <c r="B7692" s="249">
        <v>41709</v>
      </c>
      <c r="C7692" s="1" t="s">
        <v>525</v>
      </c>
      <c r="D7692" s="2">
        <v>51</v>
      </c>
      <c r="G7692" s="2"/>
      <c r="I7692" s="32"/>
      <c r="K7692" s="2"/>
    </row>
    <row r="7693" spans="2:15" hidden="1" outlineLevel="1">
      <c r="B7693" s="249">
        <v>41709</v>
      </c>
      <c r="C7693" s="1" t="s">
        <v>12</v>
      </c>
      <c r="D7693" s="2">
        <v>60</v>
      </c>
      <c r="F7693" s="2"/>
      <c r="I7693" s="32"/>
      <c r="K7693" s="2"/>
    </row>
    <row r="7694" spans="2:15" hidden="1" outlineLevel="1">
      <c r="B7694" s="249">
        <v>41709</v>
      </c>
      <c r="C7694" s="1" t="s">
        <v>525</v>
      </c>
      <c r="D7694" s="2">
        <v>45</v>
      </c>
      <c r="E7694" s="2"/>
      <c r="F7694" s="2"/>
    </row>
    <row r="7695" spans="2:15" hidden="1" outlineLevel="1">
      <c r="B7695" s="249">
        <v>41709</v>
      </c>
      <c r="C7695" s="1" t="s">
        <v>205</v>
      </c>
      <c r="D7695" s="2">
        <v>125</v>
      </c>
      <c r="E7695" s="2"/>
      <c r="F7695" s="2"/>
      <c r="G7695" s="2"/>
    </row>
    <row r="7696" spans="2:15" hidden="1" outlineLevel="1">
      <c r="B7696" s="249">
        <v>41709</v>
      </c>
      <c r="C7696" s="1" t="s">
        <v>246</v>
      </c>
      <c r="D7696" s="2">
        <v>60</v>
      </c>
      <c r="F7696" s="2"/>
    </row>
    <row r="7697" spans="2:10" hidden="1" outlineLevel="1">
      <c r="B7697" s="249">
        <v>41710</v>
      </c>
      <c r="C7697" s="1" t="s">
        <v>525</v>
      </c>
      <c r="D7697" s="2">
        <v>40</v>
      </c>
    </row>
    <row r="7698" spans="2:10" hidden="1" outlineLevel="1">
      <c r="B7698" s="249">
        <v>41710</v>
      </c>
      <c r="C7698" s="1" t="s">
        <v>525</v>
      </c>
      <c r="D7698" s="2">
        <v>16</v>
      </c>
    </row>
    <row r="7699" spans="2:10" hidden="1" outlineLevel="1">
      <c r="B7699" s="249">
        <v>41710</v>
      </c>
      <c r="C7699" s="1" t="s">
        <v>525</v>
      </c>
      <c r="D7699" s="2">
        <v>38</v>
      </c>
      <c r="F7699" s="2"/>
    </row>
    <row r="7700" spans="2:10" hidden="1" outlineLevel="1">
      <c r="B7700" s="249">
        <v>41710</v>
      </c>
      <c r="C7700" s="1" t="s">
        <v>525</v>
      </c>
      <c r="D7700" s="2">
        <v>27</v>
      </c>
    </row>
    <row r="7701" spans="2:10" hidden="1" outlineLevel="1">
      <c r="B7701" s="249">
        <v>41710</v>
      </c>
      <c r="C7701" s="1" t="s">
        <v>692</v>
      </c>
      <c r="D7701" s="2">
        <v>250</v>
      </c>
    </row>
    <row r="7702" spans="2:10" hidden="1" outlineLevel="1">
      <c r="B7702" s="249">
        <v>41710</v>
      </c>
      <c r="C7702" s="1" t="s">
        <v>51</v>
      </c>
      <c r="D7702" s="2">
        <v>55</v>
      </c>
      <c r="F7702" s="2"/>
    </row>
    <row r="7703" spans="2:10" hidden="1" outlineLevel="1">
      <c r="B7703" s="249">
        <v>41710</v>
      </c>
      <c r="C7703" s="1" t="s">
        <v>4148</v>
      </c>
      <c r="D7703" s="2">
        <v>350</v>
      </c>
      <c r="F7703" s="2"/>
    </row>
    <row r="7704" spans="2:10" hidden="1" outlineLevel="1">
      <c r="B7704" s="249">
        <v>41710</v>
      </c>
      <c r="C7704" s="2" t="s">
        <v>2883</v>
      </c>
      <c r="D7704" s="404">
        <v>40</v>
      </c>
    </row>
    <row r="7705" spans="2:10" hidden="1" outlineLevel="1">
      <c r="B7705" s="249">
        <v>41710</v>
      </c>
      <c r="C7705" s="1" t="s">
        <v>742</v>
      </c>
      <c r="D7705" s="2">
        <v>15</v>
      </c>
    </row>
    <row r="7706" spans="2:10" hidden="1" outlineLevel="1">
      <c r="B7706" s="249">
        <v>41711</v>
      </c>
      <c r="C7706" s="1" t="s">
        <v>525</v>
      </c>
      <c r="D7706" s="2">
        <v>40</v>
      </c>
    </row>
    <row r="7707" spans="2:10" hidden="1" outlineLevel="1">
      <c r="B7707" s="249">
        <v>41711</v>
      </c>
      <c r="C7707" s="1" t="s">
        <v>12</v>
      </c>
      <c r="D7707" s="2">
        <v>50</v>
      </c>
      <c r="F7707" s="2"/>
    </row>
    <row r="7708" spans="2:10" hidden="1" outlineLevel="1">
      <c r="B7708" s="249">
        <v>41711</v>
      </c>
      <c r="C7708" s="1" t="s">
        <v>525</v>
      </c>
      <c r="D7708" s="2">
        <v>25</v>
      </c>
      <c r="F7708" s="2"/>
    </row>
    <row r="7709" spans="2:10" hidden="1" outlineLevel="1">
      <c r="B7709" s="249">
        <v>41711</v>
      </c>
      <c r="C7709" s="1" t="s">
        <v>3052</v>
      </c>
      <c r="D7709" s="2">
        <v>10</v>
      </c>
      <c r="F7709" s="2"/>
      <c r="H7709" s="7"/>
    </row>
    <row r="7710" spans="2:10" hidden="1" outlineLevel="1">
      <c r="B7710" s="249">
        <v>41711</v>
      </c>
      <c r="C7710" s="1" t="s">
        <v>401</v>
      </c>
      <c r="D7710" s="2">
        <v>20</v>
      </c>
      <c r="E7710" s="2"/>
      <c r="H7710" s="7"/>
    </row>
    <row r="7711" spans="2:10" hidden="1" outlineLevel="1">
      <c r="B7711" s="249">
        <v>41711</v>
      </c>
      <c r="C7711" s="1" t="s">
        <v>114</v>
      </c>
      <c r="D7711" s="2">
        <v>20</v>
      </c>
      <c r="E7711" s="2"/>
      <c r="J7711" s="7"/>
    </row>
    <row r="7712" spans="2:10" hidden="1" outlineLevel="1">
      <c r="B7712" s="249">
        <v>41711</v>
      </c>
      <c r="C7712" s="1" t="s">
        <v>111</v>
      </c>
      <c r="D7712" s="2">
        <v>20</v>
      </c>
      <c r="E7712" s="2"/>
      <c r="F7712" s="2"/>
      <c r="J7712" s="7"/>
    </row>
    <row r="7713" spans="2:8" hidden="1" outlineLevel="1">
      <c r="B7713" s="249">
        <v>41712</v>
      </c>
      <c r="C7713" s="1" t="s">
        <v>525</v>
      </c>
      <c r="D7713" s="2">
        <v>25</v>
      </c>
      <c r="F7713" s="2"/>
    </row>
    <row r="7714" spans="2:8" hidden="1" outlineLevel="1">
      <c r="B7714" s="249">
        <v>41712</v>
      </c>
      <c r="C7714" s="1" t="s">
        <v>12</v>
      </c>
      <c r="D7714" s="2">
        <v>70</v>
      </c>
      <c r="E7714" s="2"/>
      <c r="H7714" s="2"/>
    </row>
    <row r="7715" spans="2:8" hidden="1" outlineLevel="1">
      <c r="B7715" s="249">
        <v>41712</v>
      </c>
      <c r="C7715" s="1" t="s">
        <v>525</v>
      </c>
      <c r="D7715" s="2">
        <v>75</v>
      </c>
      <c r="F7715" s="2"/>
    </row>
    <row r="7716" spans="2:8" hidden="1" outlineLevel="1">
      <c r="B7716" s="249">
        <v>41712</v>
      </c>
      <c r="C7716" s="2" t="s">
        <v>525</v>
      </c>
      <c r="D7716" s="2">
        <v>90</v>
      </c>
      <c r="E7716" s="2"/>
      <c r="F7716" s="2"/>
    </row>
    <row r="7717" spans="2:8" hidden="1" outlineLevel="1">
      <c r="B7717" s="249">
        <v>41712</v>
      </c>
      <c r="C7717" s="1" t="s">
        <v>23</v>
      </c>
      <c r="D7717" s="2">
        <v>430</v>
      </c>
      <c r="F7717" s="2"/>
    </row>
    <row r="7718" spans="2:8" hidden="1" outlineLevel="1">
      <c r="B7718" s="249">
        <v>41713</v>
      </c>
      <c r="C7718" s="1" t="s">
        <v>730</v>
      </c>
      <c r="D7718" s="2">
        <v>300</v>
      </c>
      <c r="E7718" s="2"/>
    </row>
    <row r="7719" spans="2:8" hidden="1" outlineLevel="1">
      <c r="B7719" s="249">
        <v>41713</v>
      </c>
      <c r="C7719" s="1" t="s">
        <v>742</v>
      </c>
      <c r="D7719" s="2">
        <v>50</v>
      </c>
      <c r="E7719" s="2"/>
      <c r="F7719" s="2"/>
    </row>
    <row r="7720" spans="2:8" hidden="1" outlineLevel="1">
      <c r="B7720" s="249">
        <v>41713</v>
      </c>
      <c r="C7720" s="1" t="s">
        <v>96</v>
      </c>
      <c r="D7720" s="2">
        <v>90</v>
      </c>
    </row>
    <row r="7721" spans="2:8" hidden="1" outlineLevel="1">
      <c r="B7721" s="249">
        <v>41713</v>
      </c>
      <c r="C7721" s="1" t="s">
        <v>4158</v>
      </c>
      <c r="D7721" s="2">
        <v>54</v>
      </c>
    </row>
    <row r="7722" spans="2:8" hidden="1" outlineLevel="1">
      <c r="B7722" s="249">
        <v>41713</v>
      </c>
      <c r="C7722" s="1" t="s">
        <v>525</v>
      </c>
      <c r="D7722" s="2">
        <v>51</v>
      </c>
      <c r="F7722" s="2"/>
    </row>
    <row r="7723" spans="2:8" hidden="1" outlineLevel="1">
      <c r="B7723" s="249">
        <v>41713</v>
      </c>
      <c r="C7723" s="1" t="s">
        <v>4155</v>
      </c>
      <c r="D7723" s="2">
        <v>20</v>
      </c>
      <c r="E7723" s="253"/>
      <c r="F7723" s="2"/>
    </row>
    <row r="7724" spans="2:8" hidden="1" outlineLevel="1">
      <c r="B7724" s="249">
        <v>41713</v>
      </c>
      <c r="C7724" s="1" t="s">
        <v>4151</v>
      </c>
      <c r="D7724" s="2">
        <v>150</v>
      </c>
      <c r="E7724" s="2"/>
      <c r="F7724" s="2"/>
    </row>
    <row r="7725" spans="2:8" hidden="1" outlineLevel="1">
      <c r="B7725" s="249">
        <v>41713</v>
      </c>
      <c r="C7725" s="1" t="s">
        <v>4152</v>
      </c>
      <c r="D7725" s="2">
        <v>100</v>
      </c>
      <c r="E7725" s="2"/>
    </row>
    <row r="7726" spans="2:8" hidden="1" outlineLevel="1">
      <c r="B7726" s="249">
        <v>41713</v>
      </c>
      <c r="C7726" s="1" t="s">
        <v>4153</v>
      </c>
      <c r="D7726" s="2">
        <v>40</v>
      </c>
      <c r="F7726" s="2"/>
    </row>
    <row r="7727" spans="2:8" hidden="1" outlineLevel="1">
      <c r="B7727" s="249">
        <v>41713</v>
      </c>
      <c r="C7727" s="2" t="s">
        <v>4154</v>
      </c>
      <c r="D7727" s="2">
        <v>90</v>
      </c>
      <c r="E7727" s="2"/>
    </row>
    <row r="7728" spans="2:8" hidden="1" outlineLevel="1">
      <c r="B7728" s="249">
        <v>41713</v>
      </c>
      <c r="C7728" s="2" t="s">
        <v>2883</v>
      </c>
      <c r="D7728" s="2">
        <v>120</v>
      </c>
      <c r="F7728" s="2"/>
    </row>
    <row r="7729" spans="2:7" hidden="1" outlineLevel="1">
      <c r="B7729" s="249">
        <v>41713</v>
      </c>
      <c r="C7729" s="1" t="s">
        <v>18</v>
      </c>
      <c r="D7729" s="2">
        <v>104</v>
      </c>
      <c r="F7729" s="2"/>
    </row>
    <row r="7730" spans="2:7" ht="30" hidden="1" outlineLevel="1">
      <c r="B7730" s="249">
        <v>41713</v>
      </c>
      <c r="C7730" s="205" t="s">
        <v>4156</v>
      </c>
      <c r="D7730" s="2">
        <v>1200</v>
      </c>
      <c r="E7730" s="2"/>
      <c r="F7730" s="2"/>
    </row>
    <row r="7731" spans="2:7" hidden="1" outlineLevel="1">
      <c r="B7731" s="249">
        <v>41713</v>
      </c>
      <c r="C7731" s="1" t="s">
        <v>457</v>
      </c>
      <c r="D7731" s="2">
        <v>30</v>
      </c>
    </row>
    <row r="7732" spans="2:7" hidden="1" outlineLevel="1">
      <c r="B7732" s="249">
        <v>41713</v>
      </c>
      <c r="C7732" s="1" t="s">
        <v>51</v>
      </c>
      <c r="D7732" s="2">
        <v>38</v>
      </c>
      <c r="E7732" s="2"/>
      <c r="F7732" s="2"/>
    </row>
    <row r="7733" spans="2:7" hidden="1" outlineLevel="1">
      <c r="B7733" s="249">
        <v>41714</v>
      </c>
      <c r="C7733" s="1" t="s">
        <v>80</v>
      </c>
      <c r="D7733" s="2">
        <v>8</v>
      </c>
      <c r="F7733" s="2"/>
    </row>
    <row r="7734" spans="2:7" hidden="1" outlineLevel="1">
      <c r="B7734" s="249">
        <v>41714</v>
      </c>
      <c r="C7734" s="1" t="s">
        <v>516</v>
      </c>
      <c r="D7734" s="2">
        <v>40</v>
      </c>
      <c r="E7734" s="2"/>
    </row>
    <row r="7735" spans="2:7" hidden="1" outlineLevel="1">
      <c r="B7735" s="249">
        <v>41714</v>
      </c>
      <c r="C7735" s="1" t="s">
        <v>2590</v>
      </c>
      <c r="D7735" s="2">
        <v>10</v>
      </c>
      <c r="F7735" s="2"/>
    </row>
    <row r="7736" spans="2:7" hidden="1" outlineLevel="1">
      <c r="B7736" s="249">
        <v>41714</v>
      </c>
      <c r="C7736" s="1" t="s">
        <v>2707</v>
      </c>
      <c r="D7736" s="2">
        <v>20</v>
      </c>
      <c r="F7736" s="2"/>
    </row>
    <row r="7737" spans="2:7" hidden="1" outlineLevel="1">
      <c r="B7737" s="249">
        <v>41714</v>
      </c>
      <c r="C7737" s="1" t="s">
        <v>222</v>
      </c>
      <c r="D7737" s="14">
        <v>5</v>
      </c>
      <c r="E7737" s="2"/>
      <c r="F7737" s="2"/>
    </row>
    <row r="7738" spans="2:7" hidden="1" outlineLevel="1">
      <c r="B7738" s="249">
        <v>41714</v>
      </c>
      <c r="C7738" s="1" t="s">
        <v>246</v>
      </c>
      <c r="D7738" s="2">
        <v>70</v>
      </c>
      <c r="F7738" s="2"/>
    </row>
    <row r="7739" spans="2:7" hidden="1" outlineLevel="1">
      <c r="B7739" s="249">
        <v>41714</v>
      </c>
      <c r="C7739" s="1" t="s">
        <v>51</v>
      </c>
      <c r="D7739" s="2">
        <v>8</v>
      </c>
      <c r="F7739" s="2"/>
      <c r="G7739" s="2"/>
    </row>
    <row r="7740" spans="2:7" hidden="1" outlineLevel="1">
      <c r="B7740" s="249">
        <v>41714</v>
      </c>
      <c r="C7740" s="205" t="s">
        <v>4157</v>
      </c>
      <c r="D7740" s="2">
        <v>5</v>
      </c>
      <c r="F7740" s="2"/>
    </row>
    <row r="7741" spans="2:7" hidden="1" outlineLevel="1">
      <c r="B7741" s="249">
        <v>41714</v>
      </c>
      <c r="C7741" s="1" t="s">
        <v>414</v>
      </c>
      <c r="D7741" s="2">
        <v>50</v>
      </c>
      <c r="F7741" s="2"/>
    </row>
    <row r="7742" spans="2:7" hidden="1" outlineLevel="1">
      <c r="B7742" s="249">
        <v>41714</v>
      </c>
      <c r="C7742" s="1" t="s">
        <v>114</v>
      </c>
      <c r="D7742" s="2">
        <v>72</v>
      </c>
    </row>
    <row r="7743" spans="2:7" hidden="1" outlineLevel="1">
      <c r="B7743" s="249">
        <v>41714</v>
      </c>
      <c r="C7743" s="1" t="s">
        <v>2961</v>
      </c>
      <c r="D7743" s="2">
        <v>20</v>
      </c>
    </row>
    <row r="7744" spans="2:7" hidden="1" outlineLevel="1">
      <c r="B7744" s="249">
        <v>41714</v>
      </c>
      <c r="C7744" s="1" t="s">
        <v>4142</v>
      </c>
      <c r="D7744" s="2">
        <v>20</v>
      </c>
    </row>
    <row r="7745" spans="2:6" hidden="1" outlineLevel="1">
      <c r="B7745" s="249">
        <v>41715</v>
      </c>
      <c r="C7745" s="1" t="s">
        <v>525</v>
      </c>
      <c r="D7745" s="2">
        <v>40</v>
      </c>
    </row>
    <row r="7746" spans="2:6" hidden="1" outlineLevel="1">
      <c r="B7746" s="249">
        <v>41715</v>
      </c>
      <c r="C7746" s="1" t="s">
        <v>12</v>
      </c>
      <c r="D7746" s="2">
        <v>60</v>
      </c>
    </row>
    <row r="7747" spans="2:6" hidden="1" outlineLevel="1">
      <c r="B7747" s="249">
        <v>41715</v>
      </c>
      <c r="C7747" s="2" t="s">
        <v>525</v>
      </c>
      <c r="D7747" s="2">
        <v>40</v>
      </c>
    </row>
    <row r="7748" spans="2:6" hidden="1" outlineLevel="1">
      <c r="B7748" s="249">
        <v>41715</v>
      </c>
      <c r="C7748" s="2" t="s">
        <v>51</v>
      </c>
      <c r="D7748" s="2">
        <v>60</v>
      </c>
    </row>
    <row r="7749" spans="2:6" hidden="1" outlineLevel="1">
      <c r="B7749" s="249">
        <v>41715</v>
      </c>
      <c r="C7749" s="1" t="s">
        <v>49</v>
      </c>
      <c r="D7749" s="2">
        <v>280</v>
      </c>
      <c r="F7749" s="2"/>
    </row>
    <row r="7750" spans="2:6" hidden="1" outlineLevel="1">
      <c r="B7750" s="249">
        <v>41715</v>
      </c>
      <c r="C7750" s="1" t="s">
        <v>18</v>
      </c>
      <c r="D7750" s="2">
        <v>267</v>
      </c>
    </row>
    <row r="7751" spans="2:6" hidden="1" outlineLevel="1">
      <c r="B7751" s="249">
        <v>41716</v>
      </c>
      <c r="C7751" s="1" t="s">
        <v>4161</v>
      </c>
      <c r="D7751" s="2">
        <v>900</v>
      </c>
      <c r="F7751" s="2"/>
    </row>
    <row r="7752" spans="2:6" hidden="1" outlineLevel="1">
      <c r="B7752" s="249">
        <v>41716</v>
      </c>
      <c r="C7752" s="1" t="s">
        <v>3030</v>
      </c>
      <c r="D7752" s="2">
        <v>50</v>
      </c>
      <c r="E7752" s="2"/>
      <c r="F7752" s="2"/>
    </row>
    <row r="7753" spans="2:6" hidden="1" outlineLevel="1">
      <c r="B7753" s="249">
        <v>41716</v>
      </c>
      <c r="C7753" s="1" t="s">
        <v>525</v>
      </c>
      <c r="D7753" s="2">
        <v>15</v>
      </c>
    </row>
    <row r="7754" spans="2:6" hidden="1" outlineLevel="1">
      <c r="B7754" s="249">
        <v>41716</v>
      </c>
      <c r="C7754" s="1" t="s">
        <v>525</v>
      </c>
      <c r="D7754" s="2">
        <v>24</v>
      </c>
    </row>
    <row r="7755" spans="2:6" hidden="1" outlineLevel="1">
      <c r="B7755" s="249">
        <v>41716</v>
      </c>
      <c r="C7755" s="1" t="s">
        <v>525</v>
      </c>
      <c r="D7755" s="2">
        <v>20</v>
      </c>
    </row>
    <row r="7756" spans="2:6" hidden="1" outlineLevel="1">
      <c r="B7756" s="249">
        <v>41716</v>
      </c>
      <c r="C7756" s="205" t="s">
        <v>12</v>
      </c>
      <c r="D7756" s="2">
        <v>60</v>
      </c>
      <c r="E7756" s="2"/>
      <c r="F7756" s="228"/>
    </row>
    <row r="7757" spans="2:6" hidden="1" outlineLevel="1">
      <c r="B7757" s="249">
        <v>41716</v>
      </c>
      <c r="C7757" s="1" t="s">
        <v>886</v>
      </c>
      <c r="D7757" s="2">
        <v>30</v>
      </c>
      <c r="F7757" s="2"/>
    </row>
    <row r="7758" spans="2:6" hidden="1" outlineLevel="1">
      <c r="B7758" s="249">
        <v>41716</v>
      </c>
      <c r="C7758" s="1" t="s">
        <v>4099</v>
      </c>
      <c r="D7758" s="2">
        <v>40</v>
      </c>
    </row>
    <row r="7759" spans="2:6" hidden="1" outlineLevel="1">
      <c r="B7759" s="249">
        <v>41716</v>
      </c>
      <c r="C7759" s="1" t="s">
        <v>366</v>
      </c>
      <c r="D7759" s="2">
        <v>30</v>
      </c>
      <c r="E7759" s="2"/>
      <c r="F7759" s="2"/>
    </row>
    <row r="7760" spans="2:6" hidden="1" outlineLevel="1">
      <c r="B7760" s="249">
        <v>41716</v>
      </c>
      <c r="C7760" s="1" t="s">
        <v>517</v>
      </c>
      <c r="D7760" s="2">
        <v>30</v>
      </c>
      <c r="F7760" s="2"/>
    </row>
    <row r="7761" spans="2:7" hidden="1" outlineLevel="1">
      <c r="B7761" s="249">
        <v>41716</v>
      </c>
      <c r="C7761" s="1" t="s">
        <v>516</v>
      </c>
      <c r="D7761" s="2">
        <v>20</v>
      </c>
    </row>
    <row r="7762" spans="2:7" hidden="1" outlineLevel="1">
      <c r="B7762" s="249">
        <v>41716</v>
      </c>
      <c r="C7762" s="1" t="s">
        <v>4163</v>
      </c>
      <c r="D7762" s="2">
        <v>10</v>
      </c>
      <c r="F7762" s="2"/>
    </row>
    <row r="7763" spans="2:7" hidden="1" outlineLevel="1">
      <c r="B7763" s="249">
        <v>41716</v>
      </c>
      <c r="C7763" s="2" t="s">
        <v>4164</v>
      </c>
      <c r="D7763" s="2">
        <v>10</v>
      </c>
      <c r="F7763" s="2"/>
    </row>
    <row r="7764" spans="2:7" hidden="1" outlineLevel="1">
      <c r="B7764" s="249">
        <v>41716</v>
      </c>
      <c r="C7764" s="1" t="s">
        <v>18</v>
      </c>
      <c r="D7764" s="2">
        <v>200</v>
      </c>
    </row>
    <row r="7765" spans="2:7" hidden="1" outlineLevel="1">
      <c r="B7765" s="249">
        <v>41717</v>
      </c>
      <c r="C7765" s="1" t="s">
        <v>64</v>
      </c>
      <c r="D7765" s="2">
        <v>150</v>
      </c>
      <c r="F7765" s="2"/>
    </row>
    <row r="7766" spans="2:7" hidden="1" outlineLevel="1">
      <c r="B7766" s="249">
        <v>41717</v>
      </c>
      <c r="C7766" s="1" t="s">
        <v>48</v>
      </c>
      <c r="D7766" s="2">
        <v>27</v>
      </c>
    </row>
    <row r="7767" spans="2:7" hidden="1" outlineLevel="1">
      <c r="B7767" s="249">
        <v>41717</v>
      </c>
      <c r="C7767" s="1" t="s">
        <v>122</v>
      </c>
      <c r="D7767" s="2">
        <v>112</v>
      </c>
    </row>
    <row r="7768" spans="2:7" hidden="1" outlineLevel="1">
      <c r="B7768" s="249">
        <v>41717</v>
      </c>
      <c r="C7768" s="2" t="s">
        <v>122</v>
      </c>
      <c r="D7768" s="2">
        <v>40</v>
      </c>
    </row>
    <row r="7769" spans="2:7" hidden="1" outlineLevel="1">
      <c r="B7769" s="249">
        <v>41717</v>
      </c>
      <c r="C7769" s="1" t="s">
        <v>205</v>
      </c>
      <c r="D7769" s="2">
        <v>103</v>
      </c>
      <c r="F7769" s="2"/>
    </row>
    <row r="7770" spans="2:7" hidden="1" outlineLevel="1">
      <c r="B7770" s="249">
        <v>41717</v>
      </c>
      <c r="C7770" s="1" t="s">
        <v>246</v>
      </c>
      <c r="D7770" s="2">
        <v>60</v>
      </c>
      <c r="E7770" s="2"/>
    </row>
    <row r="7771" spans="2:7" hidden="1" outlineLevel="1">
      <c r="B7771" s="249">
        <v>41717</v>
      </c>
      <c r="C7771" s="2" t="s">
        <v>63</v>
      </c>
      <c r="D7771" s="2">
        <v>15</v>
      </c>
    </row>
    <row r="7772" spans="2:7" hidden="1" outlineLevel="1">
      <c r="B7772" s="249">
        <v>41717</v>
      </c>
      <c r="C7772" s="2" t="s">
        <v>3052</v>
      </c>
      <c r="D7772" s="2">
        <v>4</v>
      </c>
      <c r="F7772" s="2"/>
    </row>
    <row r="7773" spans="2:7" hidden="1" outlineLevel="1">
      <c r="B7773" s="249">
        <v>41717</v>
      </c>
      <c r="C7773" s="2" t="s">
        <v>111</v>
      </c>
      <c r="D7773" s="2">
        <v>20</v>
      </c>
    </row>
    <row r="7774" spans="2:7" hidden="1" outlineLevel="1">
      <c r="B7774" s="249">
        <v>41717</v>
      </c>
      <c r="C7774" s="2" t="s">
        <v>48</v>
      </c>
      <c r="D7774" s="70">
        <v>48</v>
      </c>
    </row>
    <row r="7775" spans="2:7" hidden="1" outlineLevel="1">
      <c r="B7775" s="249">
        <v>41717</v>
      </c>
      <c r="C7775" s="70" t="s">
        <v>57</v>
      </c>
      <c r="D7775" s="70">
        <v>200</v>
      </c>
    </row>
    <row r="7776" spans="2:7" hidden="1" outlineLevel="1">
      <c r="B7776" s="249">
        <v>41718</v>
      </c>
      <c r="C7776" s="236" t="s">
        <v>525</v>
      </c>
      <c r="D7776" s="70">
        <v>43</v>
      </c>
      <c r="F7776" s="2"/>
      <c r="G7776" s="2"/>
    </row>
    <row r="7777" spans="2:6" hidden="1" outlineLevel="1">
      <c r="B7777" s="249">
        <v>41718</v>
      </c>
      <c r="C7777" s="236" t="s">
        <v>12</v>
      </c>
      <c r="D7777" s="70">
        <v>60</v>
      </c>
    </row>
    <row r="7778" spans="2:6" hidden="1" outlineLevel="1">
      <c r="B7778" s="249">
        <v>41718</v>
      </c>
      <c r="C7778" s="1" t="s">
        <v>114</v>
      </c>
      <c r="D7778" s="70">
        <v>56</v>
      </c>
      <c r="E7778" s="2"/>
    </row>
    <row r="7779" spans="2:6" hidden="1" outlineLevel="1">
      <c r="B7779" s="249">
        <v>41718</v>
      </c>
      <c r="C7779" s="1" t="s">
        <v>23</v>
      </c>
      <c r="D7779" s="2">
        <v>180</v>
      </c>
    </row>
    <row r="7780" spans="2:6" hidden="1" outlineLevel="1">
      <c r="B7780" s="249">
        <v>41718</v>
      </c>
      <c r="C7780" s="1" t="s">
        <v>80</v>
      </c>
      <c r="D7780" s="2">
        <v>10</v>
      </c>
    </row>
    <row r="7781" spans="2:6" hidden="1" outlineLevel="1">
      <c r="B7781" s="249">
        <v>41719</v>
      </c>
      <c r="C7781" s="1" t="s">
        <v>57</v>
      </c>
      <c r="D7781" s="2">
        <v>50</v>
      </c>
      <c r="E7781" s="2"/>
    </row>
    <row r="7782" spans="2:6" hidden="1" outlineLevel="1">
      <c r="B7782" s="249">
        <v>41719</v>
      </c>
      <c r="C7782" s="1" t="s">
        <v>414</v>
      </c>
      <c r="D7782" s="2">
        <v>60</v>
      </c>
    </row>
    <row r="7783" spans="2:6" hidden="1" outlineLevel="1">
      <c r="B7783" s="249">
        <v>41719</v>
      </c>
      <c r="C7783" s="1" t="s">
        <v>4168</v>
      </c>
      <c r="D7783" s="2">
        <v>30</v>
      </c>
    </row>
    <row r="7784" spans="2:6" hidden="1" outlineLevel="1">
      <c r="B7784" s="249">
        <v>41719</v>
      </c>
      <c r="C7784" s="2" t="s">
        <v>4169</v>
      </c>
      <c r="D7784" s="2">
        <v>20</v>
      </c>
    </row>
    <row r="7785" spans="2:6" hidden="1" outlineLevel="1">
      <c r="B7785" s="249">
        <v>41719</v>
      </c>
      <c r="C7785" s="1" t="s">
        <v>114</v>
      </c>
      <c r="D7785" s="2">
        <v>30</v>
      </c>
    </row>
    <row r="7786" spans="2:6" hidden="1" outlineLevel="1">
      <c r="B7786" s="249">
        <v>41719</v>
      </c>
      <c r="C7786" s="2" t="s">
        <v>176</v>
      </c>
      <c r="D7786" s="2">
        <v>30</v>
      </c>
      <c r="E7786" s="2"/>
    </row>
    <row r="7787" spans="2:6" hidden="1" outlineLevel="1">
      <c r="B7787" s="249">
        <v>41720</v>
      </c>
      <c r="C7787" s="2" t="s">
        <v>529</v>
      </c>
      <c r="D7787" s="2">
        <v>10</v>
      </c>
    </row>
    <row r="7788" spans="2:6" hidden="1" outlineLevel="1">
      <c r="B7788" s="249">
        <v>41720</v>
      </c>
      <c r="C7788" s="1" t="s">
        <v>4171</v>
      </c>
      <c r="D7788" s="2">
        <v>610</v>
      </c>
    </row>
    <row r="7789" spans="2:6" hidden="1" outlineLevel="1">
      <c r="B7789" s="249">
        <v>41720</v>
      </c>
      <c r="C7789" s="1" t="s">
        <v>2159</v>
      </c>
      <c r="D7789" s="2">
        <v>345</v>
      </c>
    </row>
    <row r="7790" spans="2:6" hidden="1" outlineLevel="1">
      <c r="B7790" s="249">
        <v>41720</v>
      </c>
      <c r="C7790" s="1" t="s">
        <v>4174</v>
      </c>
      <c r="D7790" s="2">
        <v>132</v>
      </c>
      <c r="F7790" s="2"/>
    </row>
    <row r="7791" spans="2:6" hidden="1" outlineLevel="1">
      <c r="B7791" s="249">
        <v>41720</v>
      </c>
      <c r="C7791" s="1" t="s">
        <v>4172</v>
      </c>
      <c r="D7791" s="2">
        <v>50</v>
      </c>
      <c r="E7791" s="2"/>
    </row>
    <row r="7792" spans="2:6" hidden="1" outlineLevel="1">
      <c r="B7792" s="249">
        <v>41720</v>
      </c>
      <c r="C7792" s="1" t="s">
        <v>4173</v>
      </c>
      <c r="D7792" s="2">
        <v>72</v>
      </c>
    </row>
    <row r="7793" spans="2:6" hidden="1" outlineLevel="1">
      <c r="B7793" s="249">
        <v>41720</v>
      </c>
      <c r="C7793" s="1" t="s">
        <v>81</v>
      </c>
      <c r="D7793" s="2">
        <v>20</v>
      </c>
    </row>
    <row r="7794" spans="2:6" hidden="1" outlineLevel="1">
      <c r="B7794" s="249">
        <v>41720</v>
      </c>
      <c r="C7794" s="1" t="s">
        <v>210</v>
      </c>
      <c r="D7794" s="2">
        <v>36</v>
      </c>
    </row>
    <row r="7795" spans="2:6" hidden="1" outlineLevel="1">
      <c r="B7795" s="249">
        <v>41721</v>
      </c>
      <c r="C7795" s="1" t="s">
        <v>150</v>
      </c>
      <c r="D7795" s="2">
        <v>10</v>
      </c>
    </row>
    <row r="7796" spans="2:6" hidden="1" outlineLevel="1">
      <c r="B7796" s="249">
        <v>41721</v>
      </c>
      <c r="C7796" s="1" t="s">
        <v>226</v>
      </c>
      <c r="D7796" s="2">
        <v>20</v>
      </c>
    </row>
    <row r="7797" spans="2:6" hidden="1" outlineLevel="1">
      <c r="B7797" s="249">
        <v>41721</v>
      </c>
      <c r="C7797" s="1" t="s">
        <v>696</v>
      </c>
      <c r="D7797" s="2">
        <v>10</v>
      </c>
      <c r="F7797" s="2"/>
    </row>
    <row r="7798" spans="2:6" hidden="1" outlineLevel="1">
      <c r="B7798" s="249">
        <v>41721</v>
      </c>
      <c r="C7798" s="1" t="s">
        <v>414</v>
      </c>
      <c r="D7798" s="2">
        <v>20</v>
      </c>
    </row>
    <row r="7799" spans="2:6" hidden="1" outlineLevel="1">
      <c r="B7799" s="249">
        <v>41721</v>
      </c>
      <c r="C7799" s="1" t="s">
        <v>337</v>
      </c>
      <c r="D7799" s="2">
        <v>110</v>
      </c>
    </row>
    <row r="7800" spans="2:6" hidden="1" outlineLevel="1">
      <c r="B7800" s="249">
        <v>41721</v>
      </c>
      <c r="C7800" s="1" t="s">
        <v>246</v>
      </c>
      <c r="D7800" s="2">
        <v>100</v>
      </c>
      <c r="E7800" s="2"/>
    </row>
    <row r="7801" spans="2:6" hidden="1" outlineLevel="1">
      <c r="B7801" s="249">
        <v>41721</v>
      </c>
      <c r="C7801" s="1" t="s">
        <v>114</v>
      </c>
      <c r="D7801" s="2">
        <v>80</v>
      </c>
      <c r="F7801" s="2"/>
    </row>
    <row r="7802" spans="2:6" hidden="1" outlineLevel="1">
      <c r="B7802" s="249">
        <v>41722</v>
      </c>
      <c r="C7802" s="383" t="s">
        <v>525</v>
      </c>
      <c r="D7802" s="320">
        <v>15</v>
      </c>
      <c r="F7802" s="2"/>
    </row>
    <row r="7803" spans="2:6" hidden="1" outlineLevel="1">
      <c r="B7803" s="249">
        <v>41722</v>
      </c>
      <c r="C7803" s="383" t="s">
        <v>525</v>
      </c>
      <c r="D7803" s="320">
        <v>25</v>
      </c>
    </row>
    <row r="7804" spans="2:6" hidden="1" outlineLevel="1">
      <c r="B7804" s="249">
        <v>41722</v>
      </c>
      <c r="C7804" s="383" t="s">
        <v>525</v>
      </c>
      <c r="D7804" s="320">
        <v>21</v>
      </c>
    </row>
    <row r="7805" spans="2:6" hidden="1" outlineLevel="1">
      <c r="B7805" s="249">
        <v>41722</v>
      </c>
      <c r="C7805" s="1" t="s">
        <v>114</v>
      </c>
      <c r="D7805" s="2">
        <v>80</v>
      </c>
      <c r="F7805" s="2"/>
    </row>
    <row r="7806" spans="2:6" hidden="1" outlineLevel="1">
      <c r="B7806" s="249">
        <v>41722</v>
      </c>
      <c r="C7806" s="1" t="s">
        <v>401</v>
      </c>
      <c r="D7806" s="2">
        <v>50</v>
      </c>
    </row>
    <row r="7807" spans="2:6" hidden="1" outlineLevel="1">
      <c r="B7807" s="249">
        <v>41722</v>
      </c>
      <c r="C7807" s="1" t="s">
        <v>51</v>
      </c>
      <c r="D7807" s="2">
        <v>30</v>
      </c>
      <c r="F7807" s="2"/>
    </row>
    <row r="7808" spans="2:6" hidden="1" outlineLevel="1">
      <c r="B7808" s="249">
        <v>41723</v>
      </c>
      <c r="C7808" s="383" t="s">
        <v>525</v>
      </c>
      <c r="D7808" s="320">
        <v>60</v>
      </c>
      <c r="E7808" s="399"/>
      <c r="F7808" s="2"/>
    </row>
    <row r="7809" spans="2:7" hidden="1" outlineLevel="1">
      <c r="B7809" s="249">
        <v>41723</v>
      </c>
      <c r="C7809" s="383" t="s">
        <v>525</v>
      </c>
      <c r="D7809" s="320">
        <v>23</v>
      </c>
    </row>
    <row r="7810" spans="2:7" hidden="1" outlineLevel="1">
      <c r="B7810" s="249">
        <v>41723</v>
      </c>
      <c r="C7810" s="383" t="s">
        <v>792</v>
      </c>
      <c r="D7810" s="320">
        <v>15</v>
      </c>
      <c r="E7810" s="399"/>
    </row>
    <row r="7811" spans="2:7" hidden="1" outlineLevel="1">
      <c r="B7811" s="249">
        <v>41723</v>
      </c>
      <c r="C7811" s="383" t="s">
        <v>114</v>
      </c>
      <c r="D7811" s="320">
        <v>68</v>
      </c>
    </row>
    <row r="7812" spans="2:7" hidden="1" outlineLevel="1">
      <c r="B7812" s="249">
        <v>41723</v>
      </c>
      <c r="C7812" s="383" t="s">
        <v>901</v>
      </c>
      <c r="D7812" s="320">
        <v>4</v>
      </c>
    </row>
    <row r="7813" spans="2:7" hidden="1" outlineLevel="1">
      <c r="B7813" s="249">
        <v>41724</v>
      </c>
      <c r="C7813" s="383" t="s">
        <v>525</v>
      </c>
      <c r="D7813" s="320">
        <v>48</v>
      </c>
    </row>
    <row r="7814" spans="2:7" hidden="1" outlineLevel="1">
      <c r="B7814" s="249">
        <v>41724</v>
      </c>
      <c r="C7814" s="383" t="s">
        <v>525</v>
      </c>
      <c r="D7814" s="320">
        <v>31</v>
      </c>
    </row>
    <row r="7815" spans="2:7" hidden="1" outlineLevel="1">
      <c r="B7815" s="249">
        <v>41724</v>
      </c>
      <c r="C7815" s="383" t="s">
        <v>525</v>
      </c>
      <c r="D7815" s="320">
        <v>35</v>
      </c>
      <c r="G7815" s="2"/>
    </row>
    <row r="7816" spans="2:7" hidden="1" outlineLevel="1">
      <c r="B7816" s="249">
        <v>41724</v>
      </c>
      <c r="C7816" s="1" t="s">
        <v>2853</v>
      </c>
      <c r="D7816" s="2">
        <v>60</v>
      </c>
      <c r="E7816" s="399"/>
    </row>
    <row r="7817" spans="2:7" hidden="1" outlineLevel="1">
      <c r="B7817" s="249">
        <v>41724</v>
      </c>
      <c r="C7817" s="383" t="s">
        <v>111</v>
      </c>
      <c r="D7817" s="320">
        <v>45</v>
      </c>
    </row>
    <row r="7818" spans="2:7" hidden="1" outlineLevel="1">
      <c r="B7818" s="249">
        <v>41724</v>
      </c>
      <c r="C7818" s="383" t="s">
        <v>942</v>
      </c>
      <c r="D7818" s="320">
        <v>5</v>
      </c>
      <c r="E7818" s="399"/>
    </row>
    <row r="7819" spans="2:7" hidden="1" outlineLevel="1">
      <c r="B7819" s="249">
        <v>41724</v>
      </c>
      <c r="C7819" s="383" t="s">
        <v>401</v>
      </c>
      <c r="D7819" s="320">
        <v>48</v>
      </c>
    </row>
    <row r="7820" spans="2:7" hidden="1" outlineLevel="1">
      <c r="B7820" s="249">
        <v>41724</v>
      </c>
      <c r="C7820" s="383" t="s">
        <v>114</v>
      </c>
      <c r="D7820" s="320">
        <v>75</v>
      </c>
    </row>
    <row r="7821" spans="2:7" hidden="1" outlineLevel="1">
      <c r="B7821" s="249">
        <v>41725</v>
      </c>
      <c r="C7821" s="383" t="s">
        <v>525</v>
      </c>
      <c r="D7821" s="320">
        <v>50</v>
      </c>
    </row>
    <row r="7822" spans="2:7" hidden="1" outlineLevel="1">
      <c r="B7822" s="249">
        <v>41725</v>
      </c>
      <c r="C7822" s="383" t="s">
        <v>525</v>
      </c>
      <c r="D7822" s="320">
        <v>39</v>
      </c>
    </row>
    <row r="7823" spans="2:7" hidden="1" outlineLevel="1">
      <c r="B7823" s="249">
        <v>41725</v>
      </c>
      <c r="C7823" s="383" t="s">
        <v>265</v>
      </c>
      <c r="D7823" s="320">
        <v>202</v>
      </c>
    </row>
    <row r="7824" spans="2:7" hidden="1" outlineLevel="1">
      <c r="B7824" s="249">
        <v>41725</v>
      </c>
      <c r="C7824" s="1" t="s">
        <v>367</v>
      </c>
      <c r="D7824" s="2">
        <v>2</v>
      </c>
    </row>
    <row r="7825" spans="2:4" hidden="1" outlineLevel="1">
      <c r="B7825" s="249">
        <v>41725</v>
      </c>
      <c r="C7825" s="1" t="s">
        <v>23</v>
      </c>
      <c r="D7825" s="2">
        <v>88</v>
      </c>
    </row>
    <row r="7826" spans="2:4" hidden="1" outlineLevel="1">
      <c r="B7826" s="249">
        <v>41725</v>
      </c>
      <c r="C7826" s="1" t="s">
        <v>886</v>
      </c>
      <c r="D7826" s="2">
        <v>40</v>
      </c>
    </row>
    <row r="7827" spans="2:4" hidden="1" outlineLevel="1">
      <c r="B7827" s="249">
        <v>41726</v>
      </c>
      <c r="C7827" s="1" t="s">
        <v>525</v>
      </c>
      <c r="D7827" s="2">
        <v>57</v>
      </c>
    </row>
    <row r="7828" spans="2:4" hidden="1" outlineLevel="1">
      <c r="B7828" s="249">
        <v>41726</v>
      </c>
      <c r="C7828" s="1" t="s">
        <v>12</v>
      </c>
      <c r="D7828" s="2">
        <v>110</v>
      </c>
    </row>
    <row r="7829" spans="2:4" hidden="1" outlineLevel="1">
      <c r="B7829" s="249">
        <v>41726</v>
      </c>
      <c r="C7829" s="1" t="s">
        <v>525</v>
      </c>
      <c r="D7829" s="2">
        <v>16</v>
      </c>
    </row>
    <row r="7830" spans="2:4" hidden="1" outlineLevel="1">
      <c r="B7830" s="249">
        <v>41726</v>
      </c>
      <c r="C7830" s="1" t="s">
        <v>112</v>
      </c>
      <c r="D7830" s="2">
        <v>32</v>
      </c>
    </row>
    <row r="7831" spans="2:4" hidden="1" outlineLevel="1">
      <c r="B7831" s="249">
        <v>41726</v>
      </c>
      <c r="C7831" s="1" t="s">
        <v>4187</v>
      </c>
      <c r="D7831" s="2">
        <v>200</v>
      </c>
    </row>
    <row r="7832" spans="2:4" hidden="1" outlineLevel="1">
      <c r="B7832" s="249">
        <v>41726</v>
      </c>
      <c r="C7832" s="1" t="s">
        <v>431</v>
      </c>
      <c r="D7832" s="2">
        <v>5</v>
      </c>
    </row>
    <row r="7833" spans="2:4" hidden="1" outlineLevel="1">
      <c r="B7833" s="249">
        <v>41727</v>
      </c>
      <c r="C7833" s="1" t="s">
        <v>4188</v>
      </c>
      <c r="D7833" s="2">
        <v>100</v>
      </c>
    </row>
    <row r="7834" spans="2:4" hidden="1" outlineLevel="1">
      <c r="B7834" s="249">
        <v>41727</v>
      </c>
      <c r="C7834" s="1" t="s">
        <v>172</v>
      </c>
      <c r="D7834" s="2">
        <v>16</v>
      </c>
    </row>
    <row r="7835" spans="2:4" hidden="1" outlineLevel="1">
      <c r="B7835" s="249">
        <v>41727</v>
      </c>
      <c r="C7835" s="1" t="s">
        <v>246</v>
      </c>
      <c r="D7835" s="2">
        <v>70</v>
      </c>
    </row>
    <row r="7836" spans="2:4" hidden="1" outlineLevel="1">
      <c r="B7836" s="249">
        <v>41727</v>
      </c>
      <c r="C7836" s="1" t="s">
        <v>4003</v>
      </c>
      <c r="D7836" s="2">
        <v>75</v>
      </c>
    </row>
    <row r="7837" spans="2:4" hidden="1" outlineLevel="1">
      <c r="B7837" s="249">
        <v>41727</v>
      </c>
      <c r="C7837" s="1" t="s">
        <v>114</v>
      </c>
      <c r="D7837" s="2">
        <v>45</v>
      </c>
    </row>
    <row r="7838" spans="2:4" hidden="1" outlineLevel="1">
      <c r="B7838" s="249">
        <v>41727</v>
      </c>
      <c r="C7838" s="1" t="s">
        <v>401</v>
      </c>
      <c r="D7838" s="2">
        <v>36</v>
      </c>
    </row>
    <row r="7839" spans="2:4" hidden="1" outlineLevel="1">
      <c r="B7839" s="249">
        <v>41728</v>
      </c>
      <c r="C7839" s="1" t="s">
        <v>401</v>
      </c>
      <c r="D7839" s="2">
        <v>20</v>
      </c>
    </row>
    <row r="7840" spans="2:4" hidden="1" outlineLevel="1">
      <c r="B7840" s="249">
        <v>41728</v>
      </c>
      <c r="C7840" s="1" t="s">
        <v>12</v>
      </c>
      <c r="D7840" s="2">
        <v>240</v>
      </c>
    </row>
    <row r="7841" spans="2:12" hidden="1" outlineLevel="1">
      <c r="B7841" s="249">
        <v>41728</v>
      </c>
      <c r="C7841" s="1" t="s">
        <v>111</v>
      </c>
      <c r="D7841" s="2">
        <v>30</v>
      </c>
    </row>
    <row r="7842" spans="2:12" hidden="1" outlineLevel="1">
      <c r="B7842" s="249">
        <v>41728</v>
      </c>
      <c r="C7842" s="1" t="s">
        <v>51</v>
      </c>
      <c r="D7842" s="2">
        <v>110</v>
      </c>
    </row>
    <row r="7843" spans="2:12" hidden="1" outlineLevel="1">
      <c r="B7843" s="249">
        <v>41728</v>
      </c>
      <c r="C7843" s="1" t="s">
        <v>589</v>
      </c>
      <c r="D7843" s="2">
        <v>44</v>
      </c>
    </row>
    <row r="7844" spans="2:12" hidden="1" outlineLevel="1">
      <c r="B7844" s="249">
        <v>41729</v>
      </c>
      <c r="C7844" s="1" t="s">
        <v>525</v>
      </c>
      <c r="D7844" s="2">
        <v>16</v>
      </c>
    </row>
    <row r="7845" spans="2:12" hidden="1" outlineLevel="1">
      <c r="B7845" s="249">
        <v>41729</v>
      </c>
      <c r="C7845" s="1" t="s">
        <v>525</v>
      </c>
      <c r="D7845" s="2">
        <v>24</v>
      </c>
    </row>
    <row r="7846" spans="2:12" hidden="1" outlineLevel="1">
      <c r="B7846" s="249">
        <v>41729</v>
      </c>
      <c r="C7846" s="1" t="s">
        <v>3637</v>
      </c>
      <c r="D7846" s="2">
        <v>36</v>
      </c>
    </row>
    <row r="7847" spans="2:12" hidden="1" outlineLevel="1">
      <c r="B7847" s="249">
        <v>41729</v>
      </c>
      <c r="C7847" s="1" t="s">
        <v>525</v>
      </c>
      <c r="D7847" s="2">
        <v>25</v>
      </c>
    </row>
    <row r="7848" spans="2:12" hidden="1" outlineLevel="1">
      <c r="B7848" s="249">
        <v>41729</v>
      </c>
      <c r="C7848" s="1" t="s">
        <v>2928</v>
      </c>
      <c r="D7848" s="2">
        <v>260</v>
      </c>
      <c r="E7848" s="2"/>
    </row>
    <row r="7849" spans="2:12" hidden="1" outlineLevel="1">
      <c r="B7849" s="249">
        <v>41729</v>
      </c>
      <c r="C7849" s="1" t="s">
        <v>525</v>
      </c>
      <c r="D7849" s="2">
        <v>15</v>
      </c>
    </row>
    <row r="7850" spans="2:12" hidden="1" outlineLevel="1">
      <c r="B7850" s="249">
        <v>41729</v>
      </c>
      <c r="C7850" s="1" t="s">
        <v>6</v>
      </c>
      <c r="D7850" s="2">
        <v>500</v>
      </c>
    </row>
    <row r="7851" spans="2:12" hidden="1" outlineLevel="1">
      <c r="B7851" s="249">
        <v>41729</v>
      </c>
      <c r="C7851" s="1" t="s">
        <v>4194</v>
      </c>
      <c r="D7851" s="2">
        <v>73</v>
      </c>
    </row>
    <row r="7852" spans="2:12" hidden="1" outlineLevel="1">
      <c r="B7852" s="249">
        <v>41729</v>
      </c>
      <c r="C7852" s="1" t="s">
        <v>525</v>
      </c>
      <c r="D7852" s="2">
        <v>16</v>
      </c>
    </row>
    <row r="7853" spans="2:12" hidden="1" outlineLevel="1"/>
    <row r="7854" spans="2:12" collapsed="1"/>
    <row r="7855" spans="2:12">
      <c r="B7855" s="2472">
        <v>41730</v>
      </c>
      <c r="C7855" s="2472"/>
      <c r="D7855" s="2472"/>
      <c r="E7855" s="2472"/>
      <c r="F7855" s="2472"/>
      <c r="G7855" s="2472"/>
      <c r="H7855" s="2472"/>
      <c r="I7855" s="2472"/>
      <c r="J7855" s="2472"/>
      <c r="K7855" s="2472"/>
      <c r="L7855" s="2472"/>
    </row>
    <row r="7856" spans="2:12" hidden="1" outlineLevel="1">
      <c r="B7856" s="2473" t="s">
        <v>0</v>
      </c>
      <c r="C7856" s="2473"/>
      <c r="D7856" s="2473"/>
      <c r="I7856" s="2473" t="s">
        <v>2638</v>
      </c>
      <c r="J7856" s="2473"/>
      <c r="K7856" s="2473"/>
    </row>
    <row r="7857" spans="1:12" hidden="1" outlineLevel="1">
      <c r="B7857" s="3" t="s">
        <v>115</v>
      </c>
      <c r="C7857" s="3" t="s">
        <v>116</v>
      </c>
      <c r="D7857" s="4" t="s">
        <v>4</v>
      </c>
      <c r="I7857" s="3" t="s">
        <v>115</v>
      </c>
      <c r="J7857" s="3" t="s">
        <v>116</v>
      </c>
      <c r="K7857" s="4" t="s">
        <v>4</v>
      </c>
    </row>
    <row r="7858" spans="1:12" hidden="1" outlineLevel="1">
      <c r="A7858" s="545" t="s">
        <v>2859</v>
      </c>
      <c r="B7858" s="546">
        <v>41731</v>
      </c>
      <c r="C7858" s="547" t="s">
        <v>2904</v>
      </c>
      <c r="D7858" s="563">
        <v>9000</v>
      </c>
      <c r="E7858" s="28"/>
      <c r="I7858" s="72">
        <v>41730</v>
      </c>
      <c r="J7858" s="1" t="s">
        <v>41</v>
      </c>
      <c r="K7858" s="70">
        <v>0</v>
      </c>
    </row>
    <row r="7859" spans="1:12" hidden="1" outlineLevel="1">
      <c r="A7859" s="438" t="s">
        <v>421</v>
      </c>
      <c r="B7859" s="436">
        <v>41731</v>
      </c>
      <c r="C7859" s="463" t="s">
        <v>3307</v>
      </c>
      <c r="D7859" s="587">
        <v>750</v>
      </c>
      <c r="E7859" s="28"/>
      <c r="I7859" s="72">
        <v>41730</v>
      </c>
      <c r="J7859" s="1" t="s">
        <v>3587</v>
      </c>
      <c r="K7859" s="70">
        <v>1700</v>
      </c>
    </row>
    <row r="7860" spans="1:12" hidden="1" outlineLevel="1">
      <c r="A7860" s="438" t="s">
        <v>421</v>
      </c>
      <c r="B7860" s="549">
        <v>41731</v>
      </c>
      <c r="C7860" s="463" t="s">
        <v>3308</v>
      </c>
      <c r="D7860" s="587">
        <v>1800</v>
      </c>
      <c r="E7860" s="28"/>
      <c r="F7860" s="32"/>
      <c r="G7860" s="32"/>
      <c r="I7860" s="72"/>
      <c r="K7860" s="70"/>
    </row>
    <row r="7861" spans="1:12" hidden="1" outlineLevel="1">
      <c r="A7861" s="438" t="s">
        <v>421</v>
      </c>
      <c r="B7861" s="549">
        <v>41731</v>
      </c>
      <c r="C7861" s="463" t="s">
        <v>4190</v>
      </c>
      <c r="D7861" s="587">
        <v>5000</v>
      </c>
      <c r="E7861" s="28"/>
      <c r="F7861" s="32"/>
      <c r="G7861" s="32"/>
      <c r="I7861" s="72"/>
      <c r="K7861" s="70"/>
    </row>
    <row r="7862" spans="1:12" ht="30" hidden="1" outlineLevel="1">
      <c r="A7862" s="617" t="s">
        <v>464</v>
      </c>
      <c r="B7862" s="616" t="s">
        <v>608</v>
      </c>
      <c r="C7862" s="615" t="s">
        <v>4183</v>
      </c>
      <c r="D7862" s="673" t="s">
        <v>608</v>
      </c>
      <c r="F7862" s="32"/>
      <c r="G7862" s="32"/>
      <c r="I7862" s="72"/>
      <c r="J7862" s="1" t="s">
        <v>195</v>
      </c>
      <c r="K7862" s="225">
        <f>SUM(K7858:K7860)</f>
        <v>1700</v>
      </c>
    </row>
    <row r="7863" spans="1:12" ht="30" hidden="1" outlineLevel="1">
      <c r="A7863" s="438" t="s">
        <v>421</v>
      </c>
      <c r="B7863" s="694" t="s">
        <v>4396</v>
      </c>
      <c r="C7863" s="463" t="s">
        <v>656</v>
      </c>
      <c r="D7863" s="695" t="s">
        <v>4397</v>
      </c>
      <c r="F7863" s="32"/>
      <c r="G7863" s="32"/>
      <c r="I7863" s="32"/>
      <c r="K7863" s="225"/>
    </row>
    <row r="7864" spans="1:12" hidden="1" outlineLevel="1">
      <c r="A7864" s="438" t="s">
        <v>421</v>
      </c>
      <c r="B7864" s="549" t="s">
        <v>608</v>
      </c>
      <c r="C7864" s="554" t="s">
        <v>3305</v>
      </c>
      <c r="D7864" s="585" t="s">
        <v>608</v>
      </c>
      <c r="E7864" s="28"/>
      <c r="F7864" s="32"/>
      <c r="G7864" s="32"/>
    </row>
    <row r="7865" spans="1:12" hidden="1" outlineLevel="1">
      <c r="A7865" s="555" t="s">
        <v>467</v>
      </c>
      <c r="B7865" s="556">
        <v>41751</v>
      </c>
      <c r="C7865" s="557" t="s">
        <v>3304</v>
      </c>
      <c r="D7865" s="590">
        <v>279.77999999999997</v>
      </c>
      <c r="E7865" s="656"/>
      <c r="F7865" s="32"/>
      <c r="G7865" s="32"/>
      <c r="I7865" s="1" t="s">
        <v>115</v>
      </c>
      <c r="J7865" s="1" t="s">
        <v>2</v>
      </c>
      <c r="K7865" s="1" t="s">
        <v>4</v>
      </c>
    </row>
    <row r="7866" spans="1:12" hidden="1" outlineLevel="1">
      <c r="A7866" s="555" t="s">
        <v>467</v>
      </c>
      <c r="B7866" s="556">
        <v>41751</v>
      </c>
      <c r="C7866" s="557" t="s">
        <v>614</v>
      </c>
      <c r="D7866" s="590">
        <v>285.68</v>
      </c>
      <c r="E7866" s="656"/>
      <c r="F7866" s="32"/>
      <c r="G7866" s="32"/>
      <c r="I7866" s="72">
        <v>41759</v>
      </c>
      <c r="J7866" s="1" t="s">
        <v>4294</v>
      </c>
      <c r="K7866" s="70">
        <v>1700</v>
      </c>
      <c r="L7866" s="13"/>
    </row>
    <row r="7867" spans="1:12" ht="15" hidden="1" customHeight="1" outlineLevel="1">
      <c r="A7867" s="438" t="s">
        <v>421</v>
      </c>
      <c r="B7867" s="549" t="s">
        <v>608</v>
      </c>
      <c r="C7867" s="421" t="s">
        <v>2597</v>
      </c>
      <c r="D7867" s="585" t="s">
        <v>608</v>
      </c>
      <c r="F7867" s="32"/>
      <c r="G7867" s="32"/>
      <c r="I7867" s="249"/>
      <c r="K7867" s="2"/>
      <c r="L7867" s="13"/>
    </row>
    <row r="7868" spans="1:12" hidden="1" outlineLevel="1">
      <c r="A7868" s="438" t="s">
        <v>421</v>
      </c>
      <c r="B7868" s="549" t="s">
        <v>608</v>
      </c>
      <c r="C7868" s="554" t="s">
        <v>475</v>
      </c>
      <c r="D7868" s="549" t="s">
        <v>608</v>
      </c>
      <c r="E7868" s="2"/>
      <c r="F7868" s="32"/>
      <c r="G7868" s="32"/>
      <c r="I7868" s="249"/>
      <c r="J7868" s="2"/>
      <c r="K7868" s="70"/>
      <c r="L7868" s="13"/>
    </row>
    <row r="7869" spans="1:12" hidden="1" outlineLevel="1">
      <c r="A7869" s="438" t="s">
        <v>421</v>
      </c>
      <c r="B7869" s="549">
        <v>41740</v>
      </c>
      <c r="C7869" s="554" t="s">
        <v>283</v>
      </c>
      <c r="D7869" s="587">
        <v>430</v>
      </c>
      <c r="E7869" s="28"/>
      <c r="F7869" s="32"/>
      <c r="G7869" s="32"/>
      <c r="I7869" s="249"/>
      <c r="J7869" s="2"/>
      <c r="K7869" s="2"/>
      <c r="L7869" s="13"/>
    </row>
    <row r="7870" spans="1:12" hidden="1" outlineLevel="1">
      <c r="A7870" s="555" t="s">
        <v>467</v>
      </c>
      <c r="B7870" s="556">
        <v>41751</v>
      </c>
      <c r="C7870" s="558" t="s">
        <v>27</v>
      </c>
      <c r="D7870" s="590">
        <v>897.76</v>
      </c>
      <c r="E7870" s="656"/>
      <c r="I7870" s="249"/>
      <c r="K7870" s="2"/>
      <c r="L7870" s="13"/>
    </row>
    <row r="7871" spans="1:12" hidden="1" outlineLevel="1">
      <c r="A7871" s="550" t="s">
        <v>3306</v>
      </c>
      <c r="B7871" s="551">
        <v>41733</v>
      </c>
      <c r="C7871" s="560" t="s">
        <v>3310</v>
      </c>
      <c r="D7871" s="648">
        <v>1000</v>
      </c>
      <c r="E7871" s="28"/>
      <c r="I7871" s="32"/>
      <c r="K7871" s="13"/>
      <c r="L7871" s="13"/>
    </row>
    <row r="7872" spans="1:12" hidden="1" outlineLevel="1">
      <c r="A7872" s="545" t="s">
        <v>2859</v>
      </c>
      <c r="B7872" s="546">
        <v>41731</v>
      </c>
      <c r="C7872" s="547" t="s">
        <v>2179</v>
      </c>
      <c r="D7872" s="592">
        <v>3928</v>
      </c>
      <c r="E7872" s="28"/>
      <c r="I7872" s="32"/>
      <c r="K7872" s="13"/>
      <c r="L7872" s="13"/>
    </row>
    <row r="7873" spans="1:12" hidden="1" outlineLevel="1">
      <c r="A7873" s="438" t="s">
        <v>421</v>
      </c>
      <c r="B7873" s="549">
        <v>41732</v>
      </c>
      <c r="C7873" s="554" t="s">
        <v>3293</v>
      </c>
      <c r="D7873" s="593">
        <v>1500</v>
      </c>
      <c r="E7873" s="28"/>
      <c r="I7873" s="32"/>
      <c r="K7873" s="13"/>
      <c r="L7873" s="13"/>
    </row>
    <row r="7874" spans="1:12" hidden="1" outlineLevel="1">
      <c r="A7874" s="545" t="s">
        <v>2859</v>
      </c>
      <c r="B7874" s="546">
        <v>41731</v>
      </c>
      <c r="C7874" s="547" t="s">
        <v>3312</v>
      </c>
      <c r="D7874" s="563">
        <v>25034</v>
      </c>
      <c r="E7874" s="28"/>
      <c r="F7874" s="1" t="s">
        <v>6</v>
      </c>
      <c r="I7874" s="32"/>
      <c r="K7874" s="13"/>
      <c r="L7874" s="13"/>
    </row>
    <row r="7875" spans="1:12" hidden="1" outlineLevel="1">
      <c r="A7875" s="545" t="s">
        <v>2859</v>
      </c>
      <c r="B7875" s="546">
        <v>41731</v>
      </c>
      <c r="C7875" s="547" t="s">
        <v>2501</v>
      </c>
      <c r="D7875" s="563">
        <v>9999.4</v>
      </c>
      <c r="F7875" s="1" t="s">
        <v>125</v>
      </c>
      <c r="G7875" s="2">
        <v>430</v>
      </c>
      <c r="I7875" s="32"/>
      <c r="K7875" s="13"/>
      <c r="L7875" s="13"/>
    </row>
    <row r="7876" spans="1:12" hidden="1" outlineLevel="1">
      <c r="A7876" s="545" t="s">
        <v>2859</v>
      </c>
      <c r="B7876" s="546">
        <v>41729</v>
      </c>
      <c r="C7876" s="547" t="s">
        <v>2501</v>
      </c>
      <c r="D7876" s="563">
        <v>1224.06</v>
      </c>
      <c r="F7876" s="1" t="s">
        <v>173</v>
      </c>
      <c r="G7876" s="2">
        <v>50</v>
      </c>
      <c r="I7876" s="32"/>
      <c r="K7876" s="13"/>
      <c r="L7876" s="13"/>
    </row>
    <row r="7877" spans="1:12" hidden="1" outlineLevel="1">
      <c r="A7877" s="545" t="s">
        <v>2859</v>
      </c>
      <c r="B7877" s="546">
        <v>41729</v>
      </c>
      <c r="C7877" s="547" t="s">
        <v>2501</v>
      </c>
      <c r="D7877" s="563">
        <v>260</v>
      </c>
      <c r="E7877" s="563">
        <f>D7875+D7876+D7877</f>
        <v>11483.46</v>
      </c>
      <c r="F7877" s="1" t="s">
        <v>4243</v>
      </c>
      <c r="G7877" s="2">
        <v>20</v>
      </c>
      <c r="I7877" s="32"/>
      <c r="K7877" s="13"/>
      <c r="L7877" s="13"/>
    </row>
    <row r="7878" spans="1:12" hidden="1" outlineLevel="1">
      <c r="B7878" s="249"/>
      <c r="F7878" s="1" t="s">
        <v>4244</v>
      </c>
      <c r="G7878" s="2">
        <f>SUM(G7875:G7877)</f>
        <v>500</v>
      </c>
      <c r="I7878" s="32"/>
      <c r="K7878" s="13"/>
      <c r="L7878" s="13"/>
    </row>
    <row r="7879" spans="1:12" hidden="1" outlineLevel="1">
      <c r="A7879" s="438" t="s">
        <v>421</v>
      </c>
      <c r="B7879" s="549">
        <v>41735</v>
      </c>
      <c r="C7879" s="554" t="s">
        <v>4193</v>
      </c>
      <c r="D7879" s="587">
        <v>960</v>
      </c>
      <c r="F7879" s="1" t="s">
        <v>4282</v>
      </c>
      <c r="G7879" s="486"/>
      <c r="I7879" s="32"/>
      <c r="K7879" s="13"/>
      <c r="L7879" s="13"/>
    </row>
    <row r="7880" spans="1:12" hidden="1" outlineLevel="1">
      <c r="A7880" s="438" t="s">
        <v>421</v>
      </c>
      <c r="B7880" s="549">
        <v>41735</v>
      </c>
      <c r="C7880" s="554" t="s">
        <v>2598</v>
      </c>
      <c r="D7880" s="587">
        <v>120</v>
      </c>
      <c r="I7880" s="32"/>
      <c r="K7880" s="13"/>
      <c r="L7880" s="13"/>
    </row>
    <row r="7881" spans="1:12" ht="30" hidden="1" outlineLevel="1">
      <c r="A7881" s="438" t="s">
        <v>4048</v>
      </c>
      <c r="B7881" s="549">
        <v>41735</v>
      </c>
      <c r="C7881" s="554" t="s">
        <v>4205</v>
      </c>
      <c r="D7881" s="587">
        <f>5*32</f>
        <v>160</v>
      </c>
      <c r="I7881" s="32"/>
      <c r="K7881" s="13"/>
      <c r="L7881" s="13"/>
    </row>
    <row r="7882" spans="1:12" hidden="1" outlineLevel="1">
      <c r="A7882" s="438" t="s">
        <v>421</v>
      </c>
      <c r="B7882" s="549">
        <v>41735</v>
      </c>
      <c r="C7882" s="621" t="s">
        <v>4050</v>
      </c>
      <c r="D7882" s="622">
        <f>D7879+D7880-D7881</f>
        <v>920</v>
      </c>
      <c r="I7882" s="32"/>
      <c r="K7882" s="13"/>
      <c r="L7882" s="13"/>
    </row>
    <row r="7883" spans="1:12" hidden="1" outlineLevel="1">
      <c r="B7883" s="249"/>
      <c r="I7883" s="32"/>
      <c r="K7883" s="13"/>
      <c r="L7883" s="13"/>
    </row>
    <row r="7884" spans="1:12" hidden="1" outlineLevel="1">
      <c r="B7884" s="249">
        <v>41730</v>
      </c>
      <c r="C7884" s="1" t="s">
        <v>367</v>
      </c>
      <c r="D7884" s="2">
        <v>5</v>
      </c>
      <c r="I7884" s="32"/>
      <c r="K7884" s="13"/>
      <c r="L7884" s="13"/>
    </row>
    <row r="7885" spans="1:12" hidden="1" outlineLevel="1">
      <c r="B7885" s="249">
        <v>41730</v>
      </c>
      <c r="C7885" s="1" t="s">
        <v>525</v>
      </c>
      <c r="D7885" s="2">
        <v>46</v>
      </c>
      <c r="I7885" s="32"/>
      <c r="K7885" s="13"/>
      <c r="L7885" s="13"/>
    </row>
    <row r="7886" spans="1:12" hidden="1" outlineLevel="1">
      <c r="B7886" s="249">
        <v>41730</v>
      </c>
      <c r="C7886" s="70" t="s">
        <v>114</v>
      </c>
      <c r="D7886" s="70">
        <v>78</v>
      </c>
      <c r="I7886" s="32"/>
      <c r="K7886" s="13"/>
      <c r="L7886" s="13"/>
    </row>
    <row r="7887" spans="1:12" hidden="1" outlineLevel="1">
      <c r="B7887" s="249">
        <v>41730</v>
      </c>
      <c r="C7887" s="70" t="s">
        <v>4203</v>
      </c>
      <c r="D7887" s="70">
        <v>550</v>
      </c>
      <c r="I7887" s="32"/>
      <c r="K7887" s="13"/>
      <c r="L7887" s="13"/>
    </row>
    <row r="7888" spans="1:12" hidden="1" outlineLevel="1">
      <c r="A7888" s="2"/>
      <c r="B7888" s="249">
        <v>41730</v>
      </c>
      <c r="C7888" s="205" t="s">
        <v>589</v>
      </c>
      <c r="D7888" s="2">
        <v>184</v>
      </c>
      <c r="I7888" s="32"/>
      <c r="K7888" s="13"/>
    </row>
    <row r="7889" spans="1:11" hidden="1" outlineLevel="1">
      <c r="A7889" s="2"/>
      <c r="B7889" s="249">
        <v>41730</v>
      </c>
      <c r="C7889" s="1" t="s">
        <v>942</v>
      </c>
      <c r="D7889" s="2">
        <v>14</v>
      </c>
      <c r="I7889" s="32"/>
      <c r="K7889" s="13"/>
    </row>
    <row r="7890" spans="1:11" hidden="1" outlineLevel="1">
      <c r="B7890" s="249">
        <v>41730</v>
      </c>
      <c r="C7890" s="1" t="s">
        <v>4204</v>
      </c>
      <c r="D7890" s="2">
        <v>3000</v>
      </c>
      <c r="G7890" s="70"/>
      <c r="I7890" s="32"/>
      <c r="K7890" s="13"/>
    </row>
    <row r="7891" spans="1:11" hidden="1" outlineLevel="1">
      <c r="A7891" s="2"/>
      <c r="B7891" s="249">
        <v>41731</v>
      </c>
      <c r="C7891" s="1" t="s">
        <v>525</v>
      </c>
      <c r="D7891" s="2">
        <v>24</v>
      </c>
      <c r="G7891" s="70"/>
      <c r="I7891" s="32"/>
      <c r="J7891" s="2"/>
      <c r="K7891" s="13"/>
    </row>
    <row r="7892" spans="1:11" hidden="1" outlineLevel="1">
      <c r="A7892" s="2"/>
      <c r="B7892" s="249">
        <v>41731</v>
      </c>
      <c r="C7892" s="1" t="s">
        <v>3637</v>
      </c>
      <c r="D7892" s="2">
        <v>20</v>
      </c>
      <c r="G7892" s="70"/>
      <c r="K7892" s="13"/>
    </row>
    <row r="7893" spans="1:11" hidden="1" outlineLevel="1">
      <c r="A7893" s="2"/>
      <c r="B7893" s="249">
        <v>41731</v>
      </c>
      <c r="C7893" s="1" t="s">
        <v>525</v>
      </c>
      <c r="D7893" s="2">
        <v>25</v>
      </c>
      <c r="G7893" s="70"/>
      <c r="I7893" s="32"/>
      <c r="K7893" s="13"/>
    </row>
    <row r="7894" spans="1:11" hidden="1" outlineLevel="1">
      <c r="A7894" s="2"/>
      <c r="B7894" s="249">
        <v>41731</v>
      </c>
      <c r="C7894" s="1" t="s">
        <v>525</v>
      </c>
      <c r="D7894" s="2">
        <v>22</v>
      </c>
      <c r="F7894" s="2"/>
      <c r="G7894" s="70"/>
      <c r="K7894" s="13"/>
    </row>
    <row r="7895" spans="1:11" hidden="1" outlineLevel="1">
      <c r="A7895" s="2"/>
      <c r="B7895" s="249">
        <v>41731</v>
      </c>
      <c r="C7895" s="1" t="s">
        <v>525</v>
      </c>
      <c r="D7895" s="2">
        <v>25</v>
      </c>
      <c r="G7895" s="2"/>
      <c r="K7895" s="13"/>
    </row>
    <row r="7896" spans="1:11" hidden="1" outlineLevel="1">
      <c r="A7896" s="2"/>
      <c r="B7896" s="249">
        <v>41731</v>
      </c>
      <c r="C7896" s="1" t="s">
        <v>525</v>
      </c>
      <c r="D7896" s="2">
        <v>24</v>
      </c>
      <c r="K7896" s="13"/>
    </row>
    <row r="7897" spans="1:11" hidden="1" outlineLevel="1">
      <c r="A7897" s="2"/>
      <c r="B7897" s="249">
        <v>41731</v>
      </c>
      <c r="C7897" s="1" t="s">
        <v>111</v>
      </c>
      <c r="D7897" s="2">
        <v>15</v>
      </c>
      <c r="K7897" s="13"/>
    </row>
    <row r="7898" spans="1:11" hidden="1" outlineLevel="1">
      <c r="A7898" s="2"/>
      <c r="B7898" s="249">
        <v>41731</v>
      </c>
      <c r="C7898" s="1" t="s">
        <v>4068</v>
      </c>
      <c r="D7898" s="2">
        <v>30</v>
      </c>
      <c r="K7898" s="13"/>
    </row>
    <row r="7899" spans="1:11" hidden="1" outlineLevel="1">
      <c r="A7899" s="2"/>
      <c r="B7899" s="249">
        <v>41731</v>
      </c>
      <c r="C7899" s="1" t="s">
        <v>51</v>
      </c>
      <c r="D7899" s="2">
        <v>215</v>
      </c>
      <c r="F7899" s="2"/>
    </row>
    <row r="7900" spans="1:11" hidden="1" outlineLevel="1">
      <c r="A7900" s="2"/>
      <c r="B7900" s="249">
        <v>41731</v>
      </c>
      <c r="C7900" s="1" t="s">
        <v>401</v>
      </c>
      <c r="D7900" s="2">
        <v>30</v>
      </c>
      <c r="F7900" s="2"/>
      <c r="K7900" s="13"/>
    </row>
    <row r="7901" spans="1:11" hidden="1" outlineLevel="1">
      <c r="A7901" s="2"/>
      <c r="B7901" s="249">
        <v>41731</v>
      </c>
      <c r="C7901" s="1" t="s">
        <v>4222</v>
      </c>
      <c r="D7901" s="2">
        <v>140</v>
      </c>
      <c r="F7901" s="2"/>
      <c r="G7901" s="25"/>
      <c r="J7901" s="1" t="s">
        <v>195</v>
      </c>
      <c r="K7901" s="13">
        <f>SUM(K7866:K7900)</f>
        <v>1700</v>
      </c>
    </row>
    <row r="7902" spans="1:11" hidden="1" outlineLevel="1">
      <c r="B7902" s="249">
        <v>41732</v>
      </c>
      <c r="C7902" s="1" t="s">
        <v>525</v>
      </c>
      <c r="D7902" s="2">
        <v>46</v>
      </c>
      <c r="F7902" s="2"/>
      <c r="G7902" s="2"/>
      <c r="J7902" s="1" t="s">
        <v>130</v>
      </c>
      <c r="K7902" s="225">
        <f>K7862-K7901</f>
        <v>0</v>
      </c>
    </row>
    <row r="7903" spans="1:11" hidden="1" outlineLevel="1">
      <c r="B7903" s="249">
        <v>41732</v>
      </c>
      <c r="C7903" s="1" t="s">
        <v>525</v>
      </c>
      <c r="D7903" s="2">
        <v>15</v>
      </c>
      <c r="F7903" s="2"/>
    </row>
    <row r="7904" spans="1:11" hidden="1" outlineLevel="1">
      <c r="B7904" s="249">
        <v>41732</v>
      </c>
      <c r="C7904" s="1" t="s">
        <v>12</v>
      </c>
      <c r="D7904" s="2">
        <v>20</v>
      </c>
      <c r="F7904" s="2"/>
      <c r="I7904" s="72"/>
      <c r="K7904" s="2"/>
    </row>
    <row r="7905" spans="2:11" hidden="1" outlineLevel="1">
      <c r="B7905" s="249">
        <v>41732</v>
      </c>
      <c r="C7905" s="1" t="s">
        <v>112</v>
      </c>
      <c r="D7905" s="2">
        <v>30</v>
      </c>
      <c r="F7905" s="2"/>
      <c r="G7905" s="2"/>
      <c r="I7905" s="32"/>
      <c r="K7905" s="2"/>
    </row>
    <row r="7906" spans="2:11" hidden="1" outlineLevel="1">
      <c r="B7906" s="249">
        <v>41732</v>
      </c>
      <c r="C7906" s="1" t="s">
        <v>114</v>
      </c>
      <c r="D7906" s="2">
        <v>100</v>
      </c>
      <c r="F7906" s="2"/>
      <c r="I7906" s="32"/>
      <c r="K7906" s="2"/>
    </row>
    <row r="7907" spans="2:11" hidden="1" outlineLevel="1">
      <c r="B7907" s="249">
        <v>41733</v>
      </c>
      <c r="C7907" s="1" t="s">
        <v>525</v>
      </c>
      <c r="D7907" s="2">
        <v>40</v>
      </c>
      <c r="E7907" s="2"/>
      <c r="F7907" s="2"/>
    </row>
    <row r="7908" spans="2:11" hidden="1" outlineLevel="1">
      <c r="B7908" s="249">
        <v>41733</v>
      </c>
      <c r="C7908" s="1" t="s">
        <v>4229</v>
      </c>
      <c r="D7908" s="2">
        <v>40</v>
      </c>
      <c r="F7908" s="2"/>
    </row>
    <row r="7909" spans="2:11" hidden="1" outlineLevel="1">
      <c r="B7909" s="249">
        <v>41733</v>
      </c>
      <c r="C7909" s="1" t="s">
        <v>346</v>
      </c>
      <c r="D7909" s="2">
        <v>40</v>
      </c>
      <c r="F7909" s="2"/>
    </row>
    <row r="7910" spans="2:11" hidden="1" outlineLevel="1">
      <c r="B7910" s="249">
        <v>41733</v>
      </c>
      <c r="C7910" s="2" t="s">
        <v>887</v>
      </c>
      <c r="D7910" s="2">
        <v>210</v>
      </c>
      <c r="F7910" s="2"/>
    </row>
    <row r="7911" spans="2:11" hidden="1" outlineLevel="1">
      <c r="B7911" s="249">
        <v>41733</v>
      </c>
      <c r="C7911" s="2" t="s">
        <v>516</v>
      </c>
      <c r="D7911" s="14">
        <v>20</v>
      </c>
      <c r="F7911" s="2"/>
    </row>
    <row r="7912" spans="2:11" hidden="1" outlineLevel="1">
      <c r="B7912" s="249">
        <v>41734</v>
      </c>
      <c r="C7912" s="1" t="s">
        <v>226</v>
      </c>
      <c r="D7912" s="2">
        <v>30</v>
      </c>
      <c r="F7912" s="2"/>
    </row>
    <row r="7913" spans="2:11" hidden="1" outlineLevel="1">
      <c r="B7913" s="249">
        <v>41734</v>
      </c>
      <c r="C7913" s="1" t="s">
        <v>509</v>
      </c>
      <c r="D7913" s="2">
        <v>30</v>
      </c>
      <c r="F7913" s="2"/>
    </row>
    <row r="7914" spans="2:11" hidden="1" outlineLevel="1">
      <c r="B7914" s="249">
        <v>41734</v>
      </c>
      <c r="C7914" s="1" t="s">
        <v>4230</v>
      </c>
      <c r="D7914" s="2">
        <v>500</v>
      </c>
    </row>
    <row r="7915" spans="2:11" hidden="1" outlineLevel="1">
      <c r="B7915" s="249">
        <v>41734</v>
      </c>
      <c r="C7915" s="1" t="s">
        <v>205</v>
      </c>
      <c r="D7915" s="2">
        <v>372</v>
      </c>
    </row>
    <row r="7916" spans="2:11" hidden="1" outlineLevel="1">
      <c r="B7916" s="249">
        <v>41734</v>
      </c>
      <c r="C7916" s="1" t="s">
        <v>173</v>
      </c>
      <c r="D7916" s="2">
        <v>50</v>
      </c>
      <c r="F7916" s="2"/>
    </row>
    <row r="7917" spans="2:11" hidden="1" outlineLevel="1">
      <c r="B7917" s="249">
        <v>41734</v>
      </c>
      <c r="C7917" s="1" t="s">
        <v>401</v>
      </c>
      <c r="D7917" s="2">
        <v>20</v>
      </c>
      <c r="F7917" s="2"/>
    </row>
    <row r="7918" spans="2:11" hidden="1" outlineLevel="1">
      <c r="B7918" s="249">
        <v>41734</v>
      </c>
      <c r="C7918" s="1" t="s">
        <v>947</v>
      </c>
      <c r="D7918" s="2">
        <v>62</v>
      </c>
      <c r="F7918" s="2"/>
    </row>
    <row r="7919" spans="2:11" hidden="1" outlineLevel="1">
      <c r="B7919" s="249">
        <v>41734</v>
      </c>
      <c r="C7919" s="1" t="s">
        <v>51</v>
      </c>
      <c r="D7919" s="2">
        <v>10</v>
      </c>
    </row>
    <row r="7920" spans="2:11" hidden="1" outlineLevel="1">
      <c r="B7920" s="249">
        <v>41734</v>
      </c>
      <c r="C7920" s="1" t="s">
        <v>4231</v>
      </c>
      <c r="D7920" s="2">
        <v>70</v>
      </c>
      <c r="F7920" s="2"/>
    </row>
    <row r="7921" spans="2:8" hidden="1" outlineLevel="1">
      <c r="B7921" s="249">
        <v>41734</v>
      </c>
      <c r="C7921" s="1" t="s">
        <v>721</v>
      </c>
      <c r="D7921" s="2">
        <v>145</v>
      </c>
      <c r="F7921" s="2"/>
    </row>
    <row r="7922" spans="2:8" hidden="1" outlineLevel="1">
      <c r="B7922" s="249">
        <v>41734</v>
      </c>
      <c r="C7922" s="1" t="s">
        <v>111</v>
      </c>
      <c r="D7922" s="2">
        <v>60</v>
      </c>
    </row>
    <row r="7923" spans="2:8" hidden="1" outlineLevel="1">
      <c r="B7923" s="249">
        <v>41735</v>
      </c>
      <c r="C7923" s="2" t="s">
        <v>57</v>
      </c>
      <c r="D7923" s="2">
        <v>250</v>
      </c>
      <c r="F7923" s="2"/>
    </row>
    <row r="7924" spans="2:8" hidden="1" outlineLevel="1">
      <c r="B7924" s="249">
        <v>41735</v>
      </c>
      <c r="C7924" s="2" t="s">
        <v>112</v>
      </c>
      <c r="D7924" s="2">
        <v>56</v>
      </c>
    </row>
    <row r="7925" spans="2:8" hidden="1" outlineLevel="1">
      <c r="B7925" s="249">
        <v>41735</v>
      </c>
      <c r="C7925" s="1" t="s">
        <v>222</v>
      </c>
      <c r="D7925" s="2">
        <v>1</v>
      </c>
      <c r="E7925" s="2"/>
      <c r="F7925" s="2"/>
      <c r="H7925" s="7"/>
    </row>
    <row r="7926" spans="2:8" hidden="1" outlineLevel="1">
      <c r="B7926" s="249">
        <v>41735</v>
      </c>
      <c r="C7926" s="1" t="s">
        <v>2209</v>
      </c>
      <c r="D7926" s="2">
        <v>100</v>
      </c>
      <c r="F7926" s="2"/>
      <c r="H7926" s="7"/>
    </row>
    <row r="7927" spans="2:8" hidden="1" outlineLevel="1">
      <c r="B7927" s="249">
        <v>41736</v>
      </c>
      <c r="C7927" s="1" t="s">
        <v>525</v>
      </c>
      <c r="D7927" s="2">
        <v>14</v>
      </c>
      <c r="H7927" s="7"/>
    </row>
    <row r="7928" spans="2:8" hidden="1" outlineLevel="1">
      <c r="B7928" s="249">
        <v>41736</v>
      </c>
      <c r="C7928" s="1" t="s">
        <v>525</v>
      </c>
      <c r="D7928" s="2">
        <v>30</v>
      </c>
      <c r="F7928" s="2"/>
      <c r="G7928" s="2"/>
    </row>
    <row r="7929" spans="2:8" hidden="1" outlineLevel="1">
      <c r="B7929" s="249">
        <v>41736</v>
      </c>
      <c r="C7929" s="1" t="s">
        <v>525</v>
      </c>
      <c r="D7929" s="2">
        <v>10</v>
      </c>
      <c r="G7929" s="2"/>
    </row>
    <row r="7930" spans="2:8" hidden="1" outlineLevel="1">
      <c r="B7930" s="249">
        <v>41736</v>
      </c>
      <c r="C7930" s="1" t="s">
        <v>525</v>
      </c>
      <c r="D7930" s="2">
        <v>40</v>
      </c>
      <c r="G7930" s="2"/>
    </row>
    <row r="7931" spans="2:8" hidden="1" outlineLevel="1">
      <c r="B7931" s="249">
        <v>41736</v>
      </c>
      <c r="C7931" s="1" t="s">
        <v>525</v>
      </c>
      <c r="D7931" s="2">
        <v>18</v>
      </c>
      <c r="G7931" s="2"/>
    </row>
    <row r="7932" spans="2:8" hidden="1" outlineLevel="1">
      <c r="B7932" s="249">
        <v>41736</v>
      </c>
      <c r="C7932" s="1" t="s">
        <v>246</v>
      </c>
      <c r="D7932" s="2">
        <v>70</v>
      </c>
      <c r="F7932" s="2"/>
    </row>
    <row r="7933" spans="2:8" hidden="1" outlineLevel="1">
      <c r="B7933" s="249">
        <v>41737</v>
      </c>
      <c r="C7933" s="1" t="s">
        <v>525</v>
      </c>
      <c r="D7933" s="14">
        <v>16</v>
      </c>
      <c r="E7933" s="28"/>
    </row>
    <row r="7934" spans="2:8" hidden="1" outlineLevel="1">
      <c r="B7934" s="249">
        <v>41737</v>
      </c>
      <c r="C7934" s="2" t="s">
        <v>525</v>
      </c>
      <c r="D7934" s="2">
        <v>26</v>
      </c>
    </row>
    <row r="7935" spans="2:8" hidden="1" outlineLevel="1">
      <c r="B7935" s="249">
        <v>41737</v>
      </c>
      <c r="C7935" s="2" t="s">
        <v>525</v>
      </c>
      <c r="D7935" s="2">
        <v>11</v>
      </c>
    </row>
    <row r="7936" spans="2:8" hidden="1" outlineLevel="1">
      <c r="B7936" s="249">
        <v>41737</v>
      </c>
      <c r="C7936" s="1" t="s">
        <v>12</v>
      </c>
      <c r="D7936" s="2">
        <v>50</v>
      </c>
      <c r="F7936" s="2"/>
    </row>
    <row r="7937" spans="2:15" hidden="1" outlineLevel="1">
      <c r="B7937" s="249">
        <v>41737</v>
      </c>
      <c r="C7937" s="1" t="s">
        <v>114</v>
      </c>
      <c r="D7937" s="2">
        <v>24</v>
      </c>
    </row>
    <row r="7938" spans="2:15" hidden="1" outlineLevel="1">
      <c r="B7938" s="249">
        <v>41737</v>
      </c>
      <c r="C7938" s="1" t="s">
        <v>114</v>
      </c>
      <c r="D7938" s="14">
        <v>9</v>
      </c>
      <c r="F7938"/>
      <c r="G7938"/>
      <c r="H7938"/>
      <c r="I7938"/>
      <c r="J7938"/>
      <c r="K7938"/>
      <c r="L7938"/>
      <c r="M7938"/>
      <c r="N7938"/>
      <c r="O7938"/>
    </row>
    <row r="7939" spans="2:15" hidden="1" outlineLevel="1">
      <c r="B7939" s="249">
        <v>41737</v>
      </c>
      <c r="C7939" s="1" t="s">
        <v>114</v>
      </c>
      <c r="D7939" s="2">
        <v>8</v>
      </c>
      <c r="F7939"/>
      <c r="G7939"/>
      <c r="H7939"/>
      <c r="I7939"/>
      <c r="J7939"/>
      <c r="K7939"/>
      <c r="L7939"/>
      <c r="M7939"/>
      <c r="N7939"/>
      <c r="O7939"/>
    </row>
    <row r="7940" spans="2:15" hidden="1" outlineLevel="1">
      <c r="B7940" s="249">
        <v>41737</v>
      </c>
      <c r="C7940" s="1" t="s">
        <v>114</v>
      </c>
      <c r="D7940" s="2">
        <v>5</v>
      </c>
      <c r="F7940" s="233"/>
      <c r="G7940"/>
      <c r="H7940"/>
      <c r="I7940"/>
      <c r="J7940"/>
      <c r="K7940"/>
      <c r="L7940"/>
      <c r="M7940"/>
      <c r="N7940"/>
      <c r="O7940"/>
    </row>
    <row r="7941" spans="2:15" hidden="1" outlineLevel="1">
      <c r="B7941" s="249">
        <v>41737</v>
      </c>
      <c r="C7941" s="1" t="s">
        <v>4232</v>
      </c>
      <c r="D7941" s="2">
        <v>213</v>
      </c>
      <c r="F7941" s="233"/>
      <c r="G7941"/>
      <c r="H7941"/>
      <c r="I7941"/>
      <c r="J7941"/>
      <c r="K7941"/>
      <c r="L7941"/>
      <c r="M7941"/>
      <c r="N7941"/>
      <c r="O7941"/>
    </row>
    <row r="7942" spans="2:15" hidden="1" outlineLevel="1">
      <c r="B7942" s="249">
        <v>41737</v>
      </c>
      <c r="C7942" s="1" t="s">
        <v>4233</v>
      </c>
      <c r="D7942" s="2">
        <v>300</v>
      </c>
      <c r="E7942" s="2"/>
    </row>
    <row r="7943" spans="2:15" hidden="1" outlineLevel="1">
      <c r="B7943" s="249">
        <v>41737</v>
      </c>
      <c r="C7943" s="1" t="s">
        <v>51</v>
      </c>
      <c r="D7943" s="2">
        <v>15</v>
      </c>
      <c r="E7943" s="2"/>
    </row>
    <row r="7944" spans="2:15" hidden="1" outlineLevel="1">
      <c r="B7944" s="249">
        <v>41737</v>
      </c>
      <c r="C7944" s="1" t="s">
        <v>4234</v>
      </c>
      <c r="D7944" s="2">
        <v>180</v>
      </c>
      <c r="F7944" s="2"/>
    </row>
    <row r="7945" spans="2:15" hidden="1" outlineLevel="1">
      <c r="B7945" s="249">
        <v>41737</v>
      </c>
      <c r="C7945" s="1" t="s">
        <v>401</v>
      </c>
      <c r="D7945" s="2">
        <v>48</v>
      </c>
    </row>
    <row r="7946" spans="2:15" hidden="1" outlineLevel="1">
      <c r="B7946" s="249">
        <v>41737</v>
      </c>
      <c r="C7946" s="1" t="s">
        <v>114</v>
      </c>
      <c r="D7946" s="2">
        <v>20</v>
      </c>
      <c r="F7946" s="2"/>
    </row>
    <row r="7947" spans="2:15" hidden="1" outlineLevel="1">
      <c r="B7947" s="249">
        <v>41738</v>
      </c>
      <c r="C7947" s="1" t="s">
        <v>525</v>
      </c>
      <c r="D7947" s="2">
        <v>32</v>
      </c>
    </row>
    <row r="7948" spans="2:15" hidden="1" outlineLevel="1">
      <c r="B7948" s="249">
        <v>41738</v>
      </c>
      <c r="C7948" s="1" t="s">
        <v>12</v>
      </c>
      <c r="D7948" s="2">
        <v>160</v>
      </c>
      <c r="F7948" s="2"/>
    </row>
    <row r="7949" spans="2:15" hidden="1" outlineLevel="1">
      <c r="B7949" s="249">
        <v>41738</v>
      </c>
      <c r="C7949" s="1" t="s">
        <v>173</v>
      </c>
      <c r="D7949" s="2">
        <v>10</v>
      </c>
      <c r="E7949" s="2"/>
      <c r="F7949" s="2"/>
    </row>
    <row r="7950" spans="2:15" hidden="1" outlineLevel="1">
      <c r="B7950" s="249">
        <v>41738</v>
      </c>
      <c r="C7950" s="1" t="s">
        <v>51</v>
      </c>
      <c r="D7950" s="2">
        <v>145</v>
      </c>
    </row>
    <row r="7951" spans="2:15" hidden="1" outlineLevel="1">
      <c r="B7951" s="249">
        <v>41738</v>
      </c>
      <c r="C7951" s="2" t="s">
        <v>51</v>
      </c>
      <c r="D7951" s="2">
        <v>36</v>
      </c>
      <c r="F7951" s="2"/>
    </row>
    <row r="7952" spans="2:15" hidden="1" outlineLevel="1">
      <c r="B7952" s="249">
        <v>41738</v>
      </c>
      <c r="C7952" s="2" t="s">
        <v>401</v>
      </c>
      <c r="D7952" s="2">
        <v>35</v>
      </c>
      <c r="F7952" s="233"/>
      <c r="G7952"/>
      <c r="H7952"/>
      <c r="I7952"/>
      <c r="J7952"/>
      <c r="K7952"/>
      <c r="L7952"/>
      <c r="M7952"/>
      <c r="N7952"/>
      <c r="O7952"/>
    </row>
    <row r="7953" spans="2:11" hidden="1" outlineLevel="1">
      <c r="B7953" s="249">
        <v>41738</v>
      </c>
      <c r="C7953" s="236" t="s">
        <v>23</v>
      </c>
      <c r="D7953" s="70">
        <v>100</v>
      </c>
    </row>
    <row r="7954" spans="2:11" hidden="1" outlineLevel="1">
      <c r="B7954" s="249">
        <v>41739</v>
      </c>
      <c r="C7954" s="1" t="s">
        <v>525</v>
      </c>
      <c r="D7954" s="2">
        <v>17</v>
      </c>
      <c r="G7954" s="2"/>
      <c r="I7954" s="32"/>
      <c r="K7954" s="2"/>
    </row>
    <row r="7955" spans="2:11" hidden="1" outlineLevel="1">
      <c r="B7955" s="249">
        <v>41739</v>
      </c>
      <c r="C7955" s="1" t="s">
        <v>525</v>
      </c>
      <c r="D7955" s="2">
        <v>32</v>
      </c>
      <c r="F7955" s="2"/>
      <c r="I7955" s="32"/>
      <c r="K7955" s="2"/>
    </row>
    <row r="7956" spans="2:11" hidden="1" outlineLevel="1">
      <c r="B7956" s="249">
        <v>41739</v>
      </c>
      <c r="C7956" s="1" t="s">
        <v>4235</v>
      </c>
      <c r="D7956" s="2">
        <v>120</v>
      </c>
      <c r="F7956" s="2"/>
    </row>
    <row r="7957" spans="2:11" hidden="1" outlineLevel="1">
      <c r="B7957" s="249">
        <v>41739</v>
      </c>
      <c r="C7957" s="1" t="s">
        <v>12</v>
      </c>
      <c r="D7957" s="2">
        <v>200</v>
      </c>
      <c r="E7957" s="2"/>
      <c r="F7957" s="2"/>
      <c r="G7957" s="2"/>
    </row>
    <row r="7958" spans="2:11" hidden="1" outlineLevel="1">
      <c r="B7958" s="249">
        <v>41739</v>
      </c>
      <c r="C7958" s="1" t="s">
        <v>401</v>
      </c>
      <c r="D7958" s="2">
        <v>20</v>
      </c>
      <c r="F7958" s="2"/>
    </row>
    <row r="7959" spans="2:11" hidden="1" outlineLevel="1">
      <c r="B7959" s="249">
        <v>41739</v>
      </c>
      <c r="C7959" s="1" t="s">
        <v>114</v>
      </c>
      <c r="D7959" s="2">
        <v>20</v>
      </c>
    </row>
    <row r="7960" spans="2:11" hidden="1" outlineLevel="1">
      <c r="B7960" s="249">
        <v>41739</v>
      </c>
      <c r="C7960" s="1" t="s">
        <v>3052</v>
      </c>
      <c r="D7960" s="2">
        <v>10</v>
      </c>
    </row>
    <row r="7961" spans="2:11" hidden="1" outlineLevel="1">
      <c r="B7961" s="249">
        <v>41740</v>
      </c>
      <c r="C7961" s="1" t="s">
        <v>525</v>
      </c>
      <c r="D7961" s="2">
        <v>16</v>
      </c>
      <c r="F7961" s="2"/>
    </row>
    <row r="7962" spans="2:11" hidden="1" outlineLevel="1">
      <c r="B7962" s="249">
        <v>41740</v>
      </c>
      <c r="C7962" s="1" t="s">
        <v>525</v>
      </c>
      <c r="D7962" s="2">
        <v>26</v>
      </c>
    </row>
    <row r="7963" spans="2:11" hidden="1" outlineLevel="1">
      <c r="B7963" s="249">
        <v>41740</v>
      </c>
      <c r="C7963" s="1" t="s">
        <v>525</v>
      </c>
      <c r="D7963" s="2">
        <v>17</v>
      </c>
    </row>
    <row r="7964" spans="2:11" hidden="1" outlineLevel="1">
      <c r="B7964" s="249">
        <v>41740</v>
      </c>
      <c r="C7964" s="1" t="s">
        <v>12</v>
      </c>
      <c r="D7964" s="2">
        <v>61</v>
      </c>
      <c r="F7964" s="2"/>
    </row>
    <row r="7965" spans="2:11" hidden="1" outlineLevel="1">
      <c r="B7965" s="249">
        <v>41740</v>
      </c>
      <c r="C7965" s="1" t="s">
        <v>525</v>
      </c>
      <c r="D7965" s="2">
        <v>40</v>
      </c>
      <c r="F7965" s="2"/>
    </row>
    <row r="7966" spans="2:11" hidden="1" outlineLevel="1">
      <c r="B7966" s="249">
        <v>41740</v>
      </c>
      <c r="C7966" s="2" t="s">
        <v>143</v>
      </c>
      <c r="D7966" s="404">
        <v>10</v>
      </c>
    </row>
    <row r="7967" spans="2:11" hidden="1" outlineLevel="1">
      <c r="B7967" s="249">
        <v>41740</v>
      </c>
      <c r="C7967" s="1" t="s">
        <v>401</v>
      </c>
      <c r="D7967" s="2">
        <v>50</v>
      </c>
    </row>
    <row r="7968" spans="2:11" hidden="1" outlineLevel="1">
      <c r="B7968" s="249">
        <v>41740</v>
      </c>
      <c r="C7968" s="1" t="s">
        <v>4237</v>
      </c>
      <c r="D7968" s="2">
        <v>200</v>
      </c>
    </row>
    <row r="7969" spans="2:10" hidden="1" outlineLevel="1">
      <c r="B7969" s="249">
        <v>41740</v>
      </c>
      <c r="C7969" s="1" t="s">
        <v>224</v>
      </c>
      <c r="D7969" s="2">
        <v>10</v>
      </c>
      <c r="F7969" s="2"/>
    </row>
    <row r="7970" spans="2:10" hidden="1" outlineLevel="1">
      <c r="B7970" s="249">
        <v>41740</v>
      </c>
      <c r="C7970" s="1" t="s">
        <v>114</v>
      </c>
      <c r="D7970" s="2">
        <v>90</v>
      </c>
      <c r="F7970" s="2"/>
    </row>
    <row r="7971" spans="2:10" hidden="1" outlineLevel="1">
      <c r="B7971" s="249">
        <v>41741</v>
      </c>
      <c r="C7971" s="1" t="s">
        <v>4239</v>
      </c>
      <c r="D7971" s="2">
        <v>540</v>
      </c>
      <c r="F7971" s="2"/>
      <c r="H7971" s="7"/>
    </row>
    <row r="7972" spans="2:10" hidden="1" outlineLevel="1">
      <c r="B7972" s="249">
        <v>41741</v>
      </c>
      <c r="C7972" s="1" t="s">
        <v>2662</v>
      </c>
      <c r="D7972" s="2">
        <v>100</v>
      </c>
      <c r="E7972" s="2"/>
      <c r="H7972" s="7"/>
    </row>
    <row r="7973" spans="2:10" hidden="1" outlineLevel="1">
      <c r="B7973" s="249">
        <v>41741</v>
      </c>
      <c r="C7973" s="1" t="s">
        <v>401</v>
      </c>
      <c r="D7973" s="2">
        <v>20</v>
      </c>
      <c r="E7973" s="2"/>
      <c r="J7973" s="7"/>
    </row>
    <row r="7974" spans="2:10" hidden="1" outlineLevel="1">
      <c r="B7974" s="249">
        <v>41741</v>
      </c>
      <c r="C7974" s="1" t="s">
        <v>246</v>
      </c>
      <c r="D7974" s="2">
        <v>70</v>
      </c>
      <c r="E7974" s="2"/>
      <c r="F7974" s="2"/>
      <c r="J7974" s="7"/>
    </row>
    <row r="7975" spans="2:10" hidden="1" outlineLevel="1">
      <c r="B7975" s="249">
        <v>41741</v>
      </c>
      <c r="C7975" s="1" t="s">
        <v>289</v>
      </c>
      <c r="D7975" s="2">
        <v>75</v>
      </c>
      <c r="F7975" s="2"/>
    </row>
    <row r="7976" spans="2:10" hidden="1" outlineLevel="1">
      <c r="B7976" s="249">
        <v>41741</v>
      </c>
      <c r="C7976" s="1" t="s">
        <v>4240</v>
      </c>
      <c r="D7976" s="2">
        <v>60</v>
      </c>
      <c r="E7976" s="2"/>
      <c r="H7976" s="2"/>
    </row>
    <row r="7977" spans="2:10" hidden="1" outlineLevel="1">
      <c r="B7977" s="249">
        <v>41741</v>
      </c>
      <c r="C7977" s="1" t="s">
        <v>114</v>
      </c>
      <c r="D7977" s="2">
        <v>64</v>
      </c>
      <c r="F7977" s="2"/>
    </row>
    <row r="7978" spans="2:10" hidden="1" outlineLevel="1">
      <c r="B7978" s="249">
        <v>41742</v>
      </c>
      <c r="C7978" s="2" t="s">
        <v>525</v>
      </c>
      <c r="D7978" s="2">
        <v>17</v>
      </c>
      <c r="E7978" s="2"/>
      <c r="F7978" s="2"/>
    </row>
    <row r="7979" spans="2:10" hidden="1" outlineLevel="1">
      <c r="B7979" s="249">
        <v>41742</v>
      </c>
      <c r="C7979" s="1" t="s">
        <v>148</v>
      </c>
      <c r="D7979" s="2">
        <v>100</v>
      </c>
      <c r="F7979" s="2"/>
    </row>
    <row r="7980" spans="2:10" hidden="1" outlineLevel="1">
      <c r="B7980" s="249">
        <v>41742</v>
      </c>
      <c r="C7980" s="1" t="s">
        <v>246</v>
      </c>
      <c r="D7980" s="2">
        <v>110</v>
      </c>
      <c r="E7980" s="2"/>
    </row>
    <row r="7981" spans="2:10" hidden="1" outlineLevel="1">
      <c r="B7981" s="249">
        <v>41742</v>
      </c>
      <c r="C7981" s="1" t="s">
        <v>4241</v>
      </c>
      <c r="D7981" s="2">
        <v>140</v>
      </c>
      <c r="E7981" s="2"/>
      <c r="F7981" s="2"/>
    </row>
    <row r="7982" spans="2:10" hidden="1" outlineLevel="1">
      <c r="B7982" s="249">
        <v>41742</v>
      </c>
      <c r="C7982" s="1" t="s">
        <v>387</v>
      </c>
      <c r="D7982" s="2">
        <v>100</v>
      </c>
    </row>
    <row r="7983" spans="2:10" hidden="1" outlineLevel="1">
      <c r="B7983" s="249">
        <v>41742</v>
      </c>
      <c r="C7983" s="1" t="s">
        <v>114</v>
      </c>
      <c r="D7983" s="2">
        <v>47</v>
      </c>
    </row>
    <row r="7984" spans="2:10" hidden="1" outlineLevel="1">
      <c r="B7984" s="249">
        <v>41742</v>
      </c>
      <c r="C7984" s="1" t="s">
        <v>2734</v>
      </c>
      <c r="D7984" s="2">
        <v>40</v>
      </c>
      <c r="F7984" s="2"/>
    </row>
    <row r="7985" spans="2:6" hidden="1" outlineLevel="1">
      <c r="B7985" s="249">
        <v>41742</v>
      </c>
      <c r="C7985" s="1" t="s">
        <v>59</v>
      </c>
      <c r="D7985" s="2">
        <v>130</v>
      </c>
      <c r="E7985" s="253"/>
      <c r="F7985" s="2"/>
    </row>
    <row r="7986" spans="2:6" hidden="1" outlineLevel="1">
      <c r="B7986" s="249">
        <v>41742</v>
      </c>
      <c r="C7986" s="1" t="s">
        <v>111</v>
      </c>
      <c r="D7986" s="2">
        <v>30</v>
      </c>
      <c r="E7986" s="2"/>
      <c r="F7986" s="2"/>
    </row>
    <row r="7987" spans="2:6" hidden="1" outlineLevel="1">
      <c r="B7987" s="249">
        <v>41742</v>
      </c>
      <c r="C7987" s="1" t="s">
        <v>51</v>
      </c>
      <c r="D7987" s="2">
        <v>70</v>
      </c>
      <c r="E7987" s="2"/>
    </row>
    <row r="7988" spans="2:6" hidden="1" outlineLevel="1">
      <c r="B7988" s="249">
        <v>41743</v>
      </c>
      <c r="C7988" s="1" t="s">
        <v>18</v>
      </c>
      <c r="D7988" s="2">
        <v>140</v>
      </c>
      <c r="F7988" s="2"/>
    </row>
    <row r="7989" spans="2:6" hidden="1" outlineLevel="1">
      <c r="B7989" s="249">
        <v>41743</v>
      </c>
      <c r="C7989" s="1" t="s">
        <v>4242</v>
      </c>
      <c r="D7989" s="2">
        <v>75</v>
      </c>
      <c r="E7989" s="2"/>
    </row>
    <row r="7990" spans="2:6" hidden="1" outlineLevel="1">
      <c r="B7990" s="249">
        <v>41744</v>
      </c>
      <c r="C7990" s="2" t="s">
        <v>525</v>
      </c>
      <c r="D7990" s="2">
        <v>17</v>
      </c>
      <c r="F7990" s="2"/>
    </row>
    <row r="7991" spans="2:6" hidden="1" outlineLevel="1">
      <c r="B7991" s="249">
        <v>41744</v>
      </c>
      <c r="C7991" s="1" t="s">
        <v>525</v>
      </c>
      <c r="D7991" s="2">
        <v>40</v>
      </c>
      <c r="F7991" s="2"/>
    </row>
    <row r="7992" spans="2:6" hidden="1" outlineLevel="1">
      <c r="B7992" s="249">
        <v>41744</v>
      </c>
      <c r="C7992" s="205" t="s">
        <v>3637</v>
      </c>
      <c r="D7992" s="2">
        <v>40</v>
      </c>
      <c r="F7992" s="2"/>
    </row>
    <row r="7993" spans="2:6" hidden="1" outlineLevel="1">
      <c r="B7993" s="249">
        <v>41744</v>
      </c>
      <c r="C7993" s="1" t="s">
        <v>525</v>
      </c>
      <c r="D7993" s="2">
        <v>30</v>
      </c>
    </row>
    <row r="7994" spans="2:6" hidden="1" outlineLevel="1">
      <c r="B7994" s="249">
        <v>41744</v>
      </c>
      <c r="C7994" s="1" t="s">
        <v>525</v>
      </c>
      <c r="D7994" s="2">
        <v>20</v>
      </c>
      <c r="E7994" s="2"/>
      <c r="F7994" s="2"/>
    </row>
    <row r="7995" spans="2:6" hidden="1" outlineLevel="1">
      <c r="B7995" s="249">
        <v>41744</v>
      </c>
      <c r="C7995" s="1" t="s">
        <v>525</v>
      </c>
      <c r="D7995" s="2">
        <v>220</v>
      </c>
      <c r="F7995" s="2"/>
    </row>
    <row r="7996" spans="2:6" hidden="1" outlineLevel="1">
      <c r="B7996" s="249">
        <v>41744</v>
      </c>
      <c r="C7996" s="1" t="s">
        <v>525</v>
      </c>
      <c r="D7996" s="2">
        <v>100</v>
      </c>
      <c r="E7996" s="2"/>
    </row>
    <row r="7997" spans="2:6" hidden="1" outlineLevel="1">
      <c r="B7997" s="249">
        <v>41744</v>
      </c>
      <c r="C7997" s="1" t="s">
        <v>18</v>
      </c>
      <c r="D7997" s="2">
        <v>25</v>
      </c>
      <c r="F7997" s="2"/>
    </row>
    <row r="7998" spans="2:6" hidden="1" outlineLevel="1">
      <c r="B7998" s="249">
        <v>41744</v>
      </c>
      <c r="C7998" s="1" t="s">
        <v>23</v>
      </c>
      <c r="D7998" s="2">
        <v>50</v>
      </c>
      <c r="F7998" s="2"/>
    </row>
    <row r="7999" spans="2:6" hidden="1" outlineLevel="1">
      <c r="B7999" s="249">
        <v>41745</v>
      </c>
      <c r="C7999" s="1" t="s">
        <v>367</v>
      </c>
      <c r="D7999" s="2">
        <v>101</v>
      </c>
      <c r="E7999" s="2"/>
      <c r="F7999" s="2"/>
    </row>
    <row r="8000" spans="2:6" hidden="1" outlineLevel="1">
      <c r="B8000" s="249">
        <v>41745</v>
      </c>
      <c r="C8000" s="1" t="s">
        <v>525</v>
      </c>
      <c r="D8000" s="14">
        <v>16</v>
      </c>
      <c r="F8000" s="2"/>
    </row>
    <row r="8001" spans="2:7" hidden="1" outlineLevel="1">
      <c r="B8001" s="249">
        <v>41745</v>
      </c>
      <c r="C8001" s="1" t="s">
        <v>525</v>
      </c>
      <c r="D8001" s="2">
        <v>40</v>
      </c>
      <c r="F8001" s="2"/>
      <c r="G8001" s="2"/>
    </row>
    <row r="8002" spans="2:7" hidden="1" outlineLevel="1">
      <c r="B8002" s="249">
        <v>41745</v>
      </c>
      <c r="C8002" s="1" t="s">
        <v>12</v>
      </c>
      <c r="D8002" s="2">
        <v>180</v>
      </c>
      <c r="F8002" s="2"/>
    </row>
    <row r="8003" spans="2:7" hidden="1" outlineLevel="1">
      <c r="B8003" s="249">
        <v>41745</v>
      </c>
      <c r="C8003" s="1" t="s">
        <v>525</v>
      </c>
      <c r="D8003" s="2">
        <v>17</v>
      </c>
      <c r="F8003" s="2"/>
    </row>
    <row r="8004" spans="2:7" hidden="1" outlineLevel="1">
      <c r="B8004" s="249">
        <v>41746</v>
      </c>
      <c r="C8004" s="1" t="s">
        <v>525</v>
      </c>
      <c r="D8004" s="2">
        <v>26</v>
      </c>
    </row>
    <row r="8005" spans="2:7" hidden="1" outlineLevel="1">
      <c r="B8005" s="249">
        <v>41746</v>
      </c>
      <c r="C8005" s="1" t="s">
        <v>12</v>
      </c>
      <c r="D8005" s="2">
        <v>140</v>
      </c>
    </row>
    <row r="8006" spans="2:7" hidden="1" outlineLevel="1">
      <c r="B8006" s="249">
        <v>41746</v>
      </c>
      <c r="C8006" s="1" t="s">
        <v>525</v>
      </c>
      <c r="D8006" s="2">
        <v>20</v>
      </c>
    </row>
    <row r="8007" spans="2:7" hidden="1" outlineLevel="1">
      <c r="B8007" s="249">
        <v>41746</v>
      </c>
      <c r="C8007" s="1" t="s">
        <v>525</v>
      </c>
      <c r="D8007" s="2">
        <v>290</v>
      </c>
    </row>
    <row r="8008" spans="2:7" hidden="1" outlineLevel="1">
      <c r="B8008" s="249">
        <v>41746</v>
      </c>
      <c r="C8008" s="1" t="s">
        <v>525</v>
      </c>
      <c r="D8008" s="2">
        <v>30</v>
      </c>
    </row>
    <row r="8009" spans="2:7" hidden="1" outlineLevel="1">
      <c r="B8009" s="249">
        <v>41746</v>
      </c>
      <c r="C8009" s="2" t="s">
        <v>132</v>
      </c>
      <c r="D8009" s="2">
        <v>100</v>
      </c>
    </row>
    <row r="8010" spans="2:7" hidden="1" outlineLevel="1">
      <c r="B8010" s="249">
        <v>41746</v>
      </c>
      <c r="C8010" s="2" t="s">
        <v>525</v>
      </c>
      <c r="D8010" s="2">
        <v>110</v>
      </c>
    </row>
    <row r="8011" spans="2:7" hidden="1" outlineLevel="1">
      <c r="B8011" s="249">
        <v>41747</v>
      </c>
      <c r="C8011" s="1" t="s">
        <v>4258</v>
      </c>
      <c r="D8011" s="2">
        <v>5</v>
      </c>
      <c r="F8011" s="2"/>
    </row>
    <row r="8012" spans="2:7" hidden="1" outlineLevel="1">
      <c r="B8012" s="249">
        <v>41747</v>
      </c>
      <c r="C8012" s="1" t="s">
        <v>172</v>
      </c>
      <c r="D8012" s="2">
        <v>7</v>
      </c>
    </row>
    <row r="8013" spans="2:7" hidden="1" outlineLevel="1">
      <c r="B8013" s="249">
        <v>41747</v>
      </c>
      <c r="C8013" s="1" t="s">
        <v>3043</v>
      </c>
      <c r="D8013" s="2">
        <v>90</v>
      </c>
      <c r="F8013" s="2"/>
    </row>
    <row r="8014" spans="2:7" hidden="1" outlineLevel="1">
      <c r="B8014" s="249">
        <v>41747</v>
      </c>
      <c r="C8014" s="1" t="s">
        <v>4259</v>
      </c>
      <c r="D8014" s="2">
        <v>810</v>
      </c>
      <c r="E8014" s="2"/>
      <c r="F8014" s="2"/>
    </row>
    <row r="8015" spans="2:7" hidden="1" outlineLevel="1">
      <c r="B8015" s="249">
        <v>41747</v>
      </c>
      <c r="C8015" s="1" t="s">
        <v>4260</v>
      </c>
      <c r="D8015" s="2">
        <v>100</v>
      </c>
    </row>
    <row r="8016" spans="2:7" hidden="1" outlineLevel="1">
      <c r="B8016" s="249">
        <v>41747</v>
      </c>
      <c r="C8016" s="1" t="s">
        <v>401</v>
      </c>
      <c r="D8016" s="2">
        <v>12</v>
      </c>
    </row>
    <row r="8017" spans="2:6" hidden="1" outlineLevel="1">
      <c r="B8017" s="249">
        <v>41747</v>
      </c>
      <c r="C8017" s="1" t="s">
        <v>2883</v>
      </c>
      <c r="D8017" s="2">
        <v>320</v>
      </c>
    </row>
    <row r="8018" spans="2:6" hidden="1" outlineLevel="1">
      <c r="B8018" s="249">
        <v>41747</v>
      </c>
      <c r="C8018" s="205" t="s">
        <v>4261</v>
      </c>
      <c r="D8018" s="2">
        <v>200</v>
      </c>
      <c r="E8018" s="2"/>
      <c r="F8018" s="228"/>
    </row>
    <row r="8019" spans="2:6" hidden="1" outlineLevel="1">
      <c r="B8019" s="249">
        <v>41747</v>
      </c>
      <c r="C8019" s="1" t="s">
        <v>12</v>
      </c>
      <c r="D8019" s="2">
        <v>45</v>
      </c>
      <c r="F8019" s="2"/>
    </row>
    <row r="8020" spans="2:6" hidden="1" outlineLevel="1">
      <c r="B8020" s="249">
        <v>41747</v>
      </c>
      <c r="C8020" s="1" t="s">
        <v>4203</v>
      </c>
      <c r="D8020" s="2">
        <v>130</v>
      </c>
    </row>
    <row r="8021" spans="2:6" hidden="1" outlineLevel="1">
      <c r="B8021" s="249">
        <v>41747</v>
      </c>
      <c r="C8021" s="1" t="s">
        <v>4262</v>
      </c>
      <c r="D8021" s="2">
        <v>10</v>
      </c>
      <c r="E8021" s="2"/>
      <c r="F8021" s="2"/>
    </row>
    <row r="8022" spans="2:6" hidden="1" outlineLevel="1">
      <c r="B8022" s="249">
        <v>41747</v>
      </c>
      <c r="C8022" s="1" t="s">
        <v>4263</v>
      </c>
      <c r="D8022" s="2">
        <v>40</v>
      </c>
      <c r="F8022" s="2"/>
    </row>
    <row r="8023" spans="2:6" hidden="1" outlineLevel="1">
      <c r="B8023" s="249">
        <v>41747</v>
      </c>
      <c r="C8023" s="1" t="s">
        <v>525</v>
      </c>
      <c r="D8023" s="2">
        <v>10</v>
      </c>
    </row>
    <row r="8024" spans="2:6" hidden="1" outlineLevel="1">
      <c r="B8024" s="249">
        <v>41748</v>
      </c>
      <c r="C8024" s="1" t="s">
        <v>4237</v>
      </c>
      <c r="D8024" s="2">
        <v>200</v>
      </c>
      <c r="F8024" s="2"/>
    </row>
    <row r="8025" spans="2:6" hidden="1" outlineLevel="1">
      <c r="B8025" s="249">
        <v>41748</v>
      </c>
      <c r="C8025" s="2" t="s">
        <v>401</v>
      </c>
      <c r="D8025" s="2">
        <v>24</v>
      </c>
      <c r="F8025" s="2"/>
    </row>
    <row r="8026" spans="2:6" hidden="1" outlineLevel="1">
      <c r="B8026" s="249">
        <v>41748</v>
      </c>
      <c r="C8026" s="1" t="s">
        <v>4233</v>
      </c>
      <c r="D8026" s="2">
        <v>100</v>
      </c>
    </row>
    <row r="8027" spans="2:6" hidden="1" outlineLevel="1">
      <c r="B8027" s="249">
        <v>41748</v>
      </c>
      <c r="C8027" s="1" t="s">
        <v>246</v>
      </c>
      <c r="D8027" s="2">
        <v>80</v>
      </c>
      <c r="F8027" s="2"/>
    </row>
    <row r="8028" spans="2:6" hidden="1" outlineLevel="1">
      <c r="B8028" s="249">
        <v>41748</v>
      </c>
      <c r="C8028" s="1" t="s">
        <v>51</v>
      </c>
      <c r="D8028" s="2">
        <v>10</v>
      </c>
    </row>
    <row r="8029" spans="2:6" hidden="1" outlineLevel="1">
      <c r="B8029" s="249">
        <v>41748</v>
      </c>
      <c r="C8029" s="1" t="s">
        <v>114</v>
      </c>
      <c r="D8029" s="2">
        <v>50</v>
      </c>
    </row>
    <row r="8030" spans="2:6" hidden="1" outlineLevel="1">
      <c r="B8030" s="249">
        <v>41748</v>
      </c>
      <c r="C8030" s="2" t="s">
        <v>111</v>
      </c>
      <c r="D8030" s="2">
        <v>30</v>
      </c>
    </row>
    <row r="8031" spans="2:6" hidden="1" outlineLevel="1">
      <c r="B8031" s="249">
        <v>41748</v>
      </c>
      <c r="C8031" s="1" t="s">
        <v>4264</v>
      </c>
      <c r="D8031" s="2">
        <v>12</v>
      </c>
      <c r="F8031" s="2"/>
    </row>
    <row r="8032" spans="2:6" hidden="1" outlineLevel="1">
      <c r="B8032" s="249">
        <v>41748</v>
      </c>
      <c r="C8032" s="1" t="s">
        <v>224</v>
      </c>
      <c r="D8032" s="2">
        <v>10</v>
      </c>
      <c r="E8032" s="2"/>
    </row>
    <row r="8033" spans="2:7" hidden="1" outlineLevel="1">
      <c r="B8033" s="249">
        <v>41748</v>
      </c>
      <c r="C8033" s="2" t="s">
        <v>4265</v>
      </c>
      <c r="D8033" s="2">
        <v>90</v>
      </c>
    </row>
    <row r="8034" spans="2:7" hidden="1" outlineLevel="1">
      <c r="B8034" s="249">
        <v>41749</v>
      </c>
      <c r="C8034" s="2" t="s">
        <v>401</v>
      </c>
      <c r="D8034" s="2">
        <v>50</v>
      </c>
      <c r="F8034" s="2"/>
    </row>
    <row r="8035" spans="2:7" hidden="1" outlineLevel="1">
      <c r="B8035" s="249">
        <v>41749</v>
      </c>
      <c r="C8035" s="2" t="s">
        <v>51</v>
      </c>
      <c r="D8035" s="2">
        <v>6</v>
      </c>
    </row>
    <row r="8036" spans="2:7" hidden="1" outlineLevel="1">
      <c r="B8036" s="249">
        <v>41749</v>
      </c>
      <c r="C8036" s="2" t="s">
        <v>401</v>
      </c>
      <c r="D8036" s="70">
        <v>10</v>
      </c>
    </row>
    <row r="8037" spans="2:7" hidden="1" outlineLevel="1">
      <c r="B8037" s="249">
        <v>41749</v>
      </c>
      <c r="C8037" s="70" t="s">
        <v>114</v>
      </c>
      <c r="D8037" s="70">
        <v>30</v>
      </c>
    </row>
    <row r="8038" spans="2:7" hidden="1" outlineLevel="1">
      <c r="B8038" s="249">
        <v>41749</v>
      </c>
      <c r="C8038" s="236" t="s">
        <v>76</v>
      </c>
      <c r="D8038" s="70">
        <v>420</v>
      </c>
      <c r="F8038" s="2"/>
      <c r="G8038" s="2"/>
    </row>
    <row r="8039" spans="2:7" hidden="1" outlineLevel="1">
      <c r="B8039" s="249">
        <v>41750</v>
      </c>
      <c r="C8039" s="236" t="s">
        <v>525</v>
      </c>
      <c r="D8039" s="70">
        <v>7</v>
      </c>
    </row>
    <row r="8040" spans="2:7" hidden="1" outlineLevel="1">
      <c r="B8040" s="249">
        <v>41750</v>
      </c>
      <c r="C8040" s="1" t="s">
        <v>525</v>
      </c>
      <c r="D8040" s="70">
        <v>20</v>
      </c>
    </row>
    <row r="8041" spans="2:7" hidden="1" outlineLevel="1">
      <c r="B8041" s="249">
        <v>41750</v>
      </c>
      <c r="C8041" s="1" t="s">
        <v>525</v>
      </c>
      <c r="D8041" s="2">
        <v>26</v>
      </c>
    </row>
    <row r="8042" spans="2:7" hidden="1" outlineLevel="1">
      <c r="B8042" s="249">
        <v>41750</v>
      </c>
      <c r="C8042" s="1" t="s">
        <v>414</v>
      </c>
      <c r="D8042" s="2">
        <v>50</v>
      </c>
    </row>
    <row r="8043" spans="2:7" hidden="1" outlineLevel="1">
      <c r="B8043" s="249">
        <v>41750</v>
      </c>
      <c r="C8043" s="1" t="s">
        <v>51</v>
      </c>
      <c r="D8043" s="2">
        <v>40</v>
      </c>
      <c r="E8043" s="2"/>
    </row>
    <row r="8044" spans="2:7" hidden="1" outlineLevel="1">
      <c r="B8044" s="249">
        <v>41751</v>
      </c>
      <c r="C8044" s="1" t="s">
        <v>525</v>
      </c>
      <c r="D8044" s="2">
        <v>25</v>
      </c>
    </row>
    <row r="8045" spans="2:7" hidden="1" outlineLevel="1">
      <c r="B8045" s="249">
        <v>41751</v>
      </c>
      <c r="C8045" s="1" t="s">
        <v>525</v>
      </c>
      <c r="D8045" s="2">
        <v>35</v>
      </c>
    </row>
    <row r="8046" spans="2:7" hidden="1" outlineLevel="1">
      <c r="B8046" s="249">
        <v>41751</v>
      </c>
      <c r="C8046" s="2" t="s">
        <v>525</v>
      </c>
      <c r="D8046" s="2">
        <v>26</v>
      </c>
    </row>
    <row r="8047" spans="2:7" hidden="1" outlineLevel="1">
      <c r="B8047" s="249">
        <v>41751</v>
      </c>
      <c r="C8047" s="1" t="s">
        <v>373</v>
      </c>
      <c r="D8047" s="2">
        <v>100</v>
      </c>
      <c r="E8047" s="2"/>
    </row>
    <row r="8048" spans="2:7" hidden="1" outlineLevel="1">
      <c r="B8048" s="249">
        <v>41751</v>
      </c>
      <c r="C8048" s="2" t="s">
        <v>525</v>
      </c>
      <c r="D8048" s="2">
        <v>57</v>
      </c>
      <c r="E8048" s="2"/>
    </row>
    <row r="8049" spans="2:6" hidden="1" outlineLevel="1">
      <c r="B8049" s="249">
        <v>41751</v>
      </c>
      <c r="C8049" s="2" t="s">
        <v>516</v>
      </c>
      <c r="D8049" s="2">
        <v>20</v>
      </c>
    </row>
    <row r="8050" spans="2:6" hidden="1" outlineLevel="1">
      <c r="B8050" s="249">
        <v>41751</v>
      </c>
      <c r="C8050" s="1" t="s">
        <v>4270</v>
      </c>
      <c r="D8050" s="2">
        <v>100</v>
      </c>
    </row>
    <row r="8051" spans="2:6" hidden="1" outlineLevel="1">
      <c r="B8051" s="249">
        <v>41751</v>
      </c>
      <c r="C8051" s="1" t="s">
        <v>114</v>
      </c>
      <c r="D8051" s="2">
        <v>45</v>
      </c>
    </row>
    <row r="8052" spans="2:6" hidden="1" outlineLevel="1">
      <c r="B8052" s="249">
        <v>41751</v>
      </c>
      <c r="C8052" s="1" t="s">
        <v>431</v>
      </c>
      <c r="D8052" s="2">
        <v>21</v>
      </c>
      <c r="F8052" s="2"/>
    </row>
    <row r="8053" spans="2:6" hidden="1" outlineLevel="1">
      <c r="B8053" s="249">
        <v>41751</v>
      </c>
      <c r="C8053" s="1" t="s">
        <v>49</v>
      </c>
      <c r="D8053" s="2">
        <v>52</v>
      </c>
      <c r="E8053" s="2"/>
    </row>
    <row r="8054" spans="2:6" hidden="1" outlineLevel="1">
      <c r="B8054" s="687">
        <v>41752</v>
      </c>
      <c r="C8054" s="195" t="s">
        <v>4276</v>
      </c>
      <c r="D8054" s="688">
        <v>11180</v>
      </c>
      <c r="E8054" s="195"/>
    </row>
    <row r="8055" spans="2:6" hidden="1" outlineLevel="1">
      <c r="B8055" s="687">
        <v>41752</v>
      </c>
      <c r="C8055" s="195" t="s">
        <v>4276</v>
      </c>
      <c r="D8055" s="688">
        <v>10150</v>
      </c>
      <c r="E8055" s="688">
        <f>D8054+D8055</f>
        <v>21330</v>
      </c>
    </row>
    <row r="8056" spans="2:6" hidden="1" outlineLevel="1">
      <c r="B8056" s="687">
        <v>41752</v>
      </c>
      <c r="C8056" s="195" t="s">
        <v>4277</v>
      </c>
      <c r="D8056" s="688">
        <v>70</v>
      </c>
      <c r="E8056" s="688"/>
    </row>
    <row r="8057" spans="2:6" hidden="1" outlineLevel="1">
      <c r="B8057" s="249">
        <v>41752</v>
      </c>
      <c r="C8057" s="1" t="s">
        <v>401</v>
      </c>
      <c r="D8057" s="2">
        <v>30</v>
      </c>
      <c r="E8057" s="2"/>
    </row>
    <row r="8058" spans="2:6" hidden="1" outlineLevel="1">
      <c r="B8058" s="249">
        <v>41752</v>
      </c>
      <c r="C8058" s="1" t="s">
        <v>49</v>
      </c>
      <c r="D8058" s="2">
        <v>300</v>
      </c>
    </row>
    <row r="8059" spans="2:6" hidden="1" outlineLevel="1">
      <c r="B8059" s="249">
        <v>41752</v>
      </c>
      <c r="C8059" s="1" t="s">
        <v>2259</v>
      </c>
      <c r="D8059" s="2">
        <v>15</v>
      </c>
      <c r="F8059" s="2"/>
    </row>
    <row r="8060" spans="2:6" hidden="1" outlineLevel="1">
      <c r="B8060" s="249">
        <v>41752</v>
      </c>
      <c r="C8060" s="1" t="s">
        <v>401</v>
      </c>
      <c r="D8060" s="2">
        <v>35</v>
      </c>
    </row>
    <row r="8061" spans="2:6" hidden="1" outlineLevel="1">
      <c r="B8061" s="249">
        <v>41753</v>
      </c>
      <c r="C8061" s="1" t="s">
        <v>112</v>
      </c>
      <c r="D8061" s="2">
        <v>10</v>
      </c>
    </row>
    <row r="8062" spans="2:6" hidden="1" outlineLevel="1">
      <c r="B8062" s="249">
        <v>41753</v>
      </c>
      <c r="C8062" s="1" t="s">
        <v>173</v>
      </c>
      <c r="D8062" s="2">
        <v>50</v>
      </c>
      <c r="E8062" s="2"/>
    </row>
    <row r="8063" spans="2:6" hidden="1" outlineLevel="1">
      <c r="B8063" s="249">
        <v>41753</v>
      </c>
      <c r="C8063" s="1" t="s">
        <v>401</v>
      </c>
      <c r="D8063" s="2">
        <v>50</v>
      </c>
      <c r="F8063" s="2"/>
    </row>
    <row r="8064" spans="2:6" hidden="1" outlineLevel="1">
      <c r="B8064" s="249">
        <v>41753</v>
      </c>
      <c r="C8064" s="383" t="s">
        <v>114</v>
      </c>
      <c r="D8064" s="320">
        <v>50</v>
      </c>
      <c r="F8064" s="2"/>
    </row>
    <row r="8065" spans="2:7" hidden="1" outlineLevel="1">
      <c r="B8065" s="249">
        <v>41754</v>
      </c>
      <c r="C8065" s="383" t="s">
        <v>525</v>
      </c>
      <c r="D8065" s="320">
        <v>25</v>
      </c>
    </row>
    <row r="8066" spans="2:7" hidden="1" outlineLevel="1">
      <c r="B8066" s="249">
        <v>41754</v>
      </c>
      <c r="C8066" s="383" t="s">
        <v>927</v>
      </c>
      <c r="D8066" s="320">
        <v>120</v>
      </c>
    </row>
    <row r="8067" spans="2:7" hidden="1" outlineLevel="1">
      <c r="B8067" s="249">
        <v>41754</v>
      </c>
      <c r="C8067" s="1" t="s">
        <v>23</v>
      </c>
      <c r="D8067" s="2">
        <v>174</v>
      </c>
      <c r="F8067" s="2"/>
    </row>
    <row r="8068" spans="2:7" hidden="1" outlineLevel="1">
      <c r="B8068" s="249">
        <v>41755</v>
      </c>
      <c r="C8068" s="383" t="s">
        <v>414</v>
      </c>
      <c r="D8068" s="320">
        <v>90</v>
      </c>
    </row>
    <row r="8069" spans="2:7" hidden="1" outlineLevel="1">
      <c r="B8069" s="249">
        <v>41755</v>
      </c>
      <c r="C8069" s="383" t="s">
        <v>445</v>
      </c>
      <c r="D8069" s="320">
        <v>50</v>
      </c>
      <c r="F8069" s="2"/>
    </row>
    <row r="8070" spans="2:7" hidden="1" outlineLevel="1">
      <c r="B8070" s="249">
        <v>41755</v>
      </c>
      <c r="C8070" s="383" t="s">
        <v>4278</v>
      </c>
      <c r="D8070" s="320">
        <v>200</v>
      </c>
      <c r="E8070" s="399"/>
      <c r="F8070" s="2"/>
    </row>
    <row r="8071" spans="2:7" hidden="1" outlineLevel="1">
      <c r="B8071" s="249">
        <v>41755</v>
      </c>
      <c r="C8071" s="383" t="s">
        <v>4279</v>
      </c>
      <c r="D8071" s="320">
        <v>300</v>
      </c>
    </row>
    <row r="8072" spans="2:7" hidden="1" outlineLevel="1">
      <c r="B8072" s="249">
        <v>41755</v>
      </c>
      <c r="C8072" s="383" t="s">
        <v>4280</v>
      </c>
      <c r="D8072" s="320">
        <v>6</v>
      </c>
      <c r="E8072" s="399"/>
    </row>
    <row r="8073" spans="2:7" hidden="1" outlineLevel="1">
      <c r="B8073" s="249">
        <v>41756</v>
      </c>
      <c r="C8073" s="383" t="s">
        <v>525</v>
      </c>
      <c r="D8073" s="320">
        <v>25</v>
      </c>
    </row>
    <row r="8074" spans="2:7" hidden="1" outlineLevel="1">
      <c r="B8074" s="249">
        <v>41756</v>
      </c>
      <c r="C8074" s="383" t="s">
        <v>660</v>
      </c>
      <c r="D8074" s="320">
        <v>380</v>
      </c>
    </row>
    <row r="8075" spans="2:7" hidden="1" outlineLevel="1">
      <c r="B8075" s="249">
        <v>41756</v>
      </c>
      <c r="C8075" s="1" t="s">
        <v>220</v>
      </c>
      <c r="D8075" s="2">
        <v>20</v>
      </c>
    </row>
    <row r="8076" spans="2:7" hidden="1" outlineLevel="1">
      <c r="B8076" s="249">
        <v>41756</v>
      </c>
      <c r="C8076" s="383" t="s">
        <v>445</v>
      </c>
      <c r="D8076" s="320">
        <v>50</v>
      </c>
    </row>
    <row r="8077" spans="2:7" hidden="1" outlineLevel="1">
      <c r="B8077" s="249">
        <v>41756</v>
      </c>
      <c r="C8077" s="383" t="s">
        <v>927</v>
      </c>
      <c r="D8077" s="320">
        <v>120</v>
      </c>
      <c r="G8077" s="2"/>
    </row>
    <row r="8078" spans="2:7" hidden="1" outlineLevel="1">
      <c r="B8078" s="249">
        <v>41756</v>
      </c>
      <c r="C8078" s="383" t="s">
        <v>401</v>
      </c>
      <c r="D8078" s="320">
        <v>20</v>
      </c>
      <c r="E8078" s="399"/>
    </row>
    <row r="8079" spans="2:7" hidden="1" outlineLevel="1">
      <c r="B8079" s="249">
        <v>41756</v>
      </c>
      <c r="C8079" s="383" t="s">
        <v>226</v>
      </c>
      <c r="D8079" s="320">
        <v>15</v>
      </c>
    </row>
    <row r="8080" spans="2:7" hidden="1" outlineLevel="1">
      <c r="B8080" s="249">
        <v>41756</v>
      </c>
      <c r="C8080" s="383" t="s">
        <v>4065</v>
      </c>
      <c r="D8080" s="320">
        <v>6</v>
      </c>
      <c r="E8080" s="399"/>
    </row>
    <row r="8081" spans="2:4" hidden="1" outlineLevel="1">
      <c r="B8081" s="249">
        <v>41756</v>
      </c>
      <c r="C8081" s="383" t="s">
        <v>112</v>
      </c>
      <c r="D8081" s="320">
        <v>30</v>
      </c>
    </row>
    <row r="8082" spans="2:4" hidden="1" outlineLevel="1">
      <c r="B8082" s="249">
        <v>41756</v>
      </c>
      <c r="C8082" s="383" t="s">
        <v>4281</v>
      </c>
      <c r="D8082" s="320">
        <v>70</v>
      </c>
    </row>
    <row r="8083" spans="2:4" hidden="1" outlineLevel="1">
      <c r="B8083" s="249">
        <v>41757</v>
      </c>
      <c r="C8083" s="1" t="s">
        <v>525</v>
      </c>
      <c r="D8083" s="2">
        <v>17</v>
      </c>
    </row>
    <row r="8084" spans="2:4" hidden="1" outlineLevel="1">
      <c r="B8084" s="249">
        <v>41757</v>
      </c>
      <c r="C8084" s="1" t="s">
        <v>525</v>
      </c>
      <c r="D8084" s="2">
        <v>33</v>
      </c>
    </row>
    <row r="8085" spans="2:4" hidden="1" outlineLevel="1">
      <c r="B8085" s="249">
        <v>41757</v>
      </c>
      <c r="C8085" s="1" t="s">
        <v>525</v>
      </c>
      <c r="D8085" s="2">
        <v>17</v>
      </c>
    </row>
    <row r="8086" spans="2:4" hidden="1" outlineLevel="1">
      <c r="B8086" s="249">
        <v>41757</v>
      </c>
      <c r="C8086" s="1" t="s">
        <v>3637</v>
      </c>
      <c r="D8086" s="2">
        <v>90</v>
      </c>
    </row>
    <row r="8087" spans="2:4" hidden="1" outlineLevel="1">
      <c r="B8087" s="249">
        <v>41757</v>
      </c>
      <c r="C8087" s="1" t="s">
        <v>525</v>
      </c>
      <c r="D8087" s="2">
        <v>17</v>
      </c>
    </row>
    <row r="8088" spans="2:4" hidden="1" outlineLevel="1">
      <c r="B8088" s="249">
        <v>41757</v>
      </c>
      <c r="C8088" s="1" t="s">
        <v>525</v>
      </c>
      <c r="D8088" s="2">
        <v>20</v>
      </c>
    </row>
    <row r="8089" spans="2:4" hidden="1" outlineLevel="1">
      <c r="B8089" s="249">
        <v>41757</v>
      </c>
      <c r="C8089" s="1" t="s">
        <v>525</v>
      </c>
      <c r="D8089" s="2">
        <v>30</v>
      </c>
    </row>
    <row r="8090" spans="2:4" hidden="1" outlineLevel="1">
      <c r="B8090" s="249">
        <v>41757</v>
      </c>
      <c r="C8090" s="1" t="s">
        <v>525</v>
      </c>
      <c r="D8090" s="2">
        <v>30</v>
      </c>
    </row>
    <row r="8091" spans="2:4" hidden="1" outlineLevel="1">
      <c r="B8091" s="249">
        <v>41757</v>
      </c>
      <c r="C8091" s="1" t="s">
        <v>246</v>
      </c>
      <c r="D8091" s="2">
        <v>80</v>
      </c>
    </row>
    <row r="8092" spans="2:4" hidden="1" outlineLevel="1">
      <c r="B8092" s="249">
        <v>41757</v>
      </c>
      <c r="C8092" s="1" t="s">
        <v>111</v>
      </c>
      <c r="D8092" s="2">
        <v>30</v>
      </c>
    </row>
    <row r="8093" spans="2:4" hidden="1" outlineLevel="1">
      <c r="B8093" s="249">
        <v>41757</v>
      </c>
      <c r="C8093" s="1" t="s">
        <v>4284</v>
      </c>
      <c r="D8093" s="2">
        <v>10</v>
      </c>
    </row>
    <row r="8094" spans="2:4" hidden="1" outlineLevel="1">
      <c r="B8094" s="249">
        <v>41758</v>
      </c>
      <c r="C8094" s="1" t="s">
        <v>525</v>
      </c>
      <c r="D8094" s="2">
        <v>93</v>
      </c>
    </row>
    <row r="8095" spans="2:4" hidden="1" outlineLevel="1">
      <c r="B8095" s="249">
        <v>41758</v>
      </c>
      <c r="C8095" s="1" t="s">
        <v>373</v>
      </c>
      <c r="D8095" s="2">
        <v>5000</v>
      </c>
    </row>
    <row r="8096" spans="2:4" hidden="1" outlineLevel="1">
      <c r="B8096" s="249">
        <v>41758</v>
      </c>
      <c r="C8096" s="1" t="s">
        <v>525</v>
      </c>
      <c r="D8096" s="2">
        <v>8</v>
      </c>
    </row>
    <row r="8097" spans="1:12" hidden="1" outlineLevel="1">
      <c r="B8097" s="249">
        <v>41758</v>
      </c>
      <c r="C8097" s="1" t="s">
        <v>525</v>
      </c>
      <c r="D8097" s="2">
        <v>18</v>
      </c>
    </row>
    <row r="8098" spans="1:12" hidden="1" outlineLevel="1">
      <c r="B8098" s="249">
        <v>41758</v>
      </c>
      <c r="C8098" s="1" t="s">
        <v>525</v>
      </c>
      <c r="D8098" s="2">
        <v>17</v>
      </c>
    </row>
    <row r="8099" spans="1:12" hidden="1" outlineLevel="1">
      <c r="B8099" s="249">
        <v>41758</v>
      </c>
      <c r="C8099" s="1" t="s">
        <v>18</v>
      </c>
      <c r="D8099" s="2">
        <v>34</v>
      </c>
    </row>
    <row r="8100" spans="1:12" hidden="1" outlineLevel="1">
      <c r="B8100" s="249">
        <v>41758</v>
      </c>
      <c r="C8100" s="1" t="s">
        <v>401</v>
      </c>
      <c r="D8100" s="2">
        <v>50</v>
      </c>
    </row>
    <row r="8101" spans="1:12" hidden="1" outlineLevel="1">
      <c r="B8101" s="249">
        <v>41759</v>
      </c>
      <c r="C8101" s="1" t="s">
        <v>525</v>
      </c>
      <c r="D8101" s="2">
        <v>50</v>
      </c>
    </row>
    <row r="8102" spans="1:12" hidden="1" outlineLevel="1">
      <c r="B8102" s="249">
        <v>41759</v>
      </c>
      <c r="C8102" s="1" t="s">
        <v>12</v>
      </c>
      <c r="D8102" s="2">
        <v>151</v>
      </c>
    </row>
    <row r="8103" spans="1:12" hidden="1" outlineLevel="1">
      <c r="B8103" s="249">
        <v>41759</v>
      </c>
      <c r="C8103" s="1" t="s">
        <v>4294</v>
      </c>
      <c r="D8103" s="2">
        <v>80</v>
      </c>
    </row>
    <row r="8104" spans="1:12" hidden="1" outlineLevel="1">
      <c r="B8104" s="249">
        <v>41759</v>
      </c>
      <c r="C8104" s="1" t="s">
        <v>2590</v>
      </c>
      <c r="D8104" s="2">
        <v>70</v>
      </c>
    </row>
    <row r="8105" spans="1:12" hidden="1" outlineLevel="1">
      <c r="B8105" s="249">
        <v>41759</v>
      </c>
      <c r="C8105" s="1" t="s">
        <v>406</v>
      </c>
      <c r="D8105" s="2">
        <v>20</v>
      </c>
    </row>
    <row r="8106" spans="1:12" hidden="1" outlineLevel="1">
      <c r="B8106" s="249">
        <v>41759</v>
      </c>
      <c r="C8106" s="1" t="s">
        <v>51</v>
      </c>
      <c r="D8106" s="2">
        <v>20</v>
      </c>
      <c r="E8106" s="1" t="s">
        <v>3088</v>
      </c>
    </row>
    <row r="8107" spans="1:12" hidden="1" outlineLevel="1">
      <c r="B8107" s="249">
        <v>41759</v>
      </c>
      <c r="C8107" s="1" t="s">
        <v>4295</v>
      </c>
      <c r="D8107" s="2">
        <v>10</v>
      </c>
      <c r="E8107" s="2">
        <v>2420</v>
      </c>
    </row>
    <row r="8108" spans="1:12" collapsed="1">
      <c r="B8108" s="249"/>
    </row>
    <row r="8109" spans="1:12">
      <c r="B8109" s="2472">
        <v>41760</v>
      </c>
      <c r="C8109" s="2472"/>
      <c r="D8109" s="2472"/>
      <c r="E8109" s="2472"/>
      <c r="F8109" s="2472"/>
      <c r="G8109" s="2472"/>
      <c r="H8109" s="2472"/>
      <c r="I8109" s="2472"/>
      <c r="J8109" s="2472"/>
      <c r="K8109" s="2472"/>
      <c r="L8109" s="2472"/>
    </row>
    <row r="8110" spans="1:12" hidden="1" outlineLevel="1">
      <c r="B8110" s="2473" t="s">
        <v>0</v>
      </c>
      <c r="C8110" s="2473"/>
      <c r="D8110" s="2473"/>
      <c r="I8110" s="2473" t="s">
        <v>2638</v>
      </c>
      <c r="J8110" s="2473"/>
      <c r="K8110" s="2473"/>
    </row>
    <row r="8111" spans="1:12" hidden="1" outlineLevel="1">
      <c r="B8111" s="3" t="s">
        <v>115</v>
      </c>
      <c r="C8111" s="3" t="s">
        <v>116</v>
      </c>
      <c r="D8111" s="4" t="s">
        <v>4</v>
      </c>
      <c r="I8111" s="3" t="s">
        <v>115</v>
      </c>
      <c r="J8111" s="3" t="s">
        <v>116</v>
      </c>
      <c r="K8111" s="4" t="s">
        <v>4</v>
      </c>
    </row>
    <row r="8112" spans="1:12" hidden="1" outlineLevel="1">
      <c r="A8112" s="545" t="s">
        <v>2859</v>
      </c>
      <c r="B8112" s="546">
        <v>41764</v>
      </c>
      <c r="C8112" s="547" t="s">
        <v>2904</v>
      </c>
      <c r="D8112" s="691">
        <v>9000</v>
      </c>
      <c r="E8112" s="28"/>
      <c r="I8112" s="72">
        <v>41760</v>
      </c>
      <c r="J8112" s="1" t="s">
        <v>41</v>
      </c>
      <c r="K8112" s="70">
        <v>0</v>
      </c>
    </row>
    <row r="8113" spans="1:12" hidden="1" outlineLevel="1">
      <c r="A8113" s="438" t="s">
        <v>421</v>
      </c>
      <c r="B8113" s="436">
        <v>41768</v>
      </c>
      <c r="C8113" s="463" t="s">
        <v>3307</v>
      </c>
      <c r="D8113" s="587">
        <v>750</v>
      </c>
      <c r="E8113" s="28"/>
      <c r="I8113" s="72">
        <v>41766</v>
      </c>
      <c r="J8113" s="1" t="s">
        <v>3587</v>
      </c>
      <c r="K8113" s="70">
        <v>1700</v>
      </c>
    </row>
    <row r="8114" spans="1:12" hidden="1" outlineLevel="1">
      <c r="A8114" s="438" t="s">
        <v>421</v>
      </c>
      <c r="B8114" s="549">
        <v>41768</v>
      </c>
      <c r="C8114" s="463" t="s">
        <v>3308</v>
      </c>
      <c r="D8114" s="587">
        <v>1750</v>
      </c>
      <c r="E8114" s="28"/>
      <c r="F8114" s="32"/>
      <c r="G8114" s="32"/>
      <c r="I8114" s="72"/>
      <c r="K8114" s="70"/>
    </row>
    <row r="8115" spans="1:12" hidden="1" outlineLevel="1">
      <c r="A8115" s="438" t="s">
        <v>421</v>
      </c>
      <c r="B8115" s="549" t="s">
        <v>608</v>
      </c>
      <c r="C8115" s="463" t="s">
        <v>4190</v>
      </c>
      <c r="D8115" s="692" t="s">
        <v>608</v>
      </c>
      <c r="E8115" s="28"/>
      <c r="F8115" s="32"/>
      <c r="G8115" s="32"/>
      <c r="I8115" s="72"/>
      <c r="K8115" s="70"/>
    </row>
    <row r="8116" spans="1:12" ht="30" hidden="1" outlineLevel="1">
      <c r="A8116" s="714" t="s">
        <v>464</v>
      </c>
      <c r="B8116" s="715">
        <v>41788</v>
      </c>
      <c r="C8116" s="716" t="s">
        <v>4183</v>
      </c>
      <c r="D8116" s="717" t="s">
        <v>4449</v>
      </c>
      <c r="F8116" s="32"/>
      <c r="G8116" s="32"/>
      <c r="I8116" s="72"/>
      <c r="J8116" s="1" t="s">
        <v>195</v>
      </c>
      <c r="K8116" s="225">
        <f>SUM(K8112:K8114)</f>
        <v>1700</v>
      </c>
    </row>
    <row r="8117" spans="1:12" hidden="1" outlineLevel="1">
      <c r="A8117" s="438" t="s">
        <v>421</v>
      </c>
      <c r="B8117" s="549" t="s">
        <v>608</v>
      </c>
      <c r="C8117" s="463" t="s">
        <v>656</v>
      </c>
      <c r="D8117" s="587">
        <v>0</v>
      </c>
      <c r="F8117" s="32"/>
      <c r="G8117" s="32"/>
      <c r="I8117" s="32"/>
      <c r="K8117" s="225"/>
    </row>
    <row r="8118" spans="1:12" hidden="1" outlineLevel="1">
      <c r="A8118" s="438" t="s">
        <v>421</v>
      </c>
      <c r="B8118" s="549">
        <v>41760</v>
      </c>
      <c r="C8118" s="554" t="s">
        <v>3305</v>
      </c>
      <c r="D8118" s="588">
        <v>230</v>
      </c>
      <c r="E8118" s="28"/>
      <c r="F8118" s="32"/>
      <c r="G8118" s="32"/>
    </row>
    <row r="8119" spans="1:12" hidden="1" outlineLevel="1">
      <c r="A8119" s="709" t="s">
        <v>467</v>
      </c>
      <c r="B8119" s="710">
        <v>41785</v>
      </c>
      <c r="C8119" s="709" t="s">
        <v>3304</v>
      </c>
      <c r="D8119" s="712">
        <v>283.82</v>
      </c>
      <c r="E8119" s="28"/>
      <c r="F8119" s="32"/>
      <c r="G8119" s="32"/>
      <c r="I8119" s="1" t="s">
        <v>115</v>
      </c>
      <c r="J8119" s="1" t="s">
        <v>2</v>
      </c>
      <c r="K8119" s="1" t="s">
        <v>4</v>
      </c>
    </row>
    <row r="8120" spans="1:12" hidden="1" outlineLevel="1">
      <c r="A8120" s="709" t="s">
        <v>467</v>
      </c>
      <c r="B8120" s="710">
        <v>41785</v>
      </c>
      <c r="C8120" s="709" t="s">
        <v>614</v>
      </c>
      <c r="D8120" s="712">
        <v>314.27</v>
      </c>
      <c r="E8120" s="28"/>
      <c r="F8120" s="32"/>
      <c r="G8120" s="32"/>
      <c r="I8120" s="249">
        <v>41768</v>
      </c>
      <c r="J8120" s="1" t="s">
        <v>2953</v>
      </c>
      <c r="K8120" s="70">
        <v>400</v>
      </c>
      <c r="L8120" s="13"/>
    </row>
    <row r="8121" spans="1:12" ht="15" hidden="1" customHeight="1" outlineLevel="1">
      <c r="A8121" s="438" t="s">
        <v>421</v>
      </c>
      <c r="B8121" s="549" t="s">
        <v>608</v>
      </c>
      <c r="C8121" s="421" t="s">
        <v>2597</v>
      </c>
      <c r="D8121" s="588" t="s">
        <v>608</v>
      </c>
      <c r="E8121" s="28"/>
      <c r="F8121" s="32"/>
      <c r="G8121" s="32"/>
      <c r="I8121" s="249">
        <v>41768</v>
      </c>
      <c r="J8121" s="1" t="s">
        <v>556</v>
      </c>
      <c r="K8121" s="2">
        <v>300</v>
      </c>
      <c r="L8121" s="13"/>
    </row>
    <row r="8122" spans="1:12" hidden="1" outlineLevel="1">
      <c r="A8122" s="438" t="s">
        <v>421</v>
      </c>
      <c r="B8122" s="549" t="s">
        <v>608</v>
      </c>
      <c r="C8122" s="554" t="s">
        <v>475</v>
      </c>
      <c r="D8122" s="588" t="s">
        <v>608</v>
      </c>
      <c r="E8122" s="28"/>
      <c r="F8122" s="32"/>
      <c r="G8122" s="32"/>
      <c r="I8122" s="249">
        <v>41786</v>
      </c>
      <c r="J8122" s="1" t="s">
        <v>2796</v>
      </c>
      <c r="K8122" s="70">
        <v>450</v>
      </c>
      <c r="L8122" s="13"/>
    </row>
    <row r="8123" spans="1:12" hidden="1" outlineLevel="1">
      <c r="A8123" s="438" t="s">
        <v>421</v>
      </c>
      <c r="B8123" s="549" t="s">
        <v>608</v>
      </c>
      <c r="C8123" s="554" t="s">
        <v>283</v>
      </c>
      <c r="D8123" s="692" t="s">
        <v>608</v>
      </c>
      <c r="E8123" s="28"/>
      <c r="F8123" s="32"/>
      <c r="G8123" s="32"/>
      <c r="I8123" s="249">
        <v>41787</v>
      </c>
      <c r="J8123" s="2" t="s">
        <v>4294</v>
      </c>
      <c r="K8123" s="2">
        <v>450</v>
      </c>
      <c r="L8123" s="13"/>
    </row>
    <row r="8124" spans="1:12" hidden="1" outlineLevel="1">
      <c r="A8124" s="709" t="s">
        <v>467</v>
      </c>
      <c r="B8124" s="710">
        <v>41782</v>
      </c>
      <c r="C8124" s="711" t="s">
        <v>27</v>
      </c>
      <c r="D8124" s="712">
        <v>1010.12</v>
      </c>
      <c r="E8124" s="28"/>
      <c r="I8124" s="249"/>
      <c r="K8124" s="2"/>
      <c r="L8124" s="13"/>
    </row>
    <row r="8125" spans="1:12" hidden="1" outlineLevel="1">
      <c r="A8125" s="550" t="s">
        <v>3306</v>
      </c>
      <c r="B8125" s="551">
        <v>41764</v>
      </c>
      <c r="C8125" s="560" t="s">
        <v>3310</v>
      </c>
      <c r="D8125" s="693">
        <v>1000</v>
      </c>
      <c r="E8125" s="28"/>
      <c r="I8125" s="32"/>
      <c r="K8125" s="13"/>
      <c r="L8125" s="13"/>
    </row>
    <row r="8126" spans="1:12" hidden="1" outlineLevel="1">
      <c r="A8126" s="545" t="s">
        <v>2859</v>
      </c>
      <c r="B8126" s="546">
        <v>41764</v>
      </c>
      <c r="C8126" s="547" t="s">
        <v>2179</v>
      </c>
      <c r="D8126" s="592">
        <v>3960</v>
      </c>
      <c r="E8126" s="28"/>
      <c r="I8126" s="32"/>
      <c r="K8126" s="13"/>
      <c r="L8126" s="13"/>
    </row>
    <row r="8127" spans="1:12" hidden="1" outlineLevel="1">
      <c r="A8127" s="438" t="s">
        <v>421</v>
      </c>
      <c r="B8127" s="549">
        <v>41763</v>
      </c>
      <c r="C8127" s="554" t="s">
        <v>6</v>
      </c>
      <c r="D8127" s="593">
        <v>1000</v>
      </c>
      <c r="E8127" s="28"/>
      <c r="I8127" s="32"/>
      <c r="K8127" s="13"/>
      <c r="L8127" s="13"/>
    </row>
    <row r="8128" spans="1:12" hidden="1" outlineLevel="1">
      <c r="A8128" s="438" t="s">
        <v>421</v>
      </c>
      <c r="B8128" s="549">
        <v>41764</v>
      </c>
      <c r="C8128" s="554" t="s">
        <v>6</v>
      </c>
      <c r="D8128" s="593">
        <v>500</v>
      </c>
      <c r="E8128" s="28"/>
      <c r="I8128" s="32"/>
      <c r="K8128" s="13"/>
      <c r="L8128" s="13"/>
    </row>
    <row r="8129" spans="1:12" hidden="1" outlineLevel="1">
      <c r="A8129" s="545" t="s">
        <v>2859</v>
      </c>
      <c r="B8129" s="546">
        <v>41764</v>
      </c>
      <c r="C8129" s="547" t="s">
        <v>3312</v>
      </c>
      <c r="D8129" s="691">
        <v>25000</v>
      </c>
      <c r="E8129" s="28"/>
      <c r="I8129" s="32"/>
      <c r="K8129" s="13"/>
      <c r="L8129" s="13"/>
    </row>
    <row r="8130" spans="1:12" hidden="1" outlineLevel="1">
      <c r="A8130" s="545" t="s">
        <v>2859</v>
      </c>
      <c r="B8130" s="546">
        <v>41764</v>
      </c>
      <c r="C8130" s="547" t="s">
        <v>2501</v>
      </c>
      <c r="D8130" s="691">
        <v>6564.16</v>
      </c>
      <c r="G8130" s="2"/>
      <c r="I8130" s="32"/>
      <c r="K8130" s="13"/>
      <c r="L8130" s="13"/>
    </row>
    <row r="8131" spans="1:12" hidden="1" outlineLevel="1">
      <c r="B8131" s="249"/>
      <c r="G8131" s="2"/>
      <c r="I8131" s="32"/>
      <c r="K8131" s="13"/>
      <c r="L8131" s="13"/>
    </row>
    <row r="8132" spans="1:12" hidden="1" outlineLevel="1">
      <c r="A8132" s="438" t="s">
        <v>421</v>
      </c>
      <c r="B8132" s="549">
        <v>41765</v>
      </c>
      <c r="C8132" s="554" t="s">
        <v>4300</v>
      </c>
      <c r="D8132" s="587">
        <v>992</v>
      </c>
      <c r="G8132" s="486"/>
      <c r="I8132" s="32"/>
      <c r="K8132" s="13"/>
      <c r="L8132" s="13"/>
    </row>
    <row r="8133" spans="1:12" hidden="1" outlineLevel="1">
      <c r="A8133" s="438" t="s">
        <v>421</v>
      </c>
      <c r="B8133" s="549">
        <v>41765</v>
      </c>
      <c r="C8133" s="554" t="s">
        <v>2598</v>
      </c>
      <c r="D8133" s="587">
        <v>120</v>
      </c>
      <c r="I8133" s="32"/>
      <c r="K8133" s="13"/>
      <c r="L8133" s="13"/>
    </row>
    <row r="8134" spans="1:12" ht="30" hidden="1" outlineLevel="1">
      <c r="A8134" s="438" t="s">
        <v>4048</v>
      </c>
      <c r="B8134" s="549">
        <v>41765</v>
      </c>
      <c r="C8134" s="554" t="s">
        <v>4410</v>
      </c>
      <c r="D8134" s="587">
        <f>14*32</f>
        <v>448</v>
      </c>
      <c r="I8134" s="32"/>
      <c r="K8134" s="13"/>
      <c r="L8134" s="13"/>
    </row>
    <row r="8135" spans="1:12" hidden="1" outlineLevel="1">
      <c r="A8135" s="438" t="s">
        <v>421</v>
      </c>
      <c r="B8135" s="549">
        <v>41765</v>
      </c>
      <c r="C8135" s="621" t="s">
        <v>4050</v>
      </c>
      <c r="D8135" s="622">
        <f>D8132+D8133-D8134</f>
        <v>664</v>
      </c>
      <c r="I8135" s="32"/>
      <c r="K8135" s="13"/>
      <c r="L8135" s="13"/>
    </row>
    <row r="8136" spans="1:12" hidden="1" outlineLevel="1">
      <c r="B8136" s="249"/>
      <c r="I8136" s="32"/>
      <c r="K8136" s="13"/>
      <c r="L8136" s="13"/>
    </row>
    <row r="8137" spans="1:12" hidden="1" outlineLevel="1">
      <c r="B8137" s="249">
        <v>41760</v>
      </c>
      <c r="C8137" s="1" t="s">
        <v>246</v>
      </c>
      <c r="D8137" s="2">
        <v>40</v>
      </c>
      <c r="I8137" s="32"/>
      <c r="K8137" s="13"/>
      <c r="L8137" s="13"/>
    </row>
    <row r="8138" spans="1:12" hidden="1" outlineLevel="1">
      <c r="B8138" s="249">
        <v>41760</v>
      </c>
      <c r="C8138" s="1" t="s">
        <v>177</v>
      </c>
      <c r="D8138" s="2">
        <v>10</v>
      </c>
      <c r="I8138" s="32"/>
      <c r="K8138" s="13"/>
      <c r="L8138" s="13"/>
    </row>
    <row r="8139" spans="1:12" hidden="1" outlineLevel="1">
      <c r="B8139" s="249">
        <v>41760</v>
      </c>
      <c r="C8139" s="70" t="s">
        <v>188</v>
      </c>
      <c r="D8139" s="70">
        <v>45</v>
      </c>
      <c r="I8139" s="32"/>
      <c r="K8139" s="13"/>
      <c r="L8139" s="13"/>
    </row>
    <row r="8140" spans="1:12" hidden="1" outlineLevel="1">
      <c r="B8140" s="249">
        <v>41760</v>
      </c>
      <c r="C8140" s="70" t="s">
        <v>414</v>
      </c>
      <c r="D8140" s="70">
        <v>10</v>
      </c>
      <c r="I8140" s="32"/>
      <c r="K8140" s="13"/>
      <c r="L8140" s="13"/>
    </row>
    <row r="8141" spans="1:12" hidden="1" outlineLevel="1">
      <c r="A8141" s="2"/>
      <c r="B8141" s="249">
        <v>41760</v>
      </c>
      <c r="C8141" s="205" t="s">
        <v>4264</v>
      </c>
      <c r="D8141" s="2">
        <v>18</v>
      </c>
      <c r="I8141" s="32"/>
      <c r="K8141" s="13"/>
    </row>
    <row r="8142" spans="1:12" hidden="1" outlineLevel="1">
      <c r="A8142" s="2"/>
      <c r="B8142" s="249">
        <v>41760</v>
      </c>
      <c r="C8142" s="1" t="s">
        <v>917</v>
      </c>
      <c r="D8142" s="2">
        <v>95</v>
      </c>
      <c r="I8142" s="32"/>
      <c r="K8142" s="13"/>
    </row>
    <row r="8143" spans="1:12" hidden="1" outlineLevel="1">
      <c r="B8143" s="249">
        <v>41760</v>
      </c>
      <c r="C8143" s="1" t="s">
        <v>4308</v>
      </c>
      <c r="D8143" s="2">
        <v>1500</v>
      </c>
      <c r="G8143" s="70"/>
      <c r="I8143" s="32"/>
      <c r="K8143" s="13"/>
    </row>
    <row r="8144" spans="1:12" hidden="1" outlineLevel="1">
      <c r="A8144" s="2"/>
      <c r="B8144" s="249">
        <v>41760</v>
      </c>
      <c r="C8144" s="1" t="s">
        <v>4309</v>
      </c>
      <c r="D8144" s="2">
        <v>330</v>
      </c>
      <c r="G8144" s="70"/>
      <c r="I8144" s="32"/>
      <c r="J8144" s="2"/>
      <c r="K8144" s="13"/>
    </row>
    <row r="8145" spans="1:11" hidden="1" outlineLevel="1">
      <c r="A8145" s="2"/>
      <c r="B8145" s="249">
        <v>41760</v>
      </c>
      <c r="C8145" s="1" t="s">
        <v>4310</v>
      </c>
      <c r="D8145" s="2">
        <v>100</v>
      </c>
      <c r="G8145" s="70"/>
      <c r="K8145" s="13"/>
    </row>
    <row r="8146" spans="1:11" hidden="1" outlineLevel="1">
      <c r="A8146" s="2"/>
      <c r="B8146" s="249">
        <v>41760</v>
      </c>
      <c r="C8146" s="1" t="s">
        <v>516</v>
      </c>
      <c r="D8146" s="2">
        <v>200</v>
      </c>
      <c r="G8146" s="70"/>
      <c r="I8146" s="32"/>
      <c r="K8146" s="13"/>
    </row>
    <row r="8147" spans="1:11" hidden="1" outlineLevel="1">
      <c r="A8147" s="2"/>
      <c r="B8147" s="249">
        <v>41760</v>
      </c>
      <c r="C8147" s="1" t="s">
        <v>516</v>
      </c>
      <c r="D8147" s="2">
        <v>30</v>
      </c>
      <c r="F8147" s="2"/>
      <c r="G8147" s="70"/>
      <c r="K8147" s="13"/>
    </row>
    <row r="8148" spans="1:11" hidden="1" outlineLevel="1">
      <c r="A8148" s="2"/>
      <c r="B8148" s="249">
        <v>41760</v>
      </c>
      <c r="C8148" s="1" t="s">
        <v>205</v>
      </c>
      <c r="D8148" s="2">
        <v>10</v>
      </c>
      <c r="G8148" s="2"/>
      <c r="K8148" s="13"/>
    </row>
    <row r="8149" spans="1:11" hidden="1" outlineLevel="1">
      <c r="A8149" s="2"/>
      <c r="B8149" s="249">
        <v>41760</v>
      </c>
      <c r="C8149" s="1" t="s">
        <v>4311</v>
      </c>
      <c r="D8149" s="2">
        <v>180</v>
      </c>
      <c r="K8149" s="13"/>
    </row>
    <row r="8150" spans="1:11" hidden="1" outlineLevel="1">
      <c r="A8150" s="2"/>
      <c r="B8150" s="249">
        <v>41760</v>
      </c>
      <c r="C8150" s="1" t="s">
        <v>4312</v>
      </c>
      <c r="D8150" s="2">
        <v>65</v>
      </c>
      <c r="K8150" s="13"/>
    </row>
    <row r="8151" spans="1:11" hidden="1" outlineLevel="1">
      <c r="A8151" s="2"/>
      <c r="B8151" s="249">
        <v>41760</v>
      </c>
      <c r="C8151" s="1" t="s">
        <v>4313</v>
      </c>
      <c r="D8151" s="2">
        <v>133</v>
      </c>
      <c r="K8151" s="13"/>
    </row>
    <row r="8152" spans="1:11" hidden="1" outlineLevel="1">
      <c r="A8152" s="2"/>
      <c r="B8152" s="249">
        <v>41761</v>
      </c>
      <c r="C8152" s="1" t="s">
        <v>4314</v>
      </c>
      <c r="D8152" s="2">
        <v>5</v>
      </c>
      <c r="F8152" s="2"/>
    </row>
    <row r="8153" spans="1:11" hidden="1" outlineLevel="1">
      <c r="A8153" s="2"/>
      <c r="B8153" s="249">
        <v>41761</v>
      </c>
      <c r="C8153" s="1" t="s">
        <v>4315</v>
      </c>
      <c r="D8153" s="2">
        <v>100</v>
      </c>
      <c r="F8153" s="2"/>
      <c r="K8153" s="13"/>
    </row>
    <row r="8154" spans="1:11" hidden="1" outlineLevel="1">
      <c r="A8154" s="2"/>
      <c r="B8154" s="249">
        <v>41761</v>
      </c>
      <c r="C8154" s="1" t="s">
        <v>4316</v>
      </c>
      <c r="D8154" s="2">
        <v>10</v>
      </c>
      <c r="F8154" s="2"/>
      <c r="G8154" s="25"/>
      <c r="J8154" s="1" t="s">
        <v>195</v>
      </c>
      <c r="K8154" s="13">
        <f>SUM(K8120:K8153)</f>
        <v>1600</v>
      </c>
    </row>
    <row r="8155" spans="1:11" hidden="1" outlineLevel="1">
      <c r="B8155" s="249">
        <v>41761</v>
      </c>
      <c r="C8155" s="1" t="s">
        <v>4317</v>
      </c>
      <c r="D8155" s="2">
        <v>10</v>
      </c>
      <c r="F8155" s="2"/>
      <c r="G8155" s="2"/>
      <c r="J8155" s="1" t="s">
        <v>130</v>
      </c>
      <c r="K8155" s="225">
        <f>K8116-K8154</f>
        <v>100</v>
      </c>
    </row>
    <row r="8156" spans="1:11" hidden="1" outlineLevel="1">
      <c r="B8156" s="249">
        <v>41761</v>
      </c>
      <c r="C8156" s="1" t="s">
        <v>4318</v>
      </c>
      <c r="D8156" s="2">
        <v>22</v>
      </c>
      <c r="F8156" s="2"/>
    </row>
    <row r="8157" spans="1:11" hidden="1" outlineLevel="1">
      <c r="B8157" s="249">
        <v>41761</v>
      </c>
      <c r="C8157" s="1" t="s">
        <v>4319</v>
      </c>
      <c r="D8157" s="2">
        <v>20</v>
      </c>
      <c r="F8157" s="2"/>
      <c r="I8157" s="72"/>
      <c r="K8157" s="2"/>
    </row>
    <row r="8158" spans="1:11" hidden="1" outlineLevel="1">
      <c r="B8158" s="249">
        <v>41761</v>
      </c>
      <c r="C8158" s="1" t="s">
        <v>4320</v>
      </c>
      <c r="D8158" s="2">
        <v>20</v>
      </c>
      <c r="F8158" s="2"/>
      <c r="G8158" s="2"/>
      <c r="I8158" s="32"/>
      <c r="K8158" s="2"/>
    </row>
    <row r="8159" spans="1:11" hidden="1" outlineLevel="1">
      <c r="B8159" s="249">
        <v>41761</v>
      </c>
      <c r="C8159" s="1" t="s">
        <v>4321</v>
      </c>
      <c r="D8159" s="2">
        <v>5</v>
      </c>
      <c r="F8159" s="2"/>
      <c r="I8159" s="32"/>
      <c r="K8159" s="2"/>
    </row>
    <row r="8160" spans="1:11" hidden="1" outlineLevel="1">
      <c r="B8160" s="249">
        <v>41761</v>
      </c>
      <c r="C8160" s="1" t="s">
        <v>4322</v>
      </c>
      <c r="D8160" s="2">
        <v>10</v>
      </c>
      <c r="E8160" s="2"/>
      <c r="F8160" s="2"/>
    </row>
    <row r="8161" spans="2:7" hidden="1" outlineLevel="1">
      <c r="B8161" s="249">
        <v>41761</v>
      </c>
      <c r="C8161" s="1" t="s">
        <v>4323</v>
      </c>
      <c r="D8161" s="2">
        <v>10</v>
      </c>
      <c r="F8161" s="2"/>
    </row>
    <row r="8162" spans="2:7" hidden="1" outlineLevel="1">
      <c r="B8162" s="249">
        <v>41761</v>
      </c>
      <c r="C8162" s="1" t="s">
        <v>4324</v>
      </c>
      <c r="D8162" s="2">
        <v>20</v>
      </c>
      <c r="F8162" s="2"/>
    </row>
    <row r="8163" spans="2:7" hidden="1" outlineLevel="1">
      <c r="B8163" s="249">
        <v>41761</v>
      </c>
      <c r="C8163" s="1" t="s">
        <v>4325</v>
      </c>
      <c r="D8163" s="2">
        <v>10</v>
      </c>
      <c r="F8163" s="2"/>
    </row>
    <row r="8164" spans="2:7" hidden="1" outlineLevel="1">
      <c r="B8164" s="249">
        <v>41761</v>
      </c>
      <c r="C8164" s="1" t="s">
        <v>4326</v>
      </c>
      <c r="D8164" s="14">
        <v>30</v>
      </c>
      <c r="F8164" s="2"/>
    </row>
    <row r="8165" spans="2:7" hidden="1" outlineLevel="1">
      <c r="B8165" s="249">
        <v>41761</v>
      </c>
      <c r="C8165" s="1" t="s">
        <v>4326</v>
      </c>
      <c r="D8165" s="2">
        <v>20</v>
      </c>
      <c r="F8165" s="2"/>
    </row>
    <row r="8166" spans="2:7" hidden="1" outlineLevel="1">
      <c r="B8166" s="249">
        <v>41761</v>
      </c>
      <c r="C8166" s="1" t="s">
        <v>4327</v>
      </c>
      <c r="D8166" s="2">
        <v>3</v>
      </c>
      <c r="F8166" s="2"/>
    </row>
    <row r="8167" spans="2:7" hidden="1" outlineLevel="1">
      <c r="B8167" s="249">
        <v>41761</v>
      </c>
      <c r="C8167" s="1" t="s">
        <v>4328</v>
      </c>
      <c r="D8167" s="2">
        <v>30</v>
      </c>
    </row>
    <row r="8168" spans="2:7" hidden="1" outlineLevel="1">
      <c r="B8168" s="249">
        <v>41761</v>
      </c>
      <c r="C8168" s="1" t="s">
        <v>4329</v>
      </c>
      <c r="D8168" s="2">
        <v>10</v>
      </c>
    </row>
    <row r="8169" spans="2:7" hidden="1" outlineLevel="1">
      <c r="B8169" s="249">
        <v>41761</v>
      </c>
      <c r="C8169" s="1" t="s">
        <v>4330</v>
      </c>
      <c r="D8169" s="2">
        <v>10</v>
      </c>
      <c r="F8169" s="2" t="s">
        <v>4393</v>
      </c>
      <c r="G8169" s="2">
        <v>20</v>
      </c>
    </row>
    <row r="8170" spans="2:7" hidden="1" outlineLevel="1">
      <c r="B8170" s="249">
        <v>41761</v>
      </c>
      <c r="C8170" s="1" t="s">
        <v>4331</v>
      </c>
      <c r="D8170" s="2">
        <v>10</v>
      </c>
      <c r="F8170" s="2" t="s">
        <v>4355</v>
      </c>
      <c r="G8170" s="2">
        <v>15</v>
      </c>
    </row>
    <row r="8171" spans="2:7" hidden="1" outlineLevel="1">
      <c r="B8171" s="249">
        <v>41761</v>
      </c>
      <c r="C8171" s="1" t="s">
        <v>4332</v>
      </c>
      <c r="D8171" s="2">
        <v>90</v>
      </c>
      <c r="F8171" s="1" t="s">
        <v>4360</v>
      </c>
      <c r="G8171" s="2">
        <v>80</v>
      </c>
    </row>
    <row r="8172" spans="2:7" hidden="1" outlineLevel="1">
      <c r="B8172" s="249">
        <v>41761</v>
      </c>
      <c r="C8172" s="1" t="s">
        <v>4333</v>
      </c>
      <c r="D8172" s="2">
        <v>40</v>
      </c>
      <c r="F8172" s="1" t="s">
        <v>4376</v>
      </c>
      <c r="G8172" s="2">
        <v>20</v>
      </c>
    </row>
    <row r="8173" spans="2:7" hidden="1" outlineLevel="1">
      <c r="B8173" s="249">
        <v>41761</v>
      </c>
      <c r="C8173" s="1" t="s">
        <v>4334</v>
      </c>
      <c r="D8173" s="2">
        <v>40</v>
      </c>
      <c r="F8173" s="2"/>
      <c r="G8173" s="2">
        <f>SUM(G8169:G8172)</f>
        <v>135</v>
      </c>
    </row>
    <row r="8174" spans="2:7" hidden="1" outlineLevel="1">
      <c r="B8174" s="249">
        <v>41761</v>
      </c>
      <c r="C8174" s="1" t="s">
        <v>4335</v>
      </c>
      <c r="D8174" s="2">
        <v>20</v>
      </c>
      <c r="F8174" s="2" t="s">
        <v>4394</v>
      </c>
      <c r="G8174" s="2">
        <v>150</v>
      </c>
    </row>
    <row r="8175" spans="2:7" hidden="1" outlineLevel="1">
      <c r="B8175" s="249">
        <v>41761</v>
      </c>
      <c r="C8175" s="1" t="s">
        <v>4336</v>
      </c>
      <c r="D8175" s="2">
        <v>20</v>
      </c>
      <c r="F8175" s="1" t="s">
        <v>4395</v>
      </c>
      <c r="G8175" s="2">
        <v>50</v>
      </c>
    </row>
    <row r="8176" spans="2:7" hidden="1" outlineLevel="1">
      <c r="B8176" s="249">
        <v>41761</v>
      </c>
      <c r="C8176" s="2" t="s">
        <v>4337</v>
      </c>
      <c r="D8176" s="2">
        <v>20</v>
      </c>
      <c r="F8176" s="2" t="s">
        <v>3546</v>
      </c>
      <c r="G8176" s="2">
        <f>SUM(G8173:G8175)</f>
        <v>335</v>
      </c>
    </row>
    <row r="8177" spans="2:15" hidden="1" outlineLevel="1">
      <c r="B8177" s="249">
        <v>41761</v>
      </c>
      <c r="C8177" s="2" t="s">
        <v>4338</v>
      </c>
      <c r="D8177" s="2">
        <v>2</v>
      </c>
    </row>
    <row r="8178" spans="2:15" hidden="1" outlineLevel="1">
      <c r="B8178" s="249">
        <v>41761</v>
      </c>
      <c r="C8178" s="2" t="s">
        <v>4339</v>
      </c>
      <c r="D8178" s="2">
        <v>200</v>
      </c>
      <c r="E8178" s="2"/>
      <c r="F8178" s="2"/>
      <c r="H8178" s="7"/>
    </row>
    <row r="8179" spans="2:15" hidden="1" outlineLevel="1">
      <c r="B8179" s="249">
        <v>41761</v>
      </c>
      <c r="C8179" s="2" t="s">
        <v>4340</v>
      </c>
      <c r="D8179" s="2">
        <v>30</v>
      </c>
      <c r="F8179" s="2"/>
      <c r="H8179" s="7"/>
    </row>
    <row r="8180" spans="2:15" hidden="1" outlineLevel="1">
      <c r="B8180" s="249">
        <v>41761</v>
      </c>
      <c r="C8180" s="2" t="s">
        <v>4341</v>
      </c>
      <c r="D8180" s="2">
        <v>10</v>
      </c>
      <c r="H8180" s="7"/>
    </row>
    <row r="8181" spans="2:15" hidden="1" outlineLevel="1">
      <c r="B8181" s="249">
        <v>41761</v>
      </c>
      <c r="C8181" s="1" t="s">
        <v>4342</v>
      </c>
      <c r="D8181" s="2">
        <v>1000</v>
      </c>
      <c r="F8181" s="2"/>
      <c r="G8181" s="2"/>
    </row>
    <row r="8182" spans="2:15" hidden="1" outlineLevel="1">
      <c r="B8182" s="249">
        <v>41761</v>
      </c>
      <c r="C8182" s="1" t="s">
        <v>4343</v>
      </c>
      <c r="D8182" s="2">
        <v>32</v>
      </c>
      <c r="G8182" s="2"/>
    </row>
    <row r="8183" spans="2:15" hidden="1" outlineLevel="1">
      <c r="B8183" s="249">
        <v>41761</v>
      </c>
      <c r="C8183" s="1" t="s">
        <v>4345</v>
      </c>
      <c r="D8183" s="2">
        <v>50</v>
      </c>
      <c r="G8183" s="2"/>
    </row>
    <row r="8184" spans="2:15" hidden="1" outlineLevel="1">
      <c r="B8184" s="249">
        <v>41761</v>
      </c>
      <c r="C8184" s="1" t="s">
        <v>4344</v>
      </c>
      <c r="D8184" s="2">
        <v>5</v>
      </c>
      <c r="G8184" s="2"/>
    </row>
    <row r="8185" spans="2:15" hidden="1" outlineLevel="1">
      <c r="B8185" s="249">
        <v>41761</v>
      </c>
      <c r="C8185" s="1" t="s">
        <v>4346</v>
      </c>
      <c r="D8185" s="2">
        <v>45</v>
      </c>
      <c r="F8185" s="2"/>
    </row>
    <row r="8186" spans="2:15" hidden="1" outlineLevel="1">
      <c r="B8186" s="249">
        <v>41761</v>
      </c>
      <c r="C8186" s="1" t="s">
        <v>4347</v>
      </c>
      <c r="D8186" s="14">
        <v>10</v>
      </c>
      <c r="E8186" s="28"/>
    </row>
    <row r="8187" spans="2:15" hidden="1" outlineLevel="1">
      <c r="B8187" s="249">
        <v>41761</v>
      </c>
      <c r="C8187" s="1" t="s">
        <v>4348</v>
      </c>
      <c r="D8187" s="2">
        <v>27</v>
      </c>
    </row>
    <row r="8188" spans="2:15" hidden="1" outlineLevel="1">
      <c r="B8188" s="249">
        <v>41761</v>
      </c>
      <c r="C8188" s="1" t="s">
        <v>4349</v>
      </c>
      <c r="D8188" s="2">
        <v>40</v>
      </c>
    </row>
    <row r="8189" spans="2:15" hidden="1" outlineLevel="1">
      <c r="B8189" s="249">
        <v>41761</v>
      </c>
      <c r="C8189" s="1" t="s">
        <v>4350</v>
      </c>
      <c r="D8189" s="2">
        <v>10</v>
      </c>
      <c r="F8189" s="2"/>
    </row>
    <row r="8190" spans="2:15" hidden="1" outlineLevel="1">
      <c r="B8190" s="249">
        <v>41761</v>
      </c>
      <c r="C8190" s="1" t="s">
        <v>4351</v>
      </c>
      <c r="D8190" s="2">
        <v>5</v>
      </c>
    </row>
    <row r="8191" spans="2:15" hidden="1" outlineLevel="1">
      <c r="B8191" s="249">
        <v>41761</v>
      </c>
      <c r="C8191" s="1" t="s">
        <v>4352</v>
      </c>
      <c r="D8191" s="14">
        <v>10</v>
      </c>
      <c r="F8191"/>
      <c r="G8191"/>
      <c r="H8191"/>
      <c r="I8191"/>
      <c r="J8191"/>
      <c r="K8191"/>
      <c r="L8191"/>
      <c r="M8191"/>
      <c r="N8191"/>
      <c r="O8191"/>
    </row>
    <row r="8192" spans="2:15" hidden="1" outlineLevel="1">
      <c r="B8192" s="249">
        <v>41761</v>
      </c>
      <c r="C8192" s="1" t="s">
        <v>4353</v>
      </c>
      <c r="D8192" s="2">
        <v>10</v>
      </c>
      <c r="F8192"/>
      <c r="G8192"/>
      <c r="H8192"/>
      <c r="I8192"/>
      <c r="J8192"/>
      <c r="K8192"/>
      <c r="L8192"/>
      <c r="M8192"/>
      <c r="N8192"/>
      <c r="O8192"/>
    </row>
    <row r="8193" spans="2:15" hidden="1" outlineLevel="1">
      <c r="B8193" s="249">
        <v>41761</v>
      </c>
      <c r="C8193" s="1" t="s">
        <v>4354</v>
      </c>
      <c r="D8193" s="2">
        <v>3</v>
      </c>
      <c r="F8193" s="233"/>
      <c r="G8193"/>
      <c r="H8193"/>
      <c r="I8193"/>
      <c r="J8193"/>
      <c r="K8193"/>
      <c r="L8193"/>
      <c r="M8193"/>
      <c r="N8193"/>
      <c r="O8193"/>
    </row>
    <row r="8194" spans="2:15" hidden="1" outlineLevel="1">
      <c r="B8194" s="249">
        <v>41761</v>
      </c>
      <c r="C8194" s="1" t="s">
        <v>4356</v>
      </c>
      <c r="D8194" s="2">
        <v>20</v>
      </c>
      <c r="F8194" s="233"/>
      <c r="G8194"/>
      <c r="H8194"/>
      <c r="I8194"/>
      <c r="J8194"/>
      <c r="K8194"/>
      <c r="L8194"/>
      <c r="M8194"/>
      <c r="N8194"/>
      <c r="O8194"/>
    </row>
    <row r="8195" spans="2:15" hidden="1" outlineLevel="1">
      <c r="B8195" s="249">
        <v>41761</v>
      </c>
      <c r="C8195" s="1" t="s">
        <v>4357</v>
      </c>
      <c r="D8195" s="2">
        <v>80</v>
      </c>
      <c r="E8195" s="2"/>
    </row>
    <row r="8196" spans="2:15" hidden="1" outlineLevel="1">
      <c r="B8196" s="249">
        <v>41761</v>
      </c>
      <c r="C8196" s="1" t="s">
        <v>4357</v>
      </c>
      <c r="D8196" s="2">
        <v>35</v>
      </c>
      <c r="E8196" s="2"/>
    </row>
    <row r="8197" spans="2:15" hidden="1" outlineLevel="1">
      <c r="B8197" s="249">
        <v>41761</v>
      </c>
      <c r="C8197" s="1" t="s">
        <v>4358</v>
      </c>
      <c r="D8197" s="2">
        <v>40</v>
      </c>
      <c r="F8197" s="2"/>
    </row>
    <row r="8198" spans="2:15" hidden="1" outlineLevel="1">
      <c r="B8198" s="249">
        <v>41761</v>
      </c>
      <c r="C8198" s="1" t="s">
        <v>4359</v>
      </c>
      <c r="D8198" s="2">
        <v>20</v>
      </c>
    </row>
    <row r="8199" spans="2:15" hidden="1" outlineLevel="1">
      <c r="B8199" s="249">
        <v>41761</v>
      </c>
      <c r="C8199" s="1" t="s">
        <v>4360</v>
      </c>
      <c r="D8199" s="2">
        <v>80</v>
      </c>
      <c r="F8199" s="2"/>
    </row>
    <row r="8200" spans="2:15" hidden="1" outlineLevel="1">
      <c r="B8200" s="249">
        <v>41761</v>
      </c>
      <c r="C8200" s="1" t="s">
        <v>4361</v>
      </c>
      <c r="D8200" s="2">
        <v>10</v>
      </c>
    </row>
    <row r="8201" spans="2:15" hidden="1" outlineLevel="1">
      <c r="B8201" s="249">
        <v>41761</v>
      </c>
      <c r="C8201" s="1" t="s">
        <v>23</v>
      </c>
      <c r="D8201" s="2">
        <v>110</v>
      </c>
      <c r="F8201" s="2"/>
    </row>
    <row r="8202" spans="2:15" hidden="1" outlineLevel="1">
      <c r="B8202" s="249">
        <v>41761</v>
      </c>
      <c r="C8202" s="1" t="s">
        <v>4362</v>
      </c>
      <c r="D8202" s="2">
        <v>32</v>
      </c>
      <c r="E8202" s="2"/>
      <c r="F8202" s="2"/>
    </row>
    <row r="8203" spans="2:15" hidden="1" outlineLevel="1">
      <c r="B8203" s="249">
        <v>41761</v>
      </c>
      <c r="C8203" s="1" t="s">
        <v>848</v>
      </c>
      <c r="D8203" s="2">
        <v>1500</v>
      </c>
    </row>
    <row r="8204" spans="2:15" hidden="1" outlineLevel="1">
      <c r="B8204" s="249">
        <v>41762</v>
      </c>
      <c r="C8204" s="2" t="s">
        <v>4363</v>
      </c>
      <c r="D8204" s="2">
        <v>50</v>
      </c>
      <c r="F8204" s="2"/>
    </row>
    <row r="8205" spans="2:15" hidden="1" outlineLevel="1">
      <c r="B8205" s="249">
        <v>41762</v>
      </c>
      <c r="C8205" s="2" t="s">
        <v>4364</v>
      </c>
      <c r="D8205" s="2">
        <v>20</v>
      </c>
      <c r="F8205" s="233"/>
      <c r="G8205"/>
      <c r="H8205"/>
      <c r="I8205"/>
      <c r="J8205"/>
      <c r="K8205"/>
      <c r="L8205"/>
      <c r="M8205"/>
      <c r="N8205"/>
      <c r="O8205"/>
    </row>
    <row r="8206" spans="2:15" hidden="1" outlineLevel="1">
      <c r="B8206" s="249">
        <v>41762</v>
      </c>
      <c r="C8206" s="236" t="s">
        <v>4365</v>
      </c>
      <c r="D8206" s="70">
        <v>10</v>
      </c>
    </row>
    <row r="8207" spans="2:15" hidden="1" outlineLevel="1">
      <c r="B8207" s="249">
        <v>41762</v>
      </c>
      <c r="C8207" s="1" t="s">
        <v>4366</v>
      </c>
      <c r="D8207" s="2">
        <v>20</v>
      </c>
      <c r="G8207" s="2"/>
      <c r="I8207" s="32"/>
      <c r="K8207" s="2"/>
    </row>
    <row r="8208" spans="2:15" hidden="1" outlineLevel="1">
      <c r="B8208" s="249">
        <v>41762</v>
      </c>
      <c r="C8208" s="1" t="s">
        <v>4367</v>
      </c>
      <c r="D8208" s="2">
        <v>5</v>
      </c>
      <c r="F8208" s="2"/>
      <c r="I8208" s="32"/>
      <c r="K8208" s="2"/>
    </row>
    <row r="8209" spans="2:8" hidden="1" outlineLevel="1">
      <c r="B8209" s="249">
        <v>41762</v>
      </c>
      <c r="C8209" s="1" t="s">
        <v>4368</v>
      </c>
      <c r="D8209" s="2">
        <v>13</v>
      </c>
      <c r="F8209" s="2"/>
    </row>
    <row r="8210" spans="2:8" hidden="1" outlineLevel="1">
      <c r="B8210" s="249">
        <v>41762</v>
      </c>
      <c r="C8210" s="1" t="s">
        <v>4369</v>
      </c>
      <c r="D8210" s="2">
        <v>88</v>
      </c>
      <c r="E8210" s="2"/>
      <c r="F8210" s="2"/>
      <c r="G8210" s="2"/>
    </row>
    <row r="8211" spans="2:8" hidden="1" outlineLevel="1">
      <c r="B8211" s="249">
        <v>41762</v>
      </c>
      <c r="C8211" s="1" t="s">
        <v>4370</v>
      </c>
      <c r="D8211" s="2">
        <v>40</v>
      </c>
      <c r="F8211" s="2"/>
    </row>
    <row r="8212" spans="2:8" hidden="1" outlineLevel="1">
      <c r="B8212" s="249">
        <v>41762</v>
      </c>
      <c r="C8212" s="1" t="s">
        <v>4371</v>
      </c>
      <c r="D8212" s="2">
        <v>40</v>
      </c>
    </row>
    <row r="8213" spans="2:8" hidden="1" outlineLevel="1">
      <c r="B8213" s="249">
        <v>41762</v>
      </c>
      <c r="C8213" s="1" t="s">
        <v>4372</v>
      </c>
      <c r="D8213" s="2">
        <v>50</v>
      </c>
    </row>
    <row r="8214" spans="2:8" hidden="1" outlineLevel="1">
      <c r="B8214" s="249">
        <v>41762</v>
      </c>
      <c r="C8214" s="1" t="s">
        <v>4373</v>
      </c>
      <c r="D8214" s="2">
        <v>40</v>
      </c>
      <c r="F8214" s="2"/>
    </row>
    <row r="8215" spans="2:8" hidden="1" outlineLevel="1">
      <c r="B8215" s="249">
        <v>41762</v>
      </c>
      <c r="C8215" s="1" t="s">
        <v>4374</v>
      </c>
      <c r="D8215" s="2">
        <v>100</v>
      </c>
    </row>
    <row r="8216" spans="2:8" hidden="1" outlineLevel="1">
      <c r="B8216" s="249">
        <v>41762</v>
      </c>
      <c r="C8216" s="1" t="s">
        <v>4375</v>
      </c>
      <c r="D8216" s="2">
        <v>100</v>
      </c>
    </row>
    <row r="8217" spans="2:8" hidden="1" outlineLevel="1">
      <c r="B8217" s="249">
        <v>41762</v>
      </c>
      <c r="C8217" s="1" t="s">
        <v>4376</v>
      </c>
      <c r="D8217" s="2">
        <v>40</v>
      </c>
      <c r="F8217" s="2"/>
    </row>
    <row r="8218" spans="2:8" hidden="1" outlineLevel="1">
      <c r="B8218" s="249">
        <v>41762</v>
      </c>
      <c r="C8218" s="1" t="s">
        <v>4377</v>
      </c>
      <c r="D8218" s="2">
        <v>30</v>
      </c>
      <c r="F8218" s="2"/>
    </row>
    <row r="8219" spans="2:8" hidden="1" outlineLevel="1">
      <c r="B8219" s="249">
        <v>41762</v>
      </c>
      <c r="C8219" s="1" t="s">
        <v>4378</v>
      </c>
      <c r="D8219" s="404">
        <v>10</v>
      </c>
    </row>
    <row r="8220" spans="2:8" hidden="1" outlineLevel="1">
      <c r="B8220" s="249">
        <v>41762</v>
      </c>
      <c r="C8220" s="1" t="s">
        <v>4379</v>
      </c>
      <c r="D8220" s="2">
        <v>30</v>
      </c>
    </row>
    <row r="8221" spans="2:8" hidden="1" outlineLevel="1">
      <c r="B8221" s="249">
        <v>41762</v>
      </c>
      <c r="C8221" s="1" t="s">
        <v>4380</v>
      </c>
      <c r="D8221" s="2">
        <v>10</v>
      </c>
    </row>
    <row r="8222" spans="2:8" hidden="1" outlineLevel="1">
      <c r="B8222" s="249">
        <v>41762</v>
      </c>
      <c r="C8222" s="1" t="s">
        <v>4381</v>
      </c>
      <c r="D8222" s="2">
        <v>10</v>
      </c>
      <c r="F8222" s="2"/>
    </row>
    <row r="8223" spans="2:8" hidden="1" outlineLevel="1">
      <c r="B8223" s="249">
        <v>41762</v>
      </c>
      <c r="C8223" s="1" t="s">
        <v>4382</v>
      </c>
      <c r="D8223" s="2">
        <v>40</v>
      </c>
      <c r="F8223" s="2"/>
    </row>
    <row r="8224" spans="2:8" hidden="1" outlineLevel="1">
      <c r="B8224" s="249">
        <v>41762</v>
      </c>
      <c r="C8224" s="1" t="s">
        <v>4383</v>
      </c>
      <c r="D8224" s="2">
        <v>10</v>
      </c>
      <c r="F8224" s="2"/>
      <c r="H8224" s="7"/>
    </row>
    <row r="8225" spans="2:10" hidden="1" outlineLevel="1">
      <c r="B8225" s="249">
        <v>41762</v>
      </c>
      <c r="C8225" s="1" t="s">
        <v>4384</v>
      </c>
      <c r="D8225" s="2">
        <v>25</v>
      </c>
      <c r="E8225" s="2"/>
      <c r="H8225" s="7"/>
    </row>
    <row r="8226" spans="2:10" hidden="1" outlineLevel="1">
      <c r="B8226" s="249">
        <v>41762</v>
      </c>
      <c r="C8226" s="1" t="s">
        <v>4385</v>
      </c>
      <c r="D8226" s="2">
        <v>5</v>
      </c>
      <c r="E8226" s="2"/>
      <c r="J8226" s="7"/>
    </row>
    <row r="8227" spans="2:10" hidden="1" outlineLevel="1">
      <c r="B8227" s="249">
        <v>41762</v>
      </c>
      <c r="C8227" s="1" t="s">
        <v>4386</v>
      </c>
      <c r="D8227" s="2">
        <v>20</v>
      </c>
      <c r="E8227" s="2"/>
      <c r="F8227" s="2"/>
      <c r="J8227" s="7"/>
    </row>
    <row r="8228" spans="2:10" hidden="1" outlineLevel="1">
      <c r="B8228" s="249">
        <v>41762</v>
      </c>
      <c r="C8228" s="1" t="s">
        <v>4387</v>
      </c>
      <c r="D8228" s="2">
        <v>40</v>
      </c>
      <c r="F8228" s="2"/>
    </row>
    <row r="8229" spans="2:10" hidden="1" outlineLevel="1">
      <c r="B8229" s="249">
        <v>41762</v>
      </c>
      <c r="C8229" s="1" t="s">
        <v>4388</v>
      </c>
      <c r="D8229" s="2">
        <v>156</v>
      </c>
      <c r="E8229" s="2"/>
      <c r="H8229" s="2"/>
    </row>
    <row r="8230" spans="2:10" hidden="1" outlineLevel="1">
      <c r="B8230" s="249">
        <v>41762</v>
      </c>
      <c r="C8230" s="1" t="s">
        <v>605</v>
      </c>
      <c r="D8230" s="2">
        <v>1300</v>
      </c>
      <c r="F8230" s="2"/>
    </row>
    <row r="8231" spans="2:10" hidden="1" outlineLevel="1">
      <c r="B8231" s="249">
        <v>41762</v>
      </c>
      <c r="C8231" s="2" t="s">
        <v>947</v>
      </c>
      <c r="D8231" s="2">
        <v>10</v>
      </c>
      <c r="E8231" s="2"/>
      <c r="F8231" s="2"/>
    </row>
    <row r="8232" spans="2:10" hidden="1" outlineLevel="1">
      <c r="B8232" s="249">
        <v>41762</v>
      </c>
      <c r="C8232" s="1" t="s">
        <v>114</v>
      </c>
      <c r="D8232" s="2">
        <v>40</v>
      </c>
      <c r="F8232" s="2"/>
    </row>
    <row r="8233" spans="2:10" hidden="1" outlineLevel="1">
      <c r="B8233" s="249">
        <v>41762</v>
      </c>
      <c r="C8233" s="1" t="s">
        <v>4099</v>
      </c>
      <c r="D8233" s="2">
        <v>20</v>
      </c>
      <c r="E8233" s="2"/>
    </row>
    <row r="8234" spans="2:10" hidden="1" outlineLevel="1">
      <c r="B8234" s="249">
        <v>41762</v>
      </c>
      <c r="C8234" s="1" t="s">
        <v>51</v>
      </c>
      <c r="D8234" s="2">
        <v>55</v>
      </c>
      <c r="E8234" s="2"/>
      <c r="F8234" s="2"/>
    </row>
    <row r="8235" spans="2:10" hidden="1" outlineLevel="1">
      <c r="B8235" s="249">
        <v>41762</v>
      </c>
      <c r="C8235" s="1" t="s">
        <v>531</v>
      </c>
      <c r="D8235" s="2">
        <v>33</v>
      </c>
    </row>
    <row r="8236" spans="2:10" hidden="1" outlineLevel="1">
      <c r="B8236" s="249">
        <v>41762</v>
      </c>
      <c r="C8236" s="1" t="s">
        <v>4389</v>
      </c>
      <c r="D8236" s="2">
        <v>200</v>
      </c>
    </row>
    <row r="8237" spans="2:10" hidden="1" outlineLevel="1">
      <c r="B8237" s="249">
        <v>41762</v>
      </c>
      <c r="C8237" s="1" t="s">
        <v>4390</v>
      </c>
      <c r="D8237" s="2">
        <v>20</v>
      </c>
      <c r="F8237" s="2"/>
    </row>
    <row r="8238" spans="2:10" hidden="1" outlineLevel="1">
      <c r="B8238" s="249">
        <v>41762</v>
      </c>
      <c r="C8238" s="1" t="s">
        <v>23</v>
      </c>
      <c r="D8238" s="2">
        <v>180</v>
      </c>
      <c r="E8238" s="253"/>
      <c r="F8238" s="2"/>
    </row>
    <row r="8239" spans="2:10" hidden="1" outlineLevel="1">
      <c r="B8239" s="249">
        <v>41762</v>
      </c>
      <c r="C8239" s="1" t="s">
        <v>173</v>
      </c>
      <c r="D8239" s="2">
        <v>30</v>
      </c>
      <c r="E8239" s="2"/>
      <c r="F8239" s="2"/>
    </row>
    <row r="8240" spans="2:10" hidden="1" outlineLevel="1">
      <c r="B8240" s="249">
        <v>41762</v>
      </c>
      <c r="C8240" s="1" t="s">
        <v>112</v>
      </c>
      <c r="D8240" s="2">
        <v>10</v>
      </c>
      <c r="E8240" s="2"/>
    </row>
    <row r="8241" spans="2:7" hidden="1" outlineLevel="1">
      <c r="B8241" s="249">
        <v>41763</v>
      </c>
      <c r="C8241" s="1" t="s">
        <v>525</v>
      </c>
      <c r="D8241" s="2">
        <v>17</v>
      </c>
      <c r="F8241" s="2"/>
    </row>
    <row r="8242" spans="2:7" hidden="1" outlineLevel="1">
      <c r="B8242" s="249">
        <v>41763</v>
      </c>
      <c r="C8242" s="1" t="s">
        <v>18</v>
      </c>
      <c r="D8242" s="2">
        <v>131</v>
      </c>
      <c r="E8242" s="2"/>
    </row>
    <row r="8243" spans="2:7" hidden="1" outlineLevel="1">
      <c r="B8243" s="249">
        <v>41763</v>
      </c>
      <c r="C8243" s="2" t="s">
        <v>51</v>
      </c>
      <c r="D8243" s="2">
        <v>77</v>
      </c>
      <c r="F8243" s="2"/>
    </row>
    <row r="8244" spans="2:7" hidden="1" outlineLevel="1">
      <c r="B8244" s="249">
        <v>41763</v>
      </c>
      <c r="C8244" s="1" t="s">
        <v>2556</v>
      </c>
      <c r="D8244" s="2">
        <v>110</v>
      </c>
      <c r="F8244" s="2"/>
    </row>
    <row r="8245" spans="2:7" hidden="1" outlineLevel="1">
      <c r="B8245" s="249">
        <v>41763</v>
      </c>
      <c r="C8245" s="205" t="s">
        <v>901</v>
      </c>
      <c r="D8245" s="2">
        <v>3</v>
      </c>
      <c r="F8245" s="2"/>
    </row>
    <row r="8246" spans="2:7" hidden="1" outlineLevel="1">
      <c r="B8246" s="249">
        <v>41763</v>
      </c>
      <c r="C8246" s="1" t="s">
        <v>186</v>
      </c>
      <c r="D8246" s="2">
        <v>30</v>
      </c>
    </row>
    <row r="8247" spans="2:7" hidden="1" outlineLevel="1">
      <c r="B8247" s="249">
        <v>41763</v>
      </c>
      <c r="C8247" s="1" t="s">
        <v>114</v>
      </c>
      <c r="D8247" s="2">
        <v>70</v>
      </c>
      <c r="E8247" s="2"/>
      <c r="F8247" s="2"/>
    </row>
    <row r="8248" spans="2:7" hidden="1" outlineLevel="1">
      <c r="B8248" s="249">
        <v>41763</v>
      </c>
      <c r="C8248" s="1" t="s">
        <v>387</v>
      </c>
      <c r="D8248" s="2">
        <v>10</v>
      </c>
      <c r="F8248" s="2"/>
    </row>
    <row r="8249" spans="2:7" hidden="1" outlineLevel="1">
      <c r="B8249" s="249">
        <v>41763</v>
      </c>
      <c r="C8249" s="1" t="s">
        <v>2259</v>
      </c>
      <c r="D8249" s="2">
        <v>10</v>
      </c>
      <c r="E8249" s="2"/>
    </row>
    <row r="8250" spans="2:7" hidden="1" outlineLevel="1">
      <c r="B8250" s="249">
        <v>41763</v>
      </c>
      <c r="C8250" s="1" t="s">
        <v>401</v>
      </c>
      <c r="D8250" s="2">
        <v>50</v>
      </c>
      <c r="F8250" s="2"/>
    </row>
    <row r="8251" spans="2:7" hidden="1" outlineLevel="1">
      <c r="B8251" s="249">
        <v>41763</v>
      </c>
      <c r="C8251" s="1" t="s">
        <v>51</v>
      </c>
      <c r="D8251" s="2">
        <v>10</v>
      </c>
      <c r="F8251" s="2"/>
    </row>
    <row r="8252" spans="2:7" hidden="1" outlineLevel="1">
      <c r="B8252" s="249">
        <v>41763</v>
      </c>
      <c r="C8252" s="1" t="s">
        <v>4391</v>
      </c>
      <c r="D8252" s="2">
        <v>10</v>
      </c>
      <c r="E8252" s="2"/>
      <c r="F8252" s="2"/>
    </row>
    <row r="8253" spans="2:7" hidden="1" outlineLevel="1">
      <c r="B8253" s="249">
        <v>41763</v>
      </c>
      <c r="C8253" s="1" t="s">
        <v>525</v>
      </c>
      <c r="D8253" s="14">
        <v>86</v>
      </c>
      <c r="F8253" s="2"/>
    </row>
    <row r="8254" spans="2:7" hidden="1" outlineLevel="1">
      <c r="B8254" s="249">
        <v>41763</v>
      </c>
      <c r="C8254" s="1" t="s">
        <v>2316</v>
      </c>
      <c r="D8254" s="2">
        <v>10</v>
      </c>
      <c r="F8254" s="2"/>
      <c r="G8254" s="2"/>
    </row>
    <row r="8255" spans="2:7" hidden="1" outlineLevel="1">
      <c r="B8255" s="249">
        <v>41763</v>
      </c>
      <c r="C8255" s="1" t="s">
        <v>4392</v>
      </c>
      <c r="D8255" s="2">
        <v>75</v>
      </c>
      <c r="F8255" s="2"/>
    </row>
    <row r="8256" spans="2:7" hidden="1" outlineLevel="1">
      <c r="B8256" s="249">
        <v>41764</v>
      </c>
      <c r="C8256" s="1" t="s">
        <v>525</v>
      </c>
      <c r="D8256" s="2">
        <v>52</v>
      </c>
      <c r="F8256" s="2"/>
    </row>
    <row r="8257" spans="2:6" hidden="1" outlineLevel="1">
      <c r="B8257" s="249">
        <v>41764</v>
      </c>
      <c r="C8257" s="1" t="s">
        <v>525</v>
      </c>
      <c r="D8257" s="2">
        <v>36</v>
      </c>
    </row>
    <row r="8258" spans="2:6" hidden="1" outlineLevel="1">
      <c r="B8258" s="249">
        <v>41764</v>
      </c>
      <c r="C8258" s="1" t="s">
        <v>401</v>
      </c>
      <c r="D8258" s="2">
        <v>40</v>
      </c>
    </row>
    <row r="8259" spans="2:6" hidden="1" outlineLevel="1">
      <c r="B8259" s="249">
        <v>41765</v>
      </c>
      <c r="C8259" s="1" t="s">
        <v>525</v>
      </c>
      <c r="D8259" s="2">
        <v>16</v>
      </c>
    </row>
    <row r="8260" spans="2:6" hidden="1" outlineLevel="1">
      <c r="B8260" s="249">
        <v>41765</v>
      </c>
      <c r="C8260" s="1" t="s">
        <v>4406</v>
      </c>
      <c r="D8260" s="2">
        <v>680</v>
      </c>
    </row>
    <row r="8261" spans="2:6" hidden="1" outlineLevel="1">
      <c r="B8261" s="249">
        <v>41765</v>
      </c>
      <c r="C8261" s="1" t="s">
        <v>2928</v>
      </c>
      <c r="D8261" s="2">
        <v>60</v>
      </c>
    </row>
    <row r="8262" spans="2:6" hidden="1" outlineLevel="1">
      <c r="B8262" s="249">
        <v>41765</v>
      </c>
      <c r="C8262" s="2" t="s">
        <v>525</v>
      </c>
      <c r="D8262" s="2">
        <v>40</v>
      </c>
    </row>
    <row r="8263" spans="2:6" hidden="1" outlineLevel="1">
      <c r="B8263" s="249">
        <v>41765</v>
      </c>
      <c r="C8263" s="2" t="s">
        <v>12</v>
      </c>
      <c r="D8263" s="2">
        <v>336</v>
      </c>
    </row>
    <row r="8264" spans="2:6" hidden="1" outlineLevel="1">
      <c r="B8264" s="249">
        <v>41765</v>
      </c>
      <c r="C8264" s="1" t="s">
        <v>525</v>
      </c>
      <c r="D8264" s="2">
        <v>20</v>
      </c>
      <c r="F8264" s="2"/>
    </row>
    <row r="8265" spans="2:6" hidden="1" outlineLevel="1">
      <c r="B8265" s="249">
        <v>41765</v>
      </c>
      <c r="C8265" s="1" t="s">
        <v>111</v>
      </c>
      <c r="D8265" s="2">
        <v>30</v>
      </c>
    </row>
    <row r="8266" spans="2:6" hidden="1" outlineLevel="1">
      <c r="B8266" s="249">
        <v>41765</v>
      </c>
      <c r="C8266" s="1" t="s">
        <v>401</v>
      </c>
      <c r="D8266" s="2">
        <v>50</v>
      </c>
      <c r="F8266" s="2"/>
    </row>
    <row r="8267" spans="2:6" hidden="1" outlineLevel="1">
      <c r="B8267" s="249">
        <v>41765</v>
      </c>
      <c r="C8267" s="1" t="s">
        <v>205</v>
      </c>
      <c r="D8267" s="2">
        <v>93</v>
      </c>
      <c r="F8267" s="2"/>
    </row>
    <row r="8268" spans="2:6" hidden="1" outlineLevel="1">
      <c r="B8268" s="249">
        <v>41766</v>
      </c>
      <c r="C8268" s="1" t="s">
        <v>525</v>
      </c>
      <c r="D8268" s="2">
        <v>65</v>
      </c>
    </row>
    <row r="8269" spans="2:6" hidden="1" outlineLevel="1">
      <c r="B8269" s="249">
        <v>41766</v>
      </c>
      <c r="C8269" s="1" t="s">
        <v>12</v>
      </c>
      <c r="D8269" s="2">
        <v>25</v>
      </c>
    </row>
    <row r="8270" spans="2:6" hidden="1" outlineLevel="1">
      <c r="B8270" s="249">
        <v>41766</v>
      </c>
      <c r="C8270" s="1" t="s">
        <v>525</v>
      </c>
      <c r="D8270" s="2">
        <v>21</v>
      </c>
    </row>
    <row r="8271" spans="2:6" hidden="1" outlineLevel="1">
      <c r="B8271" s="249">
        <v>41766</v>
      </c>
      <c r="C8271" s="205" t="s">
        <v>4411</v>
      </c>
      <c r="D8271" s="2">
        <v>330</v>
      </c>
      <c r="E8271" s="2"/>
      <c r="F8271" s="228"/>
    </row>
    <row r="8272" spans="2:6" hidden="1" outlineLevel="1">
      <c r="B8272" s="249">
        <v>41766</v>
      </c>
      <c r="C8272" s="1" t="s">
        <v>445</v>
      </c>
      <c r="D8272" s="2">
        <v>40</v>
      </c>
      <c r="F8272" s="2"/>
    </row>
    <row r="8273" spans="2:6" hidden="1" outlineLevel="1">
      <c r="B8273" s="249">
        <v>41766</v>
      </c>
      <c r="C8273" s="1" t="s">
        <v>304</v>
      </c>
      <c r="D8273" s="2">
        <v>50</v>
      </c>
    </row>
    <row r="8274" spans="2:6" hidden="1" outlineLevel="1">
      <c r="B8274" s="249">
        <v>41766</v>
      </c>
      <c r="C8274" s="1" t="s">
        <v>401</v>
      </c>
      <c r="D8274" s="2">
        <v>50</v>
      </c>
      <c r="E8274" s="2"/>
      <c r="F8274" s="2"/>
    </row>
    <row r="8275" spans="2:6" hidden="1" outlineLevel="1">
      <c r="B8275" s="249">
        <v>41766</v>
      </c>
      <c r="C8275" s="1" t="s">
        <v>111</v>
      </c>
      <c r="D8275" s="2">
        <v>30</v>
      </c>
      <c r="F8275" s="2"/>
    </row>
    <row r="8276" spans="2:6" hidden="1" outlineLevel="1">
      <c r="B8276" s="249">
        <v>41767</v>
      </c>
      <c r="C8276" s="1" t="s">
        <v>525</v>
      </c>
      <c r="D8276" s="2">
        <v>23</v>
      </c>
    </row>
    <row r="8277" spans="2:6" hidden="1" outlineLevel="1">
      <c r="B8277" s="249">
        <v>41767</v>
      </c>
      <c r="C8277" s="1" t="s">
        <v>525</v>
      </c>
      <c r="D8277" s="2">
        <v>33</v>
      </c>
      <c r="F8277" s="2"/>
    </row>
    <row r="8278" spans="2:6" hidden="1" outlineLevel="1">
      <c r="B8278" s="249">
        <v>41767</v>
      </c>
      <c r="C8278" s="2" t="s">
        <v>12</v>
      </c>
      <c r="D8278" s="2">
        <v>60</v>
      </c>
      <c r="F8278" s="2"/>
    </row>
    <row r="8279" spans="2:6" hidden="1" outlineLevel="1">
      <c r="B8279" s="249">
        <v>41767</v>
      </c>
      <c r="C8279" s="1" t="s">
        <v>525</v>
      </c>
      <c r="D8279" s="2">
        <v>10</v>
      </c>
    </row>
    <row r="8280" spans="2:6" hidden="1" outlineLevel="1">
      <c r="B8280" s="249">
        <v>41767</v>
      </c>
      <c r="C8280" s="1" t="s">
        <v>525</v>
      </c>
      <c r="D8280" s="2">
        <v>30</v>
      </c>
      <c r="F8280" s="2"/>
    </row>
    <row r="8281" spans="2:6" hidden="1" outlineLevel="1">
      <c r="B8281" s="249">
        <v>41767</v>
      </c>
      <c r="C8281" s="1" t="s">
        <v>525</v>
      </c>
      <c r="D8281" s="2">
        <v>20</v>
      </c>
    </row>
    <row r="8282" spans="2:6" hidden="1" outlineLevel="1">
      <c r="B8282" s="249">
        <v>41767</v>
      </c>
      <c r="C8282" s="1" t="s">
        <v>3658</v>
      </c>
      <c r="D8282" s="2">
        <v>98</v>
      </c>
    </row>
    <row r="8283" spans="2:6" hidden="1" outlineLevel="1">
      <c r="B8283" s="249">
        <v>41767</v>
      </c>
      <c r="C8283" s="1" t="s">
        <v>304</v>
      </c>
      <c r="D8283" s="2">
        <v>50</v>
      </c>
    </row>
    <row r="8284" spans="2:6" hidden="1" outlineLevel="1">
      <c r="B8284" s="249">
        <v>41768</v>
      </c>
      <c r="C8284" s="1" t="s">
        <v>525</v>
      </c>
      <c r="D8284" s="2">
        <v>32</v>
      </c>
      <c r="F8284" s="2"/>
    </row>
    <row r="8285" spans="2:6" hidden="1" outlineLevel="1">
      <c r="B8285" s="249">
        <v>41768</v>
      </c>
      <c r="C8285" s="1" t="s">
        <v>12</v>
      </c>
      <c r="D8285" s="2">
        <v>120</v>
      </c>
    </row>
    <row r="8286" spans="2:6" hidden="1" outlineLevel="1">
      <c r="B8286" s="249">
        <v>41768</v>
      </c>
      <c r="C8286" s="2" t="s">
        <v>525</v>
      </c>
      <c r="D8286" s="2">
        <v>100</v>
      </c>
    </row>
    <row r="8287" spans="2:6" hidden="1" outlineLevel="1">
      <c r="B8287" s="249">
        <v>41768</v>
      </c>
      <c r="C8287" s="2" t="s">
        <v>57</v>
      </c>
      <c r="D8287" s="2">
        <v>400</v>
      </c>
      <c r="F8287" s="2"/>
    </row>
    <row r="8288" spans="2:6" hidden="1" outlineLevel="1">
      <c r="B8288" s="249">
        <v>41769</v>
      </c>
      <c r="C8288" s="2" t="s">
        <v>525</v>
      </c>
      <c r="D8288" s="70">
        <v>15</v>
      </c>
    </row>
    <row r="8289" spans="2:7" hidden="1" outlineLevel="1">
      <c r="B8289" s="249">
        <v>41769</v>
      </c>
      <c r="C8289" s="70" t="s">
        <v>525</v>
      </c>
      <c r="D8289" s="70">
        <v>15</v>
      </c>
    </row>
    <row r="8290" spans="2:7" hidden="1" outlineLevel="1">
      <c r="B8290" s="249">
        <v>41769</v>
      </c>
      <c r="C8290" s="1" t="s">
        <v>4051</v>
      </c>
      <c r="D8290" s="2">
        <v>200</v>
      </c>
    </row>
    <row r="8291" spans="2:7" hidden="1" outlineLevel="1">
      <c r="B8291" s="249">
        <v>41769</v>
      </c>
      <c r="C8291" s="236" t="s">
        <v>445</v>
      </c>
      <c r="D8291" s="70">
        <v>70</v>
      </c>
      <c r="F8291" s="2"/>
      <c r="G8291" s="2"/>
    </row>
    <row r="8292" spans="2:7" hidden="1" outlineLevel="1">
      <c r="B8292" s="249">
        <v>41769</v>
      </c>
      <c r="C8292" s="236" t="s">
        <v>4412</v>
      </c>
      <c r="D8292" s="70">
        <v>200</v>
      </c>
    </row>
    <row r="8293" spans="2:7" hidden="1" outlineLevel="1">
      <c r="B8293" s="249">
        <v>41769</v>
      </c>
      <c r="C8293" s="1" t="s">
        <v>401</v>
      </c>
      <c r="D8293" s="70">
        <v>12</v>
      </c>
    </row>
    <row r="8294" spans="2:7" hidden="1" outlineLevel="1">
      <c r="B8294" s="249">
        <v>41769</v>
      </c>
      <c r="C8294" s="1" t="s">
        <v>114</v>
      </c>
      <c r="D8294" s="2">
        <v>70</v>
      </c>
    </row>
    <row r="8295" spans="2:7" hidden="1" outlineLevel="1">
      <c r="B8295" s="249">
        <v>41769</v>
      </c>
      <c r="C8295" s="1" t="s">
        <v>4413</v>
      </c>
      <c r="D8295" s="2">
        <v>10</v>
      </c>
    </row>
    <row r="8296" spans="2:7" hidden="1" outlineLevel="1">
      <c r="B8296" s="249">
        <v>41769</v>
      </c>
      <c r="C8296" s="1" t="s">
        <v>4414</v>
      </c>
      <c r="D8296" s="2">
        <v>100</v>
      </c>
      <c r="E8296" s="2"/>
    </row>
    <row r="8297" spans="2:7" hidden="1" outlineLevel="1">
      <c r="B8297" s="249">
        <v>41770</v>
      </c>
      <c r="C8297" s="1" t="s">
        <v>18</v>
      </c>
      <c r="D8297" s="2">
        <v>67</v>
      </c>
    </row>
    <row r="8298" spans="2:7" hidden="1" outlineLevel="1">
      <c r="B8298" s="249">
        <v>41770</v>
      </c>
      <c r="C8298" s="1" t="s">
        <v>414</v>
      </c>
      <c r="D8298" s="2">
        <v>40</v>
      </c>
    </row>
    <row r="8299" spans="2:7" hidden="1" outlineLevel="1">
      <c r="B8299" s="249">
        <v>41770</v>
      </c>
      <c r="C8299" s="2" t="s">
        <v>516</v>
      </c>
      <c r="D8299" s="2">
        <v>10</v>
      </c>
    </row>
    <row r="8300" spans="2:7" hidden="1" outlineLevel="1">
      <c r="B8300" s="249">
        <v>41770</v>
      </c>
      <c r="C8300" s="1" t="s">
        <v>4172</v>
      </c>
      <c r="D8300" s="2">
        <v>50</v>
      </c>
      <c r="E8300" s="2"/>
    </row>
    <row r="8301" spans="2:7" hidden="1" outlineLevel="1">
      <c r="B8301" s="249">
        <v>41770</v>
      </c>
      <c r="C8301" s="2" t="s">
        <v>172</v>
      </c>
      <c r="D8301" s="2">
        <v>14</v>
      </c>
      <c r="E8301" s="2"/>
    </row>
    <row r="8302" spans="2:7" hidden="1" outlineLevel="1">
      <c r="B8302" s="249">
        <v>41770</v>
      </c>
      <c r="C8302" s="2" t="s">
        <v>414</v>
      </c>
      <c r="D8302" s="2">
        <v>30</v>
      </c>
    </row>
    <row r="8303" spans="2:7" hidden="1" outlineLevel="1">
      <c r="B8303" s="249">
        <v>41770</v>
      </c>
      <c r="C8303" s="1" t="s">
        <v>76</v>
      </c>
      <c r="D8303" s="2">
        <v>100</v>
      </c>
    </row>
    <row r="8304" spans="2:7" hidden="1" outlineLevel="1">
      <c r="B8304" s="249">
        <v>41770</v>
      </c>
      <c r="C8304" s="1" t="s">
        <v>76</v>
      </c>
      <c r="D8304" s="2">
        <v>500</v>
      </c>
    </row>
    <row r="8305" spans="2:6" hidden="1" outlineLevel="1">
      <c r="B8305" s="249">
        <v>41770</v>
      </c>
      <c r="C8305" s="1" t="s">
        <v>220</v>
      </c>
      <c r="D8305" s="2">
        <v>24</v>
      </c>
      <c r="F8305" s="2"/>
    </row>
    <row r="8306" spans="2:6" hidden="1" outlineLevel="1">
      <c r="B8306" s="249">
        <v>41770</v>
      </c>
      <c r="C8306" s="1" t="s">
        <v>81</v>
      </c>
      <c r="D8306" s="2">
        <v>10</v>
      </c>
    </row>
    <row r="8307" spans="2:6" hidden="1" outlineLevel="1">
      <c r="B8307" s="249">
        <v>41771</v>
      </c>
      <c r="C8307" s="1" t="s">
        <v>525</v>
      </c>
      <c r="D8307" s="2">
        <v>103</v>
      </c>
    </row>
    <row r="8308" spans="2:6" hidden="1" outlineLevel="1">
      <c r="B8308" s="249">
        <v>41771</v>
      </c>
      <c r="C8308" s="1" t="s">
        <v>886</v>
      </c>
      <c r="D8308" s="2">
        <v>40</v>
      </c>
    </row>
    <row r="8309" spans="2:6" hidden="1" outlineLevel="1">
      <c r="B8309" s="249">
        <v>41771</v>
      </c>
      <c r="C8309" s="1" t="s">
        <v>210</v>
      </c>
      <c r="D8309" s="2">
        <v>40</v>
      </c>
    </row>
    <row r="8310" spans="2:6" hidden="1" outlineLevel="1">
      <c r="B8310" s="249">
        <v>41771</v>
      </c>
      <c r="C8310" s="1" t="s">
        <v>51</v>
      </c>
      <c r="D8310" s="2">
        <v>240</v>
      </c>
    </row>
    <row r="8311" spans="2:6" hidden="1" outlineLevel="1">
      <c r="B8311" s="249">
        <v>41771</v>
      </c>
      <c r="C8311" s="1" t="s">
        <v>401</v>
      </c>
      <c r="D8311" s="2">
        <v>30</v>
      </c>
    </row>
    <row r="8312" spans="2:6" hidden="1" outlineLevel="1">
      <c r="B8312" s="249">
        <v>41772</v>
      </c>
      <c r="C8312" s="1" t="s">
        <v>525</v>
      </c>
      <c r="D8312" s="2">
        <v>16</v>
      </c>
      <c r="F8312" s="2"/>
    </row>
    <row r="8313" spans="2:6" hidden="1" outlineLevel="1">
      <c r="B8313" s="249">
        <v>41772</v>
      </c>
      <c r="C8313" s="1" t="s">
        <v>525</v>
      </c>
      <c r="D8313" s="2">
        <v>18</v>
      </c>
    </row>
    <row r="8314" spans="2:6" hidden="1" outlineLevel="1">
      <c r="B8314" s="249">
        <v>41772</v>
      </c>
      <c r="C8314" s="1" t="s">
        <v>12</v>
      </c>
      <c r="D8314" s="2">
        <v>172</v>
      </c>
    </row>
    <row r="8315" spans="2:6" hidden="1" outlineLevel="1">
      <c r="B8315" s="249">
        <v>41772</v>
      </c>
      <c r="C8315" s="1" t="s">
        <v>525</v>
      </c>
      <c r="D8315" s="2">
        <v>18</v>
      </c>
    </row>
    <row r="8316" spans="2:6" hidden="1" outlineLevel="1">
      <c r="B8316" s="249">
        <v>41772</v>
      </c>
      <c r="C8316" s="1" t="s">
        <v>525</v>
      </c>
      <c r="D8316" s="2">
        <v>33</v>
      </c>
      <c r="F8316" s="2"/>
    </row>
    <row r="8317" spans="2:6" hidden="1" outlineLevel="1">
      <c r="B8317" s="249">
        <v>41772</v>
      </c>
      <c r="C8317" s="383" t="s">
        <v>401</v>
      </c>
      <c r="D8317" s="320">
        <v>40</v>
      </c>
      <c r="F8317" s="2"/>
    </row>
    <row r="8318" spans="2:6" hidden="1" outlineLevel="1">
      <c r="B8318" s="249">
        <v>41772</v>
      </c>
      <c r="C8318" s="383" t="s">
        <v>589</v>
      </c>
      <c r="D8318" s="320">
        <v>200</v>
      </c>
    </row>
    <row r="8319" spans="2:6" hidden="1" outlineLevel="1">
      <c r="B8319" s="249">
        <v>41772</v>
      </c>
      <c r="C8319" s="383" t="s">
        <v>4418</v>
      </c>
      <c r="D8319" s="320">
        <v>7</v>
      </c>
    </row>
    <row r="8320" spans="2:6" hidden="1" outlineLevel="1">
      <c r="B8320" s="249">
        <v>41773</v>
      </c>
      <c r="C8320" s="1" t="s">
        <v>525</v>
      </c>
      <c r="D8320" s="2">
        <v>20</v>
      </c>
      <c r="F8320" s="2"/>
    </row>
    <row r="8321" spans="2:7" hidden="1" outlineLevel="1">
      <c r="B8321" s="249">
        <v>41773</v>
      </c>
      <c r="C8321" s="383" t="s">
        <v>525</v>
      </c>
      <c r="D8321" s="320">
        <v>26</v>
      </c>
    </row>
    <row r="8322" spans="2:7" hidden="1" outlineLevel="1">
      <c r="B8322" s="249">
        <v>41773</v>
      </c>
      <c r="C8322" s="383" t="s">
        <v>525</v>
      </c>
      <c r="D8322" s="320">
        <v>17</v>
      </c>
      <c r="F8322" s="2"/>
    </row>
    <row r="8323" spans="2:7" hidden="1" outlineLevel="1">
      <c r="B8323" s="249">
        <v>41773</v>
      </c>
      <c r="C8323" s="383" t="s">
        <v>12</v>
      </c>
      <c r="D8323" s="320">
        <v>111</v>
      </c>
      <c r="F8323" s="2"/>
    </row>
    <row r="8324" spans="2:7" hidden="1" outlineLevel="1">
      <c r="B8324" s="249">
        <v>41773</v>
      </c>
      <c r="C8324" s="383" t="s">
        <v>525</v>
      </c>
      <c r="D8324" s="320">
        <v>27</v>
      </c>
    </row>
    <row r="8325" spans="2:7" hidden="1" outlineLevel="1">
      <c r="B8325" s="249">
        <v>41773</v>
      </c>
      <c r="C8325" s="383" t="s">
        <v>4419</v>
      </c>
      <c r="D8325" s="320">
        <v>150</v>
      </c>
      <c r="E8325" s="399"/>
    </row>
    <row r="8326" spans="2:7" hidden="1" outlineLevel="1">
      <c r="B8326" s="249">
        <v>41773</v>
      </c>
      <c r="C8326" s="383" t="s">
        <v>48</v>
      </c>
      <c r="D8326" s="320">
        <v>190</v>
      </c>
    </row>
    <row r="8327" spans="2:7" hidden="1" outlineLevel="1">
      <c r="B8327" s="249">
        <v>41773</v>
      </c>
      <c r="C8327" s="383" t="s">
        <v>918</v>
      </c>
      <c r="D8327" s="320">
        <v>130</v>
      </c>
    </row>
    <row r="8328" spans="2:7" hidden="1" outlineLevel="1">
      <c r="B8328" s="249">
        <v>41773</v>
      </c>
      <c r="C8328" s="1" t="s">
        <v>401</v>
      </c>
      <c r="D8328" s="2">
        <v>40</v>
      </c>
    </row>
    <row r="8329" spans="2:7" hidden="1" outlineLevel="1">
      <c r="B8329" s="249">
        <v>41773</v>
      </c>
      <c r="C8329" s="383" t="s">
        <v>2282</v>
      </c>
      <c r="D8329" s="320">
        <v>30</v>
      </c>
    </row>
    <row r="8330" spans="2:7" hidden="1" outlineLevel="1">
      <c r="B8330" s="249">
        <v>41773</v>
      </c>
      <c r="C8330" s="1" t="s">
        <v>886</v>
      </c>
      <c r="D8330" s="2">
        <v>10</v>
      </c>
      <c r="G8330" s="2"/>
    </row>
    <row r="8331" spans="2:7" hidden="1" outlineLevel="1">
      <c r="B8331" s="249">
        <v>41774</v>
      </c>
      <c r="C8331" s="383" t="s">
        <v>2316</v>
      </c>
      <c r="D8331" s="320">
        <v>10</v>
      </c>
    </row>
    <row r="8332" spans="2:7" hidden="1" outlineLevel="1">
      <c r="B8332" s="249">
        <v>41774</v>
      </c>
      <c r="C8332" s="383" t="s">
        <v>525</v>
      </c>
      <c r="D8332" s="320">
        <v>30</v>
      </c>
    </row>
    <row r="8333" spans="2:7" hidden="1" outlineLevel="1">
      <c r="B8333" s="249">
        <v>41774</v>
      </c>
      <c r="C8333" s="1" t="s">
        <v>80</v>
      </c>
      <c r="D8333" s="2">
        <v>30</v>
      </c>
      <c r="E8333" s="399"/>
    </row>
    <row r="8334" spans="2:7" hidden="1" outlineLevel="1">
      <c r="B8334" s="249">
        <v>41774</v>
      </c>
      <c r="C8334" s="383" t="s">
        <v>401</v>
      </c>
      <c r="D8334" s="320">
        <v>70</v>
      </c>
    </row>
    <row r="8335" spans="2:7" hidden="1" outlineLevel="1">
      <c r="B8335" s="249">
        <v>41774</v>
      </c>
      <c r="C8335" s="383" t="s">
        <v>4421</v>
      </c>
      <c r="D8335" s="320">
        <v>186</v>
      </c>
    </row>
    <row r="8336" spans="2:7" hidden="1" outlineLevel="1">
      <c r="B8336" s="249">
        <v>41774</v>
      </c>
      <c r="C8336" s="1" t="s">
        <v>457</v>
      </c>
      <c r="D8336" s="2">
        <v>40</v>
      </c>
    </row>
    <row r="8337" spans="2:4" hidden="1" outlineLevel="1">
      <c r="B8337" s="249">
        <v>41775</v>
      </c>
      <c r="C8337" s="236" t="s">
        <v>4422</v>
      </c>
      <c r="D8337" s="2">
        <v>150</v>
      </c>
    </row>
    <row r="8338" spans="2:4" hidden="1" outlineLevel="1">
      <c r="B8338" s="249">
        <v>41775</v>
      </c>
      <c r="C8338" s="1" t="s">
        <v>4423</v>
      </c>
      <c r="D8338" s="2">
        <v>12</v>
      </c>
    </row>
    <row r="8339" spans="2:4" hidden="1" outlineLevel="1">
      <c r="B8339" s="249">
        <v>41775</v>
      </c>
      <c r="C8339" s="1" t="s">
        <v>401</v>
      </c>
      <c r="D8339" s="2">
        <v>12</v>
      </c>
    </row>
    <row r="8340" spans="2:4" hidden="1" outlineLevel="1">
      <c r="B8340" s="249">
        <v>41775</v>
      </c>
      <c r="C8340" s="1" t="s">
        <v>774</v>
      </c>
      <c r="D8340" s="2">
        <v>320</v>
      </c>
    </row>
    <row r="8341" spans="2:4" hidden="1" outlineLevel="1">
      <c r="B8341" s="249">
        <v>41776</v>
      </c>
      <c r="C8341" s="236" t="s">
        <v>4412</v>
      </c>
      <c r="D8341" s="70">
        <v>200</v>
      </c>
    </row>
    <row r="8342" spans="2:4" hidden="1" outlineLevel="1">
      <c r="B8342" s="249">
        <v>41776</v>
      </c>
      <c r="C8342" s="1" t="s">
        <v>2853</v>
      </c>
      <c r="D8342" s="2">
        <v>30</v>
      </c>
    </row>
    <row r="8343" spans="2:4" hidden="1" outlineLevel="1">
      <c r="B8343" s="249">
        <v>41776</v>
      </c>
      <c r="C8343" s="1" t="s">
        <v>151</v>
      </c>
      <c r="D8343" s="2">
        <v>250</v>
      </c>
    </row>
    <row r="8344" spans="2:4" hidden="1" outlineLevel="1">
      <c r="B8344" s="249">
        <v>41776</v>
      </c>
      <c r="C8344" s="1" t="s">
        <v>4425</v>
      </c>
      <c r="D8344" s="2">
        <v>50</v>
      </c>
    </row>
    <row r="8345" spans="2:4" hidden="1" outlineLevel="1">
      <c r="B8345" s="249">
        <v>41776</v>
      </c>
      <c r="C8345" s="1" t="s">
        <v>4426</v>
      </c>
      <c r="D8345" s="2">
        <v>175</v>
      </c>
    </row>
    <row r="8346" spans="2:4" hidden="1" outlineLevel="1">
      <c r="B8346" s="249">
        <v>41776</v>
      </c>
      <c r="C8346" s="1" t="s">
        <v>114</v>
      </c>
      <c r="D8346" s="2">
        <v>60</v>
      </c>
    </row>
    <row r="8347" spans="2:4" hidden="1" outlineLevel="1">
      <c r="B8347" s="249">
        <v>41776</v>
      </c>
      <c r="C8347" s="1" t="s">
        <v>2316</v>
      </c>
      <c r="D8347" s="2">
        <v>5</v>
      </c>
    </row>
    <row r="8348" spans="2:4" hidden="1" outlineLevel="1">
      <c r="B8348" s="249">
        <v>41776</v>
      </c>
      <c r="C8348" s="1" t="s">
        <v>4427</v>
      </c>
      <c r="D8348" s="2">
        <v>18</v>
      </c>
    </row>
    <row r="8349" spans="2:4" hidden="1" outlineLevel="1">
      <c r="B8349" s="249">
        <v>41777</v>
      </c>
      <c r="C8349" s="1" t="s">
        <v>663</v>
      </c>
      <c r="D8349" s="2">
        <v>750</v>
      </c>
    </row>
    <row r="8350" spans="2:4" hidden="1" outlineLevel="1">
      <c r="B8350" s="249">
        <v>41777</v>
      </c>
      <c r="C8350" s="1" t="s">
        <v>445</v>
      </c>
      <c r="D8350" s="2">
        <v>40</v>
      </c>
    </row>
    <row r="8351" spans="2:4" hidden="1" outlineLevel="1">
      <c r="B8351" s="249">
        <v>41777</v>
      </c>
      <c r="C8351" s="1" t="s">
        <v>4430</v>
      </c>
      <c r="D8351" s="2">
        <v>82</v>
      </c>
    </row>
    <row r="8352" spans="2:4" hidden="1" outlineLevel="1">
      <c r="B8352" s="249">
        <v>41777</v>
      </c>
      <c r="C8352" s="1" t="s">
        <v>51</v>
      </c>
      <c r="D8352" s="2">
        <v>20</v>
      </c>
    </row>
    <row r="8353" spans="2:5" hidden="1" outlineLevel="1">
      <c r="B8353" s="249">
        <v>41777</v>
      </c>
      <c r="C8353" s="1" t="s">
        <v>51</v>
      </c>
      <c r="D8353" s="2">
        <v>120</v>
      </c>
    </row>
    <row r="8354" spans="2:5" hidden="1" outlineLevel="1">
      <c r="B8354" s="249">
        <v>41777</v>
      </c>
      <c r="C8354" s="1" t="s">
        <v>3611</v>
      </c>
      <c r="D8354" s="2">
        <v>10</v>
      </c>
    </row>
    <row r="8355" spans="2:5" hidden="1" outlineLevel="1">
      <c r="B8355" s="249">
        <v>41777</v>
      </c>
      <c r="C8355" s="1" t="s">
        <v>4429</v>
      </c>
      <c r="D8355" s="2">
        <v>65</v>
      </c>
    </row>
    <row r="8356" spans="2:5" hidden="1" outlineLevel="1">
      <c r="B8356" s="249">
        <v>41778</v>
      </c>
      <c r="C8356" s="1" t="s">
        <v>525</v>
      </c>
      <c r="D8356" s="2">
        <v>20</v>
      </c>
    </row>
    <row r="8357" spans="2:5" hidden="1" outlineLevel="1">
      <c r="B8357" s="249">
        <v>41778</v>
      </c>
      <c r="C8357" s="1" t="s">
        <v>525</v>
      </c>
      <c r="D8357" s="2">
        <v>20</v>
      </c>
    </row>
    <row r="8358" spans="2:5" hidden="1" outlineLevel="1">
      <c r="B8358" s="249">
        <v>41778</v>
      </c>
      <c r="C8358" s="1" t="s">
        <v>12</v>
      </c>
      <c r="D8358" s="2">
        <v>61</v>
      </c>
    </row>
    <row r="8359" spans="2:5" hidden="1" outlineLevel="1">
      <c r="B8359" s="249">
        <v>41778</v>
      </c>
      <c r="C8359" s="1" t="s">
        <v>525</v>
      </c>
      <c r="D8359" s="2">
        <v>39</v>
      </c>
    </row>
    <row r="8360" spans="2:5" hidden="1" outlineLevel="1">
      <c r="B8360" s="249">
        <v>41778</v>
      </c>
      <c r="C8360" s="1" t="s">
        <v>401</v>
      </c>
      <c r="D8360" s="2">
        <v>50</v>
      </c>
      <c r="E8360" s="2"/>
    </row>
    <row r="8361" spans="2:5" hidden="1" outlineLevel="1">
      <c r="B8361" s="249">
        <v>41778</v>
      </c>
      <c r="C8361" s="1" t="s">
        <v>51</v>
      </c>
      <c r="D8361" s="2">
        <v>10</v>
      </c>
    </row>
    <row r="8362" spans="2:5" hidden="1" outlineLevel="1">
      <c r="B8362" s="249">
        <v>41778</v>
      </c>
      <c r="C8362" s="1" t="s">
        <v>114</v>
      </c>
      <c r="D8362" s="2">
        <v>60</v>
      </c>
    </row>
    <row r="8363" spans="2:5" hidden="1" outlineLevel="1">
      <c r="B8363" s="249">
        <v>41779</v>
      </c>
      <c r="C8363" s="1" t="s">
        <v>730</v>
      </c>
      <c r="D8363" s="2">
        <v>150</v>
      </c>
    </row>
    <row r="8364" spans="2:5" hidden="1" outlineLevel="1">
      <c r="B8364" s="249">
        <v>41779</v>
      </c>
      <c r="C8364" s="1" t="s">
        <v>742</v>
      </c>
      <c r="D8364" s="2">
        <v>50</v>
      </c>
    </row>
    <row r="8365" spans="2:5" hidden="1" outlineLevel="1">
      <c r="B8365" s="249">
        <v>41779</v>
      </c>
      <c r="C8365" s="1" t="s">
        <v>525</v>
      </c>
      <c r="D8365" s="2">
        <v>15</v>
      </c>
    </row>
    <row r="8366" spans="2:5" hidden="1" outlineLevel="1">
      <c r="B8366" s="249">
        <v>41779</v>
      </c>
      <c r="C8366" s="1" t="s">
        <v>525</v>
      </c>
      <c r="D8366" s="2">
        <v>30</v>
      </c>
    </row>
    <row r="8367" spans="2:5" hidden="1" outlineLevel="1">
      <c r="B8367" s="249">
        <v>41779</v>
      </c>
      <c r="C8367" s="1" t="s">
        <v>525</v>
      </c>
      <c r="D8367" s="2">
        <v>50</v>
      </c>
    </row>
    <row r="8368" spans="2:5" hidden="1" outlineLevel="1">
      <c r="B8368" s="249">
        <v>41779</v>
      </c>
      <c r="C8368" s="1" t="s">
        <v>12</v>
      </c>
      <c r="D8368" s="2">
        <v>60</v>
      </c>
    </row>
    <row r="8369" spans="2:5" hidden="1" outlineLevel="1">
      <c r="B8369" s="249">
        <v>41779</v>
      </c>
      <c r="C8369" s="1" t="s">
        <v>525</v>
      </c>
      <c r="D8369" s="2">
        <v>25</v>
      </c>
    </row>
    <row r="8370" spans="2:5" hidden="1" outlineLevel="1">
      <c r="B8370" s="249">
        <v>41780</v>
      </c>
      <c r="C8370" s="1" t="s">
        <v>525</v>
      </c>
      <c r="D8370" s="2">
        <v>100</v>
      </c>
      <c r="E8370" s="2"/>
    </row>
    <row r="8371" spans="2:5" hidden="1" outlineLevel="1">
      <c r="B8371" s="249">
        <v>41780</v>
      </c>
      <c r="C8371" s="1" t="s">
        <v>12</v>
      </c>
      <c r="D8371" s="2">
        <v>80</v>
      </c>
    </row>
    <row r="8372" spans="2:5" hidden="1" outlineLevel="1">
      <c r="B8372" s="249">
        <v>41780</v>
      </c>
      <c r="C8372" s="1" t="s">
        <v>401</v>
      </c>
      <c r="D8372" s="2">
        <v>60</v>
      </c>
    </row>
    <row r="8373" spans="2:5" hidden="1" outlineLevel="1">
      <c r="B8373" s="249">
        <v>41780</v>
      </c>
      <c r="C8373" s="1" t="s">
        <v>4434</v>
      </c>
      <c r="D8373" s="2">
        <v>35</v>
      </c>
    </row>
    <row r="8374" spans="2:5" hidden="1" outlineLevel="1">
      <c r="B8374" s="249">
        <v>41780</v>
      </c>
      <c r="C8374" s="1" t="s">
        <v>218</v>
      </c>
      <c r="D8374" s="2">
        <v>90</v>
      </c>
    </row>
    <row r="8375" spans="2:5" hidden="1" outlineLevel="1">
      <c r="B8375" s="249">
        <v>41780</v>
      </c>
      <c r="C8375" s="1" t="s">
        <v>18</v>
      </c>
      <c r="D8375" s="2">
        <v>412</v>
      </c>
    </row>
    <row r="8376" spans="2:5" hidden="1" outlineLevel="1">
      <c r="B8376" s="249">
        <v>41780</v>
      </c>
      <c r="C8376" s="236" t="s">
        <v>4422</v>
      </c>
      <c r="D8376" s="2">
        <v>500</v>
      </c>
    </row>
    <row r="8377" spans="2:5" hidden="1" outlineLevel="1">
      <c r="B8377" s="249">
        <v>41781</v>
      </c>
      <c r="C8377" s="1" t="s">
        <v>525</v>
      </c>
      <c r="D8377" s="2">
        <v>23</v>
      </c>
    </row>
    <row r="8378" spans="2:5" hidden="1" outlineLevel="1">
      <c r="B8378" s="249">
        <v>41781</v>
      </c>
      <c r="C8378" s="1" t="s">
        <v>525</v>
      </c>
      <c r="D8378" s="2">
        <v>30</v>
      </c>
    </row>
    <row r="8379" spans="2:5" hidden="1" outlineLevel="1">
      <c r="B8379" s="249">
        <v>41781</v>
      </c>
      <c r="C8379" s="1" t="s">
        <v>12</v>
      </c>
      <c r="D8379" s="2">
        <v>140</v>
      </c>
    </row>
    <row r="8380" spans="2:5" hidden="1" outlineLevel="1">
      <c r="B8380" s="249">
        <v>41781</v>
      </c>
      <c r="C8380" s="1" t="s">
        <v>525</v>
      </c>
      <c r="D8380" s="2">
        <v>140</v>
      </c>
    </row>
    <row r="8381" spans="2:5" hidden="1" outlineLevel="1">
      <c r="B8381" s="249">
        <v>41781</v>
      </c>
      <c r="C8381" s="1" t="s">
        <v>2852</v>
      </c>
      <c r="D8381" s="2">
        <v>190</v>
      </c>
    </row>
    <row r="8382" spans="2:5" hidden="1" outlineLevel="1">
      <c r="B8382" s="249">
        <v>41781</v>
      </c>
      <c r="C8382" s="1" t="s">
        <v>4437</v>
      </c>
      <c r="D8382" s="2">
        <v>90</v>
      </c>
    </row>
    <row r="8383" spans="2:5" hidden="1" outlineLevel="1">
      <c r="B8383" s="249">
        <v>41781</v>
      </c>
      <c r="C8383" s="1" t="s">
        <v>23</v>
      </c>
      <c r="D8383" s="2">
        <v>105</v>
      </c>
    </row>
    <row r="8384" spans="2:5" hidden="1" outlineLevel="1">
      <c r="B8384" s="249">
        <v>41782</v>
      </c>
      <c r="C8384" s="1" t="s">
        <v>525</v>
      </c>
      <c r="D8384" s="2">
        <v>15</v>
      </c>
    </row>
    <row r="8385" spans="2:4" hidden="1" outlineLevel="1">
      <c r="B8385" s="249">
        <v>41782</v>
      </c>
      <c r="C8385" s="1" t="s">
        <v>525</v>
      </c>
      <c r="D8385" s="2">
        <v>20</v>
      </c>
    </row>
    <row r="8386" spans="2:4" hidden="1" outlineLevel="1">
      <c r="B8386" s="249">
        <v>41782</v>
      </c>
      <c r="C8386" s="1" t="s">
        <v>12</v>
      </c>
      <c r="D8386" s="2">
        <v>110</v>
      </c>
    </row>
    <row r="8387" spans="2:4" hidden="1" outlineLevel="1">
      <c r="B8387" s="249">
        <v>41782</v>
      </c>
      <c r="C8387" s="1" t="s">
        <v>445</v>
      </c>
      <c r="D8387" s="2">
        <v>40</v>
      </c>
    </row>
    <row r="8388" spans="2:4" hidden="1" outlineLevel="1">
      <c r="B8388" s="249">
        <v>41782</v>
      </c>
      <c r="C8388" s="1" t="s">
        <v>367</v>
      </c>
      <c r="D8388" s="2">
        <v>10</v>
      </c>
    </row>
    <row r="8389" spans="2:4" hidden="1" outlineLevel="1">
      <c r="B8389" s="249">
        <v>41782</v>
      </c>
      <c r="C8389" s="1" t="s">
        <v>431</v>
      </c>
      <c r="D8389" s="2">
        <v>10</v>
      </c>
    </row>
    <row r="8390" spans="2:4" hidden="1" outlineLevel="1">
      <c r="B8390" s="249">
        <v>41782</v>
      </c>
      <c r="C8390" s="1" t="s">
        <v>401</v>
      </c>
      <c r="D8390" s="2">
        <v>40</v>
      </c>
    </row>
    <row r="8391" spans="2:4" hidden="1" outlineLevel="1">
      <c r="B8391" s="249">
        <v>41782</v>
      </c>
      <c r="C8391" s="1" t="s">
        <v>4446</v>
      </c>
      <c r="D8391" s="2">
        <v>4650</v>
      </c>
    </row>
    <row r="8392" spans="2:4" hidden="1" outlineLevel="1">
      <c r="B8392" s="249">
        <v>41782</v>
      </c>
      <c r="C8392" s="1" t="s">
        <v>23</v>
      </c>
      <c r="D8392" s="2">
        <v>260</v>
      </c>
    </row>
    <row r="8393" spans="2:4" hidden="1" outlineLevel="1">
      <c r="B8393" s="249">
        <v>41783</v>
      </c>
      <c r="C8393" s="1" t="s">
        <v>18</v>
      </c>
      <c r="D8393" s="2">
        <v>137</v>
      </c>
    </row>
    <row r="8394" spans="2:4" hidden="1" outlineLevel="1">
      <c r="B8394" s="249">
        <v>41783</v>
      </c>
      <c r="C8394" s="1" t="s">
        <v>4447</v>
      </c>
      <c r="D8394" s="2">
        <v>80</v>
      </c>
    </row>
    <row r="8395" spans="2:4" hidden="1" outlineLevel="1">
      <c r="B8395" s="249">
        <v>41783</v>
      </c>
      <c r="C8395" s="1" t="s">
        <v>516</v>
      </c>
      <c r="D8395" s="2">
        <v>30</v>
      </c>
    </row>
    <row r="8396" spans="2:4" hidden="1" outlineLevel="1">
      <c r="B8396" s="249">
        <v>41783</v>
      </c>
      <c r="C8396" s="1" t="s">
        <v>401</v>
      </c>
      <c r="D8396" s="2">
        <v>20</v>
      </c>
    </row>
    <row r="8397" spans="2:4" hidden="1" outlineLevel="1">
      <c r="B8397" s="249">
        <v>41783</v>
      </c>
      <c r="C8397" s="1" t="s">
        <v>348</v>
      </c>
      <c r="D8397" s="2">
        <v>30</v>
      </c>
    </row>
    <row r="8398" spans="2:4" hidden="1" outlineLevel="1">
      <c r="B8398" s="249">
        <v>41783</v>
      </c>
      <c r="C8398" s="1" t="s">
        <v>886</v>
      </c>
      <c r="D8398" s="2">
        <v>30</v>
      </c>
    </row>
    <row r="8399" spans="2:4" hidden="1" outlineLevel="1">
      <c r="B8399" s="249">
        <v>41784</v>
      </c>
      <c r="C8399" s="1" t="s">
        <v>525</v>
      </c>
      <c r="D8399" s="2">
        <v>15</v>
      </c>
    </row>
    <row r="8400" spans="2:4" hidden="1" outlineLevel="1">
      <c r="B8400" s="249">
        <v>41784</v>
      </c>
      <c r="C8400" s="1" t="s">
        <v>289</v>
      </c>
      <c r="D8400" s="2">
        <v>75</v>
      </c>
    </row>
    <row r="8401" spans="2:4" hidden="1" outlineLevel="1">
      <c r="B8401" s="249">
        <v>41784</v>
      </c>
      <c r="C8401" s="1" t="s">
        <v>111</v>
      </c>
      <c r="D8401" s="2">
        <v>25</v>
      </c>
    </row>
    <row r="8402" spans="2:4" hidden="1" outlineLevel="1">
      <c r="B8402" s="249">
        <v>41785</v>
      </c>
      <c r="C8402" s="1" t="s">
        <v>525</v>
      </c>
      <c r="D8402" s="2">
        <v>16</v>
      </c>
    </row>
    <row r="8403" spans="2:4" hidden="1" outlineLevel="1">
      <c r="B8403" s="249">
        <v>41785</v>
      </c>
      <c r="C8403" s="1" t="s">
        <v>525</v>
      </c>
      <c r="D8403" s="2">
        <v>132</v>
      </c>
    </row>
    <row r="8404" spans="2:4" hidden="1" outlineLevel="1">
      <c r="B8404" s="249">
        <v>41785</v>
      </c>
      <c r="C8404" s="1" t="s">
        <v>4448</v>
      </c>
      <c r="D8404" s="2">
        <v>100</v>
      </c>
    </row>
    <row r="8405" spans="2:4" hidden="1" outlineLevel="1">
      <c r="B8405" s="249">
        <v>41785</v>
      </c>
      <c r="C8405" s="1" t="s">
        <v>957</v>
      </c>
      <c r="D8405" s="2">
        <v>100</v>
      </c>
    </row>
    <row r="8406" spans="2:4" hidden="1" outlineLevel="1">
      <c r="B8406" s="249">
        <v>41785</v>
      </c>
      <c r="C8406" s="1" t="s">
        <v>401</v>
      </c>
      <c r="D8406" s="2">
        <v>50</v>
      </c>
    </row>
    <row r="8407" spans="2:4" hidden="1" outlineLevel="1">
      <c r="B8407" s="249">
        <v>41785</v>
      </c>
      <c r="C8407" s="1" t="s">
        <v>51</v>
      </c>
      <c r="D8407" s="2">
        <v>85</v>
      </c>
    </row>
    <row r="8408" spans="2:4" hidden="1" outlineLevel="1">
      <c r="B8408" s="249">
        <v>41786</v>
      </c>
      <c r="C8408" s="1" t="s">
        <v>414</v>
      </c>
      <c r="D8408" s="2">
        <v>50</v>
      </c>
    </row>
    <row r="8409" spans="2:4" hidden="1" outlineLevel="1">
      <c r="B8409" s="249">
        <v>41786</v>
      </c>
      <c r="C8409" s="1" t="s">
        <v>2796</v>
      </c>
      <c r="D8409" s="2">
        <v>30</v>
      </c>
    </row>
    <row r="8410" spans="2:4" hidden="1" outlineLevel="1">
      <c r="B8410" s="249">
        <v>41786</v>
      </c>
      <c r="C8410" s="1" t="s">
        <v>414</v>
      </c>
      <c r="D8410" s="2">
        <v>50</v>
      </c>
    </row>
    <row r="8411" spans="2:4" hidden="1" outlineLevel="1">
      <c r="B8411" s="249">
        <v>41786</v>
      </c>
      <c r="C8411" s="1" t="s">
        <v>516</v>
      </c>
      <c r="D8411" s="2">
        <v>30</v>
      </c>
    </row>
    <row r="8412" spans="2:4" hidden="1" outlineLevel="1">
      <c r="B8412" s="249">
        <v>41787</v>
      </c>
      <c r="C8412" s="1" t="s">
        <v>525</v>
      </c>
      <c r="D8412" s="2">
        <v>104</v>
      </c>
    </row>
    <row r="8413" spans="2:4" hidden="1" outlineLevel="1">
      <c r="B8413" s="249">
        <v>41787</v>
      </c>
      <c r="C8413" s="1" t="s">
        <v>12</v>
      </c>
      <c r="D8413" s="2">
        <v>61</v>
      </c>
    </row>
    <row r="8414" spans="2:4" hidden="1" outlineLevel="1">
      <c r="B8414" s="249">
        <v>41787</v>
      </c>
      <c r="C8414" s="1" t="s">
        <v>114</v>
      </c>
      <c r="D8414" s="2">
        <v>215</v>
      </c>
    </row>
    <row r="8415" spans="2:4" hidden="1" outlineLevel="1">
      <c r="B8415" s="249">
        <v>41787</v>
      </c>
      <c r="C8415" s="1" t="s">
        <v>525</v>
      </c>
      <c r="D8415" s="2">
        <v>130</v>
      </c>
    </row>
    <row r="8416" spans="2:4" hidden="1" outlineLevel="1">
      <c r="B8416" s="249">
        <v>41788</v>
      </c>
      <c r="C8416" s="1" t="s">
        <v>12</v>
      </c>
      <c r="D8416" s="2">
        <v>50</v>
      </c>
    </row>
    <row r="8417" spans="2:12" hidden="1" outlineLevel="1">
      <c r="B8417" s="249">
        <v>41788</v>
      </c>
      <c r="C8417" s="1" t="s">
        <v>525</v>
      </c>
      <c r="D8417" s="2">
        <v>275</v>
      </c>
    </row>
    <row r="8418" spans="2:12" hidden="1" outlineLevel="1">
      <c r="B8418" s="249">
        <v>41789</v>
      </c>
      <c r="C8418" s="1" t="s">
        <v>4451</v>
      </c>
      <c r="D8418" s="2">
        <v>200</v>
      </c>
    </row>
    <row r="8419" spans="2:12" hidden="1" outlineLevel="1">
      <c r="B8419" s="249">
        <v>41789</v>
      </c>
      <c r="C8419" s="1" t="s">
        <v>525</v>
      </c>
      <c r="D8419" s="2">
        <v>30</v>
      </c>
    </row>
    <row r="8420" spans="2:12" hidden="1" outlineLevel="1">
      <c r="B8420" s="249">
        <v>41789</v>
      </c>
      <c r="C8420" s="1" t="s">
        <v>12</v>
      </c>
      <c r="D8420" s="2">
        <v>200</v>
      </c>
    </row>
    <row r="8421" spans="2:12" hidden="1" outlineLevel="1">
      <c r="B8421" s="249">
        <v>41789</v>
      </c>
      <c r="C8421" s="1" t="s">
        <v>525</v>
      </c>
      <c r="D8421" s="2">
        <v>334</v>
      </c>
    </row>
    <row r="8422" spans="2:12" hidden="1" outlineLevel="1">
      <c r="B8422" s="249">
        <v>41789</v>
      </c>
      <c r="C8422" s="1" t="s">
        <v>18</v>
      </c>
      <c r="D8422" s="2">
        <v>83</v>
      </c>
      <c r="E8422" s="2"/>
    </row>
    <row r="8423" spans="2:12" hidden="1" outlineLevel="1">
      <c r="B8423" s="249">
        <v>41790</v>
      </c>
      <c r="C8423" s="1" t="s">
        <v>154</v>
      </c>
      <c r="D8423" s="2">
        <v>80</v>
      </c>
    </row>
    <row r="8424" spans="2:12" hidden="1" outlineLevel="1">
      <c r="B8424" s="249">
        <v>41790</v>
      </c>
      <c r="C8424" s="1" t="s">
        <v>1168</v>
      </c>
      <c r="D8424" s="2">
        <v>124</v>
      </c>
    </row>
    <row r="8425" spans="2:12" hidden="1" outlineLevel="1">
      <c r="B8425" s="249">
        <v>41790</v>
      </c>
      <c r="C8425" s="1" t="s">
        <v>525</v>
      </c>
      <c r="D8425" s="2">
        <v>15</v>
      </c>
    </row>
    <row r="8426" spans="2:12" hidden="1" outlineLevel="1">
      <c r="B8426" s="249">
        <v>41790</v>
      </c>
      <c r="C8426" s="1" t="s">
        <v>3052</v>
      </c>
      <c r="D8426" s="2">
        <v>20</v>
      </c>
    </row>
    <row r="8427" spans="2:12" hidden="1" outlineLevel="1">
      <c r="B8427" s="249">
        <v>41790</v>
      </c>
      <c r="C8427" s="1" t="s">
        <v>181</v>
      </c>
      <c r="D8427" s="2">
        <v>745</v>
      </c>
    </row>
    <row r="8428" spans="2:12" hidden="1" outlineLevel="1">
      <c r="B8428" s="249">
        <v>41790</v>
      </c>
      <c r="C8428" s="1" t="s">
        <v>12</v>
      </c>
      <c r="D8428" s="2">
        <v>362</v>
      </c>
    </row>
    <row r="8429" spans="2:12" hidden="1" outlineLevel="1">
      <c r="B8429" s="249">
        <v>41790</v>
      </c>
      <c r="C8429" s="1" t="s">
        <v>4469</v>
      </c>
      <c r="D8429" s="2">
        <v>30</v>
      </c>
    </row>
    <row r="8430" spans="2:12" hidden="1" outlineLevel="1">
      <c r="B8430" s="249">
        <v>41790</v>
      </c>
      <c r="C8430" s="1" t="s">
        <v>886</v>
      </c>
      <c r="D8430" s="2">
        <v>20</v>
      </c>
    </row>
    <row r="8431" spans="2:12" collapsed="1"/>
    <row r="8432" spans="2:12">
      <c r="B8432" s="2472">
        <v>41791</v>
      </c>
      <c r="C8432" s="2472"/>
      <c r="D8432" s="2472"/>
      <c r="E8432" s="2472"/>
      <c r="F8432" s="2472"/>
      <c r="G8432" s="2472"/>
      <c r="H8432" s="2472"/>
      <c r="I8432" s="2472"/>
      <c r="J8432" s="2472"/>
      <c r="K8432" s="2472"/>
      <c r="L8432" s="2472"/>
    </row>
    <row r="8433" spans="1:12" hidden="1" outlineLevel="1">
      <c r="B8433" s="2473" t="s">
        <v>0</v>
      </c>
      <c r="C8433" s="2473"/>
      <c r="D8433" s="2473"/>
      <c r="I8433" s="2473" t="s">
        <v>2638</v>
      </c>
      <c r="J8433" s="2473"/>
      <c r="K8433" s="2473"/>
    </row>
    <row r="8434" spans="1:12" hidden="1" outlineLevel="1">
      <c r="B8434" s="3" t="s">
        <v>115</v>
      </c>
      <c r="C8434" s="3" t="s">
        <v>116</v>
      </c>
      <c r="D8434" s="4" t="s">
        <v>4</v>
      </c>
      <c r="I8434" s="3" t="s">
        <v>115</v>
      </c>
      <c r="J8434" s="3" t="s">
        <v>116</v>
      </c>
      <c r="K8434" s="4" t="s">
        <v>4</v>
      </c>
    </row>
    <row r="8435" spans="1:12" hidden="1" outlineLevel="1">
      <c r="A8435" s="545" t="s">
        <v>2859</v>
      </c>
      <c r="B8435" s="546">
        <v>41789</v>
      </c>
      <c r="C8435" s="547" t="s">
        <v>2904</v>
      </c>
      <c r="D8435" s="691">
        <v>9000</v>
      </c>
      <c r="E8435" s="28"/>
      <c r="I8435" s="72">
        <v>41791</v>
      </c>
      <c r="J8435" s="1" t="s">
        <v>41</v>
      </c>
      <c r="K8435" s="70">
        <v>100</v>
      </c>
    </row>
    <row r="8436" spans="1:12" hidden="1" outlineLevel="1">
      <c r="A8436" s="438" t="s">
        <v>421</v>
      </c>
      <c r="B8436" s="549">
        <v>41793</v>
      </c>
      <c r="C8436" s="463" t="s">
        <v>3307</v>
      </c>
      <c r="D8436" s="587">
        <v>750</v>
      </c>
      <c r="E8436" s="28"/>
      <c r="I8436" s="72">
        <v>41792</v>
      </c>
      <c r="J8436" s="1" t="s">
        <v>3587</v>
      </c>
      <c r="K8436" s="70">
        <v>1700</v>
      </c>
    </row>
    <row r="8437" spans="1:12" hidden="1" outlineLevel="1">
      <c r="A8437" s="438" t="s">
        <v>421</v>
      </c>
      <c r="B8437" s="549">
        <v>41793</v>
      </c>
      <c r="C8437" s="463" t="s">
        <v>3308</v>
      </c>
      <c r="D8437" s="587">
        <v>1825</v>
      </c>
      <c r="E8437" s="28"/>
      <c r="F8437" s="32"/>
      <c r="G8437" s="32"/>
      <c r="I8437" s="72"/>
      <c r="K8437" s="70"/>
    </row>
    <row r="8438" spans="1:12" ht="30" hidden="1" outlineLevel="1">
      <c r="A8438" s="714" t="s">
        <v>464</v>
      </c>
      <c r="B8438" s="715" t="s">
        <v>608</v>
      </c>
      <c r="C8438" s="716" t="s">
        <v>4183</v>
      </c>
      <c r="D8438" s="717" t="s">
        <v>608</v>
      </c>
      <c r="F8438" s="32"/>
      <c r="G8438" s="32"/>
      <c r="I8438" s="72"/>
      <c r="J8438" s="1" t="s">
        <v>195</v>
      </c>
      <c r="K8438" s="225">
        <f>SUM(K8435:K8437)</f>
        <v>1800</v>
      </c>
    </row>
    <row r="8439" spans="1:12" hidden="1" outlineLevel="1">
      <c r="A8439" s="438" t="s">
        <v>421</v>
      </c>
      <c r="B8439" s="549">
        <v>41793</v>
      </c>
      <c r="C8439" s="463" t="s">
        <v>656</v>
      </c>
      <c r="D8439" s="587">
        <v>230</v>
      </c>
      <c r="F8439" s="32"/>
      <c r="G8439" s="32"/>
      <c r="I8439" s="32"/>
      <c r="K8439" s="225"/>
    </row>
    <row r="8440" spans="1:12" hidden="1" outlineLevel="1">
      <c r="A8440" s="438" t="s">
        <v>421</v>
      </c>
      <c r="B8440" s="549" t="s">
        <v>608</v>
      </c>
      <c r="C8440" s="554" t="s">
        <v>3305</v>
      </c>
      <c r="D8440" s="588" t="s">
        <v>608</v>
      </c>
      <c r="E8440" s="28"/>
      <c r="F8440" s="32"/>
      <c r="G8440" s="32"/>
    </row>
    <row r="8441" spans="1:12" hidden="1" outlineLevel="1">
      <c r="A8441" s="709" t="s">
        <v>467</v>
      </c>
      <c r="B8441" s="710">
        <v>41816</v>
      </c>
      <c r="C8441" s="709" t="s">
        <v>3304</v>
      </c>
      <c r="D8441" s="712">
        <v>312.81</v>
      </c>
      <c r="E8441" s="733"/>
      <c r="F8441" s="32"/>
      <c r="G8441" s="32"/>
      <c r="I8441" s="1" t="s">
        <v>115</v>
      </c>
      <c r="J8441" s="1" t="s">
        <v>2</v>
      </c>
      <c r="K8441" s="1" t="s">
        <v>4</v>
      </c>
    </row>
    <row r="8442" spans="1:12" hidden="1" outlineLevel="1">
      <c r="A8442" s="709" t="s">
        <v>467</v>
      </c>
      <c r="B8442" s="710">
        <v>41816</v>
      </c>
      <c r="C8442" s="709" t="s">
        <v>614</v>
      </c>
      <c r="D8442" s="712">
        <v>285.68</v>
      </c>
      <c r="E8442" s="733"/>
      <c r="F8442" s="32"/>
      <c r="G8442" s="32"/>
      <c r="I8442" s="72">
        <v>41803</v>
      </c>
      <c r="J8442" s="1" t="s">
        <v>2796</v>
      </c>
      <c r="K8442" s="70">
        <v>480</v>
      </c>
      <c r="L8442" s="13"/>
    </row>
    <row r="8443" spans="1:12" ht="15" hidden="1" customHeight="1" outlineLevel="1">
      <c r="A8443" s="438" t="s">
        <v>421</v>
      </c>
      <c r="B8443" s="549" t="s">
        <v>608</v>
      </c>
      <c r="C8443" s="421" t="s">
        <v>2597</v>
      </c>
      <c r="D8443" s="588" t="s">
        <v>608</v>
      </c>
      <c r="E8443" s="28"/>
      <c r="F8443" s="32"/>
      <c r="G8443" s="32"/>
      <c r="I8443" s="249"/>
      <c r="K8443" s="2"/>
      <c r="L8443" s="13"/>
    </row>
    <row r="8444" spans="1:12" hidden="1" outlineLevel="1">
      <c r="A8444" s="438" t="s">
        <v>421</v>
      </c>
      <c r="B8444" s="549">
        <v>41801</v>
      </c>
      <c r="C8444" s="554" t="s">
        <v>475</v>
      </c>
      <c r="D8444" s="588">
        <v>430</v>
      </c>
      <c r="E8444" s="28"/>
      <c r="F8444" s="32"/>
      <c r="G8444" s="32"/>
      <c r="I8444" s="249"/>
      <c r="K8444" s="70"/>
      <c r="L8444" s="13"/>
    </row>
    <row r="8445" spans="1:12" hidden="1" outlineLevel="1">
      <c r="A8445" s="438" t="s">
        <v>421</v>
      </c>
      <c r="B8445" s="549" t="s">
        <v>608</v>
      </c>
      <c r="C8445" s="554" t="s">
        <v>283</v>
      </c>
      <c r="D8445" s="692" t="s">
        <v>608</v>
      </c>
      <c r="E8445" s="28"/>
      <c r="F8445" s="32"/>
      <c r="G8445" s="32"/>
      <c r="I8445" s="249"/>
      <c r="J8445" s="2"/>
      <c r="K8445" s="2"/>
      <c r="L8445" s="13"/>
    </row>
    <row r="8446" spans="1:12" hidden="1" outlineLevel="1">
      <c r="A8446" s="709" t="s">
        <v>467</v>
      </c>
      <c r="B8446" s="710">
        <v>41813</v>
      </c>
      <c r="C8446" s="711" t="s">
        <v>27</v>
      </c>
      <c r="D8446" s="712">
        <v>1010.12</v>
      </c>
      <c r="E8446" s="733"/>
      <c r="I8446" s="249"/>
      <c r="K8446" s="2"/>
      <c r="L8446" s="13"/>
    </row>
    <row r="8447" spans="1:12" hidden="1" outlineLevel="1">
      <c r="A8447" s="550" t="s">
        <v>3306</v>
      </c>
      <c r="B8447" s="551">
        <v>41792</v>
      </c>
      <c r="C8447" s="560" t="s">
        <v>3310</v>
      </c>
      <c r="D8447" s="693">
        <v>1000</v>
      </c>
      <c r="E8447" s="28"/>
      <c r="I8447" s="32"/>
      <c r="K8447" s="13"/>
      <c r="L8447" s="13"/>
    </row>
    <row r="8448" spans="1:12" hidden="1" outlineLevel="1">
      <c r="A8448" s="545" t="s">
        <v>2859</v>
      </c>
      <c r="B8448" s="546">
        <v>41792</v>
      </c>
      <c r="C8448" s="547" t="s">
        <v>2179</v>
      </c>
      <c r="D8448" s="592">
        <v>3976</v>
      </c>
      <c r="E8448" s="28"/>
      <c r="I8448" s="32"/>
      <c r="K8448" s="13"/>
      <c r="L8448" s="13"/>
    </row>
    <row r="8449" spans="1:12" hidden="1" outlineLevel="1">
      <c r="A8449" s="438" t="s">
        <v>421</v>
      </c>
      <c r="B8449" s="549">
        <v>41798</v>
      </c>
      <c r="C8449" s="554" t="s">
        <v>4495</v>
      </c>
      <c r="D8449" s="593">
        <v>1450</v>
      </c>
      <c r="E8449" s="28"/>
      <c r="I8449" s="32"/>
      <c r="K8449" s="13"/>
      <c r="L8449" s="13"/>
    </row>
    <row r="8450" spans="1:12" hidden="1" outlineLevel="1">
      <c r="A8450" s="545" t="s">
        <v>2859</v>
      </c>
      <c r="B8450" s="546">
        <v>41789</v>
      </c>
      <c r="C8450" s="547" t="s">
        <v>3312</v>
      </c>
      <c r="D8450" s="691">
        <v>25000</v>
      </c>
      <c r="E8450" s="28"/>
      <c r="I8450" s="32"/>
      <c r="K8450" s="13"/>
      <c r="L8450" s="13"/>
    </row>
    <row r="8451" spans="1:12" hidden="1" outlineLevel="1">
      <c r="A8451" s="545" t="s">
        <v>2859</v>
      </c>
      <c r="B8451" s="546">
        <v>41789</v>
      </c>
      <c r="C8451" s="547" t="s">
        <v>2501</v>
      </c>
      <c r="D8451" s="691">
        <v>11604.17</v>
      </c>
      <c r="E8451" s="13"/>
      <c r="G8451" s="2"/>
      <c r="I8451" s="32"/>
      <c r="K8451" s="13"/>
      <c r="L8451" s="13"/>
    </row>
    <row r="8452" spans="1:12" hidden="1" outlineLevel="1">
      <c r="B8452" s="249"/>
      <c r="G8452" s="2"/>
      <c r="I8452" s="32"/>
      <c r="K8452" s="13"/>
      <c r="L8452" s="13"/>
    </row>
    <row r="8453" spans="1:12" hidden="1" outlineLevel="1">
      <c r="A8453" s="438" t="s">
        <v>421</v>
      </c>
      <c r="B8453" s="549">
        <v>41798</v>
      </c>
      <c r="C8453" s="554" t="s">
        <v>4555</v>
      </c>
      <c r="D8453" s="587">
        <f>30*32</f>
        <v>960</v>
      </c>
      <c r="G8453" s="486"/>
      <c r="I8453" s="32"/>
      <c r="K8453" s="13"/>
      <c r="L8453" s="13"/>
    </row>
    <row r="8454" spans="1:12" hidden="1" outlineLevel="1">
      <c r="A8454" s="438" t="s">
        <v>421</v>
      </c>
      <c r="B8454" s="549">
        <v>41798</v>
      </c>
      <c r="C8454" s="554" t="s">
        <v>2598</v>
      </c>
      <c r="D8454" s="587">
        <v>120</v>
      </c>
      <c r="I8454" s="32"/>
      <c r="K8454" s="13"/>
      <c r="L8454" s="13"/>
    </row>
    <row r="8455" spans="1:12" ht="30" hidden="1" outlineLevel="1">
      <c r="A8455" s="438" t="s">
        <v>4048</v>
      </c>
      <c r="B8455" s="549">
        <v>41798</v>
      </c>
      <c r="C8455" s="554" t="s">
        <v>4494</v>
      </c>
      <c r="D8455" s="587">
        <f>2*32</f>
        <v>64</v>
      </c>
      <c r="I8455" s="32"/>
      <c r="K8455" s="13"/>
      <c r="L8455" s="13"/>
    </row>
    <row r="8456" spans="1:12" hidden="1" outlineLevel="1">
      <c r="A8456" s="438" t="s">
        <v>421</v>
      </c>
      <c r="B8456" s="549">
        <v>41798</v>
      </c>
      <c r="C8456" s="621" t="s">
        <v>4050</v>
      </c>
      <c r="D8456" s="622">
        <f>D8453+D8454-D8455</f>
        <v>1016</v>
      </c>
      <c r="I8456" s="32"/>
      <c r="K8456" s="13"/>
      <c r="L8456" s="13"/>
    </row>
    <row r="8457" spans="1:12" hidden="1" outlineLevel="1">
      <c r="B8457" s="249"/>
      <c r="I8457" s="32"/>
      <c r="K8457" s="13"/>
      <c r="L8457" s="13"/>
    </row>
    <row r="8458" spans="1:12" hidden="1" outlineLevel="1">
      <c r="B8458" s="249">
        <v>41791</v>
      </c>
      <c r="C8458" s="1" t="s">
        <v>2378</v>
      </c>
      <c r="D8458" s="2">
        <v>10</v>
      </c>
      <c r="I8458" s="32"/>
      <c r="K8458" s="13"/>
      <c r="L8458" s="13"/>
    </row>
    <row r="8459" spans="1:12" hidden="1" outlineLevel="1">
      <c r="B8459" s="249">
        <v>41791</v>
      </c>
      <c r="C8459" s="1" t="s">
        <v>401</v>
      </c>
      <c r="D8459" s="2">
        <v>35</v>
      </c>
      <c r="I8459" s="32"/>
      <c r="K8459" s="13"/>
      <c r="L8459" s="13"/>
    </row>
    <row r="8460" spans="1:12" hidden="1" outlineLevel="1">
      <c r="B8460" s="249">
        <v>41791</v>
      </c>
      <c r="C8460" s="70" t="s">
        <v>246</v>
      </c>
      <c r="D8460" s="70">
        <v>80</v>
      </c>
      <c r="I8460" s="32"/>
      <c r="K8460" s="13"/>
      <c r="L8460" s="13"/>
    </row>
    <row r="8461" spans="1:12" hidden="1" outlineLevel="1">
      <c r="B8461" s="249">
        <v>41791</v>
      </c>
      <c r="C8461" s="70" t="s">
        <v>289</v>
      </c>
      <c r="D8461" s="70">
        <v>70</v>
      </c>
      <c r="I8461" s="32"/>
      <c r="K8461" s="13"/>
      <c r="L8461" s="13"/>
    </row>
    <row r="8462" spans="1:12" hidden="1" outlineLevel="1">
      <c r="A8462" s="2"/>
      <c r="B8462" s="249">
        <v>41791</v>
      </c>
      <c r="C8462" s="205" t="s">
        <v>401</v>
      </c>
      <c r="D8462" s="2">
        <v>30</v>
      </c>
      <c r="I8462" s="32"/>
      <c r="K8462" s="13"/>
    </row>
    <row r="8463" spans="1:12" hidden="1" outlineLevel="1">
      <c r="A8463" s="2"/>
      <c r="B8463" s="249">
        <v>41791</v>
      </c>
      <c r="C8463" s="1" t="s">
        <v>516</v>
      </c>
      <c r="D8463" s="2">
        <v>20</v>
      </c>
      <c r="I8463" s="32"/>
      <c r="K8463" s="13"/>
    </row>
    <row r="8464" spans="1:12" hidden="1" outlineLevel="1">
      <c r="B8464" s="249">
        <v>41792</v>
      </c>
      <c r="C8464" s="1" t="s">
        <v>57</v>
      </c>
      <c r="D8464" s="2">
        <v>210</v>
      </c>
      <c r="G8464" s="70"/>
      <c r="I8464" s="32"/>
      <c r="K8464" s="13"/>
    </row>
    <row r="8465" spans="1:11" hidden="1" outlineLevel="1">
      <c r="A8465" s="2"/>
      <c r="B8465" s="249">
        <v>41792</v>
      </c>
      <c r="C8465" s="1" t="s">
        <v>525</v>
      </c>
      <c r="D8465" s="2">
        <v>50</v>
      </c>
      <c r="G8465" s="70"/>
      <c r="I8465" s="32"/>
      <c r="J8465" s="2"/>
      <c r="K8465" s="13"/>
    </row>
    <row r="8466" spans="1:11" hidden="1" outlineLevel="1">
      <c r="A8466" s="2"/>
      <c r="B8466" s="249">
        <v>41792</v>
      </c>
      <c r="C8466" s="1" t="s">
        <v>12</v>
      </c>
      <c r="D8466" s="2">
        <v>72</v>
      </c>
      <c r="G8466" s="70"/>
      <c r="K8466" s="13"/>
    </row>
    <row r="8467" spans="1:11" hidden="1" outlineLevel="1">
      <c r="A8467" s="2"/>
      <c r="B8467" s="249">
        <v>41793</v>
      </c>
      <c r="C8467" s="1" t="s">
        <v>525</v>
      </c>
      <c r="D8467" s="2">
        <v>20</v>
      </c>
      <c r="G8467" s="70"/>
      <c r="I8467" s="32"/>
      <c r="K8467" s="13"/>
    </row>
    <row r="8468" spans="1:11" hidden="1" outlineLevel="1">
      <c r="A8468" s="2"/>
      <c r="B8468" s="249">
        <v>41793</v>
      </c>
      <c r="C8468" s="1" t="s">
        <v>525</v>
      </c>
      <c r="D8468" s="2">
        <v>90</v>
      </c>
      <c r="F8468" s="2"/>
      <c r="G8468" s="70"/>
      <c r="K8468" s="13"/>
    </row>
    <row r="8469" spans="1:11" hidden="1" outlineLevel="1">
      <c r="A8469" s="2"/>
      <c r="B8469" s="249">
        <v>41793</v>
      </c>
      <c r="C8469" s="1" t="s">
        <v>12</v>
      </c>
      <c r="D8469" s="2">
        <v>60</v>
      </c>
      <c r="G8469" s="2"/>
      <c r="K8469" s="13"/>
    </row>
    <row r="8470" spans="1:11" hidden="1" outlineLevel="1">
      <c r="A8470" s="2"/>
      <c r="B8470" s="249">
        <v>41793</v>
      </c>
      <c r="C8470" s="1" t="s">
        <v>51</v>
      </c>
      <c r="D8470" s="2">
        <v>280</v>
      </c>
      <c r="K8470" s="13"/>
    </row>
    <row r="8471" spans="1:11" hidden="1" outlineLevel="1">
      <c r="A8471" s="2"/>
      <c r="B8471" s="249">
        <v>41794</v>
      </c>
      <c r="C8471" s="1" t="s">
        <v>525</v>
      </c>
      <c r="D8471" s="2">
        <v>80</v>
      </c>
      <c r="K8471" s="13"/>
    </row>
    <row r="8472" spans="1:11" hidden="1" outlineLevel="1">
      <c r="A8472" s="2"/>
      <c r="B8472" s="249">
        <v>41794</v>
      </c>
      <c r="C8472" s="1" t="s">
        <v>3637</v>
      </c>
      <c r="D8472" s="2">
        <v>20</v>
      </c>
      <c r="K8472" s="13"/>
    </row>
    <row r="8473" spans="1:11" hidden="1" outlineLevel="1">
      <c r="A8473" s="2"/>
      <c r="B8473" s="249">
        <v>41794</v>
      </c>
      <c r="C8473" s="1" t="s">
        <v>525</v>
      </c>
      <c r="D8473" s="2">
        <v>55</v>
      </c>
      <c r="F8473" s="2"/>
    </row>
    <row r="8474" spans="1:11" hidden="1" outlineLevel="1">
      <c r="A8474" s="2"/>
      <c r="B8474" s="249">
        <v>41794</v>
      </c>
      <c r="C8474" s="1" t="s">
        <v>886</v>
      </c>
      <c r="D8474" s="2">
        <v>20</v>
      </c>
      <c r="F8474" s="2"/>
      <c r="K8474" s="13"/>
    </row>
    <row r="8475" spans="1:11" hidden="1" outlineLevel="1">
      <c r="A8475" s="2"/>
      <c r="B8475" s="249">
        <v>41794</v>
      </c>
      <c r="C8475" s="1" t="s">
        <v>894</v>
      </c>
      <c r="D8475" s="2">
        <v>20</v>
      </c>
      <c r="F8475" s="2"/>
      <c r="G8475" s="25"/>
      <c r="J8475" s="1" t="s">
        <v>195</v>
      </c>
      <c r="K8475" s="13">
        <f>SUM(K8442:K8474)</f>
        <v>480</v>
      </c>
    </row>
    <row r="8476" spans="1:11" hidden="1" outlineLevel="1">
      <c r="B8476" s="249">
        <v>41794</v>
      </c>
      <c r="C8476" s="1" t="s">
        <v>887</v>
      </c>
      <c r="D8476" s="2">
        <v>20</v>
      </c>
      <c r="F8476" s="2"/>
      <c r="G8476" s="2"/>
      <c r="J8476" s="1" t="s">
        <v>130</v>
      </c>
      <c r="K8476" s="225">
        <f>K8438-K8475</f>
        <v>1320</v>
      </c>
    </row>
    <row r="8477" spans="1:11" hidden="1" outlineLevel="1">
      <c r="B8477" s="249">
        <v>41794</v>
      </c>
      <c r="C8477" s="1" t="s">
        <v>457</v>
      </c>
      <c r="D8477" s="2">
        <v>20</v>
      </c>
      <c r="F8477" s="2"/>
    </row>
    <row r="8478" spans="1:11" hidden="1" outlineLevel="1">
      <c r="B8478" s="249">
        <v>41794</v>
      </c>
      <c r="C8478" s="1" t="s">
        <v>4484</v>
      </c>
      <c r="D8478" s="2">
        <v>100</v>
      </c>
      <c r="F8478" s="2"/>
      <c r="I8478" s="72"/>
      <c r="K8478" s="2"/>
    </row>
    <row r="8479" spans="1:11" hidden="1" outlineLevel="1">
      <c r="B8479" s="249">
        <v>41795</v>
      </c>
      <c r="C8479" s="1" t="s">
        <v>401</v>
      </c>
      <c r="D8479" s="2">
        <v>50</v>
      </c>
      <c r="F8479" s="2"/>
      <c r="G8479" s="2"/>
      <c r="I8479" s="32"/>
      <c r="K8479" s="2"/>
    </row>
    <row r="8480" spans="1:11" hidden="1" outlineLevel="1">
      <c r="B8480" s="249">
        <v>41795</v>
      </c>
      <c r="C8480" s="1" t="s">
        <v>765</v>
      </c>
      <c r="D8480" s="2">
        <v>50</v>
      </c>
      <c r="F8480" s="2"/>
      <c r="I8480" s="32"/>
      <c r="K8480" s="2"/>
    </row>
    <row r="8481" spans="2:7" hidden="1" outlineLevel="1">
      <c r="B8481" s="249">
        <v>41795</v>
      </c>
      <c r="C8481" s="1" t="s">
        <v>4486</v>
      </c>
      <c r="D8481" s="2">
        <v>150</v>
      </c>
      <c r="E8481" s="2"/>
      <c r="F8481" s="2"/>
    </row>
    <row r="8482" spans="2:7" hidden="1" outlineLevel="1">
      <c r="B8482" s="249">
        <v>41795</v>
      </c>
      <c r="C8482" s="1" t="s">
        <v>4487</v>
      </c>
      <c r="D8482" s="2">
        <v>100</v>
      </c>
      <c r="F8482" s="2"/>
    </row>
    <row r="8483" spans="2:7" hidden="1" outlineLevel="1">
      <c r="B8483" s="249">
        <v>41795</v>
      </c>
      <c r="C8483" s="1" t="s">
        <v>246</v>
      </c>
      <c r="D8483" s="2">
        <v>80</v>
      </c>
      <c r="F8483" s="2"/>
    </row>
    <row r="8484" spans="2:7" hidden="1" outlineLevel="1">
      <c r="B8484" s="249">
        <v>41795</v>
      </c>
      <c r="C8484" s="1" t="s">
        <v>401</v>
      </c>
      <c r="D8484" s="2">
        <v>40</v>
      </c>
      <c r="F8484" s="2"/>
    </row>
    <row r="8485" spans="2:7" hidden="1" outlineLevel="1">
      <c r="B8485" s="249">
        <v>41795</v>
      </c>
      <c r="C8485" s="1" t="s">
        <v>3474</v>
      </c>
      <c r="D8485" s="14">
        <v>63</v>
      </c>
      <c r="F8485" s="2"/>
    </row>
    <row r="8486" spans="2:7" hidden="1" outlineLevel="1">
      <c r="B8486" s="249">
        <v>41795</v>
      </c>
      <c r="C8486" s="1" t="s">
        <v>49</v>
      </c>
      <c r="D8486" s="2">
        <v>60</v>
      </c>
      <c r="F8486" s="2"/>
    </row>
    <row r="8487" spans="2:7" hidden="1" outlineLevel="1">
      <c r="B8487" s="249">
        <v>41795</v>
      </c>
      <c r="C8487" s="1" t="s">
        <v>23</v>
      </c>
      <c r="D8487" s="2">
        <v>80</v>
      </c>
      <c r="F8487" s="2"/>
    </row>
    <row r="8488" spans="2:7" hidden="1" outlineLevel="1">
      <c r="B8488" s="249">
        <v>41796</v>
      </c>
      <c r="C8488" s="1" t="s">
        <v>525</v>
      </c>
      <c r="D8488" s="2">
        <v>17</v>
      </c>
    </row>
    <row r="8489" spans="2:7" hidden="1" outlineLevel="1">
      <c r="B8489" s="249">
        <v>41796</v>
      </c>
      <c r="C8489" s="1" t="s">
        <v>12</v>
      </c>
      <c r="D8489" s="2">
        <v>175</v>
      </c>
    </row>
    <row r="8490" spans="2:7" hidden="1" outlineLevel="1">
      <c r="B8490" s="249">
        <v>41796</v>
      </c>
      <c r="C8490" s="1" t="s">
        <v>4486</v>
      </c>
      <c r="D8490" s="2">
        <v>150</v>
      </c>
      <c r="F8490" s="2"/>
      <c r="G8490" s="2"/>
    </row>
    <row r="8491" spans="2:7" hidden="1" outlineLevel="1">
      <c r="B8491" s="249">
        <v>41796</v>
      </c>
      <c r="C8491" s="1" t="s">
        <v>4487</v>
      </c>
      <c r="D8491" s="2">
        <v>120</v>
      </c>
      <c r="F8491" s="2"/>
      <c r="G8491" s="2"/>
    </row>
    <row r="8492" spans="2:7" hidden="1" outlineLevel="1">
      <c r="B8492" s="249">
        <v>41796</v>
      </c>
      <c r="C8492" s="1" t="s">
        <v>23</v>
      </c>
      <c r="D8492" s="2">
        <v>250</v>
      </c>
      <c r="G8492" s="2"/>
    </row>
    <row r="8493" spans="2:7" hidden="1" outlineLevel="1">
      <c r="B8493" s="249">
        <v>41796</v>
      </c>
      <c r="C8493" s="1" t="s">
        <v>4488</v>
      </c>
      <c r="D8493" s="2">
        <v>30</v>
      </c>
      <c r="G8493" s="2"/>
    </row>
    <row r="8494" spans="2:7" hidden="1" outlineLevel="1">
      <c r="B8494" s="249">
        <v>41797</v>
      </c>
      <c r="C8494" s="1" t="s">
        <v>525</v>
      </c>
      <c r="D8494" s="2">
        <v>17</v>
      </c>
      <c r="F8494" s="2"/>
      <c r="G8494" s="2"/>
    </row>
    <row r="8495" spans="2:7" hidden="1" outlineLevel="1">
      <c r="B8495" s="249">
        <v>41797</v>
      </c>
      <c r="C8495" s="1" t="s">
        <v>4489</v>
      </c>
      <c r="D8495" s="2">
        <v>1050</v>
      </c>
      <c r="F8495" s="2"/>
      <c r="G8495" s="2"/>
    </row>
    <row r="8496" spans="2:7" hidden="1" outlineLevel="1">
      <c r="B8496" s="249">
        <v>41797</v>
      </c>
      <c r="C8496" s="1" t="s">
        <v>525</v>
      </c>
      <c r="D8496" s="2">
        <v>25</v>
      </c>
      <c r="G8496" s="2"/>
    </row>
    <row r="8497" spans="2:15" hidden="1" outlineLevel="1">
      <c r="B8497" s="249">
        <v>41797</v>
      </c>
      <c r="C8497" s="2" t="s">
        <v>4490</v>
      </c>
      <c r="D8497" s="2">
        <v>300</v>
      </c>
      <c r="F8497" s="2"/>
      <c r="G8497" s="2"/>
    </row>
    <row r="8498" spans="2:15" hidden="1" outlineLevel="1">
      <c r="B8498" s="249">
        <v>41797</v>
      </c>
      <c r="C8498" s="2" t="s">
        <v>4491</v>
      </c>
      <c r="D8498" s="2">
        <v>100</v>
      </c>
    </row>
    <row r="8499" spans="2:15" hidden="1" outlineLevel="1">
      <c r="B8499" s="249">
        <v>41797</v>
      </c>
      <c r="C8499" s="2" t="s">
        <v>646</v>
      </c>
      <c r="D8499" s="2">
        <v>100</v>
      </c>
      <c r="E8499" s="2"/>
      <c r="F8499" s="2"/>
      <c r="H8499" s="7"/>
    </row>
    <row r="8500" spans="2:15" hidden="1" outlineLevel="1">
      <c r="B8500" s="249">
        <v>41797</v>
      </c>
      <c r="C8500" s="2" t="s">
        <v>525</v>
      </c>
      <c r="D8500" s="2">
        <v>22</v>
      </c>
      <c r="F8500" s="2"/>
      <c r="H8500" s="7"/>
    </row>
    <row r="8501" spans="2:15" hidden="1" outlineLevel="1">
      <c r="B8501" s="249">
        <v>41797</v>
      </c>
      <c r="C8501" s="2" t="s">
        <v>2556</v>
      </c>
      <c r="D8501" s="2">
        <v>50</v>
      </c>
      <c r="H8501" s="7"/>
    </row>
    <row r="8502" spans="2:15" hidden="1" outlineLevel="1">
      <c r="B8502" s="249">
        <v>41797</v>
      </c>
      <c r="C8502" s="1" t="s">
        <v>18</v>
      </c>
      <c r="D8502" s="2">
        <v>95</v>
      </c>
      <c r="F8502" s="2"/>
      <c r="G8502" s="2"/>
    </row>
    <row r="8503" spans="2:15" hidden="1" outlineLevel="1">
      <c r="B8503" s="249">
        <v>41797</v>
      </c>
      <c r="C8503" s="1" t="s">
        <v>3043</v>
      </c>
      <c r="D8503" s="2">
        <v>100</v>
      </c>
      <c r="G8503" s="2"/>
    </row>
    <row r="8504" spans="2:15" hidden="1" outlineLevel="1">
      <c r="B8504" s="249">
        <v>41797</v>
      </c>
      <c r="C8504" s="1" t="s">
        <v>4492</v>
      </c>
      <c r="D8504" s="2">
        <v>205</v>
      </c>
      <c r="G8504" s="2"/>
    </row>
    <row r="8505" spans="2:15" hidden="1" outlineLevel="1">
      <c r="B8505" s="249">
        <v>41798</v>
      </c>
      <c r="C8505" s="1" t="s">
        <v>445</v>
      </c>
      <c r="D8505" s="2">
        <v>50</v>
      </c>
      <c r="F8505" s="2"/>
    </row>
    <row r="8506" spans="2:15" hidden="1" outlineLevel="1">
      <c r="B8506" s="249">
        <v>41798</v>
      </c>
      <c r="C8506" s="1" t="s">
        <v>246</v>
      </c>
      <c r="D8506" s="14">
        <v>120</v>
      </c>
    </row>
    <row r="8507" spans="2:15" hidden="1" outlineLevel="1">
      <c r="B8507" s="249">
        <v>41798</v>
      </c>
      <c r="C8507" s="1" t="s">
        <v>765</v>
      </c>
      <c r="D8507" s="2">
        <v>50</v>
      </c>
    </row>
    <row r="8508" spans="2:15" hidden="1" outlineLevel="1">
      <c r="B8508" s="249">
        <v>41798</v>
      </c>
      <c r="C8508" s="1" t="s">
        <v>289</v>
      </c>
      <c r="D8508" s="2">
        <v>70</v>
      </c>
      <c r="F8508" s="2"/>
    </row>
    <row r="8509" spans="2:15" hidden="1" outlineLevel="1">
      <c r="B8509" s="249">
        <v>41799</v>
      </c>
      <c r="C8509" s="1" t="s">
        <v>525</v>
      </c>
      <c r="D8509" s="2">
        <v>16</v>
      </c>
    </row>
    <row r="8510" spans="2:15" hidden="1" outlineLevel="1">
      <c r="B8510" s="249">
        <v>41799</v>
      </c>
      <c r="C8510" s="1" t="s">
        <v>12</v>
      </c>
      <c r="D8510" s="14">
        <v>140</v>
      </c>
      <c r="F8510"/>
      <c r="G8510"/>
      <c r="H8510"/>
      <c r="I8510"/>
      <c r="J8510"/>
      <c r="K8510"/>
      <c r="L8510"/>
      <c r="M8510"/>
      <c r="N8510"/>
      <c r="O8510"/>
    </row>
    <row r="8511" spans="2:15" hidden="1" outlineLevel="1">
      <c r="B8511" s="249">
        <v>41799</v>
      </c>
      <c r="C8511" s="1" t="s">
        <v>525</v>
      </c>
      <c r="D8511" s="2">
        <v>11</v>
      </c>
      <c r="F8511"/>
      <c r="G8511"/>
      <c r="H8511"/>
      <c r="I8511"/>
      <c r="J8511"/>
      <c r="K8511"/>
      <c r="L8511"/>
      <c r="M8511"/>
      <c r="N8511"/>
      <c r="O8511"/>
    </row>
    <row r="8512" spans="2:15" hidden="1" outlineLevel="1">
      <c r="B8512" s="249">
        <v>41799</v>
      </c>
      <c r="C8512" s="1" t="s">
        <v>3327</v>
      </c>
      <c r="D8512" s="2">
        <v>1000</v>
      </c>
      <c r="F8512" s="233"/>
      <c r="G8512"/>
      <c r="H8512"/>
      <c r="I8512"/>
      <c r="J8512"/>
      <c r="K8512"/>
      <c r="L8512"/>
      <c r="M8512"/>
      <c r="N8512"/>
      <c r="O8512"/>
    </row>
    <row r="8513" spans="2:15" hidden="1" outlineLevel="1">
      <c r="B8513" s="249">
        <v>41799</v>
      </c>
      <c r="C8513" s="1" t="s">
        <v>525</v>
      </c>
      <c r="D8513" s="2">
        <v>43</v>
      </c>
      <c r="F8513" s="233"/>
      <c r="G8513"/>
      <c r="H8513"/>
      <c r="I8513"/>
      <c r="J8513"/>
      <c r="K8513"/>
      <c r="L8513"/>
      <c r="M8513"/>
      <c r="N8513"/>
      <c r="O8513"/>
    </row>
    <row r="8514" spans="2:15" hidden="1" outlineLevel="1">
      <c r="B8514" s="249">
        <v>41799</v>
      </c>
      <c r="C8514" s="1" t="s">
        <v>114</v>
      </c>
      <c r="D8514" s="2">
        <v>33</v>
      </c>
      <c r="E8514" s="2"/>
    </row>
    <row r="8515" spans="2:15" hidden="1" outlineLevel="1">
      <c r="B8515" s="249">
        <v>41799</v>
      </c>
      <c r="C8515" s="1" t="s">
        <v>18</v>
      </c>
      <c r="D8515" s="2">
        <v>93</v>
      </c>
    </row>
    <row r="8516" spans="2:15" hidden="1" outlineLevel="1">
      <c r="B8516" s="249">
        <v>41800</v>
      </c>
      <c r="C8516" s="1" t="s">
        <v>525</v>
      </c>
      <c r="D8516" s="2">
        <v>42</v>
      </c>
      <c r="F8516" s="2"/>
    </row>
    <row r="8517" spans="2:15" hidden="1" outlineLevel="1">
      <c r="B8517" s="249">
        <v>41800</v>
      </c>
      <c r="C8517" s="1" t="s">
        <v>525</v>
      </c>
      <c r="D8517" s="2">
        <v>24</v>
      </c>
    </row>
    <row r="8518" spans="2:15" hidden="1" outlineLevel="1">
      <c r="B8518" s="249">
        <v>41800</v>
      </c>
      <c r="C8518" s="1" t="s">
        <v>12</v>
      </c>
      <c r="D8518" s="2">
        <v>77</v>
      </c>
      <c r="F8518" s="2"/>
    </row>
    <row r="8519" spans="2:15" hidden="1" outlineLevel="1">
      <c r="B8519" s="249">
        <v>41800</v>
      </c>
      <c r="C8519" s="1" t="s">
        <v>525</v>
      </c>
      <c r="D8519" s="2">
        <v>44</v>
      </c>
    </row>
    <row r="8520" spans="2:15" hidden="1" outlineLevel="1">
      <c r="B8520" s="249">
        <v>41800</v>
      </c>
      <c r="C8520" s="1" t="s">
        <v>516</v>
      </c>
      <c r="D8520" s="2">
        <v>20</v>
      </c>
      <c r="F8520" s="2"/>
    </row>
    <row r="8521" spans="2:15" hidden="1" outlineLevel="1">
      <c r="B8521" s="249">
        <v>41801</v>
      </c>
      <c r="C8521" s="1" t="s">
        <v>525</v>
      </c>
      <c r="D8521" s="2">
        <v>51</v>
      </c>
      <c r="F8521" s="2"/>
    </row>
    <row r="8522" spans="2:15" hidden="1" outlineLevel="1">
      <c r="B8522" s="249">
        <v>41801</v>
      </c>
      <c r="C8522" s="1" t="s">
        <v>12</v>
      </c>
      <c r="D8522" s="2">
        <v>100</v>
      </c>
    </row>
    <row r="8523" spans="2:15" hidden="1" outlineLevel="1">
      <c r="B8523" s="249">
        <v>41801</v>
      </c>
      <c r="C8523" s="2" t="s">
        <v>289</v>
      </c>
      <c r="D8523" s="2">
        <v>21</v>
      </c>
      <c r="F8523" s="2"/>
    </row>
    <row r="8524" spans="2:15" hidden="1" outlineLevel="1">
      <c r="B8524" s="249">
        <v>41801</v>
      </c>
      <c r="C8524" s="2" t="s">
        <v>23</v>
      </c>
      <c r="D8524" s="2">
        <v>80</v>
      </c>
      <c r="F8524" s="233"/>
      <c r="G8524"/>
      <c r="H8524"/>
      <c r="I8524"/>
      <c r="J8524"/>
      <c r="K8524"/>
      <c r="L8524"/>
      <c r="M8524"/>
      <c r="N8524"/>
      <c r="O8524"/>
    </row>
    <row r="8525" spans="2:15" hidden="1" outlineLevel="1">
      <c r="B8525" s="249">
        <v>41802</v>
      </c>
      <c r="C8525" s="236" t="s">
        <v>525</v>
      </c>
      <c r="D8525" s="70">
        <v>90</v>
      </c>
    </row>
    <row r="8526" spans="2:15" hidden="1" outlineLevel="1">
      <c r="B8526" s="249">
        <v>41802</v>
      </c>
      <c r="C8526" s="1" t="s">
        <v>456</v>
      </c>
      <c r="D8526" s="2">
        <v>20</v>
      </c>
      <c r="G8526" s="2"/>
      <c r="I8526" s="32"/>
      <c r="K8526" s="2"/>
    </row>
    <row r="8527" spans="2:15" hidden="1" outlineLevel="1">
      <c r="B8527" s="249">
        <v>41802</v>
      </c>
      <c r="C8527" s="1" t="s">
        <v>12</v>
      </c>
      <c r="D8527" s="2">
        <v>50</v>
      </c>
      <c r="F8527" s="2"/>
      <c r="I8527" s="32"/>
      <c r="K8527" s="2"/>
    </row>
    <row r="8528" spans="2:15" hidden="1" outlineLevel="1">
      <c r="B8528" s="249">
        <v>41802</v>
      </c>
      <c r="C8528" s="1" t="s">
        <v>4498</v>
      </c>
      <c r="D8528" s="2">
        <v>500</v>
      </c>
      <c r="F8528" s="2"/>
    </row>
    <row r="8529" spans="2:8" hidden="1" outlineLevel="1">
      <c r="B8529" s="249">
        <v>41802</v>
      </c>
      <c r="C8529" s="1" t="s">
        <v>525</v>
      </c>
      <c r="D8529" s="2">
        <v>28</v>
      </c>
      <c r="E8529" s="2"/>
      <c r="F8529" s="2"/>
      <c r="G8529" s="2"/>
    </row>
    <row r="8530" spans="2:8" hidden="1" outlineLevel="1">
      <c r="B8530" s="249">
        <v>41802</v>
      </c>
      <c r="C8530" s="1" t="s">
        <v>23</v>
      </c>
      <c r="D8530" s="2">
        <v>140</v>
      </c>
      <c r="F8530" s="2"/>
    </row>
    <row r="8531" spans="2:8" hidden="1" outlineLevel="1">
      <c r="B8531" s="249">
        <v>41802</v>
      </c>
      <c r="C8531" s="1" t="s">
        <v>220</v>
      </c>
      <c r="D8531" s="2">
        <v>20</v>
      </c>
    </row>
    <row r="8532" spans="2:8" hidden="1" outlineLevel="1">
      <c r="B8532" s="249">
        <v>41802</v>
      </c>
      <c r="C8532" s="1" t="s">
        <v>48</v>
      </c>
      <c r="D8532" s="2">
        <v>75</v>
      </c>
    </row>
    <row r="8533" spans="2:8" hidden="1" outlineLevel="1">
      <c r="B8533" s="249">
        <v>41802</v>
      </c>
      <c r="C8533" s="1" t="s">
        <v>721</v>
      </c>
      <c r="D8533" s="2">
        <v>150</v>
      </c>
      <c r="F8533" s="2"/>
    </row>
    <row r="8534" spans="2:8" hidden="1" outlineLevel="1">
      <c r="B8534" s="249">
        <v>41802</v>
      </c>
      <c r="C8534" s="1" t="s">
        <v>246</v>
      </c>
      <c r="D8534" s="2">
        <v>110</v>
      </c>
    </row>
    <row r="8535" spans="2:8" hidden="1" outlineLevel="1">
      <c r="B8535" s="249">
        <v>41803</v>
      </c>
      <c r="C8535" s="1" t="s">
        <v>525</v>
      </c>
      <c r="D8535" s="2">
        <v>16</v>
      </c>
    </row>
    <row r="8536" spans="2:8" hidden="1" outlineLevel="1">
      <c r="B8536" s="249">
        <v>41803</v>
      </c>
      <c r="C8536" s="1" t="s">
        <v>525</v>
      </c>
      <c r="D8536" s="2">
        <v>40</v>
      </c>
      <c r="F8536" s="2"/>
    </row>
    <row r="8537" spans="2:8" hidden="1" outlineLevel="1">
      <c r="B8537" s="249">
        <v>41803</v>
      </c>
      <c r="C8537" s="1" t="s">
        <v>12</v>
      </c>
      <c r="D8537" s="2">
        <v>100</v>
      </c>
      <c r="F8537" s="2"/>
    </row>
    <row r="8538" spans="2:8" hidden="1" outlineLevel="1">
      <c r="B8538" s="249">
        <v>41803</v>
      </c>
      <c r="C8538" s="1" t="s">
        <v>525</v>
      </c>
      <c r="D8538" s="404">
        <v>11</v>
      </c>
    </row>
    <row r="8539" spans="2:8" hidden="1" outlineLevel="1">
      <c r="B8539" s="249">
        <v>41803</v>
      </c>
      <c r="C8539" s="1" t="s">
        <v>525</v>
      </c>
      <c r="D8539" s="2">
        <v>40</v>
      </c>
    </row>
    <row r="8540" spans="2:8" hidden="1" outlineLevel="1">
      <c r="B8540" s="249">
        <v>41803</v>
      </c>
      <c r="C8540" s="1" t="s">
        <v>516</v>
      </c>
      <c r="D8540" s="2">
        <v>20</v>
      </c>
    </row>
    <row r="8541" spans="2:8" hidden="1" outlineLevel="1">
      <c r="B8541" s="249">
        <v>41803</v>
      </c>
      <c r="C8541" s="1" t="s">
        <v>3964</v>
      </c>
      <c r="D8541" s="2">
        <v>20</v>
      </c>
      <c r="F8541" s="2"/>
    </row>
    <row r="8542" spans="2:8" hidden="1" outlineLevel="1">
      <c r="B8542" s="249">
        <v>41803</v>
      </c>
      <c r="C8542" s="1" t="s">
        <v>2707</v>
      </c>
      <c r="D8542" s="2">
        <v>10</v>
      </c>
      <c r="F8542" s="2"/>
    </row>
    <row r="8543" spans="2:8" hidden="1" outlineLevel="1">
      <c r="B8543" s="249">
        <v>41803</v>
      </c>
      <c r="C8543" s="1" t="s">
        <v>516</v>
      </c>
      <c r="D8543" s="2">
        <v>10</v>
      </c>
      <c r="F8543" s="2"/>
      <c r="H8543" s="7"/>
    </row>
    <row r="8544" spans="2:8" hidden="1" outlineLevel="1">
      <c r="B8544" s="249">
        <v>41803</v>
      </c>
      <c r="C8544" s="1" t="s">
        <v>59</v>
      </c>
      <c r="D8544" s="2">
        <v>200</v>
      </c>
      <c r="E8544" s="2"/>
      <c r="H8544" s="7"/>
    </row>
    <row r="8545" spans="2:10" hidden="1" outlineLevel="1">
      <c r="B8545" s="249">
        <v>41803</v>
      </c>
      <c r="C8545" s="1" t="s">
        <v>2796</v>
      </c>
      <c r="D8545" s="2">
        <v>10</v>
      </c>
      <c r="E8545" s="2"/>
      <c r="J8545" s="7"/>
    </row>
    <row r="8546" spans="2:10" hidden="1" outlineLevel="1">
      <c r="B8546" s="249">
        <v>41804</v>
      </c>
      <c r="C8546" s="1" t="s">
        <v>525</v>
      </c>
      <c r="D8546" s="2">
        <v>20</v>
      </c>
      <c r="E8546" s="2"/>
      <c r="F8546" s="2"/>
      <c r="J8546" s="7"/>
    </row>
    <row r="8547" spans="2:10" hidden="1" outlineLevel="1">
      <c r="B8547" s="249">
        <v>41804</v>
      </c>
      <c r="C8547" s="1" t="s">
        <v>556</v>
      </c>
      <c r="D8547" s="2">
        <v>370</v>
      </c>
      <c r="F8547" s="2"/>
    </row>
    <row r="8548" spans="2:10" hidden="1" outlineLevel="1">
      <c r="B8548" s="249">
        <v>41804</v>
      </c>
      <c r="C8548" s="1" t="s">
        <v>18</v>
      </c>
      <c r="D8548" s="2">
        <v>10</v>
      </c>
      <c r="E8548" s="2"/>
      <c r="H8548" s="2"/>
    </row>
    <row r="8549" spans="2:10" hidden="1" outlineLevel="1">
      <c r="B8549" s="249">
        <v>41805</v>
      </c>
      <c r="C8549" s="1" t="s">
        <v>51</v>
      </c>
      <c r="D8549" s="2">
        <v>300</v>
      </c>
      <c r="F8549" s="2"/>
    </row>
    <row r="8550" spans="2:10" hidden="1" outlineLevel="1">
      <c r="B8550" s="249">
        <v>41805</v>
      </c>
      <c r="C8550" s="2" t="s">
        <v>4502</v>
      </c>
      <c r="D8550" s="2">
        <v>250</v>
      </c>
      <c r="E8550" s="2"/>
      <c r="F8550" s="2"/>
    </row>
    <row r="8551" spans="2:10" hidden="1" outlineLevel="1">
      <c r="B8551" s="249">
        <v>41805</v>
      </c>
      <c r="C8551" s="1" t="s">
        <v>246</v>
      </c>
      <c r="D8551" s="2">
        <v>160</v>
      </c>
      <c r="F8551" s="2"/>
    </row>
    <row r="8552" spans="2:10" hidden="1" outlineLevel="1">
      <c r="B8552" s="249">
        <v>41805</v>
      </c>
      <c r="C8552" s="1" t="s">
        <v>18</v>
      </c>
      <c r="D8552" s="2">
        <v>134</v>
      </c>
      <c r="E8552" s="2"/>
    </row>
    <row r="8553" spans="2:10" hidden="1" outlineLevel="1">
      <c r="B8553" s="249">
        <v>41805</v>
      </c>
      <c r="C8553" s="1" t="s">
        <v>226</v>
      </c>
      <c r="D8553" s="2">
        <v>30</v>
      </c>
      <c r="E8553" s="2"/>
      <c r="F8553" s="2"/>
    </row>
    <row r="8554" spans="2:10" hidden="1" outlineLevel="1">
      <c r="B8554" s="249">
        <v>41805</v>
      </c>
      <c r="C8554" s="1" t="s">
        <v>173</v>
      </c>
      <c r="D8554" s="2">
        <v>30</v>
      </c>
    </row>
    <row r="8555" spans="2:10" hidden="1" outlineLevel="1">
      <c r="B8555" s="249">
        <v>41805</v>
      </c>
      <c r="C8555" s="1" t="s">
        <v>4503</v>
      </c>
      <c r="D8555" s="2">
        <v>56</v>
      </c>
    </row>
    <row r="8556" spans="2:10" hidden="1" outlineLevel="1">
      <c r="B8556" s="249">
        <v>41805</v>
      </c>
      <c r="C8556" s="1" t="s">
        <v>114</v>
      </c>
      <c r="D8556" s="2">
        <v>10</v>
      </c>
      <c r="F8556" s="2"/>
    </row>
    <row r="8557" spans="2:10" hidden="1" outlineLevel="1">
      <c r="B8557" s="249">
        <v>41806</v>
      </c>
      <c r="C8557" s="1" t="s">
        <v>525</v>
      </c>
      <c r="D8557" s="2">
        <v>110</v>
      </c>
      <c r="E8557" s="253"/>
      <c r="F8557" s="2"/>
    </row>
    <row r="8558" spans="2:10" hidden="1" outlineLevel="1">
      <c r="B8558" s="249">
        <v>41806</v>
      </c>
      <c r="C8558" s="1" t="s">
        <v>12</v>
      </c>
      <c r="D8558" s="2">
        <v>65</v>
      </c>
      <c r="E8558" s="2"/>
      <c r="F8558" s="2"/>
    </row>
    <row r="8559" spans="2:10" hidden="1" outlineLevel="1">
      <c r="B8559" s="249">
        <v>41806</v>
      </c>
      <c r="C8559" s="1" t="s">
        <v>205</v>
      </c>
      <c r="D8559" s="2">
        <v>10</v>
      </c>
      <c r="E8559" s="2"/>
    </row>
    <row r="8560" spans="2:10" hidden="1" outlineLevel="1">
      <c r="B8560" s="249">
        <v>41807</v>
      </c>
      <c r="C8560" s="1" t="s">
        <v>525</v>
      </c>
      <c r="D8560" s="2">
        <v>16</v>
      </c>
      <c r="F8560" s="2"/>
    </row>
    <row r="8561" spans="2:7" hidden="1" outlineLevel="1">
      <c r="B8561" s="249">
        <v>41807</v>
      </c>
      <c r="C8561" s="1" t="s">
        <v>525</v>
      </c>
      <c r="D8561" s="2">
        <v>19</v>
      </c>
      <c r="E8561" s="2"/>
    </row>
    <row r="8562" spans="2:7" hidden="1" outlineLevel="1">
      <c r="B8562" s="249">
        <v>41807</v>
      </c>
      <c r="C8562" s="2" t="s">
        <v>401</v>
      </c>
      <c r="D8562" s="2">
        <v>35</v>
      </c>
      <c r="F8562" s="2"/>
    </row>
    <row r="8563" spans="2:7" hidden="1" outlineLevel="1">
      <c r="B8563" s="249">
        <v>41807</v>
      </c>
      <c r="C8563" s="1" t="s">
        <v>4504</v>
      </c>
      <c r="D8563" s="2">
        <v>110</v>
      </c>
      <c r="F8563" s="2"/>
    </row>
    <row r="8564" spans="2:7" hidden="1" outlineLevel="1">
      <c r="B8564" s="249">
        <v>41807</v>
      </c>
      <c r="C8564" s="205" t="s">
        <v>23</v>
      </c>
      <c r="D8564" s="2">
        <v>350</v>
      </c>
      <c r="F8564" s="2"/>
    </row>
    <row r="8565" spans="2:7" hidden="1" outlineLevel="1">
      <c r="B8565" s="249">
        <v>41808</v>
      </c>
      <c r="C8565" s="1" t="s">
        <v>4505</v>
      </c>
      <c r="D8565" s="2">
        <v>50</v>
      </c>
    </row>
    <row r="8566" spans="2:7" hidden="1" outlineLevel="1">
      <c r="B8566" s="249">
        <v>41808</v>
      </c>
      <c r="C8566" s="1" t="s">
        <v>71</v>
      </c>
      <c r="D8566" s="2">
        <v>10</v>
      </c>
      <c r="E8566" s="2"/>
      <c r="F8566" s="2"/>
    </row>
    <row r="8567" spans="2:7" hidden="1" outlineLevel="1">
      <c r="B8567" s="249">
        <v>41808</v>
      </c>
      <c r="C8567" s="1" t="s">
        <v>337</v>
      </c>
      <c r="D8567" s="2">
        <v>100</v>
      </c>
      <c r="F8567" s="2"/>
    </row>
    <row r="8568" spans="2:7" hidden="1" outlineLevel="1">
      <c r="B8568" s="249">
        <v>41808</v>
      </c>
      <c r="C8568" s="1" t="s">
        <v>48</v>
      </c>
      <c r="D8568" s="2">
        <v>147</v>
      </c>
      <c r="E8568" s="2"/>
      <c r="F8568" s="2"/>
    </row>
    <row r="8569" spans="2:7" hidden="1" outlineLevel="1">
      <c r="B8569" s="249">
        <v>41808</v>
      </c>
      <c r="C8569" s="1" t="s">
        <v>12</v>
      </c>
      <c r="D8569" s="2">
        <v>185</v>
      </c>
      <c r="F8569" s="2"/>
    </row>
    <row r="8570" spans="2:7" hidden="1" outlineLevel="1">
      <c r="B8570" s="249">
        <v>41808</v>
      </c>
      <c r="C8570" s="1" t="s">
        <v>666</v>
      </c>
      <c r="D8570" s="2">
        <v>500</v>
      </c>
      <c r="F8570" s="2"/>
    </row>
    <row r="8571" spans="2:7" hidden="1" outlineLevel="1">
      <c r="B8571" s="249">
        <v>41809</v>
      </c>
      <c r="C8571" s="1" t="s">
        <v>58</v>
      </c>
      <c r="D8571" s="2">
        <v>22</v>
      </c>
      <c r="E8571" s="2"/>
      <c r="F8571" s="2"/>
    </row>
    <row r="8572" spans="2:7" hidden="1" outlineLevel="1">
      <c r="B8572" s="249">
        <v>41809</v>
      </c>
      <c r="C8572" s="1" t="s">
        <v>3581</v>
      </c>
      <c r="D8572" s="14">
        <v>100</v>
      </c>
      <c r="F8572" s="2"/>
    </row>
    <row r="8573" spans="2:7" hidden="1" outlineLevel="1">
      <c r="B8573" s="249">
        <v>41809</v>
      </c>
      <c r="C8573" s="1" t="s">
        <v>4506</v>
      </c>
      <c r="D8573" s="2">
        <v>60</v>
      </c>
      <c r="F8573" s="2"/>
      <c r="G8573" s="2"/>
    </row>
    <row r="8574" spans="2:7" hidden="1" outlineLevel="1">
      <c r="B8574" s="249">
        <v>41809</v>
      </c>
      <c r="C8574" s="1" t="s">
        <v>525</v>
      </c>
      <c r="D8574" s="2">
        <v>17</v>
      </c>
      <c r="F8574" s="2"/>
    </row>
    <row r="8575" spans="2:7" hidden="1" outlineLevel="1">
      <c r="B8575" s="249">
        <v>41809</v>
      </c>
      <c r="C8575" s="1" t="s">
        <v>246</v>
      </c>
      <c r="D8575" s="2">
        <v>80</v>
      </c>
      <c r="F8575" s="2"/>
    </row>
    <row r="8576" spans="2:7" hidden="1" outlineLevel="1">
      <c r="B8576" s="249">
        <v>41810</v>
      </c>
      <c r="C8576" s="1" t="s">
        <v>525</v>
      </c>
      <c r="D8576" s="2">
        <v>15</v>
      </c>
    </row>
    <row r="8577" spans="2:6" hidden="1" outlineLevel="1">
      <c r="B8577" s="249">
        <v>41810</v>
      </c>
      <c r="C8577" s="1" t="s">
        <v>3637</v>
      </c>
      <c r="D8577" s="2">
        <v>24</v>
      </c>
    </row>
    <row r="8578" spans="2:6" hidden="1" outlineLevel="1">
      <c r="B8578" s="249">
        <v>41810</v>
      </c>
      <c r="C8578" s="1" t="s">
        <v>12</v>
      </c>
      <c r="D8578" s="2">
        <v>250</v>
      </c>
    </row>
    <row r="8579" spans="2:6" hidden="1" outlineLevel="1">
      <c r="B8579" s="249">
        <v>41810</v>
      </c>
      <c r="C8579" s="1" t="s">
        <v>114</v>
      </c>
      <c r="D8579" s="2">
        <v>15</v>
      </c>
    </row>
    <row r="8580" spans="2:6" hidden="1" outlineLevel="1">
      <c r="B8580" s="249">
        <v>41810</v>
      </c>
      <c r="C8580" s="1" t="s">
        <v>289</v>
      </c>
      <c r="D8580" s="2">
        <v>75</v>
      </c>
    </row>
    <row r="8581" spans="2:6" hidden="1" outlineLevel="1">
      <c r="B8581" s="249">
        <v>41810</v>
      </c>
      <c r="C8581" s="2" t="s">
        <v>767</v>
      </c>
      <c r="D8581" s="2">
        <v>60</v>
      </c>
    </row>
    <row r="8582" spans="2:6" hidden="1" outlineLevel="1">
      <c r="B8582" s="249">
        <v>41810</v>
      </c>
      <c r="C8582" s="2" t="s">
        <v>4518</v>
      </c>
      <c r="D8582" s="2">
        <v>251</v>
      </c>
    </row>
    <row r="8583" spans="2:6" hidden="1" outlineLevel="1">
      <c r="B8583" s="249">
        <v>41811</v>
      </c>
      <c r="C8583" s="1" t="s">
        <v>525</v>
      </c>
      <c r="D8583" s="2">
        <v>17</v>
      </c>
      <c r="F8583" s="2"/>
    </row>
    <row r="8584" spans="2:6" hidden="1" outlineLevel="1">
      <c r="B8584" s="249">
        <v>41811</v>
      </c>
      <c r="C8584" s="1" t="s">
        <v>431</v>
      </c>
      <c r="D8584" s="2">
        <v>33</v>
      </c>
    </row>
    <row r="8585" spans="2:6" hidden="1" outlineLevel="1">
      <c r="B8585" s="249">
        <v>41811</v>
      </c>
      <c r="C8585" s="1" t="s">
        <v>220</v>
      </c>
      <c r="D8585" s="2">
        <v>12</v>
      </c>
      <c r="F8585" s="2"/>
    </row>
    <row r="8586" spans="2:6" hidden="1" outlineLevel="1">
      <c r="B8586" s="249">
        <v>41811</v>
      </c>
      <c r="C8586" s="1" t="s">
        <v>114</v>
      </c>
      <c r="D8586" s="2">
        <v>144</v>
      </c>
      <c r="F8586" s="2"/>
    </row>
    <row r="8587" spans="2:6" hidden="1" outlineLevel="1">
      <c r="B8587" s="249">
        <v>41812</v>
      </c>
      <c r="C8587" s="1" t="s">
        <v>246</v>
      </c>
      <c r="D8587" s="2">
        <v>80</v>
      </c>
    </row>
    <row r="8588" spans="2:6" hidden="1" outlineLevel="1">
      <c r="B8588" s="249">
        <v>41812</v>
      </c>
      <c r="C8588" s="1" t="s">
        <v>4521</v>
      </c>
      <c r="D8588" s="2">
        <v>107</v>
      </c>
    </row>
    <row r="8589" spans="2:6" hidden="1" outlineLevel="1">
      <c r="B8589" s="249">
        <v>41812</v>
      </c>
      <c r="C8589" s="1" t="s">
        <v>4522</v>
      </c>
      <c r="D8589" s="2">
        <v>70</v>
      </c>
    </row>
    <row r="8590" spans="2:6" hidden="1" outlineLevel="1">
      <c r="B8590" s="249">
        <v>41812</v>
      </c>
      <c r="C8590" s="205" t="s">
        <v>401</v>
      </c>
      <c r="D8590" s="2">
        <v>20</v>
      </c>
      <c r="E8590" s="2"/>
      <c r="F8590" s="228"/>
    </row>
    <row r="8591" spans="2:6" hidden="1" outlineLevel="1">
      <c r="B8591" s="249">
        <v>41812</v>
      </c>
      <c r="C8591" s="1" t="s">
        <v>1016</v>
      </c>
      <c r="D8591" s="2">
        <v>240</v>
      </c>
      <c r="F8591" s="2"/>
    </row>
    <row r="8592" spans="2:6" hidden="1" outlineLevel="1">
      <c r="B8592" s="249">
        <v>41812</v>
      </c>
      <c r="C8592" s="205" t="s">
        <v>401</v>
      </c>
      <c r="D8592" s="2">
        <v>105</v>
      </c>
    </row>
    <row r="8593" spans="2:6" hidden="1" outlineLevel="1">
      <c r="B8593" s="249">
        <v>41812</v>
      </c>
      <c r="C8593" s="1" t="s">
        <v>4523</v>
      </c>
      <c r="D8593" s="2">
        <v>30</v>
      </c>
      <c r="E8593" s="2"/>
      <c r="F8593" s="2"/>
    </row>
    <row r="8594" spans="2:6" hidden="1" outlineLevel="1">
      <c r="B8594" s="249">
        <v>41812</v>
      </c>
      <c r="C8594" s="1" t="s">
        <v>4524</v>
      </c>
      <c r="D8594" s="2">
        <v>150</v>
      </c>
      <c r="F8594" s="2"/>
    </row>
    <row r="8595" spans="2:6" hidden="1" outlineLevel="1">
      <c r="B8595" s="249">
        <v>41812</v>
      </c>
      <c r="C8595" s="1" t="s">
        <v>114</v>
      </c>
      <c r="D8595" s="2">
        <v>140</v>
      </c>
    </row>
    <row r="8596" spans="2:6" hidden="1" outlineLevel="1">
      <c r="B8596" s="249">
        <v>41813</v>
      </c>
      <c r="C8596" s="1" t="s">
        <v>525</v>
      </c>
      <c r="D8596" s="2">
        <v>16</v>
      </c>
      <c r="F8596" s="2"/>
    </row>
    <row r="8597" spans="2:6" hidden="1" outlineLevel="1">
      <c r="B8597" s="249">
        <v>41813</v>
      </c>
      <c r="C8597" s="2" t="s">
        <v>525</v>
      </c>
      <c r="D8597" s="2">
        <v>50</v>
      </c>
      <c r="F8597" s="2"/>
    </row>
    <row r="8598" spans="2:6" hidden="1" outlineLevel="1">
      <c r="B8598" s="249">
        <v>41813</v>
      </c>
      <c r="C8598" s="1" t="s">
        <v>12</v>
      </c>
      <c r="D8598" s="2">
        <v>60</v>
      </c>
    </row>
    <row r="8599" spans="2:6" hidden="1" outlineLevel="1">
      <c r="B8599" s="249">
        <v>41813</v>
      </c>
      <c r="C8599" s="1" t="s">
        <v>525</v>
      </c>
      <c r="D8599" s="2">
        <v>70</v>
      </c>
      <c r="F8599" s="2"/>
    </row>
    <row r="8600" spans="2:6" hidden="1" outlineLevel="1">
      <c r="B8600" s="249">
        <v>41813</v>
      </c>
      <c r="C8600" s="1" t="s">
        <v>401</v>
      </c>
      <c r="D8600" s="2">
        <v>30</v>
      </c>
    </row>
    <row r="8601" spans="2:6" hidden="1" outlineLevel="1">
      <c r="B8601" s="249">
        <v>41813</v>
      </c>
      <c r="C8601" s="1" t="s">
        <v>4526</v>
      </c>
      <c r="D8601" s="2">
        <v>40</v>
      </c>
    </row>
    <row r="8602" spans="2:6" hidden="1" outlineLevel="1">
      <c r="B8602" s="249">
        <v>41813</v>
      </c>
      <c r="C8602" s="1" t="s">
        <v>51</v>
      </c>
      <c r="D8602" s="2">
        <v>187</v>
      </c>
    </row>
    <row r="8603" spans="2:6" hidden="1" outlineLevel="1">
      <c r="B8603" s="249">
        <v>41813</v>
      </c>
      <c r="C8603" s="1" t="s">
        <v>246</v>
      </c>
      <c r="D8603" s="2">
        <v>120</v>
      </c>
      <c r="F8603" s="2"/>
    </row>
    <row r="8604" spans="2:6" hidden="1" outlineLevel="1">
      <c r="B8604" s="249">
        <v>41814</v>
      </c>
      <c r="C8604" s="1" t="s">
        <v>525</v>
      </c>
      <c r="D8604" s="2">
        <v>60</v>
      </c>
    </row>
    <row r="8605" spans="2:6" hidden="1" outlineLevel="1">
      <c r="B8605" s="249">
        <v>41814</v>
      </c>
      <c r="C8605" s="2" t="s">
        <v>12</v>
      </c>
      <c r="D8605" s="2">
        <v>70</v>
      </c>
    </row>
    <row r="8606" spans="2:6" hidden="1" outlineLevel="1">
      <c r="B8606" s="249">
        <v>41814</v>
      </c>
      <c r="C8606" s="2" t="s">
        <v>525</v>
      </c>
      <c r="D8606" s="2">
        <v>16</v>
      </c>
      <c r="F8606" s="2"/>
    </row>
    <row r="8607" spans="2:6" hidden="1" outlineLevel="1">
      <c r="B8607" s="249">
        <v>41815</v>
      </c>
      <c r="C8607" s="2" t="s">
        <v>525</v>
      </c>
      <c r="D8607" s="70">
        <v>52</v>
      </c>
    </row>
    <row r="8608" spans="2:6" hidden="1" outlineLevel="1">
      <c r="B8608" s="249">
        <v>41815</v>
      </c>
      <c r="C8608" s="70" t="s">
        <v>12</v>
      </c>
      <c r="D8608" s="70">
        <v>100</v>
      </c>
    </row>
    <row r="8609" spans="2:7" hidden="1" outlineLevel="1">
      <c r="B8609" s="249">
        <v>41815</v>
      </c>
      <c r="C8609" s="1" t="s">
        <v>525</v>
      </c>
      <c r="D8609" s="2">
        <v>18</v>
      </c>
    </row>
    <row r="8610" spans="2:7" hidden="1" outlineLevel="1">
      <c r="B8610" s="249">
        <v>41815</v>
      </c>
      <c r="C8610" s="236" t="s">
        <v>114</v>
      </c>
      <c r="D8610" s="70">
        <v>10</v>
      </c>
      <c r="F8610" s="2"/>
      <c r="G8610" s="2"/>
    </row>
    <row r="8611" spans="2:7" hidden="1" outlineLevel="1">
      <c r="B8611" s="249">
        <v>41815</v>
      </c>
      <c r="C8611" s="236" t="s">
        <v>401</v>
      </c>
      <c r="D8611" s="70">
        <v>50</v>
      </c>
    </row>
    <row r="8612" spans="2:7" hidden="1" outlineLevel="1">
      <c r="B8612" s="249">
        <v>41815</v>
      </c>
      <c r="C8612" s="1" t="s">
        <v>4528</v>
      </c>
      <c r="D8612" s="70">
        <v>110</v>
      </c>
    </row>
    <row r="8613" spans="2:7" hidden="1" outlineLevel="1">
      <c r="B8613" s="249">
        <v>41816</v>
      </c>
      <c r="C8613" s="1" t="s">
        <v>525</v>
      </c>
      <c r="D8613" s="2">
        <v>16</v>
      </c>
    </row>
    <row r="8614" spans="2:7" hidden="1" outlineLevel="1">
      <c r="B8614" s="249">
        <v>41816</v>
      </c>
      <c r="C8614" s="1" t="s">
        <v>525</v>
      </c>
      <c r="D8614" s="2">
        <v>30</v>
      </c>
    </row>
    <row r="8615" spans="2:7" hidden="1" outlineLevel="1">
      <c r="B8615" s="249">
        <v>41816</v>
      </c>
      <c r="C8615" s="1" t="s">
        <v>12</v>
      </c>
      <c r="D8615" s="2">
        <v>50</v>
      </c>
    </row>
    <row r="8616" spans="2:7" hidden="1" outlineLevel="1">
      <c r="B8616" s="249">
        <v>41816</v>
      </c>
      <c r="C8616" s="1" t="s">
        <v>525</v>
      </c>
      <c r="D8616" s="2">
        <v>26</v>
      </c>
    </row>
    <row r="8617" spans="2:7" hidden="1" outlineLevel="1">
      <c r="B8617" s="249">
        <v>41816</v>
      </c>
      <c r="C8617" s="1" t="s">
        <v>4529</v>
      </c>
      <c r="D8617" s="2">
        <v>15</v>
      </c>
    </row>
    <row r="8618" spans="2:7" hidden="1" outlineLevel="1">
      <c r="B8618" s="249">
        <v>41817</v>
      </c>
      <c r="C8618" s="2" t="s">
        <v>525</v>
      </c>
      <c r="D8618" s="2">
        <v>10</v>
      </c>
    </row>
    <row r="8619" spans="2:7" hidden="1" outlineLevel="1">
      <c r="B8619" s="249">
        <v>41817</v>
      </c>
      <c r="C8619" s="1" t="s">
        <v>525</v>
      </c>
      <c r="D8619" s="2">
        <v>50</v>
      </c>
      <c r="E8619" s="2"/>
    </row>
    <row r="8620" spans="2:7" hidden="1" outlineLevel="1">
      <c r="B8620" s="249">
        <v>41817</v>
      </c>
      <c r="C8620" s="2" t="s">
        <v>12</v>
      </c>
      <c r="D8620" s="2">
        <v>300</v>
      </c>
      <c r="E8620" s="2"/>
    </row>
    <row r="8621" spans="2:7" hidden="1" outlineLevel="1">
      <c r="B8621" s="249">
        <v>41817</v>
      </c>
      <c r="C8621" s="2" t="s">
        <v>525</v>
      </c>
      <c r="D8621" s="2">
        <v>10</v>
      </c>
    </row>
    <row r="8622" spans="2:7" hidden="1" outlineLevel="1">
      <c r="B8622" s="249">
        <v>41817</v>
      </c>
      <c r="C8622" s="1" t="s">
        <v>525</v>
      </c>
      <c r="D8622" s="2">
        <v>560</v>
      </c>
    </row>
    <row r="8623" spans="2:7" hidden="1" outlineLevel="1">
      <c r="B8623" s="249">
        <v>41818</v>
      </c>
      <c r="C8623" s="1" t="s">
        <v>525</v>
      </c>
      <c r="D8623" s="2">
        <v>36</v>
      </c>
      <c r="E8623" s="2"/>
    </row>
    <row r="8624" spans="2:7" hidden="1" outlineLevel="1">
      <c r="B8624" s="249">
        <v>41818</v>
      </c>
      <c r="C8624" s="1" t="s">
        <v>57</v>
      </c>
      <c r="D8624" s="2">
        <v>320</v>
      </c>
      <c r="F8624" s="2"/>
    </row>
    <row r="8625" spans="2:6" hidden="1" outlineLevel="1">
      <c r="B8625" s="249">
        <v>41818</v>
      </c>
      <c r="C8625" s="1" t="s">
        <v>525</v>
      </c>
      <c r="D8625" s="2">
        <v>160</v>
      </c>
    </row>
    <row r="8626" spans="2:6" hidden="1" outlineLevel="1">
      <c r="B8626" s="249">
        <v>41819</v>
      </c>
      <c r="C8626" s="1" t="s">
        <v>246</v>
      </c>
      <c r="D8626" s="2">
        <v>80</v>
      </c>
    </row>
    <row r="8627" spans="2:6" hidden="1" outlineLevel="1">
      <c r="B8627" s="249">
        <v>41819</v>
      </c>
      <c r="C8627" s="1" t="s">
        <v>51</v>
      </c>
      <c r="D8627" s="2">
        <v>204</v>
      </c>
    </row>
    <row r="8628" spans="2:6" hidden="1" outlineLevel="1">
      <c r="B8628" s="249">
        <v>41819</v>
      </c>
      <c r="C8628" s="1" t="s">
        <v>147</v>
      </c>
      <c r="D8628" s="2">
        <v>100</v>
      </c>
    </row>
    <row r="8629" spans="2:6" hidden="1" outlineLevel="1">
      <c r="B8629" s="249">
        <v>41819</v>
      </c>
      <c r="C8629" s="1" t="s">
        <v>111</v>
      </c>
      <c r="D8629" s="2">
        <v>28</v>
      </c>
    </row>
    <row r="8630" spans="2:6" hidden="1" outlineLevel="1">
      <c r="B8630" s="249">
        <v>41820</v>
      </c>
      <c r="C8630" s="1" t="s">
        <v>525</v>
      </c>
      <c r="D8630" s="2">
        <v>48</v>
      </c>
    </row>
    <row r="8631" spans="2:6" hidden="1" outlineLevel="1">
      <c r="B8631" s="249">
        <v>41820</v>
      </c>
      <c r="C8631" s="1" t="s">
        <v>525</v>
      </c>
      <c r="D8631" s="2">
        <v>80</v>
      </c>
      <c r="F8631" s="2"/>
    </row>
    <row r="8632" spans="2:6" hidden="1" outlineLevel="1">
      <c r="B8632" s="249">
        <v>41820</v>
      </c>
      <c r="C8632" s="1" t="s">
        <v>12</v>
      </c>
      <c r="D8632" s="2">
        <v>61</v>
      </c>
    </row>
    <row r="8633" spans="2:6" hidden="1" outlineLevel="1">
      <c r="B8633" s="249">
        <v>41820</v>
      </c>
      <c r="C8633" s="1" t="s">
        <v>525</v>
      </c>
      <c r="D8633" s="2">
        <v>29</v>
      </c>
    </row>
    <row r="8634" spans="2:6" hidden="1" outlineLevel="1">
      <c r="B8634" s="249">
        <v>41820</v>
      </c>
      <c r="C8634" s="1" t="s">
        <v>525</v>
      </c>
      <c r="D8634" s="2">
        <v>29</v>
      </c>
    </row>
    <row r="8635" spans="2:6" hidden="1" outlineLevel="1">
      <c r="B8635" s="249">
        <v>41820</v>
      </c>
      <c r="C8635" s="1" t="s">
        <v>18</v>
      </c>
      <c r="D8635" s="2">
        <v>665</v>
      </c>
      <c r="F8635" s="2"/>
    </row>
    <row r="8636" spans="2:6" hidden="1" outlineLevel="1">
      <c r="B8636" s="249">
        <v>41820</v>
      </c>
      <c r="C8636" s="383" t="s">
        <v>51</v>
      </c>
      <c r="D8636" s="320">
        <v>30</v>
      </c>
      <c r="F8636" s="2"/>
    </row>
    <row r="8637" spans="2:6" hidden="1" outlineLevel="1">
      <c r="B8637" s="249">
        <v>41820</v>
      </c>
      <c r="C8637" s="383" t="s">
        <v>114</v>
      </c>
      <c r="D8637" s="320">
        <v>79</v>
      </c>
    </row>
    <row r="8638" spans="2:6" hidden="1" outlineLevel="1">
      <c r="B8638" s="249">
        <v>41820</v>
      </c>
      <c r="C8638" s="383" t="s">
        <v>401</v>
      </c>
      <c r="D8638" s="320">
        <v>40</v>
      </c>
      <c r="E8638" s="1" t="s">
        <v>3088</v>
      </c>
    </row>
    <row r="8639" spans="2:6" hidden="1" outlineLevel="1">
      <c r="B8639" s="249">
        <v>41820</v>
      </c>
      <c r="C8639" s="1" t="s">
        <v>4547</v>
      </c>
      <c r="D8639" s="2">
        <v>22</v>
      </c>
      <c r="E8639" s="1">
        <v>169</v>
      </c>
      <c r="F8639" s="2"/>
    </row>
    <row r="8640" spans="2:6" hidden="1" outlineLevel="1">
      <c r="B8640" s="249"/>
      <c r="C8640" s="383"/>
      <c r="D8640" s="320"/>
      <c r="F8640" s="2"/>
    </row>
    <row r="8641" spans="1:12" collapsed="1">
      <c r="B8641" s="249"/>
      <c r="C8641" s="383"/>
      <c r="D8641" s="320"/>
    </row>
    <row r="8642" spans="1:12">
      <c r="B8642" s="2472">
        <v>41821</v>
      </c>
      <c r="C8642" s="2472"/>
      <c r="D8642" s="2472"/>
      <c r="E8642" s="2472"/>
      <c r="F8642" s="2472"/>
      <c r="G8642" s="2472"/>
      <c r="H8642" s="2472"/>
      <c r="I8642" s="2472"/>
      <c r="J8642" s="2472"/>
      <c r="K8642" s="2472"/>
      <c r="L8642" s="2472"/>
    </row>
    <row r="8643" spans="1:12" hidden="1" outlineLevel="1">
      <c r="B8643" s="2473" t="s">
        <v>0</v>
      </c>
      <c r="C8643" s="2473"/>
      <c r="D8643" s="2473"/>
      <c r="I8643" s="2473" t="s">
        <v>2638</v>
      </c>
      <c r="J8643" s="2473"/>
      <c r="K8643" s="2473"/>
    </row>
    <row r="8644" spans="1:12" hidden="1" outlineLevel="1">
      <c r="B8644" s="3" t="s">
        <v>115</v>
      </c>
      <c r="C8644" s="3" t="s">
        <v>116</v>
      </c>
      <c r="D8644" s="4" t="s">
        <v>4</v>
      </c>
      <c r="I8644" s="3" t="s">
        <v>115</v>
      </c>
      <c r="J8644" s="3" t="s">
        <v>116</v>
      </c>
      <c r="K8644" s="4" t="s">
        <v>4</v>
      </c>
    </row>
    <row r="8645" spans="1:12" hidden="1" outlineLevel="1">
      <c r="A8645" s="545" t="s">
        <v>2859</v>
      </c>
      <c r="B8645" s="546">
        <v>41822</v>
      </c>
      <c r="C8645" s="547" t="s">
        <v>2904</v>
      </c>
      <c r="D8645" s="691">
        <v>9000</v>
      </c>
      <c r="E8645" s="28"/>
      <c r="I8645" s="72">
        <v>41821</v>
      </c>
      <c r="J8645" s="1" t="s">
        <v>41</v>
      </c>
      <c r="K8645" s="70">
        <v>1320</v>
      </c>
    </row>
    <row r="8646" spans="1:12" hidden="1" outlineLevel="1">
      <c r="A8646" s="438" t="s">
        <v>421</v>
      </c>
      <c r="B8646" s="549">
        <v>41824</v>
      </c>
      <c r="C8646" s="463" t="s">
        <v>3307</v>
      </c>
      <c r="D8646" s="587">
        <v>750</v>
      </c>
      <c r="E8646" s="28"/>
      <c r="I8646" s="72">
        <v>41821</v>
      </c>
      <c r="J8646" s="1" t="s">
        <v>3587</v>
      </c>
      <c r="K8646" s="70">
        <v>1700</v>
      </c>
    </row>
    <row r="8647" spans="1:12" hidden="1" outlineLevel="1">
      <c r="A8647" s="438" t="s">
        <v>421</v>
      </c>
      <c r="B8647" s="549">
        <v>41824</v>
      </c>
      <c r="C8647" s="463" t="s">
        <v>3308</v>
      </c>
      <c r="D8647" s="587">
        <v>1792</v>
      </c>
      <c r="E8647" s="28"/>
      <c r="F8647" s="32"/>
      <c r="G8647" s="32"/>
      <c r="I8647" s="72"/>
      <c r="K8647" s="70"/>
    </row>
    <row r="8648" spans="1:12" ht="30" hidden="1" outlineLevel="1">
      <c r="A8648" s="714" t="s">
        <v>464</v>
      </c>
      <c r="B8648" s="715">
        <v>41848</v>
      </c>
      <c r="C8648" s="716" t="s">
        <v>4183</v>
      </c>
      <c r="D8648" s="743" t="s">
        <v>4625</v>
      </c>
      <c r="F8648" s="32"/>
      <c r="G8648" s="32"/>
      <c r="I8648" s="72"/>
      <c r="J8648" s="1" t="s">
        <v>195</v>
      </c>
      <c r="K8648" s="225">
        <f>SUM(K8645:K8647)</f>
        <v>3020</v>
      </c>
    </row>
    <row r="8649" spans="1:12" hidden="1" outlineLevel="1">
      <c r="A8649" s="438" t="s">
        <v>421</v>
      </c>
      <c r="B8649" s="549">
        <v>41828</v>
      </c>
      <c r="C8649" s="463" t="s">
        <v>656</v>
      </c>
      <c r="D8649" s="587">
        <v>230</v>
      </c>
      <c r="F8649" s="32"/>
      <c r="G8649" s="32"/>
      <c r="I8649" s="32"/>
      <c r="K8649" s="225"/>
    </row>
    <row r="8650" spans="1:12" hidden="1" outlineLevel="1">
      <c r="A8650" s="438" t="s">
        <v>421</v>
      </c>
      <c r="B8650" s="549" t="s">
        <v>608</v>
      </c>
      <c r="C8650" s="554" t="s">
        <v>3305</v>
      </c>
      <c r="D8650" s="588" t="s">
        <v>608</v>
      </c>
      <c r="E8650" s="28"/>
      <c r="F8650" s="32"/>
      <c r="G8650" s="32"/>
    </row>
    <row r="8651" spans="1:12" hidden="1" outlineLevel="1">
      <c r="A8651" s="709" t="s">
        <v>467</v>
      </c>
      <c r="B8651" s="710">
        <v>41850</v>
      </c>
      <c r="C8651" s="709" t="s">
        <v>3304</v>
      </c>
      <c r="D8651" s="712">
        <v>325.85000000000002</v>
      </c>
      <c r="E8651" s="733"/>
      <c r="F8651" s="32"/>
      <c r="G8651" s="32"/>
      <c r="I8651" s="1" t="s">
        <v>115</v>
      </c>
      <c r="J8651" s="1" t="s">
        <v>2</v>
      </c>
      <c r="K8651" s="1" t="s">
        <v>4</v>
      </c>
    </row>
    <row r="8652" spans="1:12" hidden="1" outlineLevel="1">
      <c r="A8652" s="709" t="s">
        <v>467</v>
      </c>
      <c r="B8652" s="710">
        <v>41850</v>
      </c>
      <c r="C8652" s="709" t="s">
        <v>614</v>
      </c>
      <c r="D8652" s="712">
        <v>362.25</v>
      </c>
      <c r="E8652" s="733"/>
      <c r="F8652" s="32"/>
      <c r="G8652" s="32"/>
      <c r="I8652" s="249">
        <v>41824</v>
      </c>
      <c r="J8652" s="1" t="s">
        <v>2796</v>
      </c>
      <c r="K8652" s="70">
        <v>450</v>
      </c>
      <c r="L8652" s="13"/>
    </row>
    <row r="8653" spans="1:12" ht="15" hidden="1" customHeight="1" outlineLevel="1">
      <c r="A8653" s="438" t="s">
        <v>421</v>
      </c>
      <c r="B8653" s="549" t="s">
        <v>608</v>
      </c>
      <c r="C8653" s="421" t="s">
        <v>2597</v>
      </c>
      <c r="D8653" s="588" t="s">
        <v>608</v>
      </c>
      <c r="E8653" s="28"/>
      <c r="G8653" s="2"/>
      <c r="I8653" s="249">
        <v>41828</v>
      </c>
      <c r="J8653" s="1" t="s">
        <v>1229</v>
      </c>
      <c r="K8653" s="2">
        <v>300</v>
      </c>
      <c r="L8653" s="13"/>
    </row>
    <row r="8654" spans="1:12" hidden="1" outlineLevel="1">
      <c r="A8654" s="438" t="s">
        <v>421</v>
      </c>
      <c r="B8654" s="549" t="s">
        <v>608</v>
      </c>
      <c r="C8654" s="554" t="s">
        <v>475</v>
      </c>
      <c r="D8654" s="588" t="s">
        <v>608</v>
      </c>
      <c r="E8654" s="28"/>
      <c r="F8654" s="1" t="s">
        <v>4597</v>
      </c>
      <c r="G8654" s="2">
        <v>142</v>
      </c>
      <c r="I8654" s="249">
        <v>41834</v>
      </c>
      <c r="J8654" s="1" t="s">
        <v>4294</v>
      </c>
      <c r="K8654" s="2">
        <v>530</v>
      </c>
      <c r="L8654" s="13"/>
    </row>
    <row r="8655" spans="1:12" hidden="1" outlineLevel="1">
      <c r="A8655" s="438" t="s">
        <v>421</v>
      </c>
      <c r="B8655" s="549" t="s">
        <v>608</v>
      </c>
      <c r="C8655" s="554" t="s">
        <v>283</v>
      </c>
      <c r="D8655" s="692" t="s">
        <v>608</v>
      </c>
      <c r="E8655" s="28"/>
      <c r="F8655" s="1" t="s">
        <v>4598</v>
      </c>
      <c r="G8655" s="2">
        <v>24</v>
      </c>
      <c r="I8655" s="249">
        <v>41839</v>
      </c>
      <c r="J8655" s="2" t="s">
        <v>2796</v>
      </c>
      <c r="K8655" s="2">
        <v>460</v>
      </c>
      <c r="L8655" s="13"/>
    </row>
    <row r="8656" spans="1:12" hidden="1" outlineLevel="1">
      <c r="A8656" s="709" t="s">
        <v>467</v>
      </c>
      <c r="B8656" s="710">
        <v>41844</v>
      </c>
      <c r="C8656" s="711" t="s">
        <v>27</v>
      </c>
      <c r="D8656" s="712">
        <v>1010.12</v>
      </c>
      <c r="E8656" s="733"/>
      <c r="F8656" s="1" t="s">
        <v>195</v>
      </c>
      <c r="G8656" s="2">
        <f>SUM(G8654:G8655)</f>
        <v>166</v>
      </c>
      <c r="I8656" s="249">
        <v>41847</v>
      </c>
      <c r="J8656" s="2" t="s">
        <v>2796</v>
      </c>
      <c r="K8656" s="2">
        <v>460</v>
      </c>
      <c r="L8656" s="13"/>
    </row>
    <row r="8657" spans="1:12" hidden="1" outlineLevel="1">
      <c r="A8657" s="550" t="s">
        <v>3306</v>
      </c>
      <c r="B8657" s="551">
        <v>41822</v>
      </c>
      <c r="C8657" s="560" t="s">
        <v>3310</v>
      </c>
      <c r="D8657" s="693">
        <v>1000</v>
      </c>
      <c r="E8657" s="28"/>
      <c r="I8657" s="32"/>
      <c r="K8657" s="13"/>
      <c r="L8657" s="13"/>
    </row>
    <row r="8658" spans="1:12" hidden="1" outlineLevel="1">
      <c r="A8658" s="545" t="s">
        <v>2859</v>
      </c>
      <c r="B8658" s="546">
        <v>41822</v>
      </c>
      <c r="C8658" s="547" t="s">
        <v>2179</v>
      </c>
      <c r="D8658" s="592">
        <v>3988</v>
      </c>
      <c r="E8658" s="28"/>
      <c r="I8658" s="32"/>
      <c r="K8658" s="13"/>
      <c r="L8658" s="13"/>
    </row>
    <row r="8659" spans="1:12" hidden="1" outlineLevel="1">
      <c r="A8659" s="438" t="s">
        <v>421</v>
      </c>
      <c r="B8659" s="549">
        <v>41835</v>
      </c>
      <c r="C8659" s="554" t="s">
        <v>6</v>
      </c>
      <c r="D8659" s="593">
        <v>2000</v>
      </c>
      <c r="E8659" s="28"/>
      <c r="I8659" s="32"/>
      <c r="K8659" s="13"/>
      <c r="L8659" s="13"/>
    </row>
    <row r="8660" spans="1:12" hidden="1" outlineLevel="1">
      <c r="A8660" s="545" t="s">
        <v>2859</v>
      </c>
      <c r="B8660" s="546">
        <v>41822</v>
      </c>
      <c r="C8660" s="547" t="s">
        <v>3312</v>
      </c>
      <c r="D8660" s="691">
        <v>25000</v>
      </c>
      <c r="E8660" s="28"/>
      <c r="I8660" s="32"/>
      <c r="K8660" s="13"/>
      <c r="L8660" s="13"/>
    </row>
    <row r="8661" spans="1:12" hidden="1" outlineLevel="1">
      <c r="A8661" s="545" t="s">
        <v>2859</v>
      </c>
      <c r="B8661" s="546">
        <v>41820</v>
      </c>
      <c r="C8661" s="547" t="s">
        <v>2501</v>
      </c>
      <c r="D8661" s="691">
        <v>10311.73</v>
      </c>
      <c r="E8661" s="13"/>
      <c r="G8661" s="2"/>
      <c r="I8661" s="32"/>
      <c r="K8661" s="13"/>
      <c r="L8661" s="13"/>
    </row>
    <row r="8662" spans="1:12" hidden="1" outlineLevel="1">
      <c r="B8662" s="249"/>
      <c r="G8662" s="2"/>
      <c r="I8662" s="32"/>
      <c r="K8662" s="13"/>
      <c r="L8662" s="13"/>
    </row>
    <row r="8663" spans="1:12" hidden="1" outlineLevel="1">
      <c r="A8663" s="438" t="s">
        <v>421</v>
      </c>
      <c r="B8663" s="549">
        <v>41828</v>
      </c>
      <c r="C8663" s="554" t="s">
        <v>4556</v>
      </c>
      <c r="D8663" s="587">
        <f>31*32</f>
        <v>992</v>
      </c>
      <c r="G8663" s="486"/>
      <c r="I8663" s="32"/>
      <c r="K8663" s="13"/>
      <c r="L8663" s="13"/>
    </row>
    <row r="8664" spans="1:12" hidden="1" outlineLevel="1">
      <c r="A8664" s="438" t="s">
        <v>421</v>
      </c>
      <c r="B8664" s="549">
        <v>41828</v>
      </c>
      <c r="C8664" s="554" t="s">
        <v>2598</v>
      </c>
      <c r="D8664" s="587">
        <v>120</v>
      </c>
      <c r="I8664" s="32"/>
      <c r="K8664" s="13"/>
      <c r="L8664" s="13"/>
    </row>
    <row r="8665" spans="1:12" ht="30" hidden="1" outlineLevel="1">
      <c r="A8665" s="438" t="s">
        <v>4048</v>
      </c>
      <c r="B8665" s="549">
        <v>41828</v>
      </c>
      <c r="C8665" s="554" t="s">
        <v>4587</v>
      </c>
      <c r="D8665" s="587">
        <f>4*32</f>
        <v>128</v>
      </c>
      <c r="I8665" s="32"/>
      <c r="K8665" s="13"/>
      <c r="L8665" s="13"/>
    </row>
    <row r="8666" spans="1:12" hidden="1" outlineLevel="1">
      <c r="A8666" s="438" t="s">
        <v>421</v>
      </c>
      <c r="B8666" s="549">
        <v>41828</v>
      </c>
      <c r="C8666" s="621" t="s">
        <v>4050</v>
      </c>
      <c r="D8666" s="622">
        <f>D8663+D8664-D8665</f>
        <v>984</v>
      </c>
      <c r="I8666" s="32"/>
      <c r="K8666" s="13"/>
      <c r="L8666" s="13"/>
    </row>
    <row r="8667" spans="1:12" hidden="1" outlineLevel="1">
      <c r="B8667" s="249"/>
      <c r="I8667" s="32"/>
      <c r="K8667" s="13"/>
      <c r="L8667" s="13"/>
    </row>
    <row r="8668" spans="1:12" hidden="1" outlineLevel="1">
      <c r="B8668" s="249">
        <v>41821</v>
      </c>
      <c r="C8668" s="1" t="s">
        <v>525</v>
      </c>
      <c r="D8668" s="2">
        <v>17</v>
      </c>
      <c r="I8668" s="32"/>
      <c r="K8668" s="13"/>
      <c r="L8668" s="13"/>
    </row>
    <row r="8669" spans="1:12" hidden="1" outlineLevel="1">
      <c r="B8669" s="249">
        <v>41821</v>
      </c>
      <c r="C8669" s="1" t="s">
        <v>525</v>
      </c>
      <c r="D8669" s="2">
        <v>45</v>
      </c>
      <c r="I8669" s="32"/>
      <c r="K8669" s="13"/>
      <c r="L8669" s="13"/>
    </row>
    <row r="8670" spans="1:12" hidden="1" outlineLevel="1">
      <c r="B8670" s="249">
        <v>41821</v>
      </c>
      <c r="C8670" s="70" t="s">
        <v>525</v>
      </c>
      <c r="D8670" s="70">
        <v>62</v>
      </c>
      <c r="I8670" s="32"/>
      <c r="K8670" s="13"/>
      <c r="L8670" s="13"/>
    </row>
    <row r="8671" spans="1:12" hidden="1" outlineLevel="1">
      <c r="B8671" s="249">
        <v>41821</v>
      </c>
      <c r="C8671" s="70" t="s">
        <v>456</v>
      </c>
      <c r="D8671" s="70">
        <v>30</v>
      </c>
      <c r="I8671" s="32"/>
      <c r="K8671" s="13"/>
      <c r="L8671" s="13"/>
    </row>
    <row r="8672" spans="1:12" hidden="1" outlineLevel="1">
      <c r="A8672" s="2"/>
      <c r="B8672" s="249">
        <v>41821</v>
      </c>
      <c r="C8672" s="205" t="s">
        <v>224</v>
      </c>
      <c r="D8672" s="2">
        <v>5</v>
      </c>
      <c r="I8672" s="32"/>
      <c r="K8672" s="13"/>
    </row>
    <row r="8673" spans="1:11" hidden="1" outlineLevel="1">
      <c r="A8673" s="2"/>
      <c r="B8673" s="249">
        <v>41821</v>
      </c>
      <c r="C8673" s="1" t="s">
        <v>63</v>
      </c>
      <c r="D8673" s="2">
        <v>30</v>
      </c>
      <c r="I8673" s="32"/>
      <c r="K8673" s="13"/>
    </row>
    <row r="8674" spans="1:11" hidden="1" outlineLevel="1">
      <c r="B8674" s="249">
        <v>41821</v>
      </c>
      <c r="C8674" s="1" t="s">
        <v>4558</v>
      </c>
      <c r="D8674" s="2">
        <v>200</v>
      </c>
      <c r="G8674" s="70"/>
      <c r="I8674" s="32"/>
      <c r="K8674" s="13"/>
    </row>
    <row r="8675" spans="1:11" hidden="1" outlineLevel="1">
      <c r="A8675" s="2"/>
      <c r="B8675" s="249">
        <v>41821</v>
      </c>
      <c r="C8675" s="1" t="s">
        <v>51</v>
      </c>
      <c r="D8675" s="2">
        <v>20</v>
      </c>
      <c r="G8675" s="70"/>
      <c r="I8675" s="32"/>
      <c r="J8675" s="2"/>
      <c r="K8675" s="13"/>
    </row>
    <row r="8676" spans="1:11" hidden="1" outlineLevel="1">
      <c r="A8676" s="2"/>
      <c r="B8676" s="249">
        <v>41821</v>
      </c>
      <c r="C8676" s="1" t="s">
        <v>517</v>
      </c>
      <c r="D8676" s="2">
        <v>100</v>
      </c>
      <c r="G8676" s="70"/>
      <c r="K8676" s="13"/>
    </row>
    <row r="8677" spans="1:11" hidden="1" outlineLevel="1">
      <c r="A8677" s="2"/>
      <c r="B8677" s="249">
        <v>41821</v>
      </c>
      <c r="C8677" s="1" t="s">
        <v>18</v>
      </c>
      <c r="D8677" s="2">
        <v>55</v>
      </c>
      <c r="G8677" s="70"/>
      <c r="I8677" s="32"/>
      <c r="K8677" s="13"/>
    </row>
    <row r="8678" spans="1:11" hidden="1" outlineLevel="1">
      <c r="A8678" s="2"/>
      <c r="B8678" s="249">
        <v>41822</v>
      </c>
      <c r="C8678" s="1" t="s">
        <v>525</v>
      </c>
      <c r="D8678" s="2">
        <v>18</v>
      </c>
      <c r="F8678" s="2"/>
      <c r="G8678" s="70"/>
      <c r="K8678" s="13"/>
    </row>
    <row r="8679" spans="1:11" hidden="1" outlineLevel="1">
      <c r="A8679" s="2"/>
      <c r="B8679" s="249">
        <v>41822</v>
      </c>
      <c r="C8679" s="1" t="s">
        <v>289</v>
      </c>
      <c r="D8679" s="2">
        <v>63</v>
      </c>
      <c r="G8679" s="2"/>
      <c r="K8679" s="13"/>
    </row>
    <row r="8680" spans="1:11" hidden="1" outlineLevel="1">
      <c r="A8680" s="2"/>
      <c r="B8680" s="249">
        <v>41822</v>
      </c>
      <c r="C8680" s="1" t="s">
        <v>23</v>
      </c>
      <c r="D8680" s="2">
        <v>240</v>
      </c>
      <c r="K8680" s="13"/>
    </row>
    <row r="8681" spans="1:11" hidden="1" outlineLevel="1">
      <c r="A8681" s="2"/>
      <c r="B8681" s="249">
        <v>41823</v>
      </c>
      <c r="C8681" s="1" t="s">
        <v>525</v>
      </c>
      <c r="D8681" s="2">
        <v>77</v>
      </c>
      <c r="K8681" s="13"/>
    </row>
    <row r="8682" spans="1:11" hidden="1" outlineLevel="1">
      <c r="A8682" s="2"/>
      <c r="B8682" s="249">
        <v>41823</v>
      </c>
      <c r="C8682" s="1" t="s">
        <v>401</v>
      </c>
      <c r="D8682" s="2">
        <v>30</v>
      </c>
      <c r="K8682" s="13"/>
    </row>
    <row r="8683" spans="1:11" hidden="1" outlineLevel="1">
      <c r="A8683" s="2"/>
      <c r="B8683" s="249">
        <v>41823</v>
      </c>
      <c r="C8683" s="1" t="s">
        <v>114</v>
      </c>
      <c r="D8683" s="2">
        <v>32</v>
      </c>
      <c r="F8683" s="2"/>
    </row>
    <row r="8684" spans="1:11" hidden="1" outlineLevel="1">
      <c r="A8684" s="2"/>
      <c r="B8684" s="249">
        <v>41823</v>
      </c>
      <c r="C8684" s="1" t="s">
        <v>589</v>
      </c>
      <c r="D8684" s="2">
        <v>50</v>
      </c>
      <c r="F8684" s="2"/>
      <c r="K8684" s="13"/>
    </row>
    <row r="8685" spans="1:11" hidden="1" outlineLevel="1">
      <c r="A8685" s="2"/>
      <c r="B8685" s="249">
        <v>41823</v>
      </c>
      <c r="C8685" s="1" t="s">
        <v>4068</v>
      </c>
      <c r="D8685" s="2">
        <v>20</v>
      </c>
      <c r="F8685" s="2"/>
      <c r="G8685" s="25"/>
      <c r="J8685" s="1" t="s">
        <v>195</v>
      </c>
      <c r="K8685" s="13">
        <f>SUM(K8652:K8684)</f>
        <v>2200</v>
      </c>
    </row>
    <row r="8686" spans="1:11" hidden="1" outlineLevel="1">
      <c r="B8686" s="249">
        <v>41824</v>
      </c>
      <c r="C8686" s="1" t="s">
        <v>367</v>
      </c>
      <c r="D8686" s="2">
        <v>5</v>
      </c>
      <c r="F8686" s="2"/>
      <c r="G8686" s="2"/>
      <c r="J8686" s="1" t="s">
        <v>130</v>
      </c>
      <c r="K8686" s="225">
        <f>K8648-K8685</f>
        <v>820</v>
      </c>
    </row>
    <row r="8687" spans="1:11" hidden="1" outlineLevel="1">
      <c r="B8687" s="249">
        <v>41824</v>
      </c>
      <c r="C8687" s="1" t="s">
        <v>525</v>
      </c>
      <c r="D8687" s="2">
        <v>45</v>
      </c>
      <c r="F8687" s="2"/>
    </row>
    <row r="8688" spans="1:11" hidden="1" outlineLevel="1">
      <c r="B8688" s="249">
        <v>41824</v>
      </c>
      <c r="C8688" s="1" t="s">
        <v>12</v>
      </c>
      <c r="D8688" s="2">
        <v>197</v>
      </c>
      <c r="F8688" s="2"/>
      <c r="I8688" s="72"/>
      <c r="K8688" s="2"/>
    </row>
    <row r="8689" spans="2:11" hidden="1" outlineLevel="1">
      <c r="B8689" s="249">
        <v>41824</v>
      </c>
      <c r="C8689" s="1" t="s">
        <v>516</v>
      </c>
      <c r="D8689" s="2">
        <v>20</v>
      </c>
      <c r="F8689" s="2"/>
      <c r="G8689" s="2"/>
      <c r="I8689" s="32"/>
      <c r="K8689" s="2"/>
    </row>
    <row r="8690" spans="2:11" hidden="1" outlineLevel="1">
      <c r="B8690" s="249">
        <v>41824</v>
      </c>
      <c r="C8690" s="1" t="s">
        <v>431</v>
      </c>
      <c r="D8690" s="2">
        <v>2</v>
      </c>
      <c r="F8690" s="2"/>
    </row>
    <row r="8691" spans="2:11" hidden="1" outlineLevel="1">
      <c r="B8691" s="249">
        <v>41824</v>
      </c>
      <c r="C8691" s="1" t="s">
        <v>2796</v>
      </c>
      <c r="D8691" s="2">
        <v>30</v>
      </c>
      <c r="F8691" s="2"/>
    </row>
    <row r="8692" spans="2:11" hidden="1" outlineLevel="1">
      <c r="B8692" s="249">
        <v>41825</v>
      </c>
      <c r="C8692" s="1" t="s">
        <v>4566</v>
      </c>
      <c r="D8692" s="2">
        <v>200</v>
      </c>
      <c r="F8692" s="2"/>
    </row>
    <row r="8693" spans="2:11" hidden="1" outlineLevel="1">
      <c r="B8693" s="249">
        <v>41825</v>
      </c>
      <c r="C8693" s="1" t="s">
        <v>525</v>
      </c>
      <c r="D8693" s="14">
        <v>73</v>
      </c>
      <c r="F8693" s="2"/>
    </row>
    <row r="8694" spans="2:11" hidden="1" outlineLevel="1">
      <c r="B8694" s="249">
        <v>41825</v>
      </c>
      <c r="C8694" s="1" t="s">
        <v>367</v>
      </c>
      <c r="D8694" s="2">
        <v>5</v>
      </c>
      <c r="F8694" s="2"/>
    </row>
    <row r="8695" spans="2:11" hidden="1" outlineLevel="1">
      <c r="B8695" s="249">
        <v>41825</v>
      </c>
      <c r="C8695" s="1" t="s">
        <v>414</v>
      </c>
      <c r="D8695" s="2">
        <v>40</v>
      </c>
      <c r="F8695" s="2"/>
    </row>
    <row r="8696" spans="2:11" hidden="1" outlineLevel="1">
      <c r="B8696" s="249">
        <v>41825</v>
      </c>
      <c r="C8696" s="1" t="s">
        <v>223</v>
      </c>
      <c r="D8696" s="2">
        <v>34</v>
      </c>
    </row>
    <row r="8697" spans="2:11" hidden="1" outlineLevel="1">
      <c r="B8697" s="249">
        <v>41825</v>
      </c>
      <c r="C8697" s="1" t="s">
        <v>111</v>
      </c>
      <c r="D8697" s="2">
        <v>45</v>
      </c>
    </row>
    <row r="8698" spans="2:11" hidden="1" outlineLevel="1">
      <c r="B8698" s="249">
        <v>41825</v>
      </c>
      <c r="C8698" s="1" t="s">
        <v>51</v>
      </c>
      <c r="D8698" s="2">
        <v>55</v>
      </c>
      <c r="F8698" s="2"/>
      <c r="G8698" s="2"/>
    </row>
    <row r="8699" spans="2:11" hidden="1" outlineLevel="1">
      <c r="B8699" s="249">
        <v>41826</v>
      </c>
      <c r="C8699" s="1" t="s">
        <v>4568</v>
      </c>
      <c r="D8699" s="2">
        <v>283</v>
      </c>
      <c r="F8699" s="2"/>
      <c r="G8699" s="2"/>
    </row>
    <row r="8700" spans="2:11" hidden="1" outlineLevel="1">
      <c r="B8700" s="249">
        <v>41826</v>
      </c>
      <c r="C8700" s="1" t="s">
        <v>23</v>
      </c>
      <c r="D8700" s="2">
        <v>295</v>
      </c>
      <c r="G8700" s="2"/>
    </row>
    <row r="8701" spans="2:11" hidden="1" outlineLevel="1">
      <c r="B8701" s="249">
        <v>41826</v>
      </c>
      <c r="C8701" s="1" t="s">
        <v>401</v>
      </c>
      <c r="D8701" s="2">
        <v>115</v>
      </c>
      <c r="G8701" s="2"/>
    </row>
    <row r="8702" spans="2:11" hidden="1" outlineLevel="1">
      <c r="B8702" s="249">
        <v>41826</v>
      </c>
      <c r="C8702" s="1" t="s">
        <v>111</v>
      </c>
      <c r="D8702" s="2">
        <v>15</v>
      </c>
      <c r="E8702" s="2"/>
      <c r="F8702" s="2"/>
      <c r="G8702" s="2"/>
    </row>
    <row r="8703" spans="2:11" hidden="1" outlineLevel="1">
      <c r="B8703" s="249">
        <v>41827</v>
      </c>
      <c r="C8703" s="1" t="s">
        <v>289</v>
      </c>
      <c r="D8703" s="2">
        <v>21</v>
      </c>
      <c r="F8703" s="2"/>
      <c r="G8703" s="2"/>
    </row>
    <row r="8704" spans="2:11" hidden="1" outlineLevel="1">
      <c r="B8704" s="249">
        <v>41827</v>
      </c>
      <c r="C8704" s="1" t="s">
        <v>114</v>
      </c>
      <c r="D8704" s="2">
        <v>60</v>
      </c>
      <c r="G8704" s="2"/>
    </row>
    <row r="8705" spans="2:15" hidden="1" outlineLevel="1">
      <c r="B8705" s="249">
        <v>41827</v>
      </c>
      <c r="C8705" s="2" t="s">
        <v>51</v>
      </c>
      <c r="D8705" s="2">
        <v>15</v>
      </c>
      <c r="F8705" s="2"/>
      <c r="G8705" s="2"/>
    </row>
    <row r="8706" spans="2:15" hidden="1" outlineLevel="1">
      <c r="B8706" s="249">
        <v>41828</v>
      </c>
      <c r="C8706" s="2" t="s">
        <v>525</v>
      </c>
      <c r="D8706" s="2">
        <v>102</v>
      </c>
      <c r="F8706" s="2"/>
      <c r="H8706" s="7"/>
    </row>
    <row r="8707" spans="2:15" hidden="1" outlineLevel="1">
      <c r="B8707" s="249">
        <v>41828</v>
      </c>
      <c r="C8707" s="2" t="s">
        <v>2928</v>
      </c>
      <c r="D8707" s="2">
        <v>90</v>
      </c>
      <c r="E8707" s="2"/>
      <c r="F8707" s="2"/>
      <c r="H8707" s="7"/>
    </row>
    <row r="8708" spans="2:15" hidden="1" outlineLevel="1">
      <c r="B8708" s="249">
        <v>41828</v>
      </c>
      <c r="C8708" s="2" t="s">
        <v>246</v>
      </c>
      <c r="D8708" s="2">
        <v>75</v>
      </c>
      <c r="H8708" s="7"/>
    </row>
    <row r="8709" spans="2:15" hidden="1" outlineLevel="1">
      <c r="B8709" s="249">
        <v>41828</v>
      </c>
      <c r="C8709" s="1" t="s">
        <v>114</v>
      </c>
      <c r="D8709" s="2">
        <v>30</v>
      </c>
      <c r="F8709" s="2"/>
      <c r="G8709" s="2"/>
    </row>
    <row r="8710" spans="2:15" hidden="1" outlineLevel="1">
      <c r="B8710" s="249">
        <v>41828</v>
      </c>
      <c r="C8710" s="1" t="s">
        <v>114</v>
      </c>
      <c r="D8710" s="2">
        <v>90</v>
      </c>
      <c r="G8710" s="2"/>
    </row>
    <row r="8711" spans="2:15" hidden="1" outlineLevel="1">
      <c r="B8711" s="249">
        <v>41828</v>
      </c>
      <c r="C8711" s="1" t="s">
        <v>1229</v>
      </c>
      <c r="D8711" s="2">
        <v>9</v>
      </c>
      <c r="G8711" s="2"/>
    </row>
    <row r="8712" spans="2:15" hidden="1" outlineLevel="1">
      <c r="B8712" s="249">
        <v>41829</v>
      </c>
      <c r="C8712" s="1" t="s">
        <v>525</v>
      </c>
      <c r="D8712" s="2">
        <v>55</v>
      </c>
      <c r="F8712" s="2"/>
    </row>
    <row r="8713" spans="2:15" hidden="1" outlineLevel="1">
      <c r="B8713" s="249">
        <v>41829</v>
      </c>
      <c r="C8713" s="1" t="s">
        <v>12</v>
      </c>
      <c r="D8713" s="14">
        <v>100</v>
      </c>
    </row>
    <row r="8714" spans="2:15" hidden="1" outlineLevel="1">
      <c r="B8714" s="249">
        <v>41829</v>
      </c>
      <c r="C8714" s="1" t="s">
        <v>525</v>
      </c>
      <c r="D8714" s="2">
        <v>13</v>
      </c>
    </row>
    <row r="8715" spans="2:15" hidden="1" outlineLevel="1">
      <c r="B8715" s="249">
        <v>41829</v>
      </c>
      <c r="C8715" s="1" t="s">
        <v>525</v>
      </c>
      <c r="D8715" s="2">
        <v>467</v>
      </c>
      <c r="F8715" s="2"/>
    </row>
    <row r="8716" spans="2:15" hidden="1" outlineLevel="1">
      <c r="B8716" s="249">
        <v>41829</v>
      </c>
      <c r="C8716" s="1" t="s">
        <v>525</v>
      </c>
      <c r="D8716" s="2">
        <v>23</v>
      </c>
    </row>
    <row r="8717" spans="2:15" hidden="1" outlineLevel="1">
      <c r="B8717" s="249">
        <v>41830</v>
      </c>
      <c r="C8717" s="1" t="s">
        <v>525</v>
      </c>
      <c r="D8717" s="14">
        <v>60</v>
      </c>
      <c r="F8717"/>
      <c r="G8717"/>
      <c r="H8717"/>
      <c r="I8717"/>
      <c r="J8717"/>
      <c r="K8717"/>
      <c r="L8717"/>
      <c r="M8717"/>
      <c r="N8717"/>
      <c r="O8717"/>
    </row>
    <row r="8718" spans="2:15" hidden="1" outlineLevel="1">
      <c r="B8718" s="249">
        <v>41830</v>
      </c>
      <c r="C8718" s="1" t="s">
        <v>114</v>
      </c>
      <c r="D8718" s="2">
        <v>50</v>
      </c>
      <c r="F8718"/>
      <c r="G8718"/>
      <c r="H8718"/>
      <c r="I8718"/>
      <c r="J8718"/>
      <c r="K8718"/>
      <c r="L8718"/>
      <c r="M8718"/>
      <c r="N8718"/>
      <c r="O8718"/>
    </row>
    <row r="8719" spans="2:15" hidden="1" outlineLevel="1">
      <c r="B8719" s="249">
        <v>41830</v>
      </c>
      <c r="C8719" s="1" t="s">
        <v>51</v>
      </c>
      <c r="D8719" s="2">
        <v>20</v>
      </c>
      <c r="F8719" s="233"/>
      <c r="G8719"/>
      <c r="H8719"/>
      <c r="I8719"/>
      <c r="J8719"/>
      <c r="K8719"/>
      <c r="L8719"/>
      <c r="M8719"/>
      <c r="N8719"/>
      <c r="O8719"/>
    </row>
    <row r="8720" spans="2:15" hidden="1" outlineLevel="1">
      <c r="B8720" s="249">
        <v>41830</v>
      </c>
      <c r="C8720" s="1" t="s">
        <v>516</v>
      </c>
      <c r="D8720" s="2">
        <v>20</v>
      </c>
      <c r="F8720" s="233"/>
      <c r="G8720"/>
      <c r="H8720"/>
      <c r="I8720"/>
      <c r="J8720"/>
      <c r="K8720"/>
      <c r="L8720"/>
      <c r="M8720"/>
      <c r="N8720"/>
      <c r="O8720"/>
    </row>
    <row r="8721" spans="2:15" hidden="1" outlineLevel="1">
      <c r="B8721" s="249">
        <v>41831</v>
      </c>
      <c r="C8721" s="1" t="s">
        <v>525</v>
      </c>
      <c r="D8721" s="2">
        <v>19</v>
      </c>
    </row>
    <row r="8722" spans="2:15" hidden="1" outlineLevel="1">
      <c r="B8722" s="249">
        <v>41831</v>
      </c>
      <c r="C8722" s="1" t="s">
        <v>525</v>
      </c>
      <c r="D8722" s="2">
        <v>35</v>
      </c>
    </row>
    <row r="8723" spans="2:15" hidden="1" outlineLevel="1">
      <c r="B8723" s="249">
        <v>41831</v>
      </c>
      <c r="C8723" s="1" t="s">
        <v>12</v>
      </c>
      <c r="D8723" s="2">
        <v>204</v>
      </c>
      <c r="F8723" s="2"/>
    </row>
    <row r="8724" spans="2:15" hidden="1" outlineLevel="1">
      <c r="B8724" s="249">
        <v>41831</v>
      </c>
      <c r="C8724" s="1" t="s">
        <v>4582</v>
      </c>
      <c r="D8724" s="2">
        <v>100</v>
      </c>
    </row>
    <row r="8725" spans="2:15" hidden="1" outlineLevel="1">
      <c r="B8725" s="249">
        <v>41832</v>
      </c>
      <c r="C8725" s="1" t="s">
        <v>4583</v>
      </c>
      <c r="D8725" s="2">
        <v>170</v>
      </c>
      <c r="F8725" s="2"/>
    </row>
    <row r="8726" spans="2:15" hidden="1" outlineLevel="1">
      <c r="B8726" s="249">
        <v>41832</v>
      </c>
      <c r="C8726" s="1" t="s">
        <v>401</v>
      </c>
      <c r="D8726" s="2">
        <v>30</v>
      </c>
    </row>
    <row r="8727" spans="2:15" hidden="1" outlineLevel="1">
      <c r="B8727" s="249">
        <v>41832</v>
      </c>
      <c r="C8727" s="1" t="s">
        <v>4584</v>
      </c>
      <c r="D8727" s="2">
        <v>190</v>
      </c>
      <c r="F8727" s="2"/>
    </row>
    <row r="8728" spans="2:15" hidden="1" outlineLevel="1">
      <c r="B8728" s="249">
        <v>41832</v>
      </c>
      <c r="C8728" s="1" t="s">
        <v>613</v>
      </c>
      <c r="D8728" s="2">
        <v>10</v>
      </c>
      <c r="F8728" s="2"/>
    </row>
    <row r="8729" spans="2:15" hidden="1" outlineLevel="1">
      <c r="B8729" s="249">
        <v>41832</v>
      </c>
      <c r="C8729" s="1" t="s">
        <v>352</v>
      </c>
      <c r="D8729" s="2">
        <v>40</v>
      </c>
    </row>
    <row r="8730" spans="2:15" hidden="1" outlineLevel="1">
      <c r="B8730" s="249">
        <v>41833</v>
      </c>
      <c r="C8730" s="2" t="s">
        <v>76</v>
      </c>
      <c r="D8730" s="2">
        <v>110</v>
      </c>
      <c r="F8730" s="2"/>
    </row>
    <row r="8731" spans="2:15" hidden="1" outlineLevel="1">
      <c r="B8731" s="249">
        <v>41833</v>
      </c>
      <c r="C8731" s="2" t="s">
        <v>4586</v>
      </c>
      <c r="D8731" s="2">
        <v>80</v>
      </c>
      <c r="F8731" s="233"/>
      <c r="G8731"/>
      <c r="H8731"/>
      <c r="I8731"/>
      <c r="J8731"/>
      <c r="K8731"/>
      <c r="L8731"/>
      <c r="M8731"/>
      <c r="N8731"/>
      <c r="O8731"/>
    </row>
    <row r="8732" spans="2:15" hidden="1" outlineLevel="1">
      <c r="B8732" s="249">
        <v>41833</v>
      </c>
      <c r="C8732" s="1" t="s">
        <v>51</v>
      </c>
      <c r="D8732" s="2">
        <v>350</v>
      </c>
    </row>
    <row r="8733" spans="2:15" hidden="1" outlineLevel="1">
      <c r="B8733" s="249">
        <v>41833</v>
      </c>
      <c r="C8733" s="1" t="s">
        <v>59</v>
      </c>
      <c r="D8733" s="2">
        <v>210</v>
      </c>
      <c r="G8733" s="2"/>
      <c r="I8733" s="32"/>
      <c r="K8733" s="2"/>
    </row>
    <row r="8734" spans="2:15" hidden="1" outlineLevel="1">
      <c r="B8734" s="249">
        <v>41833</v>
      </c>
      <c r="C8734" s="1" t="s">
        <v>401</v>
      </c>
      <c r="D8734" s="2">
        <v>20</v>
      </c>
      <c r="F8734" s="2"/>
      <c r="I8734" s="32"/>
      <c r="K8734" s="2"/>
    </row>
    <row r="8735" spans="2:15" hidden="1" outlineLevel="1">
      <c r="B8735" s="249">
        <v>41834</v>
      </c>
      <c r="C8735" s="236" t="s">
        <v>525</v>
      </c>
      <c r="D8735" s="70">
        <v>40</v>
      </c>
      <c r="F8735" s="2"/>
    </row>
    <row r="8736" spans="2:15" hidden="1" outlineLevel="1">
      <c r="B8736" s="249">
        <v>41834</v>
      </c>
      <c r="C8736" s="1" t="s">
        <v>525</v>
      </c>
      <c r="D8736" s="2">
        <v>21</v>
      </c>
      <c r="F8736" s="2"/>
      <c r="G8736" s="2"/>
    </row>
    <row r="8737" spans="2:10" hidden="1" outlineLevel="1">
      <c r="B8737" s="249">
        <v>41834</v>
      </c>
      <c r="C8737" s="1" t="s">
        <v>525</v>
      </c>
      <c r="D8737" s="2">
        <v>20</v>
      </c>
      <c r="F8737" s="2"/>
    </row>
    <row r="8738" spans="2:10" hidden="1" outlineLevel="1">
      <c r="B8738" s="249">
        <v>41834</v>
      </c>
      <c r="C8738" s="1" t="s">
        <v>589</v>
      </c>
      <c r="D8738" s="2">
        <v>100</v>
      </c>
    </row>
    <row r="8739" spans="2:10" hidden="1" outlineLevel="1">
      <c r="B8739" s="249">
        <v>41834</v>
      </c>
      <c r="C8739" s="1" t="s">
        <v>4547</v>
      </c>
      <c r="D8739" s="2">
        <v>15</v>
      </c>
    </row>
    <row r="8740" spans="2:10" hidden="1" outlineLevel="1">
      <c r="B8740" s="249">
        <v>41834</v>
      </c>
      <c r="C8740" s="1" t="s">
        <v>401</v>
      </c>
      <c r="D8740" s="2">
        <v>27</v>
      </c>
      <c r="F8740" s="2"/>
    </row>
    <row r="8741" spans="2:10" hidden="1" outlineLevel="1">
      <c r="B8741" s="249">
        <v>41835</v>
      </c>
      <c r="C8741" s="1" t="s">
        <v>431</v>
      </c>
      <c r="D8741" s="2">
        <v>2</v>
      </c>
    </row>
    <row r="8742" spans="2:10" hidden="1" outlineLevel="1">
      <c r="B8742" s="249">
        <v>41835</v>
      </c>
      <c r="C8742" s="1" t="s">
        <v>114</v>
      </c>
      <c r="D8742" s="2">
        <v>50</v>
      </c>
      <c r="F8742" s="2"/>
    </row>
    <row r="8743" spans="2:10" hidden="1" outlineLevel="1">
      <c r="B8743" s="249">
        <v>41835</v>
      </c>
      <c r="C8743" s="1" t="s">
        <v>1168</v>
      </c>
      <c r="D8743" s="2">
        <v>160</v>
      </c>
      <c r="F8743" s="2"/>
    </row>
    <row r="8744" spans="2:10" hidden="1" outlineLevel="1">
      <c r="B8744" s="249">
        <v>41835</v>
      </c>
      <c r="C8744" s="1" t="s">
        <v>1168</v>
      </c>
      <c r="D8744" s="404">
        <v>146</v>
      </c>
    </row>
    <row r="8745" spans="2:10" hidden="1" outlineLevel="1">
      <c r="B8745" s="249">
        <v>41835</v>
      </c>
      <c r="C8745" s="1" t="s">
        <v>4593</v>
      </c>
      <c r="D8745" s="2">
        <v>100</v>
      </c>
    </row>
    <row r="8746" spans="2:10" hidden="1" outlineLevel="1">
      <c r="B8746" s="249">
        <v>41835</v>
      </c>
      <c r="C8746" s="1" t="s">
        <v>114</v>
      </c>
      <c r="D8746" s="2">
        <v>20</v>
      </c>
    </row>
    <row r="8747" spans="2:10" hidden="1" outlineLevel="1">
      <c r="B8747" s="249">
        <v>41836</v>
      </c>
      <c r="C8747" s="1" t="s">
        <v>525</v>
      </c>
      <c r="D8747" s="2">
        <v>65</v>
      </c>
      <c r="F8747" s="2"/>
    </row>
    <row r="8748" spans="2:10" hidden="1" outlineLevel="1">
      <c r="B8748" s="249">
        <v>41836</v>
      </c>
      <c r="C8748" s="1" t="s">
        <v>516</v>
      </c>
      <c r="D8748" s="2">
        <v>20</v>
      </c>
      <c r="F8748" s="2"/>
    </row>
    <row r="8749" spans="2:10" hidden="1" outlineLevel="1">
      <c r="B8749" s="249">
        <v>41836</v>
      </c>
      <c r="C8749" s="1" t="s">
        <v>3262</v>
      </c>
      <c r="D8749" s="2">
        <v>80</v>
      </c>
      <c r="F8749" s="2"/>
      <c r="H8749" s="7"/>
    </row>
    <row r="8750" spans="2:10" hidden="1" outlineLevel="1">
      <c r="B8750" s="249">
        <v>41836</v>
      </c>
      <c r="C8750" s="1" t="s">
        <v>111</v>
      </c>
      <c r="D8750" s="2">
        <v>30</v>
      </c>
      <c r="E8750" s="2"/>
      <c r="H8750" s="7"/>
    </row>
    <row r="8751" spans="2:10" hidden="1" outlineLevel="1">
      <c r="B8751" s="249">
        <v>41836</v>
      </c>
      <c r="C8751" s="1" t="s">
        <v>51</v>
      </c>
      <c r="D8751" s="2">
        <v>26</v>
      </c>
      <c r="E8751" s="2"/>
      <c r="J8751" s="7"/>
    </row>
    <row r="8752" spans="2:10" hidden="1" outlineLevel="1">
      <c r="B8752" s="249">
        <v>41836</v>
      </c>
      <c r="C8752" s="1" t="s">
        <v>401</v>
      </c>
      <c r="D8752" s="2">
        <v>50</v>
      </c>
      <c r="E8752" s="2"/>
      <c r="F8752" s="2"/>
      <c r="J8752" s="7"/>
    </row>
    <row r="8753" spans="2:8" hidden="1" outlineLevel="1">
      <c r="B8753" s="249">
        <v>41837</v>
      </c>
      <c r="C8753" s="1" t="s">
        <v>525</v>
      </c>
      <c r="D8753" s="2">
        <v>18</v>
      </c>
      <c r="F8753" s="2"/>
    </row>
    <row r="8754" spans="2:8" hidden="1" outlineLevel="1">
      <c r="B8754" s="249">
        <v>41837</v>
      </c>
      <c r="C8754" s="1" t="s">
        <v>525</v>
      </c>
      <c r="D8754" s="2">
        <v>29</v>
      </c>
      <c r="E8754" s="2"/>
      <c r="H8754" s="2"/>
    </row>
    <row r="8755" spans="2:8" hidden="1" outlineLevel="1">
      <c r="B8755" s="249">
        <v>41837</v>
      </c>
      <c r="C8755" s="1" t="s">
        <v>525</v>
      </c>
      <c r="D8755" s="2">
        <v>43</v>
      </c>
      <c r="F8755" s="2"/>
    </row>
    <row r="8756" spans="2:8" hidden="1" outlineLevel="1">
      <c r="B8756" s="249">
        <v>41837</v>
      </c>
      <c r="C8756" s="1" t="s">
        <v>525</v>
      </c>
      <c r="D8756" s="2">
        <v>70</v>
      </c>
      <c r="E8756" s="2"/>
      <c r="F8756" s="2"/>
    </row>
    <row r="8757" spans="2:8" hidden="1" outlineLevel="1">
      <c r="B8757" s="249">
        <v>41837</v>
      </c>
      <c r="C8757" s="1" t="s">
        <v>186</v>
      </c>
      <c r="D8757" s="2">
        <v>50</v>
      </c>
      <c r="F8757" s="2"/>
    </row>
    <row r="8758" spans="2:8" hidden="1" outlineLevel="1">
      <c r="B8758" s="249">
        <v>41837</v>
      </c>
      <c r="C8758" s="1" t="s">
        <v>4596</v>
      </c>
      <c r="D8758" s="2">
        <v>90</v>
      </c>
      <c r="E8758" s="2"/>
    </row>
    <row r="8759" spans="2:8" hidden="1" outlineLevel="1">
      <c r="B8759" s="249">
        <v>41838</v>
      </c>
      <c r="C8759" s="1" t="s">
        <v>525</v>
      </c>
      <c r="D8759" s="2">
        <v>20</v>
      </c>
      <c r="E8759" s="2"/>
      <c r="F8759" s="2"/>
    </row>
    <row r="8760" spans="2:8" hidden="1" outlineLevel="1">
      <c r="B8760" s="249">
        <v>41838</v>
      </c>
      <c r="C8760" s="1" t="s">
        <v>4595</v>
      </c>
      <c r="D8760" s="2">
        <v>300</v>
      </c>
    </row>
    <row r="8761" spans="2:8" hidden="1" outlineLevel="1">
      <c r="B8761" s="249">
        <v>41838</v>
      </c>
      <c r="C8761" s="1" t="s">
        <v>114</v>
      </c>
      <c r="D8761" s="2">
        <v>184</v>
      </c>
    </row>
    <row r="8762" spans="2:8" hidden="1" outlineLevel="1">
      <c r="B8762" s="249">
        <v>41838</v>
      </c>
      <c r="C8762" s="1" t="s">
        <v>516</v>
      </c>
      <c r="D8762" s="2">
        <v>30</v>
      </c>
      <c r="F8762" s="2"/>
    </row>
    <row r="8763" spans="2:8" hidden="1" outlineLevel="1">
      <c r="B8763" s="249">
        <v>41838</v>
      </c>
      <c r="C8763" s="1" t="s">
        <v>112</v>
      </c>
      <c r="D8763" s="2">
        <v>24</v>
      </c>
      <c r="E8763" s="253"/>
      <c r="F8763" s="2"/>
    </row>
    <row r="8764" spans="2:8" hidden="1" outlineLevel="1">
      <c r="B8764" s="249">
        <v>41839</v>
      </c>
      <c r="C8764" s="1" t="s">
        <v>525</v>
      </c>
      <c r="D8764" s="2">
        <v>20</v>
      </c>
      <c r="E8764" s="2"/>
      <c r="F8764" s="2"/>
    </row>
    <row r="8765" spans="2:8" hidden="1" outlineLevel="1">
      <c r="B8765" s="249">
        <v>41839</v>
      </c>
      <c r="C8765" s="1" t="s">
        <v>2556</v>
      </c>
      <c r="D8765" s="2">
        <v>100</v>
      </c>
      <c r="E8765" s="2"/>
    </row>
    <row r="8766" spans="2:8" hidden="1" outlineLevel="1">
      <c r="B8766" s="249">
        <v>41839</v>
      </c>
      <c r="C8766" s="1" t="s">
        <v>51</v>
      </c>
      <c r="D8766" s="2">
        <v>20</v>
      </c>
      <c r="F8766" s="2"/>
    </row>
    <row r="8767" spans="2:8" hidden="1" outlineLevel="1">
      <c r="B8767" s="249">
        <v>41839</v>
      </c>
      <c r="C8767" s="1" t="s">
        <v>401</v>
      </c>
      <c r="D8767" s="2">
        <v>60</v>
      </c>
      <c r="E8767" s="2"/>
    </row>
    <row r="8768" spans="2:8" hidden="1" outlineLevel="1">
      <c r="B8768" s="249">
        <v>41839</v>
      </c>
      <c r="C8768" s="2" t="s">
        <v>4599</v>
      </c>
      <c r="D8768" s="2">
        <v>96</v>
      </c>
      <c r="F8768" s="2"/>
    </row>
    <row r="8769" spans="2:7" hidden="1" outlineLevel="1">
      <c r="B8769" s="249">
        <v>41839</v>
      </c>
      <c r="C8769" s="1" t="s">
        <v>2734</v>
      </c>
      <c r="D8769" s="2">
        <v>20</v>
      </c>
      <c r="F8769" s="2"/>
    </row>
    <row r="8770" spans="2:7" hidden="1" outlineLevel="1">
      <c r="B8770" s="249">
        <v>41840</v>
      </c>
      <c r="C8770" s="205" t="s">
        <v>57</v>
      </c>
      <c r="D8770" s="2">
        <v>225</v>
      </c>
      <c r="F8770" s="2"/>
    </row>
    <row r="8771" spans="2:7" hidden="1" outlineLevel="1">
      <c r="B8771" s="249">
        <v>41840</v>
      </c>
      <c r="C8771" s="1" t="s">
        <v>516</v>
      </c>
      <c r="D8771" s="2">
        <v>30</v>
      </c>
    </row>
    <row r="8772" spans="2:7" hidden="1" outlineLevel="1">
      <c r="B8772" s="249">
        <v>41840</v>
      </c>
      <c r="C8772" s="1" t="s">
        <v>289</v>
      </c>
      <c r="D8772" s="2">
        <v>160</v>
      </c>
      <c r="E8772" s="2"/>
      <c r="F8772" s="2"/>
    </row>
    <row r="8773" spans="2:7" hidden="1" outlineLevel="1">
      <c r="B8773" s="249">
        <v>41840</v>
      </c>
      <c r="C8773" s="1" t="s">
        <v>51</v>
      </c>
      <c r="D8773" s="2">
        <v>100</v>
      </c>
      <c r="F8773" s="2"/>
    </row>
    <row r="8774" spans="2:7" hidden="1" outlineLevel="1">
      <c r="B8774" s="249">
        <v>41841</v>
      </c>
      <c r="C8774" s="1" t="s">
        <v>525</v>
      </c>
      <c r="D8774" s="2">
        <v>29</v>
      </c>
      <c r="F8774" s="2"/>
    </row>
    <row r="8775" spans="2:7" hidden="1" outlineLevel="1">
      <c r="B8775" s="249">
        <v>41841</v>
      </c>
      <c r="C8775" s="1" t="s">
        <v>525</v>
      </c>
      <c r="D8775" s="2">
        <v>40</v>
      </c>
      <c r="F8775" s="2"/>
    </row>
    <row r="8776" spans="2:7" hidden="1" outlineLevel="1">
      <c r="B8776" s="249">
        <v>41841</v>
      </c>
      <c r="C8776" s="1" t="s">
        <v>12</v>
      </c>
      <c r="D8776" s="2">
        <v>62</v>
      </c>
      <c r="F8776" s="2"/>
    </row>
    <row r="8777" spans="2:7" hidden="1" outlineLevel="1">
      <c r="B8777" s="249">
        <v>41841</v>
      </c>
      <c r="C8777" s="1" t="s">
        <v>525</v>
      </c>
      <c r="D8777" s="2">
        <v>38</v>
      </c>
      <c r="E8777" s="2"/>
      <c r="F8777" s="2"/>
    </row>
    <row r="8778" spans="2:7" hidden="1" outlineLevel="1">
      <c r="B8778" s="249">
        <v>41841</v>
      </c>
      <c r="C8778" s="1" t="s">
        <v>289</v>
      </c>
      <c r="D8778" s="14">
        <v>140</v>
      </c>
      <c r="F8778" s="2"/>
    </row>
    <row r="8779" spans="2:7" hidden="1" outlineLevel="1">
      <c r="B8779" s="249">
        <v>41841</v>
      </c>
      <c r="C8779" s="1" t="s">
        <v>401</v>
      </c>
      <c r="D8779" s="2">
        <v>40</v>
      </c>
      <c r="F8779" s="2"/>
      <c r="G8779" s="2"/>
    </row>
    <row r="8780" spans="2:7" hidden="1" outlineLevel="1">
      <c r="B8780" s="249">
        <v>41842</v>
      </c>
      <c r="C8780" s="1" t="s">
        <v>525</v>
      </c>
      <c r="D8780" s="2">
        <v>18</v>
      </c>
      <c r="F8780" s="2"/>
    </row>
    <row r="8781" spans="2:7" hidden="1" outlineLevel="1">
      <c r="B8781" s="249">
        <v>41842</v>
      </c>
      <c r="C8781" s="1" t="s">
        <v>525</v>
      </c>
      <c r="D8781" s="2">
        <v>28</v>
      </c>
      <c r="F8781" s="2"/>
    </row>
    <row r="8782" spans="2:7" hidden="1" outlineLevel="1">
      <c r="B8782" s="249">
        <v>41842</v>
      </c>
      <c r="C8782" s="1" t="s">
        <v>12</v>
      </c>
      <c r="D8782" s="2">
        <v>15</v>
      </c>
    </row>
    <row r="8783" spans="2:7" hidden="1" outlineLevel="1">
      <c r="B8783" s="249">
        <v>41842</v>
      </c>
      <c r="C8783" s="1" t="s">
        <v>525</v>
      </c>
      <c r="D8783" s="2">
        <v>37</v>
      </c>
    </row>
    <row r="8784" spans="2:7" hidden="1" outlineLevel="1">
      <c r="B8784" s="249">
        <v>41842</v>
      </c>
      <c r="C8784" s="1" t="s">
        <v>525</v>
      </c>
      <c r="D8784" s="2">
        <v>72</v>
      </c>
    </row>
    <row r="8785" spans="2:6" hidden="1" outlineLevel="1">
      <c r="B8785" s="249">
        <v>41842</v>
      </c>
      <c r="C8785" s="1" t="s">
        <v>4601</v>
      </c>
      <c r="D8785" s="2">
        <v>170</v>
      </c>
    </row>
    <row r="8786" spans="2:6" hidden="1" outlineLevel="1">
      <c r="B8786" s="249">
        <v>41842</v>
      </c>
      <c r="C8786" s="1" t="s">
        <v>18</v>
      </c>
      <c r="D8786" s="2">
        <v>257</v>
      </c>
    </row>
    <row r="8787" spans="2:6" hidden="1" outlineLevel="1">
      <c r="B8787" s="249">
        <v>41842</v>
      </c>
      <c r="C8787" s="2" t="s">
        <v>401</v>
      </c>
      <c r="D8787" s="2">
        <v>48</v>
      </c>
    </row>
    <row r="8788" spans="2:6" hidden="1" outlineLevel="1">
      <c r="B8788" s="249">
        <v>41842</v>
      </c>
      <c r="C8788" s="2" t="s">
        <v>114</v>
      </c>
      <c r="D8788" s="2">
        <v>30</v>
      </c>
    </row>
    <row r="8789" spans="2:6" hidden="1" outlineLevel="1">
      <c r="B8789" s="249">
        <v>41843</v>
      </c>
      <c r="C8789" s="1" t="s">
        <v>525</v>
      </c>
      <c r="D8789" s="2">
        <v>48</v>
      </c>
      <c r="F8789" s="2"/>
    </row>
    <row r="8790" spans="2:6" hidden="1" outlineLevel="1">
      <c r="B8790" s="249">
        <v>41843</v>
      </c>
      <c r="C8790" s="1" t="s">
        <v>525</v>
      </c>
      <c r="D8790" s="2">
        <v>30</v>
      </c>
    </row>
    <row r="8791" spans="2:6" hidden="1" outlineLevel="1">
      <c r="B8791" s="249">
        <v>41843</v>
      </c>
      <c r="C8791" s="1" t="s">
        <v>12</v>
      </c>
      <c r="D8791" s="2">
        <v>204</v>
      </c>
      <c r="F8791" s="2"/>
    </row>
    <row r="8792" spans="2:6" hidden="1" outlineLevel="1">
      <c r="B8792" s="249">
        <v>41843</v>
      </c>
      <c r="C8792" s="1" t="s">
        <v>112</v>
      </c>
      <c r="D8792" s="2">
        <v>35</v>
      </c>
      <c r="F8792" s="2"/>
    </row>
    <row r="8793" spans="2:6" hidden="1" outlineLevel="1">
      <c r="B8793" s="249">
        <v>41843</v>
      </c>
      <c r="C8793" s="1" t="s">
        <v>4605</v>
      </c>
      <c r="D8793" s="2">
        <v>1700</v>
      </c>
    </row>
    <row r="8794" spans="2:6" hidden="1" outlineLevel="1">
      <c r="B8794" s="249">
        <v>41843</v>
      </c>
      <c r="C8794" s="1" t="s">
        <v>516</v>
      </c>
      <c r="D8794" s="2">
        <v>10</v>
      </c>
    </row>
    <row r="8795" spans="2:6" hidden="1" outlineLevel="1">
      <c r="B8795" s="249">
        <v>41843</v>
      </c>
      <c r="C8795" s="1" t="s">
        <v>205</v>
      </c>
      <c r="D8795" s="2">
        <v>10</v>
      </c>
    </row>
    <row r="8796" spans="2:6" hidden="1" outlineLevel="1">
      <c r="B8796" s="249">
        <v>41844</v>
      </c>
      <c r="C8796" s="205" t="s">
        <v>525</v>
      </c>
      <c r="D8796" s="2">
        <v>18</v>
      </c>
      <c r="E8796" s="2"/>
      <c r="F8796" s="228"/>
    </row>
    <row r="8797" spans="2:6" hidden="1" outlineLevel="1">
      <c r="B8797" s="249">
        <v>41844</v>
      </c>
      <c r="C8797" s="1" t="s">
        <v>352</v>
      </c>
      <c r="D8797" s="2">
        <v>85</v>
      </c>
      <c r="F8797" s="2"/>
    </row>
    <row r="8798" spans="2:6" hidden="1" outlineLevel="1">
      <c r="B8798" s="249">
        <v>41844</v>
      </c>
      <c r="C8798" s="205" t="s">
        <v>4606</v>
      </c>
      <c r="D8798" s="2">
        <v>150</v>
      </c>
    </row>
    <row r="8799" spans="2:6" hidden="1" outlineLevel="1">
      <c r="B8799" s="249">
        <v>41844</v>
      </c>
      <c r="C8799" s="1" t="s">
        <v>48</v>
      </c>
      <c r="D8799" s="2">
        <v>129</v>
      </c>
      <c r="E8799" s="2"/>
      <c r="F8799" s="2"/>
    </row>
    <row r="8800" spans="2:6" hidden="1" outlineLevel="1">
      <c r="B8800" s="249">
        <v>41844</v>
      </c>
      <c r="C8800" s="1" t="s">
        <v>401</v>
      </c>
      <c r="D8800" s="2">
        <v>10</v>
      </c>
      <c r="F8800" s="2"/>
    </row>
    <row r="8801" spans="2:7" hidden="1" outlineLevel="1">
      <c r="B8801" s="249">
        <v>41844</v>
      </c>
      <c r="C8801" s="1" t="s">
        <v>51</v>
      </c>
      <c r="D8801" s="2">
        <v>220</v>
      </c>
    </row>
    <row r="8802" spans="2:7" hidden="1" outlineLevel="1">
      <c r="B8802" s="249">
        <v>41844</v>
      </c>
      <c r="C8802" s="1" t="s">
        <v>4068</v>
      </c>
      <c r="D8802" s="2">
        <v>30</v>
      </c>
      <c r="F8802" s="2"/>
    </row>
    <row r="8803" spans="2:7" hidden="1" outlineLevel="1">
      <c r="B8803" s="249">
        <v>41844</v>
      </c>
      <c r="C8803" s="2" t="s">
        <v>246</v>
      </c>
      <c r="D8803" s="2">
        <v>35</v>
      </c>
      <c r="F8803" s="2"/>
    </row>
    <row r="8804" spans="2:7" hidden="1" outlineLevel="1">
      <c r="B8804" s="249">
        <v>41845</v>
      </c>
      <c r="C8804" s="1" t="s">
        <v>64</v>
      </c>
      <c r="D8804" s="2">
        <v>150</v>
      </c>
    </row>
    <row r="8805" spans="2:7" hidden="1" outlineLevel="1">
      <c r="B8805" s="249">
        <v>41845</v>
      </c>
      <c r="C8805" s="1" t="s">
        <v>48</v>
      </c>
      <c r="D8805" s="2">
        <v>105</v>
      </c>
      <c r="F8805" s="2"/>
    </row>
    <row r="8806" spans="2:7" hidden="1" outlineLevel="1">
      <c r="B8806" s="249">
        <v>41845</v>
      </c>
      <c r="C8806" s="1" t="s">
        <v>525</v>
      </c>
      <c r="D8806" s="2">
        <v>18</v>
      </c>
    </row>
    <row r="8807" spans="2:7" hidden="1" outlineLevel="1">
      <c r="B8807" s="249">
        <v>41845</v>
      </c>
      <c r="C8807" s="1" t="s">
        <v>525</v>
      </c>
      <c r="D8807" s="2">
        <v>28</v>
      </c>
    </row>
    <row r="8808" spans="2:7" hidden="1" outlineLevel="1">
      <c r="B8808" s="249">
        <v>41845</v>
      </c>
      <c r="C8808" s="1" t="s">
        <v>12</v>
      </c>
      <c r="D8808" s="2">
        <v>100</v>
      </c>
    </row>
    <row r="8809" spans="2:7" hidden="1" outlineLevel="1">
      <c r="B8809" s="249">
        <v>41845</v>
      </c>
      <c r="C8809" s="1" t="s">
        <v>525</v>
      </c>
      <c r="D8809" s="2">
        <v>37</v>
      </c>
      <c r="F8809" s="2"/>
    </row>
    <row r="8810" spans="2:7" hidden="1" outlineLevel="1">
      <c r="B8810" s="249">
        <v>41845</v>
      </c>
      <c r="C8810" s="1" t="s">
        <v>525</v>
      </c>
      <c r="D8810" s="2">
        <v>30</v>
      </c>
    </row>
    <row r="8811" spans="2:7" hidden="1" outlineLevel="1">
      <c r="B8811" s="249">
        <v>41845</v>
      </c>
      <c r="C8811" s="2" t="s">
        <v>4617</v>
      </c>
      <c r="D8811" s="2">
        <v>1000</v>
      </c>
    </row>
    <row r="8812" spans="2:7" hidden="1" outlineLevel="1">
      <c r="B8812" s="249">
        <v>41845</v>
      </c>
      <c r="C8812" s="2" t="s">
        <v>111</v>
      </c>
      <c r="D8812" s="2">
        <v>30</v>
      </c>
      <c r="F8812" s="2"/>
    </row>
    <row r="8813" spans="2:7" hidden="1" outlineLevel="1">
      <c r="B8813" s="249">
        <v>41845</v>
      </c>
      <c r="C8813" s="2" t="s">
        <v>48</v>
      </c>
      <c r="D8813" s="70">
        <v>70</v>
      </c>
    </row>
    <row r="8814" spans="2:7" hidden="1" outlineLevel="1">
      <c r="B8814" s="249">
        <v>41846</v>
      </c>
      <c r="C8814" s="70" t="s">
        <v>4615</v>
      </c>
      <c r="D8814" s="70">
        <v>300</v>
      </c>
    </row>
    <row r="8815" spans="2:7" hidden="1" outlineLevel="1">
      <c r="B8815" s="249">
        <v>41846</v>
      </c>
      <c r="C8815" s="1" t="s">
        <v>154</v>
      </c>
      <c r="D8815" s="2">
        <v>98</v>
      </c>
    </row>
    <row r="8816" spans="2:7" hidden="1" outlineLevel="1">
      <c r="B8816" s="249">
        <v>41846</v>
      </c>
      <c r="C8816" s="236" t="s">
        <v>246</v>
      </c>
      <c r="D8816" s="70">
        <v>120</v>
      </c>
      <c r="F8816" s="2"/>
      <c r="G8816" s="2"/>
    </row>
    <row r="8817" spans="2:6" hidden="1" outlineLevel="1">
      <c r="B8817" s="249">
        <v>41846</v>
      </c>
      <c r="C8817" s="236" t="s">
        <v>4616</v>
      </c>
      <c r="D8817" s="70">
        <v>280</v>
      </c>
    </row>
    <row r="8818" spans="2:6" hidden="1" outlineLevel="1">
      <c r="B8818" s="249">
        <v>41846</v>
      </c>
      <c r="C8818" s="1" t="s">
        <v>525</v>
      </c>
      <c r="D8818" s="70">
        <v>20</v>
      </c>
    </row>
    <row r="8819" spans="2:6" hidden="1" outlineLevel="1">
      <c r="B8819" s="249">
        <v>41846</v>
      </c>
      <c r="C8819" s="1" t="s">
        <v>4618</v>
      </c>
      <c r="D8819" s="2">
        <v>17000</v>
      </c>
    </row>
    <row r="8820" spans="2:6" hidden="1" outlineLevel="1">
      <c r="B8820" s="249">
        <v>41846</v>
      </c>
      <c r="C8820" s="1" t="s">
        <v>4634</v>
      </c>
      <c r="D8820" s="2">
        <v>150</v>
      </c>
    </row>
    <row r="8821" spans="2:6" hidden="1" outlineLevel="1">
      <c r="B8821" s="249">
        <v>41846</v>
      </c>
      <c r="C8821" s="1" t="s">
        <v>901</v>
      </c>
      <c r="D8821" s="2">
        <v>5</v>
      </c>
    </row>
    <row r="8822" spans="2:6" hidden="1" outlineLevel="1">
      <c r="B8822" s="249">
        <v>41846</v>
      </c>
      <c r="C8822" s="1" t="s">
        <v>4619</v>
      </c>
      <c r="D8822" s="2">
        <v>194</v>
      </c>
    </row>
    <row r="8823" spans="2:6" hidden="1" outlineLevel="1">
      <c r="B8823" s="249">
        <v>41846</v>
      </c>
      <c r="C8823" s="1" t="s">
        <v>525</v>
      </c>
      <c r="D8823" s="2">
        <v>25</v>
      </c>
    </row>
    <row r="8824" spans="2:6" hidden="1" outlineLevel="1">
      <c r="B8824" s="249">
        <v>41846</v>
      </c>
      <c r="C8824" s="2" t="s">
        <v>4620</v>
      </c>
      <c r="D8824" s="2">
        <v>886</v>
      </c>
    </row>
    <row r="8825" spans="2:6" hidden="1" outlineLevel="1">
      <c r="B8825" s="249">
        <v>41846</v>
      </c>
      <c r="C8825" s="1" t="s">
        <v>431</v>
      </c>
      <c r="D8825" s="2">
        <v>42</v>
      </c>
      <c r="E8825" s="2"/>
    </row>
    <row r="8826" spans="2:6" hidden="1" outlineLevel="1">
      <c r="B8826" s="249">
        <v>41846</v>
      </c>
      <c r="C8826" s="2" t="s">
        <v>516</v>
      </c>
      <c r="D8826" s="2">
        <v>30</v>
      </c>
      <c r="E8826" s="2"/>
    </row>
    <row r="8827" spans="2:6" hidden="1" outlineLevel="1">
      <c r="B8827" s="249">
        <v>41846</v>
      </c>
      <c r="C8827" s="2" t="s">
        <v>289</v>
      </c>
      <c r="D8827" s="2">
        <v>70</v>
      </c>
    </row>
    <row r="8828" spans="2:6" hidden="1" outlineLevel="1">
      <c r="B8828" s="249">
        <v>41846</v>
      </c>
      <c r="C8828" s="1" t="s">
        <v>111</v>
      </c>
      <c r="D8828" s="2">
        <v>30</v>
      </c>
    </row>
    <row r="8829" spans="2:6" hidden="1" outlineLevel="1">
      <c r="B8829" s="249">
        <v>41847</v>
      </c>
      <c r="C8829" s="1" t="s">
        <v>4634</v>
      </c>
      <c r="D8829" s="2">
        <v>150</v>
      </c>
      <c r="E8829" s="2"/>
    </row>
    <row r="8830" spans="2:6" hidden="1" outlineLevel="1">
      <c r="B8830" s="249">
        <v>41847</v>
      </c>
      <c r="C8830" s="1" t="s">
        <v>114</v>
      </c>
      <c r="D8830" s="2">
        <v>66</v>
      </c>
      <c r="F8830" s="2"/>
    </row>
    <row r="8831" spans="2:6" hidden="1" outlineLevel="1">
      <c r="B8831" s="249">
        <v>41847</v>
      </c>
      <c r="C8831" s="1" t="s">
        <v>765</v>
      </c>
      <c r="D8831" s="2">
        <v>100</v>
      </c>
    </row>
    <row r="8832" spans="2:6" hidden="1" outlineLevel="1">
      <c r="B8832" s="249">
        <v>41847</v>
      </c>
      <c r="C8832" s="1" t="s">
        <v>401</v>
      </c>
      <c r="D8832" s="2">
        <v>50</v>
      </c>
    </row>
    <row r="8833" spans="2:7" hidden="1" outlineLevel="1">
      <c r="B8833" s="249">
        <v>41847</v>
      </c>
      <c r="C8833" s="1" t="s">
        <v>289</v>
      </c>
      <c r="D8833" s="2">
        <v>10</v>
      </c>
    </row>
    <row r="8834" spans="2:7" hidden="1" outlineLevel="1">
      <c r="B8834" s="249">
        <v>41847</v>
      </c>
      <c r="C8834" s="1" t="s">
        <v>531</v>
      </c>
      <c r="D8834" s="2">
        <v>20</v>
      </c>
    </row>
    <row r="8835" spans="2:7" hidden="1" outlineLevel="1">
      <c r="B8835" s="249">
        <v>41848</v>
      </c>
      <c r="C8835" s="1" t="s">
        <v>525</v>
      </c>
      <c r="D8835" s="2">
        <v>52</v>
      </c>
    </row>
    <row r="8836" spans="2:7" hidden="1" outlineLevel="1">
      <c r="B8836" s="249">
        <v>41848</v>
      </c>
      <c r="C8836" s="1" t="s">
        <v>12</v>
      </c>
      <c r="D8836" s="2">
        <v>24</v>
      </c>
    </row>
    <row r="8837" spans="2:7" hidden="1" outlineLevel="1">
      <c r="B8837" s="249">
        <v>41848</v>
      </c>
      <c r="C8837" s="1" t="s">
        <v>525</v>
      </c>
      <c r="D8837" s="2">
        <v>54</v>
      </c>
      <c r="F8837" s="2"/>
    </row>
    <row r="8838" spans="2:7" hidden="1" outlineLevel="1">
      <c r="B8838" s="249">
        <v>41848</v>
      </c>
      <c r="C8838" s="1" t="s">
        <v>51</v>
      </c>
      <c r="D8838" s="2">
        <v>10</v>
      </c>
    </row>
    <row r="8839" spans="2:7" hidden="1" outlineLevel="1">
      <c r="B8839" s="249">
        <v>41849</v>
      </c>
      <c r="C8839" s="1" t="s">
        <v>4629</v>
      </c>
      <c r="D8839" s="2">
        <v>60</v>
      </c>
    </row>
    <row r="8840" spans="2:7" hidden="1" outlineLevel="1">
      <c r="B8840" s="249">
        <v>41849</v>
      </c>
      <c r="C8840" s="383" t="s">
        <v>246</v>
      </c>
      <c r="D8840" s="320">
        <v>80</v>
      </c>
      <c r="E8840" s="399"/>
    </row>
    <row r="8841" spans="2:7" hidden="1" outlineLevel="1">
      <c r="B8841" s="249">
        <v>41849</v>
      </c>
      <c r="C8841" s="1" t="s">
        <v>4630</v>
      </c>
      <c r="D8841" s="320">
        <v>30</v>
      </c>
    </row>
    <row r="8842" spans="2:7" hidden="1" outlineLevel="1">
      <c r="B8842" s="249">
        <v>41849</v>
      </c>
      <c r="C8842" s="383" t="s">
        <v>4631</v>
      </c>
      <c r="D8842" s="320">
        <v>10</v>
      </c>
    </row>
    <row r="8843" spans="2:7" hidden="1" outlineLevel="1">
      <c r="B8843" s="249">
        <v>41849</v>
      </c>
      <c r="C8843" s="1" t="s">
        <v>114</v>
      </c>
      <c r="D8843" s="2">
        <v>31</v>
      </c>
    </row>
    <row r="8844" spans="2:7" hidden="1" outlineLevel="1">
      <c r="B8844" s="249">
        <v>41849</v>
      </c>
      <c r="C8844" s="383" t="s">
        <v>4632</v>
      </c>
      <c r="D8844" s="320">
        <v>50</v>
      </c>
    </row>
    <row r="8845" spans="2:7" hidden="1" outlineLevel="1">
      <c r="B8845" s="249">
        <v>41849</v>
      </c>
      <c r="C8845" s="1" t="s">
        <v>4258</v>
      </c>
      <c r="D8845" s="2">
        <v>5</v>
      </c>
      <c r="G8845" s="2"/>
    </row>
    <row r="8846" spans="2:7" hidden="1" outlineLevel="1">
      <c r="B8846" s="249">
        <v>41849</v>
      </c>
      <c r="C8846" s="383" t="s">
        <v>63</v>
      </c>
      <c r="D8846" s="320">
        <v>20</v>
      </c>
    </row>
    <row r="8847" spans="2:7" hidden="1" outlineLevel="1">
      <c r="B8847" s="249">
        <v>41849</v>
      </c>
      <c r="C8847" s="383" t="s">
        <v>4633</v>
      </c>
      <c r="D8847" s="320">
        <v>80</v>
      </c>
    </row>
    <row r="8848" spans="2:7" hidden="1" outlineLevel="1">
      <c r="B8848" s="249">
        <v>41850</v>
      </c>
      <c r="C8848" s="1" t="s">
        <v>4634</v>
      </c>
      <c r="D8848" s="2">
        <v>100</v>
      </c>
      <c r="E8848" s="399"/>
    </row>
    <row r="8849" spans="1:12" hidden="1" outlineLevel="1">
      <c r="B8849" s="249">
        <v>41850</v>
      </c>
      <c r="C8849" s="383" t="s">
        <v>366</v>
      </c>
      <c r="D8849" s="320">
        <v>80</v>
      </c>
    </row>
    <row r="8850" spans="1:12" hidden="1" outlineLevel="1">
      <c r="B8850" s="249">
        <v>41850</v>
      </c>
      <c r="C8850" s="383" t="s">
        <v>114</v>
      </c>
      <c r="D8850" s="320">
        <v>50</v>
      </c>
    </row>
    <row r="8851" spans="1:12" hidden="1" outlineLevel="1">
      <c r="B8851" s="249">
        <v>41850</v>
      </c>
      <c r="C8851" s="1" t="s">
        <v>4635</v>
      </c>
      <c r="D8851" s="2">
        <v>10</v>
      </c>
    </row>
    <row r="8852" spans="1:12" hidden="1" outlineLevel="1">
      <c r="B8852" s="249">
        <v>41850</v>
      </c>
      <c r="C8852" s="236" t="s">
        <v>2164</v>
      </c>
      <c r="D8852" s="2">
        <v>1000</v>
      </c>
    </row>
    <row r="8853" spans="1:12" hidden="1" outlineLevel="1">
      <c r="B8853" s="249">
        <v>41850</v>
      </c>
      <c r="C8853" s="1" t="s">
        <v>742</v>
      </c>
      <c r="D8853" s="2">
        <v>100</v>
      </c>
    </row>
    <row r="8854" spans="1:12" hidden="1" outlineLevel="1">
      <c r="B8854" s="249">
        <v>41851</v>
      </c>
      <c r="C8854" s="1" t="s">
        <v>525</v>
      </c>
      <c r="D8854" s="2">
        <v>17</v>
      </c>
    </row>
    <row r="8855" spans="1:12" hidden="1" outlineLevel="1">
      <c r="B8855" s="249">
        <v>41851</v>
      </c>
      <c r="C8855" s="1" t="s">
        <v>525</v>
      </c>
      <c r="D8855" s="2">
        <v>18</v>
      </c>
    </row>
    <row r="8856" spans="1:12" hidden="1" outlineLevel="1">
      <c r="B8856" s="249">
        <v>41851</v>
      </c>
      <c r="C8856" s="236" t="s">
        <v>12</v>
      </c>
      <c r="D8856" s="70">
        <v>100</v>
      </c>
    </row>
    <row r="8857" spans="1:12" hidden="1" outlineLevel="1">
      <c r="B8857" s="249">
        <v>41851</v>
      </c>
      <c r="C8857" s="1" t="s">
        <v>525</v>
      </c>
      <c r="D8857" s="2">
        <v>20</v>
      </c>
    </row>
    <row r="8858" spans="1:12" hidden="1" outlineLevel="1">
      <c r="B8858" s="249">
        <v>41851</v>
      </c>
      <c r="C8858" s="1" t="s">
        <v>23</v>
      </c>
      <c r="D8858" s="2">
        <v>160</v>
      </c>
    </row>
    <row r="8859" spans="1:12" collapsed="1">
      <c r="B8859" s="249"/>
    </row>
    <row r="8860" spans="1:12">
      <c r="B8860" s="2472">
        <v>41852</v>
      </c>
      <c r="C8860" s="2472"/>
      <c r="D8860" s="2472"/>
      <c r="E8860" s="2472"/>
      <c r="F8860" s="2472"/>
      <c r="G8860" s="2472"/>
      <c r="H8860" s="2472"/>
      <c r="I8860" s="2472"/>
      <c r="J8860" s="2472"/>
      <c r="K8860" s="2472"/>
      <c r="L8860" s="2472"/>
    </row>
    <row r="8861" spans="1:12" hidden="1" outlineLevel="1">
      <c r="B8861" s="2473" t="s">
        <v>0</v>
      </c>
      <c r="C8861" s="2473"/>
      <c r="D8861" s="2473"/>
      <c r="I8861" s="2473" t="s">
        <v>2638</v>
      </c>
      <c r="J8861" s="2473"/>
      <c r="K8861" s="2473"/>
    </row>
    <row r="8862" spans="1:12" hidden="1" outlineLevel="1">
      <c r="B8862" s="3" t="s">
        <v>115</v>
      </c>
      <c r="C8862" s="3" t="s">
        <v>116</v>
      </c>
      <c r="D8862" s="4" t="s">
        <v>4</v>
      </c>
      <c r="I8862" s="3" t="s">
        <v>115</v>
      </c>
      <c r="J8862" s="3" t="s">
        <v>116</v>
      </c>
      <c r="K8862" s="4" t="s">
        <v>4</v>
      </c>
    </row>
    <row r="8863" spans="1:12" hidden="1" outlineLevel="1">
      <c r="A8863" s="545" t="s">
        <v>2859</v>
      </c>
      <c r="B8863" s="546">
        <v>41851</v>
      </c>
      <c r="C8863" s="547" t="s">
        <v>2904</v>
      </c>
      <c r="D8863" s="691">
        <v>9000</v>
      </c>
      <c r="E8863" s="28"/>
      <c r="F8863" s="777" t="s">
        <v>3307</v>
      </c>
      <c r="G8863" s="778">
        <v>750</v>
      </c>
      <c r="I8863" s="72">
        <v>41852</v>
      </c>
      <c r="J8863" s="1" t="s">
        <v>41</v>
      </c>
      <c r="K8863" s="70">
        <v>820</v>
      </c>
    </row>
    <row r="8864" spans="1:12" hidden="1" outlineLevel="1">
      <c r="A8864" s="438" t="s">
        <v>421</v>
      </c>
      <c r="B8864" s="549">
        <v>41857</v>
      </c>
      <c r="C8864" s="463" t="s">
        <v>3307</v>
      </c>
      <c r="D8864" s="587">
        <v>750</v>
      </c>
      <c r="E8864" s="28"/>
      <c r="F8864" s="777" t="s">
        <v>3308</v>
      </c>
      <c r="G8864" s="778">
        <v>1710</v>
      </c>
      <c r="I8864" s="72">
        <v>41852</v>
      </c>
      <c r="J8864" s="1" t="s">
        <v>3587</v>
      </c>
      <c r="K8864" s="70">
        <v>1700</v>
      </c>
    </row>
    <row r="8865" spans="1:12" hidden="1" outlineLevel="1">
      <c r="A8865" s="438" t="s">
        <v>421</v>
      </c>
      <c r="B8865" s="549">
        <v>41857</v>
      </c>
      <c r="C8865" s="463" t="s">
        <v>3308</v>
      </c>
      <c r="D8865" s="587">
        <v>1710</v>
      </c>
      <c r="E8865" s="28"/>
      <c r="F8865" s="779" t="s">
        <v>4691</v>
      </c>
      <c r="G8865" s="780">
        <v>2000</v>
      </c>
      <c r="I8865" s="72"/>
      <c r="K8865" s="70"/>
    </row>
    <row r="8866" spans="1:12" ht="30" hidden="1" outlineLevel="1">
      <c r="A8866" s="714" t="s">
        <v>464</v>
      </c>
      <c r="B8866" s="715" t="s">
        <v>608</v>
      </c>
      <c r="C8866" s="716" t="s">
        <v>4183</v>
      </c>
      <c r="D8866" s="743" t="s">
        <v>608</v>
      </c>
      <c r="F8866" s="621" t="s">
        <v>4050</v>
      </c>
      <c r="G8866" s="622">
        <v>728</v>
      </c>
      <c r="I8866" s="72"/>
      <c r="J8866" s="1" t="s">
        <v>195</v>
      </c>
      <c r="K8866" s="225">
        <f>SUM(K8863:K8865)</f>
        <v>2520</v>
      </c>
    </row>
    <row r="8867" spans="1:12" hidden="1" outlineLevel="1">
      <c r="A8867" s="438" t="s">
        <v>421</v>
      </c>
      <c r="B8867" s="549">
        <v>41855</v>
      </c>
      <c r="C8867" s="463" t="s">
        <v>656</v>
      </c>
      <c r="D8867" s="587">
        <v>230</v>
      </c>
      <c r="G8867" s="2">
        <f>SUM(G8863:G8866)</f>
        <v>5188</v>
      </c>
      <c r="I8867" s="32"/>
      <c r="K8867" s="225"/>
    </row>
    <row r="8868" spans="1:12" hidden="1" outlineLevel="1">
      <c r="A8868" s="438" t="s">
        <v>421</v>
      </c>
      <c r="B8868" s="549" t="s">
        <v>608</v>
      </c>
      <c r="C8868" s="554" t="s">
        <v>3305</v>
      </c>
      <c r="D8868" s="588" t="s">
        <v>608</v>
      </c>
      <c r="E8868" s="28"/>
      <c r="F8868" s="32"/>
      <c r="G8868" s="32"/>
    </row>
    <row r="8869" spans="1:12" hidden="1" outlineLevel="1">
      <c r="A8869" s="709" t="s">
        <v>467</v>
      </c>
      <c r="B8869" s="710">
        <v>41878</v>
      </c>
      <c r="C8869" s="709" t="s">
        <v>3304</v>
      </c>
      <c r="D8869" s="712">
        <v>307.85000000000002</v>
      </c>
      <c r="E8869" s="733"/>
      <c r="F8869" s="795">
        <v>41862</v>
      </c>
      <c r="G8869" s="32"/>
      <c r="I8869" s="1" t="s">
        <v>115</v>
      </c>
      <c r="J8869" s="1" t="s">
        <v>2</v>
      </c>
      <c r="K8869" s="1" t="s">
        <v>4</v>
      </c>
    </row>
    <row r="8870" spans="1:12" hidden="1" outlineLevel="1">
      <c r="A8870" s="709" t="s">
        <v>467</v>
      </c>
      <c r="B8870" s="710">
        <v>41878</v>
      </c>
      <c r="C8870" s="709" t="s">
        <v>614</v>
      </c>
      <c r="D8870" s="712">
        <v>279.77999999999997</v>
      </c>
      <c r="E8870" s="733"/>
      <c r="F8870" s="6" t="s">
        <v>4766</v>
      </c>
      <c r="G8870" s="2">
        <v>1000</v>
      </c>
      <c r="I8870" s="249">
        <v>41858</v>
      </c>
      <c r="J8870" s="1" t="s">
        <v>4702</v>
      </c>
      <c r="K8870" s="70">
        <v>940</v>
      </c>
      <c r="L8870" s="13"/>
    </row>
    <row r="8871" spans="1:12" ht="15" hidden="1" customHeight="1" outlineLevel="1">
      <c r="A8871" s="438" t="s">
        <v>421</v>
      </c>
      <c r="B8871" s="549" t="s">
        <v>608</v>
      </c>
      <c r="C8871" s="421" t="s">
        <v>2597</v>
      </c>
      <c r="D8871" s="588" t="s">
        <v>608</v>
      </c>
      <c r="E8871" s="28"/>
      <c r="F8871" s="187" t="s">
        <v>4767</v>
      </c>
      <c r="G8871" s="2">
        <v>65</v>
      </c>
      <c r="I8871" s="249">
        <v>41861</v>
      </c>
      <c r="J8871" s="1" t="s">
        <v>556</v>
      </c>
      <c r="K8871" s="2">
        <v>440</v>
      </c>
      <c r="L8871" s="13"/>
    </row>
    <row r="8872" spans="1:12" hidden="1" outlineLevel="1">
      <c r="A8872" s="438" t="s">
        <v>421</v>
      </c>
      <c r="B8872" s="549" t="s">
        <v>608</v>
      </c>
      <c r="C8872" s="554" t="s">
        <v>475</v>
      </c>
      <c r="D8872" s="588" t="s">
        <v>608</v>
      </c>
      <c r="E8872" s="28"/>
      <c r="F8872" s="187"/>
      <c r="G8872" s="2">
        <f>SUM(G8870:G8871)</f>
        <v>1065</v>
      </c>
      <c r="I8872" s="249"/>
      <c r="K8872" s="2"/>
      <c r="L8872" s="13"/>
    </row>
    <row r="8873" spans="1:12" hidden="1" outlineLevel="1">
      <c r="A8873" s="438" t="s">
        <v>421</v>
      </c>
      <c r="B8873" s="549">
        <v>41874</v>
      </c>
      <c r="C8873" s="554" t="s">
        <v>283</v>
      </c>
      <c r="D8873" s="587">
        <v>435</v>
      </c>
      <c r="E8873" s="28"/>
      <c r="F8873" s="187"/>
      <c r="G8873" s="2"/>
      <c r="I8873" s="249"/>
      <c r="J8873" s="2"/>
      <c r="K8873" s="2"/>
      <c r="L8873" s="13"/>
    </row>
    <row r="8874" spans="1:12" hidden="1" outlineLevel="1">
      <c r="A8874" s="709" t="s">
        <v>467</v>
      </c>
      <c r="B8874" s="710">
        <v>41875</v>
      </c>
      <c r="C8874" s="711" t="s">
        <v>27</v>
      </c>
      <c r="D8874" s="712">
        <v>1010.12</v>
      </c>
      <c r="E8874" s="733"/>
      <c r="F8874" s="187" t="s">
        <v>4768</v>
      </c>
      <c r="G8874" s="2">
        <v>1000</v>
      </c>
      <c r="I8874" s="249"/>
      <c r="J8874" s="2"/>
      <c r="K8874" s="2"/>
      <c r="L8874" s="13"/>
    </row>
    <row r="8875" spans="1:12" hidden="1" outlineLevel="1">
      <c r="A8875" s="550" t="s">
        <v>3306</v>
      </c>
      <c r="B8875" s="551">
        <v>41853</v>
      </c>
      <c r="C8875" s="560" t="s">
        <v>3310</v>
      </c>
      <c r="D8875" s="693">
        <v>1000</v>
      </c>
      <c r="E8875" s="28"/>
      <c r="F8875" s="187"/>
      <c r="I8875" s="32"/>
      <c r="K8875" s="13"/>
      <c r="L8875" s="13"/>
    </row>
    <row r="8876" spans="1:12" hidden="1" outlineLevel="1">
      <c r="A8876" s="545" t="s">
        <v>2859</v>
      </c>
      <c r="B8876" s="546" t="s">
        <v>608</v>
      </c>
      <c r="C8876" s="547" t="s">
        <v>2179</v>
      </c>
      <c r="D8876" s="592" t="s">
        <v>608</v>
      </c>
      <c r="E8876" s="28"/>
      <c r="F8876" s="795">
        <v>41874</v>
      </c>
      <c r="G8876" s="2"/>
      <c r="I8876" s="32"/>
      <c r="K8876" s="13"/>
      <c r="L8876" s="13"/>
    </row>
    <row r="8877" spans="1:12" hidden="1" outlineLevel="1">
      <c r="A8877" s="438" t="s">
        <v>421</v>
      </c>
      <c r="B8877" s="549">
        <v>41863</v>
      </c>
      <c r="C8877" s="554" t="s">
        <v>4796</v>
      </c>
      <c r="D8877" s="587">
        <v>250</v>
      </c>
      <c r="E8877" s="28"/>
      <c r="F8877" s="187" t="s">
        <v>4769</v>
      </c>
      <c r="G8877" s="2">
        <v>423</v>
      </c>
      <c r="I8877" s="32"/>
      <c r="K8877" s="13"/>
      <c r="L8877" s="13"/>
    </row>
    <row r="8878" spans="1:12" hidden="1" outlineLevel="1">
      <c r="A8878" s="438" t="s">
        <v>421</v>
      </c>
      <c r="B8878" s="549">
        <v>41858</v>
      </c>
      <c r="C8878" s="554" t="s">
        <v>6</v>
      </c>
      <c r="D8878" s="767">
        <v>2000</v>
      </c>
      <c r="E8878" s="28"/>
      <c r="F8878" s="187" t="s">
        <v>414</v>
      </c>
      <c r="G8878" s="2">
        <v>30</v>
      </c>
      <c r="I8878" s="32"/>
      <c r="K8878" s="13"/>
      <c r="L8878" s="13"/>
    </row>
    <row r="8879" spans="1:12" hidden="1" outlineLevel="1">
      <c r="A8879" s="545" t="s">
        <v>2859</v>
      </c>
      <c r="B8879" s="546">
        <v>41851</v>
      </c>
      <c r="C8879" s="547" t="s">
        <v>6</v>
      </c>
      <c r="D8879" s="691">
        <v>1000</v>
      </c>
      <c r="E8879" s="28"/>
      <c r="F8879" s="187" t="s">
        <v>4770</v>
      </c>
      <c r="G8879" s="2">
        <v>60</v>
      </c>
      <c r="I8879" s="32"/>
      <c r="K8879" s="13"/>
      <c r="L8879" s="13"/>
    </row>
    <row r="8880" spans="1:12" hidden="1" outlineLevel="1">
      <c r="A8880" s="545" t="s">
        <v>2859</v>
      </c>
      <c r="B8880" s="546">
        <v>41851</v>
      </c>
      <c r="C8880" s="547" t="s">
        <v>3312</v>
      </c>
      <c r="D8880" s="691">
        <v>25000</v>
      </c>
      <c r="E8880" s="28"/>
      <c r="F8880" s="187"/>
      <c r="G8880" s="2">
        <f>SUM(G8877:G8879)</f>
        <v>513</v>
      </c>
      <c r="I8880" s="32"/>
      <c r="K8880" s="13"/>
      <c r="L8880" s="13"/>
    </row>
    <row r="8881" spans="1:12" ht="30" hidden="1" outlineLevel="1">
      <c r="A8881" s="545" t="s">
        <v>2859</v>
      </c>
      <c r="B8881" s="565" t="s">
        <v>4648</v>
      </c>
      <c r="C8881" s="547" t="s">
        <v>4650</v>
      </c>
      <c r="D8881" s="766" t="s">
        <v>4649</v>
      </c>
      <c r="E8881" s="28"/>
      <c r="F8881" s="187"/>
      <c r="G8881" s="1">
        <f>G8880/2</f>
        <v>256.5</v>
      </c>
      <c r="I8881" s="32"/>
      <c r="K8881" s="13"/>
      <c r="L8881" s="13"/>
    </row>
    <row r="8882" spans="1:12" hidden="1" outlineLevel="1">
      <c r="B8882" s="249"/>
      <c r="E8882" s="13"/>
      <c r="F8882" s="1" t="s">
        <v>823</v>
      </c>
      <c r="G8882" s="2">
        <v>440</v>
      </c>
      <c r="I8882" s="32"/>
      <c r="K8882" s="13"/>
      <c r="L8882" s="13"/>
    </row>
    <row r="8883" spans="1:12" hidden="1" outlineLevel="1">
      <c r="A8883" s="438" t="s">
        <v>421</v>
      </c>
      <c r="B8883" s="549">
        <v>41860</v>
      </c>
      <c r="C8883" s="554" t="s">
        <v>4640</v>
      </c>
      <c r="D8883" s="587">
        <f>31*32</f>
        <v>992</v>
      </c>
      <c r="G8883" s="1">
        <f>SUM(G8881:G8882)</f>
        <v>696.5</v>
      </c>
      <c r="I8883" s="32"/>
      <c r="K8883" s="13"/>
      <c r="L8883" s="13"/>
    </row>
    <row r="8884" spans="1:12" hidden="1" outlineLevel="1">
      <c r="A8884" s="438" t="s">
        <v>421</v>
      </c>
      <c r="B8884" s="549">
        <v>41860</v>
      </c>
      <c r="C8884" s="554" t="s">
        <v>2598</v>
      </c>
      <c r="D8884" s="587">
        <v>120</v>
      </c>
      <c r="G8884" s="486">
        <f>G8883-65</f>
        <v>631.5</v>
      </c>
      <c r="I8884" s="32"/>
      <c r="K8884" s="13"/>
      <c r="L8884" s="13"/>
    </row>
    <row r="8885" spans="1:12" ht="30" hidden="1" outlineLevel="1">
      <c r="A8885" s="438" t="s">
        <v>4048</v>
      </c>
      <c r="B8885" s="549">
        <v>41860</v>
      </c>
      <c r="C8885" s="554" t="s">
        <v>4709</v>
      </c>
      <c r="D8885" s="587">
        <f>12*32</f>
        <v>384</v>
      </c>
      <c r="F8885" s="1" t="s">
        <v>4795</v>
      </c>
      <c r="G8885" s="2">
        <v>500</v>
      </c>
      <c r="I8885" s="32"/>
      <c r="K8885" s="13"/>
      <c r="L8885" s="13"/>
    </row>
    <row r="8886" spans="1:12" hidden="1" outlineLevel="1">
      <c r="A8886" s="438" t="s">
        <v>421</v>
      </c>
      <c r="B8886" s="549">
        <v>41860</v>
      </c>
      <c r="C8886" s="621" t="s">
        <v>4050</v>
      </c>
      <c r="D8886" s="622">
        <f>D8883+D8884-D8885</f>
        <v>728</v>
      </c>
      <c r="G8886" s="2">
        <f>G8884-G8885</f>
        <v>131.5</v>
      </c>
      <c r="I8886" s="32"/>
      <c r="K8886" s="13"/>
      <c r="L8886" s="13"/>
    </row>
    <row r="8887" spans="1:12" hidden="1" outlineLevel="1">
      <c r="I8887" s="32"/>
      <c r="K8887" s="13"/>
      <c r="L8887" s="13"/>
    </row>
    <row r="8888" spans="1:12" hidden="1" outlineLevel="1">
      <c r="B8888" s="249"/>
      <c r="I8888" s="32"/>
      <c r="K8888" s="13"/>
      <c r="L8888" s="13"/>
    </row>
    <row r="8889" spans="1:12" hidden="1" outlineLevel="1">
      <c r="B8889" s="249">
        <v>41852</v>
      </c>
      <c r="C8889" s="1" t="s">
        <v>12</v>
      </c>
      <c r="D8889" s="2">
        <v>100</v>
      </c>
      <c r="I8889" s="32"/>
      <c r="K8889" s="13"/>
      <c r="L8889" s="13"/>
    </row>
    <row r="8890" spans="1:12" hidden="1" outlineLevel="1">
      <c r="B8890" s="249">
        <v>41852</v>
      </c>
      <c r="C8890" s="1" t="s">
        <v>525</v>
      </c>
      <c r="D8890" s="2">
        <v>40</v>
      </c>
      <c r="I8890" s="32"/>
      <c r="K8890" s="13"/>
      <c r="L8890" s="13"/>
    </row>
    <row r="8891" spans="1:12" hidden="1" outlineLevel="1">
      <c r="B8891" s="249">
        <v>41852</v>
      </c>
      <c r="C8891" s="70" t="s">
        <v>18</v>
      </c>
      <c r="D8891" s="70">
        <v>263</v>
      </c>
      <c r="I8891" s="32"/>
      <c r="K8891" s="13"/>
      <c r="L8891" s="13"/>
    </row>
    <row r="8892" spans="1:12" hidden="1" outlineLevel="1">
      <c r="B8892" s="249">
        <v>41852</v>
      </c>
      <c r="C8892" s="70" t="s">
        <v>23</v>
      </c>
      <c r="D8892" s="70">
        <v>230</v>
      </c>
      <c r="I8892" s="32"/>
      <c r="K8892" s="13"/>
      <c r="L8892" s="13"/>
    </row>
    <row r="8893" spans="1:12" hidden="1" outlineLevel="1">
      <c r="A8893" s="2"/>
      <c r="B8893" s="249">
        <v>41853</v>
      </c>
      <c r="C8893" s="205" t="s">
        <v>4663</v>
      </c>
      <c r="D8893" s="2">
        <v>275</v>
      </c>
      <c r="I8893" s="32"/>
      <c r="K8893" s="13"/>
    </row>
    <row r="8894" spans="1:12" hidden="1" outlineLevel="1">
      <c r="A8894" s="2"/>
      <c r="B8894" s="249">
        <v>41853</v>
      </c>
      <c r="C8894" s="205" t="s">
        <v>4664</v>
      </c>
      <c r="D8894" s="2">
        <v>260</v>
      </c>
      <c r="I8894" s="32"/>
      <c r="K8894" s="13"/>
    </row>
    <row r="8895" spans="1:12" hidden="1" outlineLevel="1">
      <c r="B8895" s="249">
        <v>41853</v>
      </c>
      <c r="C8895" s="205" t="s">
        <v>4665</v>
      </c>
      <c r="D8895" s="2">
        <v>150</v>
      </c>
      <c r="G8895" s="70"/>
      <c r="I8895" s="32"/>
      <c r="K8895" s="13"/>
    </row>
    <row r="8896" spans="1:12" hidden="1" outlineLevel="1">
      <c r="A8896" s="2"/>
      <c r="B8896" s="249">
        <v>41853</v>
      </c>
      <c r="C8896" s="1" t="s">
        <v>525</v>
      </c>
      <c r="D8896" s="2">
        <v>40</v>
      </c>
      <c r="G8896" s="70"/>
      <c r="I8896" s="32"/>
      <c r="J8896" s="2"/>
      <c r="K8896" s="13"/>
    </row>
    <row r="8897" spans="1:11" hidden="1" outlineLevel="1">
      <c r="A8897" s="2"/>
      <c r="B8897" s="249">
        <v>41853</v>
      </c>
      <c r="C8897" s="1" t="s">
        <v>23</v>
      </c>
      <c r="D8897" s="2">
        <v>120</v>
      </c>
      <c r="G8897" s="70"/>
      <c r="K8897" s="13"/>
    </row>
    <row r="8898" spans="1:11" hidden="1" outlineLevel="1">
      <c r="A8898" s="2"/>
      <c r="B8898" s="249">
        <v>41854</v>
      </c>
      <c r="C8898" s="1" t="s">
        <v>4666</v>
      </c>
      <c r="D8898" s="2">
        <v>500</v>
      </c>
      <c r="G8898" s="70"/>
      <c r="I8898" s="32"/>
      <c r="K8898" s="13"/>
    </row>
    <row r="8899" spans="1:11" hidden="1" outlineLevel="1">
      <c r="A8899" s="2"/>
      <c r="B8899" s="249">
        <v>41854</v>
      </c>
      <c r="C8899" s="1" t="s">
        <v>2476</v>
      </c>
      <c r="D8899" s="2">
        <v>48</v>
      </c>
      <c r="F8899" s="2"/>
      <c r="G8899" s="70"/>
      <c r="K8899" s="13"/>
    </row>
    <row r="8900" spans="1:11" hidden="1" outlineLevel="1">
      <c r="A8900" s="2"/>
      <c r="B8900" s="249">
        <v>41854</v>
      </c>
      <c r="C8900" s="1" t="s">
        <v>4667</v>
      </c>
      <c r="D8900" s="2">
        <v>44</v>
      </c>
      <c r="G8900" s="2"/>
      <c r="K8900" s="13"/>
    </row>
    <row r="8901" spans="1:11" hidden="1" outlineLevel="1">
      <c r="A8901" s="2"/>
      <c r="B8901" s="249">
        <v>41854</v>
      </c>
      <c r="C8901" s="1" t="s">
        <v>23</v>
      </c>
      <c r="D8901" s="2">
        <v>190</v>
      </c>
      <c r="K8901" s="13"/>
    </row>
    <row r="8902" spans="1:11" hidden="1" outlineLevel="1">
      <c r="A8902" s="2"/>
      <c r="B8902" s="249">
        <v>41855</v>
      </c>
      <c r="C8902" s="1" t="s">
        <v>525</v>
      </c>
      <c r="D8902" s="2">
        <v>80</v>
      </c>
      <c r="K8902" s="13"/>
    </row>
    <row r="8903" spans="1:11" hidden="1" outlineLevel="1">
      <c r="A8903" s="2"/>
      <c r="B8903" s="249">
        <v>41855</v>
      </c>
      <c r="C8903" s="1" t="s">
        <v>12</v>
      </c>
      <c r="D8903" s="2">
        <v>70</v>
      </c>
      <c r="K8903" s="13"/>
    </row>
    <row r="8904" spans="1:11" hidden="1" outlineLevel="1">
      <c r="A8904" s="2"/>
      <c r="B8904" s="249">
        <v>41855</v>
      </c>
      <c r="C8904" s="1" t="s">
        <v>114</v>
      </c>
      <c r="D8904" s="2">
        <v>30</v>
      </c>
      <c r="F8904" s="2"/>
    </row>
    <row r="8905" spans="1:11" hidden="1" outlineLevel="1">
      <c r="A8905" s="2"/>
      <c r="B8905" s="249">
        <v>41855</v>
      </c>
      <c r="C8905" s="1" t="s">
        <v>589</v>
      </c>
      <c r="D8905" s="2">
        <v>200</v>
      </c>
      <c r="F8905" s="2"/>
      <c r="K8905" s="13"/>
    </row>
    <row r="8906" spans="1:11" hidden="1" outlineLevel="1">
      <c r="A8906" s="2"/>
      <c r="B8906" s="249">
        <v>41855</v>
      </c>
      <c r="C8906" s="1" t="s">
        <v>246</v>
      </c>
      <c r="D8906" s="2">
        <v>80</v>
      </c>
      <c r="F8906" s="2"/>
      <c r="G8906" s="25"/>
      <c r="J8906" s="1" t="s">
        <v>195</v>
      </c>
      <c r="K8906" s="13">
        <f>SUM(K8870:K8905)</f>
        <v>1380</v>
      </c>
    </row>
    <row r="8907" spans="1:11" hidden="1" outlineLevel="1">
      <c r="B8907" s="249">
        <v>41855</v>
      </c>
      <c r="C8907" s="1" t="s">
        <v>80</v>
      </c>
      <c r="D8907" s="2">
        <v>20</v>
      </c>
      <c r="F8907" s="2"/>
      <c r="G8907" s="2"/>
      <c r="J8907" s="1" t="s">
        <v>130</v>
      </c>
      <c r="K8907" s="225">
        <f>K8866-K8906</f>
        <v>1140</v>
      </c>
    </row>
    <row r="8908" spans="1:11" hidden="1" outlineLevel="1">
      <c r="B8908" s="249">
        <v>41856</v>
      </c>
      <c r="C8908" s="1" t="s">
        <v>525</v>
      </c>
      <c r="D8908" s="2">
        <v>20</v>
      </c>
      <c r="F8908" s="2"/>
    </row>
    <row r="8909" spans="1:11" hidden="1" outlineLevel="1">
      <c r="B8909" s="249">
        <v>41856</v>
      </c>
      <c r="C8909" s="1" t="s">
        <v>525</v>
      </c>
      <c r="D8909" s="2">
        <v>40</v>
      </c>
      <c r="F8909" s="2"/>
      <c r="I8909" s="72"/>
      <c r="K8909" s="2"/>
    </row>
    <row r="8910" spans="1:11" hidden="1" outlineLevel="1">
      <c r="B8910" s="249">
        <v>41856</v>
      </c>
      <c r="C8910" s="1" t="s">
        <v>2928</v>
      </c>
      <c r="D8910" s="2">
        <v>70</v>
      </c>
      <c r="F8910" s="2"/>
      <c r="G8910" s="2"/>
      <c r="I8910" s="32"/>
      <c r="K8910" s="2"/>
    </row>
    <row r="8911" spans="1:11" hidden="1" outlineLevel="1">
      <c r="B8911" s="249">
        <v>41856</v>
      </c>
      <c r="C8911" s="1" t="s">
        <v>525</v>
      </c>
      <c r="D8911" s="2">
        <v>40</v>
      </c>
      <c r="F8911" s="2"/>
    </row>
    <row r="8912" spans="1:11" hidden="1" outlineLevel="1">
      <c r="B8912" s="249">
        <v>41857</v>
      </c>
      <c r="C8912" s="1" t="s">
        <v>525</v>
      </c>
      <c r="D8912" s="2">
        <v>17</v>
      </c>
      <c r="F8912" s="2"/>
    </row>
    <row r="8913" spans="2:8" hidden="1" outlineLevel="1">
      <c r="B8913" s="249">
        <v>41857</v>
      </c>
      <c r="C8913" s="1" t="s">
        <v>525</v>
      </c>
      <c r="D8913" s="2">
        <v>39</v>
      </c>
      <c r="F8913" s="2"/>
    </row>
    <row r="8914" spans="2:8" hidden="1" outlineLevel="1">
      <c r="B8914" s="249">
        <v>41857</v>
      </c>
      <c r="C8914" s="1" t="s">
        <v>23</v>
      </c>
      <c r="D8914" s="14">
        <v>130</v>
      </c>
      <c r="F8914" s="2"/>
    </row>
    <row r="8915" spans="2:8" hidden="1" outlineLevel="1">
      <c r="B8915" s="249">
        <v>41857</v>
      </c>
      <c r="C8915" s="1" t="s">
        <v>18</v>
      </c>
      <c r="D8915" s="2">
        <v>250</v>
      </c>
      <c r="F8915" s="2"/>
    </row>
    <row r="8916" spans="2:8" hidden="1" outlineLevel="1">
      <c r="B8916" s="249">
        <v>41858</v>
      </c>
      <c r="C8916" s="1" t="s">
        <v>525</v>
      </c>
      <c r="D8916" s="2">
        <v>87</v>
      </c>
    </row>
    <row r="8917" spans="2:8" hidden="1" outlineLevel="1">
      <c r="B8917" s="249">
        <v>41858</v>
      </c>
      <c r="C8917" s="1" t="s">
        <v>525</v>
      </c>
      <c r="D8917" s="2">
        <v>27</v>
      </c>
    </row>
    <row r="8918" spans="2:8" hidden="1" outlineLevel="1">
      <c r="B8918" s="249">
        <v>41858</v>
      </c>
      <c r="C8918" s="1" t="s">
        <v>516</v>
      </c>
      <c r="D8918" s="2">
        <v>20</v>
      </c>
      <c r="F8918" s="2"/>
      <c r="G8918" s="2"/>
    </row>
    <row r="8919" spans="2:8" hidden="1" outlineLevel="1">
      <c r="B8919" s="249">
        <v>41858</v>
      </c>
      <c r="C8919" s="1" t="s">
        <v>4702</v>
      </c>
      <c r="D8919" s="70">
        <v>1</v>
      </c>
      <c r="F8919" s="2"/>
      <c r="G8919" s="2"/>
    </row>
    <row r="8920" spans="2:8" hidden="1" outlineLevel="1">
      <c r="B8920" s="249">
        <v>41858</v>
      </c>
      <c r="C8920" s="1" t="s">
        <v>531</v>
      </c>
      <c r="D8920" s="2">
        <v>20</v>
      </c>
      <c r="G8920" s="2"/>
    </row>
    <row r="8921" spans="2:8" hidden="1" outlineLevel="1">
      <c r="B8921" s="249">
        <v>41859</v>
      </c>
      <c r="C8921" s="1" t="s">
        <v>4703</v>
      </c>
      <c r="D8921" s="2">
        <v>1200</v>
      </c>
      <c r="E8921" s="2"/>
      <c r="G8921" s="2"/>
    </row>
    <row r="8922" spans="2:8" hidden="1" outlineLevel="1">
      <c r="B8922" s="249">
        <v>41859</v>
      </c>
      <c r="C8922" s="1" t="s">
        <v>431</v>
      </c>
      <c r="D8922" s="2">
        <v>13</v>
      </c>
      <c r="E8922" s="2"/>
      <c r="F8922" s="2"/>
      <c r="G8922" s="2"/>
    </row>
    <row r="8923" spans="2:8" hidden="1" outlineLevel="1">
      <c r="B8923" s="249">
        <v>41859</v>
      </c>
      <c r="C8923" s="1" t="s">
        <v>246</v>
      </c>
      <c r="D8923" s="2">
        <v>100</v>
      </c>
      <c r="F8923" s="2"/>
      <c r="G8923" s="2"/>
    </row>
    <row r="8924" spans="2:8" hidden="1" outlineLevel="1">
      <c r="B8924" s="249">
        <v>41859</v>
      </c>
      <c r="C8924" s="1" t="s">
        <v>525</v>
      </c>
      <c r="D8924" s="2">
        <v>53</v>
      </c>
      <c r="G8924" s="2"/>
    </row>
    <row r="8925" spans="2:8" hidden="1" outlineLevel="1">
      <c r="B8925" s="249">
        <v>41859</v>
      </c>
      <c r="C8925" s="2" t="s">
        <v>4704</v>
      </c>
      <c r="D8925" s="2">
        <v>110</v>
      </c>
      <c r="F8925" s="2"/>
      <c r="G8925" s="2"/>
    </row>
    <row r="8926" spans="2:8" hidden="1" outlineLevel="1">
      <c r="B8926" s="249">
        <v>41859</v>
      </c>
      <c r="C8926" s="2" t="s">
        <v>4705</v>
      </c>
      <c r="D8926" s="2">
        <v>200</v>
      </c>
      <c r="F8926" s="2"/>
      <c r="H8926" s="7"/>
    </row>
    <row r="8927" spans="2:8" hidden="1" outlineLevel="1">
      <c r="B8927" s="249">
        <v>41859</v>
      </c>
      <c r="C8927" s="2" t="s">
        <v>49</v>
      </c>
      <c r="D8927" s="2">
        <v>30</v>
      </c>
      <c r="E8927" s="2"/>
      <c r="F8927" s="2"/>
      <c r="H8927" s="7"/>
    </row>
    <row r="8928" spans="2:8" hidden="1" outlineLevel="1">
      <c r="B8928" s="249">
        <v>41859</v>
      </c>
      <c r="C8928" s="2" t="s">
        <v>51</v>
      </c>
      <c r="D8928" s="2">
        <v>340</v>
      </c>
      <c r="H8928" s="7"/>
    </row>
    <row r="8929" spans="2:15" hidden="1" outlineLevel="1">
      <c r="B8929" s="249">
        <v>41859</v>
      </c>
      <c r="C8929" s="1" t="s">
        <v>23</v>
      </c>
      <c r="D8929" s="2">
        <v>110</v>
      </c>
      <c r="F8929" s="2"/>
      <c r="G8929" s="2"/>
    </row>
    <row r="8930" spans="2:15" hidden="1" outlineLevel="1">
      <c r="B8930" s="249">
        <v>41860</v>
      </c>
      <c r="C8930" s="1" t="s">
        <v>4706</v>
      </c>
      <c r="D8930" s="2">
        <v>7</v>
      </c>
      <c r="G8930" s="2"/>
    </row>
    <row r="8931" spans="2:15" hidden="1" outlineLevel="1">
      <c r="B8931" s="249">
        <v>41860</v>
      </c>
      <c r="C8931" s="1" t="s">
        <v>401</v>
      </c>
      <c r="D8931" s="2">
        <v>35</v>
      </c>
      <c r="G8931" s="2"/>
    </row>
    <row r="8932" spans="2:15" hidden="1" outlineLevel="1">
      <c r="B8932" s="249">
        <v>41860</v>
      </c>
      <c r="C8932" s="1" t="s">
        <v>4707</v>
      </c>
      <c r="D8932" s="2">
        <v>400</v>
      </c>
      <c r="F8932" s="2"/>
    </row>
    <row r="8933" spans="2:15" hidden="1" outlineLevel="1">
      <c r="B8933" s="249">
        <v>41860</v>
      </c>
      <c r="C8933" s="1" t="s">
        <v>12</v>
      </c>
      <c r="D8933" s="14">
        <v>88</v>
      </c>
    </row>
    <row r="8934" spans="2:15" hidden="1" outlineLevel="1">
      <c r="B8934" s="249">
        <v>41860</v>
      </c>
      <c r="C8934" s="1" t="s">
        <v>4708</v>
      </c>
      <c r="D8934" s="2">
        <v>40</v>
      </c>
    </row>
    <row r="8935" spans="2:15" hidden="1" outlineLevel="1">
      <c r="B8935" s="249">
        <v>41860</v>
      </c>
      <c r="C8935" s="1" t="s">
        <v>337</v>
      </c>
      <c r="D8935" s="2">
        <v>100</v>
      </c>
      <c r="F8935" s="2"/>
    </row>
    <row r="8936" spans="2:15" hidden="1" outlineLevel="1">
      <c r="B8936" s="249">
        <v>41860</v>
      </c>
      <c r="C8936" s="1" t="s">
        <v>516</v>
      </c>
      <c r="D8936" s="2">
        <v>20</v>
      </c>
    </row>
    <row r="8937" spans="2:15" hidden="1" outlineLevel="1">
      <c r="B8937" s="249">
        <v>41860</v>
      </c>
      <c r="C8937" s="1" t="s">
        <v>114</v>
      </c>
      <c r="D8937" s="14">
        <v>50</v>
      </c>
      <c r="F8937"/>
      <c r="G8937"/>
      <c r="H8937"/>
      <c r="I8937"/>
      <c r="J8937"/>
      <c r="K8937"/>
      <c r="L8937"/>
      <c r="M8937"/>
      <c r="N8937"/>
      <c r="O8937"/>
    </row>
    <row r="8938" spans="2:15" hidden="1" outlineLevel="1">
      <c r="B8938" s="249">
        <v>41860</v>
      </c>
      <c r="C8938" s="1" t="s">
        <v>401</v>
      </c>
      <c r="D8938" s="2">
        <v>30</v>
      </c>
      <c r="F8938"/>
      <c r="G8938"/>
      <c r="H8938"/>
      <c r="I8938"/>
      <c r="J8938"/>
      <c r="K8938"/>
      <c r="L8938"/>
      <c r="M8938"/>
      <c r="N8938"/>
      <c r="O8938"/>
    </row>
    <row r="8939" spans="2:15" hidden="1" outlineLevel="1">
      <c r="B8939" s="249">
        <v>41860</v>
      </c>
      <c r="C8939" s="1" t="s">
        <v>114</v>
      </c>
      <c r="D8939" s="2">
        <v>50</v>
      </c>
      <c r="F8939" s="233"/>
      <c r="G8939"/>
      <c r="H8939"/>
      <c r="I8939"/>
      <c r="J8939"/>
      <c r="K8939"/>
      <c r="L8939"/>
      <c r="M8939"/>
      <c r="N8939"/>
      <c r="O8939"/>
    </row>
    <row r="8940" spans="2:15" hidden="1" outlineLevel="1">
      <c r="B8940" s="249">
        <v>41860</v>
      </c>
      <c r="C8940" s="1" t="s">
        <v>4710</v>
      </c>
      <c r="D8940" s="2">
        <v>90</v>
      </c>
      <c r="F8940" s="233"/>
      <c r="G8940"/>
      <c r="H8940"/>
      <c r="I8940"/>
      <c r="J8940"/>
      <c r="K8940"/>
      <c r="L8940"/>
      <c r="M8940"/>
      <c r="N8940"/>
      <c r="O8940"/>
    </row>
    <row r="8941" spans="2:15" hidden="1" outlineLevel="1">
      <c r="B8941" s="249">
        <v>41860</v>
      </c>
      <c r="C8941" s="1" t="s">
        <v>4711</v>
      </c>
      <c r="D8941" s="2">
        <v>40</v>
      </c>
    </row>
    <row r="8942" spans="2:15" hidden="1" outlineLevel="1">
      <c r="B8942" s="249">
        <v>41860</v>
      </c>
      <c r="C8942" s="1" t="s">
        <v>4712</v>
      </c>
      <c r="D8942" s="2">
        <v>90</v>
      </c>
    </row>
    <row r="8943" spans="2:15" hidden="1" outlineLevel="1">
      <c r="B8943" s="249">
        <v>41860</v>
      </c>
      <c r="C8943" s="1" t="s">
        <v>134</v>
      </c>
      <c r="D8943" s="2">
        <v>40</v>
      </c>
      <c r="F8943" s="2"/>
    </row>
    <row r="8944" spans="2:15" hidden="1" outlineLevel="1">
      <c r="B8944" s="249">
        <v>41860</v>
      </c>
      <c r="C8944" s="1" t="s">
        <v>456</v>
      </c>
      <c r="D8944" s="2">
        <v>60</v>
      </c>
    </row>
    <row r="8945" spans="2:15" hidden="1" outlineLevel="1">
      <c r="B8945" s="249">
        <v>41860</v>
      </c>
      <c r="C8945" s="1" t="s">
        <v>4713</v>
      </c>
      <c r="D8945" s="2">
        <v>60</v>
      </c>
      <c r="F8945" s="2"/>
    </row>
    <row r="8946" spans="2:15" hidden="1" outlineLevel="1">
      <c r="B8946" s="249">
        <v>41860</v>
      </c>
      <c r="C8946" s="1" t="s">
        <v>2359</v>
      </c>
      <c r="D8946" s="2">
        <v>400</v>
      </c>
    </row>
    <row r="8947" spans="2:15" hidden="1" outlineLevel="1">
      <c r="B8947" s="249">
        <v>41860</v>
      </c>
      <c r="C8947" s="1" t="s">
        <v>4714</v>
      </c>
      <c r="D8947" s="2">
        <v>250</v>
      </c>
      <c r="F8947" s="2"/>
    </row>
    <row r="8948" spans="2:15" hidden="1" outlineLevel="1">
      <c r="B8948" s="249">
        <v>41860</v>
      </c>
      <c r="C8948" s="1" t="s">
        <v>4715</v>
      </c>
      <c r="D8948" s="2">
        <v>10</v>
      </c>
      <c r="F8948" s="2"/>
    </row>
    <row r="8949" spans="2:15" hidden="1" outlineLevel="1">
      <c r="B8949" s="249">
        <v>41860</v>
      </c>
      <c r="C8949" s="1" t="s">
        <v>173</v>
      </c>
      <c r="D8949" s="2">
        <v>40</v>
      </c>
    </row>
    <row r="8950" spans="2:15" hidden="1" outlineLevel="1">
      <c r="B8950" s="249">
        <v>41860</v>
      </c>
      <c r="C8950" s="2" t="s">
        <v>594</v>
      </c>
      <c r="D8950" s="2">
        <v>14</v>
      </c>
      <c r="F8950" s="2"/>
    </row>
    <row r="8951" spans="2:15" hidden="1" outlineLevel="1">
      <c r="B8951" s="249">
        <v>41860</v>
      </c>
      <c r="C8951" s="2" t="s">
        <v>4716</v>
      </c>
      <c r="D8951" s="2">
        <v>600</v>
      </c>
      <c r="F8951" s="233"/>
      <c r="G8951"/>
      <c r="H8951"/>
      <c r="I8951"/>
      <c r="J8951"/>
      <c r="K8951"/>
      <c r="L8951"/>
      <c r="M8951"/>
      <c r="N8951"/>
      <c r="O8951"/>
    </row>
    <row r="8952" spans="2:15" hidden="1" outlineLevel="1">
      <c r="B8952" s="249">
        <v>41860</v>
      </c>
      <c r="C8952" s="1" t="s">
        <v>4717</v>
      </c>
      <c r="D8952" s="2">
        <v>200</v>
      </c>
    </row>
    <row r="8953" spans="2:15" hidden="1" outlineLevel="1">
      <c r="B8953" s="249">
        <v>41860</v>
      </c>
      <c r="C8953" s="1" t="s">
        <v>341</v>
      </c>
      <c r="D8953" s="2">
        <v>182</v>
      </c>
      <c r="G8953" s="2"/>
      <c r="I8953" s="32"/>
      <c r="K8953" s="2"/>
    </row>
    <row r="8954" spans="2:15" hidden="1" outlineLevel="1">
      <c r="B8954" s="249">
        <v>41861</v>
      </c>
      <c r="C8954" s="1" t="s">
        <v>556</v>
      </c>
      <c r="D8954" s="2">
        <v>6</v>
      </c>
      <c r="F8954" s="2"/>
      <c r="I8954" s="32"/>
      <c r="K8954" s="2"/>
    </row>
    <row r="8955" spans="2:15" hidden="1" outlineLevel="1">
      <c r="B8955" s="249">
        <v>41861</v>
      </c>
      <c r="C8955" s="236" t="s">
        <v>18</v>
      </c>
      <c r="D8955" s="70">
        <v>63</v>
      </c>
      <c r="F8955" s="2"/>
    </row>
    <row r="8956" spans="2:15" hidden="1" outlineLevel="1">
      <c r="B8956" s="249">
        <v>41861</v>
      </c>
      <c r="C8956" s="1" t="s">
        <v>57</v>
      </c>
      <c r="D8956" s="2">
        <v>120</v>
      </c>
      <c r="F8956" s="2"/>
      <c r="G8956" s="2"/>
    </row>
    <row r="8957" spans="2:15" hidden="1" outlineLevel="1">
      <c r="B8957" s="249">
        <v>41861</v>
      </c>
      <c r="C8957" s="1" t="s">
        <v>4719</v>
      </c>
      <c r="D8957" s="2">
        <v>120</v>
      </c>
      <c r="F8957" s="2"/>
    </row>
    <row r="8958" spans="2:15" hidden="1" outlineLevel="1">
      <c r="B8958" s="249">
        <v>41861</v>
      </c>
      <c r="C8958" s="1" t="s">
        <v>4635</v>
      </c>
      <c r="D8958" s="2">
        <v>20</v>
      </c>
    </row>
    <row r="8959" spans="2:15" hidden="1" outlineLevel="1">
      <c r="B8959" s="249">
        <v>41861</v>
      </c>
      <c r="C8959" s="1" t="s">
        <v>114</v>
      </c>
      <c r="D8959" s="2">
        <v>26</v>
      </c>
    </row>
    <row r="8960" spans="2:15" hidden="1" outlineLevel="1">
      <c r="B8960" s="249">
        <v>41862</v>
      </c>
      <c r="C8960" s="1" t="s">
        <v>525</v>
      </c>
      <c r="D8960" s="2">
        <v>54</v>
      </c>
      <c r="F8960" s="2"/>
    </row>
    <row r="8961" spans="2:10" hidden="1" outlineLevel="1">
      <c r="B8961" s="249">
        <v>41862</v>
      </c>
      <c r="C8961" s="1" t="s">
        <v>525</v>
      </c>
      <c r="D8961" s="2">
        <v>40</v>
      </c>
    </row>
    <row r="8962" spans="2:10" hidden="1" outlineLevel="1">
      <c r="B8962" s="249">
        <v>41862</v>
      </c>
      <c r="C8962" s="1" t="s">
        <v>525</v>
      </c>
      <c r="D8962" s="2">
        <v>20</v>
      </c>
      <c r="F8962" s="2"/>
    </row>
    <row r="8963" spans="2:10" hidden="1" outlineLevel="1">
      <c r="B8963" s="249">
        <v>41862</v>
      </c>
      <c r="C8963" s="1" t="s">
        <v>205</v>
      </c>
      <c r="D8963" s="2">
        <v>32</v>
      </c>
      <c r="F8963" s="2"/>
    </row>
    <row r="8964" spans="2:10" hidden="1" outlineLevel="1">
      <c r="B8964" s="249">
        <v>41862</v>
      </c>
      <c r="C8964" s="1" t="s">
        <v>401</v>
      </c>
      <c r="D8964" s="404">
        <v>30</v>
      </c>
    </row>
    <row r="8965" spans="2:10" hidden="1" outlineLevel="1">
      <c r="B8965" s="249">
        <v>41862</v>
      </c>
      <c r="C8965" s="1" t="s">
        <v>51</v>
      </c>
      <c r="D8965" s="2">
        <v>10</v>
      </c>
    </row>
    <row r="8966" spans="2:10" hidden="1" outlineLevel="1">
      <c r="B8966" s="249">
        <v>41862</v>
      </c>
      <c r="C8966" s="1" t="s">
        <v>23</v>
      </c>
      <c r="D8966" s="2">
        <v>95</v>
      </c>
    </row>
    <row r="8967" spans="2:10" hidden="1" outlineLevel="1">
      <c r="B8967" s="249">
        <v>41862</v>
      </c>
      <c r="C8967" s="1" t="s">
        <v>4745</v>
      </c>
      <c r="D8967" s="2">
        <v>83</v>
      </c>
      <c r="E8967" s="2"/>
      <c r="F8967" s="2"/>
    </row>
    <row r="8968" spans="2:10" hidden="1" outlineLevel="1">
      <c r="B8968" s="249">
        <v>41863</v>
      </c>
      <c r="C8968" s="1" t="s">
        <v>4746</v>
      </c>
      <c r="D8968" s="2">
        <v>10</v>
      </c>
      <c r="F8968" s="2"/>
    </row>
    <row r="8969" spans="2:10" hidden="1" outlineLevel="1">
      <c r="B8969" s="249">
        <v>41863</v>
      </c>
      <c r="C8969" s="1" t="s">
        <v>517</v>
      </c>
      <c r="D8969" s="2">
        <v>57</v>
      </c>
      <c r="F8969" s="2"/>
      <c r="H8969" s="7"/>
    </row>
    <row r="8970" spans="2:10" hidden="1" outlineLevel="1">
      <c r="B8970" s="249">
        <v>41863</v>
      </c>
      <c r="C8970" s="1" t="s">
        <v>4747</v>
      </c>
      <c r="D8970" s="2">
        <v>10</v>
      </c>
      <c r="E8970" s="2"/>
      <c r="H8970" s="7"/>
    </row>
    <row r="8971" spans="2:10" hidden="1" outlineLevel="1">
      <c r="B8971" s="249">
        <v>41863</v>
      </c>
      <c r="C8971" s="1" t="s">
        <v>224</v>
      </c>
      <c r="D8971" s="2">
        <v>6</v>
      </c>
      <c r="E8971" s="2"/>
      <c r="J8971" s="7"/>
    </row>
    <row r="8972" spans="2:10" hidden="1" outlineLevel="1">
      <c r="B8972" s="249">
        <v>41863</v>
      </c>
      <c r="C8972" s="1" t="s">
        <v>289</v>
      </c>
      <c r="D8972" s="2">
        <v>45</v>
      </c>
      <c r="E8972" s="2"/>
      <c r="F8972" s="2"/>
      <c r="J8972" s="7"/>
    </row>
    <row r="8973" spans="2:10" hidden="1" outlineLevel="1">
      <c r="B8973" s="249">
        <v>41863</v>
      </c>
      <c r="C8973" s="1" t="s">
        <v>531</v>
      </c>
      <c r="D8973" s="2">
        <v>25</v>
      </c>
      <c r="F8973" s="2"/>
    </row>
    <row r="8974" spans="2:10" hidden="1" outlineLevel="1">
      <c r="B8974" s="249">
        <v>41863</v>
      </c>
      <c r="C8974" s="1" t="s">
        <v>4748</v>
      </c>
      <c r="D8974" s="2">
        <v>130</v>
      </c>
      <c r="E8974" s="2"/>
      <c r="H8974" s="2"/>
    </row>
    <row r="8975" spans="2:10" hidden="1" outlineLevel="1">
      <c r="B8975" s="249">
        <v>41864</v>
      </c>
      <c r="C8975" s="1" t="s">
        <v>525</v>
      </c>
      <c r="D8975" s="2">
        <v>27</v>
      </c>
      <c r="F8975" s="2"/>
    </row>
    <row r="8976" spans="2:10" hidden="1" outlineLevel="1">
      <c r="B8976" s="249">
        <v>41864</v>
      </c>
      <c r="C8976" s="1" t="s">
        <v>177</v>
      </c>
      <c r="D8976" s="2">
        <v>7</v>
      </c>
      <c r="E8976" s="2"/>
      <c r="F8976" s="2"/>
    </row>
    <row r="8977" spans="2:6" hidden="1" outlineLevel="1">
      <c r="B8977" s="249">
        <v>41864</v>
      </c>
      <c r="C8977" s="1" t="s">
        <v>163</v>
      </c>
      <c r="D8977" s="2">
        <v>27</v>
      </c>
      <c r="F8977" s="2"/>
    </row>
    <row r="8978" spans="2:6" hidden="1" outlineLevel="1">
      <c r="B8978" s="249">
        <v>41864</v>
      </c>
      <c r="C8978" s="1" t="s">
        <v>4749</v>
      </c>
      <c r="D8978" s="2">
        <v>100</v>
      </c>
      <c r="E8978" s="2"/>
    </row>
    <row r="8979" spans="2:6" hidden="1" outlineLevel="1">
      <c r="B8979" s="249">
        <v>41864</v>
      </c>
      <c r="C8979" s="1" t="s">
        <v>485</v>
      </c>
      <c r="D8979" s="2">
        <v>22</v>
      </c>
      <c r="E8979" s="2"/>
      <c r="F8979" s="2"/>
    </row>
    <row r="8980" spans="2:6" hidden="1" outlineLevel="1">
      <c r="B8980" s="249">
        <v>41864</v>
      </c>
      <c r="C8980" s="1" t="s">
        <v>114</v>
      </c>
      <c r="D8980" s="2">
        <v>50</v>
      </c>
      <c r="E8980" s="2"/>
    </row>
    <row r="8981" spans="2:6" hidden="1" outlineLevel="1">
      <c r="B8981" s="249">
        <v>41865</v>
      </c>
      <c r="C8981" s="1" t="s">
        <v>525</v>
      </c>
      <c r="D8981" s="2">
        <v>20</v>
      </c>
    </row>
    <row r="8982" spans="2:6" hidden="1" outlineLevel="1">
      <c r="B8982" s="249">
        <v>41865</v>
      </c>
      <c r="C8982" s="1" t="s">
        <v>637</v>
      </c>
      <c r="D8982" s="2">
        <v>50</v>
      </c>
      <c r="F8982" s="2"/>
    </row>
    <row r="8983" spans="2:6" hidden="1" outlineLevel="1">
      <c r="B8983" s="249">
        <v>41865</v>
      </c>
      <c r="C8983" s="1" t="s">
        <v>2259</v>
      </c>
      <c r="D8983" s="2">
        <v>38</v>
      </c>
      <c r="E8983" s="253"/>
      <c r="F8983" s="2"/>
    </row>
    <row r="8984" spans="2:6" hidden="1" outlineLevel="1">
      <c r="B8984" s="249">
        <v>41865</v>
      </c>
      <c r="C8984" s="1" t="s">
        <v>401</v>
      </c>
      <c r="D8984" s="2">
        <v>12</v>
      </c>
      <c r="E8984" s="2"/>
      <c r="F8984" s="2"/>
    </row>
    <row r="8985" spans="2:6" hidden="1" outlineLevel="1">
      <c r="B8985" s="249">
        <v>41865</v>
      </c>
      <c r="C8985" s="1" t="s">
        <v>18</v>
      </c>
      <c r="D8985" s="2">
        <v>50</v>
      </c>
      <c r="E8985" s="2"/>
    </row>
    <row r="8986" spans="2:6" hidden="1" outlineLevel="1">
      <c r="B8986" s="249">
        <v>41865</v>
      </c>
      <c r="C8986" s="1" t="s">
        <v>43</v>
      </c>
      <c r="D8986" s="2">
        <v>110</v>
      </c>
      <c r="F8986" s="2"/>
    </row>
    <row r="8987" spans="2:6" hidden="1" outlineLevel="1">
      <c r="B8987" s="249">
        <v>41865</v>
      </c>
      <c r="C8987" s="1" t="s">
        <v>688</v>
      </c>
      <c r="D8987" s="2">
        <v>40</v>
      </c>
      <c r="E8987" s="2"/>
    </row>
    <row r="8988" spans="2:6" hidden="1" outlineLevel="1">
      <c r="B8988" s="249">
        <v>41865</v>
      </c>
      <c r="C8988" s="2" t="s">
        <v>4750</v>
      </c>
      <c r="D8988" s="2">
        <v>110</v>
      </c>
      <c r="F8988" s="2"/>
    </row>
    <row r="8989" spans="2:6" hidden="1" outlineLevel="1">
      <c r="B8989" s="249">
        <v>41865</v>
      </c>
      <c r="C8989" s="1" t="s">
        <v>4751</v>
      </c>
      <c r="D8989" s="2">
        <v>250</v>
      </c>
      <c r="E8989" s="2"/>
      <c r="F8989" s="2"/>
    </row>
    <row r="8990" spans="2:6" hidden="1" outlineLevel="1">
      <c r="B8990" s="249">
        <v>41866</v>
      </c>
      <c r="C8990" s="205" t="s">
        <v>289</v>
      </c>
      <c r="D8990" s="2">
        <v>4</v>
      </c>
      <c r="F8990" s="2"/>
    </row>
    <row r="8991" spans="2:6" hidden="1" outlineLevel="1">
      <c r="B8991" s="249">
        <v>41866</v>
      </c>
      <c r="C8991" s="1" t="s">
        <v>289</v>
      </c>
      <c r="D8991" s="2">
        <v>10</v>
      </c>
    </row>
    <row r="8992" spans="2:6" hidden="1" outlineLevel="1">
      <c r="B8992" s="249">
        <v>41866</v>
      </c>
      <c r="C8992" s="1" t="s">
        <v>48</v>
      </c>
      <c r="D8992" s="2">
        <v>56</v>
      </c>
      <c r="E8992" s="2"/>
      <c r="F8992" s="2"/>
    </row>
    <row r="8993" spans="2:7" hidden="1" outlineLevel="1">
      <c r="B8993" s="249">
        <v>41867</v>
      </c>
      <c r="C8993" s="1" t="s">
        <v>289</v>
      </c>
      <c r="D8993" s="2">
        <v>70</v>
      </c>
      <c r="F8993" s="2"/>
    </row>
    <row r="8994" spans="2:7" hidden="1" outlineLevel="1">
      <c r="B8994" s="249">
        <v>41867</v>
      </c>
      <c r="C8994" s="1" t="s">
        <v>620</v>
      </c>
      <c r="D8994" s="2">
        <v>40</v>
      </c>
      <c r="F8994" s="2"/>
    </row>
    <row r="8995" spans="2:7" hidden="1" outlineLevel="1">
      <c r="B8995" s="249">
        <v>41867</v>
      </c>
      <c r="C8995" s="1" t="s">
        <v>516</v>
      </c>
      <c r="D8995" s="2">
        <v>35</v>
      </c>
      <c r="F8995" s="2"/>
    </row>
    <row r="8996" spans="2:7" hidden="1" outlineLevel="1">
      <c r="B8996" s="249">
        <v>41867</v>
      </c>
      <c r="C8996" s="1" t="s">
        <v>286</v>
      </c>
      <c r="D8996" s="2">
        <v>12</v>
      </c>
      <c r="F8996" s="2"/>
    </row>
    <row r="8997" spans="2:7" hidden="1" outlineLevel="1">
      <c r="B8997" s="249">
        <v>41867</v>
      </c>
      <c r="C8997" s="1" t="s">
        <v>57</v>
      </c>
      <c r="D8997" s="2">
        <v>90</v>
      </c>
      <c r="E8997" s="2"/>
      <c r="F8997" s="2"/>
    </row>
    <row r="8998" spans="2:7" hidden="1" outlineLevel="1">
      <c r="B8998" s="249">
        <v>41867</v>
      </c>
      <c r="C8998" s="1" t="s">
        <v>218</v>
      </c>
      <c r="D8998" s="14">
        <v>18</v>
      </c>
      <c r="F8998" s="2"/>
    </row>
    <row r="8999" spans="2:7" hidden="1" outlineLevel="1">
      <c r="B8999" s="249">
        <v>41867</v>
      </c>
      <c r="C8999" s="1" t="s">
        <v>132</v>
      </c>
      <c r="D8999" s="2">
        <v>100</v>
      </c>
      <c r="F8999" s="2"/>
      <c r="G8999" s="2"/>
    </row>
    <row r="9000" spans="2:7" hidden="1" outlineLevel="1">
      <c r="B9000" s="249">
        <v>41867</v>
      </c>
      <c r="C9000" s="1" t="s">
        <v>660</v>
      </c>
      <c r="D9000" s="2">
        <v>340</v>
      </c>
      <c r="F9000" s="2"/>
    </row>
    <row r="9001" spans="2:7" hidden="1" outlineLevel="1">
      <c r="B9001" s="249">
        <v>41867</v>
      </c>
      <c r="C9001" s="1" t="s">
        <v>23</v>
      </c>
      <c r="D9001" s="2">
        <v>200</v>
      </c>
      <c r="E9001" s="2"/>
      <c r="F9001" s="2"/>
    </row>
    <row r="9002" spans="2:7" hidden="1" outlineLevel="1">
      <c r="B9002" s="249">
        <v>41868</v>
      </c>
      <c r="C9002" s="1" t="s">
        <v>516</v>
      </c>
      <c r="D9002" s="2">
        <v>100</v>
      </c>
    </row>
    <row r="9003" spans="2:7" hidden="1" outlineLevel="1">
      <c r="B9003" s="249">
        <v>41868</v>
      </c>
      <c r="C9003" s="1" t="s">
        <v>289</v>
      </c>
      <c r="D9003" s="2">
        <v>20</v>
      </c>
    </row>
    <row r="9004" spans="2:7" hidden="1" outlineLevel="1">
      <c r="B9004" s="249">
        <v>41868</v>
      </c>
      <c r="C9004" s="1" t="s">
        <v>401</v>
      </c>
      <c r="D9004" s="2">
        <v>50</v>
      </c>
    </row>
    <row r="9005" spans="2:7" hidden="1" outlineLevel="1">
      <c r="B9005" s="249">
        <v>41868</v>
      </c>
      <c r="C9005" s="1" t="s">
        <v>4752</v>
      </c>
      <c r="D9005" s="2">
        <v>50</v>
      </c>
    </row>
    <row r="9006" spans="2:7" hidden="1" outlineLevel="1">
      <c r="B9006" s="249">
        <v>41868</v>
      </c>
      <c r="C9006" s="1" t="s">
        <v>848</v>
      </c>
      <c r="D9006" s="2">
        <v>600</v>
      </c>
    </row>
    <row r="9007" spans="2:7" hidden="1" outlineLevel="1">
      <c r="B9007" s="249">
        <v>41868</v>
      </c>
      <c r="C9007" s="2" t="s">
        <v>4753</v>
      </c>
      <c r="D9007" s="2">
        <v>30</v>
      </c>
    </row>
    <row r="9008" spans="2:7" hidden="1" outlineLevel="1">
      <c r="B9008" s="249">
        <v>41868</v>
      </c>
      <c r="C9008" s="2" t="s">
        <v>3052</v>
      </c>
      <c r="D9008" s="2">
        <v>30</v>
      </c>
    </row>
    <row r="9009" spans="2:6" hidden="1" outlineLevel="1">
      <c r="B9009" s="249">
        <v>41868</v>
      </c>
      <c r="C9009" s="1" t="s">
        <v>4754</v>
      </c>
      <c r="D9009" s="2">
        <v>500</v>
      </c>
      <c r="E9009" s="2"/>
      <c r="F9009" s="2"/>
    </row>
    <row r="9010" spans="2:6" hidden="1" outlineLevel="1">
      <c r="B9010" s="249">
        <v>41869</v>
      </c>
      <c r="C9010" s="1" t="s">
        <v>4755</v>
      </c>
      <c r="D9010" s="2">
        <v>77</v>
      </c>
      <c r="F9010" s="2"/>
    </row>
    <row r="9011" spans="2:6" hidden="1" outlineLevel="1">
      <c r="B9011" s="249">
        <v>41869</v>
      </c>
      <c r="C9011" s="1" t="s">
        <v>246</v>
      </c>
      <c r="D9011" s="2">
        <v>100</v>
      </c>
    </row>
    <row r="9012" spans="2:6" hidden="1" outlineLevel="1">
      <c r="B9012" s="249">
        <v>41869</v>
      </c>
      <c r="C9012" s="1" t="s">
        <v>218</v>
      </c>
      <c r="D9012" s="2">
        <v>12</v>
      </c>
    </row>
    <row r="9013" spans="2:6" hidden="1" outlineLevel="1">
      <c r="B9013" s="249">
        <v>41869</v>
      </c>
      <c r="C9013" s="1" t="s">
        <v>620</v>
      </c>
      <c r="D9013" s="2">
        <v>10</v>
      </c>
    </row>
    <row r="9014" spans="2:6" hidden="1" outlineLevel="1">
      <c r="B9014" s="249">
        <v>41869</v>
      </c>
      <c r="C9014" s="205" t="s">
        <v>23</v>
      </c>
      <c r="D9014" s="2">
        <v>60</v>
      </c>
      <c r="E9014" s="2"/>
      <c r="F9014" s="228"/>
    </row>
    <row r="9015" spans="2:6" hidden="1" outlineLevel="1">
      <c r="B9015" s="249">
        <v>41869</v>
      </c>
      <c r="C9015" s="1" t="s">
        <v>166</v>
      </c>
      <c r="D9015" s="2">
        <v>30</v>
      </c>
      <c r="F9015" s="2"/>
    </row>
    <row r="9016" spans="2:6" hidden="1" outlineLevel="1">
      <c r="B9016" s="249">
        <v>41869</v>
      </c>
      <c r="C9016" s="205" t="s">
        <v>787</v>
      </c>
      <c r="D9016" s="2">
        <v>10</v>
      </c>
      <c r="E9016" s="2"/>
    </row>
    <row r="9017" spans="2:6" hidden="1" outlineLevel="1">
      <c r="B9017" s="249">
        <v>41870</v>
      </c>
      <c r="C9017" s="1" t="s">
        <v>173</v>
      </c>
      <c r="D9017" s="2">
        <v>40</v>
      </c>
      <c r="E9017" s="2"/>
      <c r="F9017" s="2"/>
    </row>
    <row r="9018" spans="2:6" hidden="1" outlineLevel="1">
      <c r="B9018" s="249">
        <v>41870</v>
      </c>
      <c r="C9018" s="1" t="s">
        <v>154</v>
      </c>
      <c r="D9018" s="2">
        <v>60</v>
      </c>
      <c r="F9018" s="2"/>
    </row>
    <row r="9019" spans="2:6" hidden="1" outlineLevel="1">
      <c r="B9019" s="249">
        <v>41870</v>
      </c>
      <c r="C9019" s="1" t="s">
        <v>12</v>
      </c>
      <c r="D9019" s="2">
        <v>80</v>
      </c>
    </row>
    <row r="9020" spans="2:6" hidden="1" outlineLevel="1">
      <c r="B9020" s="249">
        <v>41870</v>
      </c>
      <c r="C9020" s="1" t="s">
        <v>246</v>
      </c>
      <c r="D9020" s="2">
        <v>100</v>
      </c>
      <c r="F9020" s="2"/>
    </row>
    <row r="9021" spans="2:6" hidden="1" outlineLevel="1">
      <c r="B9021" s="249">
        <v>41870</v>
      </c>
      <c r="C9021" s="2" t="s">
        <v>786</v>
      </c>
      <c r="D9021" s="2">
        <v>30</v>
      </c>
      <c r="E9021" s="2"/>
      <c r="F9021" s="2"/>
    </row>
    <row r="9022" spans="2:6" hidden="1" outlineLevel="1">
      <c r="B9022" s="249">
        <v>41871</v>
      </c>
      <c r="C9022" s="1" t="s">
        <v>525</v>
      </c>
      <c r="D9022" s="2">
        <v>90</v>
      </c>
    </row>
    <row r="9023" spans="2:6" hidden="1" outlineLevel="1">
      <c r="B9023" s="249">
        <v>41871</v>
      </c>
      <c r="C9023" s="1" t="s">
        <v>525</v>
      </c>
      <c r="D9023" s="2">
        <v>2100</v>
      </c>
      <c r="F9023" s="2"/>
    </row>
    <row r="9024" spans="2:6" hidden="1" outlineLevel="1">
      <c r="B9024" s="249">
        <v>41871</v>
      </c>
      <c r="C9024" s="1" t="s">
        <v>2556</v>
      </c>
      <c r="D9024" s="2">
        <v>100</v>
      </c>
    </row>
    <row r="9025" spans="2:7" hidden="1" outlineLevel="1">
      <c r="B9025" s="249">
        <v>41871</v>
      </c>
      <c r="C9025" s="1" t="s">
        <v>239</v>
      </c>
      <c r="D9025" s="2">
        <v>40</v>
      </c>
    </row>
    <row r="9026" spans="2:7" hidden="1" outlineLevel="1">
      <c r="B9026" s="249">
        <v>41871</v>
      </c>
      <c r="C9026" s="1" t="s">
        <v>111</v>
      </c>
      <c r="D9026" s="2">
        <v>30</v>
      </c>
    </row>
    <row r="9027" spans="2:7" hidden="1" outlineLevel="1">
      <c r="B9027" s="249">
        <v>41871</v>
      </c>
      <c r="C9027" s="1" t="s">
        <v>3262</v>
      </c>
      <c r="D9027" s="2">
        <v>40</v>
      </c>
      <c r="F9027" s="2"/>
    </row>
    <row r="9028" spans="2:7" hidden="1" outlineLevel="1">
      <c r="B9028" s="249">
        <v>41871</v>
      </c>
      <c r="C9028" s="1" t="s">
        <v>246</v>
      </c>
      <c r="D9028" s="2">
        <v>90</v>
      </c>
    </row>
    <row r="9029" spans="2:7" hidden="1" outlineLevel="1">
      <c r="B9029" s="249">
        <v>41872</v>
      </c>
      <c r="C9029" s="2" t="s">
        <v>3637</v>
      </c>
      <c r="D9029" s="2">
        <v>45</v>
      </c>
    </row>
    <row r="9030" spans="2:7" hidden="1" outlineLevel="1">
      <c r="B9030" s="249">
        <v>41872</v>
      </c>
      <c r="C9030" s="2" t="s">
        <v>4756</v>
      </c>
      <c r="D9030" s="2">
        <v>300</v>
      </c>
      <c r="F9030" s="2"/>
    </row>
    <row r="9031" spans="2:7" hidden="1" outlineLevel="1">
      <c r="B9031" s="249">
        <v>41872</v>
      </c>
      <c r="C9031" s="2" t="s">
        <v>114</v>
      </c>
      <c r="D9031" s="70">
        <v>50</v>
      </c>
    </row>
    <row r="9032" spans="2:7" hidden="1" outlineLevel="1">
      <c r="B9032" s="249">
        <v>41872</v>
      </c>
      <c r="C9032" s="70" t="s">
        <v>51</v>
      </c>
      <c r="D9032" s="70">
        <v>175</v>
      </c>
    </row>
    <row r="9033" spans="2:7" hidden="1" outlineLevel="1">
      <c r="B9033" s="249">
        <v>41872</v>
      </c>
      <c r="C9033" s="1" t="s">
        <v>111</v>
      </c>
      <c r="D9033" s="2">
        <v>30</v>
      </c>
    </row>
    <row r="9034" spans="2:7" hidden="1" outlineLevel="1">
      <c r="B9034" s="249">
        <v>41872</v>
      </c>
      <c r="C9034" s="236" t="s">
        <v>4757</v>
      </c>
      <c r="D9034" s="70">
        <v>10</v>
      </c>
      <c r="F9034" s="2"/>
      <c r="G9034" s="2"/>
    </row>
    <row r="9035" spans="2:7" hidden="1" outlineLevel="1">
      <c r="B9035" s="249">
        <v>41872</v>
      </c>
      <c r="C9035" s="236" t="s">
        <v>246</v>
      </c>
      <c r="D9035" s="70">
        <v>80</v>
      </c>
    </row>
    <row r="9036" spans="2:7" hidden="1" outlineLevel="1">
      <c r="B9036" s="249">
        <v>41873</v>
      </c>
      <c r="C9036" s="1" t="s">
        <v>525</v>
      </c>
      <c r="D9036" s="70">
        <v>30</v>
      </c>
    </row>
    <row r="9037" spans="2:7" hidden="1" outlineLevel="1">
      <c r="B9037" s="249">
        <v>41873</v>
      </c>
      <c r="C9037" s="1" t="s">
        <v>23</v>
      </c>
      <c r="D9037" s="2">
        <v>180</v>
      </c>
    </row>
    <row r="9038" spans="2:7" hidden="1" outlineLevel="1">
      <c r="B9038" s="249">
        <v>41874</v>
      </c>
      <c r="C9038" s="1" t="s">
        <v>525</v>
      </c>
      <c r="D9038" s="2">
        <v>26</v>
      </c>
    </row>
    <row r="9039" spans="2:7" hidden="1" outlineLevel="1">
      <c r="B9039" s="249">
        <v>41874</v>
      </c>
      <c r="C9039" s="1" t="s">
        <v>401</v>
      </c>
      <c r="D9039" s="2">
        <v>30</v>
      </c>
    </row>
    <row r="9040" spans="2:7" hidden="1" outlineLevel="1">
      <c r="B9040" s="249">
        <v>41874</v>
      </c>
      <c r="C9040" s="1" t="s">
        <v>81</v>
      </c>
      <c r="D9040" s="2">
        <v>20</v>
      </c>
    </row>
    <row r="9041" spans="2:6" hidden="1" outlineLevel="1">
      <c r="B9041" s="249">
        <v>41874</v>
      </c>
      <c r="C9041" s="1" t="s">
        <v>23</v>
      </c>
      <c r="D9041" s="2">
        <v>150</v>
      </c>
    </row>
    <row r="9042" spans="2:6" hidden="1" outlineLevel="1">
      <c r="B9042" s="249">
        <v>41875</v>
      </c>
      <c r="C9042" s="2" t="s">
        <v>2856</v>
      </c>
      <c r="D9042" s="2">
        <v>10</v>
      </c>
    </row>
    <row r="9043" spans="2:6" hidden="1" outlineLevel="1">
      <c r="B9043" s="249">
        <v>41875</v>
      </c>
      <c r="C9043" s="1" t="s">
        <v>226</v>
      </c>
      <c r="D9043" s="2">
        <v>40</v>
      </c>
      <c r="E9043" s="2"/>
    </row>
    <row r="9044" spans="2:6" hidden="1" outlineLevel="1">
      <c r="B9044" s="249">
        <v>41875</v>
      </c>
      <c r="C9044" s="2" t="s">
        <v>114</v>
      </c>
      <c r="D9044" s="2">
        <v>73</v>
      </c>
      <c r="E9044" s="2"/>
    </row>
    <row r="9045" spans="2:6" hidden="1" outlineLevel="1">
      <c r="B9045" s="249">
        <v>41875</v>
      </c>
      <c r="C9045" s="1" t="s">
        <v>516</v>
      </c>
      <c r="D9045" s="2">
        <v>20</v>
      </c>
    </row>
    <row r="9046" spans="2:6" hidden="1" outlineLevel="1">
      <c r="B9046" s="249">
        <v>41875</v>
      </c>
      <c r="C9046" s="1" t="s">
        <v>529</v>
      </c>
      <c r="D9046" s="2">
        <v>10</v>
      </c>
    </row>
    <row r="9047" spans="2:6" hidden="1" outlineLevel="1">
      <c r="B9047" s="249">
        <v>41875</v>
      </c>
      <c r="C9047" s="1" t="s">
        <v>173</v>
      </c>
      <c r="D9047" s="2">
        <v>28</v>
      </c>
      <c r="E9047" s="2"/>
    </row>
    <row r="9048" spans="2:6" hidden="1" outlineLevel="1">
      <c r="B9048" s="249">
        <v>41875</v>
      </c>
      <c r="C9048" s="1" t="s">
        <v>3486</v>
      </c>
      <c r="D9048" s="2">
        <v>240</v>
      </c>
      <c r="F9048" s="2"/>
    </row>
    <row r="9049" spans="2:6" hidden="1" outlineLevel="1">
      <c r="B9049" s="249">
        <v>41875</v>
      </c>
      <c r="C9049" s="1" t="s">
        <v>173</v>
      </c>
      <c r="D9049" s="2">
        <v>40</v>
      </c>
    </row>
    <row r="9050" spans="2:6" hidden="1" outlineLevel="1">
      <c r="B9050" s="249">
        <v>41875</v>
      </c>
      <c r="C9050" s="1" t="s">
        <v>414</v>
      </c>
      <c r="D9050" s="2">
        <v>60</v>
      </c>
    </row>
    <row r="9051" spans="2:6" hidden="1" outlineLevel="1">
      <c r="B9051" s="249">
        <v>41875</v>
      </c>
      <c r="C9051" s="1" t="s">
        <v>4772</v>
      </c>
      <c r="D9051" s="2">
        <v>1500</v>
      </c>
    </row>
    <row r="9052" spans="2:6" hidden="1" outlineLevel="1">
      <c r="B9052" s="249">
        <v>41875</v>
      </c>
      <c r="C9052" s="2" t="s">
        <v>12</v>
      </c>
      <c r="D9052" s="2">
        <v>200</v>
      </c>
    </row>
    <row r="9053" spans="2:6" hidden="1" outlineLevel="1">
      <c r="B9053" s="249">
        <v>41875</v>
      </c>
      <c r="C9053" s="1" t="s">
        <v>4771</v>
      </c>
      <c r="D9053" s="2">
        <v>45</v>
      </c>
    </row>
    <row r="9054" spans="2:6" hidden="1" outlineLevel="1">
      <c r="B9054" s="249">
        <v>41875</v>
      </c>
      <c r="C9054" s="1" t="s">
        <v>173</v>
      </c>
      <c r="D9054" s="2">
        <v>40</v>
      </c>
    </row>
    <row r="9055" spans="2:6" hidden="1" outlineLevel="1">
      <c r="B9055" s="249">
        <v>41875</v>
      </c>
      <c r="C9055" s="1" t="s">
        <v>4773</v>
      </c>
      <c r="D9055" s="2">
        <v>500</v>
      </c>
      <c r="F9055" s="2"/>
    </row>
    <row r="9056" spans="2:6" hidden="1" outlineLevel="1">
      <c r="B9056" s="249">
        <v>41875</v>
      </c>
      <c r="C9056" s="1" t="s">
        <v>173</v>
      </c>
      <c r="D9056" s="2">
        <v>14</v>
      </c>
    </row>
    <row r="9057" spans="2:7" hidden="1" outlineLevel="1">
      <c r="B9057" s="249">
        <v>41875</v>
      </c>
      <c r="C9057" s="1" t="s">
        <v>122</v>
      </c>
      <c r="D9057" s="2">
        <v>60</v>
      </c>
    </row>
    <row r="9058" spans="2:7" hidden="1" outlineLevel="1">
      <c r="B9058" s="249">
        <v>41876</v>
      </c>
      <c r="C9058" s="383" t="s">
        <v>525</v>
      </c>
      <c r="D9058" s="320">
        <v>29</v>
      </c>
      <c r="E9058" s="399"/>
    </row>
    <row r="9059" spans="2:7" hidden="1" outlineLevel="1">
      <c r="B9059" s="249">
        <v>41876</v>
      </c>
      <c r="C9059" s="1" t="s">
        <v>525</v>
      </c>
      <c r="D9059" s="320">
        <v>40</v>
      </c>
    </row>
    <row r="9060" spans="2:7" hidden="1" outlineLevel="1">
      <c r="B9060" s="249">
        <v>41876</v>
      </c>
      <c r="C9060" s="383" t="s">
        <v>4775</v>
      </c>
      <c r="D9060" s="320">
        <v>95</v>
      </c>
    </row>
    <row r="9061" spans="2:7" hidden="1" outlineLevel="1">
      <c r="B9061" s="249">
        <v>41876</v>
      </c>
      <c r="C9061" s="1" t="s">
        <v>239</v>
      </c>
      <c r="D9061" s="2">
        <v>80</v>
      </c>
    </row>
    <row r="9062" spans="2:7" hidden="1" outlineLevel="1">
      <c r="B9062" s="249">
        <v>41876</v>
      </c>
      <c r="C9062" s="1" t="s">
        <v>80</v>
      </c>
      <c r="D9062" s="2">
        <v>15</v>
      </c>
    </row>
    <row r="9063" spans="2:7" hidden="1" outlineLevel="1">
      <c r="B9063" s="249">
        <v>41877</v>
      </c>
      <c r="C9063" s="383" t="s">
        <v>3262</v>
      </c>
      <c r="D9063" s="320">
        <v>60</v>
      </c>
      <c r="G9063" s="2"/>
    </row>
    <row r="9064" spans="2:7" hidden="1" outlineLevel="1">
      <c r="B9064" s="249">
        <v>41877</v>
      </c>
      <c r="C9064" s="1" t="s">
        <v>80</v>
      </c>
      <c r="D9064" s="2">
        <v>50</v>
      </c>
    </row>
    <row r="9065" spans="2:7" hidden="1" outlineLevel="1">
      <c r="B9065" s="249">
        <v>41878</v>
      </c>
      <c r="C9065" s="383" t="s">
        <v>525</v>
      </c>
      <c r="D9065" s="320">
        <v>20</v>
      </c>
    </row>
    <row r="9066" spans="2:7" hidden="1" outlineLevel="1">
      <c r="B9066" s="249">
        <v>41878</v>
      </c>
      <c r="C9066" s="383" t="s">
        <v>4776</v>
      </c>
      <c r="D9066" s="320">
        <v>60</v>
      </c>
      <c r="E9066" s="399"/>
    </row>
    <row r="9067" spans="2:7" hidden="1" outlineLevel="1">
      <c r="B9067" s="249">
        <v>41878</v>
      </c>
      <c r="C9067" s="383" t="s">
        <v>367</v>
      </c>
      <c r="D9067" s="320">
        <v>7</v>
      </c>
    </row>
    <row r="9068" spans="2:7" hidden="1" outlineLevel="1">
      <c r="B9068" s="249">
        <v>41878</v>
      </c>
      <c r="C9068" s="383" t="s">
        <v>177</v>
      </c>
      <c r="D9068" s="320">
        <v>6</v>
      </c>
    </row>
    <row r="9069" spans="2:7" hidden="1" outlineLevel="1">
      <c r="B9069" s="249">
        <v>41878</v>
      </c>
      <c r="C9069" s="1" t="s">
        <v>23</v>
      </c>
      <c r="D9069" s="2">
        <v>140</v>
      </c>
    </row>
    <row r="9070" spans="2:7" hidden="1" outlineLevel="1">
      <c r="B9070" s="249">
        <v>41878</v>
      </c>
      <c r="C9070" s="236" t="s">
        <v>177</v>
      </c>
      <c r="D9070" s="2">
        <v>75</v>
      </c>
    </row>
    <row r="9071" spans="2:7" hidden="1" outlineLevel="1">
      <c r="B9071" s="249">
        <v>41878</v>
      </c>
      <c r="C9071" s="1" t="s">
        <v>177</v>
      </c>
      <c r="D9071" s="2">
        <v>1400</v>
      </c>
    </row>
    <row r="9072" spans="2:7" hidden="1" outlineLevel="1">
      <c r="B9072" s="249">
        <v>41879</v>
      </c>
      <c r="C9072" s="1" t="s">
        <v>177</v>
      </c>
      <c r="D9072" s="2">
        <v>86</v>
      </c>
    </row>
    <row r="9073" spans="2:5" hidden="1" outlineLevel="1">
      <c r="B9073" s="249">
        <v>41879</v>
      </c>
      <c r="C9073" s="1" t="s">
        <v>173</v>
      </c>
      <c r="D9073" s="2">
        <v>60</v>
      </c>
    </row>
    <row r="9074" spans="2:5" hidden="1" outlineLevel="1">
      <c r="B9074" s="249">
        <v>41879</v>
      </c>
      <c r="C9074" s="236" t="s">
        <v>246</v>
      </c>
      <c r="D9074" s="70">
        <v>100</v>
      </c>
    </row>
    <row r="9075" spans="2:5" hidden="1" outlineLevel="1">
      <c r="B9075" s="249">
        <v>41879</v>
      </c>
      <c r="C9075" s="1" t="s">
        <v>529</v>
      </c>
      <c r="D9075" s="2">
        <v>40</v>
      </c>
    </row>
    <row r="9076" spans="2:5" hidden="1" outlineLevel="1">
      <c r="B9076" s="249">
        <v>41879</v>
      </c>
      <c r="C9076" s="1" t="s">
        <v>289</v>
      </c>
      <c r="D9076" s="2">
        <v>63</v>
      </c>
    </row>
    <row r="9077" spans="2:5" hidden="1" outlineLevel="1">
      <c r="B9077" s="249">
        <v>41879</v>
      </c>
      <c r="C9077" s="1" t="s">
        <v>114</v>
      </c>
      <c r="D9077" s="2">
        <v>90</v>
      </c>
    </row>
    <row r="9078" spans="2:5" hidden="1" outlineLevel="1">
      <c r="B9078" s="249">
        <v>41879</v>
      </c>
      <c r="C9078" s="1" t="s">
        <v>23</v>
      </c>
      <c r="D9078" s="2">
        <v>210</v>
      </c>
    </row>
    <row r="9079" spans="2:5" hidden="1" outlineLevel="1">
      <c r="B9079" s="249">
        <v>41880</v>
      </c>
      <c r="C9079" s="1" t="s">
        <v>620</v>
      </c>
      <c r="D9079" s="2">
        <v>30</v>
      </c>
    </row>
    <row r="9080" spans="2:5" hidden="1" outlineLevel="1">
      <c r="B9080" s="249">
        <v>41880</v>
      </c>
      <c r="C9080" s="1" t="s">
        <v>529</v>
      </c>
      <c r="D9080" s="2">
        <v>10</v>
      </c>
    </row>
    <row r="9081" spans="2:5" hidden="1" outlineLevel="1">
      <c r="B9081" s="249">
        <v>41881</v>
      </c>
      <c r="C9081" s="1" t="s">
        <v>401</v>
      </c>
      <c r="D9081" s="2">
        <v>70</v>
      </c>
    </row>
    <row r="9082" spans="2:5" hidden="1" outlineLevel="1">
      <c r="B9082" s="249">
        <v>41881</v>
      </c>
      <c r="C9082" s="1" t="s">
        <v>536</v>
      </c>
      <c r="D9082" s="2">
        <v>40</v>
      </c>
    </row>
    <row r="9083" spans="2:5" hidden="1" outlineLevel="1">
      <c r="B9083" s="249">
        <v>41881</v>
      </c>
      <c r="C9083" s="1" t="s">
        <v>132</v>
      </c>
      <c r="D9083" s="2">
        <v>300</v>
      </c>
    </row>
    <row r="9084" spans="2:5" hidden="1" outlineLevel="1">
      <c r="B9084" s="249">
        <v>41881</v>
      </c>
      <c r="C9084" s="1" t="s">
        <v>4793</v>
      </c>
      <c r="D9084" s="2">
        <v>500</v>
      </c>
      <c r="E9084" s="2"/>
    </row>
    <row r="9085" spans="2:5" hidden="1" outlineLevel="1">
      <c r="B9085" s="249">
        <v>41881</v>
      </c>
      <c r="C9085" s="1" t="s">
        <v>157</v>
      </c>
      <c r="D9085" s="2">
        <v>14</v>
      </c>
    </row>
    <row r="9086" spans="2:5" hidden="1" outlineLevel="1">
      <c r="B9086" s="249">
        <v>41881</v>
      </c>
      <c r="C9086" s="1" t="s">
        <v>114</v>
      </c>
      <c r="D9086" s="2">
        <v>105</v>
      </c>
    </row>
    <row r="9087" spans="2:5" hidden="1" outlineLevel="1">
      <c r="B9087" s="249">
        <v>41882</v>
      </c>
      <c r="C9087" s="1" t="s">
        <v>4794</v>
      </c>
      <c r="D9087" s="2">
        <v>201</v>
      </c>
    </row>
    <row r="9088" spans="2:5" hidden="1" outlineLevel="1">
      <c r="B9088" s="249">
        <v>41882</v>
      </c>
      <c r="C9088" s="1" t="s">
        <v>132</v>
      </c>
      <c r="D9088" s="2">
        <v>100</v>
      </c>
    </row>
    <row r="9089" spans="1:12" hidden="1" outlineLevel="1">
      <c r="B9089" s="249">
        <v>41882</v>
      </c>
      <c r="C9089" s="1" t="s">
        <v>222</v>
      </c>
      <c r="D9089" s="2">
        <v>21</v>
      </c>
      <c r="E9089" s="1" t="s">
        <v>3088</v>
      </c>
    </row>
    <row r="9090" spans="1:12" hidden="1" outlineLevel="1">
      <c r="B9090" s="249">
        <v>41882</v>
      </c>
      <c r="C9090" s="1" t="s">
        <v>23</v>
      </c>
      <c r="D9090" s="2">
        <v>200</v>
      </c>
      <c r="E9090" s="1">
        <v>112</v>
      </c>
    </row>
    <row r="9091" spans="1:12" collapsed="1">
      <c r="B9091" s="249"/>
    </row>
    <row r="9092" spans="1:12">
      <c r="B9092" s="2472">
        <v>41883</v>
      </c>
      <c r="C9092" s="2472"/>
      <c r="D9092" s="2472"/>
      <c r="E9092" s="2472"/>
      <c r="F9092" s="2472"/>
      <c r="G9092" s="2472"/>
      <c r="H9092" s="2472"/>
      <c r="I9092" s="2472"/>
      <c r="J9092" s="2472"/>
      <c r="K9092" s="2472"/>
      <c r="L9092" s="2472"/>
    </row>
    <row r="9093" spans="1:12" hidden="1" outlineLevel="1">
      <c r="B9093" s="2473" t="s">
        <v>0</v>
      </c>
      <c r="C9093" s="2473"/>
      <c r="D9093" s="2473"/>
      <c r="I9093" s="2473" t="s">
        <v>2638</v>
      </c>
      <c r="J9093" s="2473"/>
      <c r="K9093" s="2473"/>
    </row>
    <row r="9094" spans="1:12" hidden="1" outlineLevel="1">
      <c r="B9094" s="3" t="s">
        <v>115</v>
      </c>
      <c r="C9094" s="3" t="s">
        <v>116</v>
      </c>
      <c r="D9094" s="4" t="s">
        <v>4</v>
      </c>
      <c r="I9094" s="3" t="s">
        <v>115</v>
      </c>
      <c r="J9094" s="3" t="s">
        <v>116</v>
      </c>
      <c r="K9094" s="4" t="s">
        <v>4</v>
      </c>
    </row>
    <row r="9095" spans="1:12" hidden="1" outlineLevel="1">
      <c r="A9095" s="545" t="s">
        <v>2859</v>
      </c>
      <c r="B9095" s="546">
        <v>41884</v>
      </c>
      <c r="C9095" s="547" t="s">
        <v>2904</v>
      </c>
      <c r="D9095" s="691">
        <v>9000</v>
      </c>
      <c r="E9095" s="28"/>
      <c r="F9095" s="1" t="s">
        <v>4856</v>
      </c>
      <c r="I9095" s="72">
        <v>41883</v>
      </c>
      <c r="J9095" s="1" t="s">
        <v>41</v>
      </c>
      <c r="K9095" s="70">
        <v>1140</v>
      </c>
    </row>
    <row r="9096" spans="1:12" hidden="1" outlineLevel="1">
      <c r="A9096" s="438" t="s">
        <v>421</v>
      </c>
      <c r="B9096" s="549">
        <v>41885</v>
      </c>
      <c r="C9096" s="463" t="s">
        <v>3307</v>
      </c>
      <c r="D9096" s="587">
        <v>750</v>
      </c>
      <c r="E9096" s="28"/>
      <c r="F9096" s="777" t="s">
        <v>3307</v>
      </c>
      <c r="G9096" s="778">
        <v>750</v>
      </c>
      <c r="I9096" s="72">
        <v>41885</v>
      </c>
      <c r="J9096" s="1" t="s">
        <v>3587</v>
      </c>
      <c r="K9096" s="70">
        <v>1700</v>
      </c>
    </row>
    <row r="9097" spans="1:12" hidden="1" outlineLevel="1">
      <c r="A9097" s="438" t="s">
        <v>421</v>
      </c>
      <c r="B9097" s="549">
        <v>41885</v>
      </c>
      <c r="C9097" s="463" t="s">
        <v>3308</v>
      </c>
      <c r="D9097" s="587">
        <v>1740</v>
      </c>
      <c r="E9097" s="28"/>
      <c r="F9097" s="777" t="s">
        <v>3308</v>
      </c>
      <c r="G9097" s="778">
        <v>1740</v>
      </c>
      <c r="I9097" s="72"/>
      <c r="K9097" s="70"/>
    </row>
    <row r="9098" spans="1:12" ht="30" hidden="1" outlineLevel="1">
      <c r="A9098" s="714" t="s">
        <v>464</v>
      </c>
      <c r="B9098" s="715">
        <v>41912</v>
      </c>
      <c r="C9098" s="716" t="s">
        <v>4183</v>
      </c>
      <c r="D9098" s="743" t="s">
        <v>4887</v>
      </c>
      <c r="F9098" s="779" t="s">
        <v>6</v>
      </c>
      <c r="G9098" s="780">
        <v>1000</v>
      </c>
      <c r="I9098" s="72"/>
      <c r="J9098" s="1" t="s">
        <v>195</v>
      </c>
      <c r="K9098" s="225">
        <f>SUM(K9095:K9097)</f>
        <v>2840</v>
      </c>
    </row>
    <row r="9099" spans="1:12" hidden="1" outlineLevel="1">
      <c r="A9099" s="438" t="s">
        <v>421</v>
      </c>
      <c r="B9099" s="549">
        <v>41885</v>
      </c>
      <c r="C9099" s="463" t="s">
        <v>656</v>
      </c>
      <c r="D9099" s="587">
        <v>230</v>
      </c>
      <c r="F9099" s="621" t="s">
        <v>4050</v>
      </c>
      <c r="G9099" s="622">
        <f>D9118</f>
        <v>632</v>
      </c>
      <c r="I9099" s="32"/>
      <c r="K9099" s="225"/>
    </row>
    <row r="9100" spans="1:12" hidden="1" outlineLevel="1">
      <c r="A9100" s="438" t="s">
        <v>421</v>
      </c>
      <c r="B9100" s="549" t="s">
        <v>608</v>
      </c>
      <c r="C9100" s="554" t="s">
        <v>3305</v>
      </c>
      <c r="D9100" s="588" t="s">
        <v>608</v>
      </c>
      <c r="E9100" s="28"/>
      <c r="G9100" s="2">
        <f>SUM(G9096:G9099)</f>
        <v>4122</v>
      </c>
    </row>
    <row r="9101" spans="1:12" hidden="1" outlineLevel="1">
      <c r="A9101" s="709" t="s">
        <v>467</v>
      </c>
      <c r="B9101" s="710">
        <v>41911</v>
      </c>
      <c r="C9101" s="709" t="s">
        <v>3304</v>
      </c>
      <c r="D9101" s="712">
        <v>343.63</v>
      </c>
      <c r="E9101" s="733"/>
      <c r="F9101" s="795"/>
      <c r="G9101" s="32"/>
      <c r="I9101" s="1" t="s">
        <v>115</v>
      </c>
      <c r="J9101" s="1" t="s">
        <v>2</v>
      </c>
      <c r="K9101" s="1" t="s">
        <v>4</v>
      </c>
    </row>
    <row r="9102" spans="1:12" hidden="1" outlineLevel="1">
      <c r="A9102" s="709" t="s">
        <v>467</v>
      </c>
      <c r="B9102" s="710">
        <v>41911</v>
      </c>
      <c r="C9102" s="709" t="s">
        <v>614</v>
      </c>
      <c r="D9102" s="712">
        <v>312.27</v>
      </c>
      <c r="E9102" s="733"/>
      <c r="F9102" s="6"/>
      <c r="G9102" s="2"/>
      <c r="I9102" s="249">
        <v>41887</v>
      </c>
      <c r="J9102" s="1" t="s">
        <v>429</v>
      </c>
      <c r="K9102" s="70">
        <v>710</v>
      </c>
      <c r="L9102" s="13"/>
    </row>
    <row r="9103" spans="1:12" ht="15" hidden="1" customHeight="1" outlineLevel="1">
      <c r="A9103" s="438" t="s">
        <v>421</v>
      </c>
      <c r="B9103" s="549" t="s">
        <v>608</v>
      </c>
      <c r="C9103" s="421" t="s">
        <v>2597</v>
      </c>
      <c r="D9103" s="588" t="s">
        <v>608</v>
      </c>
      <c r="E9103" s="28"/>
      <c r="F9103" s="187"/>
      <c r="G9103" s="2"/>
      <c r="I9103" s="249">
        <v>41896</v>
      </c>
      <c r="J9103" s="1" t="s">
        <v>4858</v>
      </c>
      <c r="K9103" s="2">
        <v>190</v>
      </c>
      <c r="L9103" s="13"/>
    </row>
    <row r="9104" spans="1:12" hidden="1" outlineLevel="1">
      <c r="A9104" s="438" t="s">
        <v>421</v>
      </c>
      <c r="B9104" s="549" t="s">
        <v>608</v>
      </c>
      <c r="C9104" s="554" t="s">
        <v>475</v>
      </c>
      <c r="D9104" s="588" t="s">
        <v>608</v>
      </c>
      <c r="E9104" s="28"/>
      <c r="F9104" s="187"/>
      <c r="G9104" s="2"/>
      <c r="I9104" s="249">
        <v>41896</v>
      </c>
      <c r="J9104" s="1" t="s">
        <v>2796</v>
      </c>
      <c r="K9104" s="2">
        <v>100</v>
      </c>
      <c r="L9104" s="13"/>
    </row>
    <row r="9105" spans="1:12" hidden="1" outlineLevel="1">
      <c r="A9105" s="438" t="s">
        <v>421</v>
      </c>
      <c r="B9105" s="549" t="s">
        <v>608</v>
      </c>
      <c r="C9105" s="554" t="s">
        <v>283</v>
      </c>
      <c r="D9105" s="588" t="s">
        <v>608</v>
      </c>
      <c r="E9105" s="28"/>
      <c r="F9105" s="187"/>
      <c r="G9105" s="2"/>
      <c r="I9105" s="249">
        <v>41910</v>
      </c>
      <c r="J9105" s="2" t="s">
        <v>232</v>
      </c>
      <c r="K9105" s="2">
        <v>560</v>
      </c>
      <c r="L9105" s="13"/>
    </row>
    <row r="9106" spans="1:12" hidden="1" outlineLevel="1">
      <c r="A9106" s="709" t="s">
        <v>467</v>
      </c>
      <c r="B9106" s="710">
        <v>41905</v>
      </c>
      <c r="C9106" s="711" t="s">
        <v>27</v>
      </c>
      <c r="D9106" s="712">
        <v>1010.12</v>
      </c>
      <c r="E9106" s="733"/>
      <c r="F9106" s="187"/>
      <c r="G9106" s="2"/>
      <c r="I9106" s="249"/>
      <c r="J9106" s="2"/>
      <c r="K9106" s="2"/>
      <c r="L9106" s="13"/>
    </row>
    <row r="9107" spans="1:12" hidden="1" outlineLevel="1">
      <c r="A9107" s="550" t="s">
        <v>3306</v>
      </c>
      <c r="B9107" s="551">
        <v>41884</v>
      </c>
      <c r="C9107" s="560" t="s">
        <v>3310</v>
      </c>
      <c r="D9107" s="693">
        <v>1000</v>
      </c>
      <c r="E9107" s="28"/>
      <c r="F9107" s="187"/>
      <c r="I9107" s="32"/>
      <c r="K9107" s="13"/>
      <c r="L9107" s="13"/>
    </row>
    <row r="9108" spans="1:12" hidden="1" outlineLevel="1">
      <c r="A9108" s="545" t="s">
        <v>2859</v>
      </c>
      <c r="B9108" s="546" t="s">
        <v>608</v>
      </c>
      <c r="C9108" s="547" t="s">
        <v>2179</v>
      </c>
      <c r="D9108" s="592" t="s">
        <v>608</v>
      </c>
      <c r="E9108" s="28"/>
      <c r="F9108" s="795"/>
      <c r="G9108" s="2"/>
      <c r="I9108" s="32"/>
      <c r="K9108" s="13"/>
      <c r="L9108" s="13"/>
    </row>
    <row r="9109" spans="1:12" hidden="1" outlineLevel="1">
      <c r="A9109" s="438" t="s">
        <v>421</v>
      </c>
      <c r="B9109" s="549">
        <v>41884</v>
      </c>
      <c r="C9109" s="554" t="s">
        <v>4797</v>
      </c>
      <c r="D9109" s="587">
        <v>750</v>
      </c>
      <c r="E9109" s="28"/>
      <c r="F9109" s="187"/>
      <c r="G9109" s="2"/>
      <c r="I9109" s="32"/>
      <c r="K9109" s="13"/>
      <c r="L9109" s="13"/>
    </row>
    <row r="9110" spans="1:12" hidden="1" outlineLevel="1">
      <c r="A9110" s="438" t="s">
        <v>421</v>
      </c>
      <c r="B9110" s="549">
        <v>41891</v>
      </c>
      <c r="C9110" s="554" t="s">
        <v>4851</v>
      </c>
      <c r="D9110" s="767">
        <v>700</v>
      </c>
      <c r="E9110" s="28"/>
      <c r="F9110" s="187"/>
      <c r="G9110" s="2"/>
      <c r="I9110" s="32"/>
      <c r="K9110" s="13"/>
      <c r="L9110" s="13"/>
    </row>
    <row r="9111" spans="1:12" hidden="1" outlineLevel="1">
      <c r="A9111" s="545" t="s">
        <v>2859</v>
      </c>
      <c r="B9111" s="546">
        <v>41884</v>
      </c>
      <c r="C9111" s="547" t="s">
        <v>6</v>
      </c>
      <c r="D9111" s="691">
        <v>1000</v>
      </c>
      <c r="E9111" s="28"/>
      <c r="F9111" s="187"/>
      <c r="G9111" s="2"/>
      <c r="I9111" s="32"/>
      <c r="K9111" s="13"/>
      <c r="L9111" s="13"/>
    </row>
    <row r="9112" spans="1:12" hidden="1" outlineLevel="1">
      <c r="A9112" s="545" t="s">
        <v>2859</v>
      </c>
      <c r="B9112" s="546">
        <v>41884</v>
      </c>
      <c r="C9112" s="547" t="s">
        <v>3312</v>
      </c>
      <c r="D9112" s="691">
        <v>25000</v>
      </c>
      <c r="E9112" s="28"/>
      <c r="F9112" s="187"/>
      <c r="G9112" s="2"/>
      <c r="I9112" s="32"/>
      <c r="K9112" s="13"/>
      <c r="L9112" s="13"/>
    </row>
    <row r="9113" spans="1:12" ht="30" hidden="1" outlineLevel="1">
      <c r="A9113" s="545" t="s">
        <v>2859</v>
      </c>
      <c r="B9113" s="565">
        <v>41884</v>
      </c>
      <c r="C9113" s="547" t="s">
        <v>4650</v>
      </c>
      <c r="D9113" s="766" t="s">
        <v>4821</v>
      </c>
      <c r="E9113" s="28"/>
      <c r="F9113" s="187"/>
      <c r="I9113" s="32"/>
      <c r="K9113" s="13"/>
      <c r="L9113" s="13"/>
    </row>
    <row r="9114" spans="1:12" hidden="1" outlineLevel="1">
      <c r="B9114" s="249"/>
      <c r="E9114" s="13"/>
      <c r="G9114" s="2"/>
      <c r="I9114" s="32"/>
      <c r="K9114" s="13"/>
      <c r="L9114" s="13"/>
    </row>
    <row r="9115" spans="1:12" hidden="1" outlineLevel="1">
      <c r="A9115" s="438" t="s">
        <v>421</v>
      </c>
      <c r="B9115" s="549">
        <v>41892</v>
      </c>
      <c r="C9115" s="554" t="s">
        <v>4822</v>
      </c>
      <c r="D9115" s="587">
        <f>30*32</f>
        <v>960</v>
      </c>
      <c r="I9115" s="32"/>
      <c r="K9115" s="13"/>
      <c r="L9115" s="13"/>
    </row>
    <row r="9116" spans="1:12" hidden="1" outlineLevel="1">
      <c r="A9116" s="438" t="s">
        <v>421</v>
      </c>
      <c r="B9116" s="549">
        <v>41892</v>
      </c>
      <c r="C9116" s="554" t="s">
        <v>2598</v>
      </c>
      <c r="D9116" s="587">
        <v>120</v>
      </c>
      <c r="G9116" s="486"/>
      <c r="I9116" s="32"/>
      <c r="K9116" s="13"/>
      <c r="L9116" s="13"/>
    </row>
    <row r="9117" spans="1:12" ht="30" hidden="1" outlineLevel="1">
      <c r="A9117" s="438" t="s">
        <v>4048</v>
      </c>
      <c r="B9117" s="549">
        <v>41892</v>
      </c>
      <c r="C9117" s="554" t="s">
        <v>4828</v>
      </c>
      <c r="D9117" s="587">
        <f>14*32</f>
        <v>448</v>
      </c>
      <c r="G9117" s="2"/>
      <c r="I9117" s="32"/>
      <c r="K9117" s="13"/>
      <c r="L9117" s="13"/>
    </row>
    <row r="9118" spans="1:12" hidden="1" outlineLevel="1">
      <c r="A9118" s="438" t="s">
        <v>421</v>
      </c>
      <c r="B9118" s="549">
        <v>41892</v>
      </c>
      <c r="C9118" s="621" t="s">
        <v>4050</v>
      </c>
      <c r="D9118" s="622">
        <f>D9115+D9116-D9117</f>
        <v>632</v>
      </c>
      <c r="G9118" s="2"/>
      <c r="I9118" s="32"/>
      <c r="K9118" s="13"/>
      <c r="L9118" s="13"/>
    </row>
    <row r="9119" spans="1:12" hidden="1" outlineLevel="1">
      <c r="I9119" s="32"/>
      <c r="K9119" s="13"/>
      <c r="L9119" s="13"/>
    </row>
    <row r="9120" spans="1:12" hidden="1" outlineLevel="1">
      <c r="B9120" s="249"/>
      <c r="I9120" s="32"/>
      <c r="K9120" s="13"/>
      <c r="L9120" s="13"/>
    </row>
    <row r="9121" spans="1:12" hidden="1" outlineLevel="1">
      <c r="B9121" s="249">
        <v>41883</v>
      </c>
      <c r="C9121" s="1" t="s">
        <v>525</v>
      </c>
      <c r="D9121" s="2">
        <v>60</v>
      </c>
      <c r="I9121" s="32"/>
      <c r="K9121" s="13"/>
      <c r="L9121" s="13"/>
    </row>
    <row r="9122" spans="1:12" hidden="1" outlineLevel="1">
      <c r="B9122" s="249">
        <v>41883</v>
      </c>
      <c r="C9122" s="1" t="s">
        <v>173</v>
      </c>
      <c r="D9122" s="2">
        <v>50</v>
      </c>
      <c r="I9122" s="32"/>
      <c r="K9122" s="13"/>
      <c r="L9122" s="13"/>
    </row>
    <row r="9123" spans="1:12" hidden="1" outlineLevel="1">
      <c r="B9123" s="249">
        <v>41883</v>
      </c>
      <c r="C9123" s="70" t="s">
        <v>367</v>
      </c>
      <c r="D9123" s="70">
        <v>2</v>
      </c>
      <c r="I9123" s="32"/>
      <c r="K9123" s="13"/>
      <c r="L9123" s="13"/>
    </row>
    <row r="9124" spans="1:12" hidden="1" outlineLevel="1">
      <c r="B9124" s="249">
        <v>41883</v>
      </c>
      <c r="C9124" s="205" t="s">
        <v>525</v>
      </c>
      <c r="D9124" s="2">
        <v>23</v>
      </c>
      <c r="I9124" s="32"/>
      <c r="K9124" s="13"/>
      <c r="L9124" s="13"/>
    </row>
    <row r="9125" spans="1:12" hidden="1" outlineLevel="1">
      <c r="A9125" s="2"/>
      <c r="B9125" s="249">
        <v>41883</v>
      </c>
      <c r="C9125" s="205" t="s">
        <v>51</v>
      </c>
      <c r="D9125" s="2">
        <v>5</v>
      </c>
      <c r="I9125" s="32"/>
      <c r="K9125" s="13"/>
    </row>
    <row r="9126" spans="1:12" hidden="1" outlineLevel="1">
      <c r="A9126" s="2"/>
      <c r="B9126" s="249">
        <v>41884</v>
      </c>
      <c r="C9126" s="1" t="s">
        <v>2316</v>
      </c>
      <c r="D9126" s="2">
        <v>7</v>
      </c>
      <c r="I9126" s="32"/>
      <c r="K9126" s="13"/>
    </row>
    <row r="9127" spans="1:12" hidden="1" outlineLevel="1">
      <c r="B9127" s="249">
        <v>41884</v>
      </c>
      <c r="C9127" s="1" t="s">
        <v>525</v>
      </c>
      <c r="D9127" s="2">
        <v>36</v>
      </c>
      <c r="G9127" s="70"/>
      <c r="I9127" s="32"/>
      <c r="K9127" s="13"/>
    </row>
    <row r="9128" spans="1:12" hidden="1" outlineLevel="1">
      <c r="A9128" s="2"/>
      <c r="B9128" s="249">
        <v>41884</v>
      </c>
      <c r="C9128" s="205" t="s">
        <v>246</v>
      </c>
      <c r="D9128" s="2">
        <v>80</v>
      </c>
      <c r="G9128" s="70"/>
      <c r="I9128" s="32"/>
      <c r="J9128" s="2"/>
      <c r="K9128" s="13"/>
    </row>
    <row r="9129" spans="1:12" hidden="1" outlineLevel="1">
      <c r="A9129" s="2"/>
      <c r="B9129" s="249">
        <v>41885</v>
      </c>
      <c r="C9129" s="1" t="s">
        <v>4829</v>
      </c>
      <c r="D9129" s="2">
        <v>4</v>
      </c>
      <c r="G9129" s="70"/>
      <c r="K9129" s="13"/>
    </row>
    <row r="9130" spans="1:12" hidden="1" outlineLevel="1">
      <c r="A9130" s="2"/>
      <c r="B9130" s="249">
        <v>41885</v>
      </c>
      <c r="C9130" s="1" t="s">
        <v>525</v>
      </c>
      <c r="D9130" s="2">
        <v>22</v>
      </c>
      <c r="G9130" s="70"/>
      <c r="I9130" s="32"/>
      <c r="K9130" s="13"/>
    </row>
    <row r="9131" spans="1:12" hidden="1" outlineLevel="1">
      <c r="A9131" s="2"/>
      <c r="B9131" s="249">
        <v>41885</v>
      </c>
      <c r="C9131" s="1" t="s">
        <v>4839</v>
      </c>
      <c r="D9131" s="2">
        <v>714</v>
      </c>
      <c r="F9131" s="2"/>
      <c r="G9131" s="70"/>
      <c r="K9131" s="13"/>
    </row>
    <row r="9132" spans="1:12" hidden="1" outlineLevel="1">
      <c r="A9132" s="2"/>
      <c r="B9132" s="249">
        <v>41885</v>
      </c>
      <c r="C9132" s="1" t="s">
        <v>80</v>
      </c>
      <c r="D9132" s="2">
        <v>20</v>
      </c>
      <c r="G9132" s="2"/>
      <c r="K9132" s="13"/>
    </row>
    <row r="9133" spans="1:12" hidden="1" outlineLevel="1">
      <c r="A9133" s="2"/>
      <c r="B9133" s="249">
        <v>41886</v>
      </c>
      <c r="C9133" s="1" t="s">
        <v>525</v>
      </c>
      <c r="D9133" s="2">
        <v>22</v>
      </c>
      <c r="K9133" s="13"/>
    </row>
    <row r="9134" spans="1:12" hidden="1" outlineLevel="1">
      <c r="A9134" s="2"/>
      <c r="B9134" s="249">
        <v>41886</v>
      </c>
      <c r="C9134" s="1" t="s">
        <v>18</v>
      </c>
      <c r="D9134" s="2">
        <v>300</v>
      </c>
      <c r="K9134" s="13"/>
    </row>
    <row r="9135" spans="1:12" hidden="1" outlineLevel="1">
      <c r="A9135" s="2"/>
      <c r="B9135" s="249">
        <v>41886</v>
      </c>
      <c r="C9135" s="1" t="s">
        <v>3262</v>
      </c>
      <c r="D9135" s="2">
        <v>40</v>
      </c>
      <c r="K9135" s="13"/>
    </row>
    <row r="9136" spans="1:12" hidden="1" outlineLevel="1">
      <c r="A9136" s="2"/>
      <c r="B9136" s="249">
        <v>41886</v>
      </c>
      <c r="C9136" s="1" t="s">
        <v>51</v>
      </c>
      <c r="D9136" s="2">
        <v>75</v>
      </c>
      <c r="F9136" s="2"/>
    </row>
    <row r="9137" spans="1:11" hidden="1" outlineLevel="1">
      <c r="A9137" s="2"/>
      <c r="B9137" s="249">
        <v>41887</v>
      </c>
      <c r="C9137" s="1" t="s">
        <v>525</v>
      </c>
      <c r="D9137" s="2">
        <v>17</v>
      </c>
      <c r="F9137" s="2"/>
      <c r="K9137" s="13"/>
    </row>
    <row r="9138" spans="1:11" hidden="1" outlineLevel="1">
      <c r="A9138" s="2"/>
      <c r="B9138" s="249">
        <v>41887</v>
      </c>
      <c r="C9138" s="1" t="s">
        <v>525</v>
      </c>
      <c r="D9138" s="2">
        <v>19</v>
      </c>
      <c r="F9138" s="2"/>
      <c r="G9138" s="25"/>
      <c r="J9138" s="1" t="s">
        <v>195</v>
      </c>
      <c r="K9138" s="13">
        <f>SUM(K9102:K9137)</f>
        <v>1560</v>
      </c>
    </row>
    <row r="9139" spans="1:11" hidden="1" outlineLevel="1">
      <c r="B9139" s="249">
        <v>41887</v>
      </c>
      <c r="C9139" s="1" t="s">
        <v>525</v>
      </c>
      <c r="D9139" s="2">
        <v>28</v>
      </c>
      <c r="F9139" s="2"/>
      <c r="G9139" s="2"/>
      <c r="J9139" s="1" t="s">
        <v>130</v>
      </c>
      <c r="K9139" s="225">
        <f>K9098-K9138</f>
        <v>1280</v>
      </c>
    </row>
    <row r="9140" spans="1:11" hidden="1" outlineLevel="1">
      <c r="B9140" s="249">
        <v>41887</v>
      </c>
      <c r="C9140" s="1" t="s">
        <v>12</v>
      </c>
      <c r="D9140" s="2">
        <v>62</v>
      </c>
      <c r="F9140" s="2"/>
    </row>
    <row r="9141" spans="1:11" hidden="1" outlineLevel="1">
      <c r="B9141" s="249">
        <v>41887</v>
      </c>
      <c r="C9141" s="1" t="s">
        <v>3474</v>
      </c>
      <c r="D9141" s="2">
        <v>40</v>
      </c>
      <c r="F9141" s="2"/>
      <c r="I9141" s="72"/>
      <c r="K9141" s="2"/>
    </row>
    <row r="9142" spans="1:11" hidden="1" outlineLevel="1">
      <c r="B9142" s="249">
        <v>41887</v>
      </c>
      <c r="C9142" s="1" t="s">
        <v>114</v>
      </c>
      <c r="D9142" s="2">
        <v>46</v>
      </c>
      <c r="F9142" s="2"/>
      <c r="G9142" s="2"/>
      <c r="I9142" s="32"/>
      <c r="K9142" s="2"/>
    </row>
    <row r="9143" spans="1:11" hidden="1" outlineLevel="1">
      <c r="B9143" s="249">
        <v>41887</v>
      </c>
      <c r="C9143" s="1" t="s">
        <v>401</v>
      </c>
      <c r="D9143" s="2">
        <v>18</v>
      </c>
      <c r="F9143" s="2"/>
    </row>
    <row r="9144" spans="1:11" hidden="1" outlineLevel="1">
      <c r="B9144" s="249">
        <v>41887</v>
      </c>
      <c r="C9144" s="1" t="s">
        <v>246</v>
      </c>
      <c r="D9144" s="2">
        <v>105</v>
      </c>
      <c r="F9144" s="2"/>
    </row>
    <row r="9145" spans="1:11" hidden="1" outlineLevel="1">
      <c r="B9145" s="249">
        <v>41888</v>
      </c>
      <c r="C9145" s="1" t="s">
        <v>71</v>
      </c>
      <c r="D9145" s="2">
        <v>10</v>
      </c>
      <c r="F9145" s="2"/>
    </row>
    <row r="9146" spans="1:11" hidden="1" outlineLevel="1">
      <c r="B9146" s="249">
        <v>41888</v>
      </c>
      <c r="C9146" s="1" t="s">
        <v>166</v>
      </c>
      <c r="D9146" s="14">
        <v>20</v>
      </c>
      <c r="F9146" s="2"/>
    </row>
    <row r="9147" spans="1:11" hidden="1" outlineLevel="1">
      <c r="B9147" s="249">
        <v>41888</v>
      </c>
      <c r="C9147" s="1" t="s">
        <v>337</v>
      </c>
      <c r="D9147" s="2">
        <v>30</v>
      </c>
      <c r="F9147" s="2"/>
    </row>
    <row r="9148" spans="1:11" hidden="1" outlineLevel="1">
      <c r="B9148" s="249">
        <v>41888</v>
      </c>
      <c r="C9148" s="1" t="s">
        <v>525</v>
      </c>
      <c r="D9148" s="2">
        <v>17</v>
      </c>
    </row>
    <row r="9149" spans="1:11" hidden="1" outlineLevel="1">
      <c r="B9149" s="249">
        <v>41888</v>
      </c>
      <c r="C9149" s="1" t="s">
        <v>114</v>
      </c>
      <c r="D9149" s="2">
        <v>10</v>
      </c>
    </row>
    <row r="9150" spans="1:11" hidden="1" outlineLevel="1">
      <c r="B9150" s="249">
        <v>41888</v>
      </c>
      <c r="C9150" s="1" t="s">
        <v>4841</v>
      </c>
      <c r="D9150" s="2">
        <v>350</v>
      </c>
      <c r="F9150" s="2"/>
      <c r="G9150" s="2"/>
    </row>
    <row r="9151" spans="1:11" hidden="1" outlineLevel="1">
      <c r="B9151" s="249">
        <v>41888</v>
      </c>
      <c r="C9151" s="1" t="s">
        <v>4842</v>
      </c>
      <c r="D9151" s="70">
        <v>40</v>
      </c>
      <c r="F9151" s="2"/>
      <c r="G9151" s="2"/>
    </row>
    <row r="9152" spans="1:11" hidden="1" outlineLevel="1">
      <c r="B9152" s="249">
        <v>41888</v>
      </c>
      <c r="C9152" s="1" t="s">
        <v>4843</v>
      </c>
      <c r="D9152" s="2">
        <v>30</v>
      </c>
      <c r="G9152" s="2"/>
    </row>
    <row r="9153" spans="2:8" hidden="1" outlineLevel="1">
      <c r="B9153" s="249">
        <v>41888</v>
      </c>
      <c r="C9153" s="1" t="s">
        <v>3262</v>
      </c>
      <c r="D9153" s="2">
        <v>40</v>
      </c>
      <c r="E9153" s="2"/>
      <c r="G9153" s="2"/>
    </row>
    <row r="9154" spans="2:8" hidden="1" outlineLevel="1">
      <c r="B9154" s="249">
        <v>41888</v>
      </c>
      <c r="C9154" s="1" t="s">
        <v>111</v>
      </c>
      <c r="D9154" s="2">
        <v>30</v>
      </c>
      <c r="E9154" s="2"/>
      <c r="F9154" s="2"/>
      <c r="G9154" s="2"/>
    </row>
    <row r="9155" spans="2:8" hidden="1" outlineLevel="1">
      <c r="B9155" s="249">
        <v>41888</v>
      </c>
      <c r="C9155" s="1" t="s">
        <v>4844</v>
      </c>
      <c r="D9155" s="2">
        <v>5</v>
      </c>
      <c r="F9155" s="2"/>
      <c r="G9155" s="2"/>
    </row>
    <row r="9156" spans="2:8" hidden="1" outlineLevel="1">
      <c r="B9156" s="249">
        <v>41888</v>
      </c>
      <c r="C9156" s="1" t="s">
        <v>4850</v>
      </c>
      <c r="D9156" s="2">
        <v>10</v>
      </c>
      <c r="G9156" s="2"/>
    </row>
    <row r="9157" spans="2:8" hidden="1" outlineLevel="1">
      <c r="B9157" s="249">
        <v>41888</v>
      </c>
      <c r="C9157" s="1" t="s">
        <v>4845</v>
      </c>
      <c r="D9157" s="2">
        <v>40</v>
      </c>
      <c r="F9157" s="2"/>
      <c r="G9157" s="2"/>
    </row>
    <row r="9158" spans="2:8" hidden="1" outlineLevel="1">
      <c r="B9158" s="249">
        <v>41888</v>
      </c>
      <c r="C9158" s="2" t="s">
        <v>4846</v>
      </c>
      <c r="D9158" s="2">
        <v>140</v>
      </c>
      <c r="F9158" s="2"/>
      <c r="H9158" s="7"/>
    </row>
    <row r="9159" spans="2:8" hidden="1" outlineLevel="1">
      <c r="B9159" s="249">
        <v>41888</v>
      </c>
      <c r="C9159" s="2" t="s">
        <v>977</v>
      </c>
      <c r="D9159" s="2">
        <v>20</v>
      </c>
      <c r="E9159" s="2"/>
      <c r="F9159" s="2"/>
      <c r="H9159" s="7"/>
    </row>
    <row r="9160" spans="2:8" hidden="1" outlineLevel="1">
      <c r="B9160" s="249">
        <v>41888</v>
      </c>
      <c r="C9160" s="2" t="s">
        <v>525</v>
      </c>
      <c r="D9160" s="2">
        <v>23</v>
      </c>
      <c r="H9160" s="7"/>
    </row>
    <row r="9161" spans="2:8" hidden="1" outlineLevel="1">
      <c r="B9161" s="249">
        <v>41889</v>
      </c>
      <c r="C9161" s="2" t="s">
        <v>4848</v>
      </c>
      <c r="D9161" s="2">
        <v>100</v>
      </c>
      <c r="F9161" s="2"/>
      <c r="G9161" s="2"/>
    </row>
    <row r="9162" spans="2:8" hidden="1" outlineLevel="1">
      <c r="B9162" s="249">
        <v>41889</v>
      </c>
      <c r="C9162" s="1" t="s">
        <v>4849</v>
      </c>
      <c r="D9162" s="2">
        <v>160</v>
      </c>
      <c r="G9162" s="2"/>
    </row>
    <row r="9163" spans="2:8" hidden="1" outlineLevel="1">
      <c r="B9163" s="249">
        <v>41889</v>
      </c>
      <c r="C9163" s="1" t="s">
        <v>246</v>
      </c>
      <c r="D9163" s="2">
        <v>90</v>
      </c>
      <c r="G9163" s="2"/>
    </row>
    <row r="9164" spans="2:8" hidden="1" outlineLevel="1">
      <c r="B9164" s="249">
        <v>41889</v>
      </c>
      <c r="C9164" s="1" t="s">
        <v>51</v>
      </c>
      <c r="D9164" s="2">
        <v>180</v>
      </c>
      <c r="F9164" s="2"/>
    </row>
    <row r="9165" spans="2:8" hidden="1" outlineLevel="1">
      <c r="B9165" s="249">
        <v>41889</v>
      </c>
      <c r="C9165" s="1" t="s">
        <v>111</v>
      </c>
      <c r="D9165" s="2">
        <v>30</v>
      </c>
    </row>
    <row r="9166" spans="2:8" hidden="1" outlineLevel="1">
      <c r="B9166" s="249">
        <v>41889</v>
      </c>
      <c r="C9166" s="1" t="s">
        <v>143</v>
      </c>
      <c r="D9166" s="14">
        <v>12</v>
      </c>
    </row>
    <row r="9167" spans="2:8" hidden="1" outlineLevel="1">
      <c r="B9167" s="249">
        <v>41890</v>
      </c>
      <c r="C9167" s="1" t="s">
        <v>525</v>
      </c>
      <c r="D9167" s="2">
        <v>28</v>
      </c>
      <c r="F9167" s="2"/>
    </row>
    <row r="9168" spans="2:8" hidden="1" outlineLevel="1">
      <c r="B9168" s="249">
        <v>41890</v>
      </c>
      <c r="C9168" s="1" t="s">
        <v>525</v>
      </c>
      <c r="D9168" s="2">
        <v>20</v>
      </c>
    </row>
    <row r="9169" spans="2:15" hidden="1" outlineLevel="1">
      <c r="B9169" s="249">
        <v>41890</v>
      </c>
      <c r="C9169" s="1" t="s">
        <v>525</v>
      </c>
      <c r="D9169" s="14">
        <v>30</v>
      </c>
      <c r="F9169"/>
      <c r="G9169"/>
      <c r="H9169"/>
      <c r="I9169"/>
      <c r="J9169"/>
      <c r="K9169"/>
      <c r="L9169"/>
      <c r="M9169"/>
      <c r="N9169"/>
      <c r="O9169"/>
    </row>
    <row r="9170" spans="2:15" hidden="1" outlineLevel="1">
      <c r="B9170" s="249">
        <v>41890</v>
      </c>
      <c r="C9170" s="1" t="s">
        <v>525</v>
      </c>
      <c r="D9170" s="2">
        <v>120</v>
      </c>
      <c r="F9170"/>
      <c r="G9170"/>
      <c r="H9170"/>
      <c r="I9170"/>
      <c r="J9170"/>
      <c r="K9170"/>
      <c r="L9170"/>
      <c r="M9170"/>
      <c r="N9170"/>
      <c r="O9170"/>
    </row>
    <row r="9171" spans="2:15" hidden="1" outlineLevel="1">
      <c r="B9171" s="249">
        <v>41890</v>
      </c>
      <c r="C9171" s="1" t="s">
        <v>525</v>
      </c>
      <c r="D9171" s="2">
        <v>34</v>
      </c>
      <c r="F9171" s="233"/>
      <c r="G9171"/>
      <c r="H9171"/>
      <c r="I9171"/>
      <c r="J9171"/>
      <c r="K9171"/>
      <c r="L9171"/>
      <c r="M9171"/>
      <c r="N9171"/>
      <c r="O9171"/>
    </row>
    <row r="9172" spans="2:15" hidden="1" outlineLevel="1">
      <c r="B9172" s="249">
        <v>41890</v>
      </c>
      <c r="C9172" s="1" t="s">
        <v>23</v>
      </c>
      <c r="D9172" s="2">
        <v>86</v>
      </c>
      <c r="F9172" s="233"/>
      <c r="G9172"/>
      <c r="H9172"/>
      <c r="I9172"/>
      <c r="J9172"/>
      <c r="K9172"/>
      <c r="L9172"/>
      <c r="M9172"/>
      <c r="N9172"/>
      <c r="O9172"/>
    </row>
    <row r="9173" spans="2:15" hidden="1" outlineLevel="1">
      <c r="B9173" s="249">
        <v>41890</v>
      </c>
      <c r="C9173" s="1" t="s">
        <v>525</v>
      </c>
      <c r="D9173" s="2">
        <v>25</v>
      </c>
    </row>
    <row r="9174" spans="2:15" hidden="1" outlineLevel="1">
      <c r="B9174" s="249">
        <v>41891</v>
      </c>
      <c r="C9174" s="1" t="s">
        <v>525</v>
      </c>
      <c r="D9174" s="2">
        <v>70</v>
      </c>
    </row>
    <row r="9175" spans="2:15" hidden="1" outlineLevel="1">
      <c r="B9175" s="249">
        <v>41891</v>
      </c>
      <c r="C9175" s="1" t="s">
        <v>525</v>
      </c>
      <c r="D9175" s="2">
        <v>48</v>
      </c>
      <c r="F9175" s="2"/>
    </row>
    <row r="9176" spans="2:15" hidden="1" outlineLevel="1">
      <c r="B9176" s="249">
        <v>41891</v>
      </c>
      <c r="C9176" s="1" t="s">
        <v>516</v>
      </c>
      <c r="D9176" s="2">
        <v>25</v>
      </c>
    </row>
    <row r="9177" spans="2:15" hidden="1" outlineLevel="1">
      <c r="B9177" s="249">
        <v>41891</v>
      </c>
      <c r="C9177" s="1" t="s">
        <v>4854</v>
      </c>
      <c r="D9177" s="2">
        <v>300</v>
      </c>
      <c r="F9177" s="2"/>
    </row>
    <row r="9178" spans="2:15" hidden="1" outlineLevel="1">
      <c r="B9178" s="249">
        <v>41891</v>
      </c>
      <c r="C9178" s="1" t="s">
        <v>401</v>
      </c>
      <c r="D9178" s="2">
        <v>48</v>
      </c>
    </row>
    <row r="9179" spans="2:15" hidden="1" outlineLevel="1">
      <c r="B9179" s="249">
        <v>41891</v>
      </c>
      <c r="C9179" s="1" t="s">
        <v>114</v>
      </c>
      <c r="D9179" s="2">
        <v>18</v>
      </c>
      <c r="F9179" s="2"/>
    </row>
    <row r="9180" spans="2:15" hidden="1" outlineLevel="1">
      <c r="B9180" s="249">
        <v>41891</v>
      </c>
      <c r="C9180" s="1" t="s">
        <v>111</v>
      </c>
      <c r="D9180" s="2">
        <v>30</v>
      </c>
      <c r="F9180" s="2"/>
    </row>
    <row r="9181" spans="2:15" hidden="1" outlineLevel="1">
      <c r="B9181" s="249">
        <v>41891</v>
      </c>
      <c r="C9181" s="1" t="s">
        <v>80</v>
      </c>
      <c r="D9181" s="2">
        <v>20</v>
      </c>
    </row>
    <row r="9182" spans="2:15" hidden="1" outlineLevel="1">
      <c r="B9182" s="249">
        <v>41892</v>
      </c>
      <c r="C9182" s="2" t="s">
        <v>525</v>
      </c>
      <c r="D9182" s="2">
        <v>95</v>
      </c>
      <c r="F9182" s="2"/>
    </row>
    <row r="9183" spans="2:15" hidden="1" outlineLevel="1">
      <c r="B9183" s="249">
        <v>41893</v>
      </c>
      <c r="C9183" s="2" t="s">
        <v>525</v>
      </c>
      <c r="D9183" s="2">
        <v>24</v>
      </c>
      <c r="F9183" s="233"/>
      <c r="G9183"/>
      <c r="H9183"/>
      <c r="I9183"/>
      <c r="J9183"/>
      <c r="K9183"/>
      <c r="L9183"/>
      <c r="M9183"/>
      <c r="N9183"/>
      <c r="O9183"/>
    </row>
    <row r="9184" spans="2:15" hidden="1" outlineLevel="1">
      <c r="B9184" s="249">
        <v>41893</v>
      </c>
      <c r="C9184" s="2" t="s">
        <v>525</v>
      </c>
      <c r="D9184" s="2">
        <v>14</v>
      </c>
    </row>
    <row r="9185" spans="2:11" hidden="1" outlineLevel="1">
      <c r="B9185" s="249">
        <v>41893</v>
      </c>
      <c r="C9185" s="1" t="s">
        <v>173</v>
      </c>
      <c r="D9185" s="2">
        <v>100</v>
      </c>
      <c r="G9185" s="2"/>
      <c r="I9185" s="32"/>
      <c r="K9185" s="2"/>
    </row>
    <row r="9186" spans="2:11" hidden="1" outlineLevel="1">
      <c r="B9186" s="249">
        <v>41893</v>
      </c>
      <c r="C9186" s="1" t="s">
        <v>246</v>
      </c>
      <c r="D9186" s="2">
        <v>105</v>
      </c>
      <c r="F9186" s="2"/>
      <c r="I9186" s="32"/>
      <c r="K9186" s="2"/>
    </row>
    <row r="9187" spans="2:11" hidden="1" outlineLevel="1">
      <c r="B9187" s="249">
        <v>41893</v>
      </c>
      <c r="C9187" s="236" t="s">
        <v>4855</v>
      </c>
      <c r="D9187" s="70">
        <v>90</v>
      </c>
      <c r="F9187" s="2"/>
    </row>
    <row r="9188" spans="2:11" hidden="1" outlineLevel="1">
      <c r="B9188" s="249">
        <v>41893</v>
      </c>
      <c r="C9188" s="1" t="s">
        <v>114</v>
      </c>
      <c r="D9188" s="2">
        <v>20</v>
      </c>
      <c r="F9188" s="2"/>
      <c r="G9188" s="2"/>
    </row>
    <row r="9189" spans="2:11" hidden="1" outlineLevel="1">
      <c r="B9189" s="249">
        <v>41893</v>
      </c>
      <c r="C9189" s="1" t="s">
        <v>58</v>
      </c>
      <c r="D9189" s="2">
        <v>23</v>
      </c>
      <c r="F9189" s="2"/>
    </row>
    <row r="9190" spans="2:11" hidden="1" outlineLevel="1">
      <c r="B9190" s="249">
        <v>41893</v>
      </c>
      <c r="C9190" s="1" t="s">
        <v>51</v>
      </c>
      <c r="D9190" s="2">
        <v>45</v>
      </c>
    </row>
    <row r="9191" spans="2:11" hidden="1" outlineLevel="1">
      <c r="B9191" s="249">
        <v>41893</v>
      </c>
      <c r="C9191" s="1" t="s">
        <v>696</v>
      </c>
      <c r="D9191" s="2">
        <v>70</v>
      </c>
    </row>
    <row r="9192" spans="2:11" hidden="1" outlineLevel="1">
      <c r="B9192" s="249">
        <v>41893</v>
      </c>
      <c r="C9192" s="1" t="s">
        <v>51</v>
      </c>
      <c r="D9192" s="2">
        <v>25</v>
      </c>
      <c r="F9192" s="2"/>
    </row>
    <row r="9193" spans="2:11" hidden="1" outlineLevel="1">
      <c r="B9193" s="249">
        <v>41893</v>
      </c>
      <c r="C9193" s="1" t="s">
        <v>18</v>
      </c>
      <c r="D9193" s="2">
        <v>420</v>
      </c>
    </row>
    <row r="9194" spans="2:11" hidden="1" outlineLevel="1">
      <c r="B9194" s="249">
        <v>41894</v>
      </c>
      <c r="C9194" s="1" t="s">
        <v>525</v>
      </c>
      <c r="D9194" s="2">
        <v>34</v>
      </c>
      <c r="F9194" s="2"/>
    </row>
    <row r="9195" spans="2:11" hidden="1" outlineLevel="1">
      <c r="B9195" s="249">
        <v>41894</v>
      </c>
      <c r="C9195" s="1" t="s">
        <v>3637</v>
      </c>
      <c r="D9195" s="2">
        <v>22</v>
      </c>
      <c r="F9195" s="2"/>
    </row>
    <row r="9196" spans="2:11" hidden="1" outlineLevel="1">
      <c r="B9196" s="249">
        <v>41894</v>
      </c>
      <c r="C9196" s="1" t="s">
        <v>525</v>
      </c>
      <c r="D9196" s="404">
        <v>18</v>
      </c>
    </row>
    <row r="9197" spans="2:11" hidden="1" outlineLevel="1">
      <c r="B9197" s="249">
        <v>41894</v>
      </c>
      <c r="C9197" s="1" t="s">
        <v>127</v>
      </c>
      <c r="D9197" s="2">
        <v>100</v>
      </c>
    </row>
    <row r="9198" spans="2:11" hidden="1" outlineLevel="1">
      <c r="B9198" s="249">
        <v>41894</v>
      </c>
      <c r="C9198" s="1" t="s">
        <v>114</v>
      </c>
      <c r="D9198" s="2">
        <v>50</v>
      </c>
    </row>
    <row r="9199" spans="2:11" hidden="1" outlineLevel="1">
      <c r="B9199" s="249">
        <v>41895</v>
      </c>
      <c r="C9199" s="1" t="s">
        <v>2710</v>
      </c>
      <c r="D9199" s="2">
        <v>40</v>
      </c>
      <c r="E9199" s="2"/>
      <c r="F9199" s="2"/>
    </row>
    <row r="9200" spans="2:11" hidden="1" outlineLevel="1">
      <c r="B9200" s="249">
        <v>41895</v>
      </c>
      <c r="C9200" s="1" t="s">
        <v>57</v>
      </c>
      <c r="D9200" s="2">
        <v>110</v>
      </c>
      <c r="F9200" s="2"/>
    </row>
    <row r="9201" spans="2:10" hidden="1" outlineLevel="1">
      <c r="B9201" s="249">
        <v>41895</v>
      </c>
      <c r="C9201" s="1" t="s">
        <v>3688</v>
      </c>
      <c r="D9201" s="2">
        <v>10</v>
      </c>
      <c r="F9201" s="2"/>
      <c r="H9201" s="7"/>
    </row>
    <row r="9202" spans="2:10" hidden="1" outlineLevel="1">
      <c r="B9202" s="249">
        <v>41895</v>
      </c>
      <c r="C9202" s="1" t="s">
        <v>4051</v>
      </c>
      <c r="D9202" s="2">
        <v>200</v>
      </c>
      <c r="E9202" s="2"/>
      <c r="H9202" s="7"/>
    </row>
    <row r="9203" spans="2:10" hidden="1" outlineLevel="1">
      <c r="B9203" s="249">
        <v>41895</v>
      </c>
      <c r="C9203" s="1" t="s">
        <v>516</v>
      </c>
      <c r="D9203" s="2">
        <v>60</v>
      </c>
      <c r="E9203" s="2"/>
      <c r="J9203" s="7"/>
    </row>
    <row r="9204" spans="2:10" hidden="1" outlineLevel="1">
      <c r="B9204" s="249">
        <v>41895</v>
      </c>
      <c r="C9204" s="1" t="s">
        <v>3964</v>
      </c>
      <c r="D9204" s="2">
        <v>50</v>
      </c>
      <c r="E9204" s="2"/>
      <c r="F9204" s="2"/>
      <c r="J9204" s="7"/>
    </row>
    <row r="9205" spans="2:10" hidden="1" outlineLevel="1">
      <c r="B9205" s="249">
        <v>41895</v>
      </c>
      <c r="C9205" s="1" t="s">
        <v>4857</v>
      </c>
      <c r="D9205" s="2">
        <v>265</v>
      </c>
      <c r="F9205" s="2"/>
    </row>
    <row r="9206" spans="2:10" hidden="1" outlineLevel="1">
      <c r="B9206" s="249">
        <v>41896</v>
      </c>
      <c r="C9206" s="1" t="s">
        <v>4858</v>
      </c>
      <c r="D9206" s="2">
        <v>10</v>
      </c>
      <c r="E9206" s="2"/>
      <c r="H9206" s="2"/>
    </row>
    <row r="9207" spans="2:10" hidden="1" outlineLevel="1">
      <c r="B9207" s="249">
        <v>41896</v>
      </c>
      <c r="C9207" s="1" t="s">
        <v>2796</v>
      </c>
      <c r="D9207" s="2">
        <v>15</v>
      </c>
      <c r="F9207" s="2"/>
    </row>
    <row r="9208" spans="2:10" hidden="1" outlineLevel="1">
      <c r="B9208" s="249">
        <v>41896</v>
      </c>
      <c r="C9208" s="1" t="s">
        <v>4859</v>
      </c>
      <c r="D9208" s="2">
        <v>1000</v>
      </c>
      <c r="E9208" s="2"/>
      <c r="F9208" s="2"/>
    </row>
    <row r="9209" spans="2:10" hidden="1" outlineLevel="1">
      <c r="B9209" s="249">
        <v>41896</v>
      </c>
      <c r="C9209" s="1" t="s">
        <v>172</v>
      </c>
      <c r="D9209" s="2">
        <v>16</v>
      </c>
      <c r="F9209" s="2"/>
    </row>
    <row r="9210" spans="2:10" hidden="1" outlineLevel="1">
      <c r="B9210" s="249">
        <v>41896</v>
      </c>
      <c r="C9210" s="1" t="s">
        <v>4051</v>
      </c>
      <c r="D9210" s="2">
        <v>70</v>
      </c>
      <c r="E9210" s="2"/>
    </row>
    <row r="9211" spans="2:10" hidden="1" outlineLevel="1">
      <c r="B9211" s="249">
        <v>41896</v>
      </c>
      <c r="C9211" s="1" t="s">
        <v>4530</v>
      </c>
      <c r="D9211" s="2">
        <v>130</v>
      </c>
      <c r="E9211" s="2"/>
      <c r="F9211" s="2"/>
    </row>
    <row r="9212" spans="2:10" hidden="1" outlineLevel="1">
      <c r="B9212" s="249">
        <v>41896</v>
      </c>
      <c r="C9212" s="1" t="s">
        <v>246</v>
      </c>
      <c r="D9212" s="2">
        <v>60</v>
      </c>
    </row>
    <row r="9213" spans="2:10" hidden="1" outlineLevel="1">
      <c r="B9213" s="249">
        <v>41897</v>
      </c>
      <c r="C9213" s="1" t="s">
        <v>525</v>
      </c>
      <c r="D9213" s="2">
        <v>63</v>
      </c>
    </row>
    <row r="9214" spans="2:10" hidden="1" outlineLevel="1">
      <c r="B9214" s="249">
        <v>41897</v>
      </c>
      <c r="C9214" s="1" t="s">
        <v>525</v>
      </c>
      <c r="D9214" s="2">
        <v>70</v>
      </c>
      <c r="F9214" s="2"/>
    </row>
    <row r="9215" spans="2:10" hidden="1" outlineLevel="1">
      <c r="B9215" s="249">
        <v>41897</v>
      </c>
      <c r="C9215" s="1" t="s">
        <v>64</v>
      </c>
      <c r="D9215" s="2">
        <v>150</v>
      </c>
      <c r="E9215" s="253"/>
      <c r="F9215" s="2"/>
    </row>
    <row r="9216" spans="2:10" hidden="1" outlineLevel="1">
      <c r="B9216" s="249">
        <v>41897</v>
      </c>
      <c r="C9216" s="1" t="s">
        <v>48</v>
      </c>
      <c r="D9216" s="2">
        <v>139</v>
      </c>
      <c r="E9216" s="2"/>
      <c r="F9216" s="2"/>
    </row>
    <row r="9217" spans="2:7" hidden="1" outlineLevel="1">
      <c r="B9217" s="249">
        <v>41897</v>
      </c>
      <c r="C9217" s="1" t="s">
        <v>246</v>
      </c>
      <c r="D9217" s="2">
        <v>140</v>
      </c>
      <c r="E9217" s="2"/>
    </row>
    <row r="9218" spans="2:7" hidden="1" outlineLevel="1">
      <c r="B9218" s="249">
        <v>41898</v>
      </c>
      <c r="C9218" s="1" t="s">
        <v>525</v>
      </c>
      <c r="D9218" s="2">
        <v>17</v>
      </c>
      <c r="F9218" s="2"/>
    </row>
    <row r="9219" spans="2:7" hidden="1" outlineLevel="1">
      <c r="B9219" s="249">
        <v>41898</v>
      </c>
      <c r="C9219" s="1" t="s">
        <v>525</v>
      </c>
      <c r="D9219" s="2">
        <v>40</v>
      </c>
    </row>
    <row r="9220" spans="2:7" hidden="1" outlineLevel="1">
      <c r="B9220" s="249">
        <v>41898</v>
      </c>
      <c r="C9220" s="2" t="s">
        <v>3637</v>
      </c>
      <c r="D9220" s="2">
        <v>15</v>
      </c>
      <c r="F9220" s="2"/>
    </row>
    <row r="9221" spans="2:7" hidden="1" outlineLevel="1">
      <c r="B9221" s="249">
        <v>41898</v>
      </c>
      <c r="C9221" s="1" t="s">
        <v>246</v>
      </c>
      <c r="D9221" s="2">
        <v>120</v>
      </c>
      <c r="E9221" s="2"/>
      <c r="F9221" s="2"/>
    </row>
    <row r="9222" spans="2:7" hidden="1" outlineLevel="1">
      <c r="B9222" s="249">
        <v>41898</v>
      </c>
      <c r="C9222" s="205" t="s">
        <v>3262</v>
      </c>
      <c r="D9222" s="2">
        <v>80</v>
      </c>
      <c r="F9222" s="2"/>
    </row>
    <row r="9223" spans="2:7" hidden="1" outlineLevel="1">
      <c r="B9223" s="249">
        <v>41898</v>
      </c>
      <c r="C9223" s="1" t="s">
        <v>132</v>
      </c>
      <c r="D9223" s="2">
        <v>600</v>
      </c>
    </row>
    <row r="9224" spans="2:7" hidden="1" outlineLevel="1">
      <c r="B9224" s="249">
        <v>41898</v>
      </c>
      <c r="C9224" s="1" t="s">
        <v>4862</v>
      </c>
      <c r="D9224" s="2">
        <v>10</v>
      </c>
      <c r="E9224" s="2"/>
      <c r="F9224" s="2"/>
    </row>
    <row r="9225" spans="2:7" hidden="1" outlineLevel="1">
      <c r="B9225" s="249">
        <v>41898</v>
      </c>
      <c r="C9225" s="1" t="s">
        <v>2710</v>
      </c>
      <c r="D9225" s="2">
        <v>25</v>
      </c>
      <c r="F9225" s="2"/>
    </row>
    <row r="9226" spans="2:7" hidden="1" outlineLevel="1">
      <c r="B9226" s="249">
        <v>41898</v>
      </c>
      <c r="C9226" s="1" t="s">
        <v>51</v>
      </c>
      <c r="D9226" s="2">
        <v>45</v>
      </c>
      <c r="F9226" s="2"/>
    </row>
    <row r="9227" spans="2:7" hidden="1" outlineLevel="1">
      <c r="B9227" s="249">
        <v>41898</v>
      </c>
      <c r="C9227" s="1" t="s">
        <v>18</v>
      </c>
      <c r="D9227" s="2">
        <v>86</v>
      </c>
      <c r="F9227" s="2"/>
    </row>
    <row r="9228" spans="2:7" hidden="1" outlineLevel="1">
      <c r="B9228" s="249">
        <v>41898</v>
      </c>
      <c r="C9228" s="1" t="s">
        <v>49</v>
      </c>
      <c r="D9228" s="2">
        <v>186</v>
      </c>
      <c r="F9228" s="2"/>
    </row>
    <row r="9229" spans="2:7" hidden="1" outlineLevel="1">
      <c r="B9229" s="249">
        <v>41898</v>
      </c>
      <c r="C9229" s="1" t="s">
        <v>23</v>
      </c>
      <c r="D9229" s="2">
        <v>40</v>
      </c>
      <c r="E9229" s="2"/>
      <c r="F9229" s="2"/>
    </row>
    <row r="9230" spans="2:7" hidden="1" outlineLevel="1">
      <c r="B9230" s="249">
        <v>41899</v>
      </c>
      <c r="C9230" s="1" t="s">
        <v>525</v>
      </c>
      <c r="D9230" s="14">
        <v>181</v>
      </c>
      <c r="F9230" s="2"/>
    </row>
    <row r="9231" spans="2:7" hidden="1" outlineLevel="1">
      <c r="B9231" s="249">
        <v>41899</v>
      </c>
      <c r="C9231" s="1" t="s">
        <v>111</v>
      </c>
      <c r="D9231" s="2">
        <v>30</v>
      </c>
      <c r="F9231" s="2"/>
      <c r="G9231" s="2"/>
    </row>
    <row r="9232" spans="2:7" hidden="1" outlineLevel="1">
      <c r="B9232" s="249">
        <v>41900</v>
      </c>
      <c r="C9232" s="1" t="s">
        <v>3325</v>
      </c>
      <c r="D9232" s="2">
        <v>100</v>
      </c>
      <c r="F9232" s="2"/>
    </row>
    <row r="9233" spans="2:6" hidden="1" outlineLevel="1">
      <c r="B9233" s="249">
        <v>41900</v>
      </c>
      <c r="C9233" s="1" t="s">
        <v>525</v>
      </c>
      <c r="D9233" s="2">
        <v>17</v>
      </c>
      <c r="F9233" s="2"/>
    </row>
    <row r="9234" spans="2:6" hidden="1" outlineLevel="1">
      <c r="B9234" s="249">
        <v>41900</v>
      </c>
      <c r="C9234" s="1" t="s">
        <v>4863</v>
      </c>
      <c r="D9234" s="2">
        <v>340</v>
      </c>
    </row>
    <row r="9235" spans="2:6" hidden="1" outlineLevel="1">
      <c r="B9235" s="249">
        <v>41900</v>
      </c>
      <c r="C9235" s="1" t="s">
        <v>525</v>
      </c>
      <c r="D9235" s="2">
        <v>30</v>
      </c>
    </row>
    <row r="9236" spans="2:6" hidden="1" outlineLevel="1">
      <c r="B9236" s="249">
        <v>41900</v>
      </c>
      <c r="C9236" s="1" t="s">
        <v>4867</v>
      </c>
      <c r="D9236" s="2">
        <v>2606</v>
      </c>
    </row>
    <row r="9237" spans="2:6" hidden="1" outlineLevel="1">
      <c r="B9237" s="249">
        <v>41900</v>
      </c>
      <c r="C9237" s="1" t="s">
        <v>12</v>
      </c>
      <c r="D9237" s="2">
        <v>140</v>
      </c>
    </row>
    <row r="9238" spans="2:6" hidden="1" outlineLevel="1">
      <c r="B9238" s="249">
        <v>41900</v>
      </c>
      <c r="C9238" s="1" t="s">
        <v>525</v>
      </c>
      <c r="D9238" s="2">
        <v>32</v>
      </c>
    </row>
    <row r="9239" spans="2:6" hidden="1" outlineLevel="1">
      <c r="B9239" s="249">
        <v>41900</v>
      </c>
      <c r="C9239" s="2" t="s">
        <v>246</v>
      </c>
      <c r="D9239" s="2">
        <v>60</v>
      </c>
    </row>
    <row r="9240" spans="2:6" hidden="1" outlineLevel="1">
      <c r="B9240" s="249">
        <v>41900</v>
      </c>
      <c r="C9240" s="2" t="s">
        <v>23</v>
      </c>
      <c r="D9240" s="2">
        <v>81</v>
      </c>
    </row>
    <row r="9241" spans="2:6" hidden="1" outlineLevel="1">
      <c r="B9241" s="249">
        <v>41901</v>
      </c>
      <c r="C9241" s="1" t="s">
        <v>4868</v>
      </c>
      <c r="D9241" s="2">
        <v>150</v>
      </c>
      <c r="E9241" s="2"/>
      <c r="F9241" s="2"/>
    </row>
    <row r="9242" spans="2:6" hidden="1" outlineLevel="1">
      <c r="B9242" s="249">
        <v>41901</v>
      </c>
      <c r="C9242" s="1" t="s">
        <v>4869</v>
      </c>
      <c r="D9242" s="2">
        <v>208</v>
      </c>
      <c r="F9242" s="2"/>
    </row>
    <row r="9243" spans="2:6" hidden="1" outlineLevel="1">
      <c r="B9243" s="249">
        <v>41901</v>
      </c>
      <c r="C9243" s="1" t="s">
        <v>111</v>
      </c>
      <c r="D9243" s="2">
        <v>60</v>
      </c>
    </row>
    <row r="9244" spans="2:6" hidden="1" outlineLevel="1">
      <c r="B9244" s="249">
        <v>41901</v>
      </c>
      <c r="C9244" s="1" t="s">
        <v>4870</v>
      </c>
      <c r="D9244" s="2">
        <v>1500</v>
      </c>
    </row>
    <row r="9245" spans="2:6" hidden="1" outlineLevel="1">
      <c r="B9245" s="249">
        <v>41901</v>
      </c>
      <c r="C9245" s="1" t="s">
        <v>132</v>
      </c>
      <c r="D9245" s="2">
        <v>100</v>
      </c>
    </row>
    <row r="9246" spans="2:6" hidden="1" outlineLevel="1">
      <c r="B9246" s="249">
        <v>41901</v>
      </c>
      <c r="C9246" s="205" t="s">
        <v>901</v>
      </c>
      <c r="D9246" s="2">
        <v>3</v>
      </c>
      <c r="F9246" s="228"/>
    </row>
    <row r="9247" spans="2:6" hidden="1" outlineLevel="1">
      <c r="B9247" s="249">
        <v>41901</v>
      </c>
      <c r="C9247" s="1" t="s">
        <v>51</v>
      </c>
      <c r="D9247" s="2">
        <v>275</v>
      </c>
      <c r="F9247" s="2"/>
    </row>
    <row r="9248" spans="2:6" hidden="1" outlineLevel="1">
      <c r="B9248" s="249">
        <v>41902</v>
      </c>
      <c r="C9248" s="205" t="s">
        <v>414</v>
      </c>
      <c r="D9248" s="2">
        <v>60</v>
      </c>
      <c r="E9248" s="2"/>
    </row>
    <row r="9249" spans="2:6" hidden="1" outlineLevel="1">
      <c r="B9249" s="249">
        <v>41902</v>
      </c>
      <c r="C9249" s="1" t="s">
        <v>114</v>
      </c>
      <c r="D9249" s="2">
        <v>60</v>
      </c>
      <c r="E9249" s="2"/>
      <c r="F9249" s="2"/>
    </row>
    <row r="9250" spans="2:6" hidden="1" outlineLevel="1">
      <c r="B9250" s="249">
        <v>41902</v>
      </c>
      <c r="C9250" s="1" t="s">
        <v>57</v>
      </c>
      <c r="D9250" s="2">
        <v>240</v>
      </c>
      <c r="F9250" s="2"/>
    </row>
    <row r="9251" spans="2:6" hidden="1" outlineLevel="1">
      <c r="B9251" s="249">
        <v>41902</v>
      </c>
      <c r="C9251" s="1" t="s">
        <v>4530</v>
      </c>
      <c r="D9251" s="2">
        <v>110</v>
      </c>
    </row>
    <row r="9252" spans="2:6" hidden="1" outlineLevel="1">
      <c r="B9252" s="249">
        <v>41903</v>
      </c>
      <c r="C9252" s="1" t="s">
        <v>4872</v>
      </c>
      <c r="D9252" s="2">
        <v>20</v>
      </c>
      <c r="F9252" s="2"/>
    </row>
    <row r="9253" spans="2:6" hidden="1" outlineLevel="1">
      <c r="B9253" s="249">
        <v>41903</v>
      </c>
      <c r="C9253" s="2" t="s">
        <v>205</v>
      </c>
      <c r="D9253" s="2">
        <v>12</v>
      </c>
      <c r="F9253" s="2"/>
    </row>
    <row r="9254" spans="2:6" hidden="1" outlineLevel="1">
      <c r="B9254" s="249">
        <v>41903</v>
      </c>
      <c r="C9254" s="1" t="s">
        <v>4874</v>
      </c>
      <c r="D9254" s="2">
        <v>40</v>
      </c>
    </row>
    <row r="9255" spans="2:6" hidden="1" outlineLevel="1">
      <c r="B9255" s="249">
        <v>41904</v>
      </c>
      <c r="C9255" s="1" t="s">
        <v>525</v>
      </c>
      <c r="D9255" s="2">
        <v>111</v>
      </c>
      <c r="F9255" s="2"/>
    </row>
    <row r="9256" spans="2:6" hidden="1" outlineLevel="1">
      <c r="B9256" s="249">
        <v>41904</v>
      </c>
      <c r="C9256" s="1" t="s">
        <v>12</v>
      </c>
      <c r="D9256" s="2">
        <v>50</v>
      </c>
    </row>
    <row r="9257" spans="2:6" hidden="1" outlineLevel="1">
      <c r="B9257" s="249">
        <v>41904</v>
      </c>
      <c r="C9257" s="1" t="s">
        <v>246</v>
      </c>
      <c r="D9257" s="2">
        <v>70</v>
      </c>
    </row>
    <row r="9258" spans="2:6" hidden="1" outlineLevel="1">
      <c r="B9258" s="249">
        <v>41905</v>
      </c>
      <c r="C9258" s="1" t="s">
        <v>58</v>
      </c>
      <c r="D9258" s="2">
        <v>25</v>
      </c>
    </row>
    <row r="9259" spans="2:6" hidden="1" outlineLevel="1">
      <c r="B9259" s="249">
        <v>41905</v>
      </c>
      <c r="C9259" s="1" t="s">
        <v>289</v>
      </c>
      <c r="D9259" s="2">
        <v>36</v>
      </c>
      <c r="F9259" s="2"/>
    </row>
    <row r="9260" spans="2:6" hidden="1" outlineLevel="1">
      <c r="B9260" s="249">
        <v>41905</v>
      </c>
      <c r="C9260" s="1" t="s">
        <v>246</v>
      </c>
      <c r="D9260" s="2">
        <v>35</v>
      </c>
    </row>
    <row r="9261" spans="2:6" hidden="1" outlineLevel="1">
      <c r="B9261" s="249">
        <v>41906</v>
      </c>
      <c r="C9261" s="2" t="s">
        <v>525</v>
      </c>
      <c r="D9261" s="2">
        <v>130</v>
      </c>
    </row>
    <row r="9262" spans="2:6" hidden="1" outlineLevel="1">
      <c r="B9262" s="249">
        <v>41906</v>
      </c>
      <c r="C9262" s="2" t="s">
        <v>516</v>
      </c>
      <c r="D9262" s="2">
        <v>60</v>
      </c>
      <c r="F9262" s="2"/>
    </row>
    <row r="9263" spans="2:6" hidden="1" outlineLevel="1">
      <c r="B9263" s="249">
        <v>41906</v>
      </c>
      <c r="C9263" s="2" t="s">
        <v>525</v>
      </c>
      <c r="D9263" s="70">
        <v>470</v>
      </c>
    </row>
    <row r="9264" spans="2:6" hidden="1" outlineLevel="1">
      <c r="B9264" s="249">
        <v>41907</v>
      </c>
      <c r="C9264" s="70" t="s">
        <v>525</v>
      </c>
      <c r="D9264" s="70">
        <v>125</v>
      </c>
    </row>
    <row r="9265" spans="2:7" hidden="1" outlineLevel="1">
      <c r="B9265" s="249">
        <v>41907</v>
      </c>
      <c r="C9265" s="1" t="s">
        <v>525</v>
      </c>
      <c r="D9265" s="2">
        <v>315</v>
      </c>
    </row>
    <row r="9266" spans="2:7" hidden="1" outlineLevel="1">
      <c r="B9266" s="249">
        <v>41908</v>
      </c>
      <c r="C9266" s="236" t="s">
        <v>525</v>
      </c>
      <c r="D9266" s="70">
        <v>170</v>
      </c>
      <c r="F9266" s="2"/>
      <c r="G9266" s="2"/>
    </row>
    <row r="9267" spans="2:7" hidden="1" outlineLevel="1">
      <c r="B9267" s="249">
        <v>41908</v>
      </c>
      <c r="C9267" s="236" t="s">
        <v>4876</v>
      </c>
      <c r="D9267" s="70">
        <v>155</v>
      </c>
    </row>
    <row r="9268" spans="2:7" hidden="1" outlineLevel="1">
      <c r="B9268" s="249">
        <v>41909</v>
      </c>
      <c r="C9268" s="1" t="s">
        <v>4877</v>
      </c>
      <c r="D9268" s="70">
        <v>150</v>
      </c>
    </row>
    <row r="9269" spans="2:7" hidden="1" outlineLevel="1">
      <c r="B9269" s="249">
        <v>41909</v>
      </c>
      <c r="C9269" s="1" t="s">
        <v>246</v>
      </c>
      <c r="D9269" s="2">
        <v>70</v>
      </c>
    </row>
    <row r="9270" spans="2:7" hidden="1" outlineLevel="1">
      <c r="B9270" s="249">
        <v>41909</v>
      </c>
      <c r="C9270" s="1" t="s">
        <v>6</v>
      </c>
      <c r="D9270" s="2">
        <v>80</v>
      </c>
    </row>
    <row r="9271" spans="2:7" hidden="1" outlineLevel="1">
      <c r="B9271" s="249">
        <v>41910</v>
      </c>
      <c r="C9271" s="1" t="s">
        <v>901</v>
      </c>
      <c r="D9271" s="2">
        <v>4</v>
      </c>
    </row>
    <row r="9272" spans="2:7" hidden="1" outlineLevel="1">
      <c r="B9272" s="249">
        <v>41910</v>
      </c>
      <c r="C9272" s="1" t="s">
        <v>246</v>
      </c>
      <c r="D9272" s="2">
        <v>100</v>
      </c>
    </row>
    <row r="9273" spans="2:7" hidden="1" outlineLevel="1">
      <c r="B9273" s="249">
        <v>41910</v>
      </c>
      <c r="C9273" s="1" t="s">
        <v>18</v>
      </c>
      <c r="D9273" s="2">
        <v>17</v>
      </c>
    </row>
    <row r="9274" spans="2:7" hidden="1" outlineLevel="1">
      <c r="B9274" s="249">
        <v>41910</v>
      </c>
      <c r="C9274" s="2" t="s">
        <v>111</v>
      </c>
      <c r="D9274" s="2">
        <v>60</v>
      </c>
    </row>
    <row r="9275" spans="2:7" hidden="1" outlineLevel="1">
      <c r="B9275" s="249">
        <v>41910</v>
      </c>
      <c r="C9275" s="1" t="s">
        <v>232</v>
      </c>
      <c r="D9275" s="2">
        <v>10</v>
      </c>
      <c r="E9275" s="2"/>
    </row>
    <row r="9276" spans="2:7" hidden="1" outlineLevel="1">
      <c r="B9276" s="249">
        <v>41910</v>
      </c>
      <c r="C9276" s="2" t="s">
        <v>4879</v>
      </c>
      <c r="D9276" s="2">
        <v>500</v>
      </c>
      <c r="E9276" s="2"/>
    </row>
    <row r="9277" spans="2:7" hidden="1" outlineLevel="1">
      <c r="B9277" s="249">
        <v>41910</v>
      </c>
      <c r="C9277" s="1" t="s">
        <v>289</v>
      </c>
      <c r="D9277" s="2">
        <v>70</v>
      </c>
    </row>
    <row r="9278" spans="2:7" hidden="1" outlineLevel="1">
      <c r="B9278" s="249">
        <v>41911</v>
      </c>
      <c r="C9278" s="1" t="s">
        <v>525</v>
      </c>
      <c r="D9278" s="2">
        <v>17</v>
      </c>
    </row>
    <row r="9279" spans="2:7" hidden="1" outlineLevel="1">
      <c r="B9279" s="249">
        <v>41911</v>
      </c>
      <c r="C9279" s="1" t="s">
        <v>525</v>
      </c>
      <c r="D9279" s="2">
        <v>43</v>
      </c>
    </row>
    <row r="9280" spans="2:7" hidden="1" outlineLevel="1">
      <c r="B9280" s="249">
        <v>41911</v>
      </c>
      <c r="C9280" s="1" t="s">
        <v>525</v>
      </c>
      <c r="D9280" s="2">
        <v>20</v>
      </c>
      <c r="F9280" s="2"/>
    </row>
    <row r="9281" spans="1:12" hidden="1" outlineLevel="1">
      <c r="B9281" s="249">
        <v>41911</v>
      </c>
      <c r="C9281" s="1" t="s">
        <v>525</v>
      </c>
      <c r="D9281" s="2">
        <v>30</v>
      </c>
    </row>
    <row r="9282" spans="1:12" hidden="1" outlineLevel="1">
      <c r="B9282" s="249">
        <v>41911</v>
      </c>
      <c r="C9282" s="1" t="s">
        <v>525</v>
      </c>
      <c r="D9282" s="2">
        <v>30</v>
      </c>
    </row>
    <row r="9283" spans="1:12" hidden="1" outlineLevel="1">
      <c r="B9283" s="249">
        <v>41911</v>
      </c>
      <c r="C9283" s="1" t="s">
        <v>516</v>
      </c>
      <c r="D9283" s="2">
        <v>30</v>
      </c>
    </row>
    <row r="9284" spans="1:12" hidden="1" outlineLevel="1">
      <c r="B9284" s="249">
        <v>41911</v>
      </c>
      <c r="C9284" s="2" t="s">
        <v>4884</v>
      </c>
      <c r="D9284" s="2">
        <v>100</v>
      </c>
    </row>
    <row r="9285" spans="1:12" hidden="1" outlineLevel="1">
      <c r="B9285" s="249">
        <v>41911</v>
      </c>
      <c r="C9285" s="2" t="s">
        <v>4885</v>
      </c>
      <c r="D9285" s="2">
        <v>10</v>
      </c>
    </row>
    <row r="9286" spans="1:12" hidden="1" outlineLevel="1">
      <c r="B9286" s="249">
        <v>41912</v>
      </c>
      <c r="C9286" s="1" t="s">
        <v>525</v>
      </c>
      <c r="D9286" s="2">
        <v>17</v>
      </c>
    </row>
    <row r="9287" spans="1:12" hidden="1" outlineLevel="1">
      <c r="B9287" s="249">
        <v>41912</v>
      </c>
      <c r="C9287" s="1" t="s">
        <v>525</v>
      </c>
      <c r="D9287" s="2">
        <v>23</v>
      </c>
      <c r="F9287" s="2"/>
    </row>
    <row r="9288" spans="1:12" hidden="1" outlineLevel="1">
      <c r="B9288" s="249">
        <v>41912</v>
      </c>
      <c r="C9288" s="1" t="s">
        <v>525</v>
      </c>
      <c r="D9288" s="2">
        <v>65</v>
      </c>
    </row>
    <row r="9289" spans="1:12" hidden="1" outlineLevel="1">
      <c r="B9289" s="249">
        <v>41912</v>
      </c>
      <c r="C9289" s="1" t="s">
        <v>4886</v>
      </c>
      <c r="D9289" s="2">
        <v>100</v>
      </c>
    </row>
    <row r="9290" spans="1:12" hidden="1" outlineLevel="1">
      <c r="B9290" s="249">
        <v>41912</v>
      </c>
      <c r="C9290" s="1" t="s">
        <v>51</v>
      </c>
      <c r="D9290" s="2">
        <v>70</v>
      </c>
      <c r="E9290" s="1" t="s">
        <v>3088</v>
      </c>
    </row>
    <row r="9291" spans="1:12" hidden="1" outlineLevel="1">
      <c r="B9291" s="249">
        <v>41912</v>
      </c>
      <c r="C9291" s="1" t="s">
        <v>721</v>
      </c>
      <c r="D9291" s="2">
        <v>170</v>
      </c>
      <c r="E9291" s="1">
        <v>215</v>
      </c>
    </row>
    <row r="9292" spans="1:12" collapsed="1">
      <c r="B9292" s="249"/>
      <c r="C9292" s="383"/>
      <c r="D9292" s="320"/>
    </row>
    <row r="9293" spans="1:12">
      <c r="B9293" s="2472">
        <v>41913</v>
      </c>
      <c r="C9293" s="2472"/>
      <c r="D9293" s="2472"/>
      <c r="E9293" s="2472"/>
      <c r="F9293" s="2472"/>
      <c r="G9293" s="2472"/>
      <c r="H9293" s="2472"/>
      <c r="I9293" s="2472"/>
      <c r="J9293" s="2472"/>
      <c r="K9293" s="2472"/>
      <c r="L9293" s="2472"/>
    </row>
    <row r="9294" spans="1:12" hidden="1" outlineLevel="1">
      <c r="B9294" s="2473" t="s">
        <v>0</v>
      </c>
      <c r="C9294" s="2473"/>
      <c r="D9294" s="2473"/>
      <c r="I9294" s="2473" t="s">
        <v>2638</v>
      </c>
      <c r="J9294" s="2473"/>
      <c r="K9294" s="2473"/>
    </row>
    <row r="9295" spans="1:12" hidden="1" outlineLevel="1">
      <c r="B9295" s="3" t="s">
        <v>115</v>
      </c>
      <c r="C9295" s="3" t="s">
        <v>116</v>
      </c>
      <c r="D9295" s="4" t="s">
        <v>4</v>
      </c>
      <c r="I9295" s="3" t="s">
        <v>115</v>
      </c>
      <c r="J9295" s="3" t="s">
        <v>116</v>
      </c>
      <c r="K9295" s="4" t="s">
        <v>4</v>
      </c>
    </row>
    <row r="9296" spans="1:12" hidden="1" outlineLevel="1">
      <c r="A9296" s="545" t="s">
        <v>2859</v>
      </c>
      <c r="B9296" s="546">
        <v>41913</v>
      </c>
      <c r="C9296" s="547" t="s">
        <v>2904</v>
      </c>
      <c r="D9296" s="691">
        <v>9000</v>
      </c>
      <c r="E9296" s="28"/>
      <c r="F9296" s="1" t="s">
        <v>4856</v>
      </c>
      <c r="I9296" s="72">
        <v>41883</v>
      </c>
      <c r="J9296" s="1" t="s">
        <v>41</v>
      </c>
      <c r="K9296" s="70">
        <v>1280</v>
      </c>
    </row>
    <row r="9297" spans="1:12" hidden="1" outlineLevel="1">
      <c r="A9297" s="438" t="s">
        <v>421</v>
      </c>
      <c r="B9297" s="549">
        <v>41914</v>
      </c>
      <c r="C9297" s="463" t="s">
        <v>3307</v>
      </c>
      <c r="D9297" s="587">
        <v>750</v>
      </c>
      <c r="E9297" s="28"/>
      <c r="F9297" s="777" t="s">
        <v>3307</v>
      </c>
      <c r="G9297" s="778">
        <v>750</v>
      </c>
      <c r="I9297" s="72">
        <v>41919</v>
      </c>
      <c r="J9297" s="1" t="s">
        <v>3587</v>
      </c>
      <c r="K9297" s="70">
        <v>1700</v>
      </c>
    </row>
    <row r="9298" spans="1:12" hidden="1" outlineLevel="1">
      <c r="A9298" s="438" t="s">
        <v>421</v>
      </c>
      <c r="B9298" s="549">
        <v>41914</v>
      </c>
      <c r="C9298" s="463" t="s">
        <v>3308</v>
      </c>
      <c r="D9298" s="587">
        <v>1790</v>
      </c>
      <c r="E9298" s="28"/>
      <c r="F9298" s="777" t="s">
        <v>3308</v>
      </c>
      <c r="G9298" s="778">
        <v>1790</v>
      </c>
      <c r="I9298" s="72"/>
      <c r="K9298" s="70"/>
    </row>
    <row r="9299" spans="1:12" ht="30" hidden="1" outlineLevel="1">
      <c r="A9299" s="714" t="s">
        <v>464</v>
      </c>
      <c r="B9299" s="715" t="s">
        <v>608</v>
      </c>
      <c r="C9299" s="716" t="s">
        <v>4183</v>
      </c>
      <c r="D9299" s="743" t="s">
        <v>608</v>
      </c>
      <c r="F9299" s="779" t="s">
        <v>6</v>
      </c>
      <c r="G9299" s="780">
        <v>2000</v>
      </c>
      <c r="I9299" s="72"/>
      <c r="J9299" s="1" t="s">
        <v>195</v>
      </c>
      <c r="K9299" s="225">
        <f>SUM(K9296:K9298)</f>
        <v>2980</v>
      </c>
    </row>
    <row r="9300" spans="1:12" hidden="1" outlineLevel="1">
      <c r="A9300" s="438" t="s">
        <v>421</v>
      </c>
      <c r="B9300" s="549">
        <v>41919</v>
      </c>
      <c r="C9300" s="463" t="s">
        <v>656</v>
      </c>
      <c r="D9300" s="587">
        <v>230</v>
      </c>
      <c r="F9300" s="621" t="s">
        <v>4050</v>
      </c>
      <c r="G9300" s="622">
        <f>D9319</f>
        <v>856</v>
      </c>
      <c r="I9300" s="32"/>
      <c r="K9300" s="225"/>
    </row>
    <row r="9301" spans="1:12" hidden="1" outlineLevel="1">
      <c r="A9301" s="438" t="s">
        <v>421</v>
      </c>
      <c r="B9301" s="549">
        <v>41914</v>
      </c>
      <c r="C9301" s="554" t="s">
        <v>3305</v>
      </c>
      <c r="D9301" s="587">
        <v>230</v>
      </c>
      <c r="E9301" s="28"/>
      <c r="F9301" s="779" t="s">
        <v>4937</v>
      </c>
      <c r="G9301" s="778">
        <v>500</v>
      </c>
    </row>
    <row r="9302" spans="1:12" hidden="1" outlineLevel="1">
      <c r="A9302" s="709" t="s">
        <v>467</v>
      </c>
      <c r="B9302" s="710">
        <v>41941</v>
      </c>
      <c r="C9302" s="709" t="s">
        <v>3304</v>
      </c>
      <c r="D9302" s="712">
        <v>392.69</v>
      </c>
      <c r="E9302" s="733"/>
      <c r="F9302" s="795"/>
      <c r="G9302" s="870">
        <f>SUM(G9297:G9301)</f>
        <v>5896</v>
      </c>
      <c r="I9302" s="1" t="s">
        <v>115</v>
      </c>
      <c r="J9302" s="1" t="s">
        <v>2</v>
      </c>
      <c r="K9302" s="1" t="s">
        <v>4</v>
      </c>
    </row>
    <row r="9303" spans="1:12" hidden="1" outlineLevel="1">
      <c r="A9303" s="709" t="s">
        <v>467</v>
      </c>
      <c r="B9303" s="710">
        <v>41941</v>
      </c>
      <c r="C9303" s="709" t="s">
        <v>614</v>
      </c>
      <c r="D9303" s="712">
        <v>279.77999999999997</v>
      </c>
      <c r="E9303" s="733"/>
      <c r="F9303" s="6"/>
      <c r="G9303" s="2"/>
      <c r="I9303" s="72">
        <v>41919</v>
      </c>
      <c r="J9303" s="1" t="s">
        <v>4935</v>
      </c>
      <c r="K9303" s="70">
        <v>1280</v>
      </c>
      <c r="L9303" s="13"/>
    </row>
    <row r="9304" spans="1:12" ht="15" hidden="1" customHeight="1" outlineLevel="1">
      <c r="A9304" s="438" t="s">
        <v>421</v>
      </c>
      <c r="B9304" s="549" t="s">
        <v>608</v>
      </c>
      <c r="C9304" s="421" t="s">
        <v>2597</v>
      </c>
      <c r="D9304" s="588" t="s">
        <v>608</v>
      </c>
      <c r="E9304" s="28"/>
      <c r="F9304" s="187"/>
      <c r="G9304" s="2"/>
      <c r="I9304" s="249">
        <v>41943</v>
      </c>
      <c r="J9304" s="1" t="s">
        <v>232</v>
      </c>
      <c r="K9304" s="2">
        <v>700</v>
      </c>
      <c r="L9304" s="13"/>
    </row>
    <row r="9305" spans="1:12" hidden="1" outlineLevel="1">
      <c r="A9305" s="438" t="s">
        <v>421</v>
      </c>
      <c r="B9305" s="549" t="s">
        <v>608</v>
      </c>
      <c r="C9305" s="554" t="s">
        <v>475</v>
      </c>
      <c r="D9305" s="588" t="s">
        <v>608</v>
      </c>
      <c r="E9305" s="28"/>
      <c r="F9305" s="187" t="s">
        <v>4929</v>
      </c>
      <c r="G9305" s="2">
        <v>424</v>
      </c>
      <c r="I9305" s="249"/>
      <c r="K9305" s="2"/>
      <c r="L9305" s="13"/>
    </row>
    <row r="9306" spans="1:12" hidden="1" outlineLevel="1">
      <c r="A9306" s="438" t="s">
        <v>421</v>
      </c>
      <c r="B9306" s="549" t="s">
        <v>608</v>
      </c>
      <c r="C9306" s="554" t="s">
        <v>283</v>
      </c>
      <c r="D9306" s="588" t="s">
        <v>608</v>
      </c>
      <c r="E9306" s="28"/>
      <c r="F9306" s="187"/>
      <c r="G9306" s="2">
        <f>G9305/2</f>
        <v>212</v>
      </c>
      <c r="I9306" s="249"/>
      <c r="J9306" s="2"/>
      <c r="K9306" s="2"/>
      <c r="L9306" s="13"/>
    </row>
    <row r="9307" spans="1:12" hidden="1" outlineLevel="1">
      <c r="A9307" s="709" t="s">
        <v>467</v>
      </c>
      <c r="B9307" s="710">
        <v>41929</v>
      </c>
      <c r="C9307" s="711" t="s">
        <v>27</v>
      </c>
      <c r="D9307" s="712">
        <v>1010.12</v>
      </c>
      <c r="E9307" s="733"/>
      <c r="F9307" s="187"/>
      <c r="G9307" s="2"/>
      <c r="I9307" s="249"/>
      <c r="J9307" s="2"/>
      <c r="K9307" s="2"/>
      <c r="L9307" s="13"/>
    </row>
    <row r="9308" spans="1:12" hidden="1" outlineLevel="1">
      <c r="A9308" s="550" t="s">
        <v>3306</v>
      </c>
      <c r="B9308" s="551">
        <v>41915</v>
      </c>
      <c r="C9308" s="560" t="s">
        <v>3310</v>
      </c>
      <c r="D9308" s="693">
        <v>1000</v>
      </c>
      <c r="E9308" s="28"/>
      <c r="F9308" s="187"/>
      <c r="I9308" s="32"/>
      <c r="K9308" s="13"/>
      <c r="L9308" s="13"/>
    </row>
    <row r="9309" spans="1:12" hidden="1" outlineLevel="1">
      <c r="A9309" s="545" t="s">
        <v>2859</v>
      </c>
      <c r="B9309" s="546" t="s">
        <v>608</v>
      </c>
      <c r="C9309" s="547" t="s">
        <v>2179</v>
      </c>
      <c r="D9309" s="592" t="s">
        <v>608</v>
      </c>
      <c r="E9309" s="28"/>
      <c r="F9309" s="795"/>
      <c r="G9309" s="2"/>
      <c r="I9309" s="32"/>
      <c r="K9309" s="13"/>
      <c r="L9309" s="13"/>
    </row>
    <row r="9310" spans="1:12" hidden="1" outlineLevel="1">
      <c r="A9310" s="438" t="s">
        <v>421</v>
      </c>
      <c r="B9310" s="549">
        <v>41919</v>
      </c>
      <c r="C9310" s="554" t="s">
        <v>4937</v>
      </c>
      <c r="D9310" s="587">
        <v>500</v>
      </c>
      <c r="E9310" s="28"/>
      <c r="F9310" s="187"/>
      <c r="G9310" s="2"/>
      <c r="I9310" s="32"/>
      <c r="K9310" s="13"/>
      <c r="L9310" s="13"/>
    </row>
    <row r="9311" spans="1:12" hidden="1" outlineLevel="1">
      <c r="A9311" s="438" t="s">
        <v>421</v>
      </c>
      <c r="B9311" s="549">
        <v>41914</v>
      </c>
      <c r="C9311" s="554" t="s">
        <v>269</v>
      </c>
      <c r="D9311" s="767">
        <v>2000</v>
      </c>
      <c r="E9311" s="28"/>
      <c r="F9311" s="187"/>
      <c r="G9311" s="2"/>
      <c r="I9311" s="32"/>
      <c r="K9311" s="13"/>
      <c r="L9311" s="13"/>
    </row>
    <row r="9312" spans="1:12" hidden="1" outlineLevel="1">
      <c r="A9312" s="545" t="s">
        <v>2859</v>
      </c>
      <c r="B9312" s="546" t="s">
        <v>608</v>
      </c>
      <c r="C9312" s="547" t="s">
        <v>6</v>
      </c>
      <c r="D9312" s="691" t="s">
        <v>608</v>
      </c>
      <c r="E9312" s="28"/>
      <c r="F9312" s="187"/>
      <c r="G9312" s="2"/>
      <c r="I9312" s="32"/>
      <c r="K9312" s="13"/>
      <c r="L9312" s="13"/>
    </row>
    <row r="9313" spans="1:12" hidden="1" outlineLevel="1">
      <c r="A9313" s="545" t="s">
        <v>2859</v>
      </c>
      <c r="B9313" s="546">
        <v>41913</v>
      </c>
      <c r="C9313" s="547" t="s">
        <v>3312</v>
      </c>
      <c r="D9313" s="691">
        <v>25000</v>
      </c>
      <c r="E9313" s="28"/>
      <c r="F9313" s="187"/>
      <c r="G9313" s="2"/>
      <c r="I9313" s="32"/>
      <c r="K9313" s="13"/>
      <c r="L9313" s="13"/>
    </row>
    <row r="9314" spans="1:12" hidden="1" outlineLevel="1">
      <c r="A9314" s="545" t="s">
        <v>2859</v>
      </c>
      <c r="B9314" s="546">
        <v>41913</v>
      </c>
      <c r="C9314" s="547" t="s">
        <v>2501</v>
      </c>
      <c r="D9314" s="766">
        <v>6627.27</v>
      </c>
      <c r="E9314" s="28"/>
      <c r="F9314" s="187"/>
      <c r="I9314" s="32"/>
      <c r="K9314" s="13"/>
      <c r="L9314" s="13"/>
    </row>
    <row r="9315" spans="1:12" hidden="1" outlineLevel="1">
      <c r="B9315" s="249"/>
      <c r="E9315" s="13"/>
      <c r="G9315" s="2"/>
      <c r="I9315" s="32"/>
      <c r="K9315" s="13"/>
      <c r="L9315" s="13"/>
    </row>
    <row r="9316" spans="1:12" hidden="1" outlineLevel="1">
      <c r="A9316" s="438" t="s">
        <v>421</v>
      </c>
      <c r="B9316" s="549">
        <v>41920</v>
      </c>
      <c r="C9316" s="554" t="s">
        <v>4890</v>
      </c>
      <c r="D9316" s="587">
        <f>31*32</f>
        <v>992</v>
      </c>
      <c r="I9316" s="32"/>
      <c r="K9316" s="13"/>
      <c r="L9316" s="13"/>
    </row>
    <row r="9317" spans="1:12" hidden="1" outlineLevel="1">
      <c r="A9317" s="438" t="s">
        <v>421</v>
      </c>
      <c r="B9317" s="549">
        <v>41920</v>
      </c>
      <c r="C9317" s="554" t="s">
        <v>2598</v>
      </c>
      <c r="D9317" s="587">
        <v>120</v>
      </c>
      <c r="G9317" s="486"/>
      <c r="I9317" s="32"/>
      <c r="K9317" s="13"/>
      <c r="L9317" s="13"/>
    </row>
    <row r="9318" spans="1:12" ht="30" hidden="1" outlineLevel="1">
      <c r="A9318" s="438" t="s">
        <v>4048</v>
      </c>
      <c r="B9318" s="549">
        <v>41920</v>
      </c>
      <c r="C9318" s="554" t="s">
        <v>4938</v>
      </c>
      <c r="D9318" s="587">
        <f>8*32</f>
        <v>256</v>
      </c>
      <c r="G9318" s="2"/>
      <c r="I9318" s="32"/>
      <c r="K9318" s="13"/>
      <c r="L9318" s="13"/>
    </row>
    <row r="9319" spans="1:12" hidden="1" outlineLevel="1">
      <c r="A9319" s="438" t="s">
        <v>421</v>
      </c>
      <c r="B9319" s="549">
        <v>41920</v>
      </c>
      <c r="C9319" s="621" t="s">
        <v>4050</v>
      </c>
      <c r="D9319" s="622">
        <f>D9316+D9317-D9318</f>
        <v>856</v>
      </c>
      <c r="G9319" s="2"/>
      <c r="I9319" s="32"/>
      <c r="K9319" s="13"/>
      <c r="L9319" s="13"/>
    </row>
    <row r="9320" spans="1:12" hidden="1" outlineLevel="1">
      <c r="I9320" s="32"/>
      <c r="K9320" s="13"/>
      <c r="L9320" s="13"/>
    </row>
    <row r="9321" spans="1:12" hidden="1" outlineLevel="1">
      <c r="B9321" s="249"/>
      <c r="I9321" s="32"/>
      <c r="K9321" s="13"/>
      <c r="L9321" s="13"/>
    </row>
    <row r="9322" spans="1:12" hidden="1" outlineLevel="1">
      <c r="B9322" s="249">
        <v>41913</v>
      </c>
      <c r="C9322" s="1" t="s">
        <v>4922</v>
      </c>
      <c r="D9322" s="2">
        <v>210</v>
      </c>
      <c r="I9322" s="32"/>
      <c r="K9322" s="13"/>
      <c r="L9322" s="13"/>
    </row>
    <row r="9323" spans="1:12" hidden="1" outlineLevel="1">
      <c r="B9323" s="249">
        <v>41913</v>
      </c>
      <c r="C9323" s="1" t="s">
        <v>4923</v>
      </c>
      <c r="D9323" s="2">
        <v>110</v>
      </c>
      <c r="I9323" s="32"/>
      <c r="K9323" s="13"/>
      <c r="L9323" s="13"/>
    </row>
    <row r="9324" spans="1:12" hidden="1" outlineLevel="1">
      <c r="B9324" s="249">
        <v>41913</v>
      </c>
      <c r="C9324" s="70" t="s">
        <v>3262</v>
      </c>
      <c r="D9324" s="70">
        <v>40</v>
      </c>
      <c r="I9324" s="32"/>
      <c r="K9324" s="13"/>
      <c r="L9324" s="13"/>
    </row>
    <row r="9325" spans="1:12" hidden="1" outlineLevel="1">
      <c r="B9325" s="249">
        <v>41913</v>
      </c>
      <c r="C9325" s="205" t="s">
        <v>637</v>
      </c>
      <c r="D9325" s="2">
        <v>185</v>
      </c>
      <c r="I9325" s="32"/>
      <c r="K9325" s="13"/>
      <c r="L9325" s="13"/>
    </row>
    <row r="9326" spans="1:12" hidden="1" outlineLevel="1">
      <c r="A9326" s="2"/>
      <c r="B9326" s="249">
        <v>41913</v>
      </c>
      <c r="C9326" s="205" t="s">
        <v>531</v>
      </c>
      <c r="D9326" s="2">
        <v>10</v>
      </c>
      <c r="I9326" s="32"/>
      <c r="K9326" s="13"/>
    </row>
    <row r="9327" spans="1:12" hidden="1" outlineLevel="1">
      <c r="A9327" s="2"/>
      <c r="B9327" s="249">
        <v>41913</v>
      </c>
      <c r="C9327" s="1" t="s">
        <v>18</v>
      </c>
      <c r="D9327" s="2">
        <v>260</v>
      </c>
      <c r="I9327" s="32"/>
      <c r="K9327" s="13"/>
    </row>
    <row r="9328" spans="1:12" hidden="1" outlineLevel="1">
      <c r="B9328" s="249">
        <v>41914</v>
      </c>
      <c r="C9328" s="1" t="s">
        <v>525</v>
      </c>
      <c r="D9328" s="2">
        <v>20</v>
      </c>
      <c r="G9328" s="70"/>
      <c r="I9328" s="32"/>
      <c r="K9328" s="13"/>
    </row>
    <row r="9329" spans="1:11" hidden="1" outlineLevel="1">
      <c r="A9329" s="2"/>
      <c r="B9329" s="249">
        <v>41914</v>
      </c>
      <c r="C9329" s="205" t="s">
        <v>4927</v>
      </c>
      <c r="D9329" s="2">
        <v>110</v>
      </c>
      <c r="G9329" s="70"/>
      <c r="I9329" s="32"/>
      <c r="J9329" s="2"/>
      <c r="K9329" s="13"/>
    </row>
    <row r="9330" spans="1:11" hidden="1" outlineLevel="1">
      <c r="A9330" s="2"/>
      <c r="B9330" s="249">
        <v>41914</v>
      </c>
      <c r="C9330" s="1" t="s">
        <v>4928</v>
      </c>
      <c r="D9330" s="2">
        <v>100</v>
      </c>
      <c r="G9330" s="70"/>
      <c r="K9330" s="13"/>
    </row>
    <row r="9331" spans="1:11" hidden="1" outlineLevel="1">
      <c r="A9331" s="2"/>
      <c r="B9331" s="249">
        <v>41914</v>
      </c>
      <c r="C9331" s="1" t="s">
        <v>2316</v>
      </c>
      <c r="D9331" s="2">
        <v>100</v>
      </c>
      <c r="G9331" s="70"/>
      <c r="I9331" s="32"/>
      <c r="K9331" s="13"/>
    </row>
    <row r="9332" spans="1:11" hidden="1" outlineLevel="1">
      <c r="A9332" s="2"/>
      <c r="B9332" s="249">
        <v>41914</v>
      </c>
      <c r="C9332" s="1" t="s">
        <v>4930</v>
      </c>
      <c r="D9332" s="2">
        <v>120</v>
      </c>
      <c r="F9332" s="2"/>
      <c r="G9332" s="70"/>
      <c r="K9332" s="13"/>
    </row>
    <row r="9333" spans="1:11" hidden="1" outlineLevel="1">
      <c r="A9333" s="2"/>
      <c r="B9333" s="249">
        <v>41914</v>
      </c>
      <c r="C9333" s="1" t="s">
        <v>218</v>
      </c>
      <c r="D9333" s="2">
        <v>24</v>
      </c>
      <c r="G9333" s="2"/>
      <c r="K9333" s="13"/>
    </row>
    <row r="9334" spans="1:11" hidden="1" outlineLevel="1">
      <c r="A9334" s="2"/>
      <c r="B9334" s="249">
        <v>41914</v>
      </c>
      <c r="C9334" s="1" t="s">
        <v>114</v>
      </c>
      <c r="D9334" s="2">
        <v>105</v>
      </c>
      <c r="K9334" s="13"/>
    </row>
    <row r="9335" spans="1:11" hidden="1" outlineLevel="1">
      <c r="A9335" s="2"/>
      <c r="B9335" s="249">
        <v>41915</v>
      </c>
      <c r="C9335" s="1" t="s">
        <v>4931</v>
      </c>
      <c r="D9335" s="2">
        <v>160</v>
      </c>
      <c r="K9335" s="13"/>
    </row>
    <row r="9336" spans="1:11" hidden="1" outlineLevel="1">
      <c r="A9336" s="2"/>
      <c r="B9336" s="249">
        <v>41915</v>
      </c>
      <c r="C9336" s="1" t="s">
        <v>92</v>
      </c>
      <c r="D9336" s="2">
        <v>45</v>
      </c>
      <c r="K9336" s="13"/>
    </row>
    <row r="9337" spans="1:11" hidden="1" outlineLevel="1">
      <c r="A9337" s="2"/>
      <c r="B9337" s="249">
        <v>41915</v>
      </c>
      <c r="C9337" s="1" t="s">
        <v>93</v>
      </c>
      <c r="D9337" s="2">
        <v>60</v>
      </c>
      <c r="F9337" s="2"/>
    </row>
    <row r="9338" spans="1:11" hidden="1" outlineLevel="1">
      <c r="A9338" s="2"/>
      <c r="B9338" s="249">
        <v>41915</v>
      </c>
      <c r="C9338" s="1" t="s">
        <v>531</v>
      </c>
      <c r="D9338" s="2">
        <v>16</v>
      </c>
      <c r="F9338" s="2"/>
      <c r="K9338" s="13"/>
    </row>
    <row r="9339" spans="1:11" hidden="1" outlineLevel="1">
      <c r="A9339" s="2"/>
      <c r="B9339" s="249">
        <v>41915</v>
      </c>
      <c r="C9339" s="1" t="s">
        <v>92</v>
      </c>
      <c r="D9339" s="2">
        <v>20</v>
      </c>
      <c r="F9339" s="2"/>
      <c r="G9339" s="25"/>
      <c r="J9339" s="1" t="s">
        <v>195</v>
      </c>
      <c r="K9339" s="13">
        <f>SUM(K9303:K9338)</f>
        <v>1980</v>
      </c>
    </row>
    <row r="9340" spans="1:11" hidden="1" outlineLevel="1">
      <c r="B9340" s="249">
        <v>41915</v>
      </c>
      <c r="C9340" s="1" t="s">
        <v>970</v>
      </c>
      <c r="D9340" s="2">
        <v>8</v>
      </c>
      <c r="F9340" s="2"/>
      <c r="G9340" s="2"/>
      <c r="J9340" s="1" t="s">
        <v>130</v>
      </c>
      <c r="K9340" s="225">
        <f>K9299-K9339</f>
        <v>1000</v>
      </c>
    </row>
    <row r="9341" spans="1:11" hidden="1" outlineLevel="1">
      <c r="B9341" s="249">
        <v>41915</v>
      </c>
      <c r="C9341" s="1" t="s">
        <v>23</v>
      </c>
      <c r="D9341" s="2">
        <v>140</v>
      </c>
      <c r="F9341" s="2"/>
    </row>
    <row r="9342" spans="1:11" hidden="1" outlineLevel="1">
      <c r="B9342" s="249">
        <v>41916</v>
      </c>
      <c r="C9342" s="1" t="s">
        <v>246</v>
      </c>
      <c r="D9342" s="2">
        <v>60</v>
      </c>
      <c r="F9342" s="2"/>
      <c r="I9342" s="72"/>
      <c r="K9342" s="2"/>
    </row>
    <row r="9343" spans="1:11" hidden="1" outlineLevel="1">
      <c r="B9343" s="249">
        <v>41916</v>
      </c>
      <c r="C9343" s="1" t="s">
        <v>142</v>
      </c>
      <c r="D9343" s="2">
        <v>120</v>
      </c>
      <c r="F9343" s="2"/>
      <c r="G9343" s="2"/>
      <c r="I9343" s="32"/>
      <c r="K9343" s="2"/>
    </row>
    <row r="9344" spans="1:11" hidden="1" outlineLevel="1">
      <c r="B9344" s="249">
        <v>41916</v>
      </c>
      <c r="C9344" s="1" t="s">
        <v>173</v>
      </c>
      <c r="D9344" s="2">
        <v>300</v>
      </c>
      <c r="F9344" s="2"/>
    </row>
    <row r="9345" spans="2:8" hidden="1" outlineLevel="1">
      <c r="B9345" s="249">
        <v>41916</v>
      </c>
      <c r="C9345" s="1" t="s">
        <v>947</v>
      </c>
      <c r="D9345" s="2">
        <v>30</v>
      </c>
      <c r="F9345" s="2"/>
    </row>
    <row r="9346" spans="2:8" hidden="1" outlineLevel="1">
      <c r="B9346" s="249">
        <v>41916</v>
      </c>
      <c r="C9346" s="1" t="s">
        <v>114</v>
      </c>
      <c r="D9346" s="2">
        <v>100</v>
      </c>
      <c r="F9346" s="2"/>
    </row>
    <row r="9347" spans="2:8" hidden="1" outlineLevel="1">
      <c r="B9347" s="249">
        <v>41916</v>
      </c>
      <c r="C9347" s="1" t="s">
        <v>12</v>
      </c>
      <c r="D9347" s="14">
        <v>160</v>
      </c>
      <c r="F9347" s="2"/>
    </row>
    <row r="9348" spans="2:8" hidden="1" outlineLevel="1">
      <c r="B9348" s="249">
        <v>41916</v>
      </c>
      <c r="C9348" s="1" t="s">
        <v>4932</v>
      </c>
      <c r="D9348" s="2">
        <v>25</v>
      </c>
      <c r="F9348" s="2"/>
    </row>
    <row r="9349" spans="2:8" hidden="1" outlineLevel="1">
      <c r="B9349" s="249">
        <v>41916</v>
      </c>
      <c r="C9349" s="1" t="s">
        <v>4081</v>
      </c>
      <c r="D9349" s="2">
        <v>2480</v>
      </c>
    </row>
    <row r="9350" spans="2:8" hidden="1" outlineLevel="1">
      <c r="B9350" s="249">
        <v>41916</v>
      </c>
      <c r="C9350" s="1" t="s">
        <v>23</v>
      </c>
      <c r="D9350" s="2">
        <v>120</v>
      </c>
    </row>
    <row r="9351" spans="2:8" hidden="1" outlineLevel="1">
      <c r="B9351" s="249">
        <v>41916</v>
      </c>
      <c r="C9351" s="1" t="s">
        <v>531</v>
      </c>
      <c r="D9351" s="2">
        <v>18</v>
      </c>
      <c r="F9351" s="2"/>
      <c r="G9351" s="2"/>
    </row>
    <row r="9352" spans="2:8" hidden="1" outlineLevel="1">
      <c r="B9352" s="249">
        <v>41916</v>
      </c>
      <c r="C9352" s="1" t="s">
        <v>114</v>
      </c>
      <c r="D9352" s="70">
        <v>54</v>
      </c>
      <c r="F9352" s="2"/>
      <c r="G9352" s="2"/>
    </row>
    <row r="9353" spans="2:8" hidden="1" outlineLevel="1">
      <c r="B9353" s="249">
        <v>41917</v>
      </c>
      <c r="C9353" s="1" t="s">
        <v>4930</v>
      </c>
      <c r="D9353" s="2">
        <v>30</v>
      </c>
      <c r="G9353" s="2"/>
    </row>
    <row r="9354" spans="2:8" hidden="1" outlineLevel="1">
      <c r="B9354" s="249">
        <v>41917</v>
      </c>
      <c r="C9354" s="1" t="s">
        <v>111</v>
      </c>
      <c r="D9354" s="2">
        <v>30</v>
      </c>
      <c r="E9354" s="2"/>
      <c r="G9354" s="2"/>
    </row>
    <row r="9355" spans="2:8" hidden="1" outlineLevel="1">
      <c r="B9355" s="249">
        <v>41917</v>
      </c>
      <c r="C9355" s="1" t="s">
        <v>246</v>
      </c>
      <c r="D9355" s="2">
        <v>70</v>
      </c>
      <c r="F9355" s="2"/>
      <c r="G9355" s="2"/>
    </row>
    <row r="9356" spans="2:8" hidden="1" outlineLevel="1">
      <c r="B9356" s="249">
        <v>41917</v>
      </c>
      <c r="C9356" s="1" t="s">
        <v>525</v>
      </c>
      <c r="D9356" s="2">
        <v>285</v>
      </c>
      <c r="F9356" s="2"/>
      <c r="G9356" s="2"/>
    </row>
    <row r="9357" spans="2:8" hidden="1" outlineLevel="1">
      <c r="B9357" s="249">
        <v>41918</v>
      </c>
      <c r="C9357" s="1" t="s">
        <v>23</v>
      </c>
      <c r="D9357" s="2">
        <v>70</v>
      </c>
      <c r="G9357" s="2"/>
    </row>
    <row r="9358" spans="2:8" hidden="1" outlineLevel="1">
      <c r="B9358" s="249">
        <v>41918</v>
      </c>
      <c r="C9358" s="1" t="s">
        <v>525</v>
      </c>
      <c r="D9358" s="2">
        <v>78</v>
      </c>
      <c r="F9358" s="2"/>
      <c r="G9358" s="2"/>
    </row>
    <row r="9359" spans="2:8" hidden="1" outlineLevel="1">
      <c r="B9359" s="249">
        <v>41918</v>
      </c>
      <c r="C9359" s="2" t="s">
        <v>12</v>
      </c>
      <c r="D9359" s="2">
        <v>70</v>
      </c>
      <c r="F9359" s="2"/>
      <c r="H9359" s="7"/>
    </row>
    <row r="9360" spans="2:8" hidden="1" outlineLevel="1">
      <c r="B9360" s="249">
        <v>41918</v>
      </c>
      <c r="C9360" s="2" t="s">
        <v>18</v>
      </c>
      <c r="D9360" s="2">
        <v>175</v>
      </c>
      <c r="E9360" s="2"/>
      <c r="F9360" s="2"/>
      <c r="H9360" s="7"/>
    </row>
    <row r="9361" spans="2:15" hidden="1" outlineLevel="1">
      <c r="B9361" s="249">
        <v>41919</v>
      </c>
      <c r="C9361" s="1" t="s">
        <v>525</v>
      </c>
      <c r="D9361" s="2">
        <v>20</v>
      </c>
      <c r="H9361" s="7"/>
    </row>
    <row r="9362" spans="2:15" hidden="1" outlineLevel="1">
      <c r="B9362" s="249">
        <v>41919</v>
      </c>
      <c r="C9362" s="1" t="s">
        <v>525</v>
      </c>
      <c r="D9362" s="2">
        <v>30</v>
      </c>
      <c r="F9362" s="2"/>
      <c r="G9362" s="2"/>
    </row>
    <row r="9363" spans="2:15" hidden="1" outlineLevel="1">
      <c r="B9363" s="249">
        <v>41919</v>
      </c>
      <c r="C9363" s="1" t="s">
        <v>525</v>
      </c>
      <c r="D9363" s="2">
        <v>30</v>
      </c>
      <c r="G9363" s="2"/>
    </row>
    <row r="9364" spans="2:15" hidden="1" outlineLevel="1">
      <c r="B9364" s="249">
        <v>41919</v>
      </c>
      <c r="C9364" s="1" t="s">
        <v>525</v>
      </c>
      <c r="D9364" s="2">
        <v>20</v>
      </c>
      <c r="G9364" s="2"/>
    </row>
    <row r="9365" spans="2:15" hidden="1" outlineLevel="1">
      <c r="B9365" s="249">
        <v>41919</v>
      </c>
      <c r="C9365" s="1" t="s">
        <v>4935</v>
      </c>
      <c r="D9365" s="2">
        <v>401</v>
      </c>
      <c r="F9365" s="2"/>
    </row>
    <row r="9366" spans="2:15" hidden="1" outlineLevel="1">
      <c r="B9366" s="249">
        <v>41919</v>
      </c>
      <c r="C9366" s="1" t="s">
        <v>525</v>
      </c>
      <c r="D9366" s="2">
        <v>18</v>
      </c>
    </row>
    <row r="9367" spans="2:15" hidden="1" outlineLevel="1">
      <c r="B9367" s="249">
        <v>41919</v>
      </c>
      <c r="C9367" s="1" t="s">
        <v>23</v>
      </c>
      <c r="D9367" s="14">
        <v>170</v>
      </c>
    </row>
    <row r="9368" spans="2:15" hidden="1" outlineLevel="1">
      <c r="B9368" s="249">
        <v>41920</v>
      </c>
      <c r="C9368" s="1" t="s">
        <v>525</v>
      </c>
      <c r="D9368" s="2">
        <v>26</v>
      </c>
      <c r="F9368" s="2"/>
    </row>
    <row r="9369" spans="2:15" hidden="1" outlineLevel="1">
      <c r="B9369" s="249">
        <v>41920</v>
      </c>
      <c r="C9369" s="1" t="s">
        <v>525</v>
      </c>
      <c r="D9369" s="2">
        <v>28</v>
      </c>
    </row>
    <row r="9370" spans="2:15" hidden="1" outlineLevel="1">
      <c r="B9370" s="249">
        <v>41920</v>
      </c>
      <c r="C9370" s="1" t="s">
        <v>525</v>
      </c>
      <c r="D9370" s="2">
        <v>28</v>
      </c>
      <c r="F9370" s="2"/>
    </row>
    <row r="9371" spans="2:15" hidden="1" outlineLevel="1">
      <c r="B9371" s="249">
        <v>41920</v>
      </c>
      <c r="C9371" s="1" t="s">
        <v>525</v>
      </c>
      <c r="D9371" s="2">
        <v>43</v>
      </c>
    </row>
    <row r="9372" spans="2:15" hidden="1" outlineLevel="1">
      <c r="B9372" s="249">
        <v>41920</v>
      </c>
      <c r="C9372" s="1" t="s">
        <v>289</v>
      </c>
      <c r="D9372" s="2">
        <v>20</v>
      </c>
      <c r="F9372" s="2"/>
    </row>
    <row r="9373" spans="2:15" hidden="1" outlineLevel="1">
      <c r="B9373" s="249">
        <v>41920</v>
      </c>
      <c r="C9373" s="1" t="s">
        <v>80</v>
      </c>
      <c r="D9373" s="2">
        <v>40</v>
      </c>
      <c r="F9373" s="2"/>
    </row>
    <row r="9374" spans="2:15" hidden="1" outlineLevel="1">
      <c r="B9374" s="249">
        <v>41920</v>
      </c>
      <c r="C9374" s="1" t="s">
        <v>246</v>
      </c>
      <c r="D9374" s="2">
        <v>100</v>
      </c>
    </row>
    <row r="9375" spans="2:15" hidden="1" outlineLevel="1">
      <c r="B9375" s="249">
        <v>41921</v>
      </c>
      <c r="C9375" s="2" t="s">
        <v>525</v>
      </c>
      <c r="D9375" s="2">
        <v>84</v>
      </c>
      <c r="F9375" s="2"/>
    </row>
    <row r="9376" spans="2:15" hidden="1" outlineLevel="1">
      <c r="B9376" s="249">
        <v>41921</v>
      </c>
      <c r="C9376" s="2" t="s">
        <v>132</v>
      </c>
      <c r="D9376" s="2">
        <v>100</v>
      </c>
      <c r="F9376" s="233"/>
      <c r="G9376"/>
      <c r="H9376"/>
      <c r="I9376"/>
      <c r="J9376"/>
      <c r="K9376"/>
      <c r="L9376"/>
      <c r="M9376"/>
      <c r="N9376"/>
      <c r="O9376"/>
    </row>
    <row r="9377" spans="2:11" hidden="1" outlineLevel="1">
      <c r="B9377" s="249">
        <v>41921</v>
      </c>
      <c r="C9377" s="2" t="s">
        <v>114</v>
      </c>
      <c r="D9377" s="2">
        <v>88</v>
      </c>
    </row>
    <row r="9378" spans="2:11" hidden="1" outlineLevel="1">
      <c r="B9378" s="249">
        <v>41921</v>
      </c>
      <c r="C9378" s="2" t="s">
        <v>850</v>
      </c>
      <c r="D9378" s="2">
        <v>20</v>
      </c>
      <c r="G9378" s="2"/>
      <c r="I9378" s="32"/>
      <c r="K9378" s="2"/>
    </row>
    <row r="9379" spans="2:11" hidden="1" outlineLevel="1">
      <c r="B9379" s="249">
        <v>41921</v>
      </c>
      <c r="C9379" s="2" t="s">
        <v>51</v>
      </c>
      <c r="D9379" s="2">
        <v>260</v>
      </c>
      <c r="F9379" s="2"/>
      <c r="I9379" s="32"/>
      <c r="K9379" s="2"/>
    </row>
    <row r="9380" spans="2:11" hidden="1" outlineLevel="1">
      <c r="B9380" s="249">
        <v>41921</v>
      </c>
      <c r="C9380" s="2" t="s">
        <v>23</v>
      </c>
      <c r="D9380" s="2">
        <v>135</v>
      </c>
      <c r="F9380" s="2"/>
    </row>
    <row r="9381" spans="2:11" hidden="1" outlineLevel="1">
      <c r="B9381" s="249">
        <v>41922</v>
      </c>
      <c r="C9381" s="2" t="s">
        <v>525</v>
      </c>
      <c r="D9381" s="2">
        <v>60</v>
      </c>
      <c r="F9381" s="2"/>
      <c r="G9381" s="2"/>
    </row>
    <row r="9382" spans="2:11" hidden="1" outlineLevel="1">
      <c r="B9382" s="249">
        <v>41922</v>
      </c>
      <c r="C9382" s="2" t="s">
        <v>525</v>
      </c>
      <c r="D9382" s="2">
        <v>155</v>
      </c>
      <c r="F9382" s="2"/>
    </row>
    <row r="9383" spans="2:11" hidden="1" outlineLevel="1">
      <c r="B9383" s="249">
        <v>41922</v>
      </c>
      <c r="C9383" s="2" t="s">
        <v>12</v>
      </c>
      <c r="D9383" s="2">
        <v>150</v>
      </c>
    </row>
    <row r="9384" spans="2:11" hidden="1" outlineLevel="1">
      <c r="B9384" s="249">
        <v>41922</v>
      </c>
      <c r="C9384" s="2" t="s">
        <v>132</v>
      </c>
      <c r="D9384" s="2">
        <v>100</v>
      </c>
    </row>
    <row r="9385" spans="2:11" hidden="1" outlineLevel="1">
      <c r="B9385" s="249">
        <v>41922</v>
      </c>
      <c r="C9385" s="1" t="s">
        <v>337</v>
      </c>
      <c r="D9385" s="2">
        <v>50</v>
      </c>
      <c r="F9385" s="2"/>
    </row>
    <row r="9386" spans="2:11" hidden="1" outlineLevel="1">
      <c r="B9386" s="249">
        <v>41923</v>
      </c>
      <c r="C9386" s="1" t="s">
        <v>367</v>
      </c>
      <c r="D9386" s="2">
        <v>5</v>
      </c>
    </row>
    <row r="9387" spans="2:11" hidden="1" outlineLevel="1">
      <c r="B9387" s="249">
        <v>41923</v>
      </c>
      <c r="C9387" s="1" t="s">
        <v>516</v>
      </c>
      <c r="D9387" s="2">
        <v>10</v>
      </c>
      <c r="F9387" s="2"/>
    </row>
    <row r="9388" spans="2:11" hidden="1" outlineLevel="1">
      <c r="B9388" s="249">
        <v>41923</v>
      </c>
      <c r="C9388" s="1" t="s">
        <v>2401</v>
      </c>
      <c r="D9388" s="2">
        <v>60</v>
      </c>
      <c r="F9388" s="2"/>
    </row>
    <row r="9389" spans="2:11" hidden="1" outlineLevel="1">
      <c r="B9389" s="249">
        <v>41923</v>
      </c>
      <c r="C9389" s="1" t="s">
        <v>289</v>
      </c>
      <c r="D9389" s="404">
        <v>10</v>
      </c>
    </row>
    <row r="9390" spans="2:11" hidden="1" outlineLevel="1">
      <c r="B9390" s="249">
        <v>41923</v>
      </c>
      <c r="C9390" s="1" t="s">
        <v>401</v>
      </c>
      <c r="D9390" s="2">
        <v>30</v>
      </c>
    </row>
    <row r="9391" spans="2:11" hidden="1" outlineLevel="1">
      <c r="B9391" s="249">
        <v>41923</v>
      </c>
      <c r="C9391" s="1" t="s">
        <v>12</v>
      </c>
      <c r="D9391" s="2">
        <v>160</v>
      </c>
    </row>
    <row r="9392" spans="2:11" hidden="1" outlineLevel="1">
      <c r="B9392" s="249">
        <v>41923</v>
      </c>
      <c r="C9392" s="1" t="s">
        <v>4947</v>
      </c>
      <c r="D9392" s="2">
        <v>3900</v>
      </c>
      <c r="E9392" s="2"/>
      <c r="F9392" s="2"/>
    </row>
    <row r="9393" spans="2:10" hidden="1" outlineLevel="1">
      <c r="B9393" s="249">
        <v>41923</v>
      </c>
      <c r="C9393" s="1" t="s">
        <v>4949</v>
      </c>
      <c r="D9393" s="2">
        <v>1800</v>
      </c>
      <c r="F9393" s="2"/>
    </row>
    <row r="9394" spans="2:10" hidden="1" outlineLevel="1">
      <c r="B9394" s="249">
        <v>41923</v>
      </c>
      <c r="C9394" s="1" t="s">
        <v>508</v>
      </c>
      <c r="D9394" s="2">
        <v>70</v>
      </c>
      <c r="F9394" s="2"/>
      <c r="H9394" s="7"/>
    </row>
    <row r="9395" spans="2:10" hidden="1" outlineLevel="1">
      <c r="B9395" s="249">
        <v>41923</v>
      </c>
      <c r="C9395" s="1" t="s">
        <v>289</v>
      </c>
      <c r="D9395" s="2">
        <v>46</v>
      </c>
      <c r="E9395" s="2"/>
      <c r="H9395" s="7"/>
    </row>
    <row r="9396" spans="2:10" hidden="1" outlineLevel="1">
      <c r="B9396" s="249">
        <v>41924</v>
      </c>
      <c r="C9396" s="1" t="s">
        <v>4950</v>
      </c>
      <c r="D9396" s="2">
        <v>160</v>
      </c>
      <c r="E9396" s="2"/>
      <c r="J9396" s="7"/>
    </row>
    <row r="9397" spans="2:10" hidden="1" outlineLevel="1">
      <c r="B9397" s="249">
        <v>41924</v>
      </c>
      <c r="C9397" s="1" t="s">
        <v>114</v>
      </c>
      <c r="D9397" s="2">
        <v>90</v>
      </c>
      <c r="E9397" s="2"/>
      <c r="F9397" s="2"/>
      <c r="J9397" s="7"/>
    </row>
    <row r="9398" spans="2:10" hidden="1" outlineLevel="1">
      <c r="B9398" s="249">
        <v>41924</v>
      </c>
      <c r="C9398" s="1" t="s">
        <v>4951</v>
      </c>
      <c r="D9398" s="2">
        <v>134</v>
      </c>
      <c r="E9398" s="2"/>
      <c r="F9398" s="2"/>
    </row>
    <row r="9399" spans="2:10" hidden="1" outlineLevel="1">
      <c r="B9399" s="249">
        <v>41924</v>
      </c>
      <c r="C9399" s="1" t="s">
        <v>23</v>
      </c>
      <c r="D9399" s="2">
        <v>140</v>
      </c>
      <c r="E9399" s="2"/>
      <c r="H9399" s="2"/>
    </row>
    <row r="9400" spans="2:10" hidden="1" outlineLevel="1">
      <c r="B9400" s="249">
        <v>41925</v>
      </c>
      <c r="C9400" s="1" t="s">
        <v>525</v>
      </c>
      <c r="D9400" s="2">
        <v>130</v>
      </c>
      <c r="F9400" s="2"/>
    </row>
    <row r="9401" spans="2:10" hidden="1" outlineLevel="1">
      <c r="B9401" s="249">
        <v>41925</v>
      </c>
      <c r="C9401" s="1" t="s">
        <v>4952</v>
      </c>
      <c r="D9401" s="2">
        <v>244</v>
      </c>
      <c r="E9401" s="2"/>
      <c r="F9401" s="2"/>
    </row>
    <row r="9402" spans="2:10" hidden="1" outlineLevel="1">
      <c r="B9402" s="249">
        <v>41925</v>
      </c>
      <c r="C9402" s="1" t="s">
        <v>401</v>
      </c>
      <c r="D9402" s="2">
        <v>30</v>
      </c>
      <c r="F9402" s="2"/>
    </row>
    <row r="9403" spans="2:10" hidden="1" outlineLevel="1">
      <c r="B9403" s="249">
        <v>41925</v>
      </c>
      <c r="C9403" s="1" t="s">
        <v>942</v>
      </c>
      <c r="D9403" s="2">
        <v>10</v>
      </c>
      <c r="E9403" s="2"/>
    </row>
    <row r="9404" spans="2:10" hidden="1" outlineLevel="1">
      <c r="B9404" s="249">
        <v>41925</v>
      </c>
      <c r="C9404" s="1" t="s">
        <v>63</v>
      </c>
      <c r="D9404" s="2">
        <v>12</v>
      </c>
      <c r="F9404" s="2"/>
    </row>
    <row r="9405" spans="2:10" hidden="1" outlineLevel="1">
      <c r="B9405" s="249">
        <v>41926</v>
      </c>
      <c r="C9405" s="1" t="s">
        <v>525</v>
      </c>
      <c r="D9405" s="2">
        <v>87</v>
      </c>
    </row>
    <row r="9406" spans="2:10" hidden="1" outlineLevel="1">
      <c r="B9406" s="249">
        <v>41926</v>
      </c>
      <c r="C9406" s="1" t="s">
        <v>525</v>
      </c>
      <c r="D9406" s="2">
        <v>47</v>
      </c>
    </row>
    <row r="9407" spans="2:10" hidden="1" outlineLevel="1">
      <c r="B9407" s="249">
        <v>41926</v>
      </c>
      <c r="C9407" s="1" t="s">
        <v>525</v>
      </c>
      <c r="D9407" s="2">
        <v>28</v>
      </c>
      <c r="F9407" s="2"/>
    </row>
    <row r="9408" spans="2:10" hidden="1" outlineLevel="1">
      <c r="B9408" s="249">
        <v>41926</v>
      </c>
      <c r="C9408" s="1" t="s">
        <v>4954</v>
      </c>
      <c r="D9408" s="2">
        <v>10</v>
      </c>
      <c r="E9408" s="253"/>
      <c r="F9408" s="2"/>
    </row>
    <row r="9409" spans="2:7" hidden="1" outlineLevel="1">
      <c r="B9409" s="249">
        <v>41926</v>
      </c>
      <c r="C9409" s="1" t="s">
        <v>114</v>
      </c>
      <c r="D9409" s="2">
        <v>40</v>
      </c>
      <c r="E9409" s="2"/>
      <c r="F9409" s="2"/>
    </row>
    <row r="9410" spans="2:7" hidden="1" outlineLevel="1">
      <c r="B9410" s="249">
        <v>41926</v>
      </c>
      <c r="C9410" s="1" t="s">
        <v>23</v>
      </c>
      <c r="D9410" s="2">
        <v>180</v>
      </c>
    </row>
    <row r="9411" spans="2:7" hidden="1" outlineLevel="1">
      <c r="B9411" s="249">
        <v>41927</v>
      </c>
      <c r="C9411" s="1" t="s">
        <v>525</v>
      </c>
      <c r="D9411" s="2">
        <v>131</v>
      </c>
      <c r="F9411" s="2"/>
    </row>
    <row r="9412" spans="2:7" hidden="1" outlineLevel="1">
      <c r="B9412" s="249">
        <v>41927</v>
      </c>
      <c r="C9412" s="1" t="s">
        <v>525</v>
      </c>
      <c r="D9412" s="2">
        <v>30</v>
      </c>
    </row>
    <row r="9413" spans="2:7" hidden="1" outlineLevel="1">
      <c r="B9413" s="249">
        <v>41928</v>
      </c>
      <c r="C9413" s="2" t="s">
        <v>525</v>
      </c>
      <c r="D9413" s="2">
        <v>151</v>
      </c>
      <c r="F9413" s="2"/>
    </row>
    <row r="9414" spans="2:7" hidden="1" outlineLevel="1">
      <c r="B9414" s="249">
        <v>41928</v>
      </c>
      <c r="C9414" s="1" t="s">
        <v>23</v>
      </c>
      <c r="D9414" s="2">
        <v>200</v>
      </c>
      <c r="E9414" s="2"/>
      <c r="F9414" s="2"/>
    </row>
    <row r="9415" spans="2:7" hidden="1" outlineLevel="1">
      <c r="B9415" s="249">
        <v>41929</v>
      </c>
      <c r="C9415" s="205" t="s">
        <v>525</v>
      </c>
      <c r="D9415" s="2">
        <v>25</v>
      </c>
      <c r="F9415" s="2"/>
    </row>
    <row r="9416" spans="2:7" hidden="1" outlineLevel="1">
      <c r="B9416" s="249">
        <v>41929</v>
      </c>
      <c r="C9416" s="1" t="s">
        <v>525</v>
      </c>
      <c r="D9416" s="2">
        <v>30</v>
      </c>
    </row>
    <row r="9417" spans="2:7" hidden="1" outlineLevel="1">
      <c r="B9417" s="249">
        <v>41929</v>
      </c>
      <c r="C9417" s="1" t="s">
        <v>4955</v>
      </c>
      <c r="D9417" s="2">
        <v>200</v>
      </c>
      <c r="F9417" s="2"/>
    </row>
    <row r="9418" spans="2:7" hidden="1" outlineLevel="1">
      <c r="B9418" s="249">
        <v>41929</v>
      </c>
      <c r="C9418" s="1" t="s">
        <v>6</v>
      </c>
      <c r="D9418" s="2">
        <v>50</v>
      </c>
      <c r="F9418" s="2"/>
    </row>
    <row r="9419" spans="2:7" hidden="1" outlineLevel="1">
      <c r="B9419" s="249">
        <v>41929</v>
      </c>
      <c r="C9419" s="1" t="s">
        <v>525</v>
      </c>
      <c r="D9419" s="2">
        <v>20</v>
      </c>
      <c r="F9419" s="2"/>
    </row>
    <row r="9420" spans="2:7" hidden="1" outlineLevel="1">
      <c r="B9420" s="249">
        <v>41929</v>
      </c>
      <c r="C9420" s="1" t="s">
        <v>525</v>
      </c>
      <c r="D9420" s="2">
        <v>40</v>
      </c>
      <c r="F9420" s="2"/>
    </row>
    <row r="9421" spans="2:7" hidden="1" outlineLevel="1">
      <c r="B9421" s="249">
        <v>41930</v>
      </c>
      <c r="C9421" s="1" t="s">
        <v>18</v>
      </c>
      <c r="D9421" s="2">
        <v>337</v>
      </c>
      <c r="F9421" s="2"/>
    </row>
    <row r="9422" spans="2:7" hidden="1" outlineLevel="1">
      <c r="B9422" s="249">
        <v>41930</v>
      </c>
      <c r="C9422" s="1" t="s">
        <v>2556</v>
      </c>
      <c r="D9422" s="2">
        <v>160</v>
      </c>
      <c r="E9422" s="2"/>
      <c r="F9422" s="2"/>
    </row>
    <row r="9423" spans="2:7" hidden="1" outlineLevel="1">
      <c r="B9423" s="249">
        <v>41930</v>
      </c>
      <c r="C9423" s="1" t="s">
        <v>525</v>
      </c>
      <c r="D9423" s="14">
        <v>63</v>
      </c>
      <c r="F9423" s="2"/>
    </row>
    <row r="9424" spans="2:7" hidden="1" outlineLevel="1">
      <c r="B9424" s="249">
        <v>41930</v>
      </c>
      <c r="C9424" s="1" t="s">
        <v>57</v>
      </c>
      <c r="D9424" s="2">
        <v>130</v>
      </c>
      <c r="F9424" s="2"/>
      <c r="G9424" s="2"/>
    </row>
    <row r="9425" spans="2:6" hidden="1" outlineLevel="1">
      <c r="B9425" s="249">
        <v>41930</v>
      </c>
      <c r="C9425" s="1" t="s">
        <v>81</v>
      </c>
      <c r="D9425" s="2">
        <v>200</v>
      </c>
      <c r="F9425" s="2"/>
    </row>
    <row r="9426" spans="2:6" hidden="1" outlineLevel="1">
      <c r="B9426" s="249">
        <v>41930</v>
      </c>
      <c r="C9426" s="1" t="s">
        <v>23</v>
      </c>
      <c r="D9426" s="2">
        <v>200</v>
      </c>
      <c r="F9426" s="2"/>
    </row>
    <row r="9427" spans="2:6" hidden="1" outlineLevel="1">
      <c r="B9427" s="249">
        <v>41930</v>
      </c>
      <c r="C9427" s="1" t="s">
        <v>226</v>
      </c>
      <c r="D9427" s="2">
        <v>10</v>
      </c>
    </row>
    <row r="9428" spans="2:6" hidden="1" outlineLevel="1">
      <c r="B9428" s="249">
        <v>41930</v>
      </c>
      <c r="C9428" s="1" t="s">
        <v>114</v>
      </c>
      <c r="D9428" s="2">
        <v>35</v>
      </c>
    </row>
    <row r="9429" spans="2:6" hidden="1" outlineLevel="1">
      <c r="B9429" s="249">
        <v>41931</v>
      </c>
      <c r="C9429" s="1" t="s">
        <v>173</v>
      </c>
      <c r="D9429" s="2">
        <v>50</v>
      </c>
    </row>
    <row r="9430" spans="2:6" hidden="1" outlineLevel="1">
      <c r="B9430" s="249">
        <v>41931</v>
      </c>
      <c r="C9430" s="1" t="s">
        <v>786</v>
      </c>
      <c r="D9430" s="2">
        <v>25</v>
      </c>
    </row>
    <row r="9431" spans="2:6" hidden="1" outlineLevel="1">
      <c r="B9431" s="249">
        <v>41931</v>
      </c>
      <c r="C9431" s="1" t="s">
        <v>912</v>
      </c>
      <c r="D9431" s="2">
        <v>420</v>
      </c>
    </row>
    <row r="9432" spans="2:6" hidden="1" outlineLevel="1">
      <c r="B9432" s="249">
        <v>41931</v>
      </c>
      <c r="C9432" s="2" t="s">
        <v>850</v>
      </c>
      <c r="D9432" s="2">
        <v>130</v>
      </c>
    </row>
    <row r="9433" spans="2:6" hidden="1" outlineLevel="1">
      <c r="B9433" s="249">
        <v>41931</v>
      </c>
      <c r="C9433" s="2" t="s">
        <v>92</v>
      </c>
      <c r="D9433" s="2">
        <v>20</v>
      </c>
      <c r="E9433" s="2"/>
    </row>
    <row r="9434" spans="2:6" hidden="1" outlineLevel="1">
      <c r="B9434" s="249">
        <v>41931</v>
      </c>
      <c r="C9434" s="1" t="s">
        <v>2541</v>
      </c>
      <c r="D9434" s="2">
        <v>940</v>
      </c>
      <c r="E9434" s="2"/>
      <c r="F9434" s="2"/>
    </row>
    <row r="9435" spans="2:6" hidden="1" outlineLevel="1">
      <c r="B9435" s="249">
        <v>41932</v>
      </c>
      <c r="C9435" s="1" t="s">
        <v>2545</v>
      </c>
      <c r="D9435" s="2">
        <v>50</v>
      </c>
      <c r="F9435" s="2"/>
    </row>
    <row r="9436" spans="2:6" hidden="1" outlineLevel="1">
      <c r="B9436" s="249">
        <v>41932</v>
      </c>
      <c r="C9436" s="1" t="s">
        <v>850</v>
      </c>
      <c r="D9436" s="2">
        <v>150</v>
      </c>
    </row>
    <row r="9437" spans="2:6" hidden="1" outlineLevel="1">
      <c r="B9437" s="249">
        <v>41932</v>
      </c>
      <c r="C9437" s="1" t="s">
        <v>4961</v>
      </c>
      <c r="D9437" s="2">
        <v>50</v>
      </c>
    </row>
    <row r="9438" spans="2:6" hidden="1" outlineLevel="1">
      <c r="B9438" s="249">
        <v>41932</v>
      </c>
      <c r="C9438" s="1" t="s">
        <v>4962</v>
      </c>
      <c r="D9438" s="2">
        <v>90</v>
      </c>
    </row>
    <row r="9439" spans="2:6" hidden="1" outlineLevel="1">
      <c r="B9439" s="249">
        <v>41932</v>
      </c>
      <c r="C9439" s="205" t="s">
        <v>516</v>
      </c>
      <c r="D9439" s="2">
        <v>30</v>
      </c>
      <c r="F9439" s="228"/>
    </row>
    <row r="9440" spans="2:6" hidden="1" outlineLevel="1">
      <c r="B9440" s="249">
        <v>41932</v>
      </c>
      <c r="C9440" s="1" t="s">
        <v>4963</v>
      </c>
      <c r="D9440" s="2">
        <v>10</v>
      </c>
      <c r="F9440" s="2"/>
    </row>
    <row r="9441" spans="2:6" hidden="1" outlineLevel="1">
      <c r="B9441" s="249">
        <v>41932</v>
      </c>
      <c r="C9441" s="205" t="s">
        <v>23</v>
      </c>
      <c r="D9441" s="2">
        <v>181</v>
      </c>
      <c r="E9441" s="2"/>
    </row>
    <row r="9442" spans="2:6" hidden="1" outlineLevel="1">
      <c r="B9442" s="249">
        <v>41933</v>
      </c>
      <c r="C9442" s="1" t="s">
        <v>2541</v>
      </c>
      <c r="D9442" s="2">
        <v>330</v>
      </c>
      <c r="E9442" s="2"/>
      <c r="F9442" s="2"/>
    </row>
    <row r="9443" spans="2:6" hidden="1" outlineLevel="1">
      <c r="B9443" s="249">
        <v>41933</v>
      </c>
      <c r="C9443" s="1" t="s">
        <v>850</v>
      </c>
      <c r="D9443" s="2">
        <v>30</v>
      </c>
      <c r="F9443" s="2"/>
    </row>
    <row r="9444" spans="2:6" hidden="1" outlineLevel="1">
      <c r="B9444" s="249">
        <v>41933</v>
      </c>
      <c r="C9444" s="1" t="s">
        <v>3358</v>
      </c>
      <c r="D9444" s="2">
        <v>80</v>
      </c>
    </row>
    <row r="9445" spans="2:6" hidden="1" outlineLevel="1">
      <c r="B9445" s="249">
        <v>41933</v>
      </c>
      <c r="C9445" s="1" t="s">
        <v>4964</v>
      </c>
      <c r="D9445" s="2">
        <v>100</v>
      </c>
      <c r="F9445" s="2"/>
    </row>
    <row r="9446" spans="2:6" hidden="1" outlineLevel="1">
      <c r="B9446" s="249">
        <v>41933</v>
      </c>
      <c r="C9446" s="2" t="s">
        <v>4965</v>
      </c>
      <c r="D9446" s="2">
        <v>30</v>
      </c>
      <c r="F9446" s="2"/>
    </row>
    <row r="9447" spans="2:6" hidden="1" outlineLevel="1">
      <c r="B9447" s="249">
        <v>41933</v>
      </c>
      <c r="C9447" s="1" t="s">
        <v>850</v>
      </c>
      <c r="D9447" s="2">
        <v>40</v>
      </c>
    </row>
    <row r="9448" spans="2:6" hidden="1" outlineLevel="1">
      <c r="B9448" s="249">
        <v>41933</v>
      </c>
      <c r="C9448" s="1" t="s">
        <v>3358</v>
      </c>
      <c r="D9448" s="2">
        <v>100</v>
      </c>
      <c r="F9448" s="2"/>
    </row>
    <row r="9449" spans="2:6" hidden="1" outlineLevel="1">
      <c r="B9449" s="249">
        <v>41933</v>
      </c>
      <c r="C9449" s="1" t="s">
        <v>4966</v>
      </c>
      <c r="D9449" s="2">
        <v>160</v>
      </c>
    </row>
    <row r="9450" spans="2:6" hidden="1" outlineLevel="1">
      <c r="B9450" s="249">
        <v>41933</v>
      </c>
      <c r="C9450" s="1" t="s">
        <v>4967</v>
      </c>
      <c r="D9450" s="2">
        <v>150</v>
      </c>
      <c r="E9450" s="2"/>
    </row>
    <row r="9451" spans="2:6" hidden="1" outlineLevel="1">
      <c r="B9451" s="249">
        <v>41934</v>
      </c>
      <c r="C9451" s="1" t="s">
        <v>289</v>
      </c>
      <c r="D9451" s="2">
        <v>15</v>
      </c>
    </row>
    <row r="9452" spans="2:6" hidden="1" outlineLevel="1">
      <c r="B9452" s="249">
        <v>41934</v>
      </c>
      <c r="C9452" s="1" t="s">
        <v>525</v>
      </c>
      <c r="D9452" s="2">
        <v>10</v>
      </c>
      <c r="E9452" s="2"/>
      <c r="F9452" s="2"/>
    </row>
    <row r="9453" spans="2:6" hidden="1" outlineLevel="1">
      <c r="B9453" s="249">
        <v>41935</v>
      </c>
      <c r="C9453" s="1" t="s">
        <v>401</v>
      </c>
      <c r="D9453" s="2">
        <v>35</v>
      </c>
    </row>
    <row r="9454" spans="2:6" hidden="1" outlineLevel="1">
      <c r="B9454" s="249">
        <v>41935</v>
      </c>
      <c r="C9454" s="2" t="s">
        <v>4968</v>
      </c>
      <c r="D9454" s="2">
        <v>115</v>
      </c>
    </row>
    <row r="9455" spans="2:6" hidden="1" outlineLevel="1">
      <c r="B9455" s="249">
        <v>41936</v>
      </c>
      <c r="C9455" s="2" t="s">
        <v>3523</v>
      </c>
      <c r="D9455" s="2">
        <v>20</v>
      </c>
      <c r="F9455" s="2"/>
    </row>
    <row r="9456" spans="2:6" hidden="1" outlineLevel="1">
      <c r="B9456" s="249">
        <v>41936</v>
      </c>
      <c r="C9456" s="2" t="s">
        <v>132</v>
      </c>
      <c r="D9456" s="70">
        <v>100</v>
      </c>
    </row>
    <row r="9457" spans="2:7" hidden="1" outlineLevel="1">
      <c r="B9457" s="249">
        <v>41936</v>
      </c>
      <c r="C9457" s="70" t="s">
        <v>516</v>
      </c>
      <c r="D9457" s="70">
        <v>40</v>
      </c>
    </row>
    <row r="9458" spans="2:7" hidden="1" outlineLevel="1">
      <c r="B9458" s="249">
        <v>41936</v>
      </c>
      <c r="C9458" s="1" t="s">
        <v>4969</v>
      </c>
      <c r="D9458" s="2">
        <v>15</v>
      </c>
    </row>
    <row r="9459" spans="2:7" hidden="1" outlineLevel="1">
      <c r="B9459" s="249">
        <v>41936</v>
      </c>
      <c r="C9459" s="236" t="s">
        <v>222</v>
      </c>
      <c r="D9459" s="70">
        <v>9</v>
      </c>
      <c r="F9459" s="2"/>
      <c r="G9459" s="2"/>
    </row>
    <row r="9460" spans="2:7" hidden="1" outlineLevel="1">
      <c r="B9460" s="249">
        <v>41936</v>
      </c>
      <c r="C9460" s="236" t="s">
        <v>172</v>
      </c>
      <c r="D9460" s="70">
        <v>15</v>
      </c>
    </row>
    <row r="9461" spans="2:7" hidden="1" outlineLevel="1">
      <c r="B9461" s="249">
        <v>41936</v>
      </c>
      <c r="C9461" s="1" t="s">
        <v>114</v>
      </c>
      <c r="D9461" s="70">
        <v>40</v>
      </c>
    </row>
    <row r="9462" spans="2:7" hidden="1" outlineLevel="1">
      <c r="B9462" s="249">
        <v>41936</v>
      </c>
      <c r="C9462" s="1" t="s">
        <v>51</v>
      </c>
      <c r="D9462" s="2">
        <v>20</v>
      </c>
      <c r="E9462" s="2"/>
    </row>
    <row r="9463" spans="2:7" hidden="1" outlineLevel="1">
      <c r="B9463" s="249">
        <v>41937</v>
      </c>
      <c r="C9463" s="1" t="s">
        <v>132</v>
      </c>
      <c r="D9463" s="2">
        <v>100</v>
      </c>
    </row>
    <row r="9464" spans="2:7" hidden="1" outlineLevel="1">
      <c r="B9464" s="249">
        <v>41937</v>
      </c>
      <c r="C9464" s="1" t="s">
        <v>525</v>
      </c>
      <c r="D9464" s="2">
        <v>16</v>
      </c>
    </row>
    <row r="9465" spans="2:7" hidden="1" outlineLevel="1">
      <c r="B9465" s="249">
        <v>41937</v>
      </c>
      <c r="C9465" s="1" t="s">
        <v>93</v>
      </c>
      <c r="D9465" s="2">
        <v>45</v>
      </c>
    </row>
    <row r="9466" spans="2:7" hidden="1" outlineLevel="1">
      <c r="B9466" s="249">
        <v>41937</v>
      </c>
      <c r="C9466" s="1" t="s">
        <v>749</v>
      </c>
      <c r="D9466" s="2">
        <v>24</v>
      </c>
    </row>
    <row r="9467" spans="2:7" hidden="1" outlineLevel="1">
      <c r="B9467" s="249">
        <v>41937</v>
      </c>
      <c r="C9467" s="2" t="s">
        <v>48</v>
      </c>
      <c r="D9467" s="2">
        <v>20</v>
      </c>
    </row>
    <row r="9468" spans="2:7" hidden="1" outlineLevel="1">
      <c r="B9468" s="249">
        <v>41937</v>
      </c>
      <c r="C9468" s="1" t="s">
        <v>4970</v>
      </c>
      <c r="D9468" s="2">
        <v>10</v>
      </c>
      <c r="E9468" s="2"/>
    </row>
    <row r="9469" spans="2:7" hidden="1" outlineLevel="1">
      <c r="B9469" s="249">
        <v>41937</v>
      </c>
      <c r="C9469" s="2" t="s">
        <v>173</v>
      </c>
      <c r="D9469" s="2">
        <v>50</v>
      </c>
      <c r="E9469" s="2"/>
    </row>
    <row r="9470" spans="2:7" hidden="1" outlineLevel="1">
      <c r="B9470" s="249">
        <v>41937</v>
      </c>
      <c r="C9470" s="1" t="s">
        <v>3634</v>
      </c>
      <c r="D9470" s="2">
        <v>10</v>
      </c>
    </row>
    <row r="9471" spans="2:7" hidden="1" outlineLevel="1">
      <c r="B9471" s="249">
        <v>41938</v>
      </c>
      <c r="C9471" s="1" t="s">
        <v>173</v>
      </c>
      <c r="D9471" s="2">
        <v>50</v>
      </c>
    </row>
    <row r="9472" spans="2:7" hidden="1" outlineLevel="1">
      <c r="B9472" s="249">
        <v>41938</v>
      </c>
      <c r="C9472" s="1" t="s">
        <v>4971</v>
      </c>
      <c r="D9472" s="2">
        <v>100</v>
      </c>
    </row>
    <row r="9473" spans="2:7" hidden="1" outlineLevel="1">
      <c r="B9473" s="249">
        <v>41938</v>
      </c>
      <c r="C9473" s="1" t="s">
        <v>4972</v>
      </c>
      <c r="D9473" s="2">
        <v>310</v>
      </c>
      <c r="F9473" s="2"/>
    </row>
    <row r="9474" spans="2:7" hidden="1" outlineLevel="1">
      <c r="B9474" s="249">
        <v>41938</v>
      </c>
      <c r="C9474" s="1" t="s">
        <v>4973</v>
      </c>
      <c r="D9474" s="2">
        <v>40</v>
      </c>
    </row>
    <row r="9475" spans="2:7" hidden="1" outlineLevel="1">
      <c r="B9475" s="249">
        <v>41938</v>
      </c>
      <c r="C9475" s="1" t="s">
        <v>4530</v>
      </c>
      <c r="D9475" s="2">
        <v>17</v>
      </c>
    </row>
    <row r="9476" spans="2:7" hidden="1" outlineLevel="1">
      <c r="B9476" s="249">
        <v>41938</v>
      </c>
      <c r="C9476" s="1" t="s">
        <v>4974</v>
      </c>
      <c r="D9476" s="2">
        <v>185</v>
      </c>
    </row>
    <row r="9477" spans="2:7" hidden="1" outlineLevel="1">
      <c r="B9477" s="249">
        <v>41938</v>
      </c>
      <c r="C9477" s="1" t="s">
        <v>4974</v>
      </c>
      <c r="D9477" s="2">
        <v>105</v>
      </c>
    </row>
    <row r="9478" spans="2:7" hidden="1" outlineLevel="1">
      <c r="B9478" s="249">
        <v>41938</v>
      </c>
      <c r="C9478" s="2" t="s">
        <v>4975</v>
      </c>
      <c r="D9478" s="2">
        <v>40</v>
      </c>
    </row>
    <row r="9479" spans="2:7" hidden="1" outlineLevel="1">
      <c r="B9479" s="249">
        <v>41938</v>
      </c>
      <c r="C9479" s="1" t="s">
        <v>239</v>
      </c>
      <c r="D9479" s="2">
        <v>69</v>
      </c>
    </row>
    <row r="9480" spans="2:7" hidden="1" outlineLevel="1">
      <c r="B9480" s="249">
        <v>41939</v>
      </c>
      <c r="C9480" s="1" t="s">
        <v>525</v>
      </c>
      <c r="D9480" s="2">
        <v>27</v>
      </c>
      <c r="F9480" s="2"/>
    </row>
    <row r="9481" spans="2:7" hidden="1" outlineLevel="1">
      <c r="B9481" s="249">
        <v>41939</v>
      </c>
      <c r="C9481" s="1" t="s">
        <v>525</v>
      </c>
      <c r="D9481" s="2">
        <v>18</v>
      </c>
    </row>
    <row r="9482" spans="2:7" hidden="1" outlineLevel="1">
      <c r="B9482" s="249">
        <v>41939</v>
      </c>
      <c r="C9482" s="1" t="s">
        <v>12</v>
      </c>
      <c r="D9482" s="2">
        <v>50</v>
      </c>
    </row>
    <row r="9483" spans="2:7" hidden="1" outlineLevel="1">
      <c r="B9483" s="249">
        <v>41939</v>
      </c>
      <c r="C9483" s="1" t="s">
        <v>525</v>
      </c>
      <c r="D9483" s="2">
        <v>22</v>
      </c>
    </row>
    <row r="9484" spans="2:7" hidden="1" outlineLevel="1">
      <c r="B9484" s="249">
        <v>41939</v>
      </c>
      <c r="C9484" s="1" t="s">
        <v>525</v>
      </c>
      <c r="D9484" s="2">
        <v>42</v>
      </c>
    </row>
    <row r="9485" spans="2:7" hidden="1" outlineLevel="1">
      <c r="B9485" s="249">
        <v>41939</v>
      </c>
      <c r="C9485" s="383" t="s">
        <v>80</v>
      </c>
      <c r="D9485" s="320">
        <v>30</v>
      </c>
    </row>
    <row r="9486" spans="2:7" hidden="1" outlineLevel="1">
      <c r="B9486" s="249">
        <v>41939</v>
      </c>
      <c r="C9486" s="1" t="s">
        <v>114</v>
      </c>
      <c r="D9486" s="2">
        <v>40</v>
      </c>
    </row>
    <row r="9487" spans="2:7" hidden="1" outlineLevel="1">
      <c r="B9487" s="249">
        <v>41939</v>
      </c>
      <c r="C9487" s="383" t="s">
        <v>23</v>
      </c>
      <c r="D9487" s="320">
        <v>100</v>
      </c>
      <c r="G9487" s="2"/>
    </row>
    <row r="9488" spans="2:7" hidden="1" outlineLevel="1">
      <c r="B9488" s="249">
        <v>41940</v>
      </c>
      <c r="C9488" s="1" t="s">
        <v>525</v>
      </c>
      <c r="D9488" s="2">
        <v>26</v>
      </c>
    </row>
    <row r="9489" spans="2:4" hidden="1" outlineLevel="1">
      <c r="B9489" s="249">
        <v>41940</v>
      </c>
      <c r="C9489" s="383" t="s">
        <v>525</v>
      </c>
      <c r="D9489" s="320">
        <v>52</v>
      </c>
    </row>
    <row r="9490" spans="2:4" hidden="1" outlineLevel="1">
      <c r="B9490" s="249">
        <v>41940</v>
      </c>
      <c r="C9490" s="383" t="s">
        <v>12</v>
      </c>
      <c r="D9490" s="320">
        <v>72</v>
      </c>
    </row>
    <row r="9491" spans="2:4" hidden="1" outlineLevel="1">
      <c r="B9491" s="249">
        <v>41940</v>
      </c>
      <c r="C9491" s="383" t="s">
        <v>525</v>
      </c>
      <c r="D9491" s="320">
        <v>18</v>
      </c>
    </row>
    <row r="9492" spans="2:4" hidden="1" outlineLevel="1">
      <c r="B9492" s="249">
        <v>41940</v>
      </c>
      <c r="C9492" s="383" t="s">
        <v>525</v>
      </c>
      <c r="D9492" s="320">
        <v>48</v>
      </c>
    </row>
    <row r="9493" spans="2:4" hidden="1" outlineLevel="1">
      <c r="B9493" s="249">
        <v>41940</v>
      </c>
      <c r="C9493" s="1" t="s">
        <v>525</v>
      </c>
      <c r="D9493" s="2">
        <v>18</v>
      </c>
    </row>
    <row r="9494" spans="2:4" hidden="1" outlineLevel="1">
      <c r="B9494" s="249">
        <v>41940</v>
      </c>
      <c r="C9494" s="236" t="s">
        <v>4979</v>
      </c>
      <c r="D9494" s="2">
        <v>100</v>
      </c>
    </row>
    <row r="9495" spans="2:4" hidden="1" outlineLevel="1">
      <c r="B9495" s="249">
        <v>41941</v>
      </c>
      <c r="C9495" s="1" t="s">
        <v>525</v>
      </c>
      <c r="D9495" s="2">
        <v>60</v>
      </c>
    </row>
    <row r="9496" spans="2:4" hidden="1" outlineLevel="1">
      <c r="B9496" s="249">
        <v>41941</v>
      </c>
      <c r="C9496" s="1" t="s">
        <v>12</v>
      </c>
      <c r="D9496" s="2">
        <v>50</v>
      </c>
    </row>
    <row r="9497" spans="2:4" hidden="1" outlineLevel="1">
      <c r="B9497" s="249">
        <v>41941</v>
      </c>
      <c r="C9497" s="1" t="s">
        <v>525</v>
      </c>
      <c r="D9497" s="2">
        <v>24</v>
      </c>
    </row>
    <row r="9498" spans="2:4" hidden="1" outlineLevel="1">
      <c r="B9498" s="249">
        <v>41941</v>
      </c>
      <c r="C9498" s="236" t="s">
        <v>525</v>
      </c>
      <c r="D9498" s="70">
        <v>50</v>
      </c>
    </row>
    <row r="9499" spans="2:4" hidden="1" outlineLevel="1">
      <c r="B9499" s="249">
        <v>41941</v>
      </c>
      <c r="C9499" s="1" t="s">
        <v>289</v>
      </c>
      <c r="D9499" s="2">
        <v>5</v>
      </c>
    </row>
    <row r="9500" spans="2:4" hidden="1" outlineLevel="1">
      <c r="B9500" s="249">
        <v>41941</v>
      </c>
      <c r="C9500" s="1" t="s">
        <v>246</v>
      </c>
      <c r="D9500" s="2">
        <v>70</v>
      </c>
    </row>
    <row r="9501" spans="2:4" hidden="1" outlineLevel="1">
      <c r="B9501" s="249">
        <v>41941</v>
      </c>
      <c r="C9501" s="1" t="s">
        <v>4391</v>
      </c>
      <c r="D9501" s="2">
        <v>15</v>
      </c>
    </row>
    <row r="9502" spans="2:4" hidden="1" outlineLevel="1">
      <c r="B9502" s="249">
        <v>41942</v>
      </c>
      <c r="C9502" s="1" t="s">
        <v>525</v>
      </c>
      <c r="D9502" s="2">
        <v>10</v>
      </c>
    </row>
    <row r="9503" spans="2:4" hidden="1" outlineLevel="1">
      <c r="B9503" s="249">
        <v>41942</v>
      </c>
      <c r="C9503" s="1" t="s">
        <v>525</v>
      </c>
      <c r="D9503" s="2">
        <v>50</v>
      </c>
    </row>
    <row r="9504" spans="2:4" hidden="1" outlineLevel="1">
      <c r="B9504" s="249">
        <v>41942</v>
      </c>
      <c r="C9504" s="1" t="s">
        <v>12</v>
      </c>
      <c r="D9504" s="2">
        <v>50</v>
      </c>
    </row>
    <row r="9505" spans="2:12" hidden="1" outlineLevel="1">
      <c r="B9505" s="249">
        <v>41942</v>
      </c>
      <c r="C9505" s="1" t="s">
        <v>525</v>
      </c>
      <c r="D9505" s="2">
        <v>22</v>
      </c>
    </row>
    <row r="9506" spans="2:12" hidden="1" outlineLevel="1">
      <c r="B9506" s="249">
        <v>41942</v>
      </c>
      <c r="C9506" s="1" t="s">
        <v>525</v>
      </c>
      <c r="D9506" s="2">
        <v>38</v>
      </c>
    </row>
    <row r="9507" spans="2:12" hidden="1" outlineLevel="1">
      <c r="B9507" s="249">
        <v>41942</v>
      </c>
      <c r="C9507" s="1" t="s">
        <v>525</v>
      </c>
      <c r="D9507" s="2">
        <v>18</v>
      </c>
    </row>
    <row r="9508" spans="2:12" hidden="1" outlineLevel="1">
      <c r="B9508" s="249">
        <v>41942</v>
      </c>
      <c r="C9508" s="1" t="s">
        <v>80</v>
      </c>
      <c r="D9508" s="2">
        <v>30</v>
      </c>
      <c r="E9508" s="2"/>
    </row>
    <row r="9509" spans="2:12" hidden="1" outlineLevel="1">
      <c r="B9509" s="249">
        <v>41942</v>
      </c>
      <c r="C9509" s="1" t="s">
        <v>114</v>
      </c>
      <c r="D9509" s="2">
        <v>80</v>
      </c>
    </row>
    <row r="9510" spans="2:12" hidden="1" outlineLevel="1">
      <c r="B9510" s="249">
        <v>41942</v>
      </c>
      <c r="C9510" s="1" t="s">
        <v>51</v>
      </c>
      <c r="D9510" s="2">
        <v>260</v>
      </c>
    </row>
    <row r="9511" spans="2:12" hidden="1" outlineLevel="1">
      <c r="B9511" s="249">
        <v>41942</v>
      </c>
      <c r="C9511" s="1" t="s">
        <v>4051</v>
      </c>
      <c r="D9511" s="2">
        <v>240</v>
      </c>
    </row>
    <row r="9512" spans="2:12" hidden="1" outlineLevel="1">
      <c r="B9512" s="249">
        <v>41943</v>
      </c>
      <c r="C9512" s="1" t="s">
        <v>525</v>
      </c>
      <c r="D9512" s="2">
        <v>100</v>
      </c>
    </row>
    <row r="9513" spans="2:12" hidden="1" outlineLevel="1">
      <c r="B9513" s="249">
        <v>41943</v>
      </c>
      <c r="C9513" s="1" t="s">
        <v>132</v>
      </c>
      <c r="D9513" s="2">
        <v>100</v>
      </c>
    </row>
    <row r="9514" spans="2:12" hidden="1" outlineLevel="1">
      <c r="B9514" s="249">
        <v>41943</v>
      </c>
      <c r="C9514" s="1" t="s">
        <v>232</v>
      </c>
      <c r="D9514" s="2">
        <v>30</v>
      </c>
    </row>
    <row r="9515" spans="2:12" hidden="1" outlineLevel="1">
      <c r="B9515" s="249">
        <v>41943</v>
      </c>
      <c r="C9515" s="1" t="s">
        <v>112</v>
      </c>
      <c r="D9515" s="2">
        <v>29</v>
      </c>
    </row>
    <row r="9516" spans="2:12" hidden="1" outlineLevel="1">
      <c r="B9516" s="249">
        <v>41943</v>
      </c>
      <c r="C9516" s="1" t="s">
        <v>114</v>
      </c>
      <c r="D9516" s="2">
        <v>60</v>
      </c>
      <c r="E9516" s="1" t="s">
        <v>3088</v>
      </c>
    </row>
    <row r="9517" spans="2:12" hidden="1" outlineLevel="1">
      <c r="B9517" s="249">
        <v>41943</v>
      </c>
      <c r="C9517" s="1" t="s">
        <v>71</v>
      </c>
      <c r="D9517" s="2">
        <v>10</v>
      </c>
      <c r="E9517" s="2">
        <v>105</v>
      </c>
    </row>
    <row r="9518" spans="2:12" collapsed="1">
      <c r="B9518" s="249"/>
    </row>
    <row r="9519" spans="2:12">
      <c r="B9519" s="2472">
        <v>41944</v>
      </c>
      <c r="C9519" s="2472"/>
      <c r="D9519" s="2472"/>
      <c r="E9519" s="2472"/>
      <c r="F9519" s="2472"/>
      <c r="G9519" s="2472"/>
      <c r="H9519" s="2472"/>
      <c r="I9519" s="2472"/>
      <c r="J9519" s="2472"/>
      <c r="K9519" s="2472"/>
      <c r="L9519" s="2472"/>
    </row>
    <row r="9520" spans="2:12" hidden="1" outlineLevel="1">
      <c r="B9520" s="2473" t="s">
        <v>0</v>
      </c>
      <c r="C9520" s="2473"/>
      <c r="D9520" s="2473"/>
      <c r="I9520" s="2473" t="s">
        <v>2638</v>
      </c>
      <c r="J9520" s="2473"/>
      <c r="K9520" s="2473"/>
    </row>
    <row r="9521" spans="1:12" hidden="1" outlineLevel="1">
      <c r="B9521" s="3" t="s">
        <v>115</v>
      </c>
      <c r="C9521" s="3" t="s">
        <v>116</v>
      </c>
      <c r="D9521" s="4" t="s">
        <v>4</v>
      </c>
      <c r="I9521" s="3" t="s">
        <v>115</v>
      </c>
      <c r="J9521" s="3" t="s">
        <v>116</v>
      </c>
      <c r="K9521" s="4" t="s">
        <v>4</v>
      </c>
    </row>
    <row r="9522" spans="1:12" hidden="1" outlineLevel="1">
      <c r="A9522" s="545" t="s">
        <v>2859</v>
      </c>
      <c r="B9522" s="546">
        <v>41944</v>
      </c>
      <c r="C9522" s="547" t="s">
        <v>2904</v>
      </c>
      <c r="D9522" s="691">
        <v>9000</v>
      </c>
      <c r="E9522" s="28"/>
      <c r="F9522" s="1" t="s">
        <v>4856</v>
      </c>
      <c r="I9522" s="72">
        <v>41944</v>
      </c>
      <c r="J9522" s="1" t="s">
        <v>41</v>
      </c>
      <c r="K9522" s="70">
        <v>1000</v>
      </c>
    </row>
    <row r="9523" spans="1:12" hidden="1" outlineLevel="1">
      <c r="A9523" s="438" t="s">
        <v>421</v>
      </c>
      <c r="B9523" s="549">
        <v>41948</v>
      </c>
      <c r="C9523" s="463" t="s">
        <v>3307</v>
      </c>
      <c r="D9523" s="587">
        <v>750</v>
      </c>
      <c r="E9523" s="28"/>
      <c r="F9523" s="777" t="s">
        <v>3307</v>
      </c>
      <c r="G9523" s="778">
        <v>750</v>
      </c>
      <c r="I9523" s="72">
        <v>41948</v>
      </c>
      <c r="J9523" s="1" t="s">
        <v>3587</v>
      </c>
      <c r="K9523" s="70">
        <v>1700</v>
      </c>
    </row>
    <row r="9524" spans="1:12" hidden="1" outlineLevel="1">
      <c r="A9524" s="438" t="s">
        <v>421</v>
      </c>
      <c r="B9524" s="549">
        <v>41948</v>
      </c>
      <c r="C9524" s="463" t="s">
        <v>3308</v>
      </c>
      <c r="D9524" s="587">
        <v>875</v>
      </c>
      <c r="E9524" s="28"/>
      <c r="F9524" s="777" t="s">
        <v>3308</v>
      </c>
      <c r="G9524" s="778">
        <v>875</v>
      </c>
      <c r="I9524" s="72"/>
      <c r="K9524" s="70"/>
    </row>
    <row r="9525" spans="1:12" ht="30" hidden="1" outlineLevel="1">
      <c r="A9525" s="714" t="s">
        <v>464</v>
      </c>
      <c r="B9525" s="715">
        <v>41970</v>
      </c>
      <c r="C9525" s="716" t="s">
        <v>4183</v>
      </c>
      <c r="D9525" s="743" t="s">
        <v>5038</v>
      </c>
      <c r="F9525" s="779" t="s">
        <v>6</v>
      </c>
      <c r="G9525" s="780">
        <v>1000</v>
      </c>
      <c r="I9525" s="72"/>
      <c r="J9525" s="1" t="s">
        <v>195</v>
      </c>
      <c r="K9525" s="225">
        <f>SUM(K9522:K9524)</f>
        <v>2700</v>
      </c>
    </row>
    <row r="9526" spans="1:12" hidden="1" outlineLevel="1">
      <c r="A9526" s="438" t="s">
        <v>421</v>
      </c>
      <c r="B9526" s="549">
        <v>41953</v>
      </c>
      <c r="C9526" s="463" t="s">
        <v>656</v>
      </c>
      <c r="D9526" s="587">
        <v>255</v>
      </c>
      <c r="F9526" s="621" t="s">
        <v>4050</v>
      </c>
      <c r="G9526" s="769">
        <v>854</v>
      </c>
      <c r="I9526" s="32"/>
      <c r="K9526" s="225"/>
    </row>
    <row r="9527" spans="1:12" hidden="1" outlineLevel="1">
      <c r="A9527" s="438" t="s">
        <v>421</v>
      </c>
      <c r="B9527" s="549" t="s">
        <v>608</v>
      </c>
      <c r="C9527" s="554" t="s">
        <v>3305</v>
      </c>
      <c r="D9527" s="587" t="s">
        <v>608</v>
      </c>
      <c r="E9527" s="28"/>
      <c r="F9527" s="779" t="s">
        <v>5027</v>
      </c>
      <c r="G9527" s="778">
        <v>1000</v>
      </c>
    </row>
    <row r="9528" spans="1:12" hidden="1" outlineLevel="1">
      <c r="A9528" s="709" t="s">
        <v>467</v>
      </c>
      <c r="B9528" s="710">
        <v>41970</v>
      </c>
      <c r="C9528" s="709" t="s">
        <v>3304</v>
      </c>
      <c r="D9528" s="712">
        <v>279.77999999999997</v>
      </c>
      <c r="E9528"/>
      <c r="F9528" s="795"/>
      <c r="G9528" s="870">
        <f>SUM(G9523:G9527)</f>
        <v>4479</v>
      </c>
      <c r="I9528" s="1" t="s">
        <v>115</v>
      </c>
      <c r="J9528" s="1" t="s">
        <v>2</v>
      </c>
      <c r="K9528" s="1" t="s">
        <v>4</v>
      </c>
    </row>
    <row r="9529" spans="1:12" hidden="1" outlineLevel="1">
      <c r="A9529" s="709" t="s">
        <v>467</v>
      </c>
      <c r="B9529" s="710">
        <v>41970</v>
      </c>
      <c r="C9529" s="709" t="s">
        <v>614</v>
      </c>
      <c r="D9529" s="712">
        <v>279.77999999999997</v>
      </c>
      <c r="E9529" s="733"/>
      <c r="F9529" s="6"/>
      <c r="G9529" s="2"/>
      <c r="I9529" s="249">
        <v>41947</v>
      </c>
      <c r="J9529" s="1" t="s">
        <v>4165</v>
      </c>
      <c r="K9529" s="70">
        <v>880</v>
      </c>
      <c r="L9529" s="13"/>
    </row>
    <row r="9530" spans="1:12" ht="15" hidden="1" customHeight="1" outlineLevel="1">
      <c r="A9530" s="438" t="s">
        <v>421</v>
      </c>
      <c r="B9530" s="549" t="s">
        <v>608</v>
      </c>
      <c r="C9530" s="421" t="s">
        <v>2597</v>
      </c>
      <c r="D9530" s="588" t="s">
        <v>608</v>
      </c>
      <c r="E9530" s="28"/>
      <c r="F9530" s="187"/>
      <c r="G9530" s="2"/>
      <c r="I9530" s="249">
        <v>41949</v>
      </c>
      <c r="J9530" s="1" t="s">
        <v>5013</v>
      </c>
      <c r="K9530" s="2">
        <v>840</v>
      </c>
      <c r="L9530" s="13"/>
    </row>
    <row r="9531" spans="1:12" hidden="1" outlineLevel="1">
      <c r="A9531" s="438" t="s">
        <v>421</v>
      </c>
      <c r="B9531" s="549">
        <v>41950</v>
      </c>
      <c r="C9531" s="554" t="s">
        <v>475</v>
      </c>
      <c r="D9531" s="587">
        <v>430</v>
      </c>
      <c r="E9531" s="28"/>
      <c r="F9531" s="187"/>
      <c r="G9531" s="2"/>
      <c r="I9531" s="249">
        <v>41973</v>
      </c>
      <c r="J9531" s="1" t="s">
        <v>5069</v>
      </c>
      <c r="K9531" s="2">
        <v>240</v>
      </c>
      <c r="L9531" s="13"/>
    </row>
    <row r="9532" spans="1:12" hidden="1" outlineLevel="1">
      <c r="A9532" s="438" t="s">
        <v>421</v>
      </c>
      <c r="B9532" s="549" t="s">
        <v>608</v>
      </c>
      <c r="C9532" s="554" t="s">
        <v>283</v>
      </c>
      <c r="D9532" s="588" t="s">
        <v>608</v>
      </c>
      <c r="E9532" s="28"/>
      <c r="F9532" s="187"/>
      <c r="G9532" s="2"/>
      <c r="I9532" s="249"/>
      <c r="J9532" s="2"/>
      <c r="K9532" s="2"/>
      <c r="L9532" s="13"/>
    </row>
    <row r="9533" spans="1:12" hidden="1" outlineLevel="1">
      <c r="A9533" s="709" t="s">
        <v>467</v>
      </c>
      <c r="B9533" s="710">
        <v>41967</v>
      </c>
      <c r="C9533" s="711" t="s">
        <v>27</v>
      </c>
      <c r="D9533" s="712">
        <v>1012.14</v>
      </c>
      <c r="E9533" s="733"/>
      <c r="F9533" s="187"/>
      <c r="G9533" s="2"/>
      <c r="I9533" s="249"/>
      <c r="J9533" s="2"/>
      <c r="K9533" s="2"/>
      <c r="L9533" s="13"/>
    </row>
    <row r="9534" spans="1:12" hidden="1" outlineLevel="1">
      <c r="A9534" s="550" t="s">
        <v>3306</v>
      </c>
      <c r="B9534" s="551">
        <v>41946</v>
      </c>
      <c r="C9534" s="560" t="s">
        <v>3310</v>
      </c>
      <c r="D9534" s="693">
        <v>1000</v>
      </c>
      <c r="E9534" s="28"/>
      <c r="F9534" s="187"/>
      <c r="I9534" s="32"/>
      <c r="K9534" s="13"/>
      <c r="L9534" s="13"/>
    </row>
    <row r="9535" spans="1:12" hidden="1" outlineLevel="1">
      <c r="A9535" s="545" t="s">
        <v>2859</v>
      </c>
      <c r="B9535" s="546" t="s">
        <v>608</v>
      </c>
      <c r="C9535" s="547" t="s">
        <v>2179</v>
      </c>
      <c r="D9535" s="592" t="s">
        <v>608</v>
      </c>
      <c r="E9535" s="28"/>
      <c r="F9535" s="795"/>
      <c r="G9535" s="2"/>
      <c r="I9535" s="32"/>
      <c r="K9535" s="13"/>
      <c r="L9535" s="13"/>
    </row>
    <row r="9536" spans="1:12" hidden="1" outlineLevel="1">
      <c r="A9536" s="438" t="s">
        <v>421</v>
      </c>
      <c r="B9536" s="549">
        <v>41960</v>
      </c>
      <c r="C9536" s="554" t="s">
        <v>5027</v>
      </c>
      <c r="D9536" s="587">
        <v>1000</v>
      </c>
      <c r="E9536" s="28"/>
      <c r="F9536" s="187"/>
      <c r="G9536" s="2"/>
      <c r="I9536" s="32"/>
      <c r="K9536" s="13"/>
      <c r="L9536" s="13"/>
    </row>
    <row r="9537" spans="1:12" hidden="1" outlineLevel="1">
      <c r="A9537" s="438" t="s">
        <v>421</v>
      </c>
      <c r="B9537" s="549">
        <v>41948</v>
      </c>
      <c r="C9537" s="554" t="s">
        <v>269</v>
      </c>
      <c r="D9537" s="767">
        <v>1000</v>
      </c>
      <c r="E9537" s="28"/>
      <c r="F9537" s="187"/>
      <c r="G9537" s="2"/>
      <c r="I9537" s="32"/>
      <c r="K9537" s="13"/>
      <c r="L9537" s="13"/>
    </row>
    <row r="9538" spans="1:12" hidden="1" outlineLevel="1">
      <c r="A9538" s="545" t="s">
        <v>2859</v>
      </c>
      <c r="B9538" s="546" t="s">
        <v>608</v>
      </c>
      <c r="C9538" s="547" t="s">
        <v>6</v>
      </c>
      <c r="D9538" s="691" t="s">
        <v>608</v>
      </c>
      <c r="E9538" s="28"/>
      <c r="F9538" s="187"/>
      <c r="G9538" s="2"/>
      <c r="I9538" s="32"/>
      <c r="K9538" s="13"/>
      <c r="L9538" s="13"/>
    </row>
    <row r="9539" spans="1:12" hidden="1" outlineLevel="1">
      <c r="A9539" s="545" t="s">
        <v>2859</v>
      </c>
      <c r="B9539" s="546">
        <v>41944</v>
      </c>
      <c r="C9539" s="547" t="s">
        <v>3312</v>
      </c>
      <c r="D9539" s="691">
        <v>25000</v>
      </c>
      <c r="E9539" s="28"/>
      <c r="F9539" s="187"/>
      <c r="G9539" s="2"/>
      <c r="I9539" s="32"/>
      <c r="K9539" s="13"/>
      <c r="L9539" s="13"/>
    </row>
    <row r="9540" spans="1:12" hidden="1" outlineLevel="1">
      <c r="A9540" s="545" t="s">
        <v>2859</v>
      </c>
      <c r="B9540" s="546">
        <v>41944</v>
      </c>
      <c r="C9540" s="547" t="s">
        <v>2501</v>
      </c>
      <c r="D9540" s="766">
        <v>17887.53</v>
      </c>
      <c r="E9540" s="28"/>
      <c r="F9540" s="187"/>
      <c r="I9540" s="32"/>
      <c r="K9540" s="13"/>
      <c r="L9540" s="13"/>
    </row>
    <row r="9541" spans="1:12" hidden="1" outlineLevel="1">
      <c r="B9541" s="249"/>
      <c r="E9541" s="13"/>
      <c r="G9541" s="2"/>
      <c r="I9541" s="32"/>
      <c r="K9541" s="13"/>
      <c r="L9541" s="13"/>
    </row>
    <row r="9542" spans="1:12" hidden="1" outlineLevel="1">
      <c r="A9542" s="438" t="s">
        <v>421</v>
      </c>
      <c r="B9542" s="549">
        <v>41952</v>
      </c>
      <c r="C9542" s="554" t="s">
        <v>5074</v>
      </c>
      <c r="D9542" s="587">
        <f>30*43</f>
        <v>1290</v>
      </c>
      <c r="I9542" s="32"/>
      <c r="K9542" s="13"/>
      <c r="L9542" s="13"/>
    </row>
    <row r="9543" spans="1:12" hidden="1" outlineLevel="1">
      <c r="A9543" s="438" t="s">
        <v>421</v>
      </c>
      <c r="B9543" s="549">
        <v>41952</v>
      </c>
      <c r="C9543" s="554" t="s">
        <v>2598</v>
      </c>
      <c r="D9543" s="587">
        <v>140</v>
      </c>
      <c r="G9543" s="486"/>
      <c r="I9543" s="32"/>
      <c r="K9543" s="13"/>
      <c r="L9543" s="13"/>
    </row>
    <row r="9544" spans="1:12" ht="30" hidden="1" outlineLevel="1">
      <c r="A9544" s="438" t="s">
        <v>4048</v>
      </c>
      <c r="B9544" s="549">
        <v>41952</v>
      </c>
      <c r="C9544" s="554" t="s">
        <v>5016</v>
      </c>
      <c r="D9544" s="587">
        <f>18*32</f>
        <v>576</v>
      </c>
      <c r="G9544" s="2"/>
      <c r="I9544" s="32"/>
      <c r="K9544" s="13"/>
      <c r="L9544" s="13"/>
    </row>
    <row r="9545" spans="1:12" hidden="1" outlineLevel="1">
      <c r="A9545" s="438" t="s">
        <v>421</v>
      </c>
      <c r="B9545" s="549">
        <v>41952</v>
      </c>
      <c r="C9545" s="621" t="s">
        <v>4050</v>
      </c>
      <c r="D9545" s="622">
        <f>D9542+D9543-D9544</f>
        <v>854</v>
      </c>
      <c r="G9545" s="2"/>
      <c r="I9545" s="32"/>
      <c r="K9545" s="13"/>
      <c r="L9545" s="13"/>
    </row>
    <row r="9546" spans="1:12" hidden="1" outlineLevel="1">
      <c r="I9546" s="32"/>
      <c r="K9546" s="13"/>
      <c r="L9546" s="13"/>
    </row>
    <row r="9547" spans="1:12" hidden="1" outlineLevel="1">
      <c r="B9547" s="249"/>
      <c r="I9547" s="32"/>
      <c r="K9547" s="13"/>
      <c r="L9547" s="13"/>
    </row>
    <row r="9548" spans="1:12" hidden="1" outlineLevel="1">
      <c r="B9548" s="249">
        <v>41944</v>
      </c>
      <c r="C9548" s="1" t="s">
        <v>4997</v>
      </c>
      <c r="D9548" s="2">
        <v>920</v>
      </c>
      <c r="I9548" s="32"/>
      <c r="K9548" s="13"/>
      <c r="L9548" s="13"/>
    </row>
    <row r="9549" spans="1:12" hidden="1" outlineLevel="1">
      <c r="B9549" s="249">
        <v>41944</v>
      </c>
      <c r="C9549" s="1" t="s">
        <v>4998</v>
      </c>
      <c r="D9549" s="2">
        <v>320</v>
      </c>
      <c r="I9549" s="32"/>
      <c r="K9549" s="13"/>
      <c r="L9549" s="13"/>
    </row>
    <row r="9550" spans="1:12" hidden="1" outlineLevel="1">
      <c r="B9550" s="249">
        <v>41944</v>
      </c>
      <c r="C9550" s="70" t="s">
        <v>4999</v>
      </c>
      <c r="D9550" s="70">
        <v>140</v>
      </c>
      <c r="I9550" s="32"/>
      <c r="K9550" s="13"/>
      <c r="L9550" s="13"/>
    </row>
    <row r="9551" spans="1:12" hidden="1" outlineLevel="1">
      <c r="B9551" s="249">
        <v>41944</v>
      </c>
      <c r="C9551" s="205" t="s">
        <v>525</v>
      </c>
      <c r="D9551" s="2">
        <v>40</v>
      </c>
      <c r="I9551" s="32"/>
      <c r="K9551" s="13"/>
      <c r="L9551" s="13"/>
    </row>
    <row r="9552" spans="1:12" hidden="1" outlineLevel="1">
      <c r="A9552" s="2"/>
      <c r="B9552" s="249">
        <v>41944</v>
      </c>
      <c r="C9552" s="205" t="s">
        <v>226</v>
      </c>
      <c r="D9552" s="2">
        <v>40</v>
      </c>
      <c r="I9552" s="32"/>
      <c r="K9552" s="13"/>
    </row>
    <row r="9553" spans="1:11" hidden="1" outlineLevel="1">
      <c r="A9553" s="2"/>
      <c r="B9553" s="249">
        <v>41944</v>
      </c>
      <c r="C9553" s="1" t="s">
        <v>114</v>
      </c>
      <c r="D9553" s="2">
        <v>130</v>
      </c>
      <c r="I9553" s="32"/>
      <c r="K9553" s="13"/>
    </row>
    <row r="9554" spans="1:11" hidden="1" outlineLevel="1">
      <c r="B9554" s="249">
        <v>41944</v>
      </c>
      <c r="C9554" s="1" t="s">
        <v>224</v>
      </c>
      <c r="D9554" s="2">
        <v>10</v>
      </c>
      <c r="G9554" s="70"/>
      <c r="I9554" s="32"/>
      <c r="K9554" s="13"/>
    </row>
    <row r="9555" spans="1:11" hidden="1" outlineLevel="1">
      <c r="A9555" s="2"/>
      <c r="B9555" s="249">
        <v>41944</v>
      </c>
      <c r="C9555" s="205" t="s">
        <v>337</v>
      </c>
      <c r="D9555" s="2">
        <v>100</v>
      </c>
      <c r="G9555" s="70"/>
      <c r="I9555" s="32"/>
      <c r="J9555" s="2"/>
      <c r="K9555" s="13"/>
    </row>
    <row r="9556" spans="1:11" hidden="1" outlineLevel="1">
      <c r="A9556" s="2"/>
      <c r="B9556" s="249">
        <v>41944</v>
      </c>
      <c r="C9556" s="1" t="s">
        <v>4713</v>
      </c>
      <c r="D9556" s="2">
        <v>70</v>
      </c>
      <c r="G9556" s="70"/>
      <c r="K9556" s="13"/>
    </row>
    <row r="9557" spans="1:11" hidden="1" outlineLevel="1">
      <c r="A9557" s="2"/>
      <c r="B9557" s="249">
        <v>41944</v>
      </c>
      <c r="C9557" s="1" t="s">
        <v>5000</v>
      </c>
      <c r="D9557" s="2">
        <v>110</v>
      </c>
      <c r="G9557" s="70"/>
      <c r="I9557" s="32"/>
      <c r="K9557" s="13"/>
    </row>
    <row r="9558" spans="1:11" hidden="1" outlineLevel="1">
      <c r="A9558" s="2"/>
      <c r="B9558" s="249">
        <v>41944</v>
      </c>
      <c r="C9558" s="1" t="s">
        <v>2946</v>
      </c>
      <c r="D9558" s="2">
        <v>150</v>
      </c>
      <c r="F9558" s="2"/>
      <c r="G9558" s="70"/>
      <c r="K9558" s="13"/>
    </row>
    <row r="9559" spans="1:11" hidden="1" outlineLevel="1">
      <c r="A9559" s="2"/>
      <c r="B9559" s="249">
        <v>41944</v>
      </c>
      <c r="C9559" s="1" t="s">
        <v>5001</v>
      </c>
      <c r="D9559" s="2">
        <v>20</v>
      </c>
      <c r="G9559" s="2"/>
      <c r="K9559" s="13"/>
    </row>
    <row r="9560" spans="1:11" hidden="1" outlineLevel="1">
      <c r="A9560" s="2"/>
      <c r="B9560" s="249">
        <v>41944</v>
      </c>
      <c r="C9560" s="1" t="s">
        <v>59</v>
      </c>
      <c r="D9560" s="2">
        <v>120</v>
      </c>
      <c r="K9560" s="13"/>
    </row>
    <row r="9561" spans="1:11" hidden="1" outlineLevel="1">
      <c r="A9561" s="2"/>
      <c r="B9561" s="249">
        <v>41944</v>
      </c>
      <c r="C9561" s="1" t="s">
        <v>5002</v>
      </c>
      <c r="D9561" s="2">
        <v>10</v>
      </c>
      <c r="K9561" s="13"/>
    </row>
    <row r="9562" spans="1:11" hidden="1" outlineLevel="1">
      <c r="A9562" s="2"/>
      <c r="B9562" s="249">
        <v>41944</v>
      </c>
      <c r="C9562" s="1" t="s">
        <v>23</v>
      </c>
      <c r="D9562" s="2">
        <v>60</v>
      </c>
      <c r="K9562" s="13"/>
    </row>
    <row r="9563" spans="1:11" hidden="1" outlineLevel="1">
      <c r="A9563" s="2"/>
      <c r="B9563" s="249">
        <v>41944</v>
      </c>
      <c r="C9563" s="1" t="s">
        <v>401</v>
      </c>
      <c r="D9563" s="2">
        <v>35</v>
      </c>
      <c r="F9563" s="2"/>
    </row>
    <row r="9564" spans="1:11" hidden="1" outlineLevel="1">
      <c r="A9564" s="2"/>
      <c r="B9564" s="249">
        <v>41944</v>
      </c>
      <c r="C9564" s="1" t="s">
        <v>5003</v>
      </c>
      <c r="D9564" s="2">
        <v>15</v>
      </c>
      <c r="F9564" s="2"/>
      <c r="K9564" s="13"/>
    </row>
    <row r="9565" spans="1:11" hidden="1" outlineLevel="1">
      <c r="A9565" s="2"/>
      <c r="B9565" s="249">
        <v>41945</v>
      </c>
      <c r="C9565" s="1" t="s">
        <v>5004</v>
      </c>
      <c r="D9565" s="2">
        <v>200</v>
      </c>
      <c r="F9565" s="2"/>
      <c r="G9565" s="25"/>
      <c r="J9565" s="1" t="s">
        <v>195</v>
      </c>
      <c r="K9565" s="13">
        <f>SUM(K9529:K9564)</f>
        <v>1960</v>
      </c>
    </row>
    <row r="9566" spans="1:11" hidden="1" outlineLevel="1">
      <c r="B9566" s="249">
        <v>41945</v>
      </c>
      <c r="C9566" s="1" t="s">
        <v>901</v>
      </c>
      <c r="D9566" s="2">
        <v>5</v>
      </c>
      <c r="F9566" s="2"/>
      <c r="G9566" s="2"/>
      <c r="J9566" s="1" t="s">
        <v>130</v>
      </c>
      <c r="K9566" s="225">
        <f>K9525-K9565</f>
        <v>740</v>
      </c>
    </row>
    <row r="9567" spans="1:11" hidden="1" outlineLevel="1">
      <c r="B9567" s="249">
        <v>41945</v>
      </c>
      <c r="C9567" s="1" t="s">
        <v>5005</v>
      </c>
      <c r="D9567" s="2">
        <v>250</v>
      </c>
      <c r="F9567" s="2"/>
    </row>
    <row r="9568" spans="1:11" hidden="1" outlineLevel="1">
      <c r="B9568" s="249">
        <v>41945</v>
      </c>
      <c r="C9568" s="1" t="s">
        <v>111</v>
      </c>
      <c r="D9568" s="2">
        <v>15</v>
      </c>
      <c r="F9568" s="2"/>
      <c r="I9568" s="72"/>
      <c r="K9568" s="2"/>
    </row>
    <row r="9569" spans="2:11" hidden="1" outlineLevel="1">
      <c r="B9569" s="249">
        <v>41946</v>
      </c>
      <c r="C9569" s="1" t="s">
        <v>246</v>
      </c>
      <c r="D9569" s="2">
        <v>90</v>
      </c>
      <c r="F9569" s="2"/>
      <c r="G9569" s="2"/>
      <c r="I9569" s="32"/>
      <c r="K9569" s="2"/>
    </row>
    <row r="9570" spans="2:11" hidden="1" outlineLevel="1">
      <c r="B9570" s="249">
        <v>41946</v>
      </c>
      <c r="C9570" s="1" t="s">
        <v>589</v>
      </c>
      <c r="D9570" s="2">
        <v>144</v>
      </c>
      <c r="F9570" s="2"/>
    </row>
    <row r="9571" spans="2:11" hidden="1" outlineLevel="1">
      <c r="B9571" s="249">
        <v>41946</v>
      </c>
      <c r="C9571" s="1" t="s">
        <v>51</v>
      </c>
      <c r="D9571" s="2">
        <v>10</v>
      </c>
      <c r="F9571" s="2"/>
    </row>
    <row r="9572" spans="2:11" hidden="1" outlineLevel="1">
      <c r="B9572" s="249">
        <v>41947</v>
      </c>
      <c r="C9572" s="1" t="s">
        <v>525</v>
      </c>
      <c r="D9572" s="2">
        <v>79</v>
      </c>
      <c r="F9572" s="2"/>
    </row>
    <row r="9573" spans="2:11" hidden="1" outlineLevel="1">
      <c r="B9573" s="249">
        <v>41947</v>
      </c>
      <c r="C9573" s="1" t="s">
        <v>5012</v>
      </c>
      <c r="D9573" s="14">
        <v>105</v>
      </c>
      <c r="F9573" s="2"/>
    </row>
    <row r="9574" spans="2:11" hidden="1" outlineLevel="1">
      <c r="B9574" s="249">
        <v>41947</v>
      </c>
      <c r="C9574" s="1" t="s">
        <v>51</v>
      </c>
      <c r="D9574" s="2">
        <v>210</v>
      </c>
      <c r="F9574" s="2"/>
    </row>
    <row r="9575" spans="2:11" hidden="1" outlineLevel="1">
      <c r="B9575" s="249">
        <v>41947</v>
      </c>
      <c r="C9575" s="1" t="s">
        <v>51</v>
      </c>
      <c r="D9575" s="2">
        <v>116</v>
      </c>
    </row>
    <row r="9576" spans="2:11" hidden="1" outlineLevel="1">
      <c r="B9576" s="249">
        <v>41947</v>
      </c>
      <c r="C9576" s="1" t="s">
        <v>4165</v>
      </c>
      <c r="D9576" s="2">
        <v>18</v>
      </c>
    </row>
    <row r="9577" spans="2:11" hidden="1" outlineLevel="1">
      <c r="B9577" s="249">
        <v>41947</v>
      </c>
      <c r="C9577" s="1" t="s">
        <v>220</v>
      </c>
      <c r="D9577" s="2">
        <v>15</v>
      </c>
      <c r="F9577" s="2"/>
      <c r="G9577" s="2"/>
    </row>
    <row r="9578" spans="2:11" hidden="1" outlineLevel="1">
      <c r="B9578" s="249">
        <v>41948</v>
      </c>
      <c r="C9578" s="1" t="s">
        <v>525</v>
      </c>
      <c r="D9578" s="70">
        <v>70</v>
      </c>
      <c r="F9578" s="2"/>
      <c r="G9578" s="2"/>
    </row>
    <row r="9579" spans="2:11" hidden="1" outlineLevel="1">
      <c r="B9579" s="249">
        <v>41948</v>
      </c>
      <c r="C9579" s="1" t="s">
        <v>246</v>
      </c>
      <c r="D9579" s="2">
        <v>90</v>
      </c>
      <c r="G9579" s="2"/>
    </row>
    <row r="9580" spans="2:11" hidden="1" outlineLevel="1">
      <c r="B9580" s="249">
        <v>41949</v>
      </c>
      <c r="C9580" s="1" t="s">
        <v>525</v>
      </c>
      <c r="D9580" s="2">
        <v>62</v>
      </c>
      <c r="E9580" s="2"/>
      <c r="G9580" s="2"/>
    </row>
    <row r="9581" spans="2:11" hidden="1" outlineLevel="1">
      <c r="B9581" s="249">
        <v>41949</v>
      </c>
      <c r="C9581" s="1" t="s">
        <v>637</v>
      </c>
      <c r="D9581" s="2">
        <v>52</v>
      </c>
      <c r="F9581" s="2"/>
      <c r="G9581" s="2"/>
    </row>
    <row r="9582" spans="2:11" hidden="1" outlineLevel="1">
      <c r="B9582" s="249">
        <v>41949</v>
      </c>
      <c r="C9582" s="1" t="s">
        <v>114</v>
      </c>
      <c r="D9582" s="2">
        <v>50</v>
      </c>
      <c r="F9582" s="2"/>
      <c r="G9582" s="2"/>
    </row>
    <row r="9583" spans="2:11" hidden="1" outlineLevel="1">
      <c r="B9583" s="249">
        <v>41949</v>
      </c>
      <c r="C9583" s="1" t="s">
        <v>48</v>
      </c>
      <c r="D9583" s="2">
        <v>122</v>
      </c>
      <c r="G9583" s="2"/>
    </row>
    <row r="9584" spans="2:11" hidden="1" outlineLevel="1">
      <c r="B9584" s="249">
        <v>41949</v>
      </c>
      <c r="C9584" s="1" t="s">
        <v>132</v>
      </c>
      <c r="D9584" s="2">
        <v>100</v>
      </c>
      <c r="F9584" s="2"/>
      <c r="G9584" s="2"/>
    </row>
    <row r="9585" spans="2:8" hidden="1" outlineLevel="1">
      <c r="B9585" s="249">
        <v>41950</v>
      </c>
      <c r="C9585" s="2" t="s">
        <v>111</v>
      </c>
      <c r="D9585" s="2">
        <v>30</v>
      </c>
      <c r="F9585" s="2"/>
      <c r="H9585" s="7"/>
    </row>
    <row r="9586" spans="2:8" hidden="1" outlineLevel="1">
      <c r="B9586" s="249">
        <v>41950</v>
      </c>
      <c r="C9586" s="2" t="s">
        <v>525</v>
      </c>
      <c r="D9586" s="2">
        <v>30</v>
      </c>
      <c r="E9586" s="2"/>
      <c r="F9586" s="2"/>
      <c r="H9586" s="7"/>
    </row>
    <row r="9587" spans="2:8" hidden="1" outlineLevel="1">
      <c r="B9587" s="249">
        <v>41950</v>
      </c>
      <c r="C9587" s="1" t="s">
        <v>401</v>
      </c>
      <c r="D9587" s="2">
        <v>40</v>
      </c>
      <c r="H9587" s="7"/>
    </row>
    <row r="9588" spans="2:8" hidden="1" outlineLevel="1">
      <c r="B9588" s="249">
        <v>41950</v>
      </c>
      <c r="C9588" s="1" t="s">
        <v>525</v>
      </c>
      <c r="D9588" s="2">
        <v>30</v>
      </c>
      <c r="F9588" s="2"/>
      <c r="G9588" s="2"/>
    </row>
    <row r="9589" spans="2:8" hidden="1" outlineLevel="1">
      <c r="B9589" s="249">
        <v>41950</v>
      </c>
      <c r="C9589" s="1" t="s">
        <v>2883</v>
      </c>
      <c r="D9589" s="2">
        <v>80</v>
      </c>
      <c r="G9589" s="2"/>
    </row>
    <row r="9590" spans="2:8" hidden="1" outlineLevel="1">
      <c r="B9590" s="249">
        <v>41950</v>
      </c>
      <c r="C9590" s="1" t="s">
        <v>114</v>
      </c>
      <c r="D9590" s="2">
        <v>60</v>
      </c>
      <c r="G9590" s="2"/>
    </row>
    <row r="9591" spans="2:8" hidden="1" outlineLevel="1">
      <c r="B9591" s="249">
        <v>41950</v>
      </c>
      <c r="C9591" s="1" t="s">
        <v>80</v>
      </c>
      <c r="D9591" s="2">
        <v>30</v>
      </c>
      <c r="F9591" s="2"/>
    </row>
    <row r="9592" spans="2:8" hidden="1" outlineLevel="1">
      <c r="B9592" s="249">
        <v>41951</v>
      </c>
      <c r="C9592" s="1" t="s">
        <v>4486</v>
      </c>
      <c r="D9592" s="14">
        <v>150</v>
      </c>
    </row>
    <row r="9593" spans="2:8" hidden="1" outlineLevel="1">
      <c r="B9593" s="249">
        <v>41951</v>
      </c>
      <c r="C9593" s="1" t="s">
        <v>4487</v>
      </c>
      <c r="D9593" s="2">
        <v>130</v>
      </c>
    </row>
    <row r="9594" spans="2:8" hidden="1" outlineLevel="1">
      <c r="B9594" s="249">
        <v>41951</v>
      </c>
      <c r="C9594" s="1" t="s">
        <v>4706</v>
      </c>
      <c r="D9594" s="2">
        <v>60</v>
      </c>
      <c r="F9594" s="2"/>
    </row>
    <row r="9595" spans="2:8" hidden="1" outlineLevel="1">
      <c r="B9595" s="249">
        <v>41951</v>
      </c>
      <c r="C9595" s="1" t="s">
        <v>223</v>
      </c>
      <c r="D9595" s="2">
        <v>15</v>
      </c>
    </row>
    <row r="9596" spans="2:8" hidden="1" outlineLevel="1">
      <c r="B9596" s="249">
        <v>41951</v>
      </c>
      <c r="C9596" s="1" t="s">
        <v>977</v>
      </c>
      <c r="D9596" s="2">
        <v>50</v>
      </c>
      <c r="F9596" s="2"/>
    </row>
    <row r="9597" spans="2:8" hidden="1" outlineLevel="1">
      <c r="B9597" s="249">
        <v>41951</v>
      </c>
      <c r="C9597" s="1" t="s">
        <v>567</v>
      </c>
      <c r="D9597" s="2">
        <v>285</v>
      </c>
    </row>
    <row r="9598" spans="2:8" hidden="1" outlineLevel="1">
      <c r="B9598" s="249">
        <v>41951</v>
      </c>
      <c r="C9598" s="1" t="s">
        <v>143</v>
      </c>
      <c r="D9598" s="2">
        <v>12</v>
      </c>
      <c r="F9598" s="2"/>
    </row>
    <row r="9599" spans="2:8" hidden="1" outlineLevel="1">
      <c r="B9599" s="249">
        <v>41951</v>
      </c>
      <c r="C9599" s="1" t="s">
        <v>5015</v>
      </c>
      <c r="D9599" s="2">
        <v>50</v>
      </c>
      <c r="F9599" s="2"/>
    </row>
    <row r="9600" spans="2:8" hidden="1" outlineLevel="1">
      <c r="B9600" s="249">
        <v>41951</v>
      </c>
      <c r="C9600" s="2" t="s">
        <v>210</v>
      </c>
      <c r="D9600" s="2">
        <v>42</v>
      </c>
    </row>
    <row r="9601" spans="2:15" hidden="1" outlineLevel="1">
      <c r="B9601" s="249">
        <v>41952</v>
      </c>
      <c r="C9601" s="1" t="s">
        <v>1173</v>
      </c>
      <c r="D9601" s="2">
        <v>32</v>
      </c>
      <c r="F9601" s="2"/>
    </row>
    <row r="9602" spans="2:15" hidden="1" outlineLevel="1">
      <c r="B9602" s="249">
        <v>41952</v>
      </c>
      <c r="C9602" s="2" t="s">
        <v>2487</v>
      </c>
      <c r="D9602" s="2">
        <v>5</v>
      </c>
      <c r="F9602" s="233"/>
      <c r="G9602"/>
      <c r="H9602"/>
      <c r="I9602"/>
      <c r="J9602"/>
      <c r="K9602"/>
      <c r="L9602"/>
      <c r="M9602"/>
      <c r="N9602"/>
      <c r="O9602"/>
    </row>
    <row r="9603" spans="2:15" hidden="1" outlineLevel="1">
      <c r="B9603" s="249">
        <v>41952</v>
      </c>
      <c r="C9603" s="2" t="s">
        <v>114</v>
      </c>
      <c r="D9603" s="2">
        <v>30</v>
      </c>
    </row>
    <row r="9604" spans="2:15" hidden="1" outlineLevel="1">
      <c r="B9604" s="249">
        <v>41952</v>
      </c>
      <c r="C9604" s="2" t="s">
        <v>2545</v>
      </c>
      <c r="D9604" s="2">
        <v>75</v>
      </c>
      <c r="G9604" s="2"/>
      <c r="I9604" s="32"/>
      <c r="K9604" s="2"/>
    </row>
    <row r="9605" spans="2:15" hidden="1" outlineLevel="1">
      <c r="B9605" s="249">
        <v>41952</v>
      </c>
      <c r="C9605" s="2" t="s">
        <v>23</v>
      </c>
      <c r="D9605" s="2">
        <v>80</v>
      </c>
      <c r="F9605" s="2"/>
      <c r="I9605" s="32"/>
      <c r="K9605" s="2"/>
    </row>
    <row r="9606" spans="2:15" hidden="1" outlineLevel="1">
      <c r="B9606" s="249">
        <v>41953</v>
      </c>
      <c r="C9606" s="2" t="s">
        <v>525</v>
      </c>
      <c r="D9606" s="2">
        <v>80</v>
      </c>
      <c r="F9606" s="2"/>
    </row>
    <row r="9607" spans="2:15" hidden="1" outlineLevel="1">
      <c r="B9607" s="249">
        <v>41953</v>
      </c>
      <c r="C9607" s="2" t="s">
        <v>111</v>
      </c>
      <c r="D9607" s="2">
        <v>28</v>
      </c>
      <c r="F9607" s="2"/>
      <c r="G9607" s="2"/>
    </row>
    <row r="9608" spans="2:15" hidden="1" outlineLevel="1">
      <c r="B9608" s="249">
        <v>41953</v>
      </c>
      <c r="C9608" s="2" t="s">
        <v>721</v>
      </c>
      <c r="D9608" s="2">
        <v>170</v>
      </c>
      <c r="F9608" s="2"/>
    </row>
    <row r="9609" spans="2:15" hidden="1" outlineLevel="1">
      <c r="B9609" s="249">
        <v>41953</v>
      </c>
      <c r="C9609" s="2" t="s">
        <v>114</v>
      </c>
      <c r="D9609" s="2">
        <v>40</v>
      </c>
    </row>
    <row r="9610" spans="2:15" hidden="1" outlineLevel="1">
      <c r="B9610" s="249">
        <v>41953</v>
      </c>
      <c r="C9610" s="2" t="s">
        <v>3452</v>
      </c>
      <c r="D9610" s="2">
        <v>80</v>
      </c>
    </row>
    <row r="9611" spans="2:15" hidden="1" outlineLevel="1">
      <c r="B9611" s="249">
        <v>41953</v>
      </c>
      <c r="C9611" s="1" t="s">
        <v>4001</v>
      </c>
      <c r="D9611" s="2">
        <v>252</v>
      </c>
      <c r="F9611" s="2"/>
    </row>
    <row r="9612" spans="2:15" hidden="1" outlineLevel="1">
      <c r="B9612" s="249">
        <v>41953</v>
      </c>
      <c r="C9612" s="1" t="s">
        <v>2681</v>
      </c>
      <c r="D9612" s="2">
        <v>50</v>
      </c>
    </row>
    <row r="9613" spans="2:15" hidden="1" outlineLevel="1">
      <c r="B9613" s="249">
        <v>41953</v>
      </c>
      <c r="C9613" s="1" t="s">
        <v>246</v>
      </c>
      <c r="D9613" s="2">
        <v>70</v>
      </c>
      <c r="F9613" s="2"/>
    </row>
    <row r="9614" spans="2:15" hidden="1" outlineLevel="1">
      <c r="B9614" s="249">
        <v>41954</v>
      </c>
      <c r="C9614" s="1" t="s">
        <v>525</v>
      </c>
      <c r="D9614" s="2">
        <v>47</v>
      </c>
      <c r="F9614" s="2"/>
    </row>
    <row r="9615" spans="2:15" hidden="1" outlineLevel="1">
      <c r="B9615" s="249">
        <v>41954</v>
      </c>
      <c r="C9615" s="1" t="s">
        <v>12</v>
      </c>
      <c r="D9615" s="404">
        <v>100</v>
      </c>
    </row>
    <row r="9616" spans="2:15" hidden="1" outlineLevel="1">
      <c r="B9616" s="249">
        <v>41954</v>
      </c>
      <c r="C9616" s="1" t="s">
        <v>525</v>
      </c>
      <c r="D9616" s="2">
        <v>22</v>
      </c>
    </row>
    <row r="9617" spans="2:10" hidden="1" outlineLevel="1">
      <c r="B9617" s="249">
        <v>41954</v>
      </c>
      <c r="C9617" s="1" t="s">
        <v>525</v>
      </c>
      <c r="D9617" s="2">
        <v>40</v>
      </c>
    </row>
    <row r="9618" spans="2:10" hidden="1" outlineLevel="1">
      <c r="B9618" s="249">
        <v>41954</v>
      </c>
      <c r="C9618" s="1" t="s">
        <v>205</v>
      </c>
      <c r="D9618" s="2">
        <v>188</v>
      </c>
      <c r="E9618" s="2"/>
      <c r="F9618" s="2"/>
    </row>
    <row r="9619" spans="2:10" hidden="1" outlineLevel="1">
      <c r="B9619" s="249">
        <v>41954</v>
      </c>
      <c r="C9619" s="1" t="s">
        <v>246</v>
      </c>
      <c r="D9619" s="2">
        <v>35</v>
      </c>
      <c r="F9619" s="2"/>
    </row>
    <row r="9620" spans="2:10" hidden="1" outlineLevel="1">
      <c r="B9620" s="249">
        <v>41954</v>
      </c>
      <c r="C9620" s="1" t="s">
        <v>5024</v>
      </c>
      <c r="D9620" s="2">
        <v>15</v>
      </c>
      <c r="F9620" s="2"/>
      <c r="H9620" s="7"/>
    </row>
    <row r="9621" spans="2:10" hidden="1" outlineLevel="1">
      <c r="B9621" s="249">
        <v>41955</v>
      </c>
      <c r="C9621" s="1" t="s">
        <v>525</v>
      </c>
      <c r="D9621" s="2">
        <v>106</v>
      </c>
      <c r="E9621" s="2"/>
      <c r="H9621" s="7"/>
    </row>
    <row r="9622" spans="2:10" hidden="1" outlineLevel="1">
      <c r="B9622" s="249">
        <v>41956</v>
      </c>
      <c r="C9622" s="1" t="s">
        <v>6</v>
      </c>
      <c r="D9622" s="2">
        <v>100</v>
      </c>
      <c r="E9622" s="2"/>
      <c r="J9622" s="7"/>
    </row>
    <row r="9623" spans="2:10" hidden="1" outlineLevel="1">
      <c r="B9623" s="249">
        <v>41956</v>
      </c>
      <c r="C9623" s="1" t="s">
        <v>525</v>
      </c>
      <c r="D9623" s="2">
        <v>70</v>
      </c>
      <c r="E9623" s="2"/>
      <c r="F9623" s="2"/>
      <c r="J9623" s="7"/>
    </row>
    <row r="9624" spans="2:10" hidden="1" outlineLevel="1">
      <c r="B9624" s="249">
        <v>41956</v>
      </c>
      <c r="C9624" s="1" t="s">
        <v>12</v>
      </c>
      <c r="D9624" s="2">
        <v>50</v>
      </c>
      <c r="E9624" s="2"/>
      <c r="F9624" s="2"/>
    </row>
    <row r="9625" spans="2:10" hidden="1" outlineLevel="1">
      <c r="B9625" s="249">
        <v>41956</v>
      </c>
      <c r="C9625" s="1" t="s">
        <v>525</v>
      </c>
      <c r="D9625" s="2">
        <v>114</v>
      </c>
      <c r="E9625" s="2"/>
      <c r="H9625" s="2"/>
    </row>
    <row r="9626" spans="2:10" hidden="1" outlineLevel="1">
      <c r="B9626" s="249">
        <v>41956</v>
      </c>
      <c r="C9626" s="1" t="s">
        <v>525</v>
      </c>
      <c r="D9626" s="2">
        <v>154</v>
      </c>
      <c r="F9626" s="2"/>
    </row>
    <row r="9627" spans="2:10" hidden="1" outlineLevel="1">
      <c r="B9627" s="249">
        <v>41956</v>
      </c>
      <c r="C9627" s="1" t="s">
        <v>23</v>
      </c>
      <c r="D9627" s="2">
        <v>122</v>
      </c>
      <c r="E9627" s="2"/>
      <c r="F9627" s="2"/>
    </row>
    <row r="9628" spans="2:10" hidden="1" outlineLevel="1">
      <c r="B9628" s="249">
        <v>41957</v>
      </c>
      <c r="C9628" s="1" t="s">
        <v>525</v>
      </c>
      <c r="D9628" s="2">
        <v>68</v>
      </c>
      <c r="F9628" s="2"/>
    </row>
    <row r="9629" spans="2:10" hidden="1" outlineLevel="1">
      <c r="B9629" s="249">
        <v>41957</v>
      </c>
      <c r="C9629" s="1" t="s">
        <v>12</v>
      </c>
      <c r="D9629" s="2">
        <v>100</v>
      </c>
      <c r="E9629" s="2"/>
    </row>
    <row r="9630" spans="2:10" hidden="1" outlineLevel="1">
      <c r="B9630" s="249">
        <v>41957</v>
      </c>
      <c r="C9630" s="1" t="s">
        <v>525</v>
      </c>
      <c r="D9630" s="2">
        <v>120</v>
      </c>
      <c r="F9630" s="2"/>
    </row>
    <row r="9631" spans="2:10" hidden="1" outlineLevel="1">
      <c r="B9631" s="249">
        <v>41957</v>
      </c>
      <c r="C9631" s="1" t="s">
        <v>661</v>
      </c>
      <c r="D9631" s="2">
        <v>1200</v>
      </c>
    </row>
    <row r="9632" spans="2:10" hidden="1" outlineLevel="1">
      <c r="B9632" s="249">
        <v>41957</v>
      </c>
      <c r="C9632" s="1" t="s">
        <v>246</v>
      </c>
      <c r="D9632" s="2">
        <v>30</v>
      </c>
    </row>
    <row r="9633" spans="2:6" hidden="1" outlineLevel="1">
      <c r="B9633" s="249">
        <v>41957</v>
      </c>
      <c r="C9633" s="1" t="s">
        <v>525</v>
      </c>
      <c r="D9633" s="2">
        <v>390</v>
      </c>
      <c r="F9633" s="2"/>
    </row>
    <row r="9634" spans="2:6" hidden="1" outlineLevel="1">
      <c r="B9634" s="249">
        <v>41957</v>
      </c>
      <c r="C9634" s="1" t="s">
        <v>23</v>
      </c>
      <c r="D9634" s="2">
        <v>140</v>
      </c>
      <c r="E9634" s="253"/>
      <c r="F9634" s="2"/>
    </row>
    <row r="9635" spans="2:6" hidden="1" outlineLevel="1">
      <c r="B9635" s="249">
        <v>41958</v>
      </c>
      <c r="C9635" s="1" t="s">
        <v>18</v>
      </c>
      <c r="D9635" s="2">
        <v>702</v>
      </c>
      <c r="E9635" s="2"/>
      <c r="F9635" s="2"/>
    </row>
    <row r="9636" spans="2:6" hidden="1" outlineLevel="1">
      <c r="B9636" s="249">
        <v>41958</v>
      </c>
      <c r="C9636" s="1" t="s">
        <v>246</v>
      </c>
      <c r="D9636" s="2">
        <v>30</v>
      </c>
    </row>
    <row r="9637" spans="2:6" hidden="1" outlineLevel="1">
      <c r="B9637" s="249">
        <v>41958</v>
      </c>
      <c r="C9637" s="1" t="s">
        <v>57</v>
      </c>
      <c r="D9637" s="2">
        <v>150</v>
      </c>
      <c r="F9637" s="2"/>
    </row>
    <row r="9638" spans="2:6" hidden="1" outlineLevel="1">
      <c r="B9638" s="249">
        <v>41958</v>
      </c>
      <c r="C9638" s="1" t="s">
        <v>23</v>
      </c>
      <c r="D9638" s="2">
        <v>270</v>
      </c>
    </row>
    <row r="9639" spans="2:6" hidden="1" outlineLevel="1">
      <c r="B9639" s="249">
        <v>41959</v>
      </c>
      <c r="C9639" s="2" t="s">
        <v>247</v>
      </c>
      <c r="D9639" s="2">
        <v>22</v>
      </c>
      <c r="F9639" s="2"/>
    </row>
    <row r="9640" spans="2:6" hidden="1" outlineLevel="1">
      <c r="B9640" s="249">
        <v>41959</v>
      </c>
      <c r="C9640" s="2" t="s">
        <v>5025</v>
      </c>
      <c r="D9640" s="2">
        <v>65</v>
      </c>
      <c r="E9640" s="2"/>
      <c r="F9640" s="2"/>
    </row>
    <row r="9641" spans="2:6" hidden="1" outlineLevel="1">
      <c r="B9641" s="249">
        <v>41959</v>
      </c>
      <c r="C9641" s="205" t="s">
        <v>80</v>
      </c>
      <c r="D9641" s="2">
        <v>30</v>
      </c>
      <c r="F9641" s="2"/>
    </row>
    <row r="9642" spans="2:6" hidden="1" outlineLevel="1">
      <c r="B9642" s="249">
        <v>41959</v>
      </c>
      <c r="C9642" s="1" t="s">
        <v>3262</v>
      </c>
      <c r="D9642" s="2">
        <v>30</v>
      </c>
    </row>
    <row r="9643" spans="2:6" hidden="1" outlineLevel="1">
      <c r="B9643" s="249">
        <v>41959</v>
      </c>
      <c r="C9643" s="1" t="s">
        <v>23</v>
      </c>
      <c r="D9643" s="2">
        <v>100</v>
      </c>
      <c r="F9643" s="2"/>
    </row>
    <row r="9644" spans="2:6" hidden="1" outlineLevel="1">
      <c r="B9644" s="249">
        <v>41960</v>
      </c>
      <c r="C9644" s="1" t="s">
        <v>525</v>
      </c>
      <c r="D9644" s="2">
        <v>105</v>
      </c>
      <c r="F9644" s="2"/>
    </row>
    <row r="9645" spans="2:6" hidden="1" outlineLevel="1">
      <c r="B9645" s="249">
        <v>41960</v>
      </c>
      <c r="C9645" s="1" t="s">
        <v>49</v>
      </c>
      <c r="D9645" s="2">
        <v>50</v>
      </c>
      <c r="F9645" s="2"/>
    </row>
    <row r="9646" spans="2:6" hidden="1" outlineLevel="1">
      <c r="B9646" s="249">
        <v>41960</v>
      </c>
      <c r="C9646" s="1" t="s">
        <v>246</v>
      </c>
      <c r="D9646" s="2">
        <v>30</v>
      </c>
      <c r="F9646" s="2"/>
    </row>
    <row r="9647" spans="2:6" hidden="1" outlineLevel="1">
      <c r="B9647" s="249">
        <v>41960</v>
      </c>
      <c r="C9647" s="1" t="s">
        <v>58</v>
      </c>
      <c r="D9647" s="2">
        <v>25</v>
      </c>
      <c r="F9647" s="2"/>
    </row>
    <row r="9648" spans="2:6" hidden="1" outlineLevel="1">
      <c r="B9648" s="249">
        <v>41960</v>
      </c>
      <c r="C9648" s="1" t="s">
        <v>23</v>
      </c>
      <c r="D9648" s="2">
        <v>50</v>
      </c>
      <c r="F9648" s="2"/>
    </row>
    <row r="9649" spans="2:7" hidden="1" outlineLevel="1">
      <c r="B9649" s="249">
        <v>41961</v>
      </c>
      <c r="C9649" s="1" t="s">
        <v>525</v>
      </c>
      <c r="D9649" s="14">
        <v>125</v>
      </c>
      <c r="F9649" s="2"/>
    </row>
    <row r="9650" spans="2:7" hidden="1" outlineLevel="1">
      <c r="B9650" s="249">
        <v>41961</v>
      </c>
      <c r="C9650" s="1" t="s">
        <v>4635</v>
      </c>
      <c r="D9650" s="2">
        <v>100</v>
      </c>
      <c r="F9650" s="2"/>
      <c r="G9650" s="2"/>
    </row>
    <row r="9651" spans="2:7" hidden="1" outlineLevel="1">
      <c r="B9651" s="249">
        <v>41961</v>
      </c>
      <c r="C9651" s="1" t="s">
        <v>5029</v>
      </c>
      <c r="D9651" s="2">
        <v>20</v>
      </c>
      <c r="F9651" s="2"/>
    </row>
    <row r="9652" spans="2:7" hidden="1" outlineLevel="1">
      <c r="B9652" s="249">
        <v>41962</v>
      </c>
      <c r="C9652" s="1" t="s">
        <v>3262</v>
      </c>
      <c r="D9652" s="2">
        <v>40</v>
      </c>
      <c r="F9652" s="2"/>
    </row>
    <row r="9653" spans="2:7" hidden="1" outlineLevel="1">
      <c r="B9653" s="249">
        <v>41962</v>
      </c>
      <c r="C9653" s="1" t="s">
        <v>114</v>
      </c>
      <c r="D9653" s="2">
        <v>60</v>
      </c>
    </row>
    <row r="9654" spans="2:7" hidden="1" outlineLevel="1">
      <c r="B9654" s="249">
        <v>41963</v>
      </c>
      <c r="C9654" s="1" t="s">
        <v>525</v>
      </c>
      <c r="D9654" s="2">
        <v>170</v>
      </c>
    </row>
    <row r="9655" spans="2:7" hidden="1" outlineLevel="1">
      <c r="B9655" s="249">
        <v>41963</v>
      </c>
      <c r="C9655" s="1" t="s">
        <v>516</v>
      </c>
      <c r="D9655" s="2">
        <v>20</v>
      </c>
    </row>
    <row r="9656" spans="2:7" hidden="1" outlineLevel="1">
      <c r="B9656" s="249">
        <v>41963</v>
      </c>
      <c r="C9656" s="1" t="s">
        <v>205</v>
      </c>
      <c r="D9656" s="2">
        <v>8</v>
      </c>
    </row>
    <row r="9657" spans="2:7" hidden="1" outlineLevel="1">
      <c r="B9657" s="249">
        <v>41964</v>
      </c>
      <c r="C9657" s="1" t="s">
        <v>525</v>
      </c>
      <c r="D9657" s="2">
        <v>18</v>
      </c>
    </row>
    <row r="9658" spans="2:7" hidden="1" outlineLevel="1">
      <c r="B9658" s="249">
        <v>41964</v>
      </c>
      <c r="C9658" s="2" t="s">
        <v>525</v>
      </c>
      <c r="D9658" s="2">
        <v>32</v>
      </c>
    </row>
    <row r="9659" spans="2:7" hidden="1" outlineLevel="1">
      <c r="B9659" s="249">
        <v>41964</v>
      </c>
      <c r="C9659" s="2" t="s">
        <v>525</v>
      </c>
      <c r="D9659" s="2">
        <v>40</v>
      </c>
      <c r="E9659" s="2"/>
    </row>
    <row r="9660" spans="2:7" hidden="1" outlineLevel="1">
      <c r="B9660" s="400">
        <v>41964</v>
      </c>
      <c r="C9660" s="267" t="s">
        <v>525</v>
      </c>
      <c r="D9660" s="404">
        <v>15</v>
      </c>
      <c r="E9660" s="2"/>
      <c r="F9660" s="2"/>
    </row>
    <row r="9661" spans="2:7" hidden="1" outlineLevel="1">
      <c r="B9661" s="400">
        <v>41964</v>
      </c>
      <c r="C9661" s="267" t="s">
        <v>525</v>
      </c>
      <c r="D9661" s="404">
        <v>305</v>
      </c>
      <c r="F9661" s="2"/>
    </row>
    <row r="9662" spans="2:7" hidden="1" outlineLevel="1">
      <c r="B9662" s="400">
        <v>41964</v>
      </c>
      <c r="C9662" s="267" t="s">
        <v>110</v>
      </c>
      <c r="D9662" s="404">
        <v>65</v>
      </c>
    </row>
    <row r="9663" spans="2:7" hidden="1" outlineLevel="1">
      <c r="B9663" s="400">
        <v>41964</v>
      </c>
      <c r="C9663" s="477" t="s">
        <v>23</v>
      </c>
      <c r="D9663" s="404">
        <v>80</v>
      </c>
    </row>
    <row r="9664" spans="2:7" hidden="1" outlineLevel="1">
      <c r="B9664" s="400">
        <v>41964</v>
      </c>
      <c r="C9664" s="267" t="s">
        <v>226</v>
      </c>
      <c r="D9664" s="404">
        <v>5</v>
      </c>
    </row>
    <row r="9665" spans="2:6" hidden="1" outlineLevel="1">
      <c r="B9665" s="400">
        <v>41964</v>
      </c>
      <c r="C9665" s="267" t="s">
        <v>582</v>
      </c>
      <c r="D9665" s="404">
        <v>300</v>
      </c>
      <c r="F9665" s="228"/>
    </row>
    <row r="9666" spans="2:6" hidden="1" outlineLevel="1">
      <c r="B9666" s="400">
        <v>41965</v>
      </c>
      <c r="C9666" s="477" t="s">
        <v>4751</v>
      </c>
      <c r="D9666" s="404">
        <v>51</v>
      </c>
      <c r="F9666" s="2"/>
    </row>
    <row r="9667" spans="2:6" hidden="1" outlineLevel="1">
      <c r="B9667" s="400">
        <v>41965</v>
      </c>
      <c r="C9667" s="267" t="s">
        <v>525</v>
      </c>
      <c r="D9667" s="404">
        <v>100</v>
      </c>
      <c r="E9667" s="2"/>
    </row>
    <row r="9668" spans="2:6" hidden="1" outlineLevel="1">
      <c r="B9668" s="400">
        <v>41965</v>
      </c>
      <c r="C9668" s="267" t="s">
        <v>5033</v>
      </c>
      <c r="D9668" s="404">
        <v>190</v>
      </c>
      <c r="E9668" s="2"/>
      <c r="F9668" s="2"/>
    </row>
    <row r="9669" spans="2:6" hidden="1" outlineLevel="1">
      <c r="B9669" s="400">
        <v>41965</v>
      </c>
      <c r="C9669" s="267" t="s">
        <v>887</v>
      </c>
      <c r="D9669" s="404">
        <v>30</v>
      </c>
      <c r="F9669" s="2"/>
    </row>
    <row r="9670" spans="2:6" hidden="1" outlineLevel="1">
      <c r="B9670" s="400">
        <v>41965</v>
      </c>
      <c r="C9670" s="267" t="s">
        <v>114</v>
      </c>
      <c r="D9670" s="404">
        <v>30</v>
      </c>
    </row>
    <row r="9671" spans="2:6" hidden="1" outlineLevel="1">
      <c r="B9671" s="400">
        <v>41965</v>
      </c>
      <c r="C9671" s="404" t="s">
        <v>525</v>
      </c>
      <c r="D9671" s="404">
        <v>110</v>
      </c>
      <c r="F9671" s="2"/>
    </row>
    <row r="9672" spans="2:6" hidden="1" outlineLevel="1">
      <c r="B9672" s="400">
        <v>41966</v>
      </c>
      <c r="C9672" s="267" t="s">
        <v>189</v>
      </c>
      <c r="D9672" s="404">
        <v>510</v>
      </c>
      <c r="F9672" s="2"/>
    </row>
    <row r="9673" spans="2:6" hidden="1" outlineLevel="1">
      <c r="B9673" s="400">
        <v>41967</v>
      </c>
      <c r="C9673" s="267" t="s">
        <v>226</v>
      </c>
      <c r="D9673" s="404">
        <v>15</v>
      </c>
    </row>
    <row r="9674" spans="2:6" hidden="1" outlineLevel="1">
      <c r="B9674" s="400">
        <v>41967</v>
      </c>
      <c r="C9674" s="267" t="s">
        <v>525</v>
      </c>
      <c r="D9674" s="404">
        <v>24</v>
      </c>
      <c r="F9674" s="2"/>
    </row>
    <row r="9675" spans="2:6" hidden="1" outlineLevel="1">
      <c r="B9675" s="400">
        <v>41967</v>
      </c>
      <c r="C9675" s="1" t="s">
        <v>5035</v>
      </c>
      <c r="D9675" s="2">
        <v>200</v>
      </c>
    </row>
    <row r="9676" spans="2:6" hidden="1" outlineLevel="1">
      <c r="B9676" s="400">
        <v>41967</v>
      </c>
      <c r="C9676" s="1" t="s">
        <v>401</v>
      </c>
      <c r="D9676" s="2">
        <v>40</v>
      </c>
      <c r="E9676" s="2"/>
    </row>
    <row r="9677" spans="2:6" hidden="1" outlineLevel="1">
      <c r="B9677" s="400">
        <v>41967</v>
      </c>
      <c r="C9677" s="1" t="s">
        <v>18</v>
      </c>
      <c r="D9677" s="2">
        <v>103</v>
      </c>
    </row>
    <row r="9678" spans="2:6" hidden="1" outlineLevel="1">
      <c r="B9678" s="400">
        <v>41967</v>
      </c>
      <c r="C9678" s="1" t="s">
        <v>64</v>
      </c>
      <c r="D9678" s="2">
        <v>300</v>
      </c>
      <c r="E9678" s="2"/>
      <c r="F9678" s="2"/>
    </row>
    <row r="9679" spans="2:6" hidden="1" outlineLevel="1">
      <c r="B9679" s="400">
        <v>41967</v>
      </c>
      <c r="C9679" s="1" t="s">
        <v>48</v>
      </c>
      <c r="D9679" s="2">
        <v>360</v>
      </c>
    </row>
    <row r="9680" spans="2:6" hidden="1" outlineLevel="1">
      <c r="B9680" s="400">
        <v>41967</v>
      </c>
      <c r="C9680" s="2" t="s">
        <v>51</v>
      </c>
      <c r="D9680" s="2">
        <v>75</v>
      </c>
    </row>
    <row r="9681" spans="2:7" hidden="1" outlineLevel="1">
      <c r="B9681" s="400">
        <v>41967</v>
      </c>
      <c r="C9681" s="2" t="s">
        <v>93</v>
      </c>
      <c r="D9681" s="2">
        <v>95</v>
      </c>
      <c r="F9681" s="2"/>
    </row>
    <row r="9682" spans="2:7" hidden="1" outlineLevel="1">
      <c r="B9682" s="400">
        <v>41968</v>
      </c>
      <c r="C9682" s="2" t="s">
        <v>525</v>
      </c>
      <c r="D9682" s="70">
        <v>30</v>
      </c>
    </row>
    <row r="9683" spans="2:7" hidden="1" outlineLevel="1">
      <c r="B9683" s="400">
        <v>41968</v>
      </c>
      <c r="C9683" s="70" t="s">
        <v>401</v>
      </c>
      <c r="D9683" s="70">
        <v>40</v>
      </c>
    </row>
    <row r="9684" spans="2:7" hidden="1" outlineLevel="1">
      <c r="B9684" s="400">
        <v>41968</v>
      </c>
      <c r="C9684" s="1" t="s">
        <v>114</v>
      </c>
      <c r="D9684" s="2">
        <v>100</v>
      </c>
    </row>
    <row r="9685" spans="2:7" hidden="1" outlineLevel="1">
      <c r="B9685" s="400">
        <v>41968</v>
      </c>
      <c r="C9685" s="236" t="s">
        <v>246</v>
      </c>
      <c r="D9685" s="70">
        <v>30</v>
      </c>
      <c r="F9685" s="2"/>
      <c r="G9685" s="2"/>
    </row>
    <row r="9686" spans="2:7" hidden="1" outlineLevel="1">
      <c r="B9686" s="400">
        <v>41969</v>
      </c>
      <c r="C9686" s="236" t="s">
        <v>51</v>
      </c>
      <c r="D9686" s="70">
        <v>44</v>
      </c>
    </row>
    <row r="9687" spans="2:7" hidden="1" outlineLevel="1">
      <c r="B9687" s="400">
        <v>41970</v>
      </c>
      <c r="C9687" s="1" t="s">
        <v>51</v>
      </c>
      <c r="D9687" s="70">
        <v>60</v>
      </c>
    </row>
    <row r="9688" spans="2:7" hidden="1" outlineLevel="1">
      <c r="B9688" s="400">
        <v>41970</v>
      </c>
      <c r="C9688" s="1" t="s">
        <v>12</v>
      </c>
      <c r="D9688" s="2">
        <v>73</v>
      </c>
      <c r="E9688" s="2"/>
    </row>
    <row r="9689" spans="2:7" hidden="1" outlineLevel="1">
      <c r="B9689" s="400">
        <v>41970</v>
      </c>
      <c r="C9689" s="1" t="s">
        <v>5049</v>
      </c>
      <c r="D9689" s="2">
        <v>12</v>
      </c>
    </row>
    <row r="9690" spans="2:7" hidden="1" outlineLevel="1">
      <c r="B9690" s="400">
        <v>41970</v>
      </c>
      <c r="C9690" s="1" t="s">
        <v>210</v>
      </c>
      <c r="D9690" s="2">
        <v>15</v>
      </c>
    </row>
    <row r="9691" spans="2:7" hidden="1" outlineLevel="1">
      <c r="B9691" s="400">
        <v>41970</v>
      </c>
      <c r="C9691" s="1" t="s">
        <v>111</v>
      </c>
      <c r="D9691" s="2">
        <v>50</v>
      </c>
    </row>
    <row r="9692" spans="2:7" hidden="1" outlineLevel="1">
      <c r="B9692" s="400">
        <v>41971</v>
      </c>
      <c r="C9692" s="1" t="s">
        <v>525</v>
      </c>
      <c r="D9692" s="2">
        <v>18</v>
      </c>
    </row>
    <row r="9693" spans="2:7" hidden="1" outlineLevel="1">
      <c r="B9693" s="400">
        <v>41971</v>
      </c>
      <c r="C9693" s="2" t="s">
        <v>525</v>
      </c>
      <c r="D9693" s="2">
        <v>45</v>
      </c>
    </row>
    <row r="9694" spans="2:7" hidden="1" outlineLevel="1">
      <c r="B9694" s="400">
        <v>41971</v>
      </c>
      <c r="C9694" s="1" t="s">
        <v>12</v>
      </c>
      <c r="D9694" s="2">
        <v>152</v>
      </c>
    </row>
    <row r="9695" spans="2:7" hidden="1" outlineLevel="1">
      <c r="B9695" s="400">
        <v>41971</v>
      </c>
      <c r="C9695" s="2" t="s">
        <v>5061</v>
      </c>
      <c r="D9695" s="2">
        <v>800</v>
      </c>
      <c r="E9695" s="2"/>
    </row>
    <row r="9696" spans="2:7" hidden="1" outlineLevel="1">
      <c r="B9696" s="400">
        <v>41971</v>
      </c>
      <c r="C9696" s="1" t="s">
        <v>525</v>
      </c>
      <c r="D9696" s="2">
        <v>18</v>
      </c>
    </row>
    <row r="9697" spans="2:6" hidden="1" outlineLevel="1">
      <c r="B9697" s="400">
        <v>41971</v>
      </c>
      <c r="C9697" s="1" t="s">
        <v>5064</v>
      </c>
      <c r="D9697" s="2">
        <v>300</v>
      </c>
    </row>
    <row r="9698" spans="2:6" hidden="1" outlineLevel="1">
      <c r="B9698" s="400">
        <v>41972</v>
      </c>
      <c r="C9698" s="1" t="s">
        <v>51</v>
      </c>
      <c r="D9698" s="2">
        <v>20</v>
      </c>
    </row>
    <row r="9699" spans="2:6" hidden="1" outlineLevel="1">
      <c r="B9699" s="400">
        <v>41972</v>
      </c>
      <c r="C9699" s="1" t="s">
        <v>5066</v>
      </c>
      <c r="D9699" s="2">
        <v>200</v>
      </c>
      <c r="F9699" s="2"/>
    </row>
    <row r="9700" spans="2:6" hidden="1" outlineLevel="1">
      <c r="B9700" s="400">
        <v>41972</v>
      </c>
      <c r="C9700" s="1" t="s">
        <v>1254</v>
      </c>
      <c r="D9700" s="2">
        <v>82</v>
      </c>
    </row>
    <row r="9701" spans="2:6" hidden="1" outlineLevel="1">
      <c r="B9701" s="400">
        <v>41972</v>
      </c>
      <c r="C9701" s="1" t="s">
        <v>59</v>
      </c>
      <c r="D9701" s="2">
        <v>80</v>
      </c>
    </row>
    <row r="9702" spans="2:6" hidden="1" outlineLevel="1">
      <c r="B9702" s="400">
        <v>41972</v>
      </c>
      <c r="C9702" s="1" t="s">
        <v>5067</v>
      </c>
      <c r="D9702" s="2">
        <v>50</v>
      </c>
    </row>
    <row r="9703" spans="2:6" hidden="1" outlineLevel="1">
      <c r="B9703" s="400">
        <v>41972</v>
      </c>
      <c r="C9703" s="1" t="s">
        <v>111</v>
      </c>
      <c r="D9703" s="2">
        <v>60</v>
      </c>
    </row>
    <row r="9704" spans="2:6" hidden="1" outlineLevel="1">
      <c r="B9704" s="400">
        <v>41972</v>
      </c>
      <c r="C9704" s="2" t="s">
        <v>63</v>
      </c>
      <c r="D9704" s="2">
        <v>24</v>
      </c>
    </row>
    <row r="9705" spans="2:6" hidden="1" outlineLevel="1">
      <c r="B9705" s="400">
        <v>41973</v>
      </c>
      <c r="C9705" s="1" t="s">
        <v>71</v>
      </c>
      <c r="D9705" s="2">
        <v>10</v>
      </c>
    </row>
    <row r="9706" spans="2:6" hidden="1" outlineLevel="1">
      <c r="B9706" s="400">
        <v>41973</v>
      </c>
      <c r="C9706" s="1" t="s">
        <v>166</v>
      </c>
      <c r="D9706" s="2">
        <v>40</v>
      </c>
      <c r="F9706" s="2"/>
    </row>
    <row r="9707" spans="2:6" hidden="1" outlineLevel="1">
      <c r="B9707" s="400">
        <v>41973</v>
      </c>
      <c r="C9707" s="1" t="s">
        <v>173</v>
      </c>
      <c r="D9707" s="2">
        <v>26</v>
      </c>
    </row>
    <row r="9708" spans="2:6" hidden="1" outlineLevel="1">
      <c r="B9708" s="400">
        <v>41973</v>
      </c>
      <c r="C9708" s="1" t="s">
        <v>154</v>
      </c>
      <c r="D9708" s="2">
        <v>155</v>
      </c>
    </row>
    <row r="9709" spans="2:6" hidden="1" outlineLevel="1">
      <c r="B9709" s="249">
        <v>41973</v>
      </c>
      <c r="C9709" s="1" t="s">
        <v>5069</v>
      </c>
      <c r="D9709" s="2">
        <v>10</v>
      </c>
    </row>
    <row r="9710" spans="2:6" hidden="1" outlineLevel="1">
      <c r="B9710" s="249">
        <v>41973</v>
      </c>
      <c r="C9710" s="1" t="s">
        <v>114</v>
      </c>
      <c r="D9710" s="2">
        <v>30</v>
      </c>
    </row>
    <row r="9711" spans="2:6" hidden="1" outlineLevel="1">
      <c r="B9711" s="249">
        <v>41973</v>
      </c>
      <c r="C9711" s="383" t="s">
        <v>173</v>
      </c>
      <c r="D9711" s="320">
        <v>23</v>
      </c>
    </row>
    <row r="9712" spans="2:6" hidden="1" outlineLevel="1">
      <c r="B9712" s="249">
        <v>41973</v>
      </c>
      <c r="C9712" s="1" t="s">
        <v>5070</v>
      </c>
      <c r="D9712" s="2">
        <v>15</v>
      </c>
    </row>
    <row r="9713" spans="1:12" hidden="1" outlineLevel="1">
      <c r="B9713" s="249">
        <v>41973</v>
      </c>
      <c r="C9713" s="383" t="s">
        <v>5071</v>
      </c>
      <c r="D9713" s="320">
        <v>200</v>
      </c>
      <c r="G9713" s="2"/>
    </row>
    <row r="9714" spans="1:12" hidden="1" outlineLevel="1">
      <c r="B9714" s="249">
        <v>41973</v>
      </c>
      <c r="C9714" s="1" t="s">
        <v>337</v>
      </c>
      <c r="D9714" s="2">
        <v>100</v>
      </c>
    </row>
    <row r="9715" spans="1:12" hidden="1" outlineLevel="1">
      <c r="B9715" s="249">
        <v>41973</v>
      </c>
      <c r="C9715" s="383" t="s">
        <v>51</v>
      </c>
      <c r="D9715" s="320">
        <v>140</v>
      </c>
    </row>
    <row r="9716" spans="1:12" hidden="1" outlineLevel="1">
      <c r="B9716" s="249">
        <v>41973</v>
      </c>
      <c r="C9716" s="383" t="s">
        <v>18</v>
      </c>
      <c r="D9716" s="320">
        <v>24</v>
      </c>
      <c r="E9716" s="1" t="s">
        <v>3088</v>
      </c>
    </row>
    <row r="9717" spans="1:12" hidden="1" outlineLevel="1">
      <c r="B9717" s="249">
        <v>41973</v>
      </c>
      <c r="C9717" s="383" t="s">
        <v>525</v>
      </c>
      <c r="D9717" s="320">
        <v>38</v>
      </c>
      <c r="E9717" s="1">
        <v>403</v>
      </c>
    </row>
    <row r="9718" spans="1:12" collapsed="1">
      <c r="B9718" s="249"/>
      <c r="C9718" s="383"/>
      <c r="D9718" s="320"/>
    </row>
    <row r="9719" spans="1:12">
      <c r="B9719" s="2472">
        <v>41974</v>
      </c>
      <c r="C9719" s="2472"/>
      <c r="D9719" s="2472"/>
      <c r="E9719" s="2472"/>
      <c r="F9719" s="2472"/>
      <c r="G9719" s="2472"/>
      <c r="H9719" s="2472"/>
      <c r="I9719" s="2472"/>
      <c r="J9719" s="2472"/>
      <c r="K9719" s="2472"/>
      <c r="L9719" s="2472"/>
    </row>
    <row r="9720" spans="1:12" hidden="1" outlineLevel="1">
      <c r="B9720" s="2473" t="s">
        <v>0</v>
      </c>
      <c r="C9720" s="2473"/>
      <c r="D9720" s="2473"/>
      <c r="I9720" s="2473" t="s">
        <v>2638</v>
      </c>
      <c r="J9720" s="2473"/>
      <c r="K9720" s="2473"/>
    </row>
    <row r="9721" spans="1:12" hidden="1" outlineLevel="1">
      <c r="B9721" s="3" t="s">
        <v>115</v>
      </c>
      <c r="C9721" s="3" t="s">
        <v>116</v>
      </c>
      <c r="D9721" s="4" t="s">
        <v>4</v>
      </c>
      <c r="I9721" s="3" t="s">
        <v>115</v>
      </c>
      <c r="J9721" s="3" t="s">
        <v>116</v>
      </c>
      <c r="K9721" s="4" t="s">
        <v>4</v>
      </c>
    </row>
    <row r="9722" spans="1:12" hidden="1" outlineLevel="1">
      <c r="A9722" s="545" t="s">
        <v>2859</v>
      </c>
      <c r="B9722" s="546">
        <v>41974</v>
      </c>
      <c r="C9722" s="547" t="s">
        <v>2904</v>
      </c>
      <c r="D9722" s="691">
        <v>9000</v>
      </c>
      <c r="E9722" s="28"/>
      <c r="I9722" s="72">
        <v>41974</v>
      </c>
      <c r="J9722" s="1" t="s">
        <v>41</v>
      </c>
      <c r="K9722" s="70">
        <v>740</v>
      </c>
    </row>
    <row r="9723" spans="1:12" hidden="1" outlineLevel="1">
      <c r="A9723" s="438" t="s">
        <v>421</v>
      </c>
      <c r="B9723" s="549">
        <v>41976</v>
      </c>
      <c r="C9723" s="463" t="s">
        <v>3307</v>
      </c>
      <c r="D9723" s="587">
        <v>750</v>
      </c>
      <c r="E9723" s="28"/>
      <c r="F9723" s="1" t="s">
        <v>4856</v>
      </c>
      <c r="I9723" s="72">
        <v>41975</v>
      </c>
      <c r="J9723" s="1" t="s">
        <v>3587</v>
      </c>
      <c r="K9723" s="70">
        <v>0</v>
      </c>
    </row>
    <row r="9724" spans="1:12" hidden="1" outlineLevel="1">
      <c r="A9724" s="438" t="s">
        <v>421</v>
      </c>
      <c r="B9724" s="549" t="s">
        <v>608</v>
      </c>
      <c r="C9724" s="463" t="s">
        <v>3308</v>
      </c>
      <c r="D9724" s="587" t="s">
        <v>608</v>
      </c>
      <c r="E9724" s="28"/>
      <c r="F9724" s="777" t="s">
        <v>3307</v>
      </c>
      <c r="G9724" s="778">
        <v>750</v>
      </c>
      <c r="I9724" s="72"/>
      <c r="K9724" s="70"/>
    </row>
    <row r="9725" spans="1:12" ht="30" hidden="1" outlineLevel="1">
      <c r="A9725" s="714" t="s">
        <v>464</v>
      </c>
      <c r="B9725" s="715" t="s">
        <v>608</v>
      </c>
      <c r="C9725" s="716" t="s">
        <v>4183</v>
      </c>
      <c r="D9725" s="743" t="s">
        <v>608</v>
      </c>
      <c r="F9725" s="779" t="s">
        <v>5101</v>
      </c>
      <c r="G9725" s="780">
        <v>1900</v>
      </c>
      <c r="I9725" s="72"/>
      <c r="J9725" s="1" t="s">
        <v>195</v>
      </c>
      <c r="K9725" s="225">
        <f>SUM(K9722:K9724)</f>
        <v>740</v>
      </c>
    </row>
    <row r="9726" spans="1:12" hidden="1" outlineLevel="1">
      <c r="A9726" s="438" t="s">
        <v>421</v>
      </c>
      <c r="B9726" s="549">
        <v>41989</v>
      </c>
      <c r="C9726" s="463" t="s">
        <v>656</v>
      </c>
      <c r="D9726" s="587">
        <v>230</v>
      </c>
      <c r="F9726" s="621" t="s">
        <v>4050</v>
      </c>
      <c r="G9726" s="769">
        <f>D9746</f>
        <v>957</v>
      </c>
      <c r="I9726" s="32"/>
      <c r="K9726" s="225"/>
    </row>
    <row r="9727" spans="1:12" hidden="1" outlineLevel="1">
      <c r="A9727" s="438" t="s">
        <v>421</v>
      </c>
      <c r="B9727" s="549" t="s">
        <v>608</v>
      </c>
      <c r="C9727" s="554" t="s">
        <v>3305</v>
      </c>
      <c r="D9727" s="587" t="s">
        <v>608</v>
      </c>
      <c r="E9727" s="28"/>
      <c r="F9727" s="779" t="s">
        <v>5072</v>
      </c>
      <c r="G9727" s="778">
        <f>D9736</f>
        <v>500</v>
      </c>
    </row>
    <row r="9728" spans="1:12" hidden="1" outlineLevel="1">
      <c r="A9728" s="709" t="s">
        <v>467</v>
      </c>
      <c r="B9728" s="710">
        <v>42002</v>
      </c>
      <c r="C9728" s="709" t="s">
        <v>3304</v>
      </c>
      <c r="D9728" s="712">
        <v>340.21</v>
      </c>
      <c r="E9728"/>
      <c r="F9728" s="795"/>
      <c r="G9728" s="870">
        <f>SUM(G9724:G9727)</f>
        <v>4107</v>
      </c>
      <c r="I9728" s="1" t="s">
        <v>115</v>
      </c>
      <c r="J9728" s="1" t="s">
        <v>2</v>
      </c>
      <c r="K9728" s="1" t="s">
        <v>4</v>
      </c>
    </row>
    <row r="9729" spans="1:12" hidden="1" outlineLevel="1">
      <c r="A9729" s="709" t="s">
        <v>467</v>
      </c>
      <c r="B9729" s="710">
        <v>42002</v>
      </c>
      <c r="C9729" s="709" t="s">
        <v>614</v>
      </c>
      <c r="D9729" s="712">
        <v>312.47000000000003</v>
      </c>
      <c r="E9729" s="733"/>
      <c r="F9729" s="6"/>
      <c r="G9729" s="2"/>
      <c r="I9729" s="249">
        <v>41997</v>
      </c>
      <c r="J9729" s="1" t="s">
        <v>5013</v>
      </c>
      <c r="K9729" s="70">
        <v>320</v>
      </c>
      <c r="L9729" s="13"/>
    </row>
    <row r="9730" spans="1:12" ht="15" hidden="1" customHeight="1" outlineLevel="1">
      <c r="A9730" s="438" t="s">
        <v>421</v>
      </c>
      <c r="B9730" s="549" t="s">
        <v>608</v>
      </c>
      <c r="C9730" s="421" t="s">
        <v>2597</v>
      </c>
      <c r="D9730" s="588" t="s">
        <v>608</v>
      </c>
      <c r="E9730" s="28"/>
      <c r="F9730" s="187"/>
      <c r="G9730" s="2"/>
      <c r="I9730" s="249"/>
      <c r="K9730" s="2"/>
      <c r="L9730" s="13"/>
    </row>
    <row r="9731" spans="1:12" hidden="1" outlineLevel="1">
      <c r="A9731" s="438" t="s">
        <v>421</v>
      </c>
      <c r="B9731" s="549">
        <v>41986</v>
      </c>
      <c r="C9731" s="554" t="s">
        <v>475</v>
      </c>
      <c r="D9731" s="588">
        <v>430</v>
      </c>
      <c r="E9731" s="28"/>
      <c r="F9731" s="187"/>
      <c r="G9731" s="2"/>
      <c r="I9731" s="249"/>
      <c r="K9731" s="2"/>
      <c r="L9731" s="13"/>
    </row>
    <row r="9732" spans="1:12" hidden="1" outlineLevel="1">
      <c r="A9732" s="438" t="s">
        <v>421</v>
      </c>
      <c r="B9732" s="549">
        <v>41979</v>
      </c>
      <c r="C9732" s="554" t="s">
        <v>283</v>
      </c>
      <c r="D9732" s="588">
        <v>440</v>
      </c>
      <c r="E9732" s="28"/>
      <c r="F9732" s="187"/>
      <c r="G9732" s="2"/>
      <c r="I9732" s="249"/>
      <c r="J9732" s="2"/>
      <c r="K9732" s="2"/>
      <c r="L9732" s="13"/>
    </row>
    <row r="9733" spans="1:12" hidden="1" outlineLevel="1">
      <c r="A9733" s="709" t="s">
        <v>467</v>
      </c>
      <c r="B9733" s="710">
        <v>41997</v>
      </c>
      <c r="C9733" s="711" t="s">
        <v>27</v>
      </c>
      <c r="D9733" s="712">
        <v>1010.79</v>
      </c>
      <c r="E9733" s="733"/>
      <c r="F9733" s="187"/>
      <c r="G9733" s="2"/>
      <c r="I9733" s="249"/>
      <c r="J9733" s="2"/>
      <c r="K9733" s="2"/>
      <c r="L9733" s="13"/>
    </row>
    <row r="9734" spans="1:12" hidden="1" outlineLevel="1">
      <c r="A9734" s="550" t="s">
        <v>3306</v>
      </c>
      <c r="B9734" s="551">
        <v>41975</v>
      </c>
      <c r="C9734" s="560" t="s">
        <v>3310</v>
      </c>
      <c r="D9734" s="693">
        <v>1000</v>
      </c>
      <c r="E9734" s="28"/>
      <c r="F9734" s="187"/>
      <c r="I9734" s="32"/>
      <c r="K9734" s="13"/>
      <c r="L9734" s="13"/>
    </row>
    <row r="9735" spans="1:12" hidden="1" outlineLevel="1">
      <c r="A9735" s="545" t="s">
        <v>2859</v>
      </c>
      <c r="B9735" s="546" t="s">
        <v>608</v>
      </c>
      <c r="C9735" s="547" t="s">
        <v>2179</v>
      </c>
      <c r="D9735" s="592" t="s">
        <v>608</v>
      </c>
      <c r="E9735" s="28"/>
      <c r="F9735" s="795"/>
      <c r="G9735" s="2"/>
      <c r="I9735" s="32"/>
      <c r="K9735" s="13"/>
      <c r="L9735" s="13"/>
    </row>
    <row r="9736" spans="1:12" hidden="1" outlineLevel="1">
      <c r="A9736" s="438" t="s">
        <v>421</v>
      </c>
      <c r="B9736" s="549">
        <v>41976</v>
      </c>
      <c r="C9736" s="554" t="s">
        <v>5072</v>
      </c>
      <c r="D9736" s="587">
        <v>500</v>
      </c>
      <c r="E9736" s="28"/>
      <c r="F9736" s="187"/>
      <c r="G9736" s="2"/>
      <c r="I9736" s="32"/>
      <c r="K9736" s="13"/>
      <c r="L9736" s="13"/>
    </row>
    <row r="9737" spans="1:12" hidden="1" outlineLevel="1">
      <c r="A9737" s="438" t="s">
        <v>421</v>
      </c>
      <c r="B9737" s="549">
        <v>41977</v>
      </c>
      <c r="C9737" s="554" t="s">
        <v>269</v>
      </c>
      <c r="D9737" s="767">
        <v>1500</v>
      </c>
      <c r="E9737" s="28"/>
      <c r="F9737" s="187"/>
      <c r="G9737" s="2"/>
      <c r="I9737" s="32"/>
      <c r="K9737" s="13"/>
      <c r="L9737" s="13"/>
    </row>
    <row r="9738" spans="1:12" hidden="1" outlineLevel="1">
      <c r="A9738" s="545" t="s">
        <v>2859</v>
      </c>
      <c r="B9738" s="546" t="s">
        <v>608</v>
      </c>
      <c r="C9738" s="547" t="s">
        <v>6</v>
      </c>
      <c r="D9738" s="691" t="s">
        <v>608</v>
      </c>
      <c r="E9738" s="28"/>
      <c r="F9738" s="187"/>
      <c r="G9738" s="2"/>
      <c r="I9738" s="32"/>
      <c r="K9738" s="13"/>
      <c r="L9738" s="13"/>
    </row>
    <row r="9739" spans="1:12" hidden="1" outlineLevel="1">
      <c r="A9739" s="545" t="s">
        <v>2859</v>
      </c>
      <c r="B9739" s="546">
        <v>41974</v>
      </c>
      <c r="C9739" s="547" t="s">
        <v>3312</v>
      </c>
      <c r="D9739" s="691">
        <v>25000</v>
      </c>
      <c r="E9739" s="28"/>
      <c r="F9739" s="187"/>
      <c r="G9739" s="2"/>
      <c r="I9739" s="32"/>
      <c r="K9739" s="13"/>
      <c r="L9739" s="13"/>
    </row>
    <row r="9740" spans="1:12" hidden="1" outlineLevel="1">
      <c r="A9740" s="545" t="s">
        <v>2859</v>
      </c>
      <c r="B9740" s="546">
        <v>41971</v>
      </c>
      <c r="C9740" s="547" t="s">
        <v>5050</v>
      </c>
      <c r="D9740" s="766">
        <v>9497.1299999999992</v>
      </c>
      <c r="E9740" s="28"/>
      <c r="F9740" s="187"/>
      <c r="I9740" s="32"/>
      <c r="K9740" s="13"/>
      <c r="L9740" s="13"/>
    </row>
    <row r="9741" spans="1:12" hidden="1" outlineLevel="1">
      <c r="A9741" s="545" t="s">
        <v>2859</v>
      </c>
      <c r="B9741" s="546">
        <v>41971</v>
      </c>
      <c r="C9741" s="547" t="s">
        <v>5051</v>
      </c>
      <c r="D9741" s="766">
        <v>1453.7</v>
      </c>
      <c r="E9741" s="28"/>
      <c r="F9741" s="187"/>
      <c r="I9741" s="32"/>
      <c r="K9741" s="13"/>
      <c r="L9741" s="13"/>
    </row>
    <row r="9742" spans="1:12" hidden="1" outlineLevel="1">
      <c r="B9742" s="249"/>
      <c r="E9742" s="13"/>
      <c r="G9742" s="2"/>
      <c r="I9742" s="32"/>
      <c r="K9742" s="13"/>
      <c r="L9742" s="13"/>
    </row>
    <row r="9743" spans="1:12" hidden="1" outlineLevel="1">
      <c r="A9743" s="438" t="s">
        <v>421</v>
      </c>
      <c r="B9743" s="549">
        <v>41980</v>
      </c>
      <c r="C9743" s="554" t="s">
        <v>5073</v>
      </c>
      <c r="D9743" s="587">
        <f>31*43</f>
        <v>1333</v>
      </c>
      <c r="I9743" s="32"/>
      <c r="K9743" s="13"/>
      <c r="L9743" s="13"/>
    </row>
    <row r="9744" spans="1:12" hidden="1" outlineLevel="1">
      <c r="A9744" s="438" t="s">
        <v>421</v>
      </c>
      <c r="B9744" s="549">
        <v>41980</v>
      </c>
      <c r="C9744" s="554" t="s">
        <v>2598</v>
      </c>
      <c r="D9744" s="587">
        <v>140</v>
      </c>
      <c r="G9744" s="486"/>
      <c r="I9744" s="32"/>
      <c r="K9744" s="13"/>
      <c r="L9744" s="13"/>
    </row>
    <row r="9745" spans="1:12" ht="30" hidden="1" outlineLevel="1">
      <c r="A9745" s="438" t="s">
        <v>4048</v>
      </c>
      <c r="B9745" s="549">
        <v>41980</v>
      </c>
      <c r="C9745" s="554" t="s">
        <v>5110</v>
      </c>
      <c r="D9745" s="587">
        <f>12*43</f>
        <v>516</v>
      </c>
      <c r="G9745" s="2"/>
      <c r="I9745" s="32"/>
      <c r="K9745" s="13"/>
      <c r="L9745" s="13"/>
    </row>
    <row r="9746" spans="1:12" hidden="1" outlineLevel="1">
      <c r="A9746" s="438" t="s">
        <v>421</v>
      </c>
      <c r="B9746" s="549">
        <v>41980</v>
      </c>
      <c r="C9746" s="621" t="s">
        <v>4050</v>
      </c>
      <c r="D9746" s="622">
        <f>D9743+D9744-D9745</f>
        <v>957</v>
      </c>
      <c r="G9746" s="2"/>
      <c r="I9746" s="32"/>
      <c r="K9746" s="13"/>
      <c r="L9746" s="13"/>
    </row>
    <row r="9747" spans="1:12" hidden="1" outlineLevel="1">
      <c r="I9747" s="32"/>
      <c r="K9747" s="13"/>
      <c r="L9747" s="13"/>
    </row>
    <row r="9748" spans="1:12" hidden="1" outlineLevel="1">
      <c r="B9748" s="249"/>
      <c r="I9748" s="32"/>
      <c r="K9748" s="13"/>
      <c r="L9748" s="13"/>
    </row>
    <row r="9749" spans="1:12" hidden="1" outlineLevel="1">
      <c r="B9749" s="249">
        <v>41974</v>
      </c>
      <c r="C9749" s="1" t="s">
        <v>3634</v>
      </c>
      <c r="D9749" s="2">
        <v>2</v>
      </c>
      <c r="I9749" s="32"/>
      <c r="K9749" s="13"/>
      <c r="L9749" s="13"/>
    </row>
    <row r="9750" spans="1:12" hidden="1" outlineLevel="1">
      <c r="B9750" s="249">
        <v>41974</v>
      </c>
      <c r="C9750" s="1" t="s">
        <v>525</v>
      </c>
      <c r="D9750" s="2">
        <v>68</v>
      </c>
      <c r="I9750" s="32"/>
      <c r="K9750" s="13"/>
      <c r="L9750" s="13"/>
    </row>
    <row r="9751" spans="1:12" hidden="1" outlineLevel="1">
      <c r="B9751" s="234">
        <v>41974</v>
      </c>
      <c r="C9751" s="210" t="s">
        <v>5100</v>
      </c>
      <c r="D9751" s="210">
        <v>100</v>
      </c>
      <c r="I9751" s="32"/>
      <c r="K9751" s="13"/>
      <c r="L9751" s="13"/>
    </row>
    <row r="9752" spans="1:12" hidden="1" outlineLevel="1">
      <c r="B9752" s="234">
        <v>41974</v>
      </c>
      <c r="C9752" s="216" t="s">
        <v>265</v>
      </c>
      <c r="D9752" s="210">
        <v>53</v>
      </c>
      <c r="I9752" s="32"/>
      <c r="K9752" s="13"/>
      <c r="L9752" s="13"/>
    </row>
    <row r="9753" spans="1:12" hidden="1" outlineLevel="1">
      <c r="A9753" s="2"/>
      <c r="B9753" s="249">
        <v>41974</v>
      </c>
      <c r="C9753" s="205" t="s">
        <v>23</v>
      </c>
      <c r="D9753" s="2">
        <v>150</v>
      </c>
      <c r="I9753" s="32"/>
      <c r="K9753" s="13"/>
    </row>
    <row r="9754" spans="1:12" hidden="1" outlineLevel="1">
      <c r="A9754" s="2"/>
      <c r="B9754" s="249">
        <v>41974</v>
      </c>
      <c r="C9754" s="1" t="s">
        <v>18</v>
      </c>
      <c r="D9754" s="2">
        <v>76</v>
      </c>
      <c r="I9754" s="32"/>
      <c r="K9754" s="13"/>
    </row>
    <row r="9755" spans="1:12" hidden="1" outlineLevel="1">
      <c r="B9755" s="249">
        <v>41974</v>
      </c>
      <c r="C9755" s="1" t="s">
        <v>111</v>
      </c>
      <c r="D9755" s="2">
        <v>30</v>
      </c>
      <c r="G9755" s="70"/>
      <c r="I9755" s="32"/>
      <c r="K9755" s="13"/>
    </row>
    <row r="9756" spans="1:12" hidden="1" outlineLevel="1">
      <c r="A9756" s="2"/>
      <c r="B9756" s="234">
        <v>41975</v>
      </c>
      <c r="C9756" s="182" t="s">
        <v>5099</v>
      </c>
      <c r="D9756" s="210">
        <v>150</v>
      </c>
      <c r="G9756" s="70"/>
      <c r="I9756" s="32"/>
      <c r="J9756" s="2"/>
      <c r="K9756" s="13"/>
    </row>
    <row r="9757" spans="1:12" hidden="1" outlineLevel="1">
      <c r="A9757" s="2"/>
      <c r="B9757" s="234">
        <v>41975</v>
      </c>
      <c r="C9757" s="182" t="s">
        <v>265</v>
      </c>
      <c r="D9757" s="210">
        <v>69</v>
      </c>
      <c r="G9757" s="70"/>
      <c r="K9757" s="13"/>
    </row>
    <row r="9758" spans="1:12" hidden="1" outlineLevel="1">
      <c r="A9758" s="2"/>
      <c r="B9758" s="249">
        <v>41975</v>
      </c>
      <c r="C9758" s="1" t="s">
        <v>525</v>
      </c>
      <c r="D9758" s="2">
        <v>30</v>
      </c>
      <c r="G9758" s="70"/>
      <c r="I9758" s="32"/>
      <c r="K9758" s="13"/>
    </row>
    <row r="9759" spans="1:12" hidden="1" outlineLevel="1">
      <c r="A9759" s="2"/>
      <c r="B9759" s="249">
        <v>41975</v>
      </c>
      <c r="C9759" s="1" t="s">
        <v>5105</v>
      </c>
      <c r="D9759" s="2">
        <v>259</v>
      </c>
      <c r="F9759" s="2"/>
      <c r="G9759" s="70"/>
      <c r="K9759" s="13"/>
    </row>
    <row r="9760" spans="1:12" hidden="1" outlineLevel="1">
      <c r="A9760" s="2"/>
      <c r="B9760" s="249">
        <v>41975</v>
      </c>
      <c r="C9760" s="1" t="s">
        <v>4311</v>
      </c>
      <c r="D9760" s="2">
        <v>110</v>
      </c>
      <c r="G9760" s="2"/>
      <c r="K9760" s="13"/>
    </row>
    <row r="9761" spans="1:11" hidden="1" outlineLevel="1">
      <c r="A9761" s="2"/>
      <c r="B9761" s="249">
        <v>41975</v>
      </c>
      <c r="C9761" s="1" t="s">
        <v>2921</v>
      </c>
      <c r="D9761" s="2">
        <v>10</v>
      </c>
      <c r="K9761" s="13"/>
    </row>
    <row r="9762" spans="1:11" hidden="1" outlineLevel="1">
      <c r="A9762" s="2"/>
      <c r="B9762" s="249">
        <v>41975</v>
      </c>
      <c r="C9762" s="1" t="s">
        <v>5106</v>
      </c>
      <c r="D9762" s="2">
        <v>20</v>
      </c>
      <c r="K9762" s="13"/>
    </row>
    <row r="9763" spans="1:11" hidden="1" outlineLevel="1">
      <c r="A9763" s="2"/>
      <c r="B9763" s="249">
        <v>41975</v>
      </c>
      <c r="C9763" s="1" t="s">
        <v>2853</v>
      </c>
      <c r="D9763" s="2">
        <v>90</v>
      </c>
      <c r="K9763" s="13"/>
    </row>
    <row r="9764" spans="1:11" hidden="1" outlineLevel="1">
      <c r="A9764" s="2"/>
      <c r="B9764" s="249">
        <v>41975</v>
      </c>
      <c r="C9764" s="1" t="s">
        <v>2590</v>
      </c>
      <c r="D9764" s="2">
        <v>170</v>
      </c>
      <c r="F9764" s="2"/>
    </row>
    <row r="9765" spans="1:11" hidden="1" outlineLevel="1">
      <c r="A9765" s="2"/>
      <c r="B9765" s="249">
        <v>41975</v>
      </c>
      <c r="C9765" s="1" t="s">
        <v>63</v>
      </c>
      <c r="D9765" s="2">
        <v>24</v>
      </c>
      <c r="F9765" s="2"/>
      <c r="K9765" s="13"/>
    </row>
    <row r="9766" spans="1:11" hidden="1" outlineLevel="1">
      <c r="A9766" s="2"/>
      <c r="B9766" s="249">
        <v>41975</v>
      </c>
      <c r="C9766" s="1" t="s">
        <v>401</v>
      </c>
      <c r="D9766" s="2">
        <v>40</v>
      </c>
      <c r="F9766" s="2"/>
      <c r="G9766" s="25"/>
      <c r="J9766" s="1" t="s">
        <v>195</v>
      </c>
      <c r="K9766" s="13">
        <f>SUM(K9729:K9765)</f>
        <v>320</v>
      </c>
    </row>
    <row r="9767" spans="1:11" hidden="1" outlineLevel="1">
      <c r="B9767" s="234">
        <v>41976</v>
      </c>
      <c r="C9767" s="182" t="s">
        <v>5099</v>
      </c>
      <c r="D9767" s="210">
        <v>150</v>
      </c>
      <c r="F9767" s="2"/>
      <c r="G9767" s="2"/>
      <c r="J9767" s="1" t="s">
        <v>130</v>
      </c>
      <c r="K9767" s="225">
        <f>K9725-K9766</f>
        <v>420</v>
      </c>
    </row>
    <row r="9768" spans="1:11" hidden="1" outlineLevel="1">
      <c r="B9768" s="234">
        <v>41976</v>
      </c>
      <c r="C9768" s="182" t="s">
        <v>265</v>
      </c>
      <c r="D9768" s="210">
        <v>27</v>
      </c>
      <c r="F9768" s="2"/>
    </row>
    <row r="9769" spans="1:11" hidden="1" outlineLevel="1">
      <c r="B9769" s="249">
        <v>41976</v>
      </c>
      <c r="C9769" s="1" t="s">
        <v>2645</v>
      </c>
      <c r="D9769" s="2">
        <v>76</v>
      </c>
      <c r="F9769" s="2"/>
      <c r="I9769" s="72"/>
      <c r="K9769" s="2"/>
    </row>
    <row r="9770" spans="1:11" hidden="1" outlineLevel="1">
      <c r="B9770" s="249">
        <v>41977</v>
      </c>
      <c r="C9770" s="1" t="s">
        <v>3678</v>
      </c>
      <c r="D9770" s="2">
        <v>10</v>
      </c>
      <c r="F9770" s="2"/>
      <c r="G9770" s="2"/>
      <c r="I9770" s="32"/>
      <c r="K9770" s="2"/>
    </row>
    <row r="9771" spans="1:11" hidden="1" outlineLevel="1">
      <c r="B9771" s="249">
        <v>41977</v>
      </c>
      <c r="C9771" s="1" t="s">
        <v>525</v>
      </c>
      <c r="D9771" s="2">
        <v>56</v>
      </c>
      <c r="F9771" s="2"/>
    </row>
    <row r="9772" spans="1:11" hidden="1" outlineLevel="1">
      <c r="B9772" s="249">
        <v>41977</v>
      </c>
      <c r="C9772" s="1" t="s">
        <v>12</v>
      </c>
      <c r="D9772" s="2">
        <v>75</v>
      </c>
      <c r="F9772" s="2"/>
    </row>
    <row r="9773" spans="1:11" hidden="1" outlineLevel="1">
      <c r="B9773" s="249">
        <v>41977</v>
      </c>
      <c r="C9773" s="1" t="s">
        <v>2316</v>
      </c>
      <c r="D9773" s="2">
        <v>11</v>
      </c>
      <c r="F9773" s="2"/>
    </row>
    <row r="9774" spans="1:11" hidden="1" outlineLevel="1">
      <c r="B9774" s="249">
        <v>41977</v>
      </c>
      <c r="C9774" s="1" t="s">
        <v>2590</v>
      </c>
      <c r="D9774" s="14">
        <v>30</v>
      </c>
      <c r="F9774" s="2"/>
    </row>
    <row r="9775" spans="1:11" hidden="1" outlineLevel="1">
      <c r="B9775" s="249">
        <v>41977</v>
      </c>
      <c r="C9775" s="1" t="s">
        <v>516</v>
      </c>
      <c r="D9775" s="2">
        <v>50</v>
      </c>
      <c r="F9775" s="2"/>
    </row>
    <row r="9776" spans="1:11" hidden="1" outlineLevel="1">
      <c r="B9776" s="249">
        <v>41977</v>
      </c>
      <c r="C9776" s="1" t="s">
        <v>51</v>
      </c>
      <c r="D9776" s="2">
        <v>97</v>
      </c>
    </row>
    <row r="9777" spans="2:8" hidden="1" outlineLevel="1">
      <c r="B9777" s="249">
        <v>41977</v>
      </c>
      <c r="C9777" s="1" t="s">
        <v>63</v>
      </c>
      <c r="D9777" s="2">
        <v>24</v>
      </c>
    </row>
    <row r="9778" spans="2:8" hidden="1" outlineLevel="1">
      <c r="B9778" s="234">
        <v>41977</v>
      </c>
      <c r="C9778" s="182" t="s">
        <v>265</v>
      </c>
      <c r="D9778" s="210">
        <v>60</v>
      </c>
      <c r="F9778" s="2"/>
      <c r="G9778" s="2"/>
    </row>
    <row r="9779" spans="2:8" hidden="1" outlineLevel="1">
      <c r="B9779" s="249">
        <v>41978</v>
      </c>
      <c r="C9779" s="1" t="s">
        <v>246</v>
      </c>
      <c r="D9779" s="70">
        <v>150</v>
      </c>
      <c r="F9779" s="2"/>
      <c r="G9779" s="2"/>
    </row>
    <row r="9780" spans="2:8" hidden="1" outlineLevel="1">
      <c r="B9780" s="249">
        <v>41978</v>
      </c>
      <c r="C9780" s="1" t="s">
        <v>289</v>
      </c>
      <c r="D9780" s="2">
        <v>10</v>
      </c>
      <c r="G9780" s="2"/>
    </row>
    <row r="9781" spans="2:8" hidden="1" outlineLevel="1">
      <c r="B9781" s="249">
        <v>41978</v>
      </c>
      <c r="C9781" s="1" t="s">
        <v>23</v>
      </c>
      <c r="D9781" s="2">
        <v>140</v>
      </c>
      <c r="E9781" s="2"/>
      <c r="G9781" s="2"/>
    </row>
    <row r="9782" spans="2:8" hidden="1" outlineLevel="1">
      <c r="B9782" s="234">
        <v>41978</v>
      </c>
      <c r="C9782" s="210" t="s">
        <v>5100</v>
      </c>
      <c r="D9782" s="210">
        <v>100</v>
      </c>
      <c r="F9782" s="2"/>
      <c r="G9782" s="2"/>
    </row>
    <row r="9783" spans="2:8" hidden="1" outlineLevel="1">
      <c r="B9783" s="234">
        <v>41978</v>
      </c>
      <c r="C9783" s="182" t="s">
        <v>48</v>
      </c>
      <c r="D9783" s="210">
        <v>112</v>
      </c>
      <c r="F9783" s="2"/>
      <c r="G9783" s="2"/>
    </row>
    <row r="9784" spans="2:8" hidden="1" outlineLevel="1">
      <c r="B9784" s="234">
        <v>41979</v>
      </c>
      <c r="C9784" s="182" t="s">
        <v>5107</v>
      </c>
      <c r="D9784" s="210">
        <v>300</v>
      </c>
      <c r="G9784" s="2"/>
    </row>
    <row r="9785" spans="2:8" hidden="1" outlineLevel="1">
      <c r="B9785" s="234">
        <v>41979</v>
      </c>
      <c r="C9785" s="182" t="s">
        <v>5108</v>
      </c>
      <c r="D9785" s="210">
        <v>5000</v>
      </c>
      <c r="E9785" s="1">
        <f>5000-3252</f>
        <v>1748</v>
      </c>
      <c r="F9785" s="2"/>
      <c r="G9785" s="2"/>
    </row>
    <row r="9786" spans="2:8" hidden="1" outlineLevel="1">
      <c r="B9786" s="249">
        <v>41979</v>
      </c>
      <c r="C9786" s="70" t="s">
        <v>147</v>
      </c>
      <c r="D9786" s="70">
        <v>140</v>
      </c>
      <c r="F9786" s="2"/>
      <c r="H9786" s="7"/>
    </row>
    <row r="9787" spans="2:8" hidden="1" outlineLevel="1">
      <c r="B9787" s="234">
        <v>41979</v>
      </c>
      <c r="C9787" s="210" t="s">
        <v>5109</v>
      </c>
      <c r="D9787" s="210">
        <v>50</v>
      </c>
      <c r="E9787" s="2"/>
      <c r="F9787" s="2"/>
      <c r="H9787" s="7"/>
    </row>
    <row r="9788" spans="2:8" hidden="1" outlineLevel="1">
      <c r="B9788" s="249">
        <v>41979</v>
      </c>
      <c r="C9788" s="236" t="s">
        <v>525</v>
      </c>
      <c r="D9788" s="70">
        <v>20</v>
      </c>
      <c r="H9788" s="7"/>
    </row>
    <row r="9789" spans="2:8" hidden="1" outlineLevel="1">
      <c r="B9789" s="249">
        <v>41979</v>
      </c>
      <c r="C9789" s="236" t="s">
        <v>23</v>
      </c>
      <c r="D9789" s="70">
        <v>122</v>
      </c>
      <c r="F9789" s="2"/>
      <c r="G9789" s="2"/>
    </row>
    <row r="9790" spans="2:8" hidden="1" outlineLevel="1">
      <c r="B9790" s="234">
        <v>41979</v>
      </c>
      <c r="C9790" s="182" t="s">
        <v>265</v>
      </c>
      <c r="D9790" s="210">
        <v>100</v>
      </c>
      <c r="G9790" s="2"/>
    </row>
    <row r="9791" spans="2:8" hidden="1" outlineLevel="1">
      <c r="B9791" s="249">
        <v>41980</v>
      </c>
      <c r="C9791" s="1" t="s">
        <v>12</v>
      </c>
      <c r="D9791" s="2">
        <v>360</v>
      </c>
      <c r="G9791" s="2"/>
    </row>
    <row r="9792" spans="2:8" hidden="1" outlineLevel="1">
      <c r="B9792" s="249">
        <v>41981</v>
      </c>
      <c r="C9792" s="1" t="s">
        <v>97</v>
      </c>
      <c r="D9792" s="2">
        <v>14</v>
      </c>
      <c r="F9792" s="2"/>
    </row>
    <row r="9793" spans="2:15" hidden="1" outlineLevel="1">
      <c r="B9793" s="249">
        <v>41981</v>
      </c>
      <c r="C9793" s="1" t="s">
        <v>525</v>
      </c>
      <c r="D9793" s="14">
        <v>71</v>
      </c>
    </row>
    <row r="9794" spans="2:15" hidden="1" outlineLevel="1">
      <c r="B9794" s="249">
        <v>41981</v>
      </c>
      <c r="C9794" s="1" t="s">
        <v>3870</v>
      </c>
      <c r="D9794" s="2">
        <v>1035</v>
      </c>
    </row>
    <row r="9795" spans="2:15" hidden="1" outlineLevel="1">
      <c r="B9795" s="249">
        <v>41981</v>
      </c>
      <c r="C9795" s="1" t="s">
        <v>23</v>
      </c>
      <c r="D9795" s="2">
        <v>100</v>
      </c>
      <c r="F9795" s="2"/>
    </row>
    <row r="9796" spans="2:15" hidden="1" outlineLevel="1">
      <c r="B9796" s="249">
        <v>41981</v>
      </c>
      <c r="C9796" s="1" t="s">
        <v>246</v>
      </c>
      <c r="D9796" s="2">
        <v>60</v>
      </c>
    </row>
    <row r="9797" spans="2:15" hidden="1" outlineLevel="1">
      <c r="B9797" s="249">
        <v>41982</v>
      </c>
      <c r="C9797" s="1" t="s">
        <v>525</v>
      </c>
      <c r="D9797" s="2">
        <v>53</v>
      </c>
      <c r="F9797" s="2"/>
    </row>
    <row r="9798" spans="2:15" hidden="1" outlineLevel="1">
      <c r="B9798" s="249">
        <v>41982</v>
      </c>
      <c r="C9798" s="1" t="s">
        <v>12</v>
      </c>
      <c r="D9798" s="2">
        <v>100</v>
      </c>
    </row>
    <row r="9799" spans="2:15" hidden="1" outlineLevel="1">
      <c r="B9799" s="249">
        <v>41982</v>
      </c>
      <c r="C9799" s="1" t="s">
        <v>525</v>
      </c>
      <c r="D9799" s="2">
        <v>60</v>
      </c>
      <c r="F9799" s="2"/>
    </row>
    <row r="9800" spans="2:15" hidden="1" outlineLevel="1">
      <c r="B9800" s="249">
        <v>41982</v>
      </c>
      <c r="C9800" s="1" t="s">
        <v>51</v>
      </c>
      <c r="D9800" s="2">
        <v>73</v>
      </c>
      <c r="F9800" s="2"/>
    </row>
    <row r="9801" spans="2:15" hidden="1" outlineLevel="1">
      <c r="B9801" s="249">
        <v>41982</v>
      </c>
      <c r="C9801" s="2" t="s">
        <v>246</v>
      </c>
      <c r="D9801" s="2">
        <v>60</v>
      </c>
    </row>
    <row r="9802" spans="2:15" hidden="1" outlineLevel="1">
      <c r="B9802" s="249">
        <v>41982</v>
      </c>
      <c r="C9802" s="1" t="s">
        <v>23</v>
      </c>
      <c r="D9802" s="2">
        <v>160</v>
      </c>
      <c r="F9802" s="2"/>
    </row>
    <row r="9803" spans="2:15" hidden="1" outlineLevel="1">
      <c r="B9803" s="249">
        <v>41983</v>
      </c>
      <c r="C9803" s="2" t="s">
        <v>525</v>
      </c>
      <c r="D9803" s="2">
        <v>100</v>
      </c>
      <c r="F9803" s="233"/>
      <c r="G9803"/>
      <c r="H9803"/>
      <c r="I9803"/>
      <c r="J9803"/>
      <c r="K9803"/>
      <c r="L9803"/>
      <c r="M9803"/>
      <c r="N9803"/>
      <c r="O9803"/>
    </row>
    <row r="9804" spans="2:15" hidden="1" outlineLevel="1">
      <c r="B9804" s="249">
        <v>41983</v>
      </c>
      <c r="C9804" s="2" t="s">
        <v>12</v>
      </c>
      <c r="D9804" s="2">
        <v>40</v>
      </c>
    </row>
    <row r="9805" spans="2:15" hidden="1" outlineLevel="1">
      <c r="B9805" s="249">
        <v>41983</v>
      </c>
      <c r="C9805" s="2" t="s">
        <v>246</v>
      </c>
      <c r="D9805" s="2">
        <v>120</v>
      </c>
      <c r="G9805" s="2"/>
      <c r="I9805" s="32"/>
      <c r="K9805" s="2"/>
    </row>
    <row r="9806" spans="2:15" hidden="1" outlineLevel="1">
      <c r="B9806" s="249">
        <v>41983</v>
      </c>
      <c r="C9806" s="2" t="s">
        <v>18</v>
      </c>
      <c r="D9806" s="2">
        <v>126</v>
      </c>
      <c r="F9806" s="2"/>
      <c r="I9806" s="32"/>
      <c r="K9806" s="2"/>
    </row>
    <row r="9807" spans="2:15" hidden="1" outlineLevel="1">
      <c r="B9807" s="249">
        <v>41984</v>
      </c>
      <c r="C9807" s="2" t="s">
        <v>525</v>
      </c>
      <c r="D9807" s="2">
        <v>60</v>
      </c>
      <c r="F9807" s="2"/>
    </row>
    <row r="9808" spans="2:15" hidden="1" outlineLevel="1">
      <c r="B9808" s="249">
        <v>41984</v>
      </c>
      <c r="C9808" s="2" t="s">
        <v>246</v>
      </c>
      <c r="D9808" s="2">
        <v>60</v>
      </c>
      <c r="F9808" s="2"/>
      <c r="G9808" s="2"/>
    </row>
    <row r="9809" spans="2:10" hidden="1" outlineLevel="1">
      <c r="B9809" s="249">
        <v>41984</v>
      </c>
      <c r="C9809" s="2" t="s">
        <v>5112</v>
      </c>
      <c r="D9809" s="2">
        <v>217</v>
      </c>
      <c r="F9809" s="2"/>
    </row>
    <row r="9810" spans="2:10" hidden="1" outlineLevel="1">
      <c r="B9810" s="249">
        <v>41984</v>
      </c>
      <c r="C9810" s="2" t="s">
        <v>23</v>
      </c>
      <c r="D9810" s="2">
        <v>105</v>
      </c>
    </row>
    <row r="9811" spans="2:10" hidden="1" outlineLevel="1">
      <c r="B9811" s="249">
        <v>41985</v>
      </c>
      <c r="C9811" s="2" t="s">
        <v>525</v>
      </c>
      <c r="D9811" s="2">
        <v>20</v>
      </c>
    </row>
    <row r="9812" spans="2:10" hidden="1" outlineLevel="1">
      <c r="B9812" s="249">
        <v>41985</v>
      </c>
      <c r="C9812" s="1" t="s">
        <v>12</v>
      </c>
      <c r="D9812" s="2">
        <v>130</v>
      </c>
      <c r="F9812" s="2"/>
    </row>
    <row r="9813" spans="2:10" hidden="1" outlineLevel="1">
      <c r="B9813" s="249">
        <v>41985</v>
      </c>
      <c r="C9813" s="1" t="s">
        <v>5113</v>
      </c>
      <c r="D9813" s="2">
        <v>10</v>
      </c>
    </row>
    <row r="9814" spans="2:10" hidden="1" outlineLevel="1">
      <c r="B9814" s="249">
        <v>41986</v>
      </c>
      <c r="C9814" s="1" t="s">
        <v>5114</v>
      </c>
      <c r="D9814" s="2">
        <v>35</v>
      </c>
      <c r="F9814" s="2"/>
    </row>
    <row r="9815" spans="2:10" hidden="1" outlineLevel="1">
      <c r="B9815" s="249">
        <v>41986</v>
      </c>
      <c r="C9815" s="1" t="s">
        <v>525</v>
      </c>
      <c r="D9815" s="2">
        <v>800</v>
      </c>
      <c r="F9815" s="2"/>
    </row>
    <row r="9816" spans="2:10" hidden="1" outlineLevel="1">
      <c r="B9816" s="249">
        <v>41986</v>
      </c>
      <c r="C9816" s="1" t="s">
        <v>23</v>
      </c>
      <c r="D9816" s="404">
        <v>225</v>
      </c>
    </row>
    <row r="9817" spans="2:10" hidden="1" outlineLevel="1">
      <c r="B9817" s="249">
        <v>41987</v>
      </c>
      <c r="C9817" s="1" t="s">
        <v>525</v>
      </c>
      <c r="D9817" s="2">
        <v>80</v>
      </c>
    </row>
    <row r="9818" spans="2:10" hidden="1" outlineLevel="1">
      <c r="B9818" s="249">
        <v>41987</v>
      </c>
      <c r="C9818" s="1" t="s">
        <v>663</v>
      </c>
      <c r="D9818" s="2">
        <v>450</v>
      </c>
    </row>
    <row r="9819" spans="2:10" hidden="1" outlineLevel="1">
      <c r="B9819" s="249">
        <v>41987</v>
      </c>
      <c r="C9819" s="1" t="s">
        <v>5115</v>
      </c>
      <c r="D9819" s="2">
        <v>120</v>
      </c>
      <c r="E9819" s="2"/>
      <c r="F9819" s="2"/>
    </row>
    <row r="9820" spans="2:10" hidden="1" outlineLevel="1">
      <c r="B9820" s="249">
        <v>41987</v>
      </c>
      <c r="C9820" s="1" t="s">
        <v>5116</v>
      </c>
      <c r="D9820" s="2">
        <v>140</v>
      </c>
      <c r="F9820" s="2"/>
    </row>
    <row r="9821" spans="2:10" hidden="1" outlineLevel="1">
      <c r="B9821" s="249">
        <v>41987</v>
      </c>
      <c r="C9821" s="1" t="s">
        <v>5117</v>
      </c>
      <c r="D9821" s="2">
        <v>450</v>
      </c>
      <c r="F9821" s="2"/>
      <c r="H9821" s="7"/>
    </row>
    <row r="9822" spans="2:10" hidden="1" outlineLevel="1">
      <c r="B9822" s="249">
        <v>41987</v>
      </c>
      <c r="C9822" s="1" t="s">
        <v>516</v>
      </c>
      <c r="D9822" s="2">
        <v>20</v>
      </c>
      <c r="E9822" s="2"/>
      <c r="H9822" s="7"/>
    </row>
    <row r="9823" spans="2:10" hidden="1" outlineLevel="1">
      <c r="B9823" s="249">
        <v>41987</v>
      </c>
      <c r="C9823" s="1" t="s">
        <v>5118</v>
      </c>
      <c r="D9823" s="2">
        <v>140</v>
      </c>
      <c r="E9823" s="2"/>
      <c r="J9823" s="7"/>
    </row>
    <row r="9824" spans="2:10" hidden="1" outlineLevel="1">
      <c r="B9824" s="249">
        <v>41987</v>
      </c>
      <c r="C9824" s="1" t="s">
        <v>5119</v>
      </c>
      <c r="D9824" s="2">
        <v>20</v>
      </c>
      <c r="E9824" s="2"/>
      <c r="F9824" s="2"/>
      <c r="J9824" s="7"/>
    </row>
    <row r="9825" spans="2:8" hidden="1" outlineLevel="1">
      <c r="B9825" s="249">
        <v>41987</v>
      </c>
      <c r="C9825" s="1" t="s">
        <v>111</v>
      </c>
      <c r="D9825" s="2">
        <v>45</v>
      </c>
      <c r="E9825" s="2"/>
      <c r="F9825" s="2"/>
    </row>
    <row r="9826" spans="2:8" hidden="1" outlineLevel="1">
      <c r="B9826" s="249">
        <v>41988</v>
      </c>
      <c r="C9826" s="1" t="s">
        <v>525</v>
      </c>
      <c r="D9826" s="2">
        <v>105</v>
      </c>
      <c r="E9826" s="2"/>
      <c r="H9826" s="2"/>
    </row>
    <row r="9827" spans="2:8" hidden="1" outlineLevel="1">
      <c r="B9827" s="249">
        <v>41988</v>
      </c>
      <c r="C9827" s="1" t="s">
        <v>589</v>
      </c>
      <c r="D9827" s="2">
        <v>200</v>
      </c>
      <c r="F9827" s="2"/>
    </row>
    <row r="9828" spans="2:8" hidden="1" outlineLevel="1">
      <c r="B9828" s="249">
        <v>41988</v>
      </c>
      <c r="C9828" s="1" t="s">
        <v>51</v>
      </c>
      <c r="D9828" s="2">
        <v>145</v>
      </c>
      <c r="F9828" s="2"/>
    </row>
    <row r="9829" spans="2:8" hidden="1" outlineLevel="1">
      <c r="B9829" s="249">
        <v>41988</v>
      </c>
      <c r="C9829" s="1" t="s">
        <v>63</v>
      </c>
      <c r="D9829" s="2">
        <v>30</v>
      </c>
      <c r="F9829" s="2"/>
    </row>
    <row r="9830" spans="2:8" hidden="1" outlineLevel="1">
      <c r="B9830" s="249">
        <v>41989</v>
      </c>
      <c r="C9830" s="1" t="s">
        <v>525</v>
      </c>
      <c r="D9830" s="2">
        <v>86</v>
      </c>
      <c r="E9830" s="2"/>
    </row>
    <row r="9831" spans="2:8" hidden="1" outlineLevel="1">
      <c r="B9831" s="249">
        <v>41989</v>
      </c>
      <c r="C9831" s="1" t="s">
        <v>80</v>
      </c>
      <c r="D9831" s="2">
        <v>30</v>
      </c>
      <c r="F9831" s="2"/>
      <c r="G9831" s="2"/>
    </row>
    <row r="9832" spans="2:8" hidden="1" outlineLevel="1">
      <c r="B9832" s="249">
        <v>41989</v>
      </c>
      <c r="C9832" s="1" t="s">
        <v>114</v>
      </c>
      <c r="D9832" s="2">
        <v>80</v>
      </c>
    </row>
    <row r="9833" spans="2:8" hidden="1" outlineLevel="1">
      <c r="B9833" s="249">
        <v>41990</v>
      </c>
      <c r="C9833" s="1" t="s">
        <v>525</v>
      </c>
      <c r="D9833" s="2">
        <v>140</v>
      </c>
    </row>
    <row r="9834" spans="2:8" hidden="1" outlineLevel="1">
      <c r="B9834" s="249">
        <v>41990</v>
      </c>
      <c r="C9834" s="1" t="s">
        <v>51</v>
      </c>
      <c r="D9834" s="2">
        <v>200</v>
      </c>
      <c r="F9834" s="2"/>
    </row>
    <row r="9835" spans="2:8" hidden="1" outlineLevel="1">
      <c r="B9835" s="249">
        <v>41990</v>
      </c>
      <c r="C9835" s="1" t="s">
        <v>968</v>
      </c>
      <c r="D9835" s="2">
        <v>253</v>
      </c>
      <c r="E9835" s="253"/>
      <c r="F9835" s="2"/>
    </row>
    <row r="9836" spans="2:8" hidden="1" outlineLevel="1">
      <c r="B9836" s="249">
        <v>41990</v>
      </c>
      <c r="C9836" s="1" t="s">
        <v>114</v>
      </c>
      <c r="D9836" s="2">
        <v>166</v>
      </c>
      <c r="E9836" s="2"/>
      <c r="F9836" s="2"/>
    </row>
    <row r="9837" spans="2:8" hidden="1" outlineLevel="1">
      <c r="B9837" s="249">
        <v>41991</v>
      </c>
      <c r="C9837" s="1" t="s">
        <v>525</v>
      </c>
      <c r="D9837" s="2">
        <v>90</v>
      </c>
    </row>
    <row r="9838" spans="2:8" hidden="1" outlineLevel="1">
      <c r="B9838" s="249">
        <v>41991</v>
      </c>
      <c r="C9838" s="1" t="s">
        <v>5147</v>
      </c>
      <c r="D9838" s="2">
        <v>400</v>
      </c>
      <c r="F9838" s="2"/>
    </row>
    <row r="9839" spans="2:8" hidden="1" outlineLevel="1">
      <c r="B9839" s="249">
        <v>41991</v>
      </c>
      <c r="C9839" s="1" t="s">
        <v>525</v>
      </c>
      <c r="D9839" s="2">
        <v>21</v>
      </c>
    </row>
    <row r="9840" spans="2:8" hidden="1" outlineLevel="1">
      <c r="B9840" s="249">
        <v>41991</v>
      </c>
      <c r="C9840" s="2" t="s">
        <v>401</v>
      </c>
      <c r="D9840" s="2">
        <v>50</v>
      </c>
      <c r="F9840" s="2"/>
    </row>
    <row r="9841" spans="2:7" hidden="1" outlineLevel="1">
      <c r="B9841" s="249">
        <v>41991</v>
      </c>
      <c r="C9841" s="2" t="s">
        <v>23</v>
      </c>
      <c r="D9841" s="2">
        <v>94</v>
      </c>
      <c r="E9841" s="2"/>
      <c r="F9841" s="2"/>
    </row>
    <row r="9842" spans="2:7" hidden="1" outlineLevel="1">
      <c r="B9842" s="249">
        <v>41991</v>
      </c>
      <c r="C9842" s="205" t="s">
        <v>2316</v>
      </c>
      <c r="D9842" s="2">
        <v>10</v>
      </c>
      <c r="F9842" s="2"/>
    </row>
    <row r="9843" spans="2:7" hidden="1" outlineLevel="1">
      <c r="B9843" s="249">
        <v>41992</v>
      </c>
      <c r="C9843" s="1" t="s">
        <v>525</v>
      </c>
      <c r="D9843" s="2">
        <v>60</v>
      </c>
    </row>
    <row r="9844" spans="2:7" hidden="1" outlineLevel="1">
      <c r="B9844" s="249">
        <v>41992</v>
      </c>
      <c r="C9844" s="1" t="s">
        <v>401</v>
      </c>
      <c r="D9844" s="2">
        <v>40</v>
      </c>
      <c r="F9844" s="2"/>
    </row>
    <row r="9845" spans="2:7" hidden="1" outlineLevel="1">
      <c r="B9845" s="249">
        <v>41994</v>
      </c>
      <c r="C9845" s="1" t="s">
        <v>51</v>
      </c>
      <c r="D9845" s="2">
        <v>50</v>
      </c>
      <c r="F9845" s="2"/>
    </row>
    <row r="9846" spans="2:7" hidden="1" outlineLevel="1">
      <c r="B9846" s="249">
        <v>41994</v>
      </c>
      <c r="C9846" s="1" t="s">
        <v>637</v>
      </c>
      <c r="D9846" s="2">
        <v>310</v>
      </c>
      <c r="F9846" s="2"/>
    </row>
    <row r="9847" spans="2:7" hidden="1" outlineLevel="1">
      <c r="B9847" s="249">
        <v>41994</v>
      </c>
      <c r="C9847" s="1" t="s">
        <v>18</v>
      </c>
      <c r="D9847" s="2">
        <v>10</v>
      </c>
      <c r="F9847" s="2"/>
    </row>
    <row r="9848" spans="2:7" hidden="1" outlineLevel="1">
      <c r="B9848" s="249">
        <v>41995</v>
      </c>
      <c r="C9848" s="1" t="s">
        <v>367</v>
      </c>
      <c r="D9848" s="2">
        <v>16</v>
      </c>
      <c r="F9848" s="2"/>
    </row>
    <row r="9849" spans="2:7" hidden="1" outlineLevel="1">
      <c r="B9849" s="249">
        <v>41995</v>
      </c>
      <c r="C9849" s="1" t="s">
        <v>5149</v>
      </c>
      <c r="D9849" s="2">
        <v>1000</v>
      </c>
      <c r="F9849" s="2"/>
    </row>
    <row r="9850" spans="2:7" hidden="1" outlineLevel="1">
      <c r="B9850" s="249">
        <v>41995</v>
      </c>
      <c r="C9850" s="1" t="s">
        <v>431</v>
      </c>
      <c r="D9850" s="2">
        <v>17</v>
      </c>
      <c r="F9850" s="2"/>
    </row>
    <row r="9851" spans="2:7" hidden="1" outlineLevel="1">
      <c r="B9851" s="249">
        <v>41995</v>
      </c>
      <c r="C9851" s="1" t="s">
        <v>219</v>
      </c>
      <c r="D9851" s="14">
        <v>40</v>
      </c>
      <c r="F9851" s="2"/>
      <c r="G9851" s="2"/>
    </row>
    <row r="9852" spans="2:7" hidden="1" outlineLevel="1">
      <c r="B9852" s="249">
        <v>41995</v>
      </c>
      <c r="C9852" s="1" t="s">
        <v>23</v>
      </c>
      <c r="D9852" s="2">
        <v>220</v>
      </c>
      <c r="F9852" s="2"/>
    </row>
    <row r="9853" spans="2:7" hidden="1" outlineLevel="1">
      <c r="B9853" s="249">
        <v>41996</v>
      </c>
      <c r="C9853" s="1" t="s">
        <v>525</v>
      </c>
      <c r="D9853" s="2">
        <v>150</v>
      </c>
      <c r="F9853" s="2"/>
    </row>
    <row r="9854" spans="2:7" hidden="1" outlineLevel="1">
      <c r="B9854" s="249">
        <v>41996</v>
      </c>
      <c r="C9854" s="1" t="s">
        <v>51</v>
      </c>
      <c r="D9854" s="2">
        <v>93</v>
      </c>
    </row>
    <row r="9855" spans="2:7" hidden="1" outlineLevel="1">
      <c r="B9855" s="249">
        <v>41997</v>
      </c>
      <c r="C9855" s="1" t="s">
        <v>111</v>
      </c>
      <c r="D9855" s="2">
        <v>40</v>
      </c>
    </row>
    <row r="9856" spans="2:7" hidden="1" outlineLevel="1">
      <c r="B9856" s="249">
        <v>41997</v>
      </c>
      <c r="C9856" s="1" t="s">
        <v>352</v>
      </c>
      <c r="D9856" s="2">
        <v>5</v>
      </c>
    </row>
    <row r="9857" spans="2:6" hidden="1" outlineLevel="1">
      <c r="B9857" s="249">
        <v>41997</v>
      </c>
      <c r="C9857" s="1" t="s">
        <v>2401</v>
      </c>
      <c r="D9857" s="2">
        <v>60</v>
      </c>
    </row>
    <row r="9858" spans="2:6" hidden="1" outlineLevel="1">
      <c r="B9858" s="249">
        <v>41997</v>
      </c>
      <c r="C9858" s="1" t="s">
        <v>51</v>
      </c>
      <c r="D9858" s="2">
        <v>90</v>
      </c>
    </row>
    <row r="9859" spans="2:6" hidden="1" outlineLevel="1">
      <c r="B9859" s="249">
        <v>41997</v>
      </c>
      <c r="C9859" s="2" t="s">
        <v>80</v>
      </c>
      <c r="D9859" s="2">
        <v>50</v>
      </c>
    </row>
    <row r="9860" spans="2:6" hidden="1" outlineLevel="1">
      <c r="B9860" s="249">
        <v>41997</v>
      </c>
      <c r="C9860" s="2" t="s">
        <v>594</v>
      </c>
      <c r="D9860" s="2">
        <v>30</v>
      </c>
      <c r="E9860" s="2"/>
    </row>
    <row r="9861" spans="2:6" hidden="1" outlineLevel="1">
      <c r="B9861" s="249">
        <v>41997</v>
      </c>
      <c r="C9861" s="267" t="s">
        <v>289</v>
      </c>
      <c r="D9861" s="404">
        <v>5</v>
      </c>
      <c r="E9861" s="2"/>
      <c r="F9861" s="2"/>
    </row>
    <row r="9862" spans="2:6" hidden="1" outlineLevel="1">
      <c r="B9862" s="249">
        <v>41998</v>
      </c>
      <c r="C9862" s="267" t="s">
        <v>525</v>
      </c>
      <c r="D9862" s="404">
        <v>20</v>
      </c>
      <c r="F9862" s="2"/>
    </row>
    <row r="9863" spans="2:6" hidden="1" outlineLevel="1">
      <c r="B9863" s="249">
        <v>41998</v>
      </c>
      <c r="C9863" s="267" t="s">
        <v>148</v>
      </c>
      <c r="D9863" s="404">
        <v>70</v>
      </c>
    </row>
    <row r="9864" spans="2:6" hidden="1" outlineLevel="1">
      <c r="B9864" s="249">
        <v>41998</v>
      </c>
      <c r="C9864" s="477" t="s">
        <v>3262</v>
      </c>
      <c r="D9864" s="404">
        <v>50</v>
      </c>
    </row>
    <row r="9865" spans="2:6" hidden="1" outlineLevel="1">
      <c r="B9865" s="249">
        <v>41998</v>
      </c>
      <c r="C9865" s="267" t="s">
        <v>2645</v>
      </c>
      <c r="D9865" s="404">
        <v>30</v>
      </c>
    </row>
    <row r="9866" spans="2:6" hidden="1" outlineLevel="1">
      <c r="B9866" s="249">
        <v>41999</v>
      </c>
      <c r="C9866" s="267" t="s">
        <v>525</v>
      </c>
      <c r="D9866" s="404">
        <v>130</v>
      </c>
      <c r="F9866" s="228"/>
    </row>
    <row r="9867" spans="2:6" hidden="1" outlineLevel="1">
      <c r="B9867" s="249">
        <v>42000</v>
      </c>
      <c r="C9867" s="477" t="s">
        <v>111</v>
      </c>
      <c r="D9867" s="404">
        <v>30</v>
      </c>
      <c r="F9867" s="2"/>
    </row>
    <row r="9868" spans="2:6" hidden="1" outlineLevel="1">
      <c r="B9868" s="249">
        <v>42000</v>
      </c>
      <c r="C9868" s="267" t="s">
        <v>51</v>
      </c>
      <c r="D9868" s="404">
        <v>120</v>
      </c>
      <c r="E9868" s="2"/>
    </row>
    <row r="9869" spans="2:6" hidden="1" outlineLevel="1">
      <c r="B9869" s="249">
        <v>42000</v>
      </c>
      <c r="C9869" s="267" t="s">
        <v>5159</v>
      </c>
      <c r="D9869" s="404">
        <v>180</v>
      </c>
      <c r="E9869" s="2"/>
      <c r="F9869" s="2"/>
    </row>
    <row r="9870" spans="2:6" hidden="1" outlineLevel="1">
      <c r="B9870" s="249">
        <v>42000</v>
      </c>
      <c r="C9870" s="267" t="s">
        <v>5160</v>
      </c>
      <c r="D9870" s="404">
        <v>100</v>
      </c>
      <c r="F9870" s="2"/>
    </row>
    <row r="9871" spans="2:6" hidden="1" outlineLevel="1">
      <c r="B9871" s="249">
        <v>42001</v>
      </c>
      <c r="C9871" s="267" t="s">
        <v>525</v>
      </c>
      <c r="D9871" s="404">
        <v>30</v>
      </c>
    </row>
    <row r="9872" spans="2:6" hidden="1" outlineLevel="1">
      <c r="B9872" s="249">
        <v>42001</v>
      </c>
      <c r="C9872" s="404" t="s">
        <v>154</v>
      </c>
      <c r="D9872" s="404">
        <v>60</v>
      </c>
      <c r="F9872" s="2"/>
    </row>
    <row r="9873" spans="2:7" hidden="1" outlineLevel="1">
      <c r="B9873" s="249">
        <v>42001</v>
      </c>
      <c r="C9873" s="267" t="s">
        <v>431</v>
      </c>
      <c r="D9873" s="404">
        <v>20</v>
      </c>
      <c r="F9873" s="2"/>
    </row>
    <row r="9874" spans="2:7" hidden="1" outlineLevel="1">
      <c r="B9874" s="249">
        <v>42001</v>
      </c>
      <c r="C9874" s="267" t="s">
        <v>5161</v>
      </c>
      <c r="D9874" s="404">
        <v>20</v>
      </c>
    </row>
    <row r="9875" spans="2:7" hidden="1" outlineLevel="1">
      <c r="B9875" s="249">
        <v>42001</v>
      </c>
      <c r="C9875" s="267" t="s">
        <v>5162</v>
      </c>
      <c r="D9875" s="404">
        <v>1000</v>
      </c>
      <c r="F9875" s="2"/>
    </row>
    <row r="9876" spans="2:7" hidden="1" outlineLevel="1">
      <c r="B9876" s="249">
        <v>42001</v>
      </c>
      <c r="C9876" s="1" t="s">
        <v>525</v>
      </c>
      <c r="D9876" s="2">
        <v>53</v>
      </c>
    </row>
    <row r="9877" spans="2:7" hidden="1" outlineLevel="1">
      <c r="B9877" s="249">
        <v>42001</v>
      </c>
      <c r="C9877" s="1" t="s">
        <v>57</v>
      </c>
      <c r="D9877" s="2">
        <v>110</v>
      </c>
      <c r="E9877" s="2"/>
    </row>
    <row r="9878" spans="2:7" hidden="1" outlineLevel="1">
      <c r="B9878" s="249">
        <v>42001</v>
      </c>
      <c r="C9878" s="1" t="s">
        <v>23</v>
      </c>
      <c r="D9878" s="2">
        <v>150</v>
      </c>
    </row>
    <row r="9879" spans="2:7" hidden="1" outlineLevel="1">
      <c r="B9879" s="249">
        <v>42002</v>
      </c>
      <c r="C9879" s="1" t="s">
        <v>525</v>
      </c>
      <c r="D9879" s="2">
        <v>170</v>
      </c>
      <c r="E9879" s="2"/>
      <c r="F9879" s="2"/>
    </row>
    <row r="9880" spans="2:7" hidden="1" outlineLevel="1">
      <c r="B9880" s="249">
        <v>42002</v>
      </c>
      <c r="C9880" s="1" t="s">
        <v>23</v>
      </c>
      <c r="D9880" s="2">
        <v>80</v>
      </c>
    </row>
    <row r="9881" spans="2:7" hidden="1" outlineLevel="1">
      <c r="B9881" s="249">
        <v>42003</v>
      </c>
      <c r="C9881" s="2" t="s">
        <v>525</v>
      </c>
      <c r="D9881" s="2">
        <v>112</v>
      </c>
    </row>
    <row r="9882" spans="2:7" hidden="1" outlineLevel="1">
      <c r="B9882" s="249">
        <v>42003</v>
      </c>
      <c r="C9882" s="2" t="s">
        <v>12</v>
      </c>
      <c r="D9882" s="2">
        <v>50</v>
      </c>
      <c r="F9882" s="2"/>
    </row>
    <row r="9883" spans="2:7" hidden="1" outlineLevel="1">
      <c r="B9883" s="249">
        <v>42003</v>
      </c>
      <c r="C9883" s="2" t="s">
        <v>525</v>
      </c>
      <c r="D9883" s="70">
        <v>15</v>
      </c>
    </row>
    <row r="9884" spans="2:7" hidden="1" outlineLevel="1">
      <c r="B9884" s="249">
        <v>42003</v>
      </c>
      <c r="C9884" s="70" t="s">
        <v>18</v>
      </c>
      <c r="D9884" s="70">
        <v>536</v>
      </c>
    </row>
    <row r="9885" spans="2:7" hidden="1" outlineLevel="1">
      <c r="B9885" s="249">
        <v>42003</v>
      </c>
      <c r="C9885" s="1" t="s">
        <v>111</v>
      </c>
      <c r="D9885" s="2">
        <v>60</v>
      </c>
    </row>
    <row r="9886" spans="2:7" hidden="1" outlineLevel="1">
      <c r="B9886" s="249">
        <v>42003</v>
      </c>
      <c r="C9886" s="236" t="s">
        <v>23</v>
      </c>
      <c r="D9886" s="70">
        <v>150</v>
      </c>
      <c r="F9886" s="2"/>
      <c r="G9886" s="2"/>
    </row>
    <row r="9887" spans="2:7" hidden="1" outlineLevel="1">
      <c r="B9887" s="249">
        <v>42004</v>
      </c>
      <c r="C9887" s="236" t="s">
        <v>2164</v>
      </c>
      <c r="D9887" s="70">
        <v>300</v>
      </c>
    </row>
    <row r="9888" spans="2:7" hidden="1" outlineLevel="1">
      <c r="B9888" s="249">
        <v>42004</v>
      </c>
      <c r="C9888" s="1" t="s">
        <v>525</v>
      </c>
      <c r="D9888" s="70">
        <v>110</v>
      </c>
    </row>
    <row r="9889" spans="1:12" hidden="1" outlineLevel="1">
      <c r="B9889" s="249">
        <v>42004</v>
      </c>
      <c r="C9889" s="1" t="s">
        <v>114</v>
      </c>
      <c r="D9889" s="2">
        <v>100</v>
      </c>
      <c r="E9889" s="2"/>
    </row>
    <row r="9890" spans="1:12" hidden="1" outlineLevel="1">
      <c r="B9890" s="249">
        <v>42004</v>
      </c>
      <c r="C9890" s="1" t="s">
        <v>516</v>
      </c>
      <c r="D9890" s="2">
        <v>40</v>
      </c>
      <c r="E9890" s="1" t="s">
        <v>3088</v>
      </c>
    </row>
    <row r="9891" spans="1:12" hidden="1" outlineLevel="1">
      <c r="B9891" s="249">
        <v>42004</v>
      </c>
      <c r="C9891" s="1" t="s">
        <v>525</v>
      </c>
      <c r="D9891" s="2">
        <v>4</v>
      </c>
      <c r="E9891" s="1">
        <v>900</v>
      </c>
    </row>
    <row r="9892" spans="1:12" hidden="1" outlineLevel="1">
      <c r="B9892" s="400"/>
    </row>
    <row r="9893" spans="1:12" collapsed="1">
      <c r="B9893" s="400"/>
    </row>
    <row r="9894" spans="1:12">
      <c r="B9894" s="2472">
        <v>42005</v>
      </c>
      <c r="C9894" s="2472"/>
      <c r="D9894" s="2472"/>
      <c r="E9894" s="2472"/>
      <c r="F9894" s="2472"/>
      <c r="G9894" s="2472"/>
      <c r="H9894" s="2472"/>
      <c r="I9894" s="2472"/>
      <c r="J9894" s="2472"/>
      <c r="K9894" s="2472"/>
      <c r="L9894" s="2472"/>
    </row>
    <row r="9895" spans="1:12" hidden="1" outlineLevel="1">
      <c r="B9895" s="2473" t="s">
        <v>0</v>
      </c>
      <c r="C9895" s="2473"/>
      <c r="D9895" s="2473"/>
      <c r="I9895" s="2473" t="s">
        <v>2638</v>
      </c>
      <c r="J9895" s="2473"/>
      <c r="K9895" s="2473"/>
    </row>
    <row r="9896" spans="1:12" hidden="1" outlineLevel="1">
      <c r="B9896" s="3" t="s">
        <v>115</v>
      </c>
      <c r="C9896" s="3" t="s">
        <v>116</v>
      </c>
      <c r="D9896" s="4" t="s">
        <v>4</v>
      </c>
      <c r="I9896" s="3" t="s">
        <v>115</v>
      </c>
      <c r="J9896" s="3" t="s">
        <v>116</v>
      </c>
      <c r="K9896" s="4" t="s">
        <v>4</v>
      </c>
    </row>
    <row r="9897" spans="1:12" hidden="1" outlineLevel="1">
      <c r="A9897" s="545" t="s">
        <v>2859</v>
      </c>
      <c r="B9897" s="546" t="s">
        <v>5228</v>
      </c>
      <c r="C9897" s="547" t="s">
        <v>5229</v>
      </c>
      <c r="D9897" s="691">
        <v>10000</v>
      </c>
      <c r="E9897" s="28"/>
      <c r="I9897" s="72">
        <v>42005</v>
      </c>
      <c r="J9897" s="1" t="s">
        <v>41</v>
      </c>
      <c r="K9897" s="70">
        <v>420</v>
      </c>
    </row>
    <row r="9898" spans="1:12" hidden="1" outlineLevel="1">
      <c r="A9898" s="438" t="s">
        <v>421</v>
      </c>
      <c r="B9898" s="549">
        <v>42007</v>
      </c>
      <c r="C9898" s="463" t="s">
        <v>3307</v>
      </c>
      <c r="D9898" s="587">
        <v>1000</v>
      </c>
      <c r="E9898" s="28"/>
      <c r="F9898" s="1" t="s">
        <v>4856</v>
      </c>
      <c r="I9898" s="72">
        <v>42006</v>
      </c>
      <c r="J9898" s="1" t="s">
        <v>5236</v>
      </c>
      <c r="K9898" s="70">
        <f>1700+1700</f>
        <v>3400</v>
      </c>
    </row>
    <row r="9899" spans="1:12" hidden="1" outlineLevel="1">
      <c r="A9899" s="438" t="s">
        <v>421</v>
      </c>
      <c r="B9899" s="549" t="s">
        <v>608</v>
      </c>
      <c r="C9899" s="463" t="s">
        <v>3308</v>
      </c>
      <c r="D9899" s="587" t="s">
        <v>608</v>
      </c>
      <c r="E9899" s="28"/>
      <c r="F9899" s="777" t="s">
        <v>3307</v>
      </c>
      <c r="G9899" s="778">
        <v>1000</v>
      </c>
      <c r="I9899" s="72"/>
      <c r="K9899" s="70"/>
    </row>
    <row r="9900" spans="1:12" ht="30" hidden="1" outlineLevel="1">
      <c r="A9900" s="714" t="s">
        <v>464</v>
      </c>
      <c r="B9900" s="715">
        <v>42026</v>
      </c>
      <c r="C9900" s="716" t="s">
        <v>4183</v>
      </c>
      <c r="D9900" s="743" t="s">
        <v>5316</v>
      </c>
      <c r="F9900" s="779" t="s">
        <v>6</v>
      </c>
      <c r="G9900" s="780">
        <v>2000</v>
      </c>
      <c r="I9900" s="72"/>
      <c r="J9900" s="1" t="s">
        <v>195</v>
      </c>
      <c r="K9900" s="225">
        <f>SUM(K9897:K9899)</f>
        <v>3820</v>
      </c>
    </row>
    <row r="9901" spans="1:12" hidden="1" outlineLevel="1">
      <c r="A9901" s="438" t="s">
        <v>421</v>
      </c>
      <c r="B9901" s="549">
        <v>42031</v>
      </c>
      <c r="C9901" s="463" t="s">
        <v>656</v>
      </c>
      <c r="D9901" s="587">
        <v>230</v>
      </c>
      <c r="F9901" s="621" t="s">
        <v>4050</v>
      </c>
      <c r="G9901" s="769">
        <f>D9924</f>
        <v>1215</v>
      </c>
      <c r="I9901" s="32"/>
      <c r="K9901" s="225"/>
    </row>
    <row r="9902" spans="1:12" hidden="1" outlineLevel="1">
      <c r="A9902" s="438" t="s">
        <v>421</v>
      </c>
      <c r="B9902" s="549">
        <v>42019</v>
      </c>
      <c r="C9902" s="554" t="s">
        <v>3305</v>
      </c>
      <c r="D9902" s="587">
        <v>280</v>
      </c>
      <c r="E9902" s="28"/>
      <c r="F9902" s="779" t="s">
        <v>5230</v>
      </c>
      <c r="G9902" s="778">
        <f>D9911</f>
        <v>500</v>
      </c>
    </row>
    <row r="9903" spans="1:12" hidden="1" outlineLevel="1">
      <c r="A9903" s="709" t="s">
        <v>467</v>
      </c>
      <c r="B9903" s="710">
        <v>42026</v>
      </c>
      <c r="C9903" s="709" t="s">
        <v>3304</v>
      </c>
      <c r="D9903" s="953">
        <v>411.39</v>
      </c>
      <c r="E9903"/>
      <c r="F9903" s="795"/>
      <c r="G9903" s="870">
        <f>SUM(G9899:G9902)</f>
        <v>4715</v>
      </c>
      <c r="I9903" s="1" t="s">
        <v>115</v>
      </c>
      <c r="J9903" s="1" t="s">
        <v>2</v>
      </c>
      <c r="K9903" s="1" t="s">
        <v>4</v>
      </c>
    </row>
    <row r="9904" spans="1:12" hidden="1" outlineLevel="1">
      <c r="A9904" s="709" t="s">
        <v>467</v>
      </c>
      <c r="B9904" s="710">
        <v>42026</v>
      </c>
      <c r="C9904" s="709" t="s">
        <v>614</v>
      </c>
      <c r="D9904" s="953">
        <v>279.77999999999997</v>
      </c>
      <c r="E9904" s="733"/>
      <c r="F9904" s="6"/>
      <c r="G9904" s="2"/>
      <c r="I9904" s="249">
        <v>42008</v>
      </c>
      <c r="J9904" s="236" t="s">
        <v>5248</v>
      </c>
      <c r="K9904" s="70">
        <v>180</v>
      </c>
      <c r="L9904" s="13"/>
    </row>
    <row r="9905" spans="1:12" ht="15" hidden="1" customHeight="1" outlineLevel="1">
      <c r="A9905" s="438" t="s">
        <v>421</v>
      </c>
      <c r="B9905" s="549" t="s">
        <v>608</v>
      </c>
      <c r="C9905" s="421" t="s">
        <v>2597</v>
      </c>
      <c r="D9905" s="588" t="s">
        <v>608</v>
      </c>
      <c r="E9905" s="28"/>
      <c r="F9905" s="187"/>
      <c r="G9905" s="2"/>
      <c r="I9905" s="249">
        <v>42009</v>
      </c>
      <c r="J9905" s="1" t="s">
        <v>5013</v>
      </c>
      <c r="K9905" s="2">
        <v>960</v>
      </c>
      <c r="L9905" s="13"/>
    </row>
    <row r="9906" spans="1:12" hidden="1" outlineLevel="1">
      <c r="A9906" s="438" t="s">
        <v>421</v>
      </c>
      <c r="B9906" s="549" t="s">
        <v>608</v>
      </c>
      <c r="C9906" s="554" t="s">
        <v>475</v>
      </c>
      <c r="D9906" s="588" t="s">
        <v>608</v>
      </c>
      <c r="E9906" s="28"/>
      <c r="F9906" s="187"/>
      <c r="G9906" s="2"/>
      <c r="I9906" s="249">
        <v>42035</v>
      </c>
      <c r="J9906" s="1" t="s">
        <v>549</v>
      </c>
      <c r="K9906" s="2">
        <v>730</v>
      </c>
      <c r="L9906" s="13"/>
    </row>
    <row r="9907" spans="1:12" hidden="1" outlineLevel="1">
      <c r="A9907" s="438" t="s">
        <v>421</v>
      </c>
      <c r="B9907" s="549" t="s">
        <v>608</v>
      </c>
      <c r="C9907" s="554" t="s">
        <v>283</v>
      </c>
      <c r="D9907" s="588" t="s">
        <v>608</v>
      </c>
      <c r="E9907" s="28"/>
      <c r="F9907" s="187"/>
      <c r="G9907" s="2"/>
      <c r="I9907" s="249"/>
      <c r="J9907" s="2"/>
      <c r="K9907" s="2"/>
      <c r="L9907" s="13"/>
    </row>
    <row r="9908" spans="1:12" hidden="1" outlineLevel="1">
      <c r="A9908" s="709" t="s">
        <v>467</v>
      </c>
      <c r="B9908" s="710">
        <v>42026</v>
      </c>
      <c r="C9908" s="711" t="s">
        <v>27</v>
      </c>
      <c r="D9908" s="953">
        <v>1014.16</v>
      </c>
      <c r="E9908" s="733"/>
      <c r="F9908" s="187" t="s">
        <v>5250</v>
      </c>
      <c r="G9908" s="2">
        <v>3500</v>
      </c>
      <c r="I9908" s="249"/>
      <c r="J9908" s="2"/>
      <c r="K9908" s="2"/>
      <c r="L9908" s="13"/>
    </row>
    <row r="9909" spans="1:12" ht="30" hidden="1" outlineLevel="1">
      <c r="A9909" s="550" t="s">
        <v>3306</v>
      </c>
      <c r="B9909" s="551">
        <v>42006</v>
      </c>
      <c r="C9909" s="560" t="s">
        <v>3310</v>
      </c>
      <c r="D9909" s="693">
        <v>1000</v>
      </c>
      <c r="E9909" s="28"/>
      <c r="F9909" s="947" t="s">
        <v>5397</v>
      </c>
      <c r="G9909" s="2">
        <v>1000</v>
      </c>
      <c r="I9909" s="32"/>
      <c r="K9909" s="13"/>
      <c r="L9909" s="13"/>
    </row>
    <row r="9910" spans="1:12" hidden="1" outlineLevel="1">
      <c r="A9910" s="545" t="s">
        <v>2859</v>
      </c>
      <c r="B9910" s="546" t="s">
        <v>608</v>
      </c>
      <c r="C9910" s="547" t="s">
        <v>2179</v>
      </c>
      <c r="D9910" s="592" t="s">
        <v>608</v>
      </c>
      <c r="E9910" s="28"/>
      <c r="F9910" s="187" t="s">
        <v>5273</v>
      </c>
      <c r="G9910" s="2">
        <v>4500</v>
      </c>
      <c r="I9910" s="32"/>
      <c r="K9910" s="13"/>
      <c r="L9910" s="13"/>
    </row>
    <row r="9911" spans="1:12" hidden="1" outlineLevel="1">
      <c r="A9911" s="438" t="s">
        <v>421</v>
      </c>
      <c r="B9911" s="549"/>
      <c r="C9911" s="554" t="s">
        <v>5230</v>
      </c>
      <c r="D9911" s="587">
        <v>500</v>
      </c>
      <c r="E9911" s="28"/>
      <c r="F9911" s="187"/>
      <c r="G9911" s="2">
        <f>SUM(G9908:G9910)</f>
        <v>9000</v>
      </c>
      <c r="I9911" s="32"/>
      <c r="K9911" s="13"/>
      <c r="L9911" s="13"/>
    </row>
    <row r="9912" spans="1:12" hidden="1" outlineLevel="1">
      <c r="A9912" s="438" t="s">
        <v>421</v>
      </c>
      <c r="B9912" s="549">
        <v>42005</v>
      </c>
      <c r="C9912" s="554" t="s">
        <v>5274</v>
      </c>
      <c r="D9912" s="767">
        <v>500</v>
      </c>
      <c r="E9912" s="28"/>
      <c r="F9912" s="187"/>
      <c r="G9912" s="2"/>
      <c r="I9912" s="32"/>
      <c r="K9912" s="13"/>
      <c r="L9912" s="13"/>
    </row>
    <row r="9913" spans="1:12" hidden="1" outlineLevel="1">
      <c r="A9913" s="438" t="s">
        <v>421</v>
      </c>
      <c r="B9913" s="549">
        <v>42014</v>
      </c>
      <c r="C9913" s="554" t="s">
        <v>5274</v>
      </c>
      <c r="D9913" s="767">
        <v>500</v>
      </c>
      <c r="E9913" s="28"/>
      <c r="F9913" s="187"/>
      <c r="G9913" s="2"/>
      <c r="I9913" s="32"/>
      <c r="K9913" s="13"/>
      <c r="L9913" s="13"/>
    </row>
    <row r="9914" spans="1:12" hidden="1" outlineLevel="1">
      <c r="A9914" s="545" t="s">
        <v>2859</v>
      </c>
      <c r="B9914" s="546" t="s">
        <v>608</v>
      </c>
      <c r="C9914" s="547" t="s">
        <v>6</v>
      </c>
      <c r="D9914" s="691" t="s">
        <v>608</v>
      </c>
      <c r="E9914" s="28"/>
      <c r="F9914" s="187"/>
      <c r="G9914" s="2"/>
      <c r="I9914" s="32"/>
      <c r="K9914" s="13"/>
      <c r="L9914" s="13"/>
    </row>
    <row r="9915" spans="1:12" hidden="1" outlineLevel="1">
      <c r="A9915" s="545" t="s">
        <v>2859</v>
      </c>
      <c r="B9915" s="546">
        <v>42004</v>
      </c>
      <c r="C9915" s="547" t="s">
        <v>3312</v>
      </c>
      <c r="D9915" s="691">
        <v>25000</v>
      </c>
      <c r="E9915" s="28"/>
      <c r="F9915" s="187"/>
      <c r="G9915" s="2"/>
      <c r="I9915" s="32"/>
      <c r="K9915" s="13"/>
      <c r="L9915" s="13"/>
    </row>
    <row r="9916" spans="1:12" hidden="1" outlineLevel="1">
      <c r="A9916" s="545" t="s">
        <v>2859</v>
      </c>
      <c r="B9916" s="546">
        <v>42003</v>
      </c>
      <c r="C9916" s="547" t="s">
        <v>5050</v>
      </c>
      <c r="D9916" s="766">
        <v>1571.7</v>
      </c>
      <c r="E9916" s="28"/>
      <c r="F9916" s="187"/>
      <c r="I9916" s="32"/>
      <c r="K9916" s="13"/>
      <c r="L9916" s="13"/>
    </row>
    <row r="9917" spans="1:12" hidden="1" outlineLevel="1">
      <c r="A9917" s="545" t="s">
        <v>2859</v>
      </c>
      <c r="B9917" s="546" t="s">
        <v>5231</v>
      </c>
      <c r="C9917" s="547" t="s">
        <v>5051</v>
      </c>
      <c r="D9917" s="766">
        <f>713.8+15000</f>
        <v>15713.8</v>
      </c>
      <c r="E9917" s="28"/>
      <c r="F9917" s="187"/>
      <c r="I9917" s="32"/>
      <c r="K9917" s="13"/>
      <c r="L9917" s="13"/>
    </row>
    <row r="9918" spans="1:12" hidden="1" outlineLevel="1">
      <c r="A9918" s="545" t="s">
        <v>2859</v>
      </c>
      <c r="B9918" s="546">
        <v>42026</v>
      </c>
      <c r="C9918" s="547" t="s">
        <v>5050</v>
      </c>
      <c r="D9918" s="867">
        <v>8783.5300000000007</v>
      </c>
      <c r="E9918" s="28"/>
      <c r="F9918" s="187"/>
      <c r="I9918" s="32"/>
      <c r="K9918" s="13"/>
      <c r="L9918" s="13"/>
    </row>
    <row r="9919" spans="1:12" hidden="1" outlineLevel="1">
      <c r="A9919" s="545" t="s">
        <v>2859</v>
      </c>
      <c r="B9919" s="546">
        <v>42026</v>
      </c>
      <c r="C9919" s="547" t="s">
        <v>5051</v>
      </c>
      <c r="D9919" s="867">
        <v>22029.43</v>
      </c>
      <c r="E9919" s="28"/>
      <c r="F9919" s="187"/>
      <c r="I9919" s="32"/>
      <c r="K9919" s="13"/>
      <c r="L9919" s="13"/>
    </row>
    <row r="9920" spans="1:12" hidden="1" outlineLevel="1">
      <c r="B9920" s="249"/>
      <c r="E9920" s="28"/>
      <c r="G9920" s="2"/>
      <c r="I9920" s="32"/>
      <c r="K9920" s="13"/>
      <c r="L9920" s="13"/>
    </row>
    <row r="9921" spans="1:12" hidden="1" outlineLevel="1">
      <c r="A9921" s="438" t="s">
        <v>421</v>
      </c>
      <c r="B9921" s="549">
        <v>42011</v>
      </c>
      <c r="C9921" s="554" t="s">
        <v>5361</v>
      </c>
      <c r="D9921" s="587">
        <f>31*43</f>
        <v>1333</v>
      </c>
      <c r="I9921" s="32"/>
      <c r="K9921" s="13"/>
      <c r="L9921" s="13"/>
    </row>
    <row r="9922" spans="1:12" hidden="1" outlineLevel="1">
      <c r="A9922" s="438" t="s">
        <v>421</v>
      </c>
      <c r="B9922" s="549">
        <v>42011</v>
      </c>
      <c r="C9922" s="554" t="s">
        <v>2598</v>
      </c>
      <c r="D9922" s="587">
        <v>140</v>
      </c>
      <c r="G9922" s="486"/>
      <c r="I9922" s="32"/>
      <c r="K9922" s="13"/>
      <c r="L9922" s="13"/>
    </row>
    <row r="9923" spans="1:12" ht="30" hidden="1" outlineLevel="1">
      <c r="A9923" s="438" t="s">
        <v>4048</v>
      </c>
      <c r="B9923" s="549">
        <v>42011</v>
      </c>
      <c r="C9923" s="554" t="s">
        <v>5262</v>
      </c>
      <c r="D9923" s="587">
        <f>6*43</f>
        <v>258</v>
      </c>
      <c r="G9923" s="2"/>
      <c r="I9923" s="32"/>
      <c r="K9923" s="13"/>
      <c r="L9923" s="13"/>
    </row>
    <row r="9924" spans="1:12" hidden="1" outlineLevel="1">
      <c r="A9924" s="438" t="s">
        <v>421</v>
      </c>
      <c r="B9924" s="549">
        <v>42011</v>
      </c>
      <c r="C9924" s="621" t="s">
        <v>4050</v>
      </c>
      <c r="D9924" s="622">
        <f>D9921+D9922-D9923</f>
        <v>1215</v>
      </c>
      <c r="G9924" s="2"/>
      <c r="I9924" s="32"/>
      <c r="K9924" s="13"/>
      <c r="L9924" s="13"/>
    </row>
    <row r="9925" spans="1:12" hidden="1" outlineLevel="1">
      <c r="I9925" s="32"/>
      <c r="K9925" s="13"/>
      <c r="L9925" s="13"/>
    </row>
    <row r="9926" spans="1:12" hidden="1" outlineLevel="1">
      <c r="B9926" s="249"/>
      <c r="I9926" s="32"/>
      <c r="K9926" s="13"/>
      <c r="L9926" s="13"/>
    </row>
    <row r="9927" spans="1:12" hidden="1" outlineLevel="1">
      <c r="B9927" s="249">
        <v>42005</v>
      </c>
      <c r="C9927" s="1" t="s">
        <v>367</v>
      </c>
      <c r="D9927" s="2">
        <v>100</v>
      </c>
      <c r="I9927" s="32"/>
      <c r="K9927" s="13"/>
      <c r="L9927" s="13"/>
    </row>
    <row r="9928" spans="1:12" hidden="1" outlineLevel="1">
      <c r="B9928" s="249">
        <v>42005</v>
      </c>
      <c r="C9928" s="1" t="s">
        <v>2316</v>
      </c>
      <c r="D9928" s="2">
        <v>100</v>
      </c>
      <c r="I9928" s="32"/>
      <c r="K9928" s="13"/>
      <c r="L9928" s="13"/>
    </row>
    <row r="9929" spans="1:12" hidden="1" outlineLevel="1">
      <c r="B9929" s="249">
        <v>42005</v>
      </c>
      <c r="C9929" s="70" t="s">
        <v>289</v>
      </c>
      <c r="D9929" s="70">
        <v>100</v>
      </c>
      <c r="I9929" s="32"/>
      <c r="K9929" s="13"/>
      <c r="L9929" s="13"/>
    </row>
    <row r="9930" spans="1:12" hidden="1" outlineLevel="1">
      <c r="B9930" s="249">
        <v>42005</v>
      </c>
      <c r="C9930" s="277" t="s">
        <v>289</v>
      </c>
      <c r="D9930" s="70">
        <v>60</v>
      </c>
      <c r="I9930" s="32"/>
      <c r="K9930" s="13"/>
      <c r="L9930" s="13"/>
    </row>
    <row r="9931" spans="1:12" hidden="1" outlineLevel="1">
      <c r="A9931" s="2"/>
      <c r="B9931" s="249">
        <v>42006</v>
      </c>
      <c r="C9931" s="277" t="s">
        <v>525</v>
      </c>
      <c r="D9931" s="70">
        <v>90</v>
      </c>
      <c r="I9931" s="32"/>
      <c r="K9931" s="13"/>
    </row>
    <row r="9932" spans="1:12" hidden="1" outlineLevel="1">
      <c r="A9932" s="2"/>
      <c r="B9932" s="249">
        <v>42006</v>
      </c>
      <c r="C9932" s="236" t="s">
        <v>516</v>
      </c>
      <c r="D9932" s="70">
        <v>50</v>
      </c>
      <c r="I9932" s="32"/>
      <c r="K9932" s="13"/>
    </row>
    <row r="9933" spans="1:12" hidden="1" outlineLevel="1">
      <c r="B9933" s="249">
        <v>42006</v>
      </c>
      <c r="C9933" s="236" t="s">
        <v>114</v>
      </c>
      <c r="D9933" s="70">
        <v>80</v>
      </c>
      <c r="G9933" s="70"/>
      <c r="I9933" s="32"/>
      <c r="K9933" s="13"/>
    </row>
    <row r="9934" spans="1:12" hidden="1" outlineLevel="1">
      <c r="A9934" s="2"/>
      <c r="B9934" s="249">
        <v>42006</v>
      </c>
      <c r="C9934" s="236" t="s">
        <v>51</v>
      </c>
      <c r="D9934" s="70">
        <v>70</v>
      </c>
      <c r="G9934" s="70"/>
      <c r="I9934" s="32"/>
      <c r="J9934" s="2"/>
      <c r="K9934" s="13"/>
    </row>
    <row r="9935" spans="1:12" hidden="1" outlineLevel="1">
      <c r="A9935" s="2"/>
      <c r="B9935" s="249">
        <v>42007</v>
      </c>
      <c r="C9935" s="236" t="s">
        <v>525</v>
      </c>
      <c r="D9935" s="70">
        <v>40</v>
      </c>
      <c r="G9935" s="70"/>
      <c r="K9935" s="13"/>
    </row>
    <row r="9936" spans="1:12" hidden="1" outlineLevel="1">
      <c r="A9936" s="2"/>
      <c r="B9936" s="249">
        <v>42007</v>
      </c>
      <c r="C9936" s="236" t="s">
        <v>525</v>
      </c>
      <c r="D9936" s="70">
        <v>30</v>
      </c>
      <c r="G9936" s="70"/>
      <c r="I9936" s="32"/>
      <c r="K9936" s="13"/>
    </row>
    <row r="9937" spans="1:11" hidden="1" outlineLevel="1">
      <c r="A9937" s="2"/>
      <c r="B9937" s="249">
        <v>42007</v>
      </c>
      <c r="C9937" s="236" t="s">
        <v>401</v>
      </c>
      <c r="D9937" s="70">
        <v>10</v>
      </c>
      <c r="F9937" s="2"/>
      <c r="G9937" s="70"/>
      <c r="K9937" s="13"/>
    </row>
    <row r="9938" spans="1:11" hidden="1" outlineLevel="1">
      <c r="A9938" s="2"/>
      <c r="B9938" s="249">
        <v>42007</v>
      </c>
      <c r="C9938" s="236" t="s">
        <v>114</v>
      </c>
      <c r="D9938" s="70">
        <v>70</v>
      </c>
      <c r="G9938" s="2"/>
      <c r="K9938" s="13"/>
    </row>
    <row r="9939" spans="1:11" hidden="1" outlineLevel="1">
      <c r="A9939" s="2"/>
      <c r="B9939" s="249">
        <v>42007</v>
      </c>
      <c r="C9939" s="236" t="s">
        <v>289</v>
      </c>
      <c r="D9939" s="70">
        <v>10</v>
      </c>
      <c r="K9939" s="13"/>
    </row>
    <row r="9940" spans="1:11" hidden="1" outlineLevel="1">
      <c r="A9940" s="2"/>
      <c r="B9940" s="249">
        <v>42007</v>
      </c>
      <c r="C9940" s="236" t="s">
        <v>51</v>
      </c>
      <c r="D9940" s="70">
        <v>20</v>
      </c>
      <c r="K9940" s="13"/>
    </row>
    <row r="9941" spans="1:11" hidden="1" outlineLevel="1">
      <c r="A9941" s="2"/>
      <c r="B9941" s="249">
        <v>42008</v>
      </c>
      <c r="C9941" s="236" t="s">
        <v>289</v>
      </c>
      <c r="D9941" s="70">
        <v>47</v>
      </c>
      <c r="K9941" s="13"/>
    </row>
    <row r="9942" spans="1:11" hidden="1" outlineLevel="1">
      <c r="A9942" s="2"/>
      <c r="B9942" s="249">
        <v>42008</v>
      </c>
      <c r="C9942" s="236" t="s">
        <v>154</v>
      </c>
      <c r="D9942" s="70">
        <v>50</v>
      </c>
      <c r="F9942" s="2"/>
    </row>
    <row r="9943" spans="1:11" hidden="1" outlineLevel="1">
      <c r="A9943" s="2"/>
      <c r="B9943" s="249">
        <v>42008</v>
      </c>
      <c r="C9943" s="236" t="s">
        <v>525</v>
      </c>
      <c r="D9943" s="70">
        <v>20</v>
      </c>
      <c r="F9943" s="2"/>
      <c r="K9943" s="13"/>
    </row>
    <row r="9944" spans="1:11" hidden="1" outlineLevel="1">
      <c r="A9944" s="2"/>
      <c r="B9944" s="249">
        <v>42008</v>
      </c>
      <c r="C9944" s="236" t="s">
        <v>5247</v>
      </c>
      <c r="D9944" s="70">
        <v>1000</v>
      </c>
      <c r="F9944" s="2"/>
      <c r="G9944" s="25"/>
      <c r="J9944" s="1" t="s">
        <v>195</v>
      </c>
      <c r="K9944" s="13">
        <f>SUM(K9904:K9943)</f>
        <v>1870</v>
      </c>
    </row>
    <row r="9945" spans="1:11" hidden="1" outlineLevel="1">
      <c r="B9945" s="249">
        <v>42008</v>
      </c>
      <c r="C9945" s="236" t="s">
        <v>431</v>
      </c>
      <c r="D9945" s="70">
        <v>3</v>
      </c>
      <c r="F9945" s="2"/>
      <c r="G9945" s="2"/>
      <c r="J9945" s="1" t="s">
        <v>130</v>
      </c>
      <c r="K9945" s="225">
        <f>K9900-K9944</f>
        <v>1950</v>
      </c>
    </row>
    <row r="9946" spans="1:11" hidden="1" outlineLevel="1">
      <c r="B9946" s="249">
        <v>42008</v>
      </c>
      <c r="C9946" s="236" t="s">
        <v>5248</v>
      </c>
      <c r="D9946" s="70">
        <v>8</v>
      </c>
      <c r="F9946" s="2"/>
    </row>
    <row r="9947" spans="1:11" hidden="1" outlineLevel="1">
      <c r="B9947" s="249">
        <v>42008</v>
      </c>
      <c r="C9947" s="236" t="s">
        <v>5249</v>
      </c>
      <c r="D9947" s="70">
        <v>364</v>
      </c>
      <c r="F9947" s="2"/>
      <c r="I9947" s="72"/>
      <c r="K9947" s="2"/>
    </row>
    <row r="9948" spans="1:11" hidden="1" outlineLevel="1">
      <c r="B9948" s="249">
        <v>42008</v>
      </c>
      <c r="C9948" s="1" t="s">
        <v>2723</v>
      </c>
      <c r="D9948" s="2">
        <v>75</v>
      </c>
      <c r="F9948" s="2"/>
      <c r="G9948" s="2"/>
      <c r="I9948" s="32"/>
      <c r="K9948" s="2"/>
    </row>
    <row r="9949" spans="1:11" hidden="1" outlineLevel="1">
      <c r="B9949" s="249">
        <v>42009</v>
      </c>
      <c r="C9949" s="1" t="s">
        <v>525</v>
      </c>
      <c r="D9949" s="2">
        <v>155</v>
      </c>
      <c r="F9949" s="2"/>
    </row>
    <row r="9950" spans="1:11" hidden="1" outlineLevel="1">
      <c r="B9950" s="249">
        <v>42009</v>
      </c>
      <c r="C9950" s="1" t="s">
        <v>114</v>
      </c>
      <c r="D9950" s="2">
        <v>70</v>
      </c>
      <c r="F9950" s="2"/>
    </row>
    <row r="9951" spans="1:11" hidden="1" outlineLevel="1">
      <c r="B9951" s="249">
        <v>42009</v>
      </c>
      <c r="C9951" s="1" t="s">
        <v>3873</v>
      </c>
      <c r="D9951" s="2">
        <v>10</v>
      </c>
      <c r="F9951" s="2"/>
    </row>
    <row r="9952" spans="1:11" hidden="1" outlineLevel="1">
      <c r="B9952" s="249">
        <v>42009</v>
      </c>
      <c r="C9952" s="1" t="s">
        <v>48</v>
      </c>
      <c r="D9952" s="14">
        <v>20</v>
      </c>
      <c r="F9952" s="2"/>
    </row>
    <row r="9953" spans="2:8" hidden="1" outlineLevel="1">
      <c r="B9953" s="249">
        <v>42010</v>
      </c>
      <c r="C9953" s="236" t="s">
        <v>111</v>
      </c>
      <c r="D9953" s="70">
        <v>60</v>
      </c>
      <c r="F9953" s="2"/>
    </row>
    <row r="9954" spans="2:8" hidden="1" outlineLevel="1">
      <c r="B9954" s="249">
        <v>42010</v>
      </c>
      <c r="C9954" s="236" t="s">
        <v>525</v>
      </c>
      <c r="D9954" s="70">
        <v>20</v>
      </c>
    </row>
    <row r="9955" spans="2:8" hidden="1" outlineLevel="1">
      <c r="B9955" s="249">
        <v>42010</v>
      </c>
      <c r="C9955" s="236" t="s">
        <v>5251</v>
      </c>
      <c r="D9955" s="70">
        <v>3000</v>
      </c>
    </row>
    <row r="9956" spans="2:8" hidden="1" outlineLevel="1">
      <c r="B9956" s="249">
        <v>42010</v>
      </c>
      <c r="C9956" s="1" t="s">
        <v>4771</v>
      </c>
      <c r="D9956" s="2">
        <v>20</v>
      </c>
      <c r="F9956" s="2"/>
      <c r="G9956" s="2"/>
    </row>
    <row r="9957" spans="2:8" hidden="1" outlineLevel="1">
      <c r="B9957" s="249">
        <v>42010</v>
      </c>
      <c r="C9957" s="1" t="s">
        <v>516</v>
      </c>
      <c r="D9957" s="2">
        <v>35</v>
      </c>
      <c r="F9957" s="2"/>
      <c r="G9957" s="2"/>
    </row>
    <row r="9958" spans="2:8" hidden="1" outlineLevel="1">
      <c r="B9958" s="249">
        <v>42010</v>
      </c>
      <c r="C9958" s="1" t="s">
        <v>700</v>
      </c>
      <c r="D9958" s="2">
        <v>20</v>
      </c>
      <c r="G9958" s="2"/>
    </row>
    <row r="9959" spans="2:8" hidden="1" outlineLevel="1">
      <c r="B9959" s="249">
        <v>42010</v>
      </c>
      <c r="C9959" s="1" t="s">
        <v>23</v>
      </c>
      <c r="D9959" s="2">
        <v>110</v>
      </c>
      <c r="G9959" s="2"/>
    </row>
    <row r="9960" spans="2:8" hidden="1" outlineLevel="1">
      <c r="B9960" s="249">
        <v>42011</v>
      </c>
      <c r="C9960" s="1" t="s">
        <v>525</v>
      </c>
      <c r="D9960" s="2">
        <v>130</v>
      </c>
      <c r="F9960" s="2"/>
      <c r="G9960" s="2"/>
    </row>
    <row r="9961" spans="2:8" hidden="1" outlineLevel="1">
      <c r="B9961" s="249">
        <v>42011</v>
      </c>
      <c r="C9961" s="236" t="s">
        <v>51</v>
      </c>
      <c r="D9961" s="70">
        <v>150</v>
      </c>
      <c r="F9961" s="2"/>
      <c r="G9961" s="2"/>
    </row>
    <row r="9962" spans="2:8" hidden="1" outlineLevel="1">
      <c r="B9962" s="249">
        <v>42012</v>
      </c>
      <c r="C9962" s="236" t="s">
        <v>525</v>
      </c>
      <c r="D9962" s="70">
        <v>48</v>
      </c>
      <c r="G9962" s="2"/>
    </row>
    <row r="9963" spans="2:8" hidden="1" outlineLevel="1">
      <c r="B9963" s="249">
        <v>42012</v>
      </c>
      <c r="C9963" s="236" t="s">
        <v>12</v>
      </c>
      <c r="D9963" s="70">
        <v>150</v>
      </c>
      <c r="F9963" s="2"/>
      <c r="G9963" s="2"/>
    </row>
    <row r="9964" spans="2:8" hidden="1" outlineLevel="1">
      <c r="B9964" s="249">
        <v>42012</v>
      </c>
      <c r="C9964" s="1" t="s">
        <v>111</v>
      </c>
      <c r="D9964" s="2">
        <v>60</v>
      </c>
      <c r="F9964" s="2"/>
      <c r="H9964" s="7"/>
    </row>
    <row r="9965" spans="2:8" hidden="1" outlineLevel="1">
      <c r="B9965" s="249">
        <v>42012</v>
      </c>
      <c r="C9965" s="1" t="s">
        <v>179</v>
      </c>
      <c r="D9965" s="2">
        <v>10</v>
      </c>
      <c r="E9965" s="2"/>
      <c r="F9965" s="2"/>
      <c r="H9965" s="7"/>
    </row>
    <row r="9966" spans="2:8" hidden="1" outlineLevel="1">
      <c r="B9966" s="249">
        <v>42013</v>
      </c>
      <c r="C9966" s="1" t="s">
        <v>18</v>
      </c>
      <c r="D9966" s="2">
        <v>200</v>
      </c>
      <c r="H9966" s="7"/>
    </row>
    <row r="9967" spans="2:8" hidden="1" outlineLevel="1">
      <c r="B9967" s="249">
        <v>42013</v>
      </c>
      <c r="C9967" s="1" t="s">
        <v>5265</v>
      </c>
      <c r="D9967" s="2">
        <v>40</v>
      </c>
      <c r="F9967" s="2"/>
      <c r="G9967" s="2"/>
    </row>
    <row r="9968" spans="2:8" hidden="1" outlineLevel="1">
      <c r="B9968" s="249">
        <v>42014</v>
      </c>
      <c r="C9968" s="1" t="s">
        <v>5266</v>
      </c>
      <c r="D9968" s="2">
        <v>200</v>
      </c>
      <c r="G9968" s="2"/>
    </row>
    <row r="9969" spans="2:15" hidden="1" outlineLevel="1">
      <c r="B9969" s="249">
        <v>42014</v>
      </c>
      <c r="C9969" s="1" t="s">
        <v>5267</v>
      </c>
      <c r="D9969" s="2">
        <v>200</v>
      </c>
      <c r="G9969" s="2"/>
    </row>
    <row r="9970" spans="2:15" hidden="1" outlineLevel="1">
      <c r="B9970" s="249">
        <v>42014</v>
      </c>
      <c r="C9970" s="1" t="s">
        <v>205</v>
      </c>
      <c r="D9970" s="2">
        <v>20</v>
      </c>
      <c r="F9970" s="2"/>
    </row>
    <row r="9971" spans="2:15" hidden="1" outlineLevel="1">
      <c r="B9971" s="249">
        <v>42014</v>
      </c>
      <c r="C9971" s="1" t="s">
        <v>5268</v>
      </c>
      <c r="D9971" s="14">
        <v>5000</v>
      </c>
    </row>
    <row r="9972" spans="2:15" hidden="1" outlineLevel="1">
      <c r="B9972" s="249">
        <v>42014</v>
      </c>
      <c r="C9972" s="1" t="s">
        <v>5269</v>
      </c>
      <c r="D9972" s="2">
        <v>950</v>
      </c>
    </row>
    <row r="9973" spans="2:15" hidden="1" outlineLevel="1">
      <c r="B9973" s="249">
        <v>42014</v>
      </c>
      <c r="C9973" s="1" t="s">
        <v>5270</v>
      </c>
      <c r="D9973" s="2">
        <v>150</v>
      </c>
      <c r="F9973" s="2"/>
    </row>
    <row r="9974" spans="2:15" hidden="1" outlineLevel="1">
      <c r="B9974" s="249">
        <v>42014</v>
      </c>
      <c r="C9974" s="1" t="s">
        <v>64</v>
      </c>
      <c r="D9974" s="2">
        <v>300</v>
      </c>
    </row>
    <row r="9975" spans="2:15" hidden="1" outlineLevel="1">
      <c r="B9975" s="249">
        <v>42014</v>
      </c>
      <c r="C9975" s="1" t="s">
        <v>48</v>
      </c>
      <c r="D9975" s="2">
        <v>310</v>
      </c>
      <c r="F9975" s="2"/>
    </row>
    <row r="9976" spans="2:15" hidden="1" outlineLevel="1">
      <c r="B9976" s="249">
        <v>42014</v>
      </c>
      <c r="C9976" s="1" t="s">
        <v>5271</v>
      </c>
      <c r="D9976" s="2">
        <v>2100</v>
      </c>
    </row>
    <row r="9977" spans="2:15" hidden="1" outlineLevel="1">
      <c r="B9977" s="249">
        <v>42014</v>
      </c>
      <c r="C9977" s="1" t="s">
        <v>5272</v>
      </c>
      <c r="D9977" s="2">
        <v>100</v>
      </c>
      <c r="F9977" s="2"/>
    </row>
    <row r="9978" spans="2:15" hidden="1" outlineLevel="1">
      <c r="B9978" s="249">
        <v>42014</v>
      </c>
      <c r="C9978" s="1" t="s">
        <v>525</v>
      </c>
      <c r="D9978" s="2">
        <v>20</v>
      </c>
      <c r="F9978" s="2"/>
    </row>
    <row r="9979" spans="2:15" hidden="1" outlineLevel="1">
      <c r="B9979" s="249">
        <v>42014</v>
      </c>
      <c r="C9979" s="2" t="s">
        <v>949</v>
      </c>
      <c r="D9979" s="2">
        <v>20</v>
      </c>
    </row>
    <row r="9980" spans="2:15" hidden="1" outlineLevel="1">
      <c r="B9980" s="249">
        <v>42014</v>
      </c>
      <c r="C9980" s="1" t="s">
        <v>5275</v>
      </c>
      <c r="D9980" s="2">
        <v>250</v>
      </c>
      <c r="F9980" s="2"/>
    </row>
    <row r="9981" spans="2:15" hidden="1" outlineLevel="1">
      <c r="B9981" s="249">
        <v>42014</v>
      </c>
      <c r="C9981" s="2" t="s">
        <v>5276</v>
      </c>
      <c r="D9981" s="2">
        <v>120</v>
      </c>
      <c r="F9981" s="233"/>
      <c r="G9981"/>
      <c r="H9981"/>
      <c r="I9981"/>
      <c r="J9981"/>
      <c r="K9981"/>
      <c r="L9981"/>
      <c r="M9981"/>
      <c r="N9981"/>
      <c r="O9981"/>
    </row>
    <row r="9982" spans="2:15" hidden="1" outlineLevel="1">
      <c r="B9982" s="249">
        <v>42014</v>
      </c>
      <c r="C9982" s="2" t="s">
        <v>5277</v>
      </c>
      <c r="D9982" s="2">
        <v>10</v>
      </c>
    </row>
    <row r="9983" spans="2:15" hidden="1" outlineLevel="1">
      <c r="B9983" s="249">
        <v>42014</v>
      </c>
      <c r="C9983" s="2" t="s">
        <v>5278</v>
      </c>
      <c r="D9983" s="2">
        <v>130</v>
      </c>
      <c r="G9983" s="2"/>
      <c r="I9983" s="32"/>
      <c r="K9983" s="2"/>
    </row>
    <row r="9984" spans="2:15" hidden="1" outlineLevel="1">
      <c r="B9984" s="249">
        <v>42014</v>
      </c>
      <c r="C9984" s="2" t="s">
        <v>5279</v>
      </c>
      <c r="D9984" s="2">
        <v>10</v>
      </c>
      <c r="F9984" s="2"/>
      <c r="I9984" s="32"/>
      <c r="K9984" s="2"/>
    </row>
    <row r="9985" spans="2:8" hidden="1" outlineLevel="1">
      <c r="B9985" s="249">
        <v>42014</v>
      </c>
      <c r="C9985" s="2" t="s">
        <v>114</v>
      </c>
      <c r="D9985" s="2">
        <v>70</v>
      </c>
      <c r="F9985" s="2"/>
    </row>
    <row r="9986" spans="2:8" hidden="1" outlineLevel="1">
      <c r="B9986" s="249">
        <v>42014</v>
      </c>
      <c r="C9986" s="2" t="s">
        <v>57</v>
      </c>
      <c r="D9986" s="2">
        <v>240</v>
      </c>
      <c r="F9986" s="2"/>
      <c r="G9986" s="2"/>
    </row>
    <row r="9987" spans="2:8" hidden="1" outlineLevel="1">
      <c r="B9987" s="249">
        <v>42015</v>
      </c>
      <c r="C9987" s="2" t="s">
        <v>367</v>
      </c>
      <c r="D9987" s="2">
        <v>10</v>
      </c>
      <c r="F9987" s="2"/>
    </row>
    <row r="9988" spans="2:8" hidden="1" outlineLevel="1">
      <c r="B9988" s="249">
        <v>42015</v>
      </c>
      <c r="C9988" s="2" t="s">
        <v>81</v>
      </c>
      <c r="D9988" s="2">
        <v>100</v>
      </c>
    </row>
    <row r="9989" spans="2:8" hidden="1" outlineLevel="1">
      <c r="B9989" s="249">
        <v>42015</v>
      </c>
      <c r="C9989" s="2" t="s">
        <v>154</v>
      </c>
      <c r="D9989" s="2">
        <v>270</v>
      </c>
    </row>
    <row r="9990" spans="2:8" hidden="1" outlineLevel="1">
      <c r="B9990" s="249">
        <v>42015</v>
      </c>
      <c r="C9990" s="1" t="s">
        <v>5288</v>
      </c>
      <c r="D9990" s="2">
        <v>1100</v>
      </c>
      <c r="F9990" s="2"/>
    </row>
    <row r="9991" spans="2:8" hidden="1" outlineLevel="1">
      <c r="B9991" s="249">
        <v>42015</v>
      </c>
      <c r="C9991" s="1" t="s">
        <v>5289</v>
      </c>
      <c r="D9991" s="2">
        <v>100</v>
      </c>
    </row>
    <row r="9992" spans="2:8" hidden="1" outlineLevel="1">
      <c r="B9992" s="249">
        <v>42015</v>
      </c>
      <c r="C9992" s="1" t="s">
        <v>2177</v>
      </c>
      <c r="D9992" s="2">
        <v>360</v>
      </c>
      <c r="F9992" s="2"/>
    </row>
    <row r="9993" spans="2:8" hidden="1" outlineLevel="1">
      <c r="B9993" s="249">
        <v>42015</v>
      </c>
      <c r="C9993" s="1" t="s">
        <v>58</v>
      </c>
      <c r="D9993" s="2">
        <v>40</v>
      </c>
      <c r="F9993" s="2"/>
    </row>
    <row r="9994" spans="2:8" hidden="1" outlineLevel="1">
      <c r="B9994" s="249">
        <v>42015</v>
      </c>
      <c r="C9994" s="1" t="s">
        <v>80</v>
      </c>
      <c r="D9994" s="404">
        <v>25</v>
      </c>
    </row>
    <row r="9995" spans="2:8" hidden="1" outlineLevel="1">
      <c r="B9995" s="249">
        <v>42015</v>
      </c>
      <c r="C9995" s="1" t="s">
        <v>23</v>
      </c>
      <c r="D9995" s="2">
        <v>128</v>
      </c>
    </row>
    <row r="9996" spans="2:8" hidden="1" outlineLevel="1">
      <c r="B9996" s="249">
        <v>42015</v>
      </c>
      <c r="C9996" s="1" t="s">
        <v>23</v>
      </c>
      <c r="D9996" s="2">
        <v>93</v>
      </c>
    </row>
    <row r="9997" spans="2:8" hidden="1" outlineLevel="1">
      <c r="B9997" s="249">
        <v>42016</v>
      </c>
      <c r="C9997" s="1" t="s">
        <v>18</v>
      </c>
      <c r="D9997" s="2">
        <v>144</v>
      </c>
      <c r="E9997" s="2"/>
      <c r="F9997" s="2"/>
    </row>
    <row r="9998" spans="2:8" hidden="1" outlineLevel="1">
      <c r="B9998" s="249">
        <v>42016</v>
      </c>
      <c r="C9998" s="1" t="s">
        <v>5290</v>
      </c>
      <c r="D9998" s="2">
        <v>50</v>
      </c>
      <c r="F9998" s="2"/>
    </row>
    <row r="9999" spans="2:8" hidden="1" outlineLevel="1">
      <c r="B9999" s="249">
        <v>42017</v>
      </c>
      <c r="C9999" s="1" t="s">
        <v>5291</v>
      </c>
      <c r="D9999" s="2">
        <v>390</v>
      </c>
      <c r="F9999" s="2"/>
      <c r="H9999" s="7"/>
    </row>
    <row r="10000" spans="2:8" hidden="1" outlineLevel="1">
      <c r="B10000" s="249">
        <v>42017</v>
      </c>
      <c r="C10000" s="1" t="s">
        <v>205</v>
      </c>
      <c r="D10000" s="2">
        <v>17</v>
      </c>
      <c r="E10000" s="2"/>
      <c r="H10000" s="7"/>
    </row>
    <row r="10001" spans="2:10" hidden="1" outlineLevel="1">
      <c r="B10001" s="249">
        <v>42017</v>
      </c>
      <c r="C10001" s="1" t="s">
        <v>531</v>
      </c>
      <c r="D10001" s="2">
        <v>3</v>
      </c>
      <c r="E10001" s="2"/>
      <c r="J10001" s="7"/>
    </row>
    <row r="10002" spans="2:10" hidden="1" outlineLevel="1">
      <c r="B10002" s="249">
        <v>42017</v>
      </c>
      <c r="C10002" s="1" t="s">
        <v>93</v>
      </c>
      <c r="D10002" s="2">
        <v>50</v>
      </c>
      <c r="E10002" s="2"/>
      <c r="F10002" s="2"/>
      <c r="J10002" s="7"/>
    </row>
    <row r="10003" spans="2:10" hidden="1" outlineLevel="1">
      <c r="B10003" s="249">
        <v>42018</v>
      </c>
      <c r="C10003" s="1" t="s">
        <v>2256</v>
      </c>
      <c r="D10003" s="2">
        <v>25</v>
      </c>
      <c r="E10003" s="2"/>
      <c r="F10003" s="2"/>
    </row>
    <row r="10004" spans="2:10" hidden="1" outlineLevel="1">
      <c r="B10004" s="249">
        <v>42018</v>
      </c>
      <c r="C10004" s="1" t="s">
        <v>5292</v>
      </c>
      <c r="D10004" s="2">
        <v>30</v>
      </c>
      <c r="E10004" s="2"/>
      <c r="H10004" s="2"/>
    </row>
    <row r="10005" spans="2:10" hidden="1" outlineLevel="1">
      <c r="B10005" s="249">
        <v>42018</v>
      </c>
      <c r="C10005" s="1" t="s">
        <v>220</v>
      </c>
      <c r="D10005" s="2">
        <v>30</v>
      </c>
      <c r="F10005" s="2"/>
    </row>
    <row r="10006" spans="2:10" hidden="1" outlineLevel="1">
      <c r="B10006" s="249">
        <v>42018</v>
      </c>
      <c r="C10006" s="1" t="s">
        <v>157</v>
      </c>
      <c r="D10006" s="2">
        <v>20</v>
      </c>
      <c r="F10006" s="2"/>
    </row>
    <row r="10007" spans="2:10" hidden="1" outlineLevel="1">
      <c r="B10007" s="249">
        <v>42018</v>
      </c>
      <c r="C10007" s="1" t="s">
        <v>2707</v>
      </c>
      <c r="D10007" s="2">
        <v>10</v>
      </c>
      <c r="F10007" s="2"/>
    </row>
    <row r="10008" spans="2:10" hidden="1" outlineLevel="1">
      <c r="B10008" s="249">
        <v>42018</v>
      </c>
      <c r="C10008" s="1" t="s">
        <v>222</v>
      </c>
      <c r="D10008" s="2">
        <v>10</v>
      </c>
      <c r="E10008" s="2"/>
    </row>
    <row r="10009" spans="2:10" hidden="1" outlineLevel="1">
      <c r="B10009" s="249">
        <v>42018</v>
      </c>
      <c r="C10009" s="1" t="s">
        <v>205</v>
      </c>
      <c r="D10009" s="2">
        <v>17</v>
      </c>
      <c r="F10009" s="2"/>
      <c r="G10009" s="2"/>
    </row>
    <row r="10010" spans="2:10" hidden="1" outlineLevel="1">
      <c r="B10010" s="249">
        <v>42018</v>
      </c>
      <c r="C10010" s="1" t="s">
        <v>525</v>
      </c>
      <c r="D10010" s="2">
        <v>10</v>
      </c>
    </row>
    <row r="10011" spans="2:10" hidden="1" outlineLevel="1">
      <c r="B10011" s="249">
        <v>42018</v>
      </c>
      <c r="C10011" s="1" t="s">
        <v>93</v>
      </c>
      <c r="D10011" s="2">
        <v>58</v>
      </c>
    </row>
    <row r="10012" spans="2:10" hidden="1" outlineLevel="1">
      <c r="B10012" s="249">
        <v>42019</v>
      </c>
      <c r="C10012" s="1" t="s">
        <v>114</v>
      </c>
      <c r="D10012" s="2">
        <v>20</v>
      </c>
      <c r="F10012" s="2"/>
    </row>
    <row r="10013" spans="2:10" hidden="1" outlineLevel="1">
      <c r="B10013" s="249">
        <v>42020</v>
      </c>
      <c r="C10013" s="1" t="s">
        <v>246</v>
      </c>
      <c r="D10013" s="2">
        <v>100</v>
      </c>
      <c r="E10013" s="253"/>
      <c r="F10013" s="2"/>
    </row>
    <row r="10014" spans="2:10" hidden="1" outlineLevel="1">
      <c r="B10014" s="249">
        <v>42020</v>
      </c>
      <c r="C10014" s="1" t="s">
        <v>205</v>
      </c>
      <c r="D10014" s="2">
        <v>160</v>
      </c>
      <c r="E10014" s="2"/>
      <c r="F10014" s="2"/>
    </row>
    <row r="10015" spans="2:10" hidden="1" outlineLevel="1">
      <c r="B10015" s="249">
        <v>42020</v>
      </c>
      <c r="C10015" s="1" t="s">
        <v>3873</v>
      </c>
      <c r="D10015" s="2">
        <v>10</v>
      </c>
    </row>
    <row r="10016" spans="2:10" hidden="1" outlineLevel="1">
      <c r="B10016" s="249">
        <v>42020</v>
      </c>
      <c r="C10016" s="1" t="s">
        <v>223</v>
      </c>
      <c r="D10016" s="2">
        <v>100</v>
      </c>
      <c r="F10016" s="2"/>
    </row>
    <row r="10017" spans="2:7" hidden="1" outlineLevel="1">
      <c r="B10017" s="249">
        <v>42020</v>
      </c>
      <c r="C10017" s="1" t="s">
        <v>23</v>
      </c>
      <c r="D10017" s="2">
        <v>25</v>
      </c>
    </row>
    <row r="10018" spans="2:7" hidden="1" outlineLevel="1">
      <c r="B10018" s="249">
        <v>42021</v>
      </c>
      <c r="C10018" s="2" t="s">
        <v>18</v>
      </c>
      <c r="D10018" s="2">
        <v>10</v>
      </c>
      <c r="F10018" s="2"/>
    </row>
    <row r="10019" spans="2:7" hidden="1" outlineLevel="1">
      <c r="B10019" s="249">
        <v>42021</v>
      </c>
      <c r="C10019" s="2" t="s">
        <v>5293</v>
      </c>
      <c r="D10019" s="2">
        <v>160</v>
      </c>
      <c r="E10019" s="2"/>
      <c r="F10019" s="2"/>
    </row>
    <row r="10020" spans="2:7" hidden="1" outlineLevel="1">
      <c r="B10020" s="249">
        <v>42021</v>
      </c>
      <c r="C10020" s="205" t="s">
        <v>5294</v>
      </c>
      <c r="D10020" s="2">
        <v>20</v>
      </c>
      <c r="F10020" s="2"/>
    </row>
    <row r="10021" spans="2:7" hidden="1" outlineLevel="1">
      <c r="B10021" s="249">
        <v>42021</v>
      </c>
      <c r="C10021" s="1" t="s">
        <v>205</v>
      </c>
      <c r="D10021" s="2">
        <v>85</v>
      </c>
    </row>
    <row r="10022" spans="2:7" hidden="1" outlineLevel="1">
      <c r="B10022" s="249">
        <v>42021</v>
      </c>
      <c r="C10022" s="1" t="s">
        <v>2177</v>
      </c>
      <c r="D10022" s="2">
        <v>250</v>
      </c>
      <c r="F10022" s="2"/>
    </row>
    <row r="10023" spans="2:7" hidden="1" outlineLevel="1">
      <c r="B10023" s="249">
        <v>42021</v>
      </c>
      <c r="C10023" s="1" t="s">
        <v>23</v>
      </c>
      <c r="D10023" s="2">
        <v>104</v>
      </c>
      <c r="F10023" s="2"/>
    </row>
    <row r="10024" spans="2:7" hidden="1" outlineLevel="1">
      <c r="B10024" s="249">
        <v>42021</v>
      </c>
      <c r="C10024" s="1" t="s">
        <v>23</v>
      </c>
      <c r="D10024" s="2">
        <v>99</v>
      </c>
      <c r="F10024" s="2"/>
    </row>
    <row r="10025" spans="2:7" hidden="1" outlineLevel="1">
      <c r="B10025" s="249">
        <v>42022</v>
      </c>
      <c r="C10025" s="1" t="s">
        <v>367</v>
      </c>
      <c r="D10025" s="2">
        <v>5</v>
      </c>
      <c r="F10025" s="2"/>
    </row>
    <row r="10026" spans="2:7" hidden="1" outlineLevel="1">
      <c r="B10026" s="249">
        <v>42022</v>
      </c>
      <c r="C10026" s="1" t="s">
        <v>5288</v>
      </c>
      <c r="D10026" s="2">
        <v>675</v>
      </c>
      <c r="F10026" s="2"/>
    </row>
    <row r="10027" spans="2:7" hidden="1" outlineLevel="1">
      <c r="B10027" s="249">
        <v>42022</v>
      </c>
      <c r="C10027" s="1" t="s">
        <v>5295</v>
      </c>
      <c r="D10027" s="2">
        <v>310</v>
      </c>
      <c r="F10027" s="2"/>
    </row>
    <row r="10028" spans="2:7" hidden="1" outlineLevel="1">
      <c r="B10028" s="249">
        <v>42022</v>
      </c>
      <c r="C10028" s="1" t="s">
        <v>111</v>
      </c>
      <c r="D10028" s="2">
        <v>60</v>
      </c>
      <c r="F10028" s="2"/>
    </row>
    <row r="10029" spans="2:7" hidden="1" outlineLevel="1">
      <c r="B10029" s="249">
        <v>42022</v>
      </c>
      <c r="C10029" s="1" t="s">
        <v>18</v>
      </c>
      <c r="D10029" s="2">
        <v>64</v>
      </c>
      <c r="F10029" s="2"/>
      <c r="G10029" s="2"/>
    </row>
    <row r="10030" spans="2:7" hidden="1" outlineLevel="1">
      <c r="B10030" s="249">
        <v>42022</v>
      </c>
      <c r="C10030" s="1" t="s">
        <v>81</v>
      </c>
      <c r="D10030" s="2">
        <v>120</v>
      </c>
      <c r="F10030" s="2"/>
    </row>
    <row r="10031" spans="2:7" hidden="1" outlineLevel="1">
      <c r="B10031" s="249">
        <v>42023</v>
      </c>
      <c r="C10031" s="1" t="s">
        <v>5296</v>
      </c>
      <c r="D10031" s="2">
        <v>200</v>
      </c>
      <c r="F10031" s="2"/>
    </row>
    <row r="10032" spans="2:7" hidden="1" outlineLevel="1">
      <c r="B10032" s="249">
        <v>42023</v>
      </c>
      <c r="C10032" s="1" t="s">
        <v>589</v>
      </c>
      <c r="D10032" s="14">
        <v>270</v>
      </c>
    </row>
    <row r="10033" spans="2:6" hidden="1" outlineLevel="1">
      <c r="B10033" s="249">
        <v>42023</v>
      </c>
      <c r="C10033" s="1" t="s">
        <v>51</v>
      </c>
      <c r="D10033" s="2">
        <v>210</v>
      </c>
    </row>
    <row r="10034" spans="2:6" hidden="1" outlineLevel="1">
      <c r="B10034" s="249">
        <v>42023</v>
      </c>
      <c r="C10034" s="1" t="s">
        <v>637</v>
      </c>
      <c r="D10034" s="2">
        <v>77</v>
      </c>
    </row>
    <row r="10035" spans="2:6" hidden="1" outlineLevel="1">
      <c r="B10035" s="249">
        <v>42024</v>
      </c>
      <c r="C10035" s="1" t="s">
        <v>2707</v>
      </c>
      <c r="D10035" s="2">
        <v>20</v>
      </c>
    </row>
    <row r="10036" spans="2:6" hidden="1" outlineLevel="1">
      <c r="B10036" s="249">
        <v>42024</v>
      </c>
      <c r="C10036" s="1" t="s">
        <v>18</v>
      </c>
      <c r="D10036" s="2">
        <v>193</v>
      </c>
    </row>
    <row r="10037" spans="2:6" hidden="1" outlineLevel="1">
      <c r="B10037" s="249">
        <v>42024</v>
      </c>
      <c r="C10037" s="2" t="s">
        <v>5297</v>
      </c>
      <c r="D10037" s="2">
        <v>5000</v>
      </c>
    </row>
    <row r="10038" spans="2:6" hidden="1" outlineLevel="1">
      <c r="B10038" s="249">
        <v>42024</v>
      </c>
      <c r="C10038" s="2" t="s">
        <v>525</v>
      </c>
      <c r="D10038" s="2">
        <v>44</v>
      </c>
      <c r="E10038" s="2"/>
    </row>
    <row r="10039" spans="2:6" hidden="1" outlineLevel="1">
      <c r="B10039" s="249">
        <v>42024</v>
      </c>
      <c r="C10039" s="267" t="s">
        <v>5298</v>
      </c>
      <c r="D10039" s="404">
        <v>7000</v>
      </c>
      <c r="E10039" s="2"/>
      <c r="F10039" s="2"/>
    </row>
    <row r="10040" spans="2:6" hidden="1" outlineLevel="1">
      <c r="B10040" s="249">
        <v>42025</v>
      </c>
      <c r="C10040" s="267" t="s">
        <v>5299</v>
      </c>
      <c r="D10040" s="404">
        <v>310</v>
      </c>
      <c r="F10040" s="2"/>
    </row>
    <row r="10041" spans="2:6" hidden="1" outlineLevel="1">
      <c r="B10041" s="249">
        <v>42025</v>
      </c>
      <c r="C10041" s="267" t="s">
        <v>5300</v>
      </c>
      <c r="D10041" s="404">
        <v>100</v>
      </c>
    </row>
    <row r="10042" spans="2:6" hidden="1" outlineLevel="1">
      <c r="B10042" s="249">
        <v>42025</v>
      </c>
      <c r="C10042" s="477" t="s">
        <v>5301</v>
      </c>
      <c r="D10042" s="404">
        <v>2900</v>
      </c>
    </row>
    <row r="10043" spans="2:6" hidden="1" outlineLevel="1">
      <c r="B10043" s="249">
        <v>42025</v>
      </c>
      <c r="C10043" s="267" t="s">
        <v>457</v>
      </c>
      <c r="D10043" s="404">
        <v>40</v>
      </c>
    </row>
    <row r="10044" spans="2:6" hidden="1" outlineLevel="1">
      <c r="B10044" s="249">
        <v>42025</v>
      </c>
      <c r="C10044" s="267" t="s">
        <v>525</v>
      </c>
      <c r="D10044" s="404">
        <v>30</v>
      </c>
      <c r="F10044" s="228"/>
    </row>
    <row r="10045" spans="2:6" hidden="1" outlineLevel="1">
      <c r="B10045" s="249">
        <v>42025</v>
      </c>
      <c r="C10045" s="477" t="s">
        <v>114</v>
      </c>
      <c r="D10045" s="404">
        <v>64</v>
      </c>
      <c r="F10045" s="2"/>
    </row>
    <row r="10046" spans="2:6" hidden="1" outlineLevel="1">
      <c r="B10046" s="249">
        <v>42025</v>
      </c>
      <c r="C10046" s="267" t="s">
        <v>366</v>
      </c>
      <c r="D10046" s="404">
        <v>50</v>
      </c>
    </row>
    <row r="10047" spans="2:6" hidden="1" outlineLevel="1">
      <c r="B10047" s="249">
        <v>42025</v>
      </c>
      <c r="C10047" s="267" t="s">
        <v>431</v>
      </c>
      <c r="D10047" s="404">
        <v>5</v>
      </c>
      <c r="F10047" s="2"/>
    </row>
    <row r="10048" spans="2:6" hidden="1" outlineLevel="1">
      <c r="B10048" s="249">
        <v>42026</v>
      </c>
      <c r="C10048" s="267" t="s">
        <v>5303</v>
      </c>
      <c r="D10048" s="404">
        <v>200</v>
      </c>
      <c r="E10048" s="2"/>
      <c r="F10048" s="2"/>
    </row>
    <row r="10049" spans="2:7" hidden="1" outlineLevel="1">
      <c r="B10049" s="249">
        <v>42026</v>
      </c>
      <c r="C10049" s="267" t="s">
        <v>114</v>
      </c>
      <c r="D10049" s="404">
        <v>130</v>
      </c>
    </row>
    <row r="10050" spans="2:7" hidden="1" outlineLevel="1">
      <c r="B10050" s="249">
        <v>42026</v>
      </c>
      <c r="C10050" s="404" t="s">
        <v>112</v>
      </c>
      <c r="D10050" s="404">
        <v>50</v>
      </c>
      <c r="F10050" s="2"/>
    </row>
    <row r="10051" spans="2:7" hidden="1" outlineLevel="1">
      <c r="B10051" s="249">
        <v>42027</v>
      </c>
      <c r="C10051" s="267" t="s">
        <v>5303</v>
      </c>
      <c r="D10051" s="404">
        <v>200</v>
      </c>
      <c r="F10051" s="2"/>
    </row>
    <row r="10052" spans="2:7" hidden="1" outlineLevel="1">
      <c r="B10052" s="249">
        <v>42027</v>
      </c>
      <c r="C10052" s="267" t="s">
        <v>4530</v>
      </c>
      <c r="D10052" s="404">
        <v>10</v>
      </c>
    </row>
    <row r="10053" spans="2:7" hidden="1" outlineLevel="1">
      <c r="B10053" s="249">
        <v>42027</v>
      </c>
      <c r="C10053" s="267" t="s">
        <v>210</v>
      </c>
      <c r="D10053" s="404">
        <v>60</v>
      </c>
      <c r="F10053" s="2"/>
    </row>
    <row r="10054" spans="2:7" hidden="1" outlineLevel="1">
      <c r="B10054" s="249">
        <v>42028</v>
      </c>
      <c r="C10054" s="1" t="s">
        <v>5318</v>
      </c>
      <c r="D10054" s="2">
        <v>60</v>
      </c>
    </row>
    <row r="10055" spans="2:7" hidden="1" outlineLevel="1">
      <c r="B10055" s="249">
        <v>42028</v>
      </c>
      <c r="C10055" s="1" t="s">
        <v>18</v>
      </c>
      <c r="D10055" s="2">
        <v>59</v>
      </c>
      <c r="E10055" s="2"/>
    </row>
    <row r="10056" spans="2:7" hidden="1" outlineLevel="1">
      <c r="B10056" s="249">
        <v>42028</v>
      </c>
      <c r="C10056" s="1" t="s">
        <v>226</v>
      </c>
      <c r="D10056" s="2">
        <v>5</v>
      </c>
    </row>
    <row r="10057" spans="2:7" hidden="1" outlineLevel="1">
      <c r="B10057" s="249">
        <v>42028</v>
      </c>
      <c r="C10057" s="1" t="s">
        <v>525</v>
      </c>
      <c r="D10057" s="2">
        <v>630</v>
      </c>
      <c r="E10057" s="2"/>
      <c r="F10057" s="2"/>
    </row>
    <row r="10058" spans="2:7" hidden="1" outlineLevel="1">
      <c r="B10058" s="249">
        <v>42029</v>
      </c>
      <c r="C10058" s="1" t="s">
        <v>525</v>
      </c>
      <c r="D10058" s="2">
        <v>20</v>
      </c>
    </row>
    <row r="10059" spans="2:7" hidden="1" outlineLevel="1">
      <c r="B10059" s="249">
        <v>42029</v>
      </c>
      <c r="C10059" s="2" t="s">
        <v>23</v>
      </c>
      <c r="D10059" s="2">
        <v>50</v>
      </c>
    </row>
    <row r="10060" spans="2:7" hidden="1" outlineLevel="1">
      <c r="B10060" s="249">
        <v>42030</v>
      </c>
      <c r="C10060" s="2" t="s">
        <v>525</v>
      </c>
      <c r="D10060" s="2">
        <v>25</v>
      </c>
      <c r="F10060" s="2"/>
    </row>
    <row r="10061" spans="2:7" hidden="1" outlineLevel="1">
      <c r="B10061" s="249">
        <v>42030</v>
      </c>
      <c r="C10061" s="2" t="s">
        <v>114</v>
      </c>
      <c r="D10061" s="70">
        <v>80</v>
      </c>
    </row>
    <row r="10062" spans="2:7" hidden="1" outlineLevel="1">
      <c r="B10062" s="249">
        <v>42030</v>
      </c>
      <c r="C10062" s="70" t="s">
        <v>51</v>
      </c>
      <c r="D10062" s="70">
        <v>110</v>
      </c>
    </row>
    <row r="10063" spans="2:7" hidden="1" outlineLevel="1">
      <c r="B10063" s="249">
        <v>42030</v>
      </c>
      <c r="C10063" s="1" t="s">
        <v>336</v>
      </c>
      <c r="D10063" s="2">
        <v>200</v>
      </c>
    </row>
    <row r="10064" spans="2:7" hidden="1" outlineLevel="1">
      <c r="B10064" s="249">
        <v>42030</v>
      </c>
      <c r="C10064" s="236" t="s">
        <v>516</v>
      </c>
      <c r="D10064" s="70">
        <v>10</v>
      </c>
      <c r="F10064" s="2"/>
      <c r="G10064" s="2"/>
    </row>
    <row r="10065" spans="2:6" hidden="1" outlineLevel="1">
      <c r="B10065" s="249">
        <v>42031</v>
      </c>
      <c r="C10065" s="236" t="s">
        <v>3442</v>
      </c>
      <c r="D10065" s="70">
        <v>50</v>
      </c>
    </row>
    <row r="10066" spans="2:6" hidden="1" outlineLevel="1">
      <c r="B10066" s="249">
        <v>42031</v>
      </c>
      <c r="C10066" s="1" t="s">
        <v>114</v>
      </c>
      <c r="D10066" s="2">
        <v>20</v>
      </c>
      <c r="E10066" s="2"/>
    </row>
    <row r="10067" spans="2:6" hidden="1" outlineLevel="1">
      <c r="B10067" s="249">
        <v>42032</v>
      </c>
      <c r="C10067" s="1" t="s">
        <v>5333</v>
      </c>
      <c r="D10067" s="2">
        <v>100</v>
      </c>
    </row>
    <row r="10068" spans="2:6" hidden="1" outlineLevel="1">
      <c r="B10068" s="249">
        <v>42032</v>
      </c>
      <c r="C10068" s="2" t="s">
        <v>58</v>
      </c>
      <c r="D10068" s="2">
        <v>24</v>
      </c>
    </row>
    <row r="10069" spans="2:6" hidden="1" outlineLevel="1">
      <c r="B10069" s="249">
        <v>42032</v>
      </c>
      <c r="C10069" s="1" t="s">
        <v>114</v>
      </c>
      <c r="D10069" s="2">
        <v>104</v>
      </c>
    </row>
    <row r="10070" spans="2:6" hidden="1" outlineLevel="1">
      <c r="B10070" s="249">
        <v>42033</v>
      </c>
      <c r="C10070" s="2" t="s">
        <v>246</v>
      </c>
      <c r="D10070" s="2">
        <v>70</v>
      </c>
      <c r="E10070" s="2"/>
    </row>
    <row r="10071" spans="2:6" hidden="1" outlineLevel="1">
      <c r="B10071" s="249">
        <v>42033</v>
      </c>
      <c r="C10071" s="1" t="s">
        <v>3830</v>
      </c>
      <c r="D10071" s="2">
        <v>50</v>
      </c>
    </row>
    <row r="10072" spans="2:6" hidden="1" outlineLevel="1">
      <c r="B10072" s="249">
        <v>42033</v>
      </c>
      <c r="C10072" s="1" t="s">
        <v>593</v>
      </c>
      <c r="D10072" s="2">
        <v>10</v>
      </c>
    </row>
    <row r="10073" spans="2:6" hidden="1" outlineLevel="1">
      <c r="B10073" s="249">
        <v>42033</v>
      </c>
      <c r="C10073" s="1" t="s">
        <v>226</v>
      </c>
      <c r="D10073" s="2">
        <v>5</v>
      </c>
    </row>
    <row r="10074" spans="2:6" hidden="1" outlineLevel="1">
      <c r="B10074" s="249">
        <v>42033</v>
      </c>
      <c r="C10074" s="1" t="s">
        <v>525</v>
      </c>
      <c r="D10074" s="2">
        <v>78</v>
      </c>
      <c r="F10074" s="2"/>
    </row>
    <row r="10075" spans="2:6" hidden="1" outlineLevel="1">
      <c r="B10075" s="249">
        <v>42033</v>
      </c>
      <c r="C10075" s="1" t="s">
        <v>968</v>
      </c>
      <c r="D10075" s="2">
        <v>247</v>
      </c>
    </row>
    <row r="10076" spans="2:6" hidden="1" outlineLevel="1">
      <c r="B10076" s="249">
        <v>42033</v>
      </c>
      <c r="C10076" s="1" t="s">
        <v>5334</v>
      </c>
      <c r="D10076" s="2">
        <v>30</v>
      </c>
    </row>
    <row r="10077" spans="2:6" hidden="1" outlineLevel="1">
      <c r="B10077" s="249">
        <v>42033</v>
      </c>
      <c r="C10077" s="1" t="s">
        <v>49</v>
      </c>
      <c r="D10077" s="2">
        <v>58</v>
      </c>
    </row>
    <row r="10078" spans="2:6" hidden="1" outlineLevel="1">
      <c r="B10078" s="249">
        <v>42033</v>
      </c>
      <c r="C10078" s="1" t="s">
        <v>18</v>
      </c>
      <c r="D10078" s="2">
        <v>164</v>
      </c>
    </row>
    <row r="10079" spans="2:6" hidden="1" outlineLevel="1">
      <c r="B10079" s="249">
        <v>42033</v>
      </c>
      <c r="C10079" s="2" t="s">
        <v>51</v>
      </c>
      <c r="D10079" s="2">
        <v>75</v>
      </c>
    </row>
    <row r="10080" spans="2:6" hidden="1" outlineLevel="1">
      <c r="B10080" s="249">
        <v>42034</v>
      </c>
      <c r="C10080" s="1" t="s">
        <v>210</v>
      </c>
      <c r="D10080" s="2">
        <v>30</v>
      </c>
    </row>
    <row r="10081" spans="1:12" hidden="1" outlineLevel="1">
      <c r="B10081" s="249">
        <v>42035</v>
      </c>
      <c r="C10081" s="1" t="s">
        <v>51</v>
      </c>
      <c r="D10081" s="2">
        <v>90</v>
      </c>
      <c r="F10081" s="2"/>
    </row>
    <row r="10082" spans="1:12" hidden="1" outlineLevel="1">
      <c r="B10082" s="249">
        <v>42035</v>
      </c>
      <c r="C10082" s="1" t="s">
        <v>71</v>
      </c>
      <c r="D10082" s="2">
        <v>10</v>
      </c>
    </row>
    <row r="10083" spans="1:12" hidden="1" outlineLevel="1">
      <c r="B10083" s="249">
        <v>42035</v>
      </c>
      <c r="C10083" s="1" t="s">
        <v>166</v>
      </c>
      <c r="D10083" s="2">
        <v>20</v>
      </c>
    </row>
    <row r="10084" spans="1:12" hidden="1" outlineLevel="1">
      <c r="B10084" s="249">
        <v>42035</v>
      </c>
      <c r="C10084" s="1" t="s">
        <v>337</v>
      </c>
      <c r="D10084" s="2">
        <v>175</v>
      </c>
    </row>
    <row r="10085" spans="1:12" hidden="1" outlineLevel="1">
      <c r="B10085" s="249">
        <v>42035</v>
      </c>
      <c r="C10085" s="1" t="s">
        <v>525</v>
      </c>
      <c r="D10085" s="2">
        <v>10</v>
      </c>
    </row>
    <row r="10086" spans="1:12" hidden="1" outlineLevel="1">
      <c r="B10086" s="249">
        <v>42035</v>
      </c>
      <c r="C10086" s="383" t="s">
        <v>696</v>
      </c>
      <c r="D10086" s="2">
        <v>20</v>
      </c>
      <c r="E10086" s="1" t="s">
        <v>130</v>
      </c>
    </row>
    <row r="10087" spans="1:12" hidden="1" outlineLevel="1">
      <c r="B10087" s="249">
        <v>42035</v>
      </c>
      <c r="C10087" s="1" t="s">
        <v>5351</v>
      </c>
      <c r="D10087" s="2">
        <v>65</v>
      </c>
      <c r="E10087" s="1">
        <v>1946</v>
      </c>
    </row>
    <row r="10088" spans="1:12" hidden="1" outlineLevel="1">
      <c r="C10088" s="383"/>
      <c r="D10088" s="320"/>
      <c r="G10088" s="2"/>
    </row>
    <row r="10089" spans="1:12" collapsed="1">
      <c r="B10089" s="249"/>
    </row>
    <row r="10090" spans="1:12">
      <c r="B10090" s="2472">
        <v>42036</v>
      </c>
      <c r="C10090" s="2472"/>
      <c r="D10090" s="2472"/>
      <c r="E10090" s="2472"/>
      <c r="F10090" s="2472"/>
      <c r="G10090" s="2472"/>
      <c r="H10090" s="2472"/>
      <c r="I10090" s="2472"/>
      <c r="J10090" s="2472"/>
      <c r="K10090" s="2472"/>
      <c r="L10090" s="2472"/>
    </row>
    <row r="10091" spans="1:12" hidden="1" outlineLevel="1">
      <c r="B10091" s="2473" t="s">
        <v>0</v>
      </c>
      <c r="C10091" s="2473"/>
      <c r="D10091" s="2473"/>
      <c r="I10091" s="2473" t="s">
        <v>2638</v>
      </c>
      <c r="J10091" s="2473"/>
      <c r="K10091" s="2473"/>
    </row>
    <row r="10092" spans="1:12" hidden="1" outlineLevel="1">
      <c r="B10092" s="3" t="s">
        <v>115</v>
      </c>
      <c r="C10092" s="3" t="s">
        <v>116</v>
      </c>
      <c r="D10092" s="4" t="s">
        <v>4</v>
      </c>
      <c r="I10092" s="3" t="s">
        <v>115</v>
      </c>
      <c r="J10092" s="3" t="s">
        <v>116</v>
      </c>
      <c r="K10092" s="4" t="s">
        <v>4</v>
      </c>
    </row>
    <row r="10093" spans="1:12" hidden="1" outlineLevel="1">
      <c r="A10093" s="545" t="s">
        <v>2859</v>
      </c>
      <c r="B10093" s="546">
        <v>42037</v>
      </c>
      <c r="C10093" s="547" t="s">
        <v>2904</v>
      </c>
      <c r="D10093" s="691">
        <v>10000</v>
      </c>
      <c r="E10093" s="28"/>
      <c r="I10093" s="72">
        <v>42036</v>
      </c>
      <c r="J10093" s="1" t="s">
        <v>41</v>
      </c>
      <c r="K10093" s="70">
        <v>1950</v>
      </c>
    </row>
    <row r="10094" spans="1:12" hidden="1" outlineLevel="1">
      <c r="A10094" s="438" t="s">
        <v>421</v>
      </c>
      <c r="B10094" s="549">
        <v>42042</v>
      </c>
      <c r="C10094" s="463" t="s">
        <v>3307</v>
      </c>
      <c r="D10094" s="587">
        <v>1000</v>
      </c>
      <c r="E10094" s="28"/>
      <c r="F10094" s="1" t="s">
        <v>4856</v>
      </c>
      <c r="I10094" s="72">
        <v>42037</v>
      </c>
      <c r="J10094" s="1" t="s">
        <v>3587</v>
      </c>
      <c r="K10094" s="70">
        <v>1700</v>
      </c>
    </row>
    <row r="10095" spans="1:12" hidden="1" outlineLevel="1">
      <c r="A10095" s="438" t="s">
        <v>421</v>
      </c>
      <c r="B10095" s="549" t="s">
        <v>608</v>
      </c>
      <c r="C10095" s="463" t="s">
        <v>3308</v>
      </c>
      <c r="D10095" s="587" t="s">
        <v>608</v>
      </c>
      <c r="E10095" s="28"/>
      <c r="F10095" s="777" t="s">
        <v>3307</v>
      </c>
      <c r="G10095" s="778">
        <v>1000</v>
      </c>
      <c r="I10095" s="72"/>
      <c r="K10095" s="70"/>
    </row>
    <row r="10096" spans="1:12" ht="30" hidden="1" outlineLevel="1">
      <c r="A10096" s="714" t="s">
        <v>464</v>
      </c>
      <c r="B10096" s="715" t="s">
        <v>608</v>
      </c>
      <c r="C10096" s="716" t="s">
        <v>4183</v>
      </c>
      <c r="D10096" s="743" t="s">
        <v>608</v>
      </c>
      <c r="F10096" s="779" t="s">
        <v>6</v>
      </c>
      <c r="G10096" s="780">
        <v>1000</v>
      </c>
      <c r="I10096" s="72"/>
      <c r="J10096" s="1" t="s">
        <v>195</v>
      </c>
      <c r="K10096" s="225">
        <f>SUM(K10093:K10095)</f>
        <v>3650</v>
      </c>
    </row>
    <row r="10097" spans="1:12" hidden="1" outlineLevel="1">
      <c r="A10097" s="438" t="s">
        <v>421</v>
      </c>
      <c r="B10097" s="549">
        <v>42061</v>
      </c>
      <c r="C10097" s="463" t="s">
        <v>656</v>
      </c>
      <c r="D10097" s="587">
        <v>230</v>
      </c>
      <c r="F10097" s="621" t="s">
        <v>4050</v>
      </c>
      <c r="G10097" s="769">
        <f>D10118</f>
        <v>699</v>
      </c>
      <c r="I10097" s="32"/>
      <c r="K10097" s="225"/>
    </row>
    <row r="10098" spans="1:12" hidden="1" outlineLevel="1">
      <c r="A10098" s="438" t="s">
        <v>421</v>
      </c>
      <c r="B10098" s="549" t="s">
        <v>608</v>
      </c>
      <c r="C10098" s="554" t="s">
        <v>3305</v>
      </c>
      <c r="D10098" s="587" t="s">
        <v>608</v>
      </c>
      <c r="E10098" s="28"/>
      <c r="F10098" s="554" t="s">
        <v>5422</v>
      </c>
      <c r="G10098" s="778">
        <v>1000</v>
      </c>
    </row>
    <row r="10099" spans="1:12" hidden="1" outlineLevel="1">
      <c r="A10099" s="709" t="s">
        <v>467</v>
      </c>
      <c r="B10099" s="710">
        <v>42059</v>
      </c>
      <c r="C10099" s="709" t="s">
        <v>3304</v>
      </c>
      <c r="D10099" s="953">
        <v>279.77999999999997</v>
      </c>
      <c r="E10099"/>
      <c r="F10099" s="795"/>
      <c r="G10099" s="870">
        <f>SUM(G10095:G10098)</f>
        <v>3699</v>
      </c>
      <c r="I10099" s="1" t="s">
        <v>115</v>
      </c>
      <c r="J10099" s="1" t="s">
        <v>2</v>
      </c>
      <c r="K10099" s="1" t="s">
        <v>4</v>
      </c>
    </row>
    <row r="10100" spans="1:12" hidden="1" outlineLevel="1">
      <c r="A10100" s="709" t="s">
        <v>467</v>
      </c>
      <c r="B10100" s="710">
        <v>42059</v>
      </c>
      <c r="C10100" s="709" t="s">
        <v>614</v>
      </c>
      <c r="D10100" s="953">
        <v>294.86</v>
      </c>
      <c r="E10100" s="733"/>
      <c r="F10100" s="6"/>
      <c r="G10100" s="2"/>
      <c r="I10100" s="249">
        <v>42038</v>
      </c>
      <c r="J10100" s="236" t="s">
        <v>5013</v>
      </c>
      <c r="K10100" s="70">
        <v>1870</v>
      </c>
      <c r="L10100" s="13"/>
    </row>
    <row r="10101" spans="1:12" ht="15" hidden="1" customHeight="1" outlineLevel="1">
      <c r="A10101" s="438" t="s">
        <v>421</v>
      </c>
      <c r="B10101" s="549" t="s">
        <v>608</v>
      </c>
      <c r="C10101" s="421" t="s">
        <v>2597</v>
      </c>
      <c r="D10101" s="588" t="s">
        <v>608</v>
      </c>
      <c r="E10101" s="28"/>
      <c r="F10101" s="187"/>
      <c r="G10101" s="2"/>
      <c r="I10101" s="249">
        <v>42043</v>
      </c>
      <c r="J10101" s="1" t="s">
        <v>99</v>
      </c>
      <c r="K10101" s="2">
        <v>400</v>
      </c>
      <c r="L10101" s="13"/>
    </row>
    <row r="10102" spans="1:12" hidden="1" outlineLevel="1">
      <c r="A10102" s="438" t="s">
        <v>421</v>
      </c>
      <c r="B10102" s="549" t="s">
        <v>608</v>
      </c>
      <c r="C10102" s="554" t="s">
        <v>475</v>
      </c>
      <c r="D10102" s="588">
        <v>0</v>
      </c>
      <c r="E10102" s="28"/>
      <c r="F10102" s="187"/>
      <c r="G10102" s="2"/>
      <c r="I10102" s="249">
        <v>42049</v>
      </c>
      <c r="J10102" s="1" t="s">
        <v>232</v>
      </c>
      <c r="K10102" s="2">
        <v>400</v>
      </c>
      <c r="L10102" s="13"/>
    </row>
    <row r="10103" spans="1:12" hidden="1" outlineLevel="1">
      <c r="A10103" s="438" t="s">
        <v>421</v>
      </c>
      <c r="B10103" s="549" t="s">
        <v>608</v>
      </c>
      <c r="C10103" s="554" t="s">
        <v>283</v>
      </c>
      <c r="D10103" s="588">
        <v>0</v>
      </c>
      <c r="E10103" s="28"/>
      <c r="F10103" s="187"/>
      <c r="G10103" s="2"/>
      <c r="I10103" s="249">
        <v>42056</v>
      </c>
      <c r="J10103" s="1" t="s">
        <v>232</v>
      </c>
      <c r="K10103" s="2">
        <v>750</v>
      </c>
      <c r="L10103" s="13"/>
    </row>
    <row r="10104" spans="1:12" hidden="1" outlineLevel="1">
      <c r="A10104" s="709" t="s">
        <v>467</v>
      </c>
      <c r="B10104" s="710">
        <v>42059</v>
      </c>
      <c r="C10104" s="711" t="s">
        <v>27</v>
      </c>
      <c r="D10104" s="953">
        <v>1010.12</v>
      </c>
      <c r="E10104" s="733"/>
      <c r="F10104" s="187" t="s">
        <v>5250</v>
      </c>
      <c r="G10104" s="2">
        <v>3500</v>
      </c>
      <c r="I10104" s="249">
        <v>42056</v>
      </c>
      <c r="J10104" s="2" t="s">
        <v>99</v>
      </c>
      <c r="K10104" s="2">
        <v>190</v>
      </c>
      <c r="L10104" s="13"/>
    </row>
    <row r="10105" spans="1:12" ht="30" hidden="1" outlineLevel="1">
      <c r="A10105" s="550" t="s">
        <v>3306</v>
      </c>
      <c r="B10105" s="551">
        <v>42037</v>
      </c>
      <c r="C10105" s="560" t="s">
        <v>3310</v>
      </c>
      <c r="D10105" s="693">
        <v>1000</v>
      </c>
      <c r="E10105" s="28"/>
      <c r="F10105" s="947" t="s">
        <v>5397</v>
      </c>
      <c r="G10105" s="2">
        <v>1000</v>
      </c>
      <c r="I10105" s="32"/>
      <c r="K10105" s="13"/>
      <c r="L10105" s="13"/>
    </row>
    <row r="10106" spans="1:12" ht="30" hidden="1" outlineLevel="1">
      <c r="A10106" s="545" t="s">
        <v>2859</v>
      </c>
      <c r="B10106" s="546" t="s">
        <v>608</v>
      </c>
      <c r="C10106" s="547" t="s">
        <v>2179</v>
      </c>
      <c r="D10106" s="592" t="s">
        <v>608</v>
      </c>
      <c r="E10106" s="28"/>
      <c r="F10106" s="947" t="s">
        <v>5398</v>
      </c>
      <c r="G10106" s="2">
        <v>1000</v>
      </c>
      <c r="I10106" s="32"/>
      <c r="K10106" s="13"/>
      <c r="L10106" s="13"/>
    </row>
    <row r="10107" spans="1:12" hidden="1" outlineLevel="1">
      <c r="A10107" s="438" t="s">
        <v>421</v>
      </c>
      <c r="B10107" s="549">
        <v>42039</v>
      </c>
      <c r="C10107" s="554" t="s">
        <v>5230</v>
      </c>
      <c r="D10107" s="587">
        <v>500</v>
      </c>
      <c r="E10107" s="28"/>
      <c r="F10107" s="187" t="s">
        <v>5273</v>
      </c>
      <c r="G10107" s="2">
        <v>3500</v>
      </c>
      <c r="I10107" s="32"/>
      <c r="K10107" s="13"/>
      <c r="L10107" s="13"/>
    </row>
    <row r="10108" spans="1:12" hidden="1" outlineLevel="1">
      <c r="A10108" s="438"/>
      <c r="B10108" s="549">
        <v>42046</v>
      </c>
      <c r="C10108" s="554" t="s">
        <v>5393</v>
      </c>
      <c r="D10108" s="587">
        <v>500</v>
      </c>
      <c r="E10108" s="28"/>
      <c r="F10108" s="187"/>
      <c r="G10108" s="2">
        <f>SUM(G10104:G10107)</f>
        <v>9000</v>
      </c>
      <c r="I10108" s="32"/>
      <c r="K10108" s="13"/>
      <c r="L10108" s="13"/>
    </row>
    <row r="10109" spans="1:12" hidden="1" outlineLevel="1">
      <c r="A10109" s="438" t="s">
        <v>421</v>
      </c>
      <c r="B10109" s="549">
        <v>42039</v>
      </c>
      <c r="C10109" s="554" t="s">
        <v>6</v>
      </c>
      <c r="D10109" s="767">
        <v>1000</v>
      </c>
      <c r="E10109" s="28"/>
      <c r="F10109" s="187"/>
      <c r="G10109" s="2"/>
      <c r="I10109" s="32"/>
      <c r="K10109" s="13"/>
      <c r="L10109" s="13"/>
    </row>
    <row r="10110" spans="1:12" hidden="1" outlineLevel="1">
      <c r="A10110" s="545" t="s">
        <v>2859</v>
      </c>
      <c r="B10110" s="546" t="s">
        <v>608</v>
      </c>
      <c r="C10110" s="547" t="s">
        <v>6</v>
      </c>
      <c r="D10110" s="691" t="s">
        <v>608</v>
      </c>
      <c r="E10110" s="28"/>
      <c r="F10110" s="187"/>
      <c r="G10110" s="2"/>
      <c r="I10110" s="32"/>
      <c r="K10110" s="13"/>
      <c r="L10110" s="13"/>
    </row>
    <row r="10111" spans="1:12" hidden="1" outlineLevel="1">
      <c r="A10111" s="545" t="s">
        <v>2859</v>
      </c>
      <c r="B10111" s="546">
        <v>42037</v>
      </c>
      <c r="C10111" s="547" t="s">
        <v>3312</v>
      </c>
      <c r="D10111" s="691">
        <v>25000</v>
      </c>
      <c r="E10111" s="28"/>
      <c r="F10111" s="187"/>
      <c r="G10111" s="2"/>
      <c r="I10111" s="32"/>
      <c r="K10111" s="13"/>
      <c r="L10111" s="13"/>
    </row>
    <row r="10112" spans="1:12" hidden="1" outlineLevel="1">
      <c r="A10112" s="545" t="s">
        <v>2859</v>
      </c>
      <c r="B10112" s="546" t="s">
        <v>608</v>
      </c>
      <c r="C10112" s="547" t="s">
        <v>5050</v>
      </c>
      <c r="D10112" s="766">
        <v>0</v>
      </c>
      <c r="E10112" s="28"/>
      <c r="F10112" s="187"/>
      <c r="G10112" s="2"/>
      <c r="I10112" s="32"/>
      <c r="K10112" s="13"/>
      <c r="L10112" s="13"/>
    </row>
    <row r="10113" spans="1:12" hidden="1" outlineLevel="1">
      <c r="A10113" s="545" t="s">
        <v>2859</v>
      </c>
      <c r="B10113" s="546">
        <v>42062</v>
      </c>
      <c r="C10113" s="547" t="s">
        <v>5051</v>
      </c>
      <c r="D10113" s="766">
        <v>5440.27</v>
      </c>
      <c r="E10113" s="28"/>
      <c r="F10113" s="187"/>
      <c r="I10113" s="32"/>
      <c r="K10113" s="13"/>
      <c r="L10113" s="13"/>
    </row>
    <row r="10114" spans="1:12" hidden="1" outlineLevel="1">
      <c r="B10114" s="249"/>
      <c r="E10114" s="28"/>
      <c r="F10114" s="187"/>
      <c r="I10114" s="32"/>
      <c r="K10114" s="13"/>
      <c r="L10114" s="13"/>
    </row>
    <row r="10115" spans="1:12" hidden="1" outlineLevel="1">
      <c r="A10115" s="438" t="s">
        <v>421</v>
      </c>
      <c r="B10115" s="549">
        <v>42043</v>
      </c>
      <c r="C10115" s="554" t="s">
        <v>5362</v>
      </c>
      <c r="D10115" s="587">
        <f>28*43</f>
        <v>1204</v>
      </c>
      <c r="E10115" s="28"/>
      <c r="G10115" s="2"/>
      <c r="I10115" s="32"/>
      <c r="K10115" s="13"/>
      <c r="L10115" s="13"/>
    </row>
    <row r="10116" spans="1:12" hidden="1" outlineLevel="1">
      <c r="A10116" s="438" t="s">
        <v>421</v>
      </c>
      <c r="B10116" s="549">
        <v>42043</v>
      </c>
      <c r="C10116" s="554" t="s">
        <v>2598</v>
      </c>
      <c r="D10116" s="587">
        <v>140</v>
      </c>
      <c r="I10116" s="32"/>
      <c r="K10116" s="13"/>
      <c r="L10116" s="13"/>
    </row>
    <row r="10117" spans="1:12" ht="30" hidden="1" outlineLevel="1">
      <c r="A10117" s="438" t="s">
        <v>4048</v>
      </c>
      <c r="B10117" s="549">
        <v>42043</v>
      </c>
      <c r="C10117" s="554" t="s">
        <v>5396</v>
      </c>
      <c r="D10117" s="587">
        <f>15*43</f>
        <v>645</v>
      </c>
      <c r="G10117" s="486"/>
      <c r="I10117" s="32"/>
      <c r="K10117" s="13"/>
      <c r="L10117" s="13"/>
    </row>
    <row r="10118" spans="1:12" hidden="1" outlineLevel="1">
      <c r="A10118" s="438" t="s">
        <v>421</v>
      </c>
      <c r="B10118" s="549">
        <v>42043</v>
      </c>
      <c r="C10118" s="621" t="s">
        <v>4050</v>
      </c>
      <c r="D10118" s="622">
        <f>D10115+D10116-D10117</f>
        <v>699</v>
      </c>
      <c r="G10118" s="2"/>
      <c r="I10118" s="32"/>
      <c r="K10118" s="13"/>
      <c r="L10118" s="13"/>
    </row>
    <row r="10119" spans="1:12" hidden="1" outlineLevel="1">
      <c r="B10119" s="249"/>
      <c r="I10119" s="32"/>
      <c r="K10119" s="13"/>
      <c r="L10119" s="13"/>
    </row>
    <row r="10120" spans="1:12" hidden="1" outlineLevel="1">
      <c r="B10120" s="249">
        <v>42036</v>
      </c>
      <c r="C10120" s="1" t="s">
        <v>5353</v>
      </c>
      <c r="D10120" s="2">
        <v>45</v>
      </c>
      <c r="I10120" s="32"/>
      <c r="K10120" s="13"/>
      <c r="L10120" s="13"/>
    </row>
    <row r="10121" spans="1:12" hidden="1" outlineLevel="1">
      <c r="B10121" s="249">
        <v>42036</v>
      </c>
      <c r="C10121" s="1" t="s">
        <v>5354</v>
      </c>
      <c r="D10121" s="2">
        <v>40</v>
      </c>
      <c r="I10121" s="32"/>
      <c r="K10121" s="13"/>
      <c r="L10121" s="13"/>
    </row>
    <row r="10122" spans="1:12" hidden="1" outlineLevel="1">
      <c r="B10122" s="249">
        <v>42036</v>
      </c>
      <c r="C10122" s="1" t="s">
        <v>246</v>
      </c>
      <c r="D10122" s="2">
        <v>50</v>
      </c>
      <c r="I10122" s="32"/>
      <c r="K10122" s="13"/>
      <c r="L10122" s="13"/>
    </row>
    <row r="10123" spans="1:12" hidden="1" outlineLevel="1">
      <c r="B10123" s="249">
        <v>42036</v>
      </c>
      <c r="C10123" s="236" t="s">
        <v>346</v>
      </c>
      <c r="D10123" s="70">
        <v>50</v>
      </c>
      <c r="I10123" s="32"/>
      <c r="K10123" s="13"/>
      <c r="L10123" s="13"/>
    </row>
    <row r="10124" spans="1:12" hidden="1" outlineLevel="1">
      <c r="A10124" s="2"/>
      <c r="B10124" s="249">
        <v>42036</v>
      </c>
      <c r="C10124" s="1" t="s">
        <v>2401</v>
      </c>
      <c r="D10124" s="2">
        <v>40</v>
      </c>
      <c r="I10124" s="32"/>
      <c r="K10124" s="13"/>
    </row>
    <row r="10125" spans="1:12" hidden="1" outlineLevel="1">
      <c r="A10125" s="2"/>
      <c r="B10125" s="249">
        <v>42036</v>
      </c>
      <c r="C10125" s="1" t="s">
        <v>12</v>
      </c>
      <c r="D10125" s="2">
        <v>460</v>
      </c>
      <c r="I10125" s="32"/>
      <c r="K10125" s="13"/>
    </row>
    <row r="10126" spans="1:12" hidden="1" outlineLevel="1">
      <c r="B10126" s="249">
        <v>42036</v>
      </c>
      <c r="C10126" s="1" t="s">
        <v>223</v>
      </c>
      <c r="D10126" s="2">
        <v>41</v>
      </c>
      <c r="G10126" s="70"/>
      <c r="I10126" s="32"/>
      <c r="K10126" s="13"/>
    </row>
    <row r="10127" spans="1:12" hidden="1" outlineLevel="1">
      <c r="A10127" s="2"/>
      <c r="B10127" s="249">
        <v>42036</v>
      </c>
      <c r="C10127" s="1" t="s">
        <v>76</v>
      </c>
      <c r="D10127" s="2">
        <v>230</v>
      </c>
      <c r="G10127" s="70"/>
      <c r="I10127" s="32"/>
      <c r="J10127" s="2"/>
      <c r="K10127" s="13"/>
    </row>
    <row r="10128" spans="1:12" hidden="1" outlineLevel="1">
      <c r="A10128" s="2"/>
      <c r="B10128" s="249">
        <v>42036</v>
      </c>
      <c r="C10128" s="1" t="s">
        <v>289</v>
      </c>
      <c r="D10128" s="2">
        <v>50</v>
      </c>
      <c r="G10128" s="70"/>
      <c r="K10128" s="13"/>
    </row>
    <row r="10129" spans="1:11" hidden="1" outlineLevel="1">
      <c r="A10129" s="2"/>
      <c r="B10129" s="249">
        <v>42037</v>
      </c>
      <c r="C10129" s="1" t="s">
        <v>525</v>
      </c>
      <c r="D10129" s="2">
        <v>20</v>
      </c>
      <c r="G10129" s="70"/>
      <c r="I10129" s="32"/>
      <c r="K10129" s="13"/>
    </row>
    <row r="10130" spans="1:11" hidden="1" outlineLevel="1">
      <c r="A10130" s="2"/>
      <c r="B10130" s="249">
        <v>42037</v>
      </c>
      <c r="C10130" s="236" t="s">
        <v>593</v>
      </c>
      <c r="D10130" s="70">
        <v>10</v>
      </c>
      <c r="F10130" s="2"/>
      <c r="G10130" s="70"/>
      <c r="K10130" s="13"/>
    </row>
    <row r="10131" spans="1:11" hidden="1" outlineLevel="1">
      <c r="A10131" s="2"/>
      <c r="B10131" s="249">
        <v>42037</v>
      </c>
      <c r="C10131" s="236" t="s">
        <v>226</v>
      </c>
      <c r="D10131" s="70">
        <v>5</v>
      </c>
      <c r="G10131" s="2"/>
      <c r="K10131" s="13"/>
    </row>
    <row r="10132" spans="1:11" hidden="1" outlineLevel="1">
      <c r="A10132" s="2"/>
      <c r="B10132" s="249">
        <v>42037</v>
      </c>
      <c r="C10132" s="236" t="s">
        <v>114</v>
      </c>
      <c r="D10132" s="70">
        <v>5</v>
      </c>
      <c r="K10132" s="13"/>
    </row>
    <row r="10133" spans="1:11" hidden="1" outlineLevel="1">
      <c r="A10133" s="2"/>
      <c r="B10133" s="249">
        <v>42037</v>
      </c>
      <c r="C10133" s="236" t="s">
        <v>23</v>
      </c>
      <c r="D10133" s="70">
        <v>80</v>
      </c>
      <c r="K10133" s="13"/>
    </row>
    <row r="10134" spans="1:11" hidden="1" outlineLevel="1">
      <c r="A10134" s="2"/>
      <c r="B10134" s="249">
        <v>42038</v>
      </c>
      <c r="C10134" s="236" t="s">
        <v>525</v>
      </c>
      <c r="D10134" s="70">
        <v>26</v>
      </c>
      <c r="K10134" s="13"/>
    </row>
    <row r="10135" spans="1:11" hidden="1" outlineLevel="1">
      <c r="A10135" s="2"/>
      <c r="B10135" s="249">
        <v>42038</v>
      </c>
      <c r="C10135" s="236" t="s">
        <v>593</v>
      </c>
      <c r="D10135" s="70">
        <v>10</v>
      </c>
      <c r="F10135" s="2"/>
    </row>
    <row r="10136" spans="1:11" hidden="1" outlineLevel="1">
      <c r="A10136" s="2"/>
      <c r="B10136" s="249">
        <v>42038</v>
      </c>
      <c r="C10136" s="236" t="s">
        <v>226</v>
      </c>
      <c r="D10136" s="70">
        <v>5</v>
      </c>
      <c r="F10136" s="2"/>
      <c r="K10136" s="13"/>
    </row>
    <row r="10137" spans="1:11" hidden="1" outlineLevel="1">
      <c r="A10137" s="2"/>
      <c r="B10137" s="249">
        <v>42038</v>
      </c>
      <c r="C10137" s="236" t="s">
        <v>2645</v>
      </c>
      <c r="D10137" s="70">
        <v>32</v>
      </c>
      <c r="F10137" s="2"/>
      <c r="G10137" s="25"/>
      <c r="J10137" s="1" t="s">
        <v>195</v>
      </c>
      <c r="K10137" s="13">
        <f>SUM(K10100:K10136)</f>
        <v>3610</v>
      </c>
    </row>
    <row r="10138" spans="1:11" hidden="1" outlineLevel="1">
      <c r="B10138" s="249">
        <v>42038</v>
      </c>
      <c r="C10138" s="236" t="s">
        <v>5013</v>
      </c>
      <c r="D10138" s="70">
        <v>6</v>
      </c>
      <c r="F10138" s="2"/>
      <c r="G10138" s="2"/>
      <c r="J10138" s="1" t="s">
        <v>130</v>
      </c>
      <c r="K10138" s="225">
        <f>K10096-K10137</f>
        <v>40</v>
      </c>
    </row>
    <row r="10139" spans="1:11" hidden="1" outlineLevel="1">
      <c r="B10139" s="249">
        <v>42038</v>
      </c>
      <c r="C10139" s="236" t="s">
        <v>114</v>
      </c>
      <c r="D10139" s="70">
        <v>80</v>
      </c>
      <c r="F10139" s="2"/>
    </row>
    <row r="10140" spans="1:11" hidden="1" outlineLevel="1">
      <c r="B10140" s="249">
        <v>42039</v>
      </c>
      <c r="C10140" s="236" t="s">
        <v>18</v>
      </c>
      <c r="D10140" s="70">
        <v>142</v>
      </c>
      <c r="F10140" s="2"/>
      <c r="I10140" s="72"/>
      <c r="K10140" s="2"/>
    </row>
    <row r="10141" spans="1:11" hidden="1" outlineLevel="1">
      <c r="B10141" s="249">
        <v>42039</v>
      </c>
      <c r="C10141" s="1" t="s">
        <v>114</v>
      </c>
      <c r="D10141" s="2">
        <v>90</v>
      </c>
      <c r="F10141" s="2"/>
      <c r="G10141" s="2"/>
      <c r="I10141" s="32"/>
      <c r="K10141" s="2"/>
    </row>
    <row r="10142" spans="1:11" hidden="1" outlineLevel="1">
      <c r="B10142" s="249">
        <v>42039</v>
      </c>
      <c r="C10142" s="1" t="s">
        <v>3029</v>
      </c>
      <c r="D10142" s="2">
        <v>10</v>
      </c>
      <c r="F10142" s="2"/>
    </row>
    <row r="10143" spans="1:11" hidden="1" outlineLevel="1">
      <c r="B10143" s="249">
        <v>42040</v>
      </c>
      <c r="C10143" s="1" t="s">
        <v>525</v>
      </c>
      <c r="D10143" s="2">
        <v>80</v>
      </c>
      <c r="F10143" s="2"/>
    </row>
    <row r="10144" spans="1:11" hidden="1" outlineLevel="1">
      <c r="B10144" s="249">
        <v>42040</v>
      </c>
      <c r="C10144" s="1" t="s">
        <v>51</v>
      </c>
      <c r="D10144" s="2">
        <v>60</v>
      </c>
      <c r="F10144" s="2"/>
    </row>
    <row r="10145" spans="2:8" hidden="1" outlineLevel="1">
      <c r="B10145" s="249">
        <v>42041</v>
      </c>
      <c r="C10145" s="1" t="s">
        <v>525</v>
      </c>
      <c r="D10145" s="14">
        <v>20</v>
      </c>
      <c r="F10145" s="2"/>
    </row>
    <row r="10146" spans="2:8" hidden="1" outlineLevel="1">
      <c r="B10146" s="249">
        <v>42041</v>
      </c>
      <c r="C10146" s="236" t="s">
        <v>12</v>
      </c>
      <c r="D10146" s="70">
        <v>40</v>
      </c>
      <c r="F10146" s="2"/>
    </row>
    <row r="10147" spans="2:8" hidden="1" outlineLevel="1">
      <c r="B10147" s="249">
        <v>42041</v>
      </c>
      <c r="C10147" s="236" t="s">
        <v>525</v>
      </c>
      <c r="D10147" s="70">
        <v>60</v>
      </c>
    </row>
    <row r="10148" spans="2:8" hidden="1" outlineLevel="1">
      <c r="B10148" s="249">
        <v>42041</v>
      </c>
      <c r="C10148" s="236" t="s">
        <v>525</v>
      </c>
      <c r="D10148" s="70">
        <v>10</v>
      </c>
    </row>
    <row r="10149" spans="2:8" hidden="1" outlineLevel="1">
      <c r="B10149" s="249">
        <v>42041</v>
      </c>
      <c r="C10149" s="1" t="s">
        <v>525</v>
      </c>
      <c r="D10149" s="2">
        <v>840</v>
      </c>
      <c r="F10149" s="2"/>
      <c r="G10149" s="2"/>
    </row>
    <row r="10150" spans="2:8" hidden="1" outlineLevel="1">
      <c r="B10150" s="249">
        <v>42041</v>
      </c>
      <c r="C10150" s="1" t="s">
        <v>23</v>
      </c>
      <c r="D10150" s="2">
        <v>70</v>
      </c>
      <c r="F10150" s="2"/>
      <c r="G10150" s="2"/>
    </row>
    <row r="10151" spans="2:8" hidden="1" outlineLevel="1">
      <c r="B10151" s="249">
        <v>42042</v>
      </c>
      <c r="C10151" s="1" t="s">
        <v>525</v>
      </c>
      <c r="D10151" s="2">
        <v>20</v>
      </c>
      <c r="G10151" s="2"/>
    </row>
    <row r="10152" spans="2:8" hidden="1" outlineLevel="1">
      <c r="B10152" s="249">
        <v>42042</v>
      </c>
      <c r="C10152" s="1" t="s">
        <v>3043</v>
      </c>
      <c r="D10152" s="2">
        <v>120</v>
      </c>
      <c r="G10152" s="2"/>
    </row>
    <row r="10153" spans="2:8" hidden="1" outlineLevel="1">
      <c r="B10153" s="249">
        <v>42042</v>
      </c>
      <c r="C10153" s="1" t="s">
        <v>2662</v>
      </c>
      <c r="D10153" s="2">
        <v>30</v>
      </c>
      <c r="F10153" s="2"/>
      <c r="G10153" s="2"/>
    </row>
    <row r="10154" spans="2:8" hidden="1" outlineLevel="1">
      <c r="B10154" s="249">
        <v>42042</v>
      </c>
      <c r="C10154" s="236" t="s">
        <v>154</v>
      </c>
      <c r="D10154" s="70">
        <v>50</v>
      </c>
      <c r="F10154" s="2"/>
      <c r="G10154" s="2"/>
    </row>
    <row r="10155" spans="2:8" hidden="1" outlineLevel="1">
      <c r="B10155" s="249">
        <v>42042</v>
      </c>
      <c r="C10155" s="236" t="s">
        <v>525</v>
      </c>
      <c r="D10155" s="70">
        <v>20</v>
      </c>
      <c r="G10155" s="2"/>
    </row>
    <row r="10156" spans="2:8" hidden="1" outlineLevel="1">
      <c r="B10156" s="249">
        <v>42042</v>
      </c>
      <c r="C10156" s="236" t="s">
        <v>12</v>
      </c>
      <c r="D10156" s="70">
        <v>60</v>
      </c>
      <c r="F10156" s="2"/>
      <c r="G10156" s="2"/>
    </row>
    <row r="10157" spans="2:8" hidden="1" outlineLevel="1">
      <c r="B10157" s="249">
        <v>42042</v>
      </c>
      <c r="C10157" s="1" t="s">
        <v>5395</v>
      </c>
      <c r="D10157" s="2">
        <v>300</v>
      </c>
      <c r="F10157" s="2"/>
      <c r="H10157" s="7"/>
    </row>
    <row r="10158" spans="2:8" hidden="1" outlineLevel="1">
      <c r="B10158" s="249">
        <v>42042</v>
      </c>
      <c r="C10158" s="1" t="s">
        <v>2662</v>
      </c>
      <c r="D10158" s="2">
        <v>300</v>
      </c>
      <c r="F10158" s="2"/>
      <c r="H10158" s="7"/>
    </row>
    <row r="10159" spans="2:8" hidden="1" outlineLevel="1">
      <c r="B10159" s="249">
        <v>42042</v>
      </c>
      <c r="C10159" s="1" t="s">
        <v>23</v>
      </c>
      <c r="D10159" s="2">
        <v>100</v>
      </c>
      <c r="H10159" s="7"/>
    </row>
    <row r="10160" spans="2:8" hidden="1" outlineLevel="1">
      <c r="B10160" s="249">
        <v>42043</v>
      </c>
      <c r="C10160" s="1" t="s">
        <v>955</v>
      </c>
      <c r="D10160" s="2">
        <v>50</v>
      </c>
      <c r="F10160" s="2"/>
      <c r="G10160" s="2"/>
    </row>
    <row r="10161" spans="2:15" hidden="1" outlineLevel="1">
      <c r="B10161" s="249">
        <v>42043</v>
      </c>
      <c r="C10161" s="1" t="s">
        <v>246</v>
      </c>
      <c r="D10161" s="2">
        <v>110</v>
      </c>
      <c r="G10161" s="2"/>
    </row>
    <row r="10162" spans="2:15" hidden="1" outlineLevel="1">
      <c r="B10162" s="249">
        <v>42044</v>
      </c>
      <c r="C10162" s="1" t="s">
        <v>525</v>
      </c>
      <c r="D10162" s="2">
        <v>79</v>
      </c>
      <c r="G10162" s="2"/>
    </row>
    <row r="10163" spans="2:15" hidden="1" outlineLevel="1">
      <c r="B10163" s="249">
        <v>42044</v>
      </c>
      <c r="C10163" s="1" t="s">
        <v>51</v>
      </c>
      <c r="D10163" s="2">
        <v>325</v>
      </c>
      <c r="F10163" s="2"/>
    </row>
    <row r="10164" spans="2:15" hidden="1" outlineLevel="1">
      <c r="B10164" s="249">
        <v>42044</v>
      </c>
      <c r="C10164" s="1" t="s">
        <v>5399</v>
      </c>
      <c r="D10164" s="14">
        <v>82</v>
      </c>
    </row>
    <row r="10165" spans="2:15" hidden="1" outlineLevel="1">
      <c r="B10165" s="249">
        <v>42044</v>
      </c>
      <c r="C10165" s="1" t="s">
        <v>4099</v>
      </c>
      <c r="D10165" s="2">
        <v>60</v>
      </c>
    </row>
    <row r="10166" spans="2:15" hidden="1" outlineLevel="1">
      <c r="B10166" s="249">
        <v>42044</v>
      </c>
      <c r="C10166" s="1" t="s">
        <v>114</v>
      </c>
      <c r="D10166" s="2">
        <v>80</v>
      </c>
      <c r="F10166" s="2"/>
    </row>
    <row r="10167" spans="2:15" hidden="1" outlineLevel="1">
      <c r="B10167" s="249">
        <v>42044</v>
      </c>
      <c r="C10167" s="1" t="s">
        <v>111</v>
      </c>
      <c r="D10167" s="2">
        <v>60</v>
      </c>
    </row>
    <row r="10168" spans="2:15" hidden="1" outlineLevel="1">
      <c r="B10168" s="249">
        <v>42045</v>
      </c>
      <c r="C10168" s="2" t="s">
        <v>525</v>
      </c>
      <c r="D10168" s="2">
        <v>50</v>
      </c>
      <c r="F10168" s="2"/>
    </row>
    <row r="10169" spans="2:15" hidden="1" outlineLevel="1">
      <c r="B10169" s="249">
        <v>42045</v>
      </c>
      <c r="C10169" s="1" t="s">
        <v>12</v>
      </c>
      <c r="D10169" s="2">
        <v>150</v>
      </c>
    </row>
    <row r="10170" spans="2:15" hidden="1" outlineLevel="1">
      <c r="B10170" s="249">
        <v>42045</v>
      </c>
      <c r="C10170" s="1" t="s">
        <v>3637</v>
      </c>
      <c r="D10170" s="2">
        <v>3</v>
      </c>
      <c r="F10170" s="2"/>
    </row>
    <row r="10171" spans="2:15" hidden="1" outlineLevel="1">
      <c r="B10171" s="249">
        <v>42045</v>
      </c>
      <c r="C10171" s="1" t="s">
        <v>525</v>
      </c>
      <c r="D10171" s="2">
        <v>30</v>
      </c>
      <c r="F10171" s="2"/>
    </row>
    <row r="10172" spans="2:15" hidden="1" outlineLevel="1">
      <c r="B10172" s="249">
        <v>42045</v>
      </c>
      <c r="C10172" s="1" t="s">
        <v>589</v>
      </c>
      <c r="D10172" s="2">
        <v>200</v>
      </c>
    </row>
    <row r="10173" spans="2:15" hidden="1" outlineLevel="1">
      <c r="B10173" s="249">
        <v>42045</v>
      </c>
      <c r="C10173" s="1" t="s">
        <v>246</v>
      </c>
      <c r="D10173" s="2">
        <v>80</v>
      </c>
      <c r="F10173" s="2"/>
    </row>
    <row r="10174" spans="2:15" hidden="1" outlineLevel="1">
      <c r="B10174" s="249">
        <v>42046</v>
      </c>
      <c r="C10174" s="2" t="s">
        <v>970</v>
      </c>
      <c r="D10174" s="2">
        <v>10</v>
      </c>
      <c r="F10174" s="233"/>
      <c r="G10174"/>
      <c r="H10174"/>
      <c r="I10174"/>
      <c r="J10174"/>
      <c r="K10174"/>
      <c r="L10174"/>
      <c r="M10174"/>
      <c r="N10174"/>
      <c r="O10174"/>
    </row>
    <row r="10175" spans="2:15" hidden="1" outlineLevel="1">
      <c r="B10175" s="249">
        <v>42046</v>
      </c>
      <c r="C10175" s="2" t="s">
        <v>114</v>
      </c>
      <c r="D10175" s="2">
        <v>155</v>
      </c>
    </row>
    <row r="10176" spans="2:15" hidden="1" outlineLevel="1">
      <c r="B10176" s="249">
        <v>42046</v>
      </c>
      <c r="C10176" s="1" t="s">
        <v>23</v>
      </c>
      <c r="D10176" s="2">
        <v>80</v>
      </c>
      <c r="G10176" s="2"/>
      <c r="I10176" s="32"/>
      <c r="K10176" s="2"/>
    </row>
    <row r="10177" spans="2:11" hidden="1" outlineLevel="1">
      <c r="B10177" s="249">
        <v>42046</v>
      </c>
      <c r="C10177" s="1" t="s">
        <v>5423</v>
      </c>
      <c r="D10177" s="2">
        <v>1814</v>
      </c>
      <c r="F10177" s="2"/>
      <c r="I10177" s="32"/>
      <c r="K10177" s="2"/>
    </row>
    <row r="10178" spans="2:11" hidden="1" outlineLevel="1">
      <c r="B10178" s="249">
        <v>42047</v>
      </c>
      <c r="C10178" s="2" t="s">
        <v>525</v>
      </c>
      <c r="D10178" s="2">
        <v>60</v>
      </c>
      <c r="F10178" s="2"/>
    </row>
    <row r="10179" spans="2:11" hidden="1" outlineLevel="1">
      <c r="B10179" s="249">
        <v>42047</v>
      </c>
      <c r="C10179" s="2" t="s">
        <v>114</v>
      </c>
      <c r="D10179" s="2">
        <v>200</v>
      </c>
      <c r="F10179" s="2"/>
      <c r="G10179" s="2"/>
    </row>
    <row r="10180" spans="2:11" hidden="1" outlineLevel="1">
      <c r="B10180" s="249">
        <v>42047</v>
      </c>
      <c r="C10180" s="2" t="s">
        <v>205</v>
      </c>
      <c r="D10180" s="2">
        <v>160</v>
      </c>
      <c r="F10180" s="2"/>
    </row>
    <row r="10181" spans="2:11" hidden="1" outlineLevel="1">
      <c r="B10181" s="249">
        <v>42047</v>
      </c>
      <c r="C10181" s="2" t="s">
        <v>111</v>
      </c>
      <c r="D10181" s="2">
        <v>55</v>
      </c>
    </row>
    <row r="10182" spans="2:11" hidden="1" outlineLevel="1">
      <c r="B10182" s="249">
        <v>42047</v>
      </c>
      <c r="C10182" s="2" t="s">
        <v>401</v>
      </c>
      <c r="D10182" s="2">
        <v>30</v>
      </c>
    </row>
    <row r="10183" spans="2:11" hidden="1" outlineLevel="1">
      <c r="B10183" s="249">
        <v>42047</v>
      </c>
      <c r="C10183" s="2" t="s">
        <v>516</v>
      </c>
      <c r="D10183" s="2">
        <v>40</v>
      </c>
      <c r="F10183" s="2"/>
    </row>
    <row r="10184" spans="2:11" hidden="1" outlineLevel="1">
      <c r="B10184" s="249">
        <v>42048</v>
      </c>
      <c r="C10184" s="2" t="s">
        <v>525</v>
      </c>
      <c r="D10184" s="2">
        <v>80</v>
      </c>
    </row>
    <row r="10185" spans="2:11" hidden="1" outlineLevel="1">
      <c r="B10185" s="249">
        <v>42048</v>
      </c>
      <c r="C10185" s="1" t="s">
        <v>401</v>
      </c>
      <c r="D10185" s="2">
        <v>40</v>
      </c>
      <c r="F10185" s="2"/>
    </row>
    <row r="10186" spans="2:11" hidden="1" outlineLevel="1">
      <c r="B10186" s="249">
        <v>42048</v>
      </c>
      <c r="C10186" s="1" t="s">
        <v>18</v>
      </c>
      <c r="D10186" s="2">
        <v>135</v>
      </c>
      <c r="F10186" s="2"/>
    </row>
    <row r="10187" spans="2:11" hidden="1" outlineLevel="1">
      <c r="B10187" s="249">
        <v>42048</v>
      </c>
      <c r="C10187" s="1" t="s">
        <v>114</v>
      </c>
      <c r="D10187" s="2">
        <v>10</v>
      </c>
    </row>
    <row r="10188" spans="2:11" hidden="1" outlineLevel="1">
      <c r="B10188" s="249">
        <v>42049</v>
      </c>
      <c r="C10188" s="1" t="s">
        <v>57</v>
      </c>
      <c r="D10188" s="2">
        <v>240</v>
      </c>
    </row>
    <row r="10189" spans="2:11" hidden="1" outlineLevel="1">
      <c r="B10189" s="249">
        <v>42049</v>
      </c>
      <c r="C10189" s="1" t="s">
        <v>246</v>
      </c>
      <c r="D10189" s="2">
        <v>150</v>
      </c>
    </row>
    <row r="10190" spans="2:11" hidden="1" outlineLevel="1">
      <c r="B10190" s="249">
        <v>42049</v>
      </c>
      <c r="C10190" s="1" t="s">
        <v>431</v>
      </c>
      <c r="D10190" s="2">
        <v>50</v>
      </c>
      <c r="E10190" s="2"/>
      <c r="F10190" s="2"/>
    </row>
    <row r="10191" spans="2:11" hidden="1" outlineLevel="1">
      <c r="B10191" s="249">
        <v>42049</v>
      </c>
      <c r="C10191" s="1" t="s">
        <v>5425</v>
      </c>
      <c r="D10191" s="2">
        <v>10</v>
      </c>
      <c r="F10191" s="2"/>
    </row>
    <row r="10192" spans="2:11" hidden="1" outlineLevel="1">
      <c r="B10192" s="249">
        <v>42049</v>
      </c>
      <c r="C10192" s="1" t="s">
        <v>232</v>
      </c>
      <c r="D10192" s="2">
        <v>10</v>
      </c>
      <c r="F10192" s="2"/>
      <c r="H10192" s="7"/>
    </row>
    <row r="10193" spans="2:10" hidden="1" outlineLevel="1">
      <c r="B10193" s="249">
        <v>42049</v>
      </c>
      <c r="C10193" s="1" t="s">
        <v>5426</v>
      </c>
      <c r="D10193" s="2">
        <v>30</v>
      </c>
      <c r="E10193" s="2"/>
      <c r="H10193" s="7"/>
    </row>
    <row r="10194" spans="2:10" hidden="1" outlineLevel="1">
      <c r="B10194" s="249">
        <v>42049</v>
      </c>
      <c r="C10194" s="1" t="s">
        <v>2921</v>
      </c>
      <c r="D10194" s="2">
        <v>20</v>
      </c>
      <c r="E10194" s="2"/>
      <c r="J10194" s="7"/>
    </row>
    <row r="10195" spans="2:10" hidden="1" outlineLevel="1">
      <c r="B10195" s="249">
        <v>42049</v>
      </c>
      <c r="C10195" s="1" t="s">
        <v>955</v>
      </c>
      <c r="D10195" s="2">
        <v>55</v>
      </c>
      <c r="E10195" s="2"/>
      <c r="F10195" s="2"/>
      <c r="J10195" s="7"/>
    </row>
    <row r="10196" spans="2:10" hidden="1" outlineLevel="1">
      <c r="B10196" s="249">
        <v>42050</v>
      </c>
      <c r="C10196" s="1" t="s">
        <v>80</v>
      </c>
      <c r="D10196" s="2">
        <v>30</v>
      </c>
      <c r="E10196" s="2"/>
      <c r="F10196" s="2"/>
    </row>
    <row r="10197" spans="2:10" hidden="1" outlineLevel="1">
      <c r="B10197" s="249">
        <v>42050</v>
      </c>
      <c r="C10197" s="1" t="s">
        <v>114</v>
      </c>
      <c r="D10197" s="2">
        <v>90</v>
      </c>
      <c r="E10197" s="2"/>
      <c r="H10197" s="2"/>
    </row>
    <row r="10198" spans="2:10" hidden="1" outlineLevel="1">
      <c r="B10198" s="249">
        <v>42050</v>
      </c>
      <c r="C10198" s="1" t="s">
        <v>23</v>
      </c>
      <c r="D10198" s="2">
        <v>92</v>
      </c>
      <c r="F10198" s="2"/>
    </row>
    <row r="10199" spans="2:10" hidden="1" outlineLevel="1">
      <c r="B10199" s="249">
        <v>42051</v>
      </c>
      <c r="C10199" s="1" t="s">
        <v>525</v>
      </c>
      <c r="D10199" s="2">
        <v>50</v>
      </c>
      <c r="F10199" s="2"/>
    </row>
    <row r="10200" spans="2:10" hidden="1" outlineLevel="1">
      <c r="B10200" s="249">
        <v>42051</v>
      </c>
      <c r="C10200" s="1" t="s">
        <v>440</v>
      </c>
      <c r="D10200" s="2">
        <v>50</v>
      </c>
      <c r="F10200" s="2"/>
    </row>
    <row r="10201" spans="2:10" hidden="1" outlineLevel="1">
      <c r="B10201" s="249">
        <v>42051</v>
      </c>
      <c r="C10201" s="1" t="s">
        <v>51</v>
      </c>
      <c r="D10201" s="2">
        <v>50</v>
      </c>
      <c r="E10201" s="2"/>
    </row>
    <row r="10202" spans="2:10" hidden="1" outlineLevel="1">
      <c r="B10202" s="249">
        <v>42051</v>
      </c>
      <c r="C10202" s="1" t="s">
        <v>80</v>
      </c>
      <c r="D10202" s="2">
        <v>30</v>
      </c>
      <c r="F10202" s="2"/>
      <c r="G10202" s="2"/>
    </row>
    <row r="10203" spans="2:10" hidden="1" outlineLevel="1">
      <c r="B10203" s="249">
        <v>42052</v>
      </c>
      <c r="C10203" s="1" t="s">
        <v>525</v>
      </c>
      <c r="D10203" s="2">
        <v>70</v>
      </c>
    </row>
    <row r="10204" spans="2:10" hidden="1" outlineLevel="1">
      <c r="B10204" s="249">
        <v>42052</v>
      </c>
      <c r="C10204" s="1" t="s">
        <v>765</v>
      </c>
      <c r="D10204" s="2">
        <v>30</v>
      </c>
    </row>
    <row r="10205" spans="2:10" hidden="1" outlineLevel="1">
      <c r="B10205" s="249">
        <v>42052</v>
      </c>
      <c r="C10205" s="1" t="s">
        <v>51</v>
      </c>
      <c r="D10205" s="2">
        <v>27</v>
      </c>
      <c r="F10205" s="2"/>
    </row>
    <row r="10206" spans="2:10" hidden="1" outlineLevel="1">
      <c r="B10206" s="249">
        <v>42052</v>
      </c>
      <c r="C10206" s="1" t="s">
        <v>114</v>
      </c>
      <c r="D10206" s="2">
        <v>60</v>
      </c>
      <c r="E10206" s="253"/>
      <c r="F10206" s="2"/>
    </row>
    <row r="10207" spans="2:10" hidden="1" outlineLevel="1">
      <c r="B10207" s="249">
        <v>42052</v>
      </c>
      <c r="C10207" s="1" t="s">
        <v>289</v>
      </c>
      <c r="D10207" s="2">
        <v>27</v>
      </c>
      <c r="E10207" s="2"/>
      <c r="F10207" s="2"/>
    </row>
    <row r="10208" spans="2:10" hidden="1" outlineLevel="1">
      <c r="B10208" s="249">
        <v>42053</v>
      </c>
      <c r="C10208" s="1" t="s">
        <v>525</v>
      </c>
      <c r="D10208" s="2">
        <v>40</v>
      </c>
    </row>
    <row r="10209" spans="2:7" hidden="1" outlineLevel="1">
      <c r="B10209" s="249">
        <v>42053</v>
      </c>
      <c r="C10209" s="1" t="s">
        <v>525</v>
      </c>
      <c r="D10209" s="2">
        <v>40</v>
      </c>
      <c r="F10209" s="2"/>
    </row>
    <row r="10210" spans="2:7" hidden="1" outlineLevel="1">
      <c r="B10210" s="249">
        <v>42053</v>
      </c>
      <c r="C10210" s="1" t="s">
        <v>5470</v>
      </c>
      <c r="D10210" s="2">
        <v>250</v>
      </c>
    </row>
    <row r="10211" spans="2:7" hidden="1" outlineLevel="1">
      <c r="B10211" s="249">
        <v>42053</v>
      </c>
      <c r="C10211" s="2" t="s">
        <v>114</v>
      </c>
      <c r="D10211" s="2">
        <v>24</v>
      </c>
      <c r="F10211" s="2"/>
    </row>
    <row r="10212" spans="2:7" hidden="1" outlineLevel="1">
      <c r="B10212" s="249">
        <v>42053</v>
      </c>
      <c r="C10212" s="2" t="s">
        <v>210</v>
      </c>
      <c r="D10212" s="2">
        <v>65</v>
      </c>
      <c r="E10212" s="2"/>
      <c r="F10212" s="2"/>
    </row>
    <row r="10213" spans="2:7" hidden="1" outlineLevel="1">
      <c r="B10213" s="249">
        <v>42053</v>
      </c>
      <c r="C10213" s="205" t="s">
        <v>205</v>
      </c>
      <c r="D10213" s="2">
        <v>10</v>
      </c>
      <c r="F10213" s="2"/>
    </row>
    <row r="10214" spans="2:7" hidden="1" outlineLevel="1">
      <c r="B10214" s="249">
        <v>42054</v>
      </c>
      <c r="C10214" s="1" t="s">
        <v>593</v>
      </c>
      <c r="D10214" s="2">
        <v>45</v>
      </c>
    </row>
    <row r="10215" spans="2:7" hidden="1" outlineLevel="1">
      <c r="B10215" s="249">
        <v>42054</v>
      </c>
      <c r="C10215" s="1" t="s">
        <v>525</v>
      </c>
      <c r="D10215" s="2">
        <v>20</v>
      </c>
      <c r="F10215" s="2"/>
    </row>
    <row r="10216" spans="2:7" hidden="1" outlineLevel="1">
      <c r="B10216" s="249">
        <v>42054</v>
      </c>
      <c r="C10216" s="1" t="s">
        <v>525</v>
      </c>
      <c r="D10216" s="2">
        <v>46</v>
      </c>
      <c r="F10216" s="2"/>
    </row>
    <row r="10217" spans="2:7" hidden="1" outlineLevel="1">
      <c r="B10217" s="249">
        <v>42054</v>
      </c>
      <c r="C10217" s="1" t="s">
        <v>51</v>
      </c>
      <c r="D10217" s="2">
        <v>60</v>
      </c>
      <c r="F10217" s="2"/>
    </row>
    <row r="10218" spans="2:7" hidden="1" outlineLevel="1">
      <c r="B10218" s="249">
        <v>42054</v>
      </c>
      <c r="C10218" s="1" t="s">
        <v>177</v>
      </c>
      <c r="D10218" s="2">
        <v>13</v>
      </c>
      <c r="F10218" s="2"/>
    </row>
    <row r="10219" spans="2:7" hidden="1" outlineLevel="1">
      <c r="B10219" s="969">
        <v>42055</v>
      </c>
      <c r="C10219" s="970" t="s">
        <v>401</v>
      </c>
      <c r="D10219" s="971">
        <v>30</v>
      </c>
      <c r="F10219" s="2"/>
    </row>
    <row r="10220" spans="2:7" hidden="1" outlineLevel="1">
      <c r="B10220" s="969">
        <v>42055</v>
      </c>
      <c r="C10220" s="970" t="s">
        <v>5474</v>
      </c>
      <c r="D10220" s="971">
        <v>40</v>
      </c>
      <c r="F10220" s="2"/>
    </row>
    <row r="10221" spans="2:7" hidden="1" outlineLevel="1">
      <c r="B10221" s="969">
        <v>42055</v>
      </c>
      <c r="C10221" s="970" t="s">
        <v>5475</v>
      </c>
      <c r="D10221" s="971">
        <v>20</v>
      </c>
      <c r="F10221" s="2"/>
    </row>
    <row r="10222" spans="2:7" hidden="1" outlineLevel="1">
      <c r="B10222" s="969">
        <v>42055</v>
      </c>
      <c r="C10222" s="970" t="s">
        <v>692</v>
      </c>
      <c r="D10222" s="971">
        <v>500</v>
      </c>
      <c r="F10222" s="2"/>
      <c r="G10222" s="2"/>
    </row>
    <row r="10223" spans="2:7" hidden="1" outlineLevel="1">
      <c r="B10223" s="969">
        <v>42055</v>
      </c>
      <c r="C10223" s="970" t="s">
        <v>597</v>
      </c>
      <c r="D10223" s="971">
        <v>4000</v>
      </c>
      <c r="F10223" s="2"/>
    </row>
    <row r="10224" spans="2:7" hidden="1" outlineLevel="1">
      <c r="B10224" s="969">
        <v>42055</v>
      </c>
      <c r="C10224" s="970" t="s">
        <v>5476</v>
      </c>
      <c r="D10224" s="971">
        <v>290</v>
      </c>
      <c r="F10224" s="2"/>
    </row>
    <row r="10225" spans="2:6" hidden="1" outlineLevel="1">
      <c r="B10225" s="969">
        <v>42055</v>
      </c>
      <c r="C10225" s="970" t="s">
        <v>431</v>
      </c>
      <c r="D10225" s="972">
        <v>7</v>
      </c>
    </row>
    <row r="10226" spans="2:6" hidden="1" outlineLevel="1">
      <c r="B10226" s="969">
        <v>42055</v>
      </c>
      <c r="C10226" s="970" t="s">
        <v>5477</v>
      </c>
      <c r="D10226" s="971">
        <v>1000</v>
      </c>
    </row>
    <row r="10227" spans="2:6" hidden="1" outlineLevel="1">
      <c r="B10227" s="249">
        <v>42056</v>
      </c>
      <c r="C10227" s="1" t="s">
        <v>232</v>
      </c>
      <c r="D10227" s="2">
        <v>20</v>
      </c>
    </row>
    <row r="10228" spans="2:6" hidden="1" outlineLevel="1">
      <c r="B10228" s="249">
        <v>42057</v>
      </c>
      <c r="C10228" s="1" t="s">
        <v>401</v>
      </c>
      <c r="D10228" s="2">
        <v>48</v>
      </c>
    </row>
    <row r="10229" spans="2:6" hidden="1" outlineLevel="1">
      <c r="B10229" s="249">
        <v>42057</v>
      </c>
      <c r="C10229" s="1" t="s">
        <v>289</v>
      </c>
      <c r="D10229" s="2">
        <v>103</v>
      </c>
    </row>
    <row r="10230" spans="2:6" hidden="1" outlineLevel="1">
      <c r="B10230" s="249">
        <v>42057</v>
      </c>
      <c r="C10230" s="2" t="s">
        <v>767</v>
      </c>
      <c r="D10230" s="2">
        <v>90</v>
      </c>
    </row>
    <row r="10231" spans="2:6" hidden="1" outlineLevel="1">
      <c r="B10231" s="249">
        <v>42057</v>
      </c>
      <c r="C10231" s="2" t="s">
        <v>23</v>
      </c>
      <c r="D10231" s="2">
        <v>125</v>
      </c>
      <c r="E10231" s="2"/>
    </row>
    <row r="10232" spans="2:6" hidden="1" outlineLevel="1">
      <c r="B10232" s="249">
        <v>42057</v>
      </c>
      <c r="C10232" s="267" t="s">
        <v>49</v>
      </c>
      <c r="D10232" s="404">
        <v>58</v>
      </c>
      <c r="F10232" s="2"/>
    </row>
    <row r="10233" spans="2:6" hidden="1" outlineLevel="1">
      <c r="B10233" s="249">
        <v>42058</v>
      </c>
      <c r="C10233" s="267" t="s">
        <v>525</v>
      </c>
      <c r="D10233" s="404">
        <v>65</v>
      </c>
      <c r="F10233" s="2"/>
    </row>
    <row r="10234" spans="2:6" hidden="1" outlineLevel="1">
      <c r="B10234" s="249">
        <v>42058</v>
      </c>
      <c r="C10234" s="267" t="s">
        <v>5478</v>
      </c>
      <c r="D10234" s="404">
        <v>55</v>
      </c>
    </row>
    <row r="10235" spans="2:6" hidden="1" outlineLevel="1">
      <c r="B10235" s="249">
        <v>42058</v>
      </c>
      <c r="C10235" s="477" t="s">
        <v>80</v>
      </c>
      <c r="D10235" s="404">
        <v>30</v>
      </c>
    </row>
    <row r="10236" spans="2:6" hidden="1" outlineLevel="1">
      <c r="B10236" s="249">
        <v>42058</v>
      </c>
      <c r="C10236" s="1" t="s">
        <v>114</v>
      </c>
      <c r="D10236" s="2">
        <v>20</v>
      </c>
    </row>
    <row r="10237" spans="2:6" hidden="1" outlineLevel="1">
      <c r="B10237" s="249">
        <v>42058</v>
      </c>
      <c r="C10237" s="267" t="s">
        <v>51</v>
      </c>
      <c r="D10237" s="404">
        <v>145</v>
      </c>
      <c r="F10237" s="228"/>
    </row>
    <row r="10238" spans="2:6" hidden="1" outlineLevel="1">
      <c r="B10238" s="249">
        <v>42058</v>
      </c>
      <c r="C10238" s="267" t="s">
        <v>3250</v>
      </c>
      <c r="D10238" s="404">
        <v>105</v>
      </c>
      <c r="F10238" s="2"/>
    </row>
    <row r="10239" spans="2:6" hidden="1" outlineLevel="1">
      <c r="B10239" s="249">
        <v>42059</v>
      </c>
      <c r="C10239" s="477" t="s">
        <v>525</v>
      </c>
      <c r="D10239" s="404">
        <v>76</v>
      </c>
    </row>
    <row r="10240" spans="2:6" hidden="1" outlineLevel="1">
      <c r="B10240" s="249">
        <v>42059</v>
      </c>
      <c r="C10240" s="1" t="s">
        <v>5470</v>
      </c>
      <c r="D10240" s="404">
        <v>300</v>
      </c>
      <c r="F10240" s="2"/>
    </row>
    <row r="10241" spans="2:6" hidden="1" outlineLevel="1">
      <c r="B10241" s="249">
        <v>42059</v>
      </c>
      <c r="C10241" s="267" t="s">
        <v>721</v>
      </c>
      <c r="D10241" s="404">
        <v>150</v>
      </c>
      <c r="E10241" s="2"/>
      <c r="F10241" s="2"/>
    </row>
    <row r="10242" spans="2:6" hidden="1" outlineLevel="1">
      <c r="B10242" s="249">
        <v>42059</v>
      </c>
      <c r="C10242" s="267" t="s">
        <v>111</v>
      </c>
      <c r="D10242" s="404">
        <v>60</v>
      </c>
    </row>
    <row r="10243" spans="2:6" hidden="1" outlineLevel="1">
      <c r="B10243" s="249">
        <v>42059</v>
      </c>
      <c r="C10243" s="404" t="s">
        <v>2318</v>
      </c>
      <c r="D10243" s="404">
        <v>5</v>
      </c>
      <c r="F10243" s="2"/>
    </row>
    <row r="10244" spans="2:6" hidden="1" outlineLevel="1">
      <c r="B10244" s="249">
        <v>42059</v>
      </c>
      <c r="C10244" s="267" t="s">
        <v>114</v>
      </c>
      <c r="D10244" s="404">
        <v>60</v>
      </c>
      <c r="F10244" s="2"/>
    </row>
    <row r="10245" spans="2:6" hidden="1" outlineLevel="1">
      <c r="B10245" s="249">
        <v>42060</v>
      </c>
      <c r="C10245" s="267" t="s">
        <v>525</v>
      </c>
      <c r="D10245" s="404">
        <v>110</v>
      </c>
    </row>
    <row r="10246" spans="2:6" hidden="1" outlineLevel="1">
      <c r="B10246" s="249">
        <v>42060</v>
      </c>
      <c r="C10246" s="267" t="s">
        <v>525</v>
      </c>
      <c r="D10246" s="404">
        <v>50</v>
      </c>
      <c r="F10246" s="2"/>
    </row>
    <row r="10247" spans="2:6" hidden="1" outlineLevel="1">
      <c r="B10247" s="249">
        <v>42060</v>
      </c>
      <c r="C10247" s="1" t="s">
        <v>485</v>
      </c>
      <c r="D10247" s="2">
        <v>40</v>
      </c>
    </row>
    <row r="10248" spans="2:6" hidden="1" outlineLevel="1">
      <c r="B10248" s="249">
        <v>42060</v>
      </c>
      <c r="C10248" s="1" t="s">
        <v>18</v>
      </c>
      <c r="D10248" s="2">
        <v>105</v>
      </c>
      <c r="E10248" s="2"/>
    </row>
    <row r="10249" spans="2:6" hidden="1" outlineLevel="1">
      <c r="B10249" s="249">
        <v>42060</v>
      </c>
      <c r="C10249" s="1" t="s">
        <v>80</v>
      </c>
      <c r="D10249" s="2">
        <v>30</v>
      </c>
    </row>
    <row r="10250" spans="2:6" hidden="1" outlineLevel="1">
      <c r="B10250" s="249">
        <v>42060</v>
      </c>
      <c r="C10250" s="1" t="s">
        <v>220</v>
      </c>
      <c r="D10250" s="2">
        <v>25</v>
      </c>
      <c r="E10250" s="2"/>
      <c r="F10250" s="2"/>
    </row>
    <row r="10251" spans="2:6" hidden="1" outlineLevel="1">
      <c r="B10251" s="249">
        <v>42061</v>
      </c>
      <c r="C10251" s="1" t="s">
        <v>525</v>
      </c>
      <c r="D10251" s="2">
        <v>30</v>
      </c>
    </row>
    <row r="10252" spans="2:6" hidden="1" outlineLevel="1">
      <c r="B10252" s="249">
        <v>42061</v>
      </c>
      <c r="C10252" s="2" t="s">
        <v>12</v>
      </c>
      <c r="D10252" s="2">
        <v>100</v>
      </c>
    </row>
    <row r="10253" spans="2:6" hidden="1" outlineLevel="1">
      <c r="B10253" s="249">
        <v>42061</v>
      </c>
      <c r="C10253" s="2" t="s">
        <v>525</v>
      </c>
      <c r="D10253" s="2">
        <v>30</v>
      </c>
      <c r="F10253" s="2"/>
    </row>
    <row r="10254" spans="2:6" hidden="1" outlineLevel="1">
      <c r="B10254" s="249">
        <v>42061</v>
      </c>
      <c r="C10254" s="1" t="s">
        <v>5470</v>
      </c>
      <c r="D10254" s="70">
        <v>300</v>
      </c>
    </row>
    <row r="10255" spans="2:6" hidden="1" outlineLevel="1">
      <c r="B10255" s="249">
        <v>42061</v>
      </c>
      <c r="C10255" s="70" t="s">
        <v>246</v>
      </c>
      <c r="D10255" s="70">
        <v>140</v>
      </c>
    </row>
    <row r="10256" spans="2:6" hidden="1" outlineLevel="1">
      <c r="B10256" s="249">
        <v>42061</v>
      </c>
      <c r="C10256" s="1" t="s">
        <v>114</v>
      </c>
      <c r="D10256" s="2">
        <v>70</v>
      </c>
    </row>
    <row r="10257" spans="2:12" hidden="1" outlineLevel="1">
      <c r="B10257" s="249">
        <v>42062</v>
      </c>
      <c r="C10257" s="236" t="s">
        <v>525</v>
      </c>
      <c r="D10257" s="70">
        <v>60</v>
      </c>
      <c r="F10257" s="2"/>
      <c r="G10257" s="2"/>
    </row>
    <row r="10258" spans="2:12" hidden="1" outlineLevel="1">
      <c r="B10258" s="249">
        <v>42062</v>
      </c>
      <c r="C10258" s="236" t="s">
        <v>401</v>
      </c>
      <c r="D10258" s="70">
        <v>40</v>
      </c>
    </row>
    <row r="10259" spans="2:12" hidden="1" outlineLevel="1">
      <c r="B10259" s="249">
        <v>42062</v>
      </c>
      <c r="C10259" s="1" t="s">
        <v>516</v>
      </c>
      <c r="D10259" s="2">
        <v>20</v>
      </c>
      <c r="E10259" s="2"/>
    </row>
    <row r="10260" spans="2:12" hidden="1" outlineLevel="1">
      <c r="B10260" s="249">
        <v>42062</v>
      </c>
      <c r="C10260" s="1" t="s">
        <v>114</v>
      </c>
      <c r="D10260" s="2">
        <v>80</v>
      </c>
      <c r="E10260" s="2"/>
    </row>
    <row r="10261" spans="2:12" hidden="1" outlineLevel="1">
      <c r="B10261" s="249">
        <v>42062</v>
      </c>
      <c r="C10261" s="1" t="s">
        <v>80</v>
      </c>
      <c r="D10261" s="2">
        <v>30</v>
      </c>
      <c r="E10261" s="2"/>
    </row>
    <row r="10262" spans="2:12" hidden="1" outlineLevel="1">
      <c r="B10262" s="249">
        <v>42062</v>
      </c>
      <c r="C10262" s="1" t="s">
        <v>23</v>
      </c>
      <c r="D10262" s="2">
        <v>135</v>
      </c>
      <c r="E10262" s="2"/>
    </row>
    <row r="10263" spans="2:12" hidden="1" outlineLevel="1">
      <c r="B10263" s="249">
        <v>42063</v>
      </c>
      <c r="C10263" s="1" t="s">
        <v>5524</v>
      </c>
      <c r="D10263" s="2">
        <v>500</v>
      </c>
      <c r="E10263" s="2"/>
    </row>
    <row r="10264" spans="2:12" hidden="1" outlineLevel="1">
      <c r="B10264" s="249">
        <v>42063</v>
      </c>
      <c r="C10264" s="1" t="s">
        <v>742</v>
      </c>
      <c r="D10264" s="2">
        <v>154</v>
      </c>
    </row>
    <row r="10265" spans="2:12" hidden="1" outlineLevel="1">
      <c r="B10265" s="249">
        <v>42063</v>
      </c>
      <c r="C10265" s="1" t="s">
        <v>830</v>
      </c>
      <c r="D10265" s="2">
        <v>200</v>
      </c>
    </row>
    <row r="10266" spans="2:12" hidden="1" outlineLevel="1">
      <c r="B10266" s="249">
        <v>42063</v>
      </c>
      <c r="C10266" s="1" t="s">
        <v>525</v>
      </c>
      <c r="D10266" s="2">
        <v>20</v>
      </c>
    </row>
    <row r="10267" spans="2:12" hidden="1" outlineLevel="1">
      <c r="B10267" s="249">
        <v>42063</v>
      </c>
      <c r="C10267" s="1" t="s">
        <v>12</v>
      </c>
      <c r="D10267" s="2">
        <v>70</v>
      </c>
    </row>
    <row r="10268" spans="2:12" hidden="1" outlineLevel="1">
      <c r="B10268" s="249">
        <v>42063</v>
      </c>
      <c r="C10268" s="1" t="s">
        <v>397</v>
      </c>
      <c r="D10268" s="2">
        <v>290</v>
      </c>
    </row>
    <row r="10269" spans="2:12" hidden="1" outlineLevel="1">
      <c r="B10269" s="249">
        <v>42063</v>
      </c>
      <c r="C10269" s="1" t="s">
        <v>23</v>
      </c>
      <c r="D10269" s="2">
        <v>225</v>
      </c>
      <c r="E10269" s="1" t="s">
        <v>3088</v>
      </c>
    </row>
    <row r="10270" spans="2:12" hidden="1" outlineLevel="1">
      <c r="B10270" s="249">
        <v>42063</v>
      </c>
      <c r="C10270" s="1" t="s">
        <v>525</v>
      </c>
      <c r="D10270" s="2">
        <v>10</v>
      </c>
      <c r="E10270" s="1">
        <v>2031</v>
      </c>
    </row>
    <row r="10271" spans="2:12" collapsed="1">
      <c r="B10271" s="249"/>
      <c r="F10271" s="2"/>
    </row>
    <row r="10272" spans="2:12">
      <c r="B10272" s="2472">
        <v>42064</v>
      </c>
      <c r="C10272" s="2472"/>
      <c r="D10272" s="2472"/>
      <c r="E10272" s="2472"/>
      <c r="F10272" s="2472"/>
      <c r="G10272" s="2472"/>
      <c r="H10272" s="2472"/>
      <c r="I10272" s="2472"/>
      <c r="J10272" s="2472"/>
      <c r="K10272" s="2472"/>
      <c r="L10272" s="2472"/>
    </row>
    <row r="10273" spans="1:13" hidden="1" outlineLevel="1">
      <c r="B10273" s="2473" t="s">
        <v>0</v>
      </c>
      <c r="C10273" s="2473"/>
      <c r="D10273" s="2473"/>
      <c r="I10273" s="2473" t="s">
        <v>2638</v>
      </c>
      <c r="J10273" s="2473"/>
      <c r="K10273" s="2473"/>
    </row>
    <row r="10274" spans="1:13" hidden="1" outlineLevel="1">
      <c r="B10274" s="3" t="s">
        <v>115</v>
      </c>
      <c r="C10274" s="3" t="s">
        <v>116</v>
      </c>
      <c r="D10274" s="4" t="s">
        <v>4</v>
      </c>
      <c r="I10274" s="3" t="s">
        <v>115</v>
      </c>
      <c r="J10274" s="3" t="s">
        <v>116</v>
      </c>
      <c r="K10274" s="4" t="s">
        <v>4</v>
      </c>
    </row>
    <row r="10275" spans="1:13" hidden="1" outlineLevel="1">
      <c r="A10275" s="545" t="s">
        <v>2859</v>
      </c>
      <c r="B10275" s="546">
        <v>42062</v>
      </c>
      <c r="C10275" s="547" t="s">
        <v>2904</v>
      </c>
      <c r="D10275" s="691">
        <v>10000</v>
      </c>
      <c r="E10275" s="28"/>
      <c r="I10275" s="72">
        <v>42064</v>
      </c>
      <c r="J10275" s="1" t="s">
        <v>41</v>
      </c>
      <c r="K10275" s="70">
        <v>40</v>
      </c>
    </row>
    <row r="10276" spans="1:13" hidden="1" outlineLevel="1">
      <c r="A10276" s="438" t="s">
        <v>421</v>
      </c>
      <c r="B10276" s="549">
        <v>42063</v>
      </c>
      <c r="C10276" s="463" t="s">
        <v>3307</v>
      </c>
      <c r="D10276" s="587">
        <v>1000</v>
      </c>
      <c r="E10276" s="28"/>
      <c r="F10276" s="1" t="s">
        <v>4856</v>
      </c>
      <c r="I10276" s="72">
        <v>42065</v>
      </c>
      <c r="J10276" s="1" t="s">
        <v>3587</v>
      </c>
      <c r="K10276" s="70">
        <v>1700</v>
      </c>
    </row>
    <row r="10277" spans="1:13" hidden="1" outlineLevel="1">
      <c r="A10277" s="438" t="s">
        <v>421</v>
      </c>
      <c r="B10277" s="549">
        <v>42070</v>
      </c>
      <c r="C10277" s="463" t="s">
        <v>5554</v>
      </c>
      <c r="D10277" s="587">
        <v>3000</v>
      </c>
      <c r="E10277" s="28"/>
      <c r="F10277" s="777" t="s">
        <v>3307</v>
      </c>
      <c r="G10277" s="778">
        <f>D10276+D10277</f>
        <v>4000</v>
      </c>
      <c r="I10277" s="72"/>
      <c r="K10277" s="70"/>
    </row>
    <row r="10278" spans="1:13" ht="30" hidden="1" outlineLevel="1">
      <c r="A10278" s="714" t="s">
        <v>464</v>
      </c>
      <c r="B10278" s="715">
        <v>42087</v>
      </c>
      <c r="C10278" s="716" t="s">
        <v>4183</v>
      </c>
      <c r="D10278" s="743" t="s">
        <v>5583</v>
      </c>
      <c r="F10278" s="779" t="s">
        <v>6</v>
      </c>
      <c r="G10278" s="780">
        <v>1000</v>
      </c>
      <c r="I10278" s="72"/>
      <c r="J10278" s="1" t="s">
        <v>195</v>
      </c>
      <c r="K10278" s="225">
        <f>SUM(K10275:K10277)</f>
        <v>1740</v>
      </c>
    </row>
    <row r="10279" spans="1:13" hidden="1" outlineLevel="1">
      <c r="A10279" s="438" t="s">
        <v>421</v>
      </c>
      <c r="B10279" s="549" t="s">
        <v>608</v>
      </c>
      <c r="C10279" s="463" t="s">
        <v>656</v>
      </c>
      <c r="D10279" s="587" t="s">
        <v>608</v>
      </c>
      <c r="F10279" s="621" t="s">
        <v>4050</v>
      </c>
      <c r="G10279" s="769">
        <f>D10299</f>
        <v>1000</v>
      </c>
      <c r="I10279" s="32"/>
      <c r="K10279" s="225"/>
    </row>
    <row r="10280" spans="1:13" hidden="1" outlineLevel="1">
      <c r="A10280" s="438" t="s">
        <v>421</v>
      </c>
      <c r="B10280" s="549" t="s">
        <v>608</v>
      </c>
      <c r="C10280" s="554" t="s">
        <v>3305</v>
      </c>
      <c r="D10280" s="587" t="s">
        <v>608</v>
      </c>
      <c r="E10280" s="28"/>
      <c r="F10280" s="554" t="s">
        <v>5509</v>
      </c>
      <c r="G10280" s="778">
        <v>500</v>
      </c>
    </row>
    <row r="10281" spans="1:13" hidden="1" outlineLevel="1">
      <c r="A10281" s="709" t="s">
        <v>467</v>
      </c>
      <c r="B10281" s="710">
        <v>42087</v>
      </c>
      <c r="C10281" s="709" t="s">
        <v>3304</v>
      </c>
      <c r="D10281" s="953">
        <v>302.81</v>
      </c>
      <c r="E10281"/>
      <c r="F10281" s="795"/>
      <c r="G10281" s="870">
        <f>SUM(G10277:G10280)</f>
        <v>6500</v>
      </c>
      <c r="I10281" s="1" t="s">
        <v>115</v>
      </c>
      <c r="J10281" s="1" t="s">
        <v>2</v>
      </c>
      <c r="K10281" s="1" t="s">
        <v>4</v>
      </c>
    </row>
    <row r="10282" spans="1:13" hidden="1" outlineLevel="1">
      <c r="A10282" s="709" t="s">
        <v>467</v>
      </c>
      <c r="B10282" s="710">
        <v>42087</v>
      </c>
      <c r="C10282" s="709" t="s">
        <v>614</v>
      </c>
      <c r="D10282" s="953">
        <v>279.77999999999997</v>
      </c>
      <c r="E10282" s="733"/>
      <c r="F10282" s="6"/>
      <c r="G10282" s="2"/>
      <c r="I10282" s="249">
        <v>42076</v>
      </c>
      <c r="J10282" s="236" t="s">
        <v>1255</v>
      </c>
      <c r="K10282" s="70">
        <v>480</v>
      </c>
      <c r="L10282" s="13"/>
    </row>
    <row r="10283" spans="1:13" ht="15" hidden="1" customHeight="1" outlineLevel="1">
      <c r="A10283" s="438" t="s">
        <v>421</v>
      </c>
      <c r="B10283" s="549" t="s">
        <v>608</v>
      </c>
      <c r="C10283" s="421" t="s">
        <v>2597</v>
      </c>
      <c r="D10283" s="588" t="s">
        <v>608</v>
      </c>
      <c r="E10283" s="28"/>
      <c r="F10283" s="187"/>
      <c r="G10283" s="2"/>
      <c r="I10283" s="249">
        <v>42080</v>
      </c>
      <c r="J10283" s="205" t="s">
        <v>118</v>
      </c>
      <c r="K10283" s="2">
        <v>310</v>
      </c>
      <c r="L10283" s="13"/>
      <c r="M10283" s="13"/>
    </row>
    <row r="10284" spans="1:13" hidden="1" outlineLevel="1">
      <c r="A10284" s="438" t="s">
        <v>421</v>
      </c>
      <c r="B10284" s="549" t="s">
        <v>608</v>
      </c>
      <c r="C10284" s="554" t="s">
        <v>475</v>
      </c>
      <c r="D10284" s="588" t="s">
        <v>608</v>
      </c>
      <c r="E10284" s="28"/>
      <c r="F10284" s="187"/>
      <c r="G10284" s="2"/>
      <c r="I10284" s="249"/>
      <c r="K10284" s="2"/>
      <c r="L10284" s="13"/>
    </row>
    <row r="10285" spans="1:13" hidden="1" outlineLevel="1">
      <c r="A10285" s="438" t="s">
        <v>421</v>
      </c>
      <c r="B10285" s="549" t="s">
        <v>608</v>
      </c>
      <c r="C10285" s="554" t="s">
        <v>283</v>
      </c>
      <c r="D10285" s="588" t="s">
        <v>608</v>
      </c>
      <c r="E10285" s="28"/>
      <c r="F10285" s="187"/>
      <c r="G10285" s="2"/>
      <c r="I10285" s="249"/>
      <c r="K10285" s="2"/>
      <c r="L10285" s="13"/>
    </row>
    <row r="10286" spans="1:13" hidden="1" outlineLevel="1">
      <c r="A10286" s="709" t="s">
        <v>467</v>
      </c>
      <c r="B10286" s="710">
        <v>42087</v>
      </c>
      <c r="C10286" s="711" t="s">
        <v>27</v>
      </c>
      <c r="D10286" s="953">
        <v>1010.12</v>
      </c>
      <c r="E10286" s="733"/>
      <c r="F10286" s="980" t="s">
        <v>5250</v>
      </c>
      <c r="G10286" s="631">
        <v>3500</v>
      </c>
      <c r="I10286" s="249"/>
      <c r="J10286" s="2"/>
      <c r="K10286" s="2"/>
      <c r="L10286" s="13"/>
    </row>
    <row r="10287" spans="1:13" ht="30" hidden="1" outlineLevel="1">
      <c r="A10287" s="550" t="s">
        <v>3306</v>
      </c>
      <c r="B10287" s="551">
        <v>42065</v>
      </c>
      <c r="C10287" s="560" t="s">
        <v>3310</v>
      </c>
      <c r="D10287" s="693">
        <v>1000</v>
      </c>
      <c r="E10287" s="28"/>
      <c r="F10287" s="981" t="s">
        <v>5397</v>
      </c>
      <c r="G10287" s="631">
        <v>1000</v>
      </c>
      <c r="I10287" s="32"/>
      <c r="K10287" s="13"/>
      <c r="L10287" s="13"/>
    </row>
    <row r="10288" spans="1:13" ht="30" hidden="1" outlineLevel="1">
      <c r="A10288" s="545" t="s">
        <v>2859</v>
      </c>
      <c r="B10288" s="546" t="s">
        <v>608</v>
      </c>
      <c r="C10288" s="547" t="s">
        <v>2179</v>
      </c>
      <c r="D10288" s="592" t="s">
        <v>608</v>
      </c>
      <c r="E10288" s="28"/>
      <c r="F10288" s="981" t="s">
        <v>5398</v>
      </c>
      <c r="G10288" s="631">
        <v>1000</v>
      </c>
      <c r="I10288" s="32"/>
      <c r="K10288" s="13"/>
      <c r="L10288" s="13"/>
    </row>
    <row r="10289" spans="1:12" ht="30" hidden="1" outlineLevel="1">
      <c r="A10289" s="438" t="s">
        <v>421</v>
      </c>
      <c r="B10289" s="549">
        <v>42069</v>
      </c>
      <c r="C10289" s="554" t="s">
        <v>5507</v>
      </c>
      <c r="D10289" s="587">
        <v>500</v>
      </c>
      <c r="E10289" s="28"/>
      <c r="F10289" s="981" t="s">
        <v>5510</v>
      </c>
      <c r="G10289" s="631">
        <v>1000</v>
      </c>
      <c r="I10289" s="32"/>
      <c r="K10289" s="13"/>
      <c r="L10289" s="13"/>
    </row>
    <row r="10290" spans="1:12" hidden="1" outlineLevel="1">
      <c r="A10290" s="438" t="s">
        <v>421</v>
      </c>
      <c r="B10290" s="549">
        <v>42063</v>
      </c>
      <c r="C10290" s="554" t="s">
        <v>6</v>
      </c>
      <c r="D10290" s="767">
        <v>1000</v>
      </c>
      <c r="E10290" s="28"/>
      <c r="F10290" s="982" t="s">
        <v>5273</v>
      </c>
      <c r="G10290" s="983">
        <v>2500</v>
      </c>
      <c r="I10290" s="32"/>
      <c r="K10290" s="13"/>
      <c r="L10290" s="13"/>
    </row>
    <row r="10291" spans="1:12" hidden="1" outlineLevel="1">
      <c r="A10291" s="545" t="s">
        <v>2859</v>
      </c>
      <c r="B10291" s="546" t="s">
        <v>608</v>
      </c>
      <c r="C10291" s="547" t="s">
        <v>6</v>
      </c>
      <c r="D10291" s="691" t="s">
        <v>608</v>
      </c>
      <c r="E10291" s="28"/>
      <c r="F10291" s="187"/>
      <c r="G10291" s="2">
        <f>SUM(G10286:G10290)</f>
        <v>9000</v>
      </c>
      <c r="I10291" s="32"/>
      <c r="K10291" s="13"/>
      <c r="L10291" s="13"/>
    </row>
    <row r="10292" spans="1:12" hidden="1" outlineLevel="1">
      <c r="A10292" s="545" t="s">
        <v>2859</v>
      </c>
      <c r="B10292" s="546">
        <v>42062</v>
      </c>
      <c r="C10292" s="547" t="s">
        <v>3312</v>
      </c>
      <c r="D10292" s="691">
        <v>25000</v>
      </c>
      <c r="E10292" s="28"/>
      <c r="F10292" s="187"/>
      <c r="G10292" s="2"/>
      <c r="I10292" s="32"/>
      <c r="K10292" s="13"/>
      <c r="L10292" s="13"/>
    </row>
    <row r="10293" spans="1:12" hidden="1" outlineLevel="1">
      <c r="A10293" s="545" t="s">
        <v>2859</v>
      </c>
      <c r="B10293" s="546">
        <v>42095</v>
      </c>
      <c r="C10293" s="547" t="s">
        <v>5050</v>
      </c>
      <c r="D10293" s="691">
        <v>9224.76</v>
      </c>
      <c r="F10293" s="187"/>
      <c r="G10293" s="2"/>
      <c r="I10293" s="32"/>
      <c r="K10293" s="13"/>
      <c r="L10293" s="13"/>
    </row>
    <row r="10294" spans="1:12" hidden="1" outlineLevel="1">
      <c r="A10294" s="545" t="s">
        <v>2859</v>
      </c>
      <c r="B10294" s="546">
        <v>42095</v>
      </c>
      <c r="C10294" s="547" t="s">
        <v>5051</v>
      </c>
      <c r="D10294" s="691">
        <v>2175</v>
      </c>
      <c r="F10294" s="187"/>
      <c r="G10294" s="2"/>
      <c r="I10294" s="32"/>
      <c r="K10294" s="13"/>
      <c r="L10294" s="13"/>
    </row>
    <row r="10295" spans="1:12" hidden="1" outlineLevel="1">
      <c r="B10295" s="249"/>
      <c r="E10295" s="28"/>
      <c r="F10295" s="187"/>
      <c r="I10295" s="32"/>
      <c r="K10295" s="13"/>
      <c r="L10295" s="13"/>
    </row>
    <row r="10296" spans="1:12" hidden="1" outlineLevel="1">
      <c r="A10296" s="438" t="s">
        <v>421</v>
      </c>
      <c r="B10296" s="549">
        <v>42071</v>
      </c>
      <c r="C10296" s="554" t="s">
        <v>5508</v>
      </c>
      <c r="D10296" s="587">
        <f>31*43</f>
        <v>1333</v>
      </c>
      <c r="E10296" s="28"/>
      <c r="F10296" s="187"/>
      <c r="I10296" s="32"/>
      <c r="K10296" s="13"/>
      <c r="L10296" s="13"/>
    </row>
    <row r="10297" spans="1:12" hidden="1" outlineLevel="1">
      <c r="A10297" s="438" t="s">
        <v>421</v>
      </c>
      <c r="B10297" s="549">
        <v>42071</v>
      </c>
      <c r="C10297" s="554" t="s">
        <v>2598</v>
      </c>
      <c r="D10297" s="587">
        <v>140</v>
      </c>
      <c r="E10297" s="28"/>
      <c r="G10297" s="2"/>
      <c r="I10297" s="32"/>
      <c r="K10297" s="13"/>
      <c r="L10297" s="13"/>
    </row>
    <row r="10298" spans="1:12" ht="30" hidden="1" outlineLevel="1">
      <c r="A10298" s="438" t="s">
        <v>4048</v>
      </c>
      <c r="B10298" s="549">
        <v>42071</v>
      </c>
      <c r="C10298" s="554" t="s">
        <v>5552</v>
      </c>
      <c r="D10298" s="587">
        <f>11*43</f>
        <v>473</v>
      </c>
      <c r="F10298" s="1" t="s">
        <v>5542</v>
      </c>
      <c r="G10298" s="1" t="s">
        <v>5545</v>
      </c>
      <c r="I10298" s="32"/>
      <c r="K10298" s="13"/>
      <c r="L10298" s="13"/>
    </row>
    <row r="10299" spans="1:12" hidden="1" outlineLevel="1">
      <c r="A10299" s="438" t="s">
        <v>421</v>
      </c>
      <c r="B10299" s="549">
        <v>42071</v>
      </c>
      <c r="C10299" s="621" t="s">
        <v>4050</v>
      </c>
      <c r="D10299" s="622">
        <f>D10296+D10297-D10298</f>
        <v>1000</v>
      </c>
      <c r="F10299" s="1" t="s">
        <v>5540</v>
      </c>
      <c r="G10299" s="486" t="s">
        <v>5544</v>
      </c>
      <c r="I10299" s="32"/>
      <c r="K10299" s="13"/>
      <c r="L10299" s="13"/>
    </row>
    <row r="10300" spans="1:12" hidden="1" outlineLevel="1">
      <c r="F10300" s="1" t="s">
        <v>5541</v>
      </c>
      <c r="G10300" s="2"/>
      <c r="I10300" s="32"/>
      <c r="K10300" s="13"/>
      <c r="L10300" s="13"/>
    </row>
    <row r="10301" spans="1:12" hidden="1" outlineLevel="1">
      <c r="D10301" s="1"/>
      <c r="F10301" s="1" t="s">
        <v>5543</v>
      </c>
      <c r="G10301" s="2"/>
      <c r="I10301" s="32"/>
      <c r="K10301" s="13"/>
      <c r="L10301" s="13"/>
    </row>
    <row r="10302" spans="1:12" hidden="1" outlineLevel="1">
      <c r="I10302" s="32"/>
      <c r="K10302" s="13"/>
      <c r="L10302" s="13"/>
    </row>
    <row r="10303" spans="1:12" hidden="1" outlineLevel="1">
      <c r="B10303" s="249"/>
      <c r="I10303" s="32"/>
      <c r="K10303" s="13"/>
      <c r="L10303" s="13"/>
    </row>
    <row r="10304" spans="1:12" hidden="1" outlineLevel="1">
      <c r="B10304" s="249">
        <v>42064</v>
      </c>
      <c r="C10304" s="1" t="s">
        <v>525</v>
      </c>
      <c r="D10304" s="2">
        <v>30</v>
      </c>
      <c r="I10304" s="32"/>
      <c r="K10304" s="13"/>
      <c r="L10304" s="13"/>
    </row>
    <row r="10305" spans="1:12" hidden="1" outlineLevel="1">
      <c r="B10305" s="249">
        <v>42064</v>
      </c>
      <c r="C10305" s="1" t="s">
        <v>367</v>
      </c>
      <c r="D10305" s="2">
        <v>100</v>
      </c>
      <c r="I10305" s="32"/>
      <c r="K10305" s="13"/>
      <c r="L10305" s="13"/>
    </row>
    <row r="10306" spans="1:12" hidden="1" outlineLevel="1">
      <c r="B10306" s="249">
        <v>42064</v>
      </c>
      <c r="C10306" s="1" t="s">
        <v>57</v>
      </c>
      <c r="D10306" s="2">
        <v>202</v>
      </c>
      <c r="I10306" s="32"/>
      <c r="K10306" s="13"/>
      <c r="L10306" s="13"/>
    </row>
    <row r="10307" spans="1:12" hidden="1" outlineLevel="1">
      <c r="B10307" s="249">
        <v>42064</v>
      </c>
      <c r="C10307" s="236" t="s">
        <v>18</v>
      </c>
      <c r="D10307" s="70">
        <v>270</v>
      </c>
      <c r="I10307" s="32"/>
      <c r="K10307" s="13"/>
      <c r="L10307" s="13"/>
    </row>
    <row r="10308" spans="1:12" hidden="1" outlineLevel="1">
      <c r="A10308" s="2"/>
      <c r="B10308" s="249">
        <v>42064</v>
      </c>
      <c r="C10308" s="1" t="s">
        <v>23</v>
      </c>
      <c r="D10308" s="2">
        <v>80</v>
      </c>
      <c r="I10308" s="32"/>
      <c r="K10308" s="13"/>
    </row>
    <row r="10309" spans="1:12" hidden="1" outlineLevel="1">
      <c r="A10309" s="2"/>
      <c r="B10309" s="249">
        <v>42064</v>
      </c>
      <c r="C10309" s="1" t="s">
        <v>525</v>
      </c>
      <c r="D10309" s="2">
        <v>55</v>
      </c>
      <c r="I10309" s="32"/>
      <c r="K10309" s="13"/>
    </row>
    <row r="10310" spans="1:12" hidden="1" outlineLevel="1">
      <c r="B10310" s="249">
        <v>42065</v>
      </c>
      <c r="C10310" s="1" t="s">
        <v>525</v>
      </c>
      <c r="D10310" s="2">
        <v>20</v>
      </c>
      <c r="G10310" s="70"/>
      <c r="I10310" s="32"/>
      <c r="K10310" s="13"/>
    </row>
    <row r="10311" spans="1:12" hidden="1" outlineLevel="1">
      <c r="A10311" s="2"/>
      <c r="B10311" s="249">
        <v>42065</v>
      </c>
      <c r="C10311" s="1" t="s">
        <v>525</v>
      </c>
      <c r="D10311" s="2">
        <v>27</v>
      </c>
      <c r="G10311" s="70"/>
      <c r="I10311" s="32"/>
      <c r="J10311" s="2"/>
      <c r="K10311" s="13"/>
    </row>
    <row r="10312" spans="1:12" hidden="1" outlineLevel="1">
      <c r="A10312" s="2"/>
      <c r="B10312" s="249">
        <v>42065</v>
      </c>
      <c r="C10312" s="1" t="s">
        <v>525</v>
      </c>
      <c r="D10312" s="2">
        <v>31</v>
      </c>
      <c r="G10312" s="70"/>
      <c r="K10312" s="13"/>
    </row>
    <row r="10313" spans="1:12" hidden="1" outlineLevel="1">
      <c r="A10313" s="2"/>
      <c r="B10313" s="249">
        <v>42065</v>
      </c>
      <c r="C10313" s="1" t="s">
        <v>12</v>
      </c>
      <c r="D10313" s="2">
        <v>70</v>
      </c>
      <c r="G10313" s="70"/>
      <c r="I10313" s="32"/>
      <c r="K10313" s="13"/>
    </row>
    <row r="10314" spans="1:12" hidden="1" outlineLevel="1">
      <c r="A10314" s="2"/>
      <c r="B10314" s="249">
        <v>42065</v>
      </c>
      <c r="C10314" s="236" t="s">
        <v>525</v>
      </c>
      <c r="D10314" s="70">
        <v>20</v>
      </c>
      <c r="F10314" s="2"/>
      <c r="G10314" s="70"/>
      <c r="K10314" s="13"/>
    </row>
    <row r="10315" spans="1:12" hidden="1" outlineLevel="1">
      <c r="A10315" s="2"/>
      <c r="B10315" s="249">
        <v>42065</v>
      </c>
      <c r="C10315" s="236" t="s">
        <v>114</v>
      </c>
      <c r="D10315" s="70">
        <v>80</v>
      </c>
      <c r="G10315" s="2"/>
      <c r="K10315" s="13"/>
    </row>
    <row r="10316" spans="1:12" hidden="1" outlineLevel="1">
      <c r="A10316" s="2"/>
      <c r="B10316" s="249">
        <v>42065</v>
      </c>
      <c r="C10316" s="236" t="s">
        <v>246</v>
      </c>
      <c r="D10316" s="70">
        <v>80</v>
      </c>
      <c r="K10316" s="13"/>
    </row>
    <row r="10317" spans="1:12" hidden="1" outlineLevel="1">
      <c r="A10317" s="2"/>
      <c r="B10317" s="249">
        <v>42066</v>
      </c>
      <c r="C10317" s="236" t="s">
        <v>525</v>
      </c>
      <c r="D10317" s="70">
        <v>66</v>
      </c>
      <c r="K10317" s="13"/>
    </row>
    <row r="10318" spans="1:12" hidden="1" outlineLevel="1">
      <c r="A10318" s="2"/>
      <c r="B10318" s="249">
        <v>42066</v>
      </c>
      <c r="C10318" s="236" t="s">
        <v>5470</v>
      </c>
      <c r="D10318" s="70">
        <v>250</v>
      </c>
      <c r="K10318" s="13"/>
    </row>
    <row r="10319" spans="1:12" hidden="1" outlineLevel="1">
      <c r="A10319" s="2"/>
      <c r="B10319" s="249">
        <v>42066</v>
      </c>
      <c r="C10319" s="236" t="s">
        <v>5539</v>
      </c>
      <c r="D10319" s="70">
        <v>250</v>
      </c>
      <c r="F10319" s="2"/>
    </row>
    <row r="10320" spans="1:12" hidden="1" outlineLevel="1">
      <c r="A10320" s="2"/>
      <c r="B10320" s="249">
        <v>42066</v>
      </c>
      <c r="C10320" s="236" t="s">
        <v>114</v>
      </c>
      <c r="D10320" s="70">
        <v>80</v>
      </c>
      <c r="F10320" s="2"/>
      <c r="K10320" s="13"/>
    </row>
    <row r="10321" spans="1:11" hidden="1" outlineLevel="1">
      <c r="A10321" s="2"/>
      <c r="B10321" s="249">
        <v>42066</v>
      </c>
      <c r="C10321" s="236" t="s">
        <v>51</v>
      </c>
      <c r="D10321" s="70">
        <v>40</v>
      </c>
      <c r="F10321" s="2"/>
      <c r="G10321" s="25"/>
      <c r="J10321" s="1" t="s">
        <v>195</v>
      </c>
      <c r="K10321" s="13">
        <f>SUM(K10282:K10320)</f>
        <v>790</v>
      </c>
    </row>
    <row r="10322" spans="1:11" hidden="1" outlineLevel="1">
      <c r="B10322" s="249">
        <v>42066</v>
      </c>
      <c r="C10322" s="236" t="s">
        <v>114</v>
      </c>
      <c r="D10322" s="70">
        <v>50</v>
      </c>
      <c r="F10322" s="2"/>
      <c r="G10322" s="2"/>
      <c r="J10322" s="1" t="s">
        <v>130</v>
      </c>
      <c r="K10322" s="225">
        <f>K10278-K10321</f>
        <v>950</v>
      </c>
    </row>
    <row r="10323" spans="1:11" hidden="1" outlineLevel="1">
      <c r="B10323" s="249">
        <v>42066</v>
      </c>
      <c r="C10323" s="236" t="s">
        <v>220</v>
      </c>
      <c r="D10323" s="70">
        <v>20</v>
      </c>
      <c r="F10323" s="2"/>
    </row>
    <row r="10324" spans="1:11" hidden="1" outlineLevel="1">
      <c r="B10324" s="249">
        <v>42067</v>
      </c>
      <c r="C10324" s="236" t="s">
        <v>525</v>
      </c>
      <c r="D10324" s="70">
        <v>20</v>
      </c>
      <c r="F10324" s="2"/>
      <c r="I10324" s="72"/>
      <c r="K10324" s="2"/>
    </row>
    <row r="10325" spans="1:11" hidden="1" outlineLevel="1">
      <c r="B10325" s="249">
        <v>42067</v>
      </c>
      <c r="C10325" s="1" t="s">
        <v>525</v>
      </c>
      <c r="D10325" s="2">
        <v>60</v>
      </c>
      <c r="F10325" s="2"/>
      <c r="G10325" s="2"/>
      <c r="I10325" s="32"/>
      <c r="K10325" s="2"/>
    </row>
    <row r="10326" spans="1:11" hidden="1" outlineLevel="1">
      <c r="B10326" s="249">
        <v>42067</v>
      </c>
      <c r="C10326" s="1" t="s">
        <v>12</v>
      </c>
      <c r="D10326" s="2">
        <v>70</v>
      </c>
      <c r="F10326" s="2"/>
    </row>
    <row r="10327" spans="1:11" hidden="1" outlineLevel="1">
      <c r="B10327" s="249">
        <v>42067</v>
      </c>
      <c r="C10327" s="1" t="s">
        <v>114</v>
      </c>
      <c r="D10327" s="2">
        <v>50</v>
      </c>
      <c r="F10327" s="2"/>
    </row>
    <row r="10328" spans="1:11" hidden="1" outlineLevel="1">
      <c r="B10328" s="249">
        <v>42068</v>
      </c>
      <c r="C10328" s="1" t="s">
        <v>525</v>
      </c>
      <c r="D10328" s="2">
        <v>23</v>
      </c>
      <c r="F10328" s="2"/>
    </row>
    <row r="10329" spans="1:11" hidden="1" outlineLevel="1">
      <c r="B10329" s="249">
        <v>42068</v>
      </c>
      <c r="C10329" s="1" t="s">
        <v>431</v>
      </c>
      <c r="D10329" s="14">
        <v>16</v>
      </c>
      <c r="F10329" s="2"/>
    </row>
    <row r="10330" spans="1:11" hidden="1" outlineLevel="1">
      <c r="B10330" s="249">
        <v>42068</v>
      </c>
      <c r="C10330" s="236" t="s">
        <v>525</v>
      </c>
      <c r="D10330" s="70">
        <v>20</v>
      </c>
      <c r="F10330" s="2"/>
    </row>
    <row r="10331" spans="1:11" hidden="1" outlineLevel="1">
      <c r="B10331" s="249">
        <v>42068</v>
      </c>
      <c r="C10331" s="236" t="s">
        <v>80</v>
      </c>
      <c r="D10331" s="70">
        <v>20</v>
      </c>
    </row>
    <row r="10332" spans="1:11" hidden="1" outlineLevel="1">
      <c r="B10332" s="249">
        <v>42068</v>
      </c>
      <c r="C10332" s="236" t="s">
        <v>114</v>
      </c>
      <c r="D10332" s="70">
        <v>40</v>
      </c>
    </row>
    <row r="10333" spans="1:11" hidden="1" outlineLevel="1">
      <c r="B10333" s="249">
        <v>42069</v>
      </c>
      <c r="C10333" s="1" t="s">
        <v>49</v>
      </c>
      <c r="D10333" s="2">
        <v>200</v>
      </c>
      <c r="F10333" s="2"/>
      <c r="G10333" s="2"/>
    </row>
    <row r="10334" spans="1:11" hidden="1" outlineLevel="1">
      <c r="B10334" s="249">
        <v>42069</v>
      </c>
      <c r="C10334" s="1" t="s">
        <v>525</v>
      </c>
      <c r="D10334" s="2">
        <v>83</v>
      </c>
      <c r="F10334" s="2"/>
      <c r="G10334" s="2"/>
    </row>
    <row r="10335" spans="1:11" hidden="1" outlineLevel="1">
      <c r="B10335" s="249">
        <v>42069</v>
      </c>
      <c r="C10335" s="1" t="s">
        <v>5553</v>
      </c>
      <c r="D10335" s="2">
        <v>100</v>
      </c>
      <c r="G10335" s="2"/>
    </row>
    <row r="10336" spans="1:11" hidden="1" outlineLevel="1">
      <c r="B10336" s="249">
        <v>42069</v>
      </c>
      <c r="C10336" s="1" t="s">
        <v>12</v>
      </c>
      <c r="D10336" s="2">
        <v>70</v>
      </c>
      <c r="G10336" s="2"/>
    </row>
    <row r="10337" spans="2:8" hidden="1" outlineLevel="1">
      <c r="B10337" s="249">
        <v>42069</v>
      </c>
      <c r="C10337" s="1" t="s">
        <v>172</v>
      </c>
      <c r="D10337" s="2">
        <v>10</v>
      </c>
      <c r="F10337" s="2"/>
      <c r="G10337" s="2"/>
    </row>
    <row r="10338" spans="2:8" hidden="1" outlineLevel="1">
      <c r="B10338" s="249">
        <v>42069</v>
      </c>
      <c r="C10338" s="236" t="s">
        <v>5470</v>
      </c>
      <c r="D10338" s="70">
        <v>250</v>
      </c>
      <c r="F10338" s="2"/>
      <c r="G10338" s="2"/>
    </row>
    <row r="10339" spans="2:8" hidden="1" outlineLevel="1">
      <c r="B10339" s="249">
        <v>42069</v>
      </c>
      <c r="C10339" s="236" t="s">
        <v>525</v>
      </c>
      <c r="D10339" s="70">
        <v>80</v>
      </c>
      <c r="G10339" s="2"/>
    </row>
    <row r="10340" spans="2:8" hidden="1" outlineLevel="1">
      <c r="B10340" s="249">
        <v>42069</v>
      </c>
      <c r="C10340" s="236" t="s">
        <v>23</v>
      </c>
      <c r="D10340" s="70">
        <v>70</v>
      </c>
      <c r="F10340" s="2"/>
      <c r="G10340" s="2"/>
    </row>
    <row r="10341" spans="2:8" hidden="1" outlineLevel="1">
      <c r="B10341" s="249">
        <v>42070</v>
      </c>
      <c r="C10341" s="1" t="s">
        <v>525</v>
      </c>
      <c r="D10341" s="2">
        <v>57</v>
      </c>
      <c r="F10341" s="2"/>
      <c r="H10341" s="7"/>
    </row>
    <row r="10342" spans="2:8" hidden="1" outlineLevel="1">
      <c r="B10342" s="249">
        <v>42070</v>
      </c>
      <c r="C10342" s="1" t="s">
        <v>12</v>
      </c>
      <c r="D10342" s="2">
        <v>90</v>
      </c>
      <c r="F10342" s="2"/>
      <c r="H10342" s="7"/>
    </row>
    <row r="10343" spans="2:8" hidden="1" outlineLevel="1">
      <c r="B10343" s="249">
        <v>42070</v>
      </c>
      <c r="C10343" s="1" t="s">
        <v>525</v>
      </c>
      <c r="D10343" s="2">
        <v>55</v>
      </c>
      <c r="H10343" s="7"/>
    </row>
    <row r="10344" spans="2:8" hidden="1" outlineLevel="1">
      <c r="B10344" s="249">
        <v>42070</v>
      </c>
      <c r="C10344" s="1" t="s">
        <v>57</v>
      </c>
      <c r="D10344" s="2">
        <v>25</v>
      </c>
      <c r="F10344" s="2"/>
      <c r="G10344" s="2"/>
    </row>
    <row r="10345" spans="2:8" hidden="1" outlineLevel="1">
      <c r="B10345" s="249">
        <v>42070</v>
      </c>
      <c r="C10345" s="1" t="s">
        <v>5177</v>
      </c>
      <c r="D10345" s="2">
        <v>810</v>
      </c>
      <c r="G10345" s="2"/>
    </row>
    <row r="10346" spans="2:8" hidden="1" outlineLevel="1">
      <c r="B10346" s="249">
        <v>42070</v>
      </c>
      <c r="C10346" s="1" t="s">
        <v>525</v>
      </c>
      <c r="D10346" s="2">
        <v>111</v>
      </c>
      <c r="G10346" s="2"/>
    </row>
    <row r="10347" spans="2:8" hidden="1" outlineLevel="1">
      <c r="B10347" s="249">
        <v>42070</v>
      </c>
      <c r="C10347" s="1" t="s">
        <v>114</v>
      </c>
      <c r="D10347" s="2">
        <v>30</v>
      </c>
      <c r="F10347" s="2"/>
    </row>
    <row r="10348" spans="2:8" hidden="1" outlineLevel="1">
      <c r="B10348" s="249">
        <v>42071</v>
      </c>
      <c r="C10348" s="1" t="s">
        <v>12</v>
      </c>
      <c r="D10348" s="14">
        <v>360</v>
      </c>
    </row>
    <row r="10349" spans="2:8" hidden="1" outlineLevel="1">
      <c r="B10349" s="249">
        <v>42072</v>
      </c>
      <c r="C10349" s="1" t="s">
        <v>525</v>
      </c>
      <c r="D10349" s="2">
        <v>90</v>
      </c>
    </row>
    <row r="10350" spans="2:8" hidden="1" outlineLevel="1">
      <c r="B10350" s="249">
        <v>42072</v>
      </c>
      <c r="C10350" s="1" t="s">
        <v>525</v>
      </c>
      <c r="D10350" s="2">
        <v>85</v>
      </c>
      <c r="F10350" s="2"/>
    </row>
    <row r="10351" spans="2:8" hidden="1" outlineLevel="1">
      <c r="B10351" s="249">
        <v>42072</v>
      </c>
      <c r="C10351" s="1" t="s">
        <v>23</v>
      </c>
      <c r="D10351" s="2">
        <v>130</v>
      </c>
    </row>
    <row r="10352" spans="2:8" hidden="1" outlineLevel="1">
      <c r="B10352" s="249">
        <v>42073</v>
      </c>
      <c r="C10352" s="2" t="s">
        <v>525</v>
      </c>
      <c r="D10352" s="2">
        <v>60</v>
      </c>
      <c r="F10352" s="2"/>
    </row>
    <row r="10353" spans="2:15" hidden="1" outlineLevel="1">
      <c r="B10353" s="249">
        <v>42073</v>
      </c>
      <c r="C10353" s="1" t="s">
        <v>12</v>
      </c>
      <c r="D10353" s="2">
        <v>70</v>
      </c>
    </row>
    <row r="10354" spans="2:15" hidden="1" outlineLevel="1">
      <c r="B10354" s="249">
        <v>42073</v>
      </c>
      <c r="C10354" s="1" t="s">
        <v>525</v>
      </c>
      <c r="D10354" s="2">
        <v>25</v>
      </c>
      <c r="F10354" s="2"/>
    </row>
    <row r="10355" spans="2:15" hidden="1" outlineLevel="1">
      <c r="B10355" s="249">
        <v>42073</v>
      </c>
      <c r="C10355" s="1" t="s">
        <v>114</v>
      </c>
      <c r="D10355" s="2">
        <v>80</v>
      </c>
      <c r="F10355" s="2"/>
    </row>
    <row r="10356" spans="2:15" hidden="1" outlineLevel="1">
      <c r="B10356" s="249">
        <v>42073</v>
      </c>
      <c r="C10356" s="1" t="s">
        <v>80</v>
      </c>
      <c r="D10356" s="2">
        <v>20</v>
      </c>
    </row>
    <row r="10357" spans="2:15" hidden="1" outlineLevel="1">
      <c r="B10357" s="249">
        <v>42073</v>
      </c>
      <c r="C10357" s="1" t="s">
        <v>18</v>
      </c>
      <c r="D10357" s="2">
        <v>330</v>
      </c>
      <c r="F10357" s="2"/>
    </row>
    <row r="10358" spans="2:15" hidden="1" outlineLevel="1">
      <c r="B10358" s="249">
        <v>42073</v>
      </c>
      <c r="C10358" s="2" t="s">
        <v>901</v>
      </c>
      <c r="D10358" s="2">
        <v>5</v>
      </c>
      <c r="F10358" s="233"/>
      <c r="G10358"/>
      <c r="H10358"/>
      <c r="I10358"/>
      <c r="J10358"/>
      <c r="K10358"/>
      <c r="L10358"/>
      <c r="M10358"/>
      <c r="N10358"/>
      <c r="O10358"/>
    </row>
    <row r="10359" spans="2:15" hidden="1" outlineLevel="1">
      <c r="B10359" s="249">
        <v>42074</v>
      </c>
      <c r="C10359" s="1" t="s">
        <v>525</v>
      </c>
      <c r="D10359" s="2">
        <v>22</v>
      </c>
    </row>
    <row r="10360" spans="2:15" hidden="1" outlineLevel="1">
      <c r="B10360" s="249">
        <v>42074</v>
      </c>
      <c r="C10360" s="1" t="s">
        <v>525</v>
      </c>
      <c r="D10360" s="2">
        <v>32</v>
      </c>
      <c r="G10360" s="2"/>
      <c r="I10360" s="32"/>
      <c r="K10360" s="2"/>
    </row>
    <row r="10361" spans="2:15" hidden="1" outlineLevel="1">
      <c r="B10361" s="249">
        <v>42074</v>
      </c>
      <c r="C10361" s="1" t="s">
        <v>12</v>
      </c>
      <c r="D10361" s="2">
        <v>70</v>
      </c>
      <c r="F10361" s="2"/>
      <c r="I10361" s="32"/>
      <c r="K10361" s="2"/>
    </row>
    <row r="10362" spans="2:15" hidden="1" outlineLevel="1">
      <c r="B10362" s="249">
        <v>42074</v>
      </c>
      <c r="C10362" s="2" t="s">
        <v>525</v>
      </c>
      <c r="D10362" s="2">
        <v>21</v>
      </c>
      <c r="F10362" s="2"/>
    </row>
    <row r="10363" spans="2:15" hidden="1" outlineLevel="1">
      <c r="B10363" s="249">
        <v>42075</v>
      </c>
      <c r="C10363" s="2" t="s">
        <v>525</v>
      </c>
      <c r="D10363" s="2">
        <v>20</v>
      </c>
      <c r="F10363" s="2"/>
      <c r="G10363" s="2"/>
    </row>
    <row r="10364" spans="2:15" hidden="1" outlineLevel="1">
      <c r="B10364" s="249">
        <v>42075</v>
      </c>
      <c r="C10364" s="2" t="s">
        <v>525</v>
      </c>
      <c r="D10364" s="2">
        <v>54</v>
      </c>
      <c r="F10364" s="2"/>
    </row>
    <row r="10365" spans="2:15" hidden="1" outlineLevel="1">
      <c r="B10365" s="249">
        <v>42075</v>
      </c>
      <c r="C10365" s="2" t="s">
        <v>525</v>
      </c>
      <c r="D10365" s="2">
        <v>70</v>
      </c>
    </row>
    <row r="10366" spans="2:15" hidden="1" outlineLevel="1">
      <c r="B10366" s="249">
        <v>42075</v>
      </c>
      <c r="C10366" s="2" t="s">
        <v>525</v>
      </c>
      <c r="D10366" s="2">
        <v>40</v>
      </c>
    </row>
    <row r="10367" spans="2:15" hidden="1" outlineLevel="1">
      <c r="B10367" s="249">
        <v>42075</v>
      </c>
      <c r="C10367" s="2" t="s">
        <v>114</v>
      </c>
      <c r="D10367" s="2">
        <v>10</v>
      </c>
      <c r="F10367" s="2"/>
    </row>
    <row r="10368" spans="2:15" hidden="1" outlineLevel="1">
      <c r="B10368" s="249">
        <v>42075</v>
      </c>
      <c r="C10368" s="1" t="s">
        <v>774</v>
      </c>
      <c r="D10368" s="2">
        <v>56</v>
      </c>
    </row>
    <row r="10369" spans="2:10" hidden="1" outlineLevel="1">
      <c r="B10369" s="249">
        <v>42075</v>
      </c>
      <c r="C10369" s="1" t="s">
        <v>5563</v>
      </c>
      <c r="D10369" s="2">
        <v>100</v>
      </c>
      <c r="F10369" s="2"/>
    </row>
    <row r="10370" spans="2:10" hidden="1" outlineLevel="1">
      <c r="B10370" s="249">
        <v>42076</v>
      </c>
      <c r="C10370" s="1" t="s">
        <v>525</v>
      </c>
      <c r="D10370" s="2">
        <v>30</v>
      </c>
      <c r="F10370" s="2"/>
    </row>
    <row r="10371" spans="2:10" hidden="1" outlineLevel="1">
      <c r="B10371" s="249">
        <v>42076</v>
      </c>
      <c r="C10371" s="1" t="s">
        <v>12</v>
      </c>
      <c r="D10371" s="2">
        <v>70</v>
      </c>
    </row>
    <row r="10372" spans="2:10" hidden="1" outlineLevel="1">
      <c r="B10372" s="249">
        <v>42076</v>
      </c>
      <c r="C10372" s="1" t="s">
        <v>525</v>
      </c>
      <c r="D10372" s="2">
        <v>20</v>
      </c>
    </row>
    <row r="10373" spans="2:10" hidden="1" outlineLevel="1">
      <c r="B10373" s="249">
        <v>42076</v>
      </c>
      <c r="C10373" s="1" t="s">
        <v>51</v>
      </c>
      <c r="D10373" s="2">
        <v>110</v>
      </c>
    </row>
    <row r="10374" spans="2:10" hidden="1" outlineLevel="1">
      <c r="B10374" s="249">
        <v>42076</v>
      </c>
      <c r="C10374" s="1" t="s">
        <v>49</v>
      </c>
      <c r="D10374" s="2">
        <v>130</v>
      </c>
      <c r="E10374" s="2"/>
      <c r="F10374" s="2"/>
    </row>
    <row r="10375" spans="2:10" hidden="1" outlineLevel="1">
      <c r="B10375" s="249">
        <v>42076</v>
      </c>
      <c r="C10375" s="1" t="s">
        <v>401</v>
      </c>
      <c r="D10375" s="2">
        <v>60</v>
      </c>
      <c r="F10375" s="2"/>
    </row>
    <row r="10376" spans="2:10" hidden="1" outlineLevel="1">
      <c r="B10376" s="249">
        <v>42077</v>
      </c>
      <c r="C10376" s="1" t="s">
        <v>57</v>
      </c>
      <c r="D10376" s="2">
        <v>140</v>
      </c>
      <c r="F10376" s="2"/>
      <c r="H10376" s="7"/>
    </row>
    <row r="10377" spans="2:10" hidden="1" outlineLevel="1">
      <c r="B10377" s="249">
        <v>42077</v>
      </c>
      <c r="C10377" s="1" t="s">
        <v>59</v>
      </c>
      <c r="D10377" s="2">
        <v>80</v>
      </c>
      <c r="E10377" s="2"/>
      <c r="H10377" s="7"/>
    </row>
    <row r="10378" spans="2:10" hidden="1" outlineLevel="1">
      <c r="B10378" s="249">
        <v>42077</v>
      </c>
      <c r="C10378" s="1" t="s">
        <v>114</v>
      </c>
      <c r="D10378" s="2">
        <v>70</v>
      </c>
      <c r="E10378" s="2"/>
      <c r="J10378" s="7"/>
    </row>
    <row r="10379" spans="2:10" hidden="1" outlineLevel="1">
      <c r="B10379" s="249">
        <v>42077</v>
      </c>
      <c r="C10379" s="1" t="s">
        <v>5567</v>
      </c>
      <c r="D10379" s="2">
        <v>250</v>
      </c>
      <c r="E10379" s="2"/>
      <c r="F10379" s="2"/>
      <c r="J10379" s="7"/>
    </row>
    <row r="10380" spans="2:10" hidden="1" outlineLevel="1">
      <c r="B10380" s="249">
        <v>42078</v>
      </c>
      <c r="C10380" s="1" t="s">
        <v>2164</v>
      </c>
      <c r="D10380" s="2">
        <v>400</v>
      </c>
      <c r="E10380" s="2"/>
      <c r="F10380" s="2"/>
    </row>
    <row r="10381" spans="2:10" hidden="1" outlineLevel="1">
      <c r="B10381" s="249">
        <v>42078</v>
      </c>
      <c r="C10381" s="1" t="s">
        <v>6</v>
      </c>
      <c r="D10381" s="2">
        <v>100</v>
      </c>
      <c r="E10381" s="2"/>
      <c r="H10381" s="2"/>
    </row>
    <row r="10382" spans="2:10" hidden="1" outlineLevel="1">
      <c r="B10382" s="249">
        <v>42078</v>
      </c>
      <c r="C10382" s="1" t="s">
        <v>431</v>
      </c>
      <c r="D10382" s="2">
        <v>20</v>
      </c>
      <c r="F10382" s="2"/>
    </row>
    <row r="10383" spans="2:10" hidden="1" outlineLevel="1">
      <c r="B10383" s="249">
        <v>42078</v>
      </c>
      <c r="C10383" s="1" t="s">
        <v>401</v>
      </c>
      <c r="D10383" s="2">
        <v>75</v>
      </c>
      <c r="F10383" s="2"/>
    </row>
    <row r="10384" spans="2:10" hidden="1" outlineLevel="1">
      <c r="B10384" s="249">
        <v>42078</v>
      </c>
      <c r="C10384" s="1" t="s">
        <v>5568</v>
      </c>
      <c r="D10384" s="2">
        <v>500</v>
      </c>
      <c r="F10384" s="2"/>
    </row>
    <row r="10385" spans="2:7" hidden="1" outlineLevel="1">
      <c r="B10385" s="249">
        <v>42079</v>
      </c>
      <c r="C10385" s="1" t="s">
        <v>2316</v>
      </c>
      <c r="D10385" s="2">
        <v>100</v>
      </c>
      <c r="E10385" s="2"/>
    </row>
    <row r="10386" spans="2:7" hidden="1" outlineLevel="1">
      <c r="B10386" s="249">
        <v>42079</v>
      </c>
      <c r="C10386" s="1" t="s">
        <v>132</v>
      </c>
      <c r="D10386" s="2">
        <v>100</v>
      </c>
      <c r="F10386" s="2"/>
      <c r="G10386" s="2"/>
    </row>
    <row r="10387" spans="2:7" hidden="1" outlineLevel="1">
      <c r="B10387" s="249">
        <v>42079</v>
      </c>
      <c r="C10387" s="1" t="s">
        <v>516</v>
      </c>
      <c r="D10387" s="2">
        <v>40</v>
      </c>
    </row>
    <row r="10388" spans="2:7" hidden="1" outlineLevel="1">
      <c r="B10388" s="249">
        <v>42079</v>
      </c>
      <c r="C10388" s="1" t="s">
        <v>222</v>
      </c>
      <c r="D10388" s="2">
        <v>20</v>
      </c>
    </row>
    <row r="10389" spans="2:7" hidden="1" outlineLevel="1">
      <c r="B10389" s="249">
        <v>42079</v>
      </c>
      <c r="C10389" s="1" t="s">
        <v>114</v>
      </c>
      <c r="D10389" s="2">
        <v>120</v>
      </c>
      <c r="F10389" s="2"/>
    </row>
    <row r="10390" spans="2:7" hidden="1" outlineLevel="1">
      <c r="B10390" s="249">
        <v>42079</v>
      </c>
      <c r="C10390" s="1" t="s">
        <v>246</v>
      </c>
      <c r="D10390" s="2">
        <v>80</v>
      </c>
      <c r="E10390" s="253"/>
      <c r="F10390" s="2"/>
    </row>
    <row r="10391" spans="2:7" hidden="1" outlineLevel="1">
      <c r="B10391" s="249">
        <v>42079</v>
      </c>
      <c r="C10391" s="1" t="s">
        <v>918</v>
      </c>
      <c r="D10391" s="2">
        <v>10</v>
      </c>
      <c r="E10391" s="2"/>
      <c r="F10391" s="2"/>
    </row>
    <row r="10392" spans="2:7" hidden="1" outlineLevel="1">
      <c r="B10392" s="249">
        <v>42079</v>
      </c>
      <c r="C10392" s="1" t="s">
        <v>189</v>
      </c>
      <c r="D10392" s="2">
        <v>675</v>
      </c>
    </row>
    <row r="10393" spans="2:7" hidden="1" outlineLevel="1">
      <c r="B10393" s="249">
        <v>42080</v>
      </c>
      <c r="C10393" s="1" t="s">
        <v>525</v>
      </c>
      <c r="D10393" s="2">
        <v>50</v>
      </c>
      <c r="F10393" s="2"/>
    </row>
    <row r="10394" spans="2:7" hidden="1" outlineLevel="1">
      <c r="B10394" s="249">
        <v>42080</v>
      </c>
      <c r="C10394" s="1" t="s">
        <v>525</v>
      </c>
      <c r="D10394" s="2">
        <v>20</v>
      </c>
    </row>
    <row r="10395" spans="2:7" hidden="1" outlineLevel="1">
      <c r="B10395" s="249">
        <v>42080</v>
      </c>
      <c r="C10395" s="2" t="s">
        <v>3262</v>
      </c>
      <c r="D10395" s="2">
        <v>120</v>
      </c>
      <c r="F10395" s="2"/>
    </row>
    <row r="10396" spans="2:7" hidden="1" outlineLevel="1">
      <c r="B10396" s="249">
        <v>42080</v>
      </c>
      <c r="C10396" s="2" t="s">
        <v>18</v>
      </c>
      <c r="D10396" s="2">
        <v>285</v>
      </c>
      <c r="E10396" s="2"/>
      <c r="F10396" s="2"/>
    </row>
    <row r="10397" spans="2:7" hidden="1" outlineLevel="1">
      <c r="B10397" s="249">
        <v>42080</v>
      </c>
      <c r="C10397" s="205" t="s">
        <v>118</v>
      </c>
      <c r="D10397" s="2">
        <v>6</v>
      </c>
      <c r="F10397" s="2"/>
    </row>
    <row r="10398" spans="2:7" hidden="1" outlineLevel="1">
      <c r="B10398" s="249">
        <v>42081</v>
      </c>
      <c r="C10398" s="1" t="s">
        <v>525</v>
      </c>
      <c r="D10398" s="2">
        <v>100</v>
      </c>
    </row>
    <row r="10399" spans="2:7" hidden="1" outlineLevel="1">
      <c r="B10399" s="249">
        <v>42081</v>
      </c>
      <c r="C10399" s="1" t="s">
        <v>525</v>
      </c>
      <c r="D10399" s="2">
        <v>20</v>
      </c>
      <c r="F10399" s="2"/>
    </row>
    <row r="10400" spans="2:7" hidden="1" outlineLevel="1">
      <c r="B10400" s="249">
        <v>42081</v>
      </c>
      <c r="C10400" s="1" t="s">
        <v>247</v>
      </c>
      <c r="D10400" s="2">
        <v>241</v>
      </c>
      <c r="F10400" s="2"/>
    </row>
    <row r="10401" spans="2:6" hidden="1" outlineLevel="1">
      <c r="B10401" s="249">
        <v>42082</v>
      </c>
      <c r="C10401" s="1" t="s">
        <v>5574</v>
      </c>
      <c r="D10401" s="2">
        <v>83</v>
      </c>
      <c r="F10401" s="2"/>
    </row>
    <row r="10402" spans="2:6" hidden="1" outlineLevel="1">
      <c r="B10402" s="249">
        <v>42082</v>
      </c>
      <c r="C10402" s="1" t="s">
        <v>112</v>
      </c>
      <c r="D10402" s="2">
        <v>25</v>
      </c>
      <c r="F10402" s="2"/>
    </row>
    <row r="10403" spans="2:6" hidden="1" outlineLevel="1">
      <c r="B10403" s="249">
        <v>42082</v>
      </c>
      <c r="C10403" s="1" t="s">
        <v>367</v>
      </c>
      <c r="D10403" s="2">
        <v>6</v>
      </c>
    </row>
    <row r="10404" spans="2:6" hidden="1" outlineLevel="1">
      <c r="B10404" s="249">
        <v>42083</v>
      </c>
      <c r="C10404" s="1" t="s">
        <v>2328</v>
      </c>
      <c r="D10404" s="2">
        <v>2500</v>
      </c>
    </row>
    <row r="10405" spans="2:6" hidden="1" outlineLevel="1">
      <c r="B10405" s="249">
        <v>42083</v>
      </c>
      <c r="C10405" s="2" t="s">
        <v>589</v>
      </c>
      <c r="D10405" s="2">
        <v>150</v>
      </c>
    </row>
    <row r="10406" spans="2:6" hidden="1" outlineLevel="1">
      <c r="B10406" s="249">
        <v>42083</v>
      </c>
      <c r="C10406" s="2" t="s">
        <v>51</v>
      </c>
      <c r="D10406" s="2">
        <v>84</v>
      </c>
    </row>
    <row r="10407" spans="2:6" hidden="1" outlineLevel="1">
      <c r="B10407" s="249">
        <v>42083</v>
      </c>
      <c r="C10407" s="267" t="s">
        <v>401</v>
      </c>
      <c r="D10407" s="404">
        <v>90</v>
      </c>
      <c r="E10407" s="2"/>
    </row>
    <row r="10408" spans="2:6" hidden="1" outlineLevel="1">
      <c r="B10408" s="249">
        <v>42083</v>
      </c>
      <c r="C10408" s="267" t="s">
        <v>239</v>
      </c>
      <c r="D10408" s="404">
        <v>192</v>
      </c>
      <c r="F10408" s="2"/>
    </row>
    <row r="10409" spans="2:6" hidden="1" outlineLevel="1">
      <c r="B10409" s="249">
        <v>42084</v>
      </c>
      <c r="C10409" s="1" t="s">
        <v>367</v>
      </c>
      <c r="D10409" s="2">
        <v>6</v>
      </c>
      <c r="F10409" s="2"/>
    </row>
    <row r="10410" spans="2:6" hidden="1" outlineLevel="1">
      <c r="B10410" s="249">
        <v>42084</v>
      </c>
      <c r="C10410" s="267" t="s">
        <v>246</v>
      </c>
      <c r="D10410" s="404">
        <v>120</v>
      </c>
    </row>
    <row r="10411" spans="2:6" hidden="1" outlineLevel="1">
      <c r="B10411" s="249">
        <v>42084</v>
      </c>
      <c r="C10411" s="477" t="s">
        <v>5576</v>
      </c>
      <c r="D10411" s="404">
        <v>20</v>
      </c>
    </row>
    <row r="10412" spans="2:6" hidden="1" outlineLevel="1">
      <c r="B10412" s="249">
        <v>42084</v>
      </c>
      <c r="C10412" s="1" t="s">
        <v>114</v>
      </c>
      <c r="D10412" s="2">
        <v>60</v>
      </c>
    </row>
    <row r="10413" spans="2:6" hidden="1" outlineLevel="1">
      <c r="B10413" s="249">
        <v>42084</v>
      </c>
      <c r="C10413" s="267" t="s">
        <v>222</v>
      </c>
      <c r="D10413" s="404">
        <v>10</v>
      </c>
      <c r="F10413" s="228"/>
    </row>
    <row r="10414" spans="2:6" hidden="1" outlineLevel="1">
      <c r="B10414" s="249">
        <v>42084</v>
      </c>
      <c r="C10414" s="267" t="s">
        <v>3264</v>
      </c>
      <c r="D10414" s="404">
        <v>30</v>
      </c>
      <c r="F10414" s="2"/>
    </row>
    <row r="10415" spans="2:6" hidden="1" outlineLevel="1">
      <c r="B10415" s="249">
        <v>42084</v>
      </c>
      <c r="C10415" s="477" t="s">
        <v>5577</v>
      </c>
      <c r="D10415" s="404">
        <v>20</v>
      </c>
    </row>
    <row r="10416" spans="2:6" hidden="1" outlineLevel="1">
      <c r="B10416" s="249">
        <v>42084</v>
      </c>
      <c r="C10416" s="1" t="s">
        <v>12</v>
      </c>
      <c r="D10416" s="2">
        <v>350</v>
      </c>
      <c r="F10416" s="2"/>
    </row>
    <row r="10417" spans="2:6" hidden="1" outlineLevel="1">
      <c r="B10417" s="249">
        <v>42084</v>
      </c>
      <c r="C10417" s="1" t="s">
        <v>5579</v>
      </c>
      <c r="D10417" s="404">
        <v>720</v>
      </c>
      <c r="E10417" s="2"/>
      <c r="F10417" s="2"/>
    </row>
    <row r="10418" spans="2:6" hidden="1" outlineLevel="1">
      <c r="B10418" s="249">
        <v>42084</v>
      </c>
      <c r="C10418" s="267" t="s">
        <v>114</v>
      </c>
      <c r="D10418" s="404">
        <v>75</v>
      </c>
    </row>
    <row r="10419" spans="2:6" hidden="1" outlineLevel="1">
      <c r="B10419" s="249">
        <v>42084</v>
      </c>
      <c r="C10419" s="404" t="s">
        <v>2590</v>
      </c>
      <c r="D10419" s="404">
        <v>45</v>
      </c>
      <c r="F10419" s="2"/>
    </row>
    <row r="10420" spans="2:6" hidden="1" outlineLevel="1">
      <c r="B10420" s="249">
        <v>42084</v>
      </c>
      <c r="C10420" s="267" t="s">
        <v>5577</v>
      </c>
      <c r="D10420" s="404">
        <v>320</v>
      </c>
      <c r="F10420" s="2"/>
    </row>
    <row r="10421" spans="2:6" hidden="1" outlineLevel="1">
      <c r="B10421" s="249">
        <v>42085</v>
      </c>
      <c r="C10421" s="267" t="s">
        <v>118</v>
      </c>
      <c r="D10421" s="404">
        <v>112</v>
      </c>
    </row>
    <row r="10422" spans="2:6" hidden="1" outlineLevel="1">
      <c r="B10422" s="249">
        <v>42085</v>
      </c>
      <c r="C10422" s="267" t="s">
        <v>401</v>
      </c>
      <c r="D10422" s="404">
        <v>20</v>
      </c>
      <c r="F10422" s="2"/>
    </row>
    <row r="10423" spans="2:6" hidden="1" outlineLevel="1">
      <c r="B10423" s="249">
        <v>42085</v>
      </c>
      <c r="C10423" s="1" t="s">
        <v>5580</v>
      </c>
      <c r="D10423" s="2">
        <v>1000</v>
      </c>
    </row>
    <row r="10424" spans="2:6" hidden="1" outlineLevel="1">
      <c r="B10424" s="249">
        <v>42085</v>
      </c>
      <c r="C10424" s="1" t="s">
        <v>531</v>
      </c>
      <c r="D10424" s="2">
        <v>10</v>
      </c>
    </row>
    <row r="10425" spans="2:6" hidden="1" outlineLevel="1">
      <c r="B10425" s="249">
        <v>42086</v>
      </c>
      <c r="C10425" s="1" t="s">
        <v>525</v>
      </c>
      <c r="D10425" s="2">
        <v>130</v>
      </c>
    </row>
    <row r="10426" spans="2:6" hidden="1" outlineLevel="1">
      <c r="B10426" s="249">
        <v>42086</v>
      </c>
      <c r="C10426" s="1" t="s">
        <v>23</v>
      </c>
      <c r="D10426" s="2">
        <v>270</v>
      </c>
      <c r="E10426" s="2"/>
      <c r="F10426" s="2"/>
    </row>
    <row r="10427" spans="2:6" hidden="1" outlineLevel="1">
      <c r="B10427" s="249">
        <v>42087</v>
      </c>
      <c r="C10427" s="1" t="s">
        <v>525</v>
      </c>
      <c r="D10427" s="2">
        <v>42</v>
      </c>
    </row>
    <row r="10428" spans="2:6" hidden="1" outlineLevel="1">
      <c r="B10428" s="249">
        <v>42087</v>
      </c>
      <c r="C10428" s="2" t="s">
        <v>12</v>
      </c>
      <c r="D10428" s="2">
        <v>70</v>
      </c>
    </row>
    <row r="10429" spans="2:6" hidden="1" outlineLevel="1">
      <c r="B10429" s="249">
        <v>42087</v>
      </c>
      <c r="C10429" s="2" t="s">
        <v>525</v>
      </c>
      <c r="D10429" s="2">
        <v>70</v>
      </c>
      <c r="F10429" s="2"/>
    </row>
    <row r="10430" spans="2:6" hidden="1" outlineLevel="1">
      <c r="B10430" s="249">
        <v>42087</v>
      </c>
      <c r="C10430" s="1" t="s">
        <v>23</v>
      </c>
      <c r="D10430" s="2">
        <v>100</v>
      </c>
    </row>
    <row r="10431" spans="2:6" hidden="1" outlineLevel="1">
      <c r="B10431" s="249">
        <v>42088</v>
      </c>
      <c r="C10431" s="1" t="s">
        <v>525</v>
      </c>
      <c r="D10431" s="70">
        <v>81</v>
      </c>
    </row>
    <row r="10432" spans="2:6" hidden="1" outlineLevel="1">
      <c r="B10432" s="249">
        <v>42088</v>
      </c>
      <c r="C10432" s="1" t="s">
        <v>5470</v>
      </c>
      <c r="D10432" s="2">
        <v>250</v>
      </c>
    </row>
    <row r="10433" spans="2:7" hidden="1" outlineLevel="1">
      <c r="B10433" s="249">
        <v>42088</v>
      </c>
      <c r="C10433" s="236" t="s">
        <v>23</v>
      </c>
      <c r="D10433" s="70">
        <v>187</v>
      </c>
      <c r="F10433" s="2"/>
      <c r="G10433" s="2"/>
    </row>
    <row r="10434" spans="2:7" hidden="1" outlineLevel="1">
      <c r="B10434" s="249">
        <v>42088</v>
      </c>
      <c r="C10434" s="1" t="s">
        <v>401</v>
      </c>
      <c r="D10434" s="2">
        <v>25</v>
      </c>
    </row>
    <row r="10435" spans="2:7" hidden="1" outlineLevel="1">
      <c r="B10435" s="249">
        <v>42088</v>
      </c>
      <c r="C10435" s="1" t="s">
        <v>525</v>
      </c>
      <c r="D10435" s="2">
        <v>130</v>
      </c>
    </row>
    <row r="10436" spans="2:7" hidden="1" outlineLevel="1">
      <c r="B10436" s="249">
        <v>42088</v>
      </c>
      <c r="C10436" s="1" t="s">
        <v>23</v>
      </c>
      <c r="D10436" s="2">
        <v>70</v>
      </c>
    </row>
    <row r="10437" spans="2:7" hidden="1" outlineLevel="1">
      <c r="B10437" s="249">
        <v>42089</v>
      </c>
      <c r="C10437" s="2" t="s">
        <v>367</v>
      </c>
      <c r="D10437" s="2">
        <v>5</v>
      </c>
    </row>
    <row r="10438" spans="2:7" hidden="1" outlineLevel="1">
      <c r="B10438" s="249">
        <v>42089</v>
      </c>
      <c r="C10438" s="1" t="s">
        <v>525</v>
      </c>
      <c r="D10438" s="2">
        <v>72</v>
      </c>
    </row>
    <row r="10439" spans="2:7" hidden="1" outlineLevel="1">
      <c r="B10439" s="249">
        <v>42089</v>
      </c>
      <c r="C10439" s="1" t="s">
        <v>12</v>
      </c>
      <c r="D10439" s="2">
        <v>70</v>
      </c>
      <c r="F10439" s="2"/>
    </row>
    <row r="10440" spans="2:7" hidden="1" outlineLevel="1">
      <c r="B10440" s="249">
        <v>42089</v>
      </c>
      <c r="C10440" s="1" t="s">
        <v>525</v>
      </c>
      <c r="D10440" s="2">
        <v>23</v>
      </c>
    </row>
    <row r="10441" spans="2:7" hidden="1" outlineLevel="1">
      <c r="B10441" s="249">
        <v>42089</v>
      </c>
      <c r="C10441" s="1" t="s">
        <v>525</v>
      </c>
      <c r="D10441" s="2">
        <v>21</v>
      </c>
    </row>
    <row r="10442" spans="2:7" hidden="1" outlineLevel="1">
      <c r="B10442" s="249">
        <v>42089</v>
      </c>
      <c r="C10442" s="1" t="s">
        <v>525</v>
      </c>
      <c r="D10442" s="2">
        <v>130</v>
      </c>
    </row>
    <row r="10443" spans="2:7" hidden="1" outlineLevel="1">
      <c r="B10443" s="249">
        <v>42089</v>
      </c>
      <c r="C10443" s="1" t="s">
        <v>525</v>
      </c>
      <c r="D10443" s="2">
        <v>22</v>
      </c>
    </row>
    <row r="10444" spans="2:7" hidden="1" outlineLevel="1">
      <c r="B10444" s="249">
        <v>42089</v>
      </c>
      <c r="C10444" s="383" t="s">
        <v>23</v>
      </c>
      <c r="D10444" s="2">
        <v>70</v>
      </c>
    </row>
    <row r="10445" spans="2:7" hidden="1" outlineLevel="1">
      <c r="B10445" s="249">
        <v>42090</v>
      </c>
      <c r="C10445" s="1" t="s">
        <v>525</v>
      </c>
      <c r="D10445" s="2">
        <v>65</v>
      </c>
    </row>
    <row r="10446" spans="2:7" hidden="1" outlineLevel="1">
      <c r="B10446" s="249">
        <v>42090</v>
      </c>
      <c r="C10446" s="383" t="s">
        <v>5605</v>
      </c>
      <c r="D10446" s="320">
        <v>500</v>
      </c>
      <c r="E10446" s="2"/>
      <c r="G10446" s="2"/>
    </row>
    <row r="10447" spans="2:7" hidden="1" outlineLevel="1">
      <c r="B10447" s="249">
        <v>42090</v>
      </c>
      <c r="C10447" s="1" t="s">
        <v>525</v>
      </c>
      <c r="D10447" s="2">
        <v>107</v>
      </c>
    </row>
    <row r="10448" spans="2:7" hidden="1" outlineLevel="1">
      <c r="B10448" s="249">
        <v>42090</v>
      </c>
      <c r="C10448" s="383" t="s">
        <v>525</v>
      </c>
      <c r="D10448" s="320">
        <v>20</v>
      </c>
    </row>
    <row r="10449" spans="2:4" hidden="1" outlineLevel="1">
      <c r="B10449" s="249">
        <v>42090</v>
      </c>
      <c r="C10449" s="383" t="s">
        <v>525</v>
      </c>
      <c r="D10449" s="320">
        <v>300</v>
      </c>
    </row>
    <row r="10450" spans="2:4" hidden="1" outlineLevel="1">
      <c r="B10450" s="249">
        <v>42090</v>
      </c>
      <c r="C10450" s="383" t="s">
        <v>23</v>
      </c>
      <c r="D10450" s="320">
        <v>160</v>
      </c>
    </row>
    <row r="10451" spans="2:4" hidden="1" outlineLevel="1">
      <c r="B10451" s="249">
        <v>42091</v>
      </c>
      <c r="C10451" s="1" t="s">
        <v>246</v>
      </c>
      <c r="D10451" s="2">
        <v>80</v>
      </c>
    </row>
    <row r="10452" spans="2:4" hidden="1" outlineLevel="1">
      <c r="B10452" s="249">
        <v>42091</v>
      </c>
      <c r="C10452" s="236" t="s">
        <v>132</v>
      </c>
      <c r="D10452" s="2">
        <v>100</v>
      </c>
    </row>
    <row r="10453" spans="2:4" hidden="1" outlineLevel="1">
      <c r="B10453" s="249">
        <v>42091</v>
      </c>
      <c r="C10453" s="1" t="s">
        <v>525</v>
      </c>
      <c r="D10453" s="2">
        <v>20</v>
      </c>
    </row>
    <row r="10454" spans="2:4" hidden="1" outlineLevel="1">
      <c r="B10454" s="249">
        <v>42091</v>
      </c>
      <c r="C10454" s="1" t="s">
        <v>23</v>
      </c>
      <c r="D10454" s="2">
        <v>400</v>
      </c>
    </row>
    <row r="10455" spans="2:4" hidden="1" outlineLevel="1">
      <c r="B10455" s="249">
        <v>42092</v>
      </c>
      <c r="C10455" s="1" t="s">
        <v>525</v>
      </c>
      <c r="D10455" s="2">
        <v>54</v>
      </c>
    </row>
    <row r="10456" spans="2:4" hidden="1" outlineLevel="1">
      <c r="B10456" s="249">
        <v>42092</v>
      </c>
      <c r="C10456" s="1" t="s">
        <v>525</v>
      </c>
      <c r="D10456" s="2">
        <v>63</v>
      </c>
    </row>
    <row r="10457" spans="2:4" hidden="1" outlineLevel="1">
      <c r="B10457" s="249">
        <v>42093</v>
      </c>
      <c r="C10457" s="1" t="s">
        <v>525</v>
      </c>
      <c r="D10457" s="2">
        <v>78</v>
      </c>
    </row>
    <row r="10458" spans="2:4" hidden="1" outlineLevel="1">
      <c r="B10458" s="249">
        <v>42093</v>
      </c>
      <c r="C10458" s="383" t="s">
        <v>5606</v>
      </c>
      <c r="D10458" s="2">
        <v>460</v>
      </c>
    </row>
    <row r="10459" spans="2:4" hidden="1" outlineLevel="1">
      <c r="B10459" s="249">
        <v>42093</v>
      </c>
      <c r="C10459" s="1" t="s">
        <v>12</v>
      </c>
      <c r="D10459" s="2">
        <v>70</v>
      </c>
    </row>
    <row r="10460" spans="2:4" hidden="1" outlineLevel="1">
      <c r="B10460" s="249">
        <v>42093</v>
      </c>
      <c r="C10460" s="1" t="s">
        <v>525</v>
      </c>
      <c r="D10460" s="2">
        <v>180</v>
      </c>
    </row>
    <row r="10461" spans="2:4" hidden="1" outlineLevel="1">
      <c r="B10461" s="249">
        <v>42093</v>
      </c>
      <c r="C10461" s="1" t="s">
        <v>23</v>
      </c>
      <c r="D10461" s="2">
        <v>70</v>
      </c>
    </row>
    <row r="10462" spans="2:4" hidden="1" outlineLevel="1">
      <c r="B10462" s="249">
        <v>42094</v>
      </c>
      <c r="C10462" s="1" t="s">
        <v>367</v>
      </c>
      <c r="D10462" s="2">
        <v>5</v>
      </c>
    </row>
    <row r="10463" spans="2:4" hidden="1" outlineLevel="1">
      <c r="B10463" s="249">
        <v>42094</v>
      </c>
      <c r="C10463" s="1" t="s">
        <v>132</v>
      </c>
      <c r="D10463" s="2">
        <v>100</v>
      </c>
    </row>
    <row r="10464" spans="2:4" hidden="1" outlineLevel="1">
      <c r="B10464" s="249">
        <v>42094</v>
      </c>
      <c r="C10464" s="1" t="s">
        <v>525</v>
      </c>
      <c r="D10464" s="2">
        <v>60</v>
      </c>
    </row>
    <row r="10465" spans="1:12" hidden="1" outlineLevel="1">
      <c r="B10465" s="249">
        <v>42094</v>
      </c>
      <c r="C10465" s="1" t="s">
        <v>12</v>
      </c>
      <c r="D10465" s="2">
        <v>70</v>
      </c>
    </row>
    <row r="10466" spans="1:12" hidden="1" outlineLevel="1">
      <c r="B10466" s="249">
        <v>42094</v>
      </c>
      <c r="C10466" s="236" t="s">
        <v>525</v>
      </c>
      <c r="D10466" s="70">
        <v>50</v>
      </c>
      <c r="E10466" s="2"/>
      <c r="I10466" s="32"/>
      <c r="K10466" s="13"/>
      <c r="L10466" s="13"/>
    </row>
    <row r="10467" spans="1:12" hidden="1" outlineLevel="1">
      <c r="A10467" s="2"/>
      <c r="B10467" s="249">
        <v>42094</v>
      </c>
      <c r="C10467" s="1" t="s">
        <v>177</v>
      </c>
      <c r="D10467" s="2">
        <v>30</v>
      </c>
      <c r="I10467" s="32"/>
      <c r="K10467" s="13"/>
    </row>
    <row r="10468" spans="1:12" hidden="1" outlineLevel="1">
      <c r="A10468" s="2"/>
      <c r="B10468" s="249">
        <v>42094</v>
      </c>
      <c r="C10468" s="1" t="s">
        <v>525</v>
      </c>
      <c r="D10468" s="2">
        <v>130</v>
      </c>
      <c r="I10468" s="32"/>
      <c r="K10468" s="13"/>
    </row>
    <row r="10469" spans="1:12" hidden="1" outlineLevel="1">
      <c r="B10469" s="249">
        <v>42094</v>
      </c>
      <c r="C10469" s="1" t="s">
        <v>525</v>
      </c>
      <c r="D10469" s="2">
        <v>120</v>
      </c>
      <c r="E10469" s="1" t="s">
        <v>3088</v>
      </c>
      <c r="G10469" s="70"/>
      <c r="I10469" s="32"/>
      <c r="K10469" s="13"/>
    </row>
    <row r="10470" spans="1:12" hidden="1" outlineLevel="1">
      <c r="A10470" s="2"/>
      <c r="B10470" s="249">
        <v>42094</v>
      </c>
      <c r="C10470" s="1" t="s">
        <v>23</v>
      </c>
      <c r="D10470" s="2">
        <v>70</v>
      </c>
      <c r="E10470" s="1">
        <v>710</v>
      </c>
      <c r="G10470" s="70"/>
      <c r="I10470" s="32"/>
      <c r="J10470" s="2"/>
      <c r="K10470" s="13"/>
    </row>
    <row r="10471" spans="1:12" hidden="1" outlineLevel="1">
      <c r="A10471" s="2"/>
      <c r="B10471" s="249"/>
      <c r="C10471" s="236"/>
      <c r="D10471" s="70"/>
      <c r="K10471" s="13"/>
    </row>
    <row r="10472" spans="1:12" hidden="1" outlineLevel="1">
      <c r="A10472" s="2"/>
      <c r="B10472" s="249"/>
      <c r="C10472" s="236"/>
      <c r="D10472" s="70"/>
      <c r="K10472" s="13"/>
    </row>
    <row r="10473" spans="1:12" hidden="1" outlineLevel="1">
      <c r="A10473" s="2"/>
      <c r="B10473" s="249"/>
      <c r="C10473" s="236"/>
      <c r="D10473" s="70"/>
      <c r="K10473" s="13"/>
    </row>
    <row r="10474" spans="1:12" collapsed="1">
      <c r="B10474" s="249"/>
    </row>
    <row r="10475" spans="1:12">
      <c r="B10475" s="2472">
        <v>42095</v>
      </c>
      <c r="C10475" s="2472"/>
      <c r="D10475" s="2472"/>
      <c r="E10475" s="2472"/>
      <c r="F10475" s="2472"/>
      <c r="G10475" s="2472"/>
      <c r="H10475" s="2472"/>
      <c r="I10475" s="2472"/>
      <c r="J10475" s="2472"/>
      <c r="K10475" s="2472"/>
      <c r="L10475" s="2472"/>
    </row>
    <row r="10476" spans="1:12" hidden="1" outlineLevel="1">
      <c r="B10476" s="2473" t="s">
        <v>0</v>
      </c>
      <c r="C10476" s="2473"/>
      <c r="D10476" s="2473"/>
      <c r="I10476" s="2473" t="s">
        <v>2638</v>
      </c>
      <c r="J10476" s="2473"/>
      <c r="K10476" s="2473"/>
    </row>
    <row r="10477" spans="1:12" hidden="1" outlineLevel="1">
      <c r="B10477" s="3" t="s">
        <v>115</v>
      </c>
      <c r="C10477" s="3" t="s">
        <v>116</v>
      </c>
      <c r="D10477" s="4" t="s">
        <v>4</v>
      </c>
      <c r="I10477" s="3" t="s">
        <v>115</v>
      </c>
      <c r="J10477" s="3" t="s">
        <v>116</v>
      </c>
      <c r="K10477" s="4" t="s">
        <v>4</v>
      </c>
    </row>
    <row r="10478" spans="1:12" hidden="1" outlineLevel="1">
      <c r="A10478" s="545" t="s">
        <v>2859</v>
      </c>
      <c r="B10478" s="546">
        <v>42096</v>
      </c>
      <c r="C10478" s="547" t="s">
        <v>2904</v>
      </c>
      <c r="D10478" s="691">
        <v>10000</v>
      </c>
      <c r="E10478" s="28"/>
      <c r="I10478" s="72">
        <v>42095</v>
      </c>
      <c r="J10478" s="1" t="s">
        <v>41</v>
      </c>
      <c r="K10478" s="70">
        <v>950</v>
      </c>
    </row>
    <row r="10479" spans="1:12" hidden="1" outlineLevel="1">
      <c r="A10479" s="438" t="s">
        <v>421</v>
      </c>
      <c r="B10479" s="549">
        <v>42095</v>
      </c>
      <c r="C10479" s="463" t="s">
        <v>3307</v>
      </c>
      <c r="D10479" s="587">
        <v>1000</v>
      </c>
      <c r="E10479" s="28"/>
      <c r="F10479" s="1" t="s">
        <v>4856</v>
      </c>
      <c r="I10479" s="72">
        <v>42096</v>
      </c>
      <c r="J10479" s="1" t="s">
        <v>3587</v>
      </c>
      <c r="K10479" s="70">
        <v>1700</v>
      </c>
    </row>
    <row r="10480" spans="1:12" hidden="1" outlineLevel="1">
      <c r="A10480" s="438"/>
      <c r="B10480" s="549">
        <v>42095</v>
      </c>
      <c r="C10480" s="463" t="s">
        <v>3308</v>
      </c>
      <c r="D10480" s="587">
        <v>530</v>
      </c>
      <c r="E10480" s="28"/>
      <c r="I10480" s="72"/>
      <c r="K10480" s="70"/>
    </row>
    <row r="10481" spans="1:13" hidden="1" outlineLevel="1">
      <c r="A10481" s="438" t="s">
        <v>421</v>
      </c>
      <c r="B10481" s="549">
        <v>42095</v>
      </c>
      <c r="C10481" s="463" t="s">
        <v>5554</v>
      </c>
      <c r="D10481" s="587">
        <v>900</v>
      </c>
      <c r="E10481" s="28"/>
      <c r="F10481" s="777" t="s">
        <v>3307</v>
      </c>
      <c r="G10481" s="778">
        <f>D10479+D10480+D10481</f>
        <v>2430</v>
      </c>
      <c r="I10481" s="72"/>
      <c r="K10481" s="70"/>
    </row>
    <row r="10482" spans="1:13" ht="30" hidden="1" outlineLevel="1">
      <c r="A10482" s="714" t="s">
        <v>464</v>
      </c>
      <c r="B10482" s="715" t="s">
        <v>608</v>
      </c>
      <c r="C10482" s="716" t="s">
        <v>4183</v>
      </c>
      <c r="D10482" s="743" t="s">
        <v>608</v>
      </c>
      <c r="F10482" s="779" t="s">
        <v>6</v>
      </c>
      <c r="G10482" s="780">
        <v>1000</v>
      </c>
      <c r="I10482" s="72"/>
      <c r="J10482" s="1" t="s">
        <v>195</v>
      </c>
      <c r="K10482" s="225">
        <f>SUM(K10478:K10481)</f>
        <v>2650</v>
      </c>
    </row>
    <row r="10483" spans="1:13" hidden="1" outlineLevel="1">
      <c r="A10483" s="438" t="s">
        <v>421</v>
      </c>
      <c r="B10483" s="549">
        <v>42101</v>
      </c>
      <c r="C10483" s="463" t="s">
        <v>656</v>
      </c>
      <c r="D10483" s="587">
        <v>230</v>
      </c>
      <c r="F10483" s="621" t="s">
        <v>4050</v>
      </c>
      <c r="G10483" s="769">
        <f>D10503</f>
        <v>785</v>
      </c>
      <c r="I10483" s="32"/>
      <c r="K10483" s="225"/>
    </row>
    <row r="10484" spans="1:13" hidden="1" outlineLevel="1">
      <c r="A10484" s="438" t="s">
        <v>421</v>
      </c>
      <c r="B10484" s="549" t="s">
        <v>608</v>
      </c>
      <c r="C10484" s="554" t="s">
        <v>3305</v>
      </c>
      <c r="D10484" s="587" t="s">
        <v>608</v>
      </c>
      <c r="E10484" s="28"/>
      <c r="F10484" s="554" t="s">
        <v>4697</v>
      </c>
      <c r="G10484" s="778">
        <v>0</v>
      </c>
    </row>
    <row r="10485" spans="1:13" hidden="1" outlineLevel="1">
      <c r="A10485" s="709" t="s">
        <v>467</v>
      </c>
      <c r="B10485" s="710">
        <v>42119</v>
      </c>
      <c r="C10485" s="709" t="s">
        <v>3304</v>
      </c>
      <c r="D10485" s="953">
        <v>284.72000000000003</v>
      </c>
      <c r="E10485" s="733"/>
      <c r="F10485" s="795"/>
      <c r="G10485" s="870">
        <f>SUM(G10481:G10484)</f>
        <v>4215</v>
      </c>
      <c r="I10485" s="1" t="s">
        <v>115</v>
      </c>
      <c r="J10485" s="1" t="s">
        <v>2</v>
      </c>
      <c r="K10485" s="1" t="s">
        <v>4</v>
      </c>
    </row>
    <row r="10486" spans="1:13" hidden="1" outlineLevel="1">
      <c r="A10486" s="709" t="s">
        <v>467</v>
      </c>
      <c r="B10486" s="710">
        <v>42119</v>
      </c>
      <c r="C10486" s="709" t="s">
        <v>614</v>
      </c>
      <c r="D10486" s="953">
        <v>279.77999999999997</v>
      </c>
      <c r="E10486" s="733"/>
      <c r="F10486" s="6"/>
      <c r="G10486" s="2"/>
      <c r="I10486" s="249">
        <v>42097</v>
      </c>
      <c r="J10486" s="1" t="s">
        <v>1229</v>
      </c>
      <c r="K10486" s="2">
        <v>400</v>
      </c>
      <c r="L10486" s="13"/>
    </row>
    <row r="10487" spans="1:13" ht="15" hidden="1" customHeight="1" outlineLevel="1">
      <c r="A10487" s="438" t="s">
        <v>421</v>
      </c>
      <c r="B10487" s="549" t="s">
        <v>608</v>
      </c>
      <c r="C10487" s="421" t="s">
        <v>2597</v>
      </c>
      <c r="D10487" s="588" t="s">
        <v>608</v>
      </c>
      <c r="E10487" s="28"/>
      <c r="F10487" s="187"/>
      <c r="G10487" s="2"/>
      <c r="I10487" s="249">
        <v>42099</v>
      </c>
      <c r="J10487" s="205" t="s">
        <v>2796</v>
      </c>
      <c r="K10487" s="2">
        <v>330</v>
      </c>
      <c r="L10487" s="13"/>
      <c r="M10487" s="13"/>
    </row>
    <row r="10488" spans="1:13" hidden="1" outlineLevel="1">
      <c r="A10488" s="438" t="s">
        <v>421</v>
      </c>
      <c r="B10488" s="549" t="s">
        <v>608</v>
      </c>
      <c r="C10488" s="554" t="s">
        <v>475</v>
      </c>
      <c r="D10488" s="588" t="s">
        <v>608</v>
      </c>
      <c r="E10488" s="28"/>
      <c r="F10488" s="187"/>
      <c r="G10488" s="2"/>
      <c r="I10488" s="249">
        <v>42101</v>
      </c>
      <c r="J10488" s="1" t="s">
        <v>1229</v>
      </c>
      <c r="K10488" s="2">
        <v>40</v>
      </c>
      <c r="L10488" s="13"/>
    </row>
    <row r="10489" spans="1:13" hidden="1" outlineLevel="1">
      <c r="A10489" s="438" t="s">
        <v>421</v>
      </c>
      <c r="B10489" s="549" t="s">
        <v>608</v>
      </c>
      <c r="C10489" s="554" t="s">
        <v>283</v>
      </c>
      <c r="D10489" s="588" t="s">
        <v>608</v>
      </c>
      <c r="E10489" s="28"/>
      <c r="F10489" s="187"/>
      <c r="G10489" s="2"/>
      <c r="I10489" s="249">
        <v>42111</v>
      </c>
      <c r="J10489" s="1" t="s">
        <v>1255</v>
      </c>
      <c r="K10489" s="2">
        <v>520</v>
      </c>
      <c r="L10489" s="13"/>
    </row>
    <row r="10490" spans="1:13" hidden="1" outlineLevel="1">
      <c r="A10490" s="709" t="s">
        <v>467</v>
      </c>
      <c r="B10490" s="710">
        <v>42119</v>
      </c>
      <c r="C10490" s="711" t="s">
        <v>27</v>
      </c>
      <c r="D10490" s="953">
        <v>1010.12</v>
      </c>
      <c r="E10490" s="733"/>
      <c r="F10490" s="980" t="s">
        <v>5250</v>
      </c>
      <c r="G10490" s="631">
        <v>3500</v>
      </c>
      <c r="I10490" s="249">
        <v>42118</v>
      </c>
      <c r="J10490" s="1" t="s">
        <v>232</v>
      </c>
      <c r="K10490" s="13">
        <v>550</v>
      </c>
      <c r="L10490" s="13"/>
    </row>
    <row r="10491" spans="1:13" ht="30" hidden="1" outlineLevel="1">
      <c r="A10491" s="550" t="s">
        <v>3306</v>
      </c>
      <c r="B10491" s="551">
        <v>42096</v>
      </c>
      <c r="C10491" s="560" t="s">
        <v>3310</v>
      </c>
      <c r="D10491" s="693">
        <v>1000</v>
      </c>
      <c r="E10491" s="28"/>
      <c r="F10491" s="981" t="s">
        <v>5397</v>
      </c>
      <c r="G10491" s="631">
        <v>1000</v>
      </c>
      <c r="L10491" s="13"/>
    </row>
    <row r="10492" spans="1:13" ht="30" hidden="1" outlineLevel="1">
      <c r="A10492" s="545" t="s">
        <v>2859</v>
      </c>
      <c r="B10492" s="546" t="s">
        <v>608</v>
      </c>
      <c r="C10492" s="547" t="s">
        <v>2179</v>
      </c>
      <c r="D10492" s="592" t="s">
        <v>608</v>
      </c>
      <c r="E10492" s="28"/>
      <c r="F10492" s="981" t="s">
        <v>5398</v>
      </c>
      <c r="G10492" s="631">
        <v>1000</v>
      </c>
      <c r="I10492" s="32"/>
      <c r="K10492" s="13"/>
      <c r="L10492" s="13"/>
    </row>
    <row r="10493" spans="1:13" ht="30" hidden="1" outlineLevel="1">
      <c r="A10493" s="438" t="s">
        <v>421</v>
      </c>
      <c r="B10493" s="549" t="s">
        <v>608</v>
      </c>
      <c r="C10493" s="554" t="s">
        <v>4697</v>
      </c>
      <c r="D10493" s="587" t="s">
        <v>608</v>
      </c>
      <c r="E10493" s="28"/>
      <c r="F10493" s="981" t="s">
        <v>5510</v>
      </c>
      <c r="G10493" s="631">
        <v>1000</v>
      </c>
      <c r="I10493" s="32"/>
      <c r="K10493" s="13"/>
      <c r="L10493" s="13"/>
    </row>
    <row r="10494" spans="1:13" ht="30" hidden="1" outlineLevel="1">
      <c r="A10494" s="438" t="s">
        <v>421</v>
      </c>
      <c r="B10494" s="549" t="s">
        <v>5676</v>
      </c>
      <c r="C10494" s="554" t="s">
        <v>6</v>
      </c>
      <c r="D10494" s="1002" t="s">
        <v>5677</v>
      </c>
      <c r="E10494" s="28"/>
      <c r="F10494" s="981" t="s">
        <v>5634</v>
      </c>
      <c r="G10494" s="631">
        <v>1000</v>
      </c>
      <c r="I10494" s="32"/>
      <c r="K10494" s="13"/>
      <c r="L10494" s="13"/>
    </row>
    <row r="10495" spans="1:13" hidden="1" outlineLevel="1">
      <c r="A10495" s="545" t="s">
        <v>2859</v>
      </c>
      <c r="B10495" s="546" t="s">
        <v>608</v>
      </c>
      <c r="C10495" s="547" t="s">
        <v>6</v>
      </c>
      <c r="D10495" s="691" t="s">
        <v>608</v>
      </c>
      <c r="E10495" s="28"/>
      <c r="F10495" s="982" t="s">
        <v>5273</v>
      </c>
      <c r="G10495" s="983">
        <v>1500</v>
      </c>
      <c r="I10495" s="32"/>
      <c r="K10495" s="13"/>
      <c r="L10495" s="13"/>
    </row>
    <row r="10496" spans="1:13" hidden="1" outlineLevel="1">
      <c r="A10496" s="545" t="s">
        <v>2859</v>
      </c>
      <c r="B10496" s="546">
        <v>42096</v>
      </c>
      <c r="C10496" s="547" t="s">
        <v>3312</v>
      </c>
      <c r="D10496" s="691">
        <v>25000</v>
      </c>
      <c r="E10496" s="28"/>
      <c r="F10496" s="187"/>
      <c r="G10496" s="2">
        <f>SUM(G10490:G10495)</f>
        <v>9000</v>
      </c>
      <c r="I10496" s="32"/>
      <c r="K10496" s="13"/>
      <c r="L10496" s="13"/>
    </row>
    <row r="10497" spans="1:12" hidden="1" outlineLevel="1">
      <c r="A10497" s="545" t="s">
        <v>2859</v>
      </c>
      <c r="B10497" s="546" t="s">
        <v>608</v>
      </c>
      <c r="C10497" s="547" t="s">
        <v>5050</v>
      </c>
      <c r="D10497" s="766" t="s">
        <v>608</v>
      </c>
      <c r="E10497" s="28"/>
      <c r="F10497" s="187"/>
      <c r="G10497" s="2"/>
      <c r="I10497" s="32"/>
      <c r="K10497" s="13"/>
      <c r="L10497" s="13"/>
    </row>
    <row r="10498" spans="1:12" ht="30" hidden="1" outlineLevel="1">
      <c r="A10498" s="545" t="s">
        <v>2859</v>
      </c>
      <c r="B10498" s="565" t="s">
        <v>5751</v>
      </c>
      <c r="C10498" s="547" t="s">
        <v>5051</v>
      </c>
      <c r="D10498" s="766" t="s">
        <v>5752</v>
      </c>
      <c r="E10498" s="28"/>
      <c r="F10498" s="187"/>
      <c r="G10498" s="2"/>
      <c r="I10498" s="32"/>
      <c r="K10498" s="13"/>
      <c r="L10498" s="13"/>
    </row>
    <row r="10499" spans="1:12" hidden="1" outlineLevel="1">
      <c r="B10499" s="249"/>
      <c r="E10499" s="28"/>
      <c r="F10499" s="981" t="s">
        <v>3358</v>
      </c>
      <c r="G10499" s="631">
        <v>300</v>
      </c>
      <c r="H10499" s="1">
        <v>300</v>
      </c>
      <c r="I10499" s="32"/>
      <c r="K10499" s="13"/>
      <c r="L10499" s="13"/>
    </row>
    <row r="10500" spans="1:12" hidden="1" outlineLevel="1">
      <c r="A10500" s="438" t="s">
        <v>421</v>
      </c>
      <c r="B10500" s="549">
        <v>42101</v>
      </c>
      <c r="C10500" s="554" t="s">
        <v>5612</v>
      </c>
      <c r="D10500" s="587">
        <f>30*43</f>
        <v>1290</v>
      </c>
      <c r="E10500" s="28"/>
      <c r="F10500" s="981" t="s">
        <v>5690</v>
      </c>
      <c r="G10500" s="631">
        <v>500</v>
      </c>
      <c r="H10500" s="1">
        <v>500</v>
      </c>
      <c r="I10500" s="32"/>
      <c r="K10500" s="13"/>
      <c r="L10500" s="13"/>
    </row>
    <row r="10501" spans="1:12" hidden="1" outlineLevel="1">
      <c r="A10501" s="438" t="s">
        <v>421</v>
      </c>
      <c r="B10501" s="549">
        <v>42101</v>
      </c>
      <c r="C10501" s="554" t="s">
        <v>2598</v>
      </c>
      <c r="D10501" s="587">
        <v>140</v>
      </c>
      <c r="E10501" s="28"/>
      <c r="F10501" s="981" t="s">
        <v>5691</v>
      </c>
      <c r="G10501" s="631">
        <v>1400</v>
      </c>
      <c r="H10501" s="1">
        <v>700</v>
      </c>
      <c r="I10501" s="32"/>
      <c r="K10501" s="13"/>
      <c r="L10501" s="13"/>
    </row>
    <row r="10502" spans="1:12" ht="30" hidden="1" outlineLevel="1">
      <c r="A10502" s="438" t="s">
        <v>4048</v>
      </c>
      <c r="B10502" s="549">
        <v>42101</v>
      </c>
      <c r="C10502" s="554" t="s">
        <v>5632</v>
      </c>
      <c r="D10502" s="587">
        <f>15*43</f>
        <v>645</v>
      </c>
      <c r="F10502" s="1008" t="s">
        <v>195</v>
      </c>
      <c r="G10502" s="70">
        <f>SUM(G10499:G10501)</f>
        <v>2200</v>
      </c>
      <c r="H10502" s="1">
        <f>SUM(H10499:H10501)</f>
        <v>1500</v>
      </c>
      <c r="I10502" s="32"/>
      <c r="K10502" s="13"/>
      <c r="L10502" s="13"/>
    </row>
    <row r="10503" spans="1:12" hidden="1" outlineLevel="1">
      <c r="A10503" s="438" t="s">
        <v>421</v>
      </c>
      <c r="B10503" s="549">
        <v>42101</v>
      </c>
      <c r="C10503" s="621" t="s">
        <v>4050</v>
      </c>
      <c r="D10503" s="622">
        <f>D10500+D10501-D10502</f>
        <v>785</v>
      </c>
      <c r="F10503" s="182" t="s">
        <v>5692</v>
      </c>
      <c r="G10503" s="391">
        <v>800</v>
      </c>
      <c r="H10503" s="2">
        <f>G10503+G10505</f>
        <v>900</v>
      </c>
      <c r="I10503" s="32"/>
      <c r="K10503" s="13"/>
      <c r="L10503" s="13"/>
    </row>
    <row r="10504" spans="1:12" hidden="1" outlineLevel="1">
      <c r="F10504" s="982" t="s">
        <v>5273</v>
      </c>
      <c r="G10504" s="983">
        <f>G10502-G10503</f>
        <v>1400</v>
      </c>
      <c r="H10504" s="2">
        <f>H10502-H10503</f>
        <v>600</v>
      </c>
      <c r="I10504" s="32"/>
      <c r="K10504" s="13"/>
      <c r="L10504" s="13"/>
    </row>
    <row r="10505" spans="1:12" hidden="1" outlineLevel="1">
      <c r="D10505" s="1"/>
      <c r="F10505" s="182" t="s">
        <v>5694</v>
      </c>
      <c r="G10505" s="391">
        <v>100</v>
      </c>
      <c r="I10505" s="32"/>
      <c r="K10505" s="13"/>
      <c r="L10505" s="13"/>
    </row>
    <row r="10506" spans="1:12" hidden="1" outlineLevel="1">
      <c r="F10506" s="982" t="s">
        <v>5273</v>
      </c>
      <c r="G10506" s="983">
        <f>G10504-G10505</f>
        <v>1300</v>
      </c>
      <c r="I10506" s="32"/>
      <c r="K10506" s="13"/>
      <c r="L10506" s="13"/>
    </row>
    <row r="10507" spans="1:12" hidden="1" outlineLevel="1">
      <c r="B10507" s="249"/>
      <c r="I10507" s="32"/>
      <c r="K10507" s="13"/>
      <c r="L10507" s="13"/>
    </row>
    <row r="10508" spans="1:12" hidden="1" outlineLevel="1">
      <c r="B10508" s="249">
        <v>42095</v>
      </c>
      <c r="C10508" s="1" t="s">
        <v>367</v>
      </c>
      <c r="D10508" s="2">
        <v>30</v>
      </c>
      <c r="I10508" s="32"/>
      <c r="K10508" s="13"/>
      <c r="L10508" s="13"/>
    </row>
    <row r="10509" spans="1:12" hidden="1" outlineLevel="1">
      <c r="B10509" s="249">
        <v>42095</v>
      </c>
      <c r="C10509" s="1" t="s">
        <v>525</v>
      </c>
      <c r="D10509" s="2">
        <v>90</v>
      </c>
      <c r="I10509" s="32"/>
      <c r="K10509" s="13"/>
      <c r="L10509" s="13"/>
    </row>
    <row r="10510" spans="1:12" hidden="1" outlineLevel="1">
      <c r="B10510" s="249">
        <v>42095</v>
      </c>
      <c r="C10510" s="236" t="s">
        <v>12</v>
      </c>
      <c r="D10510" s="70">
        <v>80</v>
      </c>
      <c r="I10510" s="32"/>
      <c r="K10510" s="13"/>
      <c r="L10510" s="13"/>
    </row>
    <row r="10511" spans="1:12" hidden="1" outlineLevel="1">
      <c r="B10511" s="249">
        <v>42095</v>
      </c>
      <c r="C10511" s="1" t="s">
        <v>2928</v>
      </c>
      <c r="D10511" s="2">
        <v>400</v>
      </c>
      <c r="G10511" s="1" t="s">
        <v>5706</v>
      </c>
      <c r="H10511" s="1" t="s">
        <v>5705</v>
      </c>
      <c r="I10511" s="32"/>
      <c r="K10511" s="13"/>
      <c r="L10511" s="13"/>
    </row>
    <row r="10512" spans="1:12" hidden="1" outlineLevel="1">
      <c r="A10512" s="2"/>
      <c r="B10512" s="249">
        <v>42095</v>
      </c>
      <c r="C10512" s="1" t="s">
        <v>525</v>
      </c>
      <c r="D10512" s="2">
        <v>40</v>
      </c>
      <c r="G10512" s="1009" t="s">
        <v>5699</v>
      </c>
      <c r="H10512" s="1009">
        <v>8</v>
      </c>
      <c r="I10512" s="32"/>
      <c r="K10512" s="13"/>
    </row>
    <row r="10513" spans="1:11" hidden="1" outlineLevel="1">
      <c r="A10513" s="2"/>
      <c r="B10513" s="249">
        <v>42095</v>
      </c>
      <c r="C10513" s="1" t="s">
        <v>525</v>
      </c>
      <c r="D10513" s="2">
        <v>130</v>
      </c>
      <c r="G10513" s="1009" t="s">
        <v>5704</v>
      </c>
      <c r="H10513" s="1009" t="s">
        <v>5700</v>
      </c>
      <c r="I10513" s="32"/>
      <c r="K10513" s="13"/>
    </row>
    <row r="10514" spans="1:11" hidden="1" outlineLevel="1">
      <c r="B10514" s="249">
        <v>42095</v>
      </c>
      <c r="C10514" s="1" t="s">
        <v>5649</v>
      </c>
      <c r="D10514" s="2">
        <v>200</v>
      </c>
      <c r="G10514" s="1009" t="s">
        <v>5703</v>
      </c>
      <c r="I10514" s="32"/>
      <c r="K10514" s="13"/>
    </row>
    <row r="10515" spans="1:11" hidden="1" outlineLevel="1">
      <c r="A10515" s="2"/>
      <c r="B10515" s="249">
        <v>42095</v>
      </c>
      <c r="C10515" s="1" t="s">
        <v>18</v>
      </c>
      <c r="D10515" s="2">
        <v>139</v>
      </c>
      <c r="G10515" s="1009" t="s">
        <v>5701</v>
      </c>
      <c r="I10515" s="32"/>
      <c r="J10515" s="2"/>
      <c r="K10515" s="13"/>
    </row>
    <row r="10516" spans="1:11" hidden="1" outlineLevel="1">
      <c r="A10516" s="2"/>
      <c r="B10516" s="249">
        <v>42095</v>
      </c>
      <c r="C10516" s="1" t="s">
        <v>143</v>
      </c>
      <c r="D10516" s="2">
        <v>12</v>
      </c>
      <c r="G10516" s="1010" t="s">
        <v>5702</v>
      </c>
      <c r="K10516" s="13"/>
    </row>
    <row r="10517" spans="1:11" hidden="1" outlineLevel="1">
      <c r="A10517" s="2"/>
      <c r="B10517" s="249">
        <v>42095</v>
      </c>
      <c r="C10517" s="1" t="s">
        <v>525</v>
      </c>
      <c r="D10517" s="2">
        <v>19</v>
      </c>
      <c r="G10517" s="70"/>
      <c r="I10517" s="32"/>
      <c r="K10517" s="13"/>
    </row>
    <row r="10518" spans="1:11" hidden="1" outlineLevel="1">
      <c r="A10518" s="2"/>
      <c r="B10518" s="249">
        <v>42095</v>
      </c>
      <c r="C10518" s="236" t="s">
        <v>5650</v>
      </c>
      <c r="D10518" s="70">
        <v>15</v>
      </c>
      <c r="F10518" s="2"/>
      <c r="G10518" s="70"/>
      <c r="K10518" s="13"/>
    </row>
    <row r="10519" spans="1:11" hidden="1" outlineLevel="1">
      <c r="A10519" s="2"/>
      <c r="B10519" s="249">
        <v>42095</v>
      </c>
      <c r="C10519" s="236" t="s">
        <v>23</v>
      </c>
      <c r="D10519" s="70">
        <v>72</v>
      </c>
      <c r="G10519" s="2"/>
      <c r="K10519" s="13"/>
    </row>
    <row r="10520" spans="1:11" hidden="1" outlineLevel="1">
      <c r="A10520" s="2"/>
      <c r="B10520" s="249">
        <v>42096</v>
      </c>
      <c r="C10520" s="236" t="s">
        <v>525</v>
      </c>
      <c r="D10520" s="70">
        <v>55</v>
      </c>
      <c r="K10520" s="13"/>
    </row>
    <row r="10521" spans="1:11" hidden="1" outlineLevel="1">
      <c r="A10521" s="2"/>
      <c r="B10521" s="249">
        <v>42096</v>
      </c>
      <c r="C10521" s="236" t="s">
        <v>12</v>
      </c>
      <c r="D10521" s="70">
        <v>63</v>
      </c>
      <c r="K10521" s="13"/>
    </row>
    <row r="10522" spans="1:11" hidden="1" outlineLevel="1">
      <c r="A10522" s="2"/>
      <c r="B10522" s="249">
        <v>42096</v>
      </c>
      <c r="C10522" s="236" t="s">
        <v>525</v>
      </c>
      <c r="D10522" s="70">
        <v>20</v>
      </c>
      <c r="K10522" s="13"/>
    </row>
    <row r="10523" spans="1:11" hidden="1" outlineLevel="1">
      <c r="A10523" s="2"/>
      <c r="B10523" s="249">
        <v>42096</v>
      </c>
      <c r="C10523" s="236" t="s">
        <v>525</v>
      </c>
      <c r="D10523" s="70">
        <v>20</v>
      </c>
      <c r="F10523" s="2"/>
    </row>
    <row r="10524" spans="1:11" hidden="1" outlineLevel="1">
      <c r="A10524" s="2"/>
      <c r="B10524" s="249">
        <v>42096</v>
      </c>
      <c r="C10524" s="236" t="s">
        <v>525</v>
      </c>
      <c r="D10524" s="70">
        <v>50</v>
      </c>
      <c r="F10524" s="2"/>
      <c r="K10524" s="13"/>
    </row>
    <row r="10525" spans="1:11" hidden="1" outlineLevel="1">
      <c r="A10525" s="2"/>
      <c r="B10525" s="249">
        <v>42096</v>
      </c>
      <c r="C10525" s="236" t="s">
        <v>23</v>
      </c>
      <c r="D10525" s="70">
        <v>75</v>
      </c>
      <c r="F10525" s="2"/>
      <c r="G10525" s="25"/>
      <c r="J10525" s="1" t="s">
        <v>195</v>
      </c>
      <c r="K10525" s="13">
        <f>SUM(K10486:K10524)</f>
        <v>1840</v>
      </c>
    </row>
    <row r="10526" spans="1:11" hidden="1" outlineLevel="1">
      <c r="B10526" s="249">
        <v>42097</v>
      </c>
      <c r="C10526" s="236" t="s">
        <v>525</v>
      </c>
      <c r="D10526" s="70">
        <v>25</v>
      </c>
      <c r="F10526" s="2"/>
      <c r="G10526" s="2"/>
      <c r="J10526" s="1" t="s">
        <v>130</v>
      </c>
      <c r="K10526" s="225">
        <f>K10482-K10525</f>
        <v>810</v>
      </c>
    </row>
    <row r="10527" spans="1:11" hidden="1" outlineLevel="1">
      <c r="B10527" s="249">
        <v>42097</v>
      </c>
      <c r="C10527" s="236" t="s">
        <v>12</v>
      </c>
      <c r="D10527" s="70">
        <v>223</v>
      </c>
      <c r="F10527" s="2"/>
    </row>
    <row r="10528" spans="1:11" hidden="1" outlineLevel="1">
      <c r="B10528" s="249">
        <v>42097</v>
      </c>
      <c r="C10528" s="1" t="s">
        <v>525</v>
      </c>
      <c r="D10528" s="2">
        <v>22</v>
      </c>
      <c r="F10528" s="2"/>
      <c r="I10528" s="72"/>
      <c r="K10528" s="2"/>
    </row>
    <row r="10529" spans="2:11" hidden="1" outlineLevel="1">
      <c r="B10529" s="249">
        <v>42097</v>
      </c>
      <c r="C10529" s="1" t="s">
        <v>1229</v>
      </c>
      <c r="D10529" s="2">
        <v>2</v>
      </c>
      <c r="F10529" s="2"/>
      <c r="G10529" s="2"/>
      <c r="I10529" s="32"/>
      <c r="K10529" s="2"/>
    </row>
    <row r="10530" spans="2:11" hidden="1" outlineLevel="1">
      <c r="B10530" s="249">
        <v>42098</v>
      </c>
      <c r="C10530" s="1" t="s">
        <v>131</v>
      </c>
      <c r="D10530" s="2">
        <v>12</v>
      </c>
      <c r="F10530" s="2"/>
    </row>
    <row r="10531" spans="2:11" hidden="1" outlineLevel="1">
      <c r="B10531" s="249">
        <v>42098</v>
      </c>
      <c r="C10531" s="1" t="s">
        <v>3043</v>
      </c>
      <c r="D10531" s="2">
        <v>100</v>
      </c>
      <c r="F10531" s="2"/>
    </row>
    <row r="10532" spans="2:11" hidden="1" outlineLevel="1">
      <c r="B10532" s="249">
        <v>42098</v>
      </c>
      <c r="C10532" s="1" t="s">
        <v>3044</v>
      </c>
      <c r="D10532" s="14">
        <v>1250</v>
      </c>
      <c r="F10532" s="2"/>
    </row>
    <row r="10533" spans="2:11" hidden="1" outlineLevel="1">
      <c r="B10533" s="249">
        <v>42098</v>
      </c>
      <c r="C10533" s="236" t="s">
        <v>977</v>
      </c>
      <c r="D10533" s="70">
        <v>650</v>
      </c>
      <c r="F10533" s="2"/>
    </row>
    <row r="10534" spans="2:11" hidden="1" outlineLevel="1">
      <c r="B10534" s="249">
        <v>42098</v>
      </c>
      <c r="C10534" s="236" t="s">
        <v>525</v>
      </c>
      <c r="D10534" s="70">
        <v>47</v>
      </c>
      <c r="F10534" s="2"/>
    </row>
    <row r="10535" spans="2:11" hidden="1" outlineLevel="1">
      <c r="B10535" s="249">
        <v>42098</v>
      </c>
      <c r="C10535" s="236" t="s">
        <v>12</v>
      </c>
      <c r="D10535" s="70">
        <v>50</v>
      </c>
    </row>
    <row r="10536" spans="2:11" hidden="1" outlineLevel="1">
      <c r="B10536" s="249">
        <v>42098</v>
      </c>
      <c r="C10536" s="1" t="s">
        <v>5662</v>
      </c>
      <c r="D10536" s="2">
        <v>60</v>
      </c>
    </row>
    <row r="10537" spans="2:11" hidden="1" outlineLevel="1">
      <c r="B10537" s="249">
        <v>42098</v>
      </c>
      <c r="C10537" s="1" t="s">
        <v>5663</v>
      </c>
      <c r="D10537" s="2">
        <v>48</v>
      </c>
      <c r="F10537" s="2"/>
      <c r="G10537" s="2"/>
    </row>
    <row r="10538" spans="2:11" hidden="1" outlineLevel="1">
      <c r="B10538" s="249">
        <v>42098</v>
      </c>
      <c r="C10538" s="1" t="s">
        <v>5664</v>
      </c>
      <c r="D10538" s="2">
        <v>16</v>
      </c>
      <c r="F10538" s="2"/>
      <c r="G10538" s="2"/>
    </row>
    <row r="10539" spans="2:11" hidden="1" outlineLevel="1">
      <c r="B10539" s="249">
        <v>42098</v>
      </c>
      <c r="C10539" s="1" t="s">
        <v>23</v>
      </c>
      <c r="D10539" s="2">
        <v>50</v>
      </c>
      <c r="G10539" s="2"/>
    </row>
    <row r="10540" spans="2:11" hidden="1" outlineLevel="1">
      <c r="B10540" s="249">
        <v>42099</v>
      </c>
      <c r="C10540" s="1" t="s">
        <v>12</v>
      </c>
      <c r="D10540" s="2">
        <v>50</v>
      </c>
      <c r="G10540" s="2"/>
    </row>
    <row r="10541" spans="2:11" hidden="1" outlineLevel="1">
      <c r="B10541" s="249">
        <v>42099</v>
      </c>
      <c r="C10541" s="1" t="s">
        <v>246</v>
      </c>
      <c r="D10541" s="2">
        <v>45</v>
      </c>
      <c r="F10541" s="2"/>
      <c r="G10541" s="2"/>
    </row>
    <row r="10542" spans="2:11" hidden="1" outlineLevel="1">
      <c r="B10542" s="249">
        <v>42099</v>
      </c>
      <c r="C10542" s="236" t="s">
        <v>5665</v>
      </c>
      <c r="D10542" s="70">
        <v>50</v>
      </c>
      <c r="F10542" s="2"/>
      <c r="G10542" s="2"/>
    </row>
    <row r="10543" spans="2:11" hidden="1" outlineLevel="1">
      <c r="B10543" s="249">
        <v>42099</v>
      </c>
      <c r="C10543" s="236" t="s">
        <v>23</v>
      </c>
      <c r="D10543" s="70">
        <v>190</v>
      </c>
      <c r="G10543" s="2"/>
    </row>
    <row r="10544" spans="2:11" hidden="1" outlineLevel="1">
      <c r="B10544" s="249">
        <v>42100</v>
      </c>
      <c r="C10544" s="236" t="s">
        <v>525</v>
      </c>
      <c r="D10544" s="70">
        <v>30</v>
      </c>
      <c r="F10544" s="2"/>
      <c r="G10544" s="2"/>
    </row>
    <row r="10545" spans="2:8" hidden="1" outlineLevel="1">
      <c r="B10545" s="249">
        <v>42100</v>
      </c>
      <c r="C10545" s="1" t="s">
        <v>12</v>
      </c>
      <c r="D10545" s="2">
        <v>70</v>
      </c>
      <c r="F10545" s="2"/>
      <c r="H10545" s="7"/>
    </row>
    <row r="10546" spans="2:8" hidden="1" outlineLevel="1">
      <c r="B10546" s="249">
        <v>42100</v>
      </c>
      <c r="C10546" s="1" t="s">
        <v>132</v>
      </c>
      <c r="D10546" s="2">
        <v>100</v>
      </c>
      <c r="F10546" s="2"/>
      <c r="H10546" s="7"/>
    </row>
    <row r="10547" spans="2:8" hidden="1" outlineLevel="1">
      <c r="B10547" s="249">
        <v>42100</v>
      </c>
      <c r="C10547" s="1" t="s">
        <v>525</v>
      </c>
      <c r="D10547" s="2">
        <v>32</v>
      </c>
      <c r="H10547" s="7"/>
    </row>
    <row r="10548" spans="2:8" hidden="1" outlineLevel="1">
      <c r="B10548" s="249">
        <v>42100</v>
      </c>
      <c r="C10548" s="1" t="s">
        <v>516</v>
      </c>
      <c r="D10548" s="2">
        <v>10</v>
      </c>
      <c r="F10548" s="2"/>
      <c r="G10548" s="2"/>
    </row>
    <row r="10549" spans="2:8" hidden="1" outlineLevel="1">
      <c r="B10549" s="249">
        <v>42100</v>
      </c>
      <c r="C10549" s="1" t="s">
        <v>5113</v>
      </c>
      <c r="D10549" s="2">
        <v>10</v>
      </c>
      <c r="G10549" s="2"/>
    </row>
    <row r="10550" spans="2:8" hidden="1" outlineLevel="1">
      <c r="B10550" s="249">
        <v>42101</v>
      </c>
      <c r="C10550" s="1" t="s">
        <v>3262</v>
      </c>
      <c r="D10550" s="2">
        <v>80</v>
      </c>
      <c r="G10550" s="2"/>
    </row>
    <row r="10551" spans="2:8" hidden="1" outlineLevel="1">
      <c r="B10551" s="249">
        <v>42101</v>
      </c>
      <c r="C10551" s="1" t="s">
        <v>5670</v>
      </c>
      <c r="D10551" s="2">
        <v>93</v>
      </c>
      <c r="F10551" s="2"/>
    </row>
    <row r="10552" spans="2:8" hidden="1" outlineLevel="1">
      <c r="B10552" s="249">
        <v>42101</v>
      </c>
      <c r="C10552" s="1" t="s">
        <v>51</v>
      </c>
      <c r="D10552" s="14">
        <v>115</v>
      </c>
    </row>
    <row r="10553" spans="2:8" hidden="1" outlineLevel="1">
      <c r="B10553" s="249">
        <v>42101</v>
      </c>
      <c r="C10553" s="1" t="s">
        <v>18</v>
      </c>
      <c r="D10553" s="2">
        <v>100</v>
      </c>
    </row>
    <row r="10554" spans="2:8" hidden="1" outlineLevel="1">
      <c r="B10554" s="249">
        <v>42101</v>
      </c>
      <c r="C10554" s="1" t="s">
        <v>401</v>
      </c>
      <c r="D10554" s="2">
        <v>48</v>
      </c>
      <c r="F10554" s="2"/>
    </row>
    <row r="10555" spans="2:8" hidden="1" outlineLevel="1">
      <c r="B10555" s="249">
        <v>42101</v>
      </c>
      <c r="C10555" s="1" t="s">
        <v>5671</v>
      </c>
      <c r="D10555" s="2">
        <v>20</v>
      </c>
    </row>
    <row r="10556" spans="2:8" hidden="1" outlineLevel="1">
      <c r="B10556" s="249">
        <v>42101</v>
      </c>
      <c r="C10556" s="2" t="s">
        <v>18</v>
      </c>
      <c r="D10556" s="2">
        <v>137</v>
      </c>
      <c r="F10556" s="2"/>
    </row>
    <row r="10557" spans="2:8" hidden="1" outlineLevel="1">
      <c r="B10557" s="249">
        <v>42101</v>
      </c>
      <c r="C10557" s="1" t="s">
        <v>143</v>
      </c>
      <c r="D10557" s="2">
        <v>24</v>
      </c>
    </row>
    <row r="10558" spans="2:8" hidden="1" outlineLevel="1">
      <c r="B10558" s="249">
        <v>42101</v>
      </c>
      <c r="C10558" s="1" t="s">
        <v>18</v>
      </c>
      <c r="D10558" s="2">
        <v>30</v>
      </c>
      <c r="F10558" s="2"/>
    </row>
    <row r="10559" spans="2:8" hidden="1" outlineLevel="1">
      <c r="B10559" s="249">
        <v>42102</v>
      </c>
      <c r="C10559" s="1" t="s">
        <v>525</v>
      </c>
      <c r="D10559" s="2">
        <v>107</v>
      </c>
      <c r="F10559" s="2"/>
    </row>
    <row r="10560" spans="2:8" hidden="1" outlineLevel="1">
      <c r="B10560" s="249">
        <v>42102</v>
      </c>
      <c r="C10560" s="1" t="s">
        <v>525</v>
      </c>
      <c r="D10560" s="2">
        <v>32</v>
      </c>
    </row>
    <row r="10561" spans="2:15" hidden="1" outlineLevel="1">
      <c r="B10561" s="249">
        <v>42102</v>
      </c>
      <c r="C10561" s="1" t="s">
        <v>5672</v>
      </c>
      <c r="D10561" s="2">
        <v>1000</v>
      </c>
      <c r="F10561" s="2"/>
    </row>
    <row r="10562" spans="2:15" hidden="1" outlineLevel="1">
      <c r="B10562" s="249">
        <v>42102</v>
      </c>
      <c r="C10562" s="2" t="s">
        <v>5673</v>
      </c>
      <c r="D10562" s="2">
        <v>202</v>
      </c>
      <c r="F10562" s="233"/>
      <c r="G10562"/>
      <c r="H10562"/>
      <c r="I10562"/>
      <c r="J10562"/>
      <c r="K10562"/>
      <c r="L10562"/>
      <c r="M10562"/>
      <c r="N10562"/>
      <c r="O10562"/>
    </row>
    <row r="10563" spans="2:15" hidden="1" outlineLevel="1">
      <c r="B10563" s="249">
        <v>42102</v>
      </c>
      <c r="C10563" s="1" t="s">
        <v>246</v>
      </c>
      <c r="D10563" s="2">
        <v>80</v>
      </c>
    </row>
    <row r="10564" spans="2:15" hidden="1" outlineLevel="1">
      <c r="B10564" s="249">
        <v>42103</v>
      </c>
      <c r="C10564" s="1" t="s">
        <v>367</v>
      </c>
      <c r="D10564" s="2">
        <v>5</v>
      </c>
      <c r="G10564" s="2"/>
      <c r="I10564" s="32"/>
      <c r="K10564" s="2"/>
    </row>
    <row r="10565" spans="2:15" hidden="1" outlineLevel="1">
      <c r="B10565" s="249">
        <v>42103</v>
      </c>
      <c r="C10565" s="1" t="s">
        <v>525</v>
      </c>
      <c r="D10565" s="2">
        <v>40</v>
      </c>
      <c r="F10565" s="2"/>
      <c r="I10565" s="32"/>
      <c r="K10565" s="2"/>
    </row>
    <row r="10566" spans="2:15" hidden="1" outlineLevel="1">
      <c r="B10566" s="249">
        <v>42103</v>
      </c>
      <c r="C10566" s="2" t="s">
        <v>12</v>
      </c>
      <c r="D10566" s="2">
        <v>70</v>
      </c>
      <c r="F10566" s="2"/>
    </row>
    <row r="10567" spans="2:15" hidden="1" outlineLevel="1">
      <c r="B10567" s="249">
        <v>42103</v>
      </c>
      <c r="C10567" s="2" t="s">
        <v>525</v>
      </c>
      <c r="D10567" s="2">
        <v>12</v>
      </c>
      <c r="F10567" s="2"/>
      <c r="G10567" s="2"/>
    </row>
    <row r="10568" spans="2:15" hidden="1" outlineLevel="1">
      <c r="B10568" s="249">
        <v>42103</v>
      </c>
      <c r="C10568" s="2" t="s">
        <v>525</v>
      </c>
      <c r="D10568" s="2">
        <v>40</v>
      </c>
      <c r="F10568" s="2"/>
    </row>
    <row r="10569" spans="2:15" hidden="1" outlineLevel="1">
      <c r="B10569" s="249">
        <v>42103</v>
      </c>
      <c r="C10569" s="2" t="s">
        <v>401</v>
      </c>
      <c r="D10569" s="2">
        <v>24</v>
      </c>
    </row>
    <row r="10570" spans="2:15" hidden="1" outlineLevel="1">
      <c r="B10570" s="249">
        <v>42103</v>
      </c>
      <c r="C10570" s="2" t="s">
        <v>5675</v>
      </c>
      <c r="D10570" s="2">
        <v>63</v>
      </c>
    </row>
    <row r="10571" spans="2:15" hidden="1" outlineLevel="1">
      <c r="B10571" s="249">
        <v>42104</v>
      </c>
      <c r="C10571" s="1" t="s">
        <v>2316</v>
      </c>
      <c r="D10571" s="2">
        <v>100</v>
      </c>
      <c r="F10571" s="2"/>
    </row>
    <row r="10572" spans="2:15" hidden="1" outlineLevel="1">
      <c r="B10572" s="249">
        <v>42104</v>
      </c>
      <c r="C10572" s="1" t="s">
        <v>525</v>
      </c>
      <c r="D10572" s="2">
        <v>66</v>
      </c>
    </row>
    <row r="10573" spans="2:15" hidden="1" outlineLevel="1">
      <c r="B10573" s="249">
        <v>42104</v>
      </c>
      <c r="C10573" s="1" t="s">
        <v>12</v>
      </c>
      <c r="D10573" s="2">
        <v>173</v>
      </c>
      <c r="F10573" s="2"/>
    </row>
    <row r="10574" spans="2:15" hidden="1" outlineLevel="1">
      <c r="B10574" s="249">
        <v>42104</v>
      </c>
      <c r="C10574" s="1" t="s">
        <v>337</v>
      </c>
      <c r="D10574" s="2">
        <v>100</v>
      </c>
      <c r="F10574" s="2"/>
    </row>
    <row r="10575" spans="2:15" hidden="1" outlineLevel="1">
      <c r="B10575" s="249">
        <v>42104</v>
      </c>
      <c r="C10575" s="1" t="s">
        <v>246</v>
      </c>
      <c r="D10575" s="2">
        <v>90</v>
      </c>
    </row>
    <row r="10576" spans="2:15" hidden="1" outlineLevel="1">
      <c r="B10576" s="249">
        <v>42104</v>
      </c>
      <c r="C10576" s="1" t="s">
        <v>5681</v>
      </c>
      <c r="D10576" s="2">
        <v>10</v>
      </c>
    </row>
    <row r="10577" spans="2:10" hidden="1" outlineLevel="1">
      <c r="B10577" s="249">
        <v>42105</v>
      </c>
      <c r="C10577" s="1" t="s">
        <v>4505</v>
      </c>
      <c r="D10577" s="2">
        <v>50</v>
      </c>
    </row>
    <row r="10578" spans="2:10" hidden="1" outlineLevel="1">
      <c r="B10578" s="249">
        <v>42105</v>
      </c>
      <c r="C10578" s="1" t="s">
        <v>5682</v>
      </c>
      <c r="D10578" s="2">
        <v>150</v>
      </c>
      <c r="E10578" s="2"/>
      <c r="F10578" s="2"/>
    </row>
    <row r="10579" spans="2:10" hidden="1" outlineLevel="1">
      <c r="B10579" s="249">
        <v>42106</v>
      </c>
      <c r="C10579" s="1" t="s">
        <v>51</v>
      </c>
      <c r="D10579" s="2">
        <v>50</v>
      </c>
      <c r="F10579" s="2"/>
    </row>
    <row r="10580" spans="2:10" hidden="1" outlineLevel="1">
      <c r="B10580" s="249">
        <v>42106</v>
      </c>
      <c r="C10580" s="1" t="s">
        <v>207</v>
      </c>
      <c r="D10580" s="2">
        <v>40</v>
      </c>
      <c r="F10580" s="2"/>
      <c r="H10580" s="7"/>
    </row>
    <row r="10581" spans="2:10" hidden="1" outlineLevel="1">
      <c r="B10581" s="249">
        <v>42106</v>
      </c>
      <c r="C10581" s="1" t="s">
        <v>401</v>
      </c>
      <c r="D10581" s="2">
        <v>36</v>
      </c>
      <c r="E10581" s="2"/>
      <c r="H10581" s="7"/>
    </row>
    <row r="10582" spans="2:10" hidden="1" outlineLevel="1">
      <c r="B10582" s="249">
        <v>42107</v>
      </c>
      <c r="C10582" s="1" t="s">
        <v>5683</v>
      </c>
      <c r="D10582" s="2">
        <v>100</v>
      </c>
      <c r="E10582" s="2"/>
      <c r="J10582" s="7"/>
    </row>
    <row r="10583" spans="2:10" hidden="1" outlineLevel="1">
      <c r="B10583" s="249">
        <v>42107</v>
      </c>
      <c r="C10583" s="1" t="s">
        <v>831</v>
      </c>
      <c r="D10583" s="2">
        <v>20</v>
      </c>
      <c r="E10583" s="2"/>
      <c r="F10583" s="2"/>
      <c r="J10583" s="7"/>
    </row>
    <row r="10584" spans="2:10" hidden="1" outlineLevel="1">
      <c r="B10584" s="249">
        <v>42107</v>
      </c>
      <c r="C10584" s="1" t="s">
        <v>51</v>
      </c>
      <c r="D10584" s="2">
        <v>405</v>
      </c>
      <c r="E10584" s="2"/>
      <c r="F10584" s="2"/>
    </row>
    <row r="10585" spans="2:10" hidden="1" outlineLevel="1">
      <c r="B10585" s="249">
        <v>42107</v>
      </c>
      <c r="C10585" s="1" t="s">
        <v>114</v>
      </c>
      <c r="D10585" s="2">
        <v>90</v>
      </c>
      <c r="E10585" s="2"/>
      <c r="H10585" s="2"/>
    </row>
    <row r="10586" spans="2:10" hidden="1" outlineLevel="1">
      <c r="B10586" s="249">
        <v>42107</v>
      </c>
      <c r="C10586" s="1" t="s">
        <v>5684</v>
      </c>
      <c r="D10586" s="2">
        <v>145</v>
      </c>
      <c r="F10586" s="2"/>
    </row>
    <row r="10587" spans="2:10" hidden="1" outlineLevel="1">
      <c r="B10587" s="249">
        <v>42108</v>
      </c>
      <c r="C10587" s="1" t="s">
        <v>401</v>
      </c>
      <c r="D10587" s="2">
        <v>50</v>
      </c>
      <c r="F10587" s="2"/>
    </row>
    <row r="10588" spans="2:10" hidden="1" outlineLevel="1">
      <c r="B10588" s="249">
        <v>42108</v>
      </c>
      <c r="C10588" s="1" t="s">
        <v>289</v>
      </c>
      <c r="D10588" s="2">
        <v>3</v>
      </c>
      <c r="F10588" s="2"/>
    </row>
    <row r="10589" spans="2:10" hidden="1" outlineLevel="1">
      <c r="B10589" s="249">
        <v>42109</v>
      </c>
      <c r="C10589" s="1" t="s">
        <v>525</v>
      </c>
      <c r="D10589" s="2">
        <v>21</v>
      </c>
    </row>
    <row r="10590" spans="2:10" hidden="1" outlineLevel="1">
      <c r="B10590" s="249">
        <v>42109</v>
      </c>
      <c r="C10590" s="1" t="s">
        <v>525</v>
      </c>
      <c r="D10590" s="2">
        <v>38</v>
      </c>
      <c r="F10590" s="2"/>
      <c r="G10590" s="2"/>
    </row>
    <row r="10591" spans="2:10" hidden="1" outlineLevel="1">
      <c r="B10591" s="249">
        <v>42109</v>
      </c>
      <c r="C10591" s="1" t="s">
        <v>525</v>
      </c>
      <c r="D10591" s="2">
        <v>19</v>
      </c>
    </row>
    <row r="10592" spans="2:10" hidden="1" outlineLevel="1">
      <c r="B10592" s="249">
        <v>42109</v>
      </c>
      <c r="C10592" s="1" t="s">
        <v>12</v>
      </c>
      <c r="D10592" s="2">
        <v>40</v>
      </c>
    </row>
    <row r="10593" spans="2:6" hidden="1" outlineLevel="1">
      <c r="B10593" s="249">
        <v>42109</v>
      </c>
      <c r="C10593" s="1" t="s">
        <v>525</v>
      </c>
      <c r="D10593" s="2">
        <v>35</v>
      </c>
      <c r="F10593" s="2"/>
    </row>
    <row r="10594" spans="2:6" hidden="1" outlineLevel="1">
      <c r="B10594" s="249">
        <v>42109</v>
      </c>
      <c r="C10594" s="1" t="s">
        <v>516</v>
      </c>
      <c r="D10594" s="2">
        <v>20</v>
      </c>
      <c r="E10594" s="253"/>
      <c r="F10594" s="2"/>
    </row>
    <row r="10595" spans="2:6" hidden="1" outlineLevel="1">
      <c r="B10595" s="249">
        <v>42109</v>
      </c>
      <c r="C10595" s="1" t="s">
        <v>114</v>
      </c>
      <c r="D10595" s="2">
        <v>80</v>
      </c>
      <c r="E10595" s="2"/>
      <c r="F10595" s="2"/>
    </row>
    <row r="10596" spans="2:6" hidden="1" outlineLevel="1">
      <c r="B10596" s="249">
        <v>42110</v>
      </c>
      <c r="C10596" s="1" t="s">
        <v>525</v>
      </c>
      <c r="D10596" s="2">
        <v>67</v>
      </c>
    </row>
    <row r="10597" spans="2:6" hidden="1" outlineLevel="1">
      <c r="B10597" s="249">
        <v>42110</v>
      </c>
      <c r="C10597" s="1" t="s">
        <v>12</v>
      </c>
      <c r="D10597" s="2">
        <v>70</v>
      </c>
      <c r="F10597" s="2"/>
    </row>
    <row r="10598" spans="2:6" hidden="1" outlineLevel="1">
      <c r="B10598" s="249">
        <v>42110</v>
      </c>
      <c r="C10598" s="1" t="s">
        <v>525</v>
      </c>
      <c r="D10598" s="2">
        <v>29</v>
      </c>
    </row>
    <row r="10599" spans="2:6" hidden="1" outlineLevel="1">
      <c r="B10599" s="249">
        <v>42110</v>
      </c>
      <c r="C10599" s="2" t="s">
        <v>525</v>
      </c>
      <c r="D10599" s="2">
        <v>44</v>
      </c>
      <c r="F10599" s="2"/>
    </row>
    <row r="10600" spans="2:6" hidden="1" outlineLevel="1">
      <c r="B10600" s="249">
        <v>42110</v>
      </c>
      <c r="C10600" s="2" t="s">
        <v>2928</v>
      </c>
      <c r="D10600" s="2">
        <v>50</v>
      </c>
      <c r="E10600" s="2"/>
      <c r="F10600" s="2"/>
    </row>
    <row r="10601" spans="2:6" hidden="1" outlineLevel="1">
      <c r="B10601" s="249">
        <v>42111</v>
      </c>
      <c r="C10601" s="205" t="s">
        <v>525</v>
      </c>
      <c r="D10601" s="2">
        <v>100</v>
      </c>
      <c r="F10601" s="2"/>
    </row>
    <row r="10602" spans="2:6" hidden="1" outlineLevel="1">
      <c r="B10602" s="249">
        <v>42111</v>
      </c>
      <c r="C10602" s="1" t="s">
        <v>12</v>
      </c>
      <c r="D10602" s="2">
        <v>210</v>
      </c>
    </row>
    <row r="10603" spans="2:6" hidden="1" outlineLevel="1">
      <c r="B10603" s="249">
        <v>42111</v>
      </c>
      <c r="C10603" s="1" t="s">
        <v>516</v>
      </c>
      <c r="D10603" s="2">
        <v>20</v>
      </c>
      <c r="F10603" s="2"/>
    </row>
    <row r="10604" spans="2:6" hidden="1" outlineLevel="1">
      <c r="B10604" s="249">
        <v>42111</v>
      </c>
      <c r="C10604" s="1" t="s">
        <v>114</v>
      </c>
      <c r="D10604" s="2">
        <v>80</v>
      </c>
      <c r="F10604" s="2"/>
    </row>
    <row r="10605" spans="2:6" hidden="1" outlineLevel="1">
      <c r="B10605" s="249">
        <v>42111</v>
      </c>
      <c r="C10605" s="1" t="s">
        <v>80</v>
      </c>
      <c r="D10605" s="2">
        <v>30</v>
      </c>
      <c r="F10605" s="2"/>
    </row>
    <row r="10606" spans="2:6" hidden="1" outlineLevel="1">
      <c r="B10606" s="249">
        <v>42111</v>
      </c>
      <c r="C10606" s="1" t="s">
        <v>918</v>
      </c>
      <c r="D10606" s="2">
        <v>120</v>
      </c>
      <c r="F10606" s="2"/>
    </row>
    <row r="10607" spans="2:6" hidden="1" outlineLevel="1">
      <c r="B10607" s="249">
        <v>42111</v>
      </c>
      <c r="C10607" s="1" t="s">
        <v>401</v>
      </c>
      <c r="D10607" s="2">
        <v>20</v>
      </c>
    </row>
    <row r="10608" spans="2:6" hidden="1" outlineLevel="1">
      <c r="B10608" s="249">
        <v>42112</v>
      </c>
      <c r="C10608" s="1" t="s">
        <v>431</v>
      </c>
      <c r="D10608" s="2">
        <v>10</v>
      </c>
    </row>
    <row r="10609" spans="2:6" hidden="1" outlineLevel="1">
      <c r="B10609" s="249">
        <v>42112</v>
      </c>
      <c r="C10609" s="2" t="s">
        <v>2316</v>
      </c>
      <c r="D10609" s="2">
        <v>100</v>
      </c>
    </row>
    <row r="10610" spans="2:6" hidden="1" outlineLevel="1">
      <c r="B10610" s="249">
        <v>42112</v>
      </c>
      <c r="C10610" s="2" t="s">
        <v>112</v>
      </c>
      <c r="D10610" s="2">
        <v>53</v>
      </c>
    </row>
    <row r="10611" spans="2:6" hidden="1" outlineLevel="1">
      <c r="B10611" s="249">
        <v>42112</v>
      </c>
      <c r="C10611" s="267" t="s">
        <v>23</v>
      </c>
      <c r="D10611" s="404">
        <v>235</v>
      </c>
      <c r="E10611" s="2"/>
    </row>
    <row r="10612" spans="2:6" hidden="1" outlineLevel="1">
      <c r="B10612" s="249">
        <v>42112</v>
      </c>
      <c r="C10612" s="267" t="s">
        <v>5688</v>
      </c>
      <c r="D10612" s="404">
        <v>60</v>
      </c>
      <c r="F10612" s="2"/>
    </row>
    <row r="10613" spans="2:6" hidden="1" outlineLevel="1">
      <c r="B10613" s="249">
        <v>42113</v>
      </c>
      <c r="C10613" s="1" t="s">
        <v>114</v>
      </c>
      <c r="D10613" s="2">
        <v>75</v>
      </c>
      <c r="F10613" s="2"/>
    </row>
    <row r="10614" spans="2:6" hidden="1" outlineLevel="1">
      <c r="B10614" s="249">
        <v>42114</v>
      </c>
      <c r="C10614" s="267" t="s">
        <v>525</v>
      </c>
      <c r="D10614" s="404">
        <v>76</v>
      </c>
    </row>
    <row r="10615" spans="2:6" hidden="1" outlineLevel="1">
      <c r="B10615" s="249">
        <v>42114</v>
      </c>
      <c r="C10615" s="267" t="s">
        <v>12</v>
      </c>
      <c r="D10615" s="404">
        <v>100</v>
      </c>
    </row>
    <row r="10616" spans="2:6" hidden="1" outlineLevel="1">
      <c r="B10616" s="249">
        <v>42114</v>
      </c>
      <c r="C10616" s="1" t="s">
        <v>5687</v>
      </c>
      <c r="D10616" s="2">
        <v>10</v>
      </c>
    </row>
    <row r="10617" spans="2:6" hidden="1" outlineLevel="1">
      <c r="B10617" s="249">
        <v>42114</v>
      </c>
      <c r="C10617" s="1" t="s">
        <v>525</v>
      </c>
      <c r="D10617" s="2">
        <v>21</v>
      </c>
      <c r="F10617" s="228"/>
    </row>
    <row r="10618" spans="2:6" hidden="1" outlineLevel="1">
      <c r="B10618" s="249">
        <v>42114</v>
      </c>
      <c r="C10618" s="267" t="s">
        <v>516</v>
      </c>
      <c r="D10618" s="404">
        <v>50</v>
      </c>
      <c r="F10618" s="2"/>
    </row>
    <row r="10619" spans="2:6" hidden="1" outlineLevel="1">
      <c r="B10619" s="249">
        <v>42114</v>
      </c>
      <c r="C10619" s="477" t="s">
        <v>59</v>
      </c>
      <c r="D10619" s="404">
        <v>98</v>
      </c>
    </row>
    <row r="10620" spans="2:6" hidden="1" outlineLevel="1">
      <c r="B10620" s="249">
        <v>42114</v>
      </c>
      <c r="C10620" s="1" t="s">
        <v>918</v>
      </c>
      <c r="D10620" s="2">
        <v>36</v>
      </c>
      <c r="F10620" s="2"/>
    </row>
    <row r="10621" spans="2:6" hidden="1" outlineLevel="1">
      <c r="B10621" s="249">
        <v>42114</v>
      </c>
      <c r="C10621" s="1" t="s">
        <v>887</v>
      </c>
      <c r="D10621" s="404">
        <v>56</v>
      </c>
      <c r="E10621" s="2"/>
      <c r="F10621" s="2"/>
    </row>
    <row r="10622" spans="2:6" hidden="1" outlineLevel="1">
      <c r="B10622" s="249">
        <v>42115</v>
      </c>
      <c r="C10622" s="267" t="s">
        <v>4529</v>
      </c>
      <c r="D10622" s="404">
        <v>11</v>
      </c>
    </row>
    <row r="10623" spans="2:6" hidden="1" outlineLevel="1">
      <c r="B10623" s="249">
        <v>42115</v>
      </c>
      <c r="C10623" s="404" t="s">
        <v>525</v>
      </c>
      <c r="D10623" s="404">
        <v>22</v>
      </c>
      <c r="F10623" s="2"/>
    </row>
    <row r="10624" spans="2:6" hidden="1" outlineLevel="1">
      <c r="B10624" s="249">
        <v>42115</v>
      </c>
      <c r="C10624" s="267" t="s">
        <v>12</v>
      </c>
      <c r="D10624" s="404">
        <v>70</v>
      </c>
      <c r="F10624" s="2"/>
    </row>
    <row r="10625" spans="2:7" hidden="1" outlineLevel="1">
      <c r="B10625" s="249">
        <v>42115</v>
      </c>
      <c r="C10625" s="267" t="s">
        <v>525</v>
      </c>
      <c r="D10625" s="404">
        <v>32</v>
      </c>
    </row>
    <row r="10626" spans="2:7" hidden="1" outlineLevel="1">
      <c r="B10626" s="249">
        <v>42115</v>
      </c>
      <c r="C10626" s="267" t="s">
        <v>80</v>
      </c>
      <c r="D10626" s="404">
        <v>60</v>
      </c>
      <c r="F10626" s="2"/>
    </row>
    <row r="10627" spans="2:7" hidden="1" outlineLevel="1">
      <c r="B10627" s="249">
        <v>42115</v>
      </c>
      <c r="C10627" s="1" t="s">
        <v>49</v>
      </c>
      <c r="D10627" s="2">
        <v>60</v>
      </c>
    </row>
    <row r="10628" spans="2:7" hidden="1" outlineLevel="1">
      <c r="B10628" s="249">
        <v>42115</v>
      </c>
      <c r="C10628" s="1" t="s">
        <v>114</v>
      </c>
      <c r="D10628" s="2">
        <v>40</v>
      </c>
    </row>
    <row r="10629" spans="2:7" hidden="1" outlineLevel="1">
      <c r="B10629" s="249">
        <v>42115</v>
      </c>
      <c r="C10629" s="1" t="s">
        <v>5696</v>
      </c>
      <c r="D10629" s="2">
        <v>20</v>
      </c>
    </row>
    <row r="10630" spans="2:7" hidden="1" outlineLevel="1">
      <c r="B10630" s="249">
        <v>42116</v>
      </c>
      <c r="C10630" s="1" t="s">
        <v>525</v>
      </c>
      <c r="D10630" s="2">
        <v>55</v>
      </c>
      <c r="E10630" s="2"/>
      <c r="F10630" s="2"/>
    </row>
    <row r="10631" spans="2:7" hidden="1" outlineLevel="1">
      <c r="B10631" s="249">
        <v>42116</v>
      </c>
      <c r="C10631" s="1" t="s">
        <v>525</v>
      </c>
      <c r="D10631" s="2">
        <v>65</v>
      </c>
    </row>
    <row r="10632" spans="2:7" hidden="1" outlineLevel="1">
      <c r="B10632" s="249">
        <v>42116</v>
      </c>
      <c r="C10632" s="2" t="s">
        <v>114</v>
      </c>
      <c r="D10632" s="2">
        <v>80</v>
      </c>
    </row>
    <row r="10633" spans="2:7" hidden="1" outlineLevel="1">
      <c r="B10633" s="249">
        <v>42117</v>
      </c>
      <c r="C10633" s="2" t="s">
        <v>525</v>
      </c>
      <c r="D10633" s="2">
        <v>92</v>
      </c>
      <c r="F10633" s="2"/>
    </row>
    <row r="10634" spans="2:7" hidden="1" outlineLevel="1">
      <c r="B10634" s="249">
        <v>42117</v>
      </c>
      <c r="C10634" s="1" t="s">
        <v>516</v>
      </c>
      <c r="D10634" s="2">
        <v>20</v>
      </c>
    </row>
    <row r="10635" spans="2:7" hidden="1" outlineLevel="1">
      <c r="B10635" s="249">
        <v>42117</v>
      </c>
      <c r="C10635" s="1" t="s">
        <v>111</v>
      </c>
      <c r="D10635" s="70">
        <v>30</v>
      </c>
    </row>
    <row r="10636" spans="2:7" hidden="1" outlineLevel="1">
      <c r="B10636" s="249">
        <v>42118</v>
      </c>
      <c r="C10636" s="1" t="s">
        <v>525</v>
      </c>
      <c r="D10636" s="2">
        <v>62</v>
      </c>
    </row>
    <row r="10637" spans="2:7" hidden="1" outlineLevel="1">
      <c r="B10637" s="249">
        <v>42118</v>
      </c>
      <c r="C10637" s="236" t="s">
        <v>367</v>
      </c>
      <c r="D10637" s="70">
        <v>1</v>
      </c>
      <c r="F10637" s="2"/>
      <c r="G10637" s="2"/>
    </row>
    <row r="10638" spans="2:7" hidden="1" outlineLevel="1">
      <c r="B10638" s="249">
        <v>42118</v>
      </c>
      <c r="C10638" s="1" t="s">
        <v>5712</v>
      </c>
      <c r="D10638" s="2">
        <v>300</v>
      </c>
    </row>
    <row r="10639" spans="2:7" hidden="1" outlineLevel="1">
      <c r="B10639" s="249">
        <v>42118</v>
      </c>
      <c r="C10639" s="1" t="s">
        <v>232</v>
      </c>
      <c r="D10639" s="2">
        <v>4</v>
      </c>
    </row>
    <row r="10640" spans="2:7" hidden="1" outlineLevel="1">
      <c r="B10640" s="249">
        <v>42118</v>
      </c>
      <c r="C10640" s="1" t="s">
        <v>401</v>
      </c>
      <c r="D10640" s="2">
        <v>36</v>
      </c>
    </row>
    <row r="10641" spans="2:7" hidden="1" outlineLevel="1">
      <c r="B10641" s="249">
        <v>42119</v>
      </c>
      <c r="C10641" s="2" t="s">
        <v>177</v>
      </c>
      <c r="D10641" s="2">
        <v>6</v>
      </c>
    </row>
    <row r="10642" spans="2:7" hidden="1" outlineLevel="1">
      <c r="B10642" s="249">
        <v>42119</v>
      </c>
      <c r="C10642" s="1" t="s">
        <v>114</v>
      </c>
      <c r="D10642" s="2">
        <v>48</v>
      </c>
    </row>
    <row r="10643" spans="2:7" hidden="1" outlineLevel="1">
      <c r="B10643" s="249">
        <v>42119</v>
      </c>
      <c r="C10643" s="1" t="s">
        <v>23</v>
      </c>
      <c r="D10643" s="2">
        <v>296</v>
      </c>
      <c r="F10643" s="2"/>
    </row>
    <row r="10644" spans="2:7" hidden="1" outlineLevel="1">
      <c r="B10644" s="249">
        <v>42119</v>
      </c>
      <c r="C10644" s="1" t="s">
        <v>220</v>
      </c>
      <c r="D10644" s="2">
        <v>10</v>
      </c>
    </row>
    <row r="10645" spans="2:7" hidden="1" outlineLevel="1">
      <c r="B10645" s="249">
        <v>42120</v>
      </c>
      <c r="C10645" s="1" t="s">
        <v>5719</v>
      </c>
      <c r="D10645" s="2">
        <v>800</v>
      </c>
    </row>
    <row r="10646" spans="2:7" hidden="1" outlineLevel="1">
      <c r="B10646" s="249">
        <v>42120</v>
      </c>
      <c r="C10646" s="1" t="s">
        <v>220</v>
      </c>
      <c r="D10646" s="2">
        <v>20</v>
      </c>
    </row>
    <row r="10647" spans="2:7" hidden="1" outlineLevel="1">
      <c r="B10647" s="249">
        <v>42120</v>
      </c>
      <c r="C10647" s="1" t="s">
        <v>57</v>
      </c>
      <c r="D10647" s="2">
        <v>200</v>
      </c>
    </row>
    <row r="10648" spans="2:7" hidden="1" outlineLevel="1">
      <c r="B10648" s="249">
        <v>42120</v>
      </c>
      <c r="C10648" s="383" t="s">
        <v>51</v>
      </c>
      <c r="D10648" s="2">
        <v>130</v>
      </c>
    </row>
    <row r="10649" spans="2:7" hidden="1" outlineLevel="1">
      <c r="B10649" s="249">
        <v>42120</v>
      </c>
      <c r="C10649" s="1" t="s">
        <v>401</v>
      </c>
      <c r="D10649" s="2">
        <v>40</v>
      </c>
    </row>
    <row r="10650" spans="2:7" hidden="1" outlineLevel="1">
      <c r="B10650" s="249">
        <v>42121</v>
      </c>
      <c r="C10650" s="383" t="s">
        <v>525</v>
      </c>
      <c r="D10650" s="320">
        <v>110</v>
      </c>
      <c r="G10650" s="2"/>
    </row>
    <row r="10651" spans="2:7" hidden="1" outlineLevel="1">
      <c r="B10651" s="249">
        <v>42121</v>
      </c>
      <c r="C10651" s="1" t="s">
        <v>730</v>
      </c>
      <c r="D10651" s="2">
        <v>150</v>
      </c>
    </row>
    <row r="10652" spans="2:7" hidden="1" outlineLevel="1">
      <c r="B10652" s="249">
        <v>42121</v>
      </c>
      <c r="C10652" s="383" t="s">
        <v>742</v>
      </c>
      <c r="D10652" s="320">
        <v>150</v>
      </c>
    </row>
    <row r="10653" spans="2:7" hidden="1" outlineLevel="1">
      <c r="B10653" s="249">
        <v>42121</v>
      </c>
      <c r="C10653" s="383" t="s">
        <v>114</v>
      </c>
      <c r="D10653" s="320">
        <v>100</v>
      </c>
    </row>
    <row r="10654" spans="2:7" hidden="1" outlineLevel="1">
      <c r="B10654" s="249">
        <v>42121</v>
      </c>
      <c r="C10654" s="383" t="s">
        <v>18</v>
      </c>
      <c r="D10654" s="320">
        <v>580</v>
      </c>
    </row>
    <row r="10655" spans="2:7" hidden="1" outlineLevel="1">
      <c r="B10655" s="249">
        <v>42122</v>
      </c>
      <c r="C10655" s="1" t="s">
        <v>525</v>
      </c>
      <c r="D10655" s="2">
        <v>70</v>
      </c>
    </row>
    <row r="10656" spans="2:7" hidden="1" outlineLevel="1">
      <c r="B10656" s="249">
        <v>42122</v>
      </c>
      <c r="C10656" s="236" t="s">
        <v>5724</v>
      </c>
      <c r="D10656" s="2">
        <v>250</v>
      </c>
    </row>
    <row r="10657" spans="2:12" hidden="1" outlineLevel="1">
      <c r="B10657" s="249">
        <v>42122</v>
      </c>
      <c r="C10657" s="1" t="s">
        <v>525</v>
      </c>
      <c r="D10657" s="2">
        <v>240</v>
      </c>
    </row>
    <row r="10658" spans="2:12" hidden="1" outlineLevel="1">
      <c r="B10658" s="249">
        <v>42122</v>
      </c>
      <c r="C10658" s="1" t="s">
        <v>23</v>
      </c>
      <c r="D10658" s="2">
        <v>60</v>
      </c>
    </row>
    <row r="10659" spans="2:12" hidden="1" outlineLevel="1">
      <c r="B10659" s="249">
        <v>42123</v>
      </c>
      <c r="C10659" s="1" t="s">
        <v>525</v>
      </c>
      <c r="D10659" s="2">
        <v>20</v>
      </c>
    </row>
    <row r="10660" spans="2:12" hidden="1" outlineLevel="1">
      <c r="B10660" s="249">
        <v>42123</v>
      </c>
      <c r="C10660" s="1" t="s">
        <v>12</v>
      </c>
      <c r="D10660" s="2">
        <v>70</v>
      </c>
    </row>
    <row r="10661" spans="2:12" hidden="1" outlineLevel="1">
      <c r="B10661" s="249">
        <v>42123</v>
      </c>
      <c r="C10661" s="1" t="s">
        <v>525</v>
      </c>
      <c r="D10661" s="2">
        <v>40</v>
      </c>
    </row>
    <row r="10662" spans="2:12" hidden="1" outlineLevel="1">
      <c r="B10662" s="249">
        <v>42123</v>
      </c>
      <c r="C10662" s="383" t="s">
        <v>445</v>
      </c>
      <c r="D10662" s="2">
        <v>50</v>
      </c>
    </row>
    <row r="10663" spans="2:12" hidden="1" outlineLevel="1">
      <c r="B10663" s="249">
        <v>42123</v>
      </c>
      <c r="C10663" s="1" t="s">
        <v>205</v>
      </c>
      <c r="D10663" s="2">
        <v>180</v>
      </c>
    </row>
    <row r="10664" spans="2:12" hidden="1" outlineLevel="1">
      <c r="B10664" s="249">
        <v>42123</v>
      </c>
      <c r="C10664" s="1" t="s">
        <v>111</v>
      </c>
      <c r="D10664" s="2">
        <v>60</v>
      </c>
    </row>
    <row r="10665" spans="2:12" hidden="1" outlineLevel="1">
      <c r="B10665" s="249">
        <v>42124</v>
      </c>
      <c r="C10665" s="1" t="s">
        <v>525</v>
      </c>
      <c r="D10665" s="2">
        <v>20</v>
      </c>
    </row>
    <row r="10666" spans="2:12" hidden="1" outlineLevel="1">
      <c r="B10666" s="249">
        <v>42124</v>
      </c>
      <c r="C10666" s="1" t="s">
        <v>525</v>
      </c>
      <c r="D10666" s="2">
        <v>25</v>
      </c>
    </row>
    <row r="10667" spans="2:12" hidden="1" outlineLevel="1">
      <c r="B10667" s="249">
        <v>42124</v>
      </c>
      <c r="C10667" s="1" t="s">
        <v>5744</v>
      </c>
      <c r="D10667" s="2">
        <v>410</v>
      </c>
    </row>
    <row r="10668" spans="2:12" hidden="1" outlineLevel="1">
      <c r="B10668" s="249">
        <v>42124</v>
      </c>
      <c r="C10668" s="1" t="s">
        <v>516</v>
      </c>
      <c r="D10668" s="2">
        <v>50</v>
      </c>
    </row>
    <row r="10669" spans="2:12" hidden="1" outlineLevel="1">
      <c r="B10669" s="249">
        <v>42124</v>
      </c>
      <c r="C10669" s="1" t="s">
        <v>3029</v>
      </c>
      <c r="D10669" s="2">
        <v>12</v>
      </c>
      <c r="E10669" s="1" t="s">
        <v>3088</v>
      </c>
    </row>
    <row r="10670" spans="2:12" hidden="1" outlineLevel="1">
      <c r="B10670" s="249">
        <v>42124</v>
      </c>
      <c r="C10670" s="1" t="s">
        <v>5753</v>
      </c>
      <c r="D10670" s="2">
        <v>75</v>
      </c>
      <c r="E10670" s="1">
        <v>3208</v>
      </c>
    </row>
    <row r="10671" spans="2:12" collapsed="1">
      <c r="B10671" s="249"/>
      <c r="E10671" s="2"/>
    </row>
    <row r="10672" spans="2:12">
      <c r="B10672" s="2472">
        <v>42125</v>
      </c>
      <c r="C10672" s="2472"/>
      <c r="D10672" s="2472"/>
      <c r="E10672" s="2472"/>
      <c r="F10672" s="2472"/>
      <c r="G10672" s="2472"/>
      <c r="H10672" s="2472"/>
      <c r="I10672" s="2472"/>
      <c r="J10672" s="2472"/>
      <c r="K10672" s="2472"/>
      <c r="L10672" s="2472"/>
    </row>
    <row r="10673" spans="1:13" hidden="1" outlineLevel="1">
      <c r="B10673" s="2473" t="s">
        <v>0</v>
      </c>
      <c r="C10673" s="2473"/>
      <c r="D10673" s="2473"/>
      <c r="I10673" s="2473" t="s">
        <v>2638</v>
      </c>
      <c r="J10673" s="2473"/>
      <c r="K10673" s="2473"/>
    </row>
    <row r="10674" spans="1:13" hidden="1" outlineLevel="1">
      <c r="B10674" s="3" t="s">
        <v>115</v>
      </c>
      <c r="C10674" s="3" t="s">
        <v>116</v>
      </c>
      <c r="D10674" s="4" t="s">
        <v>4</v>
      </c>
      <c r="I10674" s="3" t="s">
        <v>115</v>
      </c>
      <c r="J10674" s="3" t="s">
        <v>116</v>
      </c>
      <c r="K10674" s="4" t="s">
        <v>4</v>
      </c>
    </row>
    <row r="10675" spans="1:13" hidden="1" outlineLevel="1">
      <c r="A10675" s="545" t="s">
        <v>2859</v>
      </c>
      <c r="B10675" s="546">
        <v>42124</v>
      </c>
      <c r="C10675" s="547" t="s">
        <v>2904</v>
      </c>
      <c r="D10675" s="691">
        <v>10000</v>
      </c>
      <c r="E10675" s="28"/>
      <c r="I10675" s="72">
        <v>42125</v>
      </c>
      <c r="J10675" s="1" t="s">
        <v>41</v>
      </c>
      <c r="K10675" s="70">
        <v>810</v>
      </c>
    </row>
    <row r="10676" spans="1:13" hidden="1" outlineLevel="1">
      <c r="A10676" s="438" t="s">
        <v>421</v>
      </c>
      <c r="B10676" s="549">
        <v>42124</v>
      </c>
      <c r="C10676" s="463" t="s">
        <v>3307</v>
      </c>
      <c r="D10676" s="587">
        <v>1000</v>
      </c>
      <c r="E10676" s="28"/>
      <c r="F10676" s="1" t="s">
        <v>4856</v>
      </c>
      <c r="I10676" s="72">
        <v>42128</v>
      </c>
      <c r="J10676" s="1" t="s">
        <v>3587</v>
      </c>
      <c r="K10676" s="70">
        <v>1700</v>
      </c>
    </row>
    <row r="10677" spans="1:13" hidden="1" outlineLevel="1">
      <c r="A10677" s="438"/>
      <c r="B10677" s="549">
        <v>42124</v>
      </c>
      <c r="C10677" s="463" t="s">
        <v>3308</v>
      </c>
      <c r="D10677" s="587">
        <v>2050</v>
      </c>
      <c r="E10677" s="28"/>
      <c r="I10677" s="72">
        <v>42144</v>
      </c>
      <c r="J10677" s="1" t="s">
        <v>5827</v>
      </c>
      <c r="K10677" s="70">
        <v>30</v>
      </c>
    </row>
    <row r="10678" spans="1:13" hidden="1" outlineLevel="1">
      <c r="A10678" s="438" t="s">
        <v>421</v>
      </c>
      <c r="B10678" s="549" t="s">
        <v>608</v>
      </c>
      <c r="C10678" s="463" t="s">
        <v>5554</v>
      </c>
      <c r="D10678" s="587" t="s">
        <v>608</v>
      </c>
      <c r="E10678" s="28"/>
      <c r="F10678" s="777" t="s">
        <v>3307</v>
      </c>
      <c r="G10678" s="778">
        <f>D10676+D10677</f>
        <v>3050</v>
      </c>
      <c r="I10678" s="72"/>
      <c r="K10678" s="70"/>
    </row>
    <row r="10679" spans="1:13" ht="30" hidden="1" outlineLevel="1">
      <c r="A10679" s="714" t="s">
        <v>464</v>
      </c>
      <c r="B10679" s="715" t="s">
        <v>5861</v>
      </c>
      <c r="C10679" s="716" t="s">
        <v>4183</v>
      </c>
      <c r="D10679" s="743" t="s">
        <v>5862</v>
      </c>
      <c r="F10679" s="779" t="s">
        <v>6</v>
      </c>
      <c r="G10679" s="780">
        <f>D10691</f>
        <v>1000</v>
      </c>
      <c r="I10679" s="72"/>
      <c r="J10679" s="1" t="s">
        <v>195</v>
      </c>
      <c r="K10679" s="225">
        <f>SUM(K10675:K10678)</f>
        <v>2540</v>
      </c>
    </row>
    <row r="10680" spans="1:13" hidden="1" outlineLevel="1">
      <c r="A10680" s="438" t="s">
        <v>421</v>
      </c>
      <c r="B10680" s="549">
        <v>42142</v>
      </c>
      <c r="C10680" s="463" t="s">
        <v>656</v>
      </c>
      <c r="D10680" s="587">
        <v>230</v>
      </c>
      <c r="F10680" s="621" t="s">
        <v>4050</v>
      </c>
      <c r="G10680" s="769">
        <f>D10700</f>
        <v>1129</v>
      </c>
      <c r="I10680" s="32"/>
      <c r="K10680" s="225"/>
    </row>
    <row r="10681" spans="1:13" hidden="1" outlineLevel="1">
      <c r="A10681" s="438" t="s">
        <v>421</v>
      </c>
      <c r="B10681" s="549" t="s">
        <v>608</v>
      </c>
      <c r="C10681" s="554" t="s">
        <v>3305</v>
      </c>
      <c r="D10681" s="587" t="s">
        <v>608</v>
      </c>
      <c r="E10681" s="28"/>
      <c r="F10681" s="554" t="s">
        <v>4697</v>
      </c>
      <c r="G10681" s="778" t="str">
        <f>D10690</f>
        <v>Nil</v>
      </c>
    </row>
    <row r="10682" spans="1:13" hidden="1" outlineLevel="1">
      <c r="A10682" s="709" t="s">
        <v>467</v>
      </c>
      <c r="B10682" s="710">
        <v>42151</v>
      </c>
      <c r="C10682" s="709" t="s">
        <v>3304</v>
      </c>
      <c r="D10682" s="953">
        <v>279.77999999999997</v>
      </c>
      <c r="E10682" s="733"/>
      <c r="F10682" s="795"/>
      <c r="G10682" s="870">
        <f>SUM(G10678:G10681)</f>
        <v>5179</v>
      </c>
      <c r="I10682" s="1" t="s">
        <v>115</v>
      </c>
      <c r="J10682" s="1" t="s">
        <v>2</v>
      </c>
      <c r="K10682" s="1" t="s">
        <v>4</v>
      </c>
    </row>
    <row r="10683" spans="1:13" hidden="1" outlineLevel="1">
      <c r="A10683" s="709" t="s">
        <v>467</v>
      </c>
      <c r="B10683" s="710">
        <v>42151</v>
      </c>
      <c r="C10683" s="709" t="s">
        <v>614</v>
      </c>
      <c r="D10683" s="953">
        <v>279.77999999999997</v>
      </c>
      <c r="E10683" s="733"/>
      <c r="F10683" s="6"/>
      <c r="G10683" s="2"/>
      <c r="I10683" s="249">
        <v>42139</v>
      </c>
      <c r="J10683" s="1" t="s">
        <v>5816</v>
      </c>
      <c r="K10683" s="2">
        <v>70</v>
      </c>
      <c r="L10683" s="13"/>
    </row>
    <row r="10684" spans="1:13" ht="15" hidden="1" customHeight="1" outlineLevel="1">
      <c r="A10684" s="438" t="s">
        <v>421</v>
      </c>
      <c r="B10684" s="549" t="s">
        <v>608</v>
      </c>
      <c r="C10684" s="421" t="s">
        <v>2597</v>
      </c>
      <c r="D10684" s="588" t="s">
        <v>608</v>
      </c>
      <c r="E10684" s="28"/>
      <c r="F10684" s="187"/>
      <c r="G10684" s="2"/>
      <c r="I10684" s="249">
        <v>42139</v>
      </c>
      <c r="J10684" s="1" t="s">
        <v>5819</v>
      </c>
      <c r="K10684" s="2">
        <v>1750</v>
      </c>
      <c r="L10684" s="13"/>
      <c r="M10684" s="13"/>
    </row>
    <row r="10685" spans="1:13" hidden="1" outlineLevel="1">
      <c r="A10685" s="438" t="s">
        <v>421</v>
      </c>
      <c r="B10685" s="549">
        <v>42138</v>
      </c>
      <c r="C10685" s="554" t="s">
        <v>475</v>
      </c>
      <c r="D10685" s="588">
        <v>640</v>
      </c>
      <c r="E10685" s="28"/>
      <c r="F10685" s="187"/>
      <c r="G10685" s="2"/>
      <c r="I10685" s="249">
        <v>42142</v>
      </c>
      <c r="J10685" s="1" t="s">
        <v>5816</v>
      </c>
      <c r="K10685" s="2">
        <v>70</v>
      </c>
      <c r="L10685" s="13"/>
    </row>
    <row r="10686" spans="1:13" hidden="1" outlineLevel="1">
      <c r="A10686" s="438" t="s">
        <v>421</v>
      </c>
      <c r="B10686" s="549">
        <v>42139</v>
      </c>
      <c r="C10686" s="554" t="s">
        <v>283</v>
      </c>
      <c r="D10686" s="588">
        <v>650</v>
      </c>
      <c r="E10686" s="28"/>
      <c r="F10686" s="187"/>
      <c r="G10686" s="2"/>
      <c r="I10686" s="249">
        <v>42146</v>
      </c>
      <c r="J10686" s="1" t="s">
        <v>5816</v>
      </c>
      <c r="K10686" s="2">
        <v>50</v>
      </c>
      <c r="L10686" s="13"/>
    </row>
    <row r="10687" spans="1:13" hidden="1" outlineLevel="1">
      <c r="A10687" s="709" t="s">
        <v>467</v>
      </c>
      <c r="B10687" s="710">
        <v>42149</v>
      </c>
      <c r="C10687" s="711" t="s">
        <v>27</v>
      </c>
      <c r="D10687" s="953">
        <v>1055.06</v>
      </c>
      <c r="E10687" s="733"/>
      <c r="F10687" s="980" t="s">
        <v>5250</v>
      </c>
      <c r="G10687" s="631">
        <v>3500</v>
      </c>
      <c r="I10687" s="249">
        <v>42148</v>
      </c>
      <c r="J10687" s="1" t="s">
        <v>122</v>
      </c>
      <c r="K10687" s="13">
        <v>220</v>
      </c>
      <c r="L10687" s="13"/>
    </row>
    <row r="10688" spans="1:13" ht="30" hidden="1" outlineLevel="1">
      <c r="A10688" s="550" t="s">
        <v>3306</v>
      </c>
      <c r="B10688" s="551">
        <v>42126</v>
      </c>
      <c r="C10688" s="560" t="s">
        <v>3310</v>
      </c>
      <c r="D10688" s="693">
        <v>1000</v>
      </c>
      <c r="E10688" s="28"/>
      <c r="F10688" s="981" t="s">
        <v>5397</v>
      </c>
      <c r="G10688" s="631">
        <v>1000</v>
      </c>
      <c r="I10688" s="249">
        <v>42149</v>
      </c>
      <c r="J10688" s="1" t="s">
        <v>5816</v>
      </c>
      <c r="K10688" s="13">
        <v>70</v>
      </c>
      <c r="L10688" s="13"/>
    </row>
    <row r="10689" spans="1:12" ht="30" hidden="1" outlineLevel="1">
      <c r="A10689" s="545" t="s">
        <v>2859</v>
      </c>
      <c r="B10689" s="546" t="s">
        <v>608</v>
      </c>
      <c r="C10689" s="547" t="s">
        <v>2179</v>
      </c>
      <c r="D10689" s="592" t="s">
        <v>608</v>
      </c>
      <c r="E10689" s="28"/>
      <c r="F10689" s="981" t="s">
        <v>5398</v>
      </c>
      <c r="G10689" s="631">
        <v>1000</v>
      </c>
      <c r="I10689" s="249">
        <v>42150</v>
      </c>
      <c r="J10689" s="1" t="s">
        <v>5816</v>
      </c>
      <c r="K10689" s="13">
        <v>70</v>
      </c>
      <c r="L10689" s="13"/>
    </row>
    <row r="10690" spans="1:12" ht="30" hidden="1" outlineLevel="1">
      <c r="A10690" s="438" t="s">
        <v>421</v>
      </c>
      <c r="B10690" s="549" t="s">
        <v>608</v>
      </c>
      <c r="C10690" s="554" t="s">
        <v>4697</v>
      </c>
      <c r="D10690" s="587" t="s">
        <v>608</v>
      </c>
      <c r="E10690" s="28"/>
      <c r="F10690" s="981" t="s">
        <v>5510</v>
      </c>
      <c r="G10690" s="631">
        <v>1000</v>
      </c>
      <c r="I10690" s="249">
        <v>42151</v>
      </c>
      <c r="J10690" s="1" t="s">
        <v>5816</v>
      </c>
      <c r="K10690" s="13">
        <v>70</v>
      </c>
      <c r="L10690" s="13"/>
    </row>
    <row r="10691" spans="1:12" ht="30" hidden="1" outlineLevel="1">
      <c r="A10691" s="438" t="s">
        <v>421</v>
      </c>
      <c r="B10691" s="549">
        <v>42136</v>
      </c>
      <c r="C10691" s="554" t="s">
        <v>6</v>
      </c>
      <c r="D10691" s="1002">
        <v>1000</v>
      </c>
      <c r="E10691" s="28"/>
      <c r="F10691" s="981" t="s">
        <v>5634</v>
      </c>
      <c r="G10691" s="631">
        <v>1000</v>
      </c>
      <c r="I10691" s="249">
        <v>42152</v>
      </c>
      <c r="J10691" s="1" t="s">
        <v>5816</v>
      </c>
      <c r="K10691" s="13">
        <v>70</v>
      </c>
      <c r="L10691" s="13"/>
    </row>
    <row r="10692" spans="1:12" hidden="1" outlineLevel="1">
      <c r="A10692" s="545" t="s">
        <v>2859</v>
      </c>
      <c r="B10692" s="546" t="s">
        <v>608</v>
      </c>
      <c r="C10692" s="547" t="s">
        <v>6</v>
      </c>
      <c r="D10692" s="691" t="s">
        <v>608</v>
      </c>
      <c r="E10692" s="28"/>
      <c r="F10692" s="982" t="s">
        <v>5273</v>
      </c>
      <c r="G10692" s="983">
        <v>1500</v>
      </c>
      <c r="I10692" s="249">
        <v>42153</v>
      </c>
      <c r="J10692" s="1" t="s">
        <v>5816</v>
      </c>
      <c r="K10692" s="13">
        <v>70</v>
      </c>
      <c r="L10692" s="13"/>
    </row>
    <row r="10693" spans="1:12" hidden="1" outlineLevel="1">
      <c r="A10693" s="545" t="s">
        <v>2859</v>
      </c>
      <c r="B10693" s="546">
        <v>42124</v>
      </c>
      <c r="C10693" s="547" t="s">
        <v>3312</v>
      </c>
      <c r="D10693" s="691">
        <v>25000</v>
      </c>
      <c r="E10693" s="28"/>
      <c r="F10693" s="187"/>
      <c r="G10693" s="2">
        <f>SUM(G10687:G10692)</f>
        <v>9000</v>
      </c>
      <c r="I10693" s="32"/>
      <c r="K10693" s="13"/>
      <c r="L10693" s="13"/>
    </row>
    <row r="10694" spans="1:12" hidden="1" outlineLevel="1">
      <c r="A10694" s="545" t="s">
        <v>2859</v>
      </c>
      <c r="B10694" s="546" t="s">
        <v>608</v>
      </c>
      <c r="C10694" s="547" t="s">
        <v>5050</v>
      </c>
      <c r="D10694" s="766" t="s">
        <v>608</v>
      </c>
      <c r="E10694" s="28"/>
      <c r="F10694" s="187"/>
      <c r="G10694" s="2"/>
      <c r="I10694" s="32"/>
      <c r="K10694" s="13"/>
      <c r="L10694" s="13"/>
    </row>
    <row r="10695" spans="1:12" hidden="1" outlineLevel="1">
      <c r="A10695" s="545" t="s">
        <v>2859</v>
      </c>
      <c r="B10695" s="546">
        <v>42153</v>
      </c>
      <c r="C10695" s="547" t="s">
        <v>5051</v>
      </c>
      <c r="D10695" s="766">
        <v>49338.86</v>
      </c>
      <c r="E10695" s="733"/>
      <c r="F10695" s="187"/>
      <c r="G10695" s="2"/>
      <c r="I10695" s="32"/>
      <c r="K10695" s="13"/>
      <c r="L10695" s="13"/>
    </row>
    <row r="10696" spans="1:12" hidden="1" outlineLevel="1">
      <c r="B10696" s="249"/>
      <c r="E10696" s="28"/>
      <c r="F10696" s="981" t="s">
        <v>3358</v>
      </c>
      <c r="G10696" s="631">
        <v>300</v>
      </c>
      <c r="I10696" s="32"/>
      <c r="K10696" s="13"/>
      <c r="L10696" s="13"/>
    </row>
    <row r="10697" spans="1:12" hidden="1" outlineLevel="1">
      <c r="A10697" s="438" t="s">
        <v>421</v>
      </c>
      <c r="B10697" s="549">
        <v>42135</v>
      </c>
      <c r="C10697" s="554" t="s">
        <v>5731</v>
      </c>
      <c r="D10697" s="587">
        <f>31*43</f>
        <v>1333</v>
      </c>
      <c r="E10697" s="28"/>
      <c r="F10697" s="981" t="s">
        <v>5690</v>
      </c>
      <c r="G10697" s="631">
        <v>500</v>
      </c>
      <c r="I10697" s="32"/>
      <c r="K10697" s="13"/>
      <c r="L10697" s="13"/>
    </row>
    <row r="10698" spans="1:12" hidden="1" outlineLevel="1">
      <c r="A10698" s="438" t="s">
        <v>421</v>
      </c>
      <c r="B10698" s="549">
        <v>42135</v>
      </c>
      <c r="C10698" s="554" t="s">
        <v>2598</v>
      </c>
      <c r="D10698" s="587">
        <v>140</v>
      </c>
      <c r="E10698" s="28"/>
      <c r="F10698" s="981" t="s">
        <v>5691</v>
      </c>
      <c r="G10698" s="631">
        <v>1400</v>
      </c>
      <c r="I10698" s="32"/>
      <c r="K10698" s="13"/>
      <c r="L10698" s="13"/>
    </row>
    <row r="10699" spans="1:12" ht="30" hidden="1" outlineLevel="1">
      <c r="A10699" s="438" t="s">
        <v>4048</v>
      </c>
      <c r="B10699" s="549">
        <v>42135</v>
      </c>
      <c r="C10699" s="554" t="s">
        <v>5793</v>
      </c>
      <c r="D10699" s="587">
        <f>8*43</f>
        <v>344</v>
      </c>
      <c r="F10699" s="1008" t="s">
        <v>195</v>
      </c>
      <c r="G10699" s="70">
        <f>SUM(G10696:G10698)</f>
        <v>2200</v>
      </c>
      <c r="I10699" s="32"/>
      <c r="K10699" s="13"/>
      <c r="L10699" s="13"/>
    </row>
    <row r="10700" spans="1:12" hidden="1" outlineLevel="1">
      <c r="A10700" s="438" t="s">
        <v>421</v>
      </c>
      <c r="B10700" s="549">
        <v>42135</v>
      </c>
      <c r="C10700" s="621" t="s">
        <v>4050</v>
      </c>
      <c r="D10700" s="622">
        <f>D10697+D10698-D10699</f>
        <v>1129</v>
      </c>
      <c r="F10700" s="182" t="s">
        <v>5692</v>
      </c>
      <c r="G10700" s="391">
        <v>800</v>
      </c>
      <c r="H10700" s="2"/>
      <c r="I10700" s="32"/>
      <c r="K10700" s="13"/>
      <c r="L10700" s="13"/>
    </row>
    <row r="10701" spans="1:12" hidden="1" outlineLevel="1">
      <c r="F10701" s="982" t="s">
        <v>5273</v>
      </c>
      <c r="G10701" s="983">
        <f>G10699-G10700</f>
        <v>1400</v>
      </c>
      <c r="H10701" s="2"/>
      <c r="I10701" s="32"/>
      <c r="K10701" s="13"/>
      <c r="L10701" s="13"/>
    </row>
    <row r="10702" spans="1:12" hidden="1" outlineLevel="1">
      <c r="D10702" s="1"/>
      <c r="F10702" s="182" t="s">
        <v>5694</v>
      </c>
      <c r="G10702" s="391">
        <v>100</v>
      </c>
      <c r="I10702" s="32"/>
      <c r="K10702" s="13"/>
      <c r="L10702" s="13"/>
    </row>
    <row r="10703" spans="1:12" hidden="1" outlineLevel="1">
      <c r="F10703" s="981" t="s">
        <v>5273</v>
      </c>
      <c r="G10703" s="631">
        <f>G10701-G10702</f>
        <v>1300</v>
      </c>
      <c r="I10703" s="32"/>
      <c r="K10703" s="13"/>
      <c r="L10703" s="13"/>
    </row>
    <row r="10704" spans="1:12" hidden="1" outlineLevel="1">
      <c r="B10704" s="249"/>
      <c r="F10704" s="981" t="s">
        <v>5794</v>
      </c>
      <c r="G10704" s="631">
        <v>50</v>
      </c>
      <c r="I10704" s="32"/>
      <c r="K10704" s="13"/>
      <c r="L10704" s="13"/>
    </row>
    <row r="10705" spans="1:12" hidden="1" outlineLevel="1">
      <c r="B10705" s="249">
        <v>42125</v>
      </c>
      <c r="C10705" s="1" t="s">
        <v>602</v>
      </c>
      <c r="D10705" s="2">
        <v>3</v>
      </c>
      <c r="F10705" s="981" t="s">
        <v>5815</v>
      </c>
      <c r="G10705" s="631">
        <v>200</v>
      </c>
      <c r="I10705" s="32"/>
      <c r="K10705" s="13"/>
      <c r="L10705" s="13"/>
    </row>
    <row r="10706" spans="1:12" hidden="1" outlineLevel="1">
      <c r="B10706" s="249">
        <v>42125</v>
      </c>
      <c r="C10706" s="1" t="s">
        <v>5761</v>
      </c>
      <c r="D10706" s="2">
        <v>5</v>
      </c>
      <c r="G10706" s="2">
        <f>SUM(G10703:G10705)</f>
        <v>1550</v>
      </c>
      <c r="I10706" s="32"/>
      <c r="K10706" s="13"/>
      <c r="L10706" s="13"/>
    </row>
    <row r="10707" spans="1:12" ht="30" hidden="1" outlineLevel="1">
      <c r="B10707" s="249">
        <v>42125</v>
      </c>
      <c r="C10707" s="236" t="s">
        <v>5763</v>
      </c>
      <c r="D10707" s="70">
        <v>310</v>
      </c>
      <c r="F10707" s="981" t="s">
        <v>5796</v>
      </c>
      <c r="G10707" s="631">
        <v>1000</v>
      </c>
      <c r="I10707" s="32"/>
      <c r="K10707" s="13"/>
      <c r="L10707" s="13"/>
    </row>
    <row r="10708" spans="1:12" hidden="1" outlineLevel="1">
      <c r="B10708" s="249">
        <v>42125</v>
      </c>
      <c r="C10708" s="1" t="s">
        <v>5764</v>
      </c>
      <c r="D10708" s="2">
        <v>320</v>
      </c>
      <c r="F10708" s="982" t="s">
        <v>5273</v>
      </c>
      <c r="G10708" s="983">
        <f>G10706-G10707</f>
        <v>550</v>
      </c>
      <c r="I10708" s="32"/>
      <c r="K10708" s="13"/>
      <c r="L10708" s="13"/>
    </row>
    <row r="10709" spans="1:12" hidden="1" outlineLevel="1">
      <c r="A10709" s="2"/>
      <c r="B10709" s="249">
        <v>42125</v>
      </c>
      <c r="C10709" s="1" t="s">
        <v>114</v>
      </c>
      <c r="D10709" s="2">
        <v>30</v>
      </c>
      <c r="F10709" s="1" t="s">
        <v>5821</v>
      </c>
      <c r="G10709" s="2">
        <v>150</v>
      </c>
      <c r="I10709" s="32"/>
      <c r="K10709" s="13"/>
    </row>
    <row r="10710" spans="1:12" hidden="1" outlineLevel="1">
      <c r="A10710" s="2"/>
      <c r="B10710" s="249">
        <v>42125</v>
      </c>
      <c r="C10710" s="1" t="s">
        <v>205</v>
      </c>
      <c r="D10710" s="2">
        <v>37</v>
      </c>
      <c r="F10710" s="982" t="s">
        <v>5273</v>
      </c>
      <c r="G10710" s="983">
        <f>G10708-G10709</f>
        <v>400</v>
      </c>
      <c r="I10710" s="32"/>
      <c r="K10710" s="13"/>
    </row>
    <row r="10711" spans="1:12" hidden="1" outlineLevel="1">
      <c r="B10711" s="249">
        <v>42125</v>
      </c>
      <c r="C10711" s="1" t="s">
        <v>5765</v>
      </c>
      <c r="D10711" s="2">
        <v>90</v>
      </c>
      <c r="I10711" s="32"/>
      <c r="K10711" s="13"/>
    </row>
    <row r="10712" spans="1:12" hidden="1" outlineLevel="1">
      <c r="A10712" s="2"/>
      <c r="B10712" s="249">
        <v>42126</v>
      </c>
      <c r="C10712" s="1" t="s">
        <v>5769</v>
      </c>
      <c r="D10712" s="2">
        <v>5</v>
      </c>
      <c r="I10712" s="32"/>
      <c r="J10712" s="2"/>
      <c r="K10712" s="13"/>
    </row>
    <row r="10713" spans="1:12" hidden="1" outlineLevel="1">
      <c r="A10713" s="2"/>
      <c r="B10713" s="249">
        <v>42126</v>
      </c>
      <c r="C10713" s="1" t="s">
        <v>5766</v>
      </c>
      <c r="D10713" s="2">
        <v>500</v>
      </c>
      <c r="K10713" s="13"/>
    </row>
    <row r="10714" spans="1:12" hidden="1" outlineLevel="1">
      <c r="A10714" s="2"/>
      <c r="B10714" s="249">
        <v>42126</v>
      </c>
      <c r="C10714" s="1" t="s">
        <v>5767</v>
      </c>
      <c r="D10714" s="2">
        <v>24</v>
      </c>
      <c r="I10714" s="32"/>
      <c r="K10714" s="13"/>
    </row>
    <row r="10715" spans="1:12" hidden="1" outlineLevel="1">
      <c r="A10715" s="2"/>
      <c r="B10715" s="249">
        <v>42126</v>
      </c>
      <c r="C10715" s="236" t="s">
        <v>5768</v>
      </c>
      <c r="D10715" s="70">
        <v>183</v>
      </c>
      <c r="F10715" s="2"/>
      <c r="K10715" s="13"/>
    </row>
    <row r="10716" spans="1:12" hidden="1" outlineLevel="1">
      <c r="A10716" s="2"/>
      <c r="B10716" s="249">
        <v>42126</v>
      </c>
      <c r="C10716" s="236" t="s">
        <v>205</v>
      </c>
      <c r="D10716" s="70">
        <v>70</v>
      </c>
      <c r="K10716" s="13"/>
    </row>
    <row r="10717" spans="1:12" hidden="1" outlineLevel="1">
      <c r="A10717" s="2"/>
      <c r="B10717" s="249">
        <v>42127</v>
      </c>
      <c r="C10717" s="236" t="s">
        <v>205</v>
      </c>
      <c r="D10717" s="70">
        <v>6</v>
      </c>
      <c r="K10717" s="13"/>
    </row>
    <row r="10718" spans="1:12" hidden="1" outlineLevel="1">
      <c r="A10718" s="2"/>
      <c r="B10718" s="249">
        <v>42127</v>
      </c>
      <c r="C10718" s="236" t="s">
        <v>246</v>
      </c>
      <c r="D10718" s="70">
        <v>100</v>
      </c>
      <c r="K10718" s="13"/>
    </row>
    <row r="10719" spans="1:12" hidden="1" outlineLevel="1">
      <c r="A10719" s="2"/>
      <c r="B10719" s="249">
        <v>42127</v>
      </c>
      <c r="C10719" s="236" t="s">
        <v>5770</v>
      </c>
      <c r="D10719" s="70">
        <v>100</v>
      </c>
      <c r="G10719" s="1" t="s">
        <v>5706</v>
      </c>
      <c r="H10719" s="1" t="s">
        <v>5705</v>
      </c>
      <c r="K10719" s="13"/>
    </row>
    <row r="10720" spans="1:12" hidden="1" outlineLevel="1">
      <c r="A10720" s="2"/>
      <c r="B10720" s="249">
        <v>42128</v>
      </c>
      <c r="C10720" s="236" t="s">
        <v>5771</v>
      </c>
      <c r="D10720" s="70">
        <v>1691</v>
      </c>
      <c r="F10720" s="2"/>
      <c r="G10720" s="1009" t="s">
        <v>5699</v>
      </c>
      <c r="H10720" s="1009">
        <v>8</v>
      </c>
    </row>
    <row r="10721" spans="1:11" hidden="1" outlineLevel="1">
      <c r="A10721" s="2"/>
      <c r="B10721" s="249">
        <v>42128</v>
      </c>
      <c r="C10721" s="236" t="s">
        <v>5772</v>
      </c>
      <c r="D10721" s="70">
        <v>40</v>
      </c>
      <c r="F10721" s="2"/>
      <c r="G10721" s="1009" t="s">
        <v>5704</v>
      </c>
      <c r="H10721" s="1009" t="s">
        <v>5700</v>
      </c>
      <c r="K10721" s="13"/>
    </row>
    <row r="10722" spans="1:11" hidden="1" outlineLevel="1">
      <c r="A10722" s="2"/>
      <c r="B10722" s="249">
        <v>42128</v>
      </c>
      <c r="C10722" s="236" t="s">
        <v>5773</v>
      </c>
      <c r="D10722" s="70">
        <v>90</v>
      </c>
      <c r="F10722" s="2"/>
      <c r="G10722" s="1009" t="s">
        <v>5703</v>
      </c>
      <c r="J10722" s="1" t="s">
        <v>195</v>
      </c>
      <c r="K10722" s="13">
        <f>SUM(K10683:K10721)</f>
        <v>2510</v>
      </c>
    </row>
    <row r="10723" spans="1:11" hidden="1" outlineLevel="1">
      <c r="B10723" s="249">
        <v>42128</v>
      </c>
      <c r="C10723" t="s">
        <v>5778</v>
      </c>
      <c r="D10723" s="70">
        <v>128</v>
      </c>
      <c r="F10723" s="2"/>
      <c r="G10723" s="1009" t="s">
        <v>5701</v>
      </c>
      <c r="J10723" s="1" t="s">
        <v>130</v>
      </c>
      <c r="K10723" s="225">
        <f>K10679-K10722</f>
        <v>30</v>
      </c>
    </row>
    <row r="10724" spans="1:11" hidden="1" outlineLevel="1">
      <c r="B10724" s="249">
        <v>42130</v>
      </c>
      <c r="C10724" s="236" t="s">
        <v>5775</v>
      </c>
      <c r="D10724" s="70">
        <v>210</v>
      </c>
      <c r="F10724" s="2"/>
      <c r="G10724" s="1010" t="s">
        <v>5702</v>
      </c>
    </row>
    <row r="10725" spans="1:11" hidden="1" outlineLevel="1">
      <c r="B10725" s="249">
        <v>42130</v>
      </c>
      <c r="C10725" s="1" t="s">
        <v>5776</v>
      </c>
      <c r="D10725" s="2">
        <v>40</v>
      </c>
      <c r="F10725" s="2"/>
      <c r="I10725" s="72"/>
      <c r="K10725" s="2"/>
    </row>
    <row r="10726" spans="1:11" hidden="1" outlineLevel="1">
      <c r="B10726" s="249">
        <v>42130</v>
      </c>
      <c r="C10726" s="1" t="s">
        <v>5777</v>
      </c>
      <c r="D10726" s="2">
        <v>20</v>
      </c>
      <c r="F10726" s="2"/>
      <c r="G10726" s="2"/>
      <c r="I10726" s="32"/>
      <c r="K10726" s="2"/>
    </row>
    <row r="10727" spans="1:11" hidden="1" outlineLevel="1">
      <c r="B10727" s="249">
        <v>42130</v>
      </c>
      <c r="C10727" s="1" t="s">
        <v>49</v>
      </c>
      <c r="D10727" s="2">
        <v>105</v>
      </c>
      <c r="F10727" s="2"/>
    </row>
    <row r="10728" spans="1:11" hidden="1" outlineLevel="1">
      <c r="B10728" s="249">
        <v>42131</v>
      </c>
      <c r="C10728" s="1" t="s">
        <v>5779</v>
      </c>
      <c r="D10728" s="2">
        <v>1520</v>
      </c>
      <c r="F10728" s="2"/>
    </row>
    <row r="10729" spans="1:11" hidden="1" outlineLevel="1">
      <c r="B10729" s="249">
        <v>42131</v>
      </c>
      <c r="C10729" s="1" t="s">
        <v>5782</v>
      </c>
      <c r="D10729" s="14">
        <v>50</v>
      </c>
      <c r="F10729" s="2"/>
    </row>
    <row r="10730" spans="1:11" hidden="1" outlineLevel="1">
      <c r="B10730" s="249">
        <v>42131</v>
      </c>
      <c r="C10730" s="236" t="s">
        <v>5783</v>
      </c>
      <c r="D10730" s="70">
        <v>130</v>
      </c>
      <c r="F10730" s="2"/>
    </row>
    <row r="10731" spans="1:11" hidden="1" outlineLevel="1">
      <c r="B10731" s="249">
        <v>42132</v>
      </c>
      <c r="C10731" s="236" t="s">
        <v>3095</v>
      </c>
      <c r="D10731" s="70">
        <v>20</v>
      </c>
      <c r="F10731" s="2"/>
    </row>
    <row r="10732" spans="1:11" hidden="1" outlineLevel="1">
      <c r="B10732" s="249">
        <v>42132</v>
      </c>
      <c r="C10732" s="236" t="s">
        <v>5784</v>
      </c>
      <c r="D10732" s="70">
        <v>130</v>
      </c>
    </row>
    <row r="10733" spans="1:11" hidden="1" outlineLevel="1">
      <c r="B10733" s="249">
        <v>42132</v>
      </c>
      <c r="C10733" s="1" t="s">
        <v>5785</v>
      </c>
      <c r="D10733" s="2">
        <v>60</v>
      </c>
    </row>
    <row r="10734" spans="1:11" hidden="1" outlineLevel="1">
      <c r="B10734" s="249">
        <v>42132</v>
      </c>
      <c r="C10734" s="1" t="s">
        <v>5786</v>
      </c>
      <c r="D10734" s="2">
        <v>2300</v>
      </c>
      <c r="F10734" s="2"/>
      <c r="G10734" s="2"/>
    </row>
    <row r="10735" spans="1:11" hidden="1" outlineLevel="1">
      <c r="B10735" s="249">
        <v>42133</v>
      </c>
      <c r="C10735" s="1" t="s">
        <v>602</v>
      </c>
      <c r="D10735" s="2">
        <v>5</v>
      </c>
      <c r="F10735" s="2"/>
      <c r="G10735" s="2"/>
    </row>
    <row r="10736" spans="1:11" hidden="1" outlineLevel="1">
      <c r="B10736" s="249">
        <v>42133</v>
      </c>
      <c r="C10736" s="1" t="s">
        <v>5787</v>
      </c>
      <c r="D10736" s="2">
        <v>90</v>
      </c>
      <c r="G10736" s="2"/>
    </row>
    <row r="10737" spans="2:8" hidden="1" outlineLevel="1">
      <c r="B10737" s="249">
        <v>42133</v>
      </c>
      <c r="C10737" s="1" t="s">
        <v>12</v>
      </c>
      <c r="D10737" s="2">
        <v>365</v>
      </c>
      <c r="G10737" s="2"/>
    </row>
    <row r="10738" spans="2:8" hidden="1" outlineLevel="1">
      <c r="B10738" s="249">
        <v>42133</v>
      </c>
      <c r="C10738" s="1" t="s">
        <v>5768</v>
      </c>
      <c r="D10738" s="2">
        <v>44</v>
      </c>
      <c r="F10738" s="2"/>
      <c r="G10738" s="2"/>
    </row>
    <row r="10739" spans="2:8" hidden="1" outlineLevel="1">
      <c r="B10739" s="249">
        <v>42133</v>
      </c>
      <c r="C10739" s="236" t="s">
        <v>5788</v>
      </c>
      <c r="D10739" s="70">
        <v>75</v>
      </c>
      <c r="F10739" s="2"/>
      <c r="G10739" s="2"/>
    </row>
    <row r="10740" spans="2:8" hidden="1" outlineLevel="1">
      <c r="B10740" s="249">
        <v>42133</v>
      </c>
      <c r="C10740" s="236" t="s">
        <v>620</v>
      </c>
      <c r="D10740" s="70">
        <v>20</v>
      </c>
      <c r="G10740" s="2"/>
    </row>
    <row r="10741" spans="2:8" hidden="1" outlineLevel="1">
      <c r="B10741" s="249">
        <v>42134</v>
      </c>
      <c r="C10741" s="236" t="s">
        <v>602</v>
      </c>
      <c r="D10741" s="70">
        <v>3</v>
      </c>
      <c r="F10741" s="2"/>
      <c r="G10741" s="2"/>
    </row>
    <row r="10742" spans="2:8" hidden="1" outlineLevel="1">
      <c r="B10742" s="249">
        <v>42134</v>
      </c>
      <c r="C10742" s="1" t="s">
        <v>5789</v>
      </c>
      <c r="D10742" s="2">
        <v>280</v>
      </c>
      <c r="F10742" s="2"/>
      <c r="H10742" s="7"/>
    </row>
    <row r="10743" spans="2:8" hidden="1" outlineLevel="1">
      <c r="B10743" s="249">
        <v>42134</v>
      </c>
      <c r="C10743" s="1" t="s">
        <v>172</v>
      </c>
      <c r="D10743" s="2">
        <v>60</v>
      </c>
      <c r="F10743" s="2"/>
      <c r="H10743" s="7"/>
    </row>
    <row r="10744" spans="2:8" hidden="1" outlineLevel="1">
      <c r="B10744" s="249">
        <v>42134</v>
      </c>
      <c r="C10744" s="1" t="s">
        <v>76</v>
      </c>
      <c r="D10744" s="2">
        <v>10</v>
      </c>
      <c r="H10744" s="7"/>
    </row>
    <row r="10745" spans="2:8" hidden="1" outlineLevel="1">
      <c r="B10745" s="249">
        <v>42135</v>
      </c>
      <c r="C10745" s="1" t="s">
        <v>525</v>
      </c>
      <c r="D10745" s="2">
        <v>60</v>
      </c>
      <c r="F10745" s="2"/>
      <c r="G10745" s="2"/>
    </row>
    <row r="10746" spans="2:8" hidden="1" outlineLevel="1">
      <c r="B10746" s="249">
        <v>42135</v>
      </c>
      <c r="C10746" s="1" t="s">
        <v>12</v>
      </c>
      <c r="D10746" s="2">
        <v>70</v>
      </c>
      <c r="G10746" s="2"/>
    </row>
    <row r="10747" spans="2:8" hidden="1" outlineLevel="1">
      <c r="B10747" s="249">
        <v>42135</v>
      </c>
      <c r="C10747" s="1" t="s">
        <v>525</v>
      </c>
      <c r="D10747" s="2">
        <v>40</v>
      </c>
      <c r="G10747" s="2"/>
    </row>
    <row r="10748" spans="2:8" hidden="1" outlineLevel="1">
      <c r="B10748" s="249">
        <v>42135</v>
      </c>
      <c r="C10748" s="1" t="s">
        <v>220</v>
      </c>
      <c r="D10748" s="2">
        <v>30</v>
      </c>
      <c r="F10748" s="2"/>
    </row>
    <row r="10749" spans="2:8" hidden="1" outlineLevel="1">
      <c r="B10749" s="249">
        <v>42135</v>
      </c>
      <c r="C10749" s="1" t="s">
        <v>57</v>
      </c>
      <c r="D10749" s="14">
        <v>50</v>
      </c>
    </row>
    <row r="10750" spans="2:8" hidden="1" outlineLevel="1">
      <c r="B10750" s="249">
        <v>42135</v>
      </c>
      <c r="C10750" s="1" t="s">
        <v>51</v>
      </c>
      <c r="D10750" s="2">
        <v>155</v>
      </c>
    </row>
    <row r="10751" spans="2:8" hidden="1" outlineLevel="1">
      <c r="B10751" s="249">
        <v>42135</v>
      </c>
      <c r="C10751" s="1" t="s">
        <v>111</v>
      </c>
      <c r="D10751" s="2">
        <v>60</v>
      </c>
      <c r="F10751" s="2"/>
    </row>
    <row r="10752" spans="2:8" hidden="1" outlineLevel="1">
      <c r="B10752" s="249">
        <v>42135</v>
      </c>
      <c r="C10752" s="1" t="s">
        <v>5795</v>
      </c>
      <c r="D10752" s="2">
        <v>130</v>
      </c>
    </row>
    <row r="10753" spans="2:15" hidden="1" outlineLevel="1">
      <c r="B10753" s="249">
        <v>42136</v>
      </c>
      <c r="C10753" s="2" t="s">
        <v>525</v>
      </c>
      <c r="D10753" s="2">
        <v>45</v>
      </c>
      <c r="F10753" s="2"/>
    </row>
    <row r="10754" spans="2:15" hidden="1" outlineLevel="1">
      <c r="B10754" s="249">
        <v>42136</v>
      </c>
      <c r="C10754" s="1" t="s">
        <v>12</v>
      </c>
      <c r="D10754" s="2">
        <v>70</v>
      </c>
    </row>
    <row r="10755" spans="2:15" hidden="1" outlineLevel="1">
      <c r="B10755" s="249">
        <v>42136</v>
      </c>
      <c r="C10755" s="1" t="s">
        <v>525</v>
      </c>
      <c r="D10755" s="2">
        <v>20</v>
      </c>
      <c r="F10755" s="2"/>
    </row>
    <row r="10756" spans="2:15" hidden="1" outlineLevel="1">
      <c r="B10756" s="249">
        <v>42136</v>
      </c>
      <c r="C10756" s="1" t="s">
        <v>525</v>
      </c>
      <c r="D10756" s="2">
        <v>190</v>
      </c>
      <c r="F10756" s="2"/>
    </row>
    <row r="10757" spans="2:15" hidden="1" outlineLevel="1">
      <c r="B10757" s="249">
        <v>42136</v>
      </c>
      <c r="C10757" s="1" t="s">
        <v>23</v>
      </c>
      <c r="D10757" s="2">
        <v>70</v>
      </c>
    </row>
    <row r="10758" spans="2:15" hidden="1" outlineLevel="1">
      <c r="B10758" s="249">
        <v>42137</v>
      </c>
      <c r="C10758" s="1" t="s">
        <v>525</v>
      </c>
      <c r="D10758" s="2">
        <v>78</v>
      </c>
      <c r="F10758" s="2"/>
    </row>
    <row r="10759" spans="2:15" hidden="1" outlineLevel="1">
      <c r="B10759" s="249">
        <v>42137</v>
      </c>
      <c r="C10759" s="2" t="s">
        <v>5795</v>
      </c>
      <c r="D10759" s="2">
        <v>50</v>
      </c>
      <c r="F10759" s="233"/>
      <c r="G10759"/>
      <c r="H10759"/>
      <c r="I10759"/>
      <c r="J10759"/>
      <c r="K10759"/>
      <c r="L10759"/>
      <c r="M10759"/>
      <c r="N10759"/>
      <c r="O10759"/>
    </row>
    <row r="10760" spans="2:15" hidden="1" outlineLevel="1">
      <c r="B10760" s="249">
        <v>42137</v>
      </c>
      <c r="C10760" s="1" t="s">
        <v>525</v>
      </c>
      <c r="D10760" s="2">
        <v>22</v>
      </c>
    </row>
    <row r="10761" spans="2:15" hidden="1" outlineLevel="1">
      <c r="B10761" s="249">
        <v>42137</v>
      </c>
      <c r="C10761" s="1" t="s">
        <v>516</v>
      </c>
      <c r="D10761" s="2">
        <v>20</v>
      </c>
      <c r="G10761" s="2"/>
      <c r="I10761" s="32"/>
      <c r="K10761" s="2"/>
    </row>
    <row r="10762" spans="2:15" hidden="1" outlineLevel="1">
      <c r="B10762" s="249">
        <v>42137</v>
      </c>
      <c r="C10762" s="1" t="s">
        <v>802</v>
      </c>
      <c r="D10762" s="2">
        <v>80</v>
      </c>
      <c r="F10762" s="2"/>
      <c r="I10762" s="32"/>
      <c r="K10762" s="2"/>
    </row>
    <row r="10763" spans="2:15" hidden="1" outlineLevel="1">
      <c r="B10763" s="249">
        <v>42138</v>
      </c>
      <c r="C10763" s="2" t="s">
        <v>5814</v>
      </c>
      <c r="D10763" s="2">
        <v>10</v>
      </c>
      <c r="F10763" s="2"/>
    </row>
    <row r="10764" spans="2:15" hidden="1" outlineLevel="1">
      <c r="B10764" s="249">
        <v>42139</v>
      </c>
      <c r="C10764" s="2" t="s">
        <v>525</v>
      </c>
      <c r="D10764" s="2">
        <v>20</v>
      </c>
      <c r="F10764" s="2"/>
      <c r="G10764" s="2"/>
    </row>
    <row r="10765" spans="2:15" hidden="1" outlineLevel="1">
      <c r="B10765" s="249">
        <v>42139</v>
      </c>
      <c r="C10765" s="2" t="s">
        <v>525</v>
      </c>
      <c r="D10765" s="2">
        <v>54</v>
      </c>
      <c r="F10765" s="2"/>
    </row>
    <row r="10766" spans="2:15" hidden="1" outlineLevel="1">
      <c r="B10766" s="249">
        <v>42139</v>
      </c>
      <c r="C10766" s="2" t="s">
        <v>516</v>
      </c>
      <c r="D10766" s="2">
        <v>20</v>
      </c>
    </row>
    <row r="10767" spans="2:15" hidden="1" outlineLevel="1">
      <c r="B10767" s="249">
        <v>42139</v>
      </c>
      <c r="C10767" s="2" t="s">
        <v>589</v>
      </c>
      <c r="D10767" s="2">
        <v>200</v>
      </c>
    </row>
    <row r="10768" spans="2:15" hidden="1" outlineLevel="1">
      <c r="B10768" s="249">
        <v>42139</v>
      </c>
      <c r="C10768" s="1" t="s">
        <v>18</v>
      </c>
      <c r="D10768" s="2">
        <v>300</v>
      </c>
      <c r="F10768" s="2"/>
    </row>
    <row r="10769" spans="2:10" hidden="1" outlineLevel="1">
      <c r="B10769" s="249">
        <v>42139</v>
      </c>
      <c r="C10769" s="1" t="s">
        <v>114</v>
      </c>
      <c r="D10769" s="2">
        <v>80</v>
      </c>
    </row>
    <row r="10770" spans="2:10" hidden="1" outlineLevel="1">
      <c r="B10770" s="249">
        <v>42139</v>
      </c>
      <c r="C10770" s="1" t="s">
        <v>5819</v>
      </c>
      <c r="D10770" s="2">
        <v>4</v>
      </c>
      <c r="F10770" s="2"/>
    </row>
    <row r="10771" spans="2:10" hidden="1" outlineLevel="1">
      <c r="B10771" s="249">
        <v>42140</v>
      </c>
      <c r="C10771" s="1" t="s">
        <v>401</v>
      </c>
      <c r="D10771" s="2">
        <v>50</v>
      </c>
      <c r="F10771" s="2"/>
    </row>
    <row r="10772" spans="2:10" hidden="1" outlineLevel="1">
      <c r="B10772" s="249">
        <v>42140</v>
      </c>
      <c r="C10772" s="1" t="s">
        <v>337</v>
      </c>
      <c r="D10772" s="2">
        <v>150</v>
      </c>
    </row>
    <row r="10773" spans="2:10" hidden="1" outlineLevel="1">
      <c r="B10773" s="249">
        <v>42140</v>
      </c>
      <c r="C10773" s="1" t="s">
        <v>12</v>
      </c>
      <c r="D10773" s="2">
        <v>315</v>
      </c>
    </row>
    <row r="10774" spans="2:10" hidden="1" outlineLevel="1">
      <c r="B10774" s="249">
        <v>42140</v>
      </c>
      <c r="C10774" s="1" t="s">
        <v>4406</v>
      </c>
      <c r="D10774" s="2">
        <v>150</v>
      </c>
    </row>
    <row r="10775" spans="2:10" hidden="1" outlineLevel="1">
      <c r="B10775" s="249">
        <v>42140</v>
      </c>
      <c r="C10775" s="1" t="s">
        <v>5823</v>
      </c>
      <c r="D10775" s="2">
        <v>120</v>
      </c>
      <c r="E10775" s="2"/>
      <c r="F10775" s="2"/>
    </row>
    <row r="10776" spans="2:10" hidden="1" outlineLevel="1">
      <c r="B10776" s="249">
        <v>42140</v>
      </c>
      <c r="C10776" s="1" t="s">
        <v>181</v>
      </c>
      <c r="D10776" s="2">
        <v>175</v>
      </c>
      <c r="F10776" s="2"/>
    </row>
    <row r="10777" spans="2:10" hidden="1" outlineLevel="1">
      <c r="B10777" s="249">
        <v>42141</v>
      </c>
      <c r="C10777" s="1" t="s">
        <v>51</v>
      </c>
      <c r="D10777" s="2">
        <v>8</v>
      </c>
      <c r="F10777" s="2"/>
      <c r="H10777" s="7"/>
    </row>
    <row r="10778" spans="2:10" hidden="1" outlineLevel="1">
      <c r="B10778" s="249">
        <v>42141</v>
      </c>
      <c r="C10778" s="1" t="s">
        <v>431</v>
      </c>
      <c r="D10778" s="2">
        <v>2</v>
      </c>
      <c r="E10778" s="2"/>
      <c r="H10778" s="7"/>
    </row>
    <row r="10779" spans="2:10" hidden="1" outlineLevel="1">
      <c r="B10779" s="249">
        <v>42141</v>
      </c>
      <c r="C10779" s="1" t="s">
        <v>57</v>
      </c>
      <c r="D10779" s="2">
        <v>180</v>
      </c>
      <c r="E10779" s="2"/>
      <c r="J10779" s="7"/>
    </row>
    <row r="10780" spans="2:10" hidden="1" outlineLevel="1">
      <c r="B10780" s="249">
        <v>42141</v>
      </c>
      <c r="C10780" s="1" t="s">
        <v>247</v>
      </c>
      <c r="D10780" s="2">
        <v>333</v>
      </c>
      <c r="E10780" s="2"/>
      <c r="F10780" s="2"/>
      <c r="J10780" s="7"/>
    </row>
    <row r="10781" spans="2:10" hidden="1" outlineLevel="1">
      <c r="B10781" s="249">
        <v>42141</v>
      </c>
      <c r="C10781" s="1" t="s">
        <v>2164</v>
      </c>
      <c r="D10781" s="2">
        <v>600</v>
      </c>
      <c r="E10781" s="2"/>
      <c r="F10781" s="2"/>
    </row>
    <row r="10782" spans="2:10" hidden="1" outlineLevel="1">
      <c r="B10782" s="249">
        <v>42142</v>
      </c>
      <c r="C10782" s="1" t="s">
        <v>525</v>
      </c>
      <c r="D10782" s="2">
        <v>21</v>
      </c>
      <c r="H10782" s="2"/>
    </row>
    <row r="10783" spans="2:10" hidden="1" outlineLevel="1">
      <c r="B10783" s="249">
        <v>42142</v>
      </c>
      <c r="C10783" s="1" t="s">
        <v>525</v>
      </c>
      <c r="D10783" s="2">
        <v>27</v>
      </c>
      <c r="F10783" s="2"/>
    </row>
    <row r="10784" spans="2:10" hidden="1" outlineLevel="1">
      <c r="B10784" s="249">
        <v>42142</v>
      </c>
      <c r="C10784" s="1" t="s">
        <v>111</v>
      </c>
      <c r="D10784" s="2">
        <v>30</v>
      </c>
      <c r="F10784" s="2"/>
    </row>
    <row r="10785" spans="2:7" hidden="1" outlineLevel="1">
      <c r="B10785" s="249">
        <v>42142</v>
      </c>
      <c r="C10785" s="1" t="s">
        <v>112</v>
      </c>
      <c r="D10785" s="2">
        <v>44</v>
      </c>
      <c r="F10785" s="2"/>
    </row>
    <row r="10786" spans="2:7" hidden="1" outlineLevel="1">
      <c r="B10786" s="249">
        <v>42142</v>
      </c>
      <c r="C10786" s="1" t="s">
        <v>3262</v>
      </c>
      <c r="D10786" s="2">
        <v>60</v>
      </c>
    </row>
    <row r="10787" spans="2:7" hidden="1" outlineLevel="1">
      <c r="B10787" s="249">
        <v>42143</v>
      </c>
      <c r="C10787" s="1" t="s">
        <v>525</v>
      </c>
      <c r="D10787" s="2">
        <v>67</v>
      </c>
      <c r="F10787" s="2"/>
      <c r="G10787" s="2"/>
    </row>
    <row r="10788" spans="2:7" hidden="1" outlineLevel="1">
      <c r="B10788" s="249">
        <v>42143</v>
      </c>
      <c r="C10788" s="1" t="s">
        <v>51</v>
      </c>
      <c r="D10788" s="2">
        <v>90</v>
      </c>
    </row>
    <row r="10789" spans="2:7" hidden="1" outlineLevel="1">
      <c r="B10789" s="249">
        <v>42143</v>
      </c>
      <c r="C10789" s="1" t="s">
        <v>114</v>
      </c>
      <c r="D10789" s="2">
        <v>40</v>
      </c>
    </row>
    <row r="10790" spans="2:7" hidden="1" outlineLevel="1">
      <c r="B10790" s="249">
        <v>42143</v>
      </c>
      <c r="C10790" s="1" t="s">
        <v>516</v>
      </c>
      <c r="D10790" s="2">
        <v>20</v>
      </c>
      <c r="F10790" s="2"/>
    </row>
    <row r="10791" spans="2:7" hidden="1" outlineLevel="1">
      <c r="B10791" s="249">
        <v>42144</v>
      </c>
      <c r="C10791" s="1" t="s">
        <v>525</v>
      </c>
      <c r="D10791" s="2">
        <v>40</v>
      </c>
      <c r="F10791" s="2"/>
    </row>
    <row r="10792" spans="2:7" hidden="1" outlineLevel="1">
      <c r="B10792" s="249">
        <v>42144</v>
      </c>
      <c r="C10792" s="1" t="s">
        <v>12</v>
      </c>
      <c r="D10792" s="2">
        <v>100</v>
      </c>
      <c r="F10792" s="2"/>
    </row>
    <row r="10793" spans="2:7" hidden="1" outlineLevel="1">
      <c r="B10793" s="249">
        <v>42144</v>
      </c>
      <c r="C10793" s="1" t="s">
        <v>525</v>
      </c>
      <c r="D10793" s="2">
        <v>70</v>
      </c>
    </row>
    <row r="10794" spans="2:7" hidden="1" outlineLevel="1">
      <c r="B10794" s="249">
        <v>42144</v>
      </c>
      <c r="C10794" s="1" t="s">
        <v>434</v>
      </c>
      <c r="D10794" s="2">
        <v>15</v>
      </c>
      <c r="F10794" s="2"/>
    </row>
    <row r="10795" spans="2:7" hidden="1" outlineLevel="1">
      <c r="B10795" s="249">
        <v>42145</v>
      </c>
      <c r="C10795" s="1" t="s">
        <v>414</v>
      </c>
      <c r="D10795" s="2">
        <v>40</v>
      </c>
    </row>
    <row r="10796" spans="2:7" hidden="1" outlineLevel="1">
      <c r="B10796" s="249">
        <v>42146</v>
      </c>
      <c r="C10796" s="2" t="s">
        <v>525</v>
      </c>
      <c r="D10796" s="2">
        <v>20</v>
      </c>
      <c r="F10796" s="2"/>
    </row>
    <row r="10797" spans="2:7" hidden="1" outlineLevel="1">
      <c r="B10797" s="249">
        <v>42146</v>
      </c>
      <c r="C10797" s="2" t="s">
        <v>12</v>
      </c>
      <c r="D10797" s="2">
        <v>20</v>
      </c>
      <c r="F10797" s="2"/>
    </row>
    <row r="10798" spans="2:7" hidden="1" outlineLevel="1">
      <c r="B10798" s="249">
        <v>42146</v>
      </c>
      <c r="C10798" s="205" t="s">
        <v>525</v>
      </c>
      <c r="D10798" s="2">
        <v>75</v>
      </c>
      <c r="F10798" s="2"/>
    </row>
    <row r="10799" spans="2:7" hidden="1" outlineLevel="1">
      <c r="B10799" s="249">
        <v>42146</v>
      </c>
      <c r="C10799" s="1" t="s">
        <v>516</v>
      </c>
      <c r="D10799" s="2">
        <v>20</v>
      </c>
    </row>
    <row r="10800" spans="2:7" hidden="1" outlineLevel="1">
      <c r="B10800" s="249">
        <v>42146</v>
      </c>
      <c r="C10800" s="1" t="s">
        <v>114</v>
      </c>
      <c r="D10800" s="2">
        <v>55</v>
      </c>
      <c r="F10800" s="2"/>
    </row>
    <row r="10801" spans="2:6" hidden="1" outlineLevel="1">
      <c r="B10801" s="249">
        <v>42146</v>
      </c>
      <c r="C10801" s="1" t="s">
        <v>401</v>
      </c>
      <c r="D10801" s="2">
        <v>60</v>
      </c>
      <c r="F10801" s="2"/>
    </row>
    <row r="10802" spans="2:6" hidden="1" outlineLevel="1">
      <c r="B10802" s="249">
        <v>42147</v>
      </c>
      <c r="C10802" s="1" t="s">
        <v>774</v>
      </c>
      <c r="D10802" s="2">
        <v>40</v>
      </c>
      <c r="F10802" s="2"/>
    </row>
    <row r="10803" spans="2:6" hidden="1" outlineLevel="1">
      <c r="B10803" s="249">
        <v>42147</v>
      </c>
      <c r="C10803" s="1" t="s">
        <v>3052</v>
      </c>
      <c r="D10803" s="2">
        <v>10</v>
      </c>
      <c r="F10803" s="2"/>
    </row>
    <row r="10804" spans="2:6" hidden="1" outlineLevel="1">
      <c r="B10804" s="249">
        <v>42147</v>
      </c>
      <c r="C10804" s="1" t="s">
        <v>4295</v>
      </c>
      <c r="D10804" s="2">
        <v>5</v>
      </c>
    </row>
    <row r="10805" spans="2:6" hidden="1" outlineLevel="1">
      <c r="B10805" s="249">
        <v>42147</v>
      </c>
      <c r="C10805" s="1" t="s">
        <v>774</v>
      </c>
      <c r="D10805" s="2">
        <v>55</v>
      </c>
    </row>
    <row r="10806" spans="2:6" hidden="1" outlineLevel="1">
      <c r="B10806" s="249">
        <v>42147</v>
      </c>
      <c r="C10806" s="2" t="s">
        <v>774</v>
      </c>
      <c r="D10806" s="2">
        <v>308</v>
      </c>
    </row>
    <row r="10807" spans="2:6" hidden="1" outlineLevel="1">
      <c r="B10807" s="249">
        <v>42148</v>
      </c>
      <c r="C10807" s="2" t="s">
        <v>525</v>
      </c>
      <c r="D10807" s="2">
        <v>23</v>
      </c>
    </row>
    <row r="10808" spans="2:6" hidden="1" outlineLevel="1">
      <c r="B10808" s="249">
        <v>42148</v>
      </c>
      <c r="C10808" s="267" t="s">
        <v>5829</v>
      </c>
      <c r="D10808" s="404">
        <v>20</v>
      </c>
      <c r="E10808" s="2"/>
    </row>
    <row r="10809" spans="2:6" hidden="1" outlineLevel="1">
      <c r="B10809" s="249">
        <v>42148</v>
      </c>
      <c r="C10809" s="267" t="s">
        <v>122</v>
      </c>
      <c r="D10809" s="404">
        <v>4</v>
      </c>
      <c r="F10809" s="2"/>
    </row>
    <row r="10810" spans="2:6" hidden="1" outlineLevel="1">
      <c r="B10810" s="249">
        <v>42148</v>
      </c>
      <c r="C10810" s="1" t="s">
        <v>594</v>
      </c>
      <c r="D10810" s="2">
        <v>10</v>
      </c>
      <c r="F10810" s="2"/>
    </row>
    <row r="10811" spans="2:6" hidden="1" outlineLevel="1">
      <c r="B10811" s="249">
        <v>42148</v>
      </c>
      <c r="C10811" s="267" t="s">
        <v>516</v>
      </c>
      <c r="D10811" s="404">
        <v>20</v>
      </c>
    </row>
    <row r="10812" spans="2:6" hidden="1" outlineLevel="1">
      <c r="B10812" s="249">
        <v>42148</v>
      </c>
      <c r="C10812" s="267" t="s">
        <v>23</v>
      </c>
      <c r="D10812" s="404">
        <v>390</v>
      </c>
    </row>
    <row r="10813" spans="2:6" hidden="1" outlineLevel="1">
      <c r="B10813" s="249">
        <v>42149</v>
      </c>
      <c r="C10813" s="1" t="s">
        <v>525</v>
      </c>
      <c r="D10813" s="2">
        <v>70</v>
      </c>
    </row>
    <row r="10814" spans="2:6" hidden="1" outlineLevel="1">
      <c r="B10814" s="249">
        <v>42149</v>
      </c>
      <c r="C10814" s="1" t="s">
        <v>114</v>
      </c>
      <c r="D10814" s="2">
        <v>80</v>
      </c>
      <c r="F10814" s="228"/>
    </row>
    <row r="10815" spans="2:6" hidden="1" outlineLevel="1">
      <c r="B10815" s="249">
        <v>42149</v>
      </c>
      <c r="C10815" s="267" t="s">
        <v>5836</v>
      </c>
      <c r="D10815" s="404">
        <v>150</v>
      </c>
      <c r="F10815" s="2"/>
    </row>
    <row r="10816" spans="2:6" hidden="1" outlineLevel="1">
      <c r="B10816" s="249">
        <v>42150</v>
      </c>
      <c r="C10816" s="477" t="s">
        <v>525</v>
      </c>
      <c r="D10816" s="404">
        <v>20</v>
      </c>
    </row>
    <row r="10817" spans="2:6" hidden="1" outlineLevel="1">
      <c r="B10817" s="249">
        <v>42150</v>
      </c>
      <c r="C10817" s="1" t="s">
        <v>525</v>
      </c>
      <c r="D10817" s="2">
        <v>80</v>
      </c>
      <c r="F10817" s="2"/>
    </row>
    <row r="10818" spans="2:6" hidden="1" outlineLevel="1">
      <c r="B10818" s="249">
        <v>42150</v>
      </c>
      <c r="C10818" s="1" t="s">
        <v>525</v>
      </c>
      <c r="D10818" s="404">
        <v>186</v>
      </c>
      <c r="E10818" s="2"/>
      <c r="F10818" s="2"/>
    </row>
    <row r="10819" spans="2:6" hidden="1" outlineLevel="1">
      <c r="B10819" s="249">
        <v>42150</v>
      </c>
      <c r="C10819" s="267" t="s">
        <v>23</v>
      </c>
      <c r="D10819" s="404">
        <v>90</v>
      </c>
    </row>
    <row r="10820" spans="2:6" hidden="1" outlineLevel="1">
      <c r="B10820" s="249">
        <v>42151</v>
      </c>
      <c r="C10820" s="404" t="s">
        <v>525</v>
      </c>
      <c r="D10820" s="404">
        <v>35</v>
      </c>
      <c r="F10820" s="2"/>
    </row>
    <row r="10821" spans="2:6" hidden="1" outlineLevel="1">
      <c r="B10821" s="249">
        <v>42151</v>
      </c>
      <c r="C10821" s="267" t="s">
        <v>525</v>
      </c>
      <c r="D10821" s="404">
        <v>50</v>
      </c>
      <c r="F10821" s="2"/>
    </row>
    <row r="10822" spans="2:6" hidden="1" outlineLevel="1">
      <c r="B10822" s="249">
        <v>42151</v>
      </c>
      <c r="C10822" s="267" t="s">
        <v>485</v>
      </c>
      <c r="D10822" s="404">
        <v>40</v>
      </c>
    </row>
    <row r="10823" spans="2:6" hidden="1" outlineLevel="1">
      <c r="B10823" s="249">
        <v>42151</v>
      </c>
      <c r="C10823" s="267" t="s">
        <v>49</v>
      </c>
      <c r="D10823" s="404">
        <v>120</v>
      </c>
      <c r="F10823" s="2"/>
    </row>
    <row r="10824" spans="2:6" hidden="1" outlineLevel="1">
      <c r="B10824" s="249">
        <v>42151</v>
      </c>
      <c r="C10824" s="1" t="s">
        <v>51</v>
      </c>
      <c r="D10824" s="2">
        <v>60</v>
      </c>
    </row>
    <row r="10825" spans="2:6" hidden="1" outlineLevel="1">
      <c r="B10825" s="249">
        <v>42151</v>
      </c>
      <c r="C10825" s="1" t="s">
        <v>111</v>
      </c>
      <c r="D10825" s="2">
        <v>30</v>
      </c>
    </row>
    <row r="10826" spans="2:6" hidden="1" outlineLevel="1">
      <c r="B10826" s="249">
        <v>42151</v>
      </c>
      <c r="C10826" s="1" t="s">
        <v>5840</v>
      </c>
      <c r="D10826" s="2">
        <v>160</v>
      </c>
    </row>
    <row r="10827" spans="2:6" hidden="1" outlineLevel="1">
      <c r="B10827" s="249">
        <v>42152</v>
      </c>
      <c r="C10827" s="1" t="s">
        <v>525</v>
      </c>
      <c r="D10827" s="2">
        <v>95</v>
      </c>
      <c r="E10827" s="2"/>
      <c r="F10827" s="2"/>
    </row>
    <row r="10828" spans="2:6" hidden="1" outlineLevel="1">
      <c r="B10828" s="249">
        <v>42152</v>
      </c>
      <c r="C10828" s="1" t="s">
        <v>901</v>
      </c>
      <c r="D10828" s="2">
        <v>5</v>
      </c>
    </row>
    <row r="10829" spans="2:6" hidden="1" outlineLevel="1">
      <c r="B10829" s="249">
        <v>42152</v>
      </c>
      <c r="C10829" s="2" t="s">
        <v>2681</v>
      </c>
      <c r="D10829" s="2">
        <v>45</v>
      </c>
    </row>
    <row r="10830" spans="2:6" hidden="1" outlineLevel="1">
      <c r="B10830" s="249">
        <v>42153</v>
      </c>
      <c r="C10830" s="2" t="s">
        <v>525</v>
      </c>
      <c r="D10830" s="2">
        <v>74</v>
      </c>
      <c r="F10830" s="2"/>
    </row>
    <row r="10831" spans="2:6" hidden="1" outlineLevel="1">
      <c r="B10831" s="249">
        <v>42153</v>
      </c>
      <c r="C10831" s="1" t="s">
        <v>172</v>
      </c>
      <c r="D10831" s="2">
        <v>10</v>
      </c>
    </row>
    <row r="10832" spans="2:6" hidden="1" outlineLevel="1">
      <c r="B10832" s="249">
        <v>42153</v>
      </c>
      <c r="C10832" s="1" t="s">
        <v>132</v>
      </c>
      <c r="D10832" s="70">
        <v>100</v>
      </c>
    </row>
    <row r="10833" spans="2:7" hidden="1" outlineLevel="1">
      <c r="B10833" s="249">
        <v>42153</v>
      </c>
      <c r="C10833" s="1" t="s">
        <v>114</v>
      </c>
      <c r="D10833" s="2">
        <v>60</v>
      </c>
    </row>
    <row r="10834" spans="2:7" hidden="1" outlineLevel="1">
      <c r="B10834" s="249">
        <v>42154</v>
      </c>
      <c r="C10834" s="236" t="s">
        <v>5849</v>
      </c>
      <c r="D10834" s="70">
        <v>120</v>
      </c>
      <c r="F10834" s="2"/>
      <c r="G10834" s="2"/>
    </row>
    <row r="10835" spans="2:7" hidden="1" outlineLevel="1">
      <c r="B10835" s="249">
        <v>42154</v>
      </c>
      <c r="C10835" s="1" t="s">
        <v>5850</v>
      </c>
      <c r="D10835" s="2">
        <v>720</v>
      </c>
      <c r="F10835" s="1" t="s">
        <v>5851</v>
      </c>
      <c r="G10835" s="1">
        <v>530</v>
      </c>
    </row>
    <row r="10836" spans="2:7" hidden="1" outlineLevel="1">
      <c r="B10836" s="249">
        <v>42154</v>
      </c>
      <c r="C10836" s="1" t="s">
        <v>5853</v>
      </c>
      <c r="D10836" s="2">
        <v>800</v>
      </c>
      <c r="F10836" s="1" t="s">
        <v>5852</v>
      </c>
      <c r="G10836" s="1">
        <v>210</v>
      </c>
    </row>
    <row r="10837" spans="2:7" hidden="1" outlineLevel="1">
      <c r="B10837" s="249">
        <v>42154</v>
      </c>
      <c r="C10837" s="1" t="s">
        <v>5854</v>
      </c>
      <c r="D10837" s="2">
        <v>30</v>
      </c>
      <c r="G10837" s="1">
        <f>SUM(G10835:G10836)</f>
        <v>740</v>
      </c>
    </row>
    <row r="10838" spans="2:7" hidden="1" outlineLevel="1">
      <c r="B10838" s="249">
        <v>42154</v>
      </c>
      <c r="C10838" s="2" t="s">
        <v>525</v>
      </c>
      <c r="D10838" s="2">
        <v>84</v>
      </c>
    </row>
    <row r="10839" spans="2:7" hidden="1" outlineLevel="1">
      <c r="B10839" s="249">
        <v>42154</v>
      </c>
      <c r="C10839" s="1" t="s">
        <v>5856</v>
      </c>
      <c r="D10839" s="2">
        <v>10</v>
      </c>
    </row>
    <row r="10840" spans="2:7" hidden="1" outlineLevel="1">
      <c r="B10840" s="249">
        <v>42154</v>
      </c>
      <c r="C10840" s="1" t="s">
        <v>166</v>
      </c>
      <c r="D10840" s="2">
        <v>40</v>
      </c>
      <c r="F10840" s="2"/>
    </row>
    <row r="10841" spans="2:7" hidden="1" outlineLevel="1">
      <c r="B10841" s="249">
        <v>42154</v>
      </c>
      <c r="C10841" s="1" t="s">
        <v>337</v>
      </c>
      <c r="D10841" s="2">
        <v>20</v>
      </c>
    </row>
    <row r="10842" spans="2:7" hidden="1" outlineLevel="1">
      <c r="B10842" s="249">
        <v>42154</v>
      </c>
      <c r="C10842" s="1" t="s">
        <v>5857</v>
      </c>
      <c r="D10842" s="2">
        <v>40</v>
      </c>
    </row>
    <row r="10843" spans="2:7" hidden="1" outlineLevel="1">
      <c r="B10843" s="249">
        <v>42154</v>
      </c>
      <c r="C10843" s="1" t="s">
        <v>114</v>
      </c>
      <c r="D10843" s="2">
        <v>60</v>
      </c>
    </row>
    <row r="10844" spans="2:7" hidden="1" outlineLevel="1">
      <c r="B10844" s="249">
        <v>42154</v>
      </c>
      <c r="C10844" s="1" t="s">
        <v>401</v>
      </c>
      <c r="D10844" s="2">
        <v>40</v>
      </c>
    </row>
    <row r="10845" spans="2:7" hidden="1" outlineLevel="1">
      <c r="B10845" s="249">
        <v>42154</v>
      </c>
      <c r="C10845" s="383" t="s">
        <v>774</v>
      </c>
      <c r="D10845" s="2">
        <v>140</v>
      </c>
    </row>
    <row r="10846" spans="2:7" hidden="1" outlineLevel="1">
      <c r="B10846" s="249">
        <v>42154</v>
      </c>
      <c r="C10846" s="1" t="s">
        <v>774</v>
      </c>
      <c r="D10846" s="2">
        <v>90</v>
      </c>
    </row>
    <row r="10847" spans="2:7" hidden="1" outlineLevel="1">
      <c r="B10847" s="249">
        <v>42154</v>
      </c>
      <c r="C10847" s="383" t="s">
        <v>113</v>
      </c>
      <c r="D10847" s="320">
        <v>130</v>
      </c>
      <c r="G10847" s="2"/>
    </row>
    <row r="10848" spans="2:7" hidden="1" outlineLevel="1">
      <c r="B10848" s="249">
        <v>42154</v>
      </c>
      <c r="C10848" s="1" t="s">
        <v>5858</v>
      </c>
      <c r="D10848" s="2">
        <v>650</v>
      </c>
    </row>
    <row r="10849" spans="1:12" hidden="1" outlineLevel="1">
      <c r="B10849" s="249">
        <v>42154</v>
      </c>
      <c r="C10849" s="383" t="s">
        <v>5859</v>
      </c>
      <c r="D10849" s="320">
        <v>60</v>
      </c>
    </row>
    <row r="10850" spans="1:12" hidden="1" outlineLevel="1">
      <c r="B10850" s="249">
        <v>42154</v>
      </c>
      <c r="C10850" s="383" t="s">
        <v>4099</v>
      </c>
      <c r="D10850" s="320">
        <v>20</v>
      </c>
    </row>
    <row r="10851" spans="1:12" hidden="1" outlineLevel="1">
      <c r="B10851" s="249">
        <v>42154</v>
      </c>
      <c r="C10851" s="383" t="s">
        <v>401</v>
      </c>
      <c r="D10851" s="320">
        <v>60</v>
      </c>
    </row>
    <row r="10852" spans="1:12" hidden="1" outlineLevel="1">
      <c r="B10852" s="249">
        <v>42154</v>
      </c>
      <c r="C10852" s="1" t="s">
        <v>23</v>
      </c>
      <c r="D10852" s="2">
        <v>220</v>
      </c>
    </row>
    <row r="10853" spans="1:12" hidden="1" outlineLevel="1">
      <c r="B10853" s="249">
        <v>42155</v>
      </c>
      <c r="C10853" s="236" t="s">
        <v>154</v>
      </c>
      <c r="D10853" s="2">
        <v>160</v>
      </c>
    </row>
    <row r="10854" spans="1:12" hidden="1" outlineLevel="1">
      <c r="B10854" s="249">
        <v>42155</v>
      </c>
      <c r="C10854" s="1" t="s">
        <v>205</v>
      </c>
      <c r="D10854" s="2">
        <v>10</v>
      </c>
      <c r="E10854" s="1" t="s">
        <v>3088</v>
      </c>
    </row>
    <row r="10855" spans="1:12" hidden="1" outlineLevel="1">
      <c r="B10855" s="249">
        <v>42155</v>
      </c>
      <c r="C10855" s="1" t="s">
        <v>143</v>
      </c>
      <c r="D10855" s="2">
        <v>44</v>
      </c>
      <c r="E10855" s="1">
        <v>2472</v>
      </c>
    </row>
    <row r="10856" spans="1:12" collapsed="1">
      <c r="B10856" s="249"/>
    </row>
    <row r="10857" spans="1:12">
      <c r="B10857" s="2472">
        <v>42156</v>
      </c>
      <c r="C10857" s="2472"/>
      <c r="D10857" s="2472"/>
      <c r="E10857" s="2472"/>
      <c r="F10857" s="2472"/>
      <c r="G10857" s="2472"/>
      <c r="H10857" s="2472"/>
      <c r="I10857" s="2472"/>
      <c r="J10857" s="2472"/>
      <c r="K10857" s="2472"/>
      <c r="L10857" s="2472"/>
    </row>
    <row r="10858" spans="1:12" hidden="1" outlineLevel="1">
      <c r="B10858" s="2473" t="s">
        <v>0</v>
      </c>
      <c r="C10858" s="2473"/>
      <c r="D10858" s="2473"/>
      <c r="I10858" s="2473" t="s">
        <v>2638</v>
      </c>
      <c r="J10858" s="2473"/>
      <c r="K10858" s="2473"/>
    </row>
    <row r="10859" spans="1:12" hidden="1" outlineLevel="1">
      <c r="B10859" s="3" t="s">
        <v>115</v>
      </c>
      <c r="C10859" s="3" t="s">
        <v>116</v>
      </c>
      <c r="D10859" s="4" t="s">
        <v>4</v>
      </c>
      <c r="I10859" s="3" t="s">
        <v>115</v>
      </c>
      <c r="J10859" s="3" t="s">
        <v>116</v>
      </c>
      <c r="K10859" s="4" t="s">
        <v>4</v>
      </c>
    </row>
    <row r="10860" spans="1:12" hidden="1" outlineLevel="1">
      <c r="A10860" s="545" t="s">
        <v>2859</v>
      </c>
      <c r="B10860" s="546">
        <v>42153</v>
      </c>
      <c r="C10860" s="547" t="s">
        <v>2904</v>
      </c>
      <c r="D10860" s="691">
        <v>10000</v>
      </c>
      <c r="E10860" s="28"/>
      <c r="I10860" s="72">
        <v>42156</v>
      </c>
      <c r="J10860" s="1" t="s">
        <v>41</v>
      </c>
      <c r="K10860" s="70">
        <v>30</v>
      </c>
    </row>
    <row r="10861" spans="1:12" hidden="1" outlineLevel="1">
      <c r="A10861" s="438" t="s">
        <v>421</v>
      </c>
      <c r="B10861" s="549">
        <v>42156</v>
      </c>
      <c r="C10861" s="463" t="s">
        <v>3307</v>
      </c>
      <c r="D10861" s="587">
        <v>1000</v>
      </c>
      <c r="E10861" s="28"/>
      <c r="F10861" s="1" t="s">
        <v>4856</v>
      </c>
      <c r="I10861" s="72">
        <v>42156</v>
      </c>
      <c r="J10861" s="1" t="s">
        <v>3587</v>
      </c>
      <c r="K10861" s="70">
        <v>1700</v>
      </c>
    </row>
    <row r="10862" spans="1:12" hidden="1" outlineLevel="1">
      <c r="A10862" s="438"/>
      <c r="B10862" s="549">
        <v>42156</v>
      </c>
      <c r="C10862" s="463" t="s">
        <v>3308</v>
      </c>
      <c r="D10862" s="587">
        <v>2240</v>
      </c>
      <c r="E10862" s="28"/>
      <c r="I10862" s="72"/>
      <c r="K10862" s="70"/>
    </row>
    <row r="10863" spans="1:12" hidden="1" outlineLevel="1">
      <c r="A10863" s="438" t="s">
        <v>421</v>
      </c>
      <c r="B10863" s="549" t="s">
        <v>608</v>
      </c>
      <c r="C10863" s="463" t="s">
        <v>5554</v>
      </c>
      <c r="D10863" s="587" t="s">
        <v>608</v>
      </c>
      <c r="E10863" s="28"/>
      <c r="F10863" s="777" t="s">
        <v>3307</v>
      </c>
      <c r="G10863" s="778">
        <f>D10861+D10862</f>
        <v>3240</v>
      </c>
      <c r="I10863" s="72"/>
      <c r="K10863" s="70"/>
    </row>
    <row r="10864" spans="1:12" ht="30" hidden="1" outlineLevel="1">
      <c r="A10864" s="714" t="s">
        <v>464</v>
      </c>
      <c r="B10864" s="715" t="s">
        <v>608</v>
      </c>
      <c r="C10864" s="716" t="s">
        <v>4183</v>
      </c>
      <c r="D10864" s="743" t="s">
        <v>608</v>
      </c>
      <c r="F10864" s="779" t="s">
        <v>6</v>
      </c>
      <c r="G10864" s="780">
        <f>D10876</f>
        <v>2000</v>
      </c>
      <c r="I10864" s="72"/>
      <c r="J10864" s="1" t="s">
        <v>195</v>
      </c>
      <c r="K10864" s="225">
        <f>SUM(K10860:K10863)</f>
        <v>1730</v>
      </c>
    </row>
    <row r="10865" spans="1:13" hidden="1" outlineLevel="1">
      <c r="A10865" s="438" t="s">
        <v>421</v>
      </c>
      <c r="B10865" s="549">
        <v>42165</v>
      </c>
      <c r="C10865" s="463" t="s">
        <v>656</v>
      </c>
      <c r="D10865" s="587">
        <v>230</v>
      </c>
      <c r="F10865" s="621" t="s">
        <v>4050</v>
      </c>
      <c r="G10865" s="769">
        <f>D10885</f>
        <v>785</v>
      </c>
      <c r="I10865" s="32"/>
      <c r="K10865" s="225"/>
    </row>
    <row r="10866" spans="1:13" hidden="1" outlineLevel="1">
      <c r="A10866" s="438" t="s">
        <v>421</v>
      </c>
      <c r="B10866" s="549" t="s">
        <v>608</v>
      </c>
      <c r="C10866" s="554" t="s">
        <v>3305</v>
      </c>
      <c r="D10866" s="587" t="s">
        <v>608</v>
      </c>
      <c r="E10866" s="28"/>
      <c r="F10866" s="554" t="s">
        <v>4697</v>
      </c>
      <c r="G10866" s="778" t="str">
        <f>D10875</f>
        <v>Nil</v>
      </c>
    </row>
    <row r="10867" spans="1:13" hidden="1" outlineLevel="1">
      <c r="A10867" s="709" t="s">
        <v>467</v>
      </c>
      <c r="B10867" s="710">
        <v>42180</v>
      </c>
      <c r="C10867" s="709" t="s">
        <v>3304</v>
      </c>
      <c r="D10867" s="953">
        <v>287.51</v>
      </c>
      <c r="E10867" s="733"/>
      <c r="F10867" s="795"/>
      <c r="G10867" s="870">
        <f>SUM(G10863:G10866)</f>
        <v>6025</v>
      </c>
      <c r="I10867" s="1" t="s">
        <v>115</v>
      </c>
      <c r="J10867" s="1" t="s">
        <v>2</v>
      </c>
      <c r="K10867" s="1" t="s">
        <v>4</v>
      </c>
    </row>
    <row r="10868" spans="1:13" hidden="1" outlineLevel="1">
      <c r="A10868" s="709" t="s">
        <v>467</v>
      </c>
      <c r="B10868" s="710">
        <v>42180</v>
      </c>
      <c r="C10868" s="709" t="s">
        <v>614</v>
      </c>
      <c r="D10868" s="953">
        <v>283.86</v>
      </c>
      <c r="E10868" s="733"/>
      <c r="F10868" s="6"/>
      <c r="G10868" s="2"/>
      <c r="I10868" s="249">
        <v>42156</v>
      </c>
      <c r="J10868" s="1" t="s">
        <v>5816</v>
      </c>
      <c r="K10868" s="2">
        <v>30</v>
      </c>
      <c r="L10868" s="13"/>
    </row>
    <row r="10869" spans="1:13" ht="15" hidden="1" customHeight="1" outlineLevel="1">
      <c r="A10869" s="438" t="s">
        <v>421</v>
      </c>
      <c r="B10869" s="549" t="s">
        <v>608</v>
      </c>
      <c r="C10869" s="421" t="s">
        <v>2597</v>
      </c>
      <c r="D10869" s="588" t="s">
        <v>608</v>
      </c>
      <c r="E10869" s="28"/>
      <c r="F10869" s="187"/>
      <c r="G10869" s="2"/>
      <c r="I10869" s="249">
        <v>42157</v>
      </c>
      <c r="J10869" s="1" t="s">
        <v>5816</v>
      </c>
      <c r="K10869" s="2">
        <v>70</v>
      </c>
      <c r="L10869" s="13"/>
      <c r="M10869" s="13"/>
    </row>
    <row r="10870" spans="1:13" hidden="1" outlineLevel="1">
      <c r="A10870" s="438" t="s">
        <v>421</v>
      </c>
      <c r="B10870" s="549" t="s">
        <v>608</v>
      </c>
      <c r="C10870" s="554" t="s">
        <v>475</v>
      </c>
      <c r="D10870" s="588" t="s">
        <v>608</v>
      </c>
      <c r="E10870" s="28"/>
      <c r="F10870" s="187"/>
      <c r="G10870" s="2"/>
      <c r="I10870" s="249">
        <v>42158</v>
      </c>
      <c r="J10870" s="1" t="s">
        <v>5816</v>
      </c>
      <c r="K10870" s="2">
        <v>70</v>
      </c>
      <c r="L10870" s="13"/>
    </row>
    <row r="10871" spans="1:13" hidden="1" outlineLevel="1">
      <c r="A10871" s="438" t="s">
        <v>421</v>
      </c>
      <c r="B10871" s="549" t="s">
        <v>608</v>
      </c>
      <c r="C10871" s="554" t="s">
        <v>283</v>
      </c>
      <c r="D10871" s="588" t="s">
        <v>608</v>
      </c>
      <c r="E10871" s="28"/>
      <c r="F10871" s="187"/>
      <c r="G10871" s="2"/>
      <c r="I10871" s="249">
        <v>42167</v>
      </c>
      <c r="J10871" s="1" t="s">
        <v>1255</v>
      </c>
      <c r="K10871" s="2">
        <v>680</v>
      </c>
      <c r="L10871" s="13"/>
    </row>
    <row r="10872" spans="1:13" hidden="1" outlineLevel="1">
      <c r="A10872" s="709" t="s">
        <v>467</v>
      </c>
      <c r="B10872" s="710">
        <v>42180</v>
      </c>
      <c r="C10872" s="711" t="s">
        <v>27</v>
      </c>
      <c r="D10872" s="953">
        <v>1138.8599999999999</v>
      </c>
      <c r="E10872" s="733"/>
      <c r="F10872" s="980" t="s">
        <v>5250</v>
      </c>
      <c r="G10872" s="631">
        <v>3500</v>
      </c>
      <c r="I10872" s="249">
        <v>42172</v>
      </c>
      <c r="J10872" s="1" t="s">
        <v>4935</v>
      </c>
      <c r="K10872" s="13">
        <v>640</v>
      </c>
      <c r="L10872" s="13"/>
    </row>
    <row r="10873" spans="1:13" ht="30" hidden="1" outlineLevel="1">
      <c r="A10873" s="550" t="s">
        <v>3306</v>
      </c>
      <c r="B10873" s="551">
        <v>42156</v>
      </c>
      <c r="C10873" s="560" t="s">
        <v>3310</v>
      </c>
      <c r="D10873" s="693">
        <v>1000</v>
      </c>
      <c r="E10873" s="28"/>
      <c r="F10873" s="981" t="s">
        <v>5397</v>
      </c>
      <c r="G10873" s="631">
        <v>1000</v>
      </c>
      <c r="I10873" s="249"/>
      <c r="K10873" s="13"/>
      <c r="L10873" s="13"/>
    </row>
    <row r="10874" spans="1:13" ht="30" hidden="1" outlineLevel="1">
      <c r="A10874" s="545" t="s">
        <v>2859</v>
      </c>
      <c r="B10874" s="546" t="s">
        <v>608</v>
      </c>
      <c r="C10874" s="547" t="s">
        <v>2179</v>
      </c>
      <c r="D10874" s="592" t="s">
        <v>608</v>
      </c>
      <c r="E10874" s="28"/>
      <c r="F10874" s="981" t="s">
        <v>5398</v>
      </c>
      <c r="G10874" s="631">
        <v>1000</v>
      </c>
      <c r="I10874" s="249"/>
      <c r="K10874" s="13"/>
      <c r="L10874" s="13"/>
    </row>
    <row r="10875" spans="1:13" ht="30" hidden="1" outlineLevel="1">
      <c r="A10875" s="438" t="s">
        <v>421</v>
      </c>
      <c r="B10875" s="549" t="s">
        <v>608</v>
      </c>
      <c r="C10875" s="554" t="s">
        <v>4697</v>
      </c>
      <c r="D10875" s="587" t="s">
        <v>608</v>
      </c>
      <c r="E10875" s="28"/>
      <c r="F10875" s="981" t="s">
        <v>5510</v>
      </c>
      <c r="G10875" s="631">
        <v>1000</v>
      </c>
      <c r="I10875" s="249"/>
      <c r="K10875" s="13"/>
      <c r="L10875" s="13"/>
    </row>
    <row r="10876" spans="1:13" ht="30" hidden="1" outlineLevel="1">
      <c r="A10876" s="438" t="s">
        <v>421</v>
      </c>
      <c r="B10876" s="549">
        <v>42156</v>
      </c>
      <c r="C10876" s="554" t="s">
        <v>6</v>
      </c>
      <c r="D10876" s="1002">
        <v>2000</v>
      </c>
      <c r="E10876" s="28"/>
      <c r="F10876" s="981" t="s">
        <v>5634</v>
      </c>
      <c r="G10876" s="631">
        <v>1000</v>
      </c>
      <c r="I10876" s="249"/>
      <c r="K10876" s="13"/>
      <c r="L10876" s="13"/>
    </row>
    <row r="10877" spans="1:13" hidden="1" outlineLevel="1">
      <c r="A10877" s="545" t="s">
        <v>2859</v>
      </c>
      <c r="B10877" s="546" t="s">
        <v>608</v>
      </c>
      <c r="C10877" s="547" t="s">
        <v>6</v>
      </c>
      <c r="D10877" s="691" t="s">
        <v>608</v>
      </c>
      <c r="E10877" s="28"/>
      <c r="F10877" s="982" t="s">
        <v>5273</v>
      </c>
      <c r="G10877" s="983">
        <v>1500</v>
      </c>
      <c r="I10877" s="249"/>
      <c r="K10877" s="13"/>
      <c r="L10877" s="13"/>
    </row>
    <row r="10878" spans="1:13" hidden="1" outlineLevel="1">
      <c r="A10878" s="545" t="s">
        <v>2859</v>
      </c>
      <c r="B10878" s="546">
        <v>42153</v>
      </c>
      <c r="C10878" s="547" t="s">
        <v>3312</v>
      </c>
      <c r="D10878" s="691">
        <v>9594</v>
      </c>
      <c r="E10878" s="28"/>
      <c r="F10878" s="187"/>
      <c r="G10878" s="2">
        <f>SUM(G10872:G10877)</f>
        <v>9000</v>
      </c>
      <c r="I10878" s="32"/>
      <c r="K10878" s="13"/>
      <c r="L10878" s="13"/>
    </row>
    <row r="10879" spans="1:13" ht="30" hidden="1" outlineLevel="1">
      <c r="A10879" s="545" t="s">
        <v>2859</v>
      </c>
      <c r="B10879" s="565" t="s">
        <v>5975</v>
      </c>
      <c r="C10879" s="547" t="s">
        <v>5937</v>
      </c>
      <c r="D10879" s="766" t="s">
        <v>5976</v>
      </c>
      <c r="E10879" s="28"/>
      <c r="F10879" s="187"/>
      <c r="G10879" s="2"/>
      <c r="I10879" s="32"/>
      <c r="K10879" s="13"/>
      <c r="L10879" s="13"/>
    </row>
    <row r="10880" spans="1:13" hidden="1" outlineLevel="1">
      <c r="A10880" s="545" t="s">
        <v>2859</v>
      </c>
      <c r="B10880" s="546">
        <v>42179</v>
      </c>
      <c r="C10880" s="547" t="s">
        <v>5051</v>
      </c>
      <c r="D10880" s="766">
        <v>8881.33</v>
      </c>
      <c r="E10880" s="733"/>
      <c r="F10880" s="187"/>
      <c r="G10880" s="2"/>
      <c r="I10880" s="32"/>
      <c r="K10880" s="13"/>
      <c r="L10880" s="13"/>
    </row>
    <row r="10881" spans="1:12" hidden="1" outlineLevel="1">
      <c r="B10881" s="249"/>
      <c r="E10881" s="28"/>
      <c r="F10881" s="981" t="s">
        <v>3358</v>
      </c>
      <c r="G10881" s="631">
        <v>300</v>
      </c>
      <c r="I10881" s="32"/>
      <c r="K10881" s="13"/>
      <c r="L10881" s="13"/>
    </row>
    <row r="10882" spans="1:12" hidden="1" outlineLevel="1">
      <c r="A10882" s="438" t="s">
        <v>421</v>
      </c>
      <c r="B10882" s="549">
        <v>42176</v>
      </c>
      <c r="C10882" s="554" t="s">
        <v>5860</v>
      </c>
      <c r="D10882" s="587">
        <f>30*43</f>
        <v>1290</v>
      </c>
      <c r="E10882" s="28"/>
      <c r="F10882" s="981" t="s">
        <v>5690</v>
      </c>
      <c r="G10882" s="631">
        <v>500</v>
      </c>
      <c r="I10882" s="32"/>
      <c r="K10882" s="13"/>
      <c r="L10882" s="13"/>
    </row>
    <row r="10883" spans="1:12" hidden="1" outlineLevel="1">
      <c r="A10883" s="438" t="s">
        <v>421</v>
      </c>
      <c r="B10883" s="549">
        <v>42176</v>
      </c>
      <c r="C10883" s="554" t="s">
        <v>2598</v>
      </c>
      <c r="D10883" s="587">
        <v>140</v>
      </c>
      <c r="E10883" s="28"/>
      <c r="F10883" s="981" t="s">
        <v>5691</v>
      </c>
      <c r="G10883" s="631">
        <v>1400</v>
      </c>
      <c r="I10883" s="32"/>
      <c r="K10883" s="13"/>
      <c r="L10883" s="13"/>
    </row>
    <row r="10884" spans="1:12" ht="30" hidden="1" outlineLevel="1">
      <c r="A10884" s="438" t="s">
        <v>4048</v>
      </c>
      <c r="B10884" s="549">
        <v>42176</v>
      </c>
      <c r="C10884" s="554" t="s">
        <v>5918</v>
      </c>
      <c r="D10884" s="587">
        <f>15*43</f>
        <v>645</v>
      </c>
      <c r="F10884" s="1008" t="s">
        <v>195</v>
      </c>
      <c r="G10884" s="70">
        <f>SUM(G10881:G10883)</f>
        <v>2200</v>
      </c>
      <c r="I10884" s="32"/>
      <c r="K10884" s="13"/>
      <c r="L10884" s="13"/>
    </row>
    <row r="10885" spans="1:12" hidden="1" outlineLevel="1">
      <c r="A10885" s="438" t="s">
        <v>421</v>
      </c>
      <c r="B10885" s="549">
        <v>42176</v>
      </c>
      <c r="C10885" s="621" t="s">
        <v>4050</v>
      </c>
      <c r="D10885" s="622">
        <f>D10882+D10883-D10884</f>
        <v>785</v>
      </c>
      <c r="F10885" s="182" t="s">
        <v>5692</v>
      </c>
      <c r="G10885" s="391">
        <v>800</v>
      </c>
      <c r="H10885" s="2"/>
      <c r="I10885" s="32"/>
      <c r="K10885" s="13"/>
      <c r="L10885" s="13"/>
    </row>
    <row r="10886" spans="1:12" hidden="1" outlineLevel="1">
      <c r="F10886" s="982" t="s">
        <v>5273</v>
      </c>
      <c r="G10886" s="983">
        <f>G10884-G10885</f>
        <v>1400</v>
      </c>
      <c r="H10886" s="2"/>
      <c r="I10886" s="32"/>
      <c r="K10886" s="13"/>
      <c r="L10886" s="13"/>
    </row>
    <row r="10887" spans="1:12" hidden="1" outlineLevel="1">
      <c r="D10887" s="1"/>
      <c r="F10887" s="182" t="s">
        <v>5694</v>
      </c>
      <c r="G10887" s="391">
        <v>100</v>
      </c>
      <c r="I10887" s="32"/>
      <c r="K10887" s="13"/>
      <c r="L10887" s="13"/>
    </row>
    <row r="10888" spans="1:12" hidden="1" outlineLevel="1">
      <c r="B10888" s="249">
        <v>42156</v>
      </c>
      <c r="C10888" s="1" t="s">
        <v>525</v>
      </c>
      <c r="D10888" s="2">
        <v>110</v>
      </c>
      <c r="F10888" s="981" t="s">
        <v>5273</v>
      </c>
      <c r="G10888" s="631">
        <f>G10886-G10887</f>
        <v>1300</v>
      </c>
      <c r="I10888" s="32"/>
      <c r="K10888" s="13"/>
      <c r="L10888" s="13"/>
    </row>
    <row r="10889" spans="1:12" hidden="1" outlineLevel="1">
      <c r="B10889" s="249">
        <v>42156</v>
      </c>
      <c r="C10889" s="1" t="s">
        <v>5816</v>
      </c>
      <c r="D10889" s="2">
        <v>40</v>
      </c>
      <c r="F10889" s="981" t="s">
        <v>5794</v>
      </c>
      <c r="G10889" s="631">
        <v>50</v>
      </c>
      <c r="I10889" s="32"/>
      <c r="K10889" s="13"/>
      <c r="L10889" s="13"/>
    </row>
    <row r="10890" spans="1:12" hidden="1" outlineLevel="1">
      <c r="B10890" s="249">
        <v>42156</v>
      </c>
      <c r="C10890" s="1" t="s">
        <v>445</v>
      </c>
      <c r="D10890" s="2">
        <v>30</v>
      </c>
      <c r="F10890" s="981" t="s">
        <v>5815</v>
      </c>
      <c r="G10890" s="631">
        <v>200</v>
      </c>
      <c r="I10890" s="32"/>
      <c r="K10890" s="13"/>
      <c r="L10890" s="13"/>
    </row>
    <row r="10891" spans="1:12" hidden="1" outlineLevel="1">
      <c r="B10891" s="249">
        <v>42157</v>
      </c>
      <c r="C10891" s="1" t="s">
        <v>367</v>
      </c>
      <c r="D10891" s="2">
        <v>100</v>
      </c>
      <c r="G10891" s="2">
        <f>SUM(G10888:G10890)</f>
        <v>1550</v>
      </c>
      <c r="I10891" s="32"/>
      <c r="K10891" s="13"/>
      <c r="L10891" s="13"/>
    </row>
    <row r="10892" spans="1:12" ht="30" hidden="1" outlineLevel="1">
      <c r="B10892" s="249">
        <v>42157</v>
      </c>
      <c r="C10892" s="236" t="s">
        <v>525</v>
      </c>
      <c r="D10892" s="70">
        <v>42</v>
      </c>
      <c r="F10892" s="981" t="s">
        <v>5796</v>
      </c>
      <c r="G10892" s="631">
        <v>1000</v>
      </c>
      <c r="I10892" s="32"/>
      <c r="K10892" s="13"/>
      <c r="L10892" s="13"/>
    </row>
    <row r="10893" spans="1:12" hidden="1" outlineLevel="1">
      <c r="B10893" s="249">
        <v>42158</v>
      </c>
      <c r="C10893" s="1" t="s">
        <v>525</v>
      </c>
      <c r="D10893" s="2">
        <v>120</v>
      </c>
      <c r="F10893" s="982" t="s">
        <v>5273</v>
      </c>
      <c r="G10893" s="983">
        <f>G10891-G10892</f>
        <v>550</v>
      </c>
      <c r="I10893" s="32"/>
      <c r="K10893" s="13"/>
      <c r="L10893" s="13"/>
    </row>
    <row r="10894" spans="1:12" hidden="1" outlineLevel="1">
      <c r="A10894" s="2"/>
      <c r="B10894" s="249">
        <v>42158</v>
      </c>
      <c r="C10894" s="1" t="s">
        <v>5880</v>
      </c>
      <c r="D10894" s="2">
        <v>1805</v>
      </c>
      <c r="F10894" s="1" t="s">
        <v>5821</v>
      </c>
      <c r="G10894" s="2">
        <v>150</v>
      </c>
      <c r="I10894" s="32"/>
      <c r="K10894" s="13"/>
    </row>
    <row r="10895" spans="1:12" hidden="1" outlineLevel="1">
      <c r="A10895" s="2"/>
      <c r="B10895" s="249">
        <v>42158</v>
      </c>
      <c r="C10895" s="1" t="s">
        <v>114</v>
      </c>
      <c r="D10895" s="2">
        <v>5</v>
      </c>
      <c r="F10895" s="982" t="s">
        <v>5273</v>
      </c>
      <c r="G10895" s="983">
        <f>G10893-G10894</f>
        <v>400</v>
      </c>
      <c r="I10895" s="32"/>
      <c r="K10895" s="13"/>
    </row>
    <row r="10896" spans="1:12" hidden="1" outlineLevel="1">
      <c r="B10896" s="249">
        <v>42159</v>
      </c>
      <c r="C10896" s="1" t="s">
        <v>367</v>
      </c>
      <c r="D10896" s="2">
        <v>10</v>
      </c>
      <c r="F10896" s="981" t="s">
        <v>5871</v>
      </c>
      <c r="G10896" s="631">
        <v>300</v>
      </c>
      <c r="I10896" s="32"/>
      <c r="K10896" s="13"/>
    </row>
    <row r="10897" spans="1:11" hidden="1" outlineLevel="1">
      <c r="A10897" s="2"/>
      <c r="B10897" s="249">
        <v>42159</v>
      </c>
      <c r="C10897" s="1" t="s">
        <v>114</v>
      </c>
      <c r="D10897" s="2">
        <v>90</v>
      </c>
      <c r="F10897" s="982" t="s">
        <v>5273</v>
      </c>
      <c r="G10897" s="983">
        <v>100</v>
      </c>
      <c r="I10897" s="32"/>
      <c r="J10897" s="2"/>
      <c r="K10897" s="13"/>
    </row>
    <row r="10898" spans="1:11" hidden="1" outlineLevel="1">
      <c r="A10898" s="2"/>
      <c r="B10898" s="249">
        <v>42159</v>
      </c>
      <c r="C10898" s="1" t="s">
        <v>23</v>
      </c>
      <c r="D10898" s="2">
        <v>80</v>
      </c>
      <c r="K10898" s="13"/>
    </row>
    <row r="10899" spans="1:11" hidden="1" outlineLevel="1">
      <c r="A10899" s="2"/>
      <c r="B10899" s="249">
        <v>42160</v>
      </c>
      <c r="C10899" s="236" t="s">
        <v>525</v>
      </c>
      <c r="D10899" s="70">
        <v>30</v>
      </c>
      <c r="I10899" s="32"/>
      <c r="K10899" s="13"/>
    </row>
    <row r="10900" spans="1:11" hidden="1" outlineLevel="1">
      <c r="A10900" s="2"/>
      <c r="B10900" s="249">
        <v>42160</v>
      </c>
      <c r="C10900" s="236" t="s">
        <v>401</v>
      </c>
      <c r="D10900" s="70">
        <v>40</v>
      </c>
      <c r="F10900" s="2"/>
      <c r="K10900" s="13"/>
    </row>
    <row r="10901" spans="1:11" hidden="1" outlineLevel="1">
      <c r="A10901" s="2"/>
      <c r="B10901" s="249">
        <v>42160</v>
      </c>
      <c r="C10901" s="236" t="s">
        <v>3556</v>
      </c>
      <c r="D10901" s="70">
        <v>100</v>
      </c>
      <c r="K10901" s="13"/>
    </row>
    <row r="10902" spans="1:11" hidden="1" outlineLevel="1">
      <c r="A10902" s="2"/>
      <c r="B10902" s="249">
        <v>42160</v>
      </c>
      <c r="C10902" s="236" t="s">
        <v>205</v>
      </c>
      <c r="D10902" s="70">
        <v>71</v>
      </c>
      <c r="K10902" s="13"/>
    </row>
    <row r="10903" spans="1:11" hidden="1" outlineLevel="1">
      <c r="A10903" s="2"/>
      <c r="B10903" s="249">
        <v>42160</v>
      </c>
      <c r="C10903" s="236" t="s">
        <v>23</v>
      </c>
      <c r="D10903" s="70">
        <v>185</v>
      </c>
      <c r="K10903" s="13"/>
    </row>
    <row r="10904" spans="1:11" hidden="1" outlineLevel="1">
      <c r="A10904" s="2"/>
      <c r="B10904" s="249">
        <v>42160</v>
      </c>
      <c r="C10904" s="236" t="s">
        <v>2330</v>
      </c>
      <c r="D10904" s="70">
        <v>10</v>
      </c>
      <c r="K10904" s="13"/>
    </row>
    <row r="10905" spans="1:11" hidden="1" outlineLevel="1">
      <c r="A10905" s="2"/>
      <c r="B10905" s="249">
        <v>42160</v>
      </c>
      <c r="C10905" s="236" t="s">
        <v>114</v>
      </c>
      <c r="D10905" s="70">
        <v>20</v>
      </c>
      <c r="F10905" s="2"/>
      <c r="G10905" s="1009"/>
      <c r="H10905" s="1009"/>
    </row>
    <row r="10906" spans="1:11" hidden="1" outlineLevel="1">
      <c r="A10906" s="2"/>
      <c r="B10906" s="249">
        <v>42161</v>
      </c>
      <c r="C10906" s="236" t="s">
        <v>172</v>
      </c>
      <c r="D10906" s="70">
        <v>10</v>
      </c>
      <c r="F10906" s="2"/>
      <c r="G10906" s="1009"/>
      <c r="H10906" s="1009"/>
      <c r="K10906" s="13"/>
    </row>
    <row r="10907" spans="1:11" hidden="1" outlineLevel="1">
      <c r="A10907" s="2"/>
      <c r="B10907" s="249">
        <v>42161</v>
      </c>
      <c r="C10907" s="236" t="s">
        <v>289</v>
      </c>
      <c r="D10907" s="70">
        <v>50</v>
      </c>
      <c r="F10907" s="2"/>
      <c r="G10907" s="1009"/>
      <c r="J10907" s="1" t="s">
        <v>195</v>
      </c>
      <c r="K10907" s="13">
        <f>SUM(K10868:K10906)</f>
        <v>1490</v>
      </c>
    </row>
    <row r="10908" spans="1:11" hidden="1" outlineLevel="1">
      <c r="B10908" s="249">
        <v>42161</v>
      </c>
      <c r="C10908" s="236" t="s">
        <v>114</v>
      </c>
      <c r="D10908" s="70">
        <v>50</v>
      </c>
      <c r="F10908" s="2"/>
      <c r="G10908" s="1009"/>
      <c r="J10908" s="1" t="s">
        <v>130</v>
      </c>
      <c r="K10908" s="225">
        <f>K10864-K10907</f>
        <v>240</v>
      </c>
    </row>
    <row r="10909" spans="1:11" hidden="1" outlineLevel="1">
      <c r="B10909" s="249">
        <v>42161</v>
      </c>
      <c r="C10909" s="1" t="s">
        <v>132</v>
      </c>
      <c r="D10909" s="2">
        <v>100</v>
      </c>
      <c r="F10909" s="2"/>
      <c r="G10909" s="1010"/>
    </row>
    <row r="10910" spans="1:11" hidden="1" outlineLevel="1">
      <c r="B10910" s="249">
        <v>42162</v>
      </c>
      <c r="C10910" s="1" t="s">
        <v>4280</v>
      </c>
      <c r="D10910" s="2">
        <v>10</v>
      </c>
      <c r="F10910" s="2"/>
      <c r="I10910" s="72"/>
      <c r="K10910" s="2"/>
    </row>
    <row r="10911" spans="1:11" hidden="1" outlineLevel="1">
      <c r="B10911" s="249">
        <v>42162</v>
      </c>
      <c r="C10911" s="1" t="s">
        <v>4970</v>
      </c>
      <c r="D10911" s="2">
        <v>10</v>
      </c>
      <c r="F10911" s="2"/>
      <c r="G10911" s="2"/>
      <c r="I10911" s="32"/>
      <c r="K10911" s="2"/>
    </row>
    <row r="10912" spans="1:11" hidden="1" outlineLevel="1">
      <c r="B10912" s="249">
        <v>42162</v>
      </c>
      <c r="C10912" s="1" t="s">
        <v>23</v>
      </c>
      <c r="D10912" s="2">
        <v>250</v>
      </c>
      <c r="F10912" s="2"/>
    </row>
    <row r="10913" spans="2:8" hidden="1" outlineLevel="1">
      <c r="B10913" s="249">
        <v>42163</v>
      </c>
      <c r="C10913" s="1" t="s">
        <v>5882</v>
      </c>
      <c r="D10913" s="14">
        <v>15</v>
      </c>
      <c r="F10913" s="2"/>
    </row>
    <row r="10914" spans="2:8" hidden="1" outlineLevel="1">
      <c r="B10914" s="249">
        <v>42163</v>
      </c>
      <c r="C10914" s="236" t="s">
        <v>5883</v>
      </c>
      <c r="D10914" s="70">
        <v>300</v>
      </c>
      <c r="F10914" s="2"/>
    </row>
    <row r="10915" spans="2:8" hidden="1" outlineLevel="1">
      <c r="B10915" s="249">
        <v>42163</v>
      </c>
      <c r="C10915" s="236" t="s">
        <v>4970</v>
      </c>
      <c r="D10915" s="70">
        <v>20</v>
      </c>
      <c r="F10915" s="2"/>
    </row>
    <row r="10916" spans="2:8" hidden="1" outlineLevel="1">
      <c r="B10916" s="249">
        <v>42163</v>
      </c>
      <c r="C10916" s="236" t="s">
        <v>401</v>
      </c>
      <c r="D10916" s="70">
        <v>35</v>
      </c>
      <c r="F10916" s="2"/>
    </row>
    <row r="10917" spans="2:8" hidden="1" outlineLevel="1">
      <c r="B10917" s="249">
        <v>42163</v>
      </c>
      <c r="C10917" s="1" t="s">
        <v>112</v>
      </c>
      <c r="D10917" s="2">
        <v>50</v>
      </c>
    </row>
    <row r="10918" spans="2:8" hidden="1" outlineLevel="1">
      <c r="B10918" s="249">
        <v>42163</v>
      </c>
      <c r="C10918" s="1" t="s">
        <v>3052</v>
      </c>
      <c r="D10918" s="2">
        <v>4</v>
      </c>
    </row>
    <row r="10919" spans="2:8" hidden="1" outlineLevel="1">
      <c r="B10919" s="249">
        <v>42164</v>
      </c>
      <c r="C10919" s="1" t="s">
        <v>525</v>
      </c>
      <c r="D10919" s="2">
        <v>100</v>
      </c>
      <c r="F10919" s="2"/>
      <c r="G10919" s="2"/>
    </row>
    <row r="10920" spans="2:8" hidden="1" outlineLevel="1">
      <c r="B10920" s="249">
        <v>42164</v>
      </c>
      <c r="C10920" s="1" t="s">
        <v>5884</v>
      </c>
      <c r="D10920" s="2">
        <v>100</v>
      </c>
      <c r="F10920" s="2"/>
      <c r="G10920" s="2"/>
    </row>
    <row r="10921" spans="2:8" hidden="1" outlineLevel="1">
      <c r="B10921" s="249">
        <v>42164</v>
      </c>
      <c r="C10921" s="1" t="s">
        <v>132</v>
      </c>
      <c r="D10921" s="2">
        <v>100</v>
      </c>
      <c r="G10921" s="2"/>
    </row>
    <row r="10922" spans="2:8" hidden="1" outlineLevel="1">
      <c r="B10922" s="249">
        <v>42164</v>
      </c>
      <c r="C10922" s="1" t="s">
        <v>51</v>
      </c>
      <c r="D10922" s="2">
        <v>130</v>
      </c>
      <c r="G10922" s="2"/>
    </row>
    <row r="10923" spans="2:8" hidden="1" outlineLevel="1">
      <c r="B10923" s="249">
        <v>42164</v>
      </c>
      <c r="C10923" s="236" t="s">
        <v>114</v>
      </c>
      <c r="D10923" s="70">
        <v>80</v>
      </c>
      <c r="F10923" s="2"/>
      <c r="G10923" s="2"/>
    </row>
    <row r="10924" spans="2:8" hidden="1" outlineLevel="1">
      <c r="B10924" s="249">
        <v>42165</v>
      </c>
      <c r="C10924" s="236" t="s">
        <v>525</v>
      </c>
      <c r="D10924" s="70">
        <v>40</v>
      </c>
      <c r="F10924" s="2"/>
      <c r="G10924" s="2"/>
    </row>
    <row r="10925" spans="2:8" hidden="1" outlineLevel="1">
      <c r="B10925" s="249">
        <v>42165</v>
      </c>
      <c r="C10925" s="1" t="s">
        <v>18</v>
      </c>
      <c r="D10925" s="2">
        <v>610</v>
      </c>
      <c r="G10925" s="2"/>
    </row>
    <row r="10926" spans="2:8" hidden="1" outlineLevel="1">
      <c r="B10926" s="249">
        <v>42165</v>
      </c>
      <c r="C10926" s="236" t="s">
        <v>114</v>
      </c>
      <c r="D10926" s="70">
        <v>130</v>
      </c>
      <c r="F10926" s="2"/>
      <c r="G10926" s="2"/>
    </row>
    <row r="10927" spans="2:8" hidden="1" outlineLevel="1">
      <c r="B10927" s="249">
        <v>42166</v>
      </c>
      <c r="C10927" s="1" t="s">
        <v>525</v>
      </c>
      <c r="D10927" s="2">
        <v>80</v>
      </c>
      <c r="F10927" s="2"/>
      <c r="H10927" s="7"/>
    </row>
    <row r="10928" spans="2:8" hidden="1" outlineLevel="1">
      <c r="B10928" s="249">
        <v>42166</v>
      </c>
      <c r="C10928" s="1" t="s">
        <v>132</v>
      </c>
      <c r="D10928" s="2">
        <v>100</v>
      </c>
      <c r="F10928" s="2"/>
      <c r="H10928" s="7"/>
    </row>
    <row r="10929" spans="2:15" hidden="1" outlineLevel="1">
      <c r="B10929" s="249">
        <v>42166</v>
      </c>
      <c r="C10929" s="1" t="s">
        <v>485</v>
      </c>
      <c r="D10929" s="2">
        <v>30</v>
      </c>
      <c r="H10929" s="7"/>
    </row>
    <row r="10930" spans="2:15" hidden="1" outlineLevel="1">
      <c r="B10930" s="249">
        <v>42166</v>
      </c>
      <c r="C10930" s="1" t="s">
        <v>246</v>
      </c>
      <c r="D10930" s="2">
        <v>45</v>
      </c>
      <c r="F10930" s="2"/>
      <c r="G10930" s="2"/>
    </row>
    <row r="10931" spans="2:15" hidden="1" outlineLevel="1">
      <c r="B10931" s="249">
        <v>42166</v>
      </c>
      <c r="C10931" s="1" t="s">
        <v>5905</v>
      </c>
      <c r="D10931" s="2">
        <v>314</v>
      </c>
      <c r="G10931" s="2"/>
    </row>
    <row r="10932" spans="2:15" hidden="1" outlineLevel="1">
      <c r="B10932" s="249">
        <v>42166</v>
      </c>
      <c r="C10932" s="1" t="s">
        <v>5906</v>
      </c>
      <c r="D10932" s="2">
        <v>50</v>
      </c>
      <c r="G10932" s="2"/>
    </row>
    <row r="10933" spans="2:15" hidden="1" outlineLevel="1">
      <c r="B10933" s="249">
        <v>42166</v>
      </c>
      <c r="C10933" s="1" t="s">
        <v>132</v>
      </c>
      <c r="D10933" s="2">
        <v>100</v>
      </c>
      <c r="F10933" s="2"/>
    </row>
    <row r="10934" spans="2:15" hidden="1" outlineLevel="1">
      <c r="B10934" s="249">
        <v>42167</v>
      </c>
      <c r="C10934" s="1" t="s">
        <v>1255</v>
      </c>
      <c r="D10934" s="14">
        <v>10</v>
      </c>
    </row>
    <row r="10935" spans="2:15" hidden="1" outlineLevel="1">
      <c r="B10935" s="249">
        <v>42167</v>
      </c>
      <c r="C10935" s="1" t="s">
        <v>5907</v>
      </c>
      <c r="D10935" s="2">
        <v>500</v>
      </c>
    </row>
    <row r="10936" spans="2:15" hidden="1" outlineLevel="1">
      <c r="B10936" s="249">
        <v>42167</v>
      </c>
      <c r="C10936" s="1" t="s">
        <v>516</v>
      </c>
      <c r="D10936" s="2">
        <v>20</v>
      </c>
      <c r="F10936" s="2"/>
    </row>
    <row r="10937" spans="2:15" hidden="1" outlineLevel="1">
      <c r="B10937" s="249">
        <v>42167</v>
      </c>
      <c r="C10937" s="1" t="s">
        <v>5908</v>
      </c>
      <c r="D10937" s="2">
        <v>201</v>
      </c>
    </row>
    <row r="10938" spans="2:15" hidden="1" outlineLevel="1">
      <c r="B10938" s="249">
        <v>42167</v>
      </c>
      <c r="C10938" s="2" t="s">
        <v>5909</v>
      </c>
      <c r="D10938" s="2">
        <v>150</v>
      </c>
      <c r="F10938" s="2"/>
    </row>
    <row r="10939" spans="2:15" hidden="1" outlineLevel="1">
      <c r="B10939" s="249">
        <v>42167</v>
      </c>
      <c r="C10939" s="1" t="s">
        <v>5910</v>
      </c>
      <c r="D10939" s="2">
        <v>30</v>
      </c>
    </row>
    <row r="10940" spans="2:15" hidden="1" outlineLevel="1">
      <c r="B10940" s="249">
        <v>42167</v>
      </c>
      <c r="C10940" s="1" t="s">
        <v>401</v>
      </c>
      <c r="D10940" s="2">
        <v>48</v>
      </c>
      <c r="F10940" s="2"/>
    </row>
    <row r="10941" spans="2:15" hidden="1" outlineLevel="1">
      <c r="B10941" s="249">
        <v>42167</v>
      </c>
      <c r="C10941" s="1" t="s">
        <v>111</v>
      </c>
      <c r="D10941" s="2">
        <v>30</v>
      </c>
      <c r="F10941" s="2"/>
    </row>
    <row r="10942" spans="2:15" hidden="1" outlineLevel="1">
      <c r="B10942" s="249">
        <v>42168</v>
      </c>
      <c r="C10942" s="1" t="s">
        <v>246</v>
      </c>
      <c r="D10942" s="2">
        <v>120</v>
      </c>
    </row>
    <row r="10943" spans="2:15" hidden="1" outlineLevel="1">
      <c r="B10943" s="249">
        <v>42168</v>
      </c>
      <c r="C10943" s="1" t="s">
        <v>2666</v>
      </c>
      <c r="D10943" s="2">
        <v>10</v>
      </c>
      <c r="F10943" s="2"/>
    </row>
    <row r="10944" spans="2:15" hidden="1" outlineLevel="1">
      <c r="B10944" s="249">
        <v>42168</v>
      </c>
      <c r="C10944" s="2" t="s">
        <v>205</v>
      </c>
      <c r="D10944" s="2">
        <v>10</v>
      </c>
      <c r="F10944" s="233"/>
      <c r="G10944"/>
      <c r="H10944"/>
      <c r="I10944"/>
      <c r="J10944"/>
      <c r="K10944"/>
      <c r="L10944"/>
      <c r="M10944"/>
      <c r="N10944"/>
      <c r="O10944"/>
    </row>
    <row r="10945" spans="2:11" hidden="1" outlineLevel="1">
      <c r="B10945" s="249">
        <v>42168</v>
      </c>
      <c r="C10945" s="1" t="s">
        <v>5911</v>
      </c>
      <c r="D10945" s="2">
        <v>120</v>
      </c>
    </row>
    <row r="10946" spans="2:11" hidden="1" outlineLevel="1">
      <c r="B10946" s="249">
        <v>42168</v>
      </c>
      <c r="C10946" s="1" t="s">
        <v>5880</v>
      </c>
      <c r="D10946" s="2">
        <v>500</v>
      </c>
      <c r="G10946" s="2"/>
      <c r="I10946" s="32"/>
      <c r="K10946" s="2"/>
    </row>
    <row r="10947" spans="2:11" hidden="1" outlineLevel="1">
      <c r="B10947" s="249">
        <v>42168</v>
      </c>
      <c r="C10947" s="1" t="s">
        <v>5913</v>
      </c>
      <c r="D10947" s="2">
        <v>75</v>
      </c>
      <c r="F10947" s="2"/>
      <c r="I10947" s="32"/>
      <c r="K10947" s="2"/>
    </row>
    <row r="10948" spans="2:11" hidden="1" outlineLevel="1">
      <c r="B10948" s="249">
        <v>42168</v>
      </c>
      <c r="C10948" s="2" t="s">
        <v>901</v>
      </c>
      <c r="D10948" s="2">
        <v>5</v>
      </c>
      <c r="F10948" s="2"/>
    </row>
    <row r="10949" spans="2:11" hidden="1" outlineLevel="1">
      <c r="B10949" s="249">
        <v>42168</v>
      </c>
      <c r="C10949" s="2" t="s">
        <v>172</v>
      </c>
      <c r="D10949" s="2">
        <v>10</v>
      </c>
      <c r="F10949" s="2"/>
      <c r="G10949" s="2"/>
    </row>
    <row r="10950" spans="2:11" hidden="1" outlineLevel="1">
      <c r="B10950" s="249">
        <v>42168</v>
      </c>
      <c r="C10950" s="2" t="s">
        <v>4264</v>
      </c>
      <c r="D10950" s="2">
        <v>32</v>
      </c>
      <c r="F10950" s="2"/>
    </row>
    <row r="10951" spans="2:11" hidden="1" outlineLevel="1">
      <c r="B10951" s="249">
        <v>42169</v>
      </c>
      <c r="C10951" s="2" t="s">
        <v>51</v>
      </c>
      <c r="D10951" s="2">
        <v>190</v>
      </c>
    </row>
    <row r="10952" spans="2:11" hidden="1" outlineLevel="1">
      <c r="B10952" s="249">
        <v>42169</v>
      </c>
      <c r="C10952" s="2" t="s">
        <v>401</v>
      </c>
      <c r="D10952" s="2">
        <v>50</v>
      </c>
    </row>
    <row r="10953" spans="2:11" hidden="1" outlineLevel="1">
      <c r="B10953" s="249">
        <v>42169</v>
      </c>
      <c r="C10953" s="1" t="s">
        <v>525</v>
      </c>
      <c r="D10953" s="2">
        <v>20</v>
      </c>
      <c r="F10953" s="2"/>
    </row>
    <row r="10954" spans="2:11" hidden="1" outlineLevel="1">
      <c r="B10954" s="249">
        <v>42169</v>
      </c>
      <c r="C10954" s="1" t="s">
        <v>205</v>
      </c>
      <c r="D10954" s="2">
        <v>75</v>
      </c>
    </row>
    <row r="10955" spans="2:11" hidden="1" outlineLevel="1">
      <c r="B10955" s="249">
        <v>42169</v>
      </c>
      <c r="C10955" s="1" t="s">
        <v>23</v>
      </c>
      <c r="D10955" s="2">
        <v>80</v>
      </c>
      <c r="F10955" s="2"/>
    </row>
    <row r="10956" spans="2:11" hidden="1" outlineLevel="1">
      <c r="B10956" s="249">
        <v>42170</v>
      </c>
      <c r="C10956" s="1" t="s">
        <v>525</v>
      </c>
      <c r="D10956" s="2">
        <v>75</v>
      </c>
      <c r="F10956" s="2"/>
    </row>
    <row r="10957" spans="2:11" hidden="1" outlineLevel="1">
      <c r="B10957" s="249">
        <v>42170</v>
      </c>
      <c r="C10957" s="1" t="s">
        <v>5687</v>
      </c>
      <c r="D10957" s="2">
        <v>10</v>
      </c>
    </row>
    <row r="10958" spans="2:11" hidden="1" outlineLevel="1">
      <c r="B10958" s="249">
        <v>42170</v>
      </c>
      <c r="C10958" s="1" t="s">
        <v>12</v>
      </c>
      <c r="D10958" s="2">
        <v>30</v>
      </c>
    </row>
    <row r="10959" spans="2:11" hidden="1" outlineLevel="1">
      <c r="B10959" s="249">
        <v>42170</v>
      </c>
      <c r="C10959" s="1" t="s">
        <v>525</v>
      </c>
      <c r="D10959" s="2">
        <v>30</v>
      </c>
    </row>
    <row r="10960" spans="2:11" hidden="1" outlineLevel="1">
      <c r="B10960" s="249">
        <v>42170</v>
      </c>
      <c r="C10960" s="1" t="s">
        <v>401</v>
      </c>
      <c r="D10960" s="2">
        <v>36</v>
      </c>
      <c r="E10960" s="2"/>
      <c r="F10960" s="2"/>
    </row>
    <row r="10961" spans="2:10" hidden="1" outlineLevel="1">
      <c r="B10961" s="249">
        <v>42170</v>
      </c>
      <c r="C10961" s="1" t="s">
        <v>731</v>
      </c>
      <c r="D10961" s="2">
        <v>150</v>
      </c>
      <c r="F10961" s="2"/>
    </row>
    <row r="10962" spans="2:10" hidden="1" outlineLevel="1">
      <c r="B10962" s="249">
        <v>42170</v>
      </c>
      <c r="C10962" s="1" t="s">
        <v>265</v>
      </c>
      <c r="D10962" s="2">
        <v>195</v>
      </c>
      <c r="F10962" s="2"/>
      <c r="H10962" s="7"/>
    </row>
    <row r="10963" spans="2:10" hidden="1" outlineLevel="1">
      <c r="B10963" s="249">
        <v>42171</v>
      </c>
      <c r="C10963" s="1" t="s">
        <v>51</v>
      </c>
      <c r="D10963" s="2">
        <v>263</v>
      </c>
      <c r="E10963" s="2"/>
      <c r="H10963" s="7"/>
    </row>
    <row r="10964" spans="2:10" hidden="1" outlineLevel="1">
      <c r="B10964" s="249">
        <v>42171</v>
      </c>
      <c r="C10964" s="1" t="s">
        <v>517</v>
      </c>
      <c r="D10964" s="2">
        <v>110</v>
      </c>
      <c r="E10964" s="2"/>
      <c r="J10964" s="7"/>
    </row>
    <row r="10965" spans="2:10" hidden="1" outlineLevel="1">
      <c r="B10965" s="249">
        <v>42171</v>
      </c>
      <c r="C10965" s="1" t="s">
        <v>401</v>
      </c>
      <c r="D10965" s="2">
        <v>40</v>
      </c>
      <c r="E10965" s="2"/>
      <c r="F10965" s="2"/>
      <c r="J10965" s="7"/>
    </row>
    <row r="10966" spans="2:10" hidden="1" outlineLevel="1">
      <c r="B10966" s="249">
        <v>42171</v>
      </c>
      <c r="C10966" s="1" t="s">
        <v>5916</v>
      </c>
      <c r="D10966" s="2">
        <v>50</v>
      </c>
      <c r="E10966" s="2"/>
      <c r="F10966" s="2"/>
    </row>
    <row r="10967" spans="2:10" hidden="1" outlineLevel="1">
      <c r="B10967" s="249">
        <v>42171</v>
      </c>
      <c r="C10967" s="1" t="s">
        <v>5917</v>
      </c>
      <c r="D10967" s="2">
        <v>46</v>
      </c>
      <c r="H10967" s="2"/>
    </row>
    <row r="10968" spans="2:10" hidden="1" outlineLevel="1">
      <c r="B10968" s="249">
        <v>42172</v>
      </c>
      <c r="C10968" s="1" t="s">
        <v>80</v>
      </c>
      <c r="D10968" s="2">
        <v>30</v>
      </c>
      <c r="F10968" s="2"/>
    </row>
    <row r="10969" spans="2:10" hidden="1" outlineLevel="1">
      <c r="B10969" s="249">
        <v>42172</v>
      </c>
      <c r="C10969" s="1" t="s">
        <v>114</v>
      </c>
      <c r="D10969" s="2">
        <v>60</v>
      </c>
      <c r="F10969" s="2"/>
    </row>
    <row r="10970" spans="2:10" hidden="1" outlineLevel="1">
      <c r="B10970" s="249">
        <v>42173</v>
      </c>
      <c r="C10970" s="1" t="s">
        <v>525</v>
      </c>
      <c r="D10970" s="2">
        <v>110</v>
      </c>
      <c r="F10970" s="2"/>
    </row>
    <row r="10971" spans="2:10" hidden="1" outlineLevel="1">
      <c r="B10971" s="249">
        <v>42174</v>
      </c>
      <c r="C10971" s="1" t="s">
        <v>525</v>
      </c>
      <c r="D10971" s="2">
        <v>75</v>
      </c>
    </row>
    <row r="10972" spans="2:10" hidden="1" outlineLevel="1">
      <c r="B10972" s="249">
        <v>42174</v>
      </c>
      <c r="C10972" s="1" t="s">
        <v>12</v>
      </c>
      <c r="D10972" s="2">
        <v>380</v>
      </c>
      <c r="F10972" s="2"/>
      <c r="G10972" s="2"/>
    </row>
    <row r="10973" spans="2:10" hidden="1" outlineLevel="1">
      <c r="B10973" s="249">
        <v>42174</v>
      </c>
      <c r="C10973" s="1" t="s">
        <v>5925</v>
      </c>
      <c r="D10973" s="2">
        <v>105</v>
      </c>
    </row>
    <row r="10974" spans="2:10" hidden="1" outlineLevel="1">
      <c r="B10974" s="249">
        <v>42174</v>
      </c>
      <c r="C10974" s="1" t="s">
        <v>5926</v>
      </c>
      <c r="D10974" s="2">
        <v>50</v>
      </c>
    </row>
    <row r="10975" spans="2:10" hidden="1" outlineLevel="1">
      <c r="B10975" s="249">
        <v>42174</v>
      </c>
      <c r="C10975" s="1" t="s">
        <v>114</v>
      </c>
      <c r="D10975" s="2">
        <v>30</v>
      </c>
      <c r="F10975" s="2"/>
    </row>
    <row r="10976" spans="2:10" hidden="1" outlineLevel="1">
      <c r="B10976" s="249">
        <v>42174</v>
      </c>
      <c r="C10976" s="1" t="s">
        <v>224</v>
      </c>
      <c r="D10976" s="2">
        <v>10</v>
      </c>
      <c r="F10976" s="2"/>
    </row>
    <row r="10977" spans="2:6" hidden="1" outlineLevel="1">
      <c r="B10977" s="249">
        <v>42174</v>
      </c>
      <c r="C10977" s="1" t="s">
        <v>5927</v>
      </c>
      <c r="D10977" s="2">
        <v>270</v>
      </c>
      <c r="F10977" s="2"/>
    </row>
    <row r="10978" spans="2:6" hidden="1" outlineLevel="1">
      <c r="B10978" s="249">
        <v>42174</v>
      </c>
      <c r="C10978" s="1" t="s">
        <v>5928</v>
      </c>
      <c r="D10978" s="2">
        <v>100</v>
      </c>
    </row>
    <row r="10979" spans="2:6" hidden="1" outlineLevel="1">
      <c r="B10979" s="249">
        <v>42174</v>
      </c>
      <c r="C10979" s="1" t="s">
        <v>126</v>
      </c>
      <c r="D10979" s="2">
        <v>300</v>
      </c>
      <c r="F10979" s="2"/>
    </row>
    <row r="10980" spans="2:6" hidden="1" outlineLevel="1">
      <c r="B10980" s="249">
        <v>42174</v>
      </c>
      <c r="C10980" s="1" t="s">
        <v>59</v>
      </c>
      <c r="D10980" s="2">
        <v>70</v>
      </c>
    </row>
    <row r="10981" spans="2:6" hidden="1" outlineLevel="1">
      <c r="B10981" s="249">
        <v>42174</v>
      </c>
      <c r="C10981" s="2" t="s">
        <v>173</v>
      </c>
      <c r="D10981" s="2">
        <v>20</v>
      </c>
      <c r="F10981" s="2"/>
    </row>
    <row r="10982" spans="2:6" hidden="1" outlineLevel="1">
      <c r="B10982" s="249">
        <v>42175</v>
      </c>
      <c r="C10982" s="2" t="s">
        <v>2789</v>
      </c>
      <c r="D10982" s="2">
        <v>40</v>
      </c>
      <c r="F10982" s="2"/>
    </row>
    <row r="10983" spans="2:6" hidden="1" outlineLevel="1">
      <c r="B10983" s="249">
        <v>42175</v>
      </c>
      <c r="C10983" s="205" t="s">
        <v>401</v>
      </c>
      <c r="D10983" s="2">
        <v>10</v>
      </c>
      <c r="F10983" s="2"/>
    </row>
    <row r="10984" spans="2:6" hidden="1" outlineLevel="1">
      <c r="B10984" s="249">
        <v>42175</v>
      </c>
      <c r="C10984" s="1" t="s">
        <v>5929</v>
      </c>
      <c r="D10984" s="2">
        <v>1000</v>
      </c>
    </row>
    <row r="10985" spans="2:6" hidden="1" outlineLevel="1">
      <c r="B10985" s="249">
        <v>42175</v>
      </c>
      <c r="C10985" s="1" t="s">
        <v>246</v>
      </c>
      <c r="D10985" s="2">
        <v>120</v>
      </c>
      <c r="F10985" s="2"/>
    </row>
    <row r="10986" spans="2:6" hidden="1" outlineLevel="1">
      <c r="B10986" s="249">
        <v>42175</v>
      </c>
      <c r="C10986" s="1" t="s">
        <v>191</v>
      </c>
      <c r="D10986" s="2">
        <v>1050</v>
      </c>
      <c r="F10986" s="2"/>
    </row>
    <row r="10987" spans="2:6" hidden="1" outlineLevel="1">
      <c r="B10987" s="249">
        <v>42175</v>
      </c>
      <c r="C10987" s="1" t="s">
        <v>2159</v>
      </c>
      <c r="D10987" s="2">
        <v>10</v>
      </c>
      <c r="F10987" s="2"/>
    </row>
    <row r="10988" spans="2:6" hidden="1" outlineLevel="1">
      <c r="B10988" s="249">
        <v>42175</v>
      </c>
      <c r="C10988" s="1" t="s">
        <v>414</v>
      </c>
      <c r="D10988" s="2">
        <v>30</v>
      </c>
      <c r="F10988" s="2"/>
    </row>
    <row r="10989" spans="2:6" hidden="1" outlineLevel="1">
      <c r="B10989" s="249">
        <v>42175</v>
      </c>
      <c r="C10989" s="1" t="s">
        <v>205</v>
      </c>
      <c r="D10989" s="2">
        <v>65</v>
      </c>
    </row>
    <row r="10990" spans="2:6" hidden="1" outlineLevel="1">
      <c r="B10990" s="249">
        <v>42176</v>
      </c>
      <c r="C10990" s="1" t="s">
        <v>5931</v>
      </c>
      <c r="D10990" s="2">
        <v>20</v>
      </c>
    </row>
    <row r="10991" spans="2:6" hidden="1" outlineLevel="1">
      <c r="B10991" s="249">
        <v>42176</v>
      </c>
      <c r="C10991" s="2" t="s">
        <v>457</v>
      </c>
      <c r="D10991" s="2">
        <v>60</v>
      </c>
    </row>
    <row r="10992" spans="2:6" hidden="1" outlineLevel="1">
      <c r="B10992" s="249">
        <v>42176</v>
      </c>
      <c r="C10992" s="2" t="s">
        <v>594</v>
      </c>
      <c r="D10992" s="2">
        <v>10</v>
      </c>
    </row>
    <row r="10993" spans="2:6" hidden="1" outlineLevel="1">
      <c r="B10993" s="249">
        <v>42176</v>
      </c>
      <c r="C10993" s="267" t="s">
        <v>23</v>
      </c>
      <c r="D10993" s="404">
        <v>195</v>
      </c>
      <c r="E10993" s="2"/>
    </row>
    <row r="10994" spans="2:6" hidden="1" outlineLevel="1">
      <c r="B10994" s="249">
        <v>42177</v>
      </c>
      <c r="C10994" s="267" t="s">
        <v>525</v>
      </c>
      <c r="D10994" s="404">
        <v>20</v>
      </c>
      <c r="F10994" s="2"/>
    </row>
    <row r="10995" spans="2:6" hidden="1" outlineLevel="1">
      <c r="B10995" s="249">
        <v>42177</v>
      </c>
      <c r="C10995" s="1" t="s">
        <v>6</v>
      </c>
      <c r="D10995" s="2">
        <v>40</v>
      </c>
      <c r="F10995" s="2"/>
    </row>
    <row r="10996" spans="2:6" hidden="1" outlineLevel="1">
      <c r="B10996" s="249">
        <v>42177</v>
      </c>
      <c r="C10996" s="267" t="s">
        <v>2928</v>
      </c>
      <c r="D10996" s="404">
        <v>100</v>
      </c>
    </row>
    <row r="10997" spans="2:6" hidden="1" outlineLevel="1">
      <c r="B10997" s="249">
        <v>42177</v>
      </c>
      <c r="C10997" s="267" t="s">
        <v>525</v>
      </c>
      <c r="D10997" s="404">
        <v>92</v>
      </c>
    </row>
    <row r="10998" spans="2:6" hidden="1" outlineLevel="1">
      <c r="B10998" s="249">
        <v>42177</v>
      </c>
      <c r="C10998" s="1" t="s">
        <v>51</v>
      </c>
      <c r="D10998" s="2">
        <v>185</v>
      </c>
    </row>
    <row r="10999" spans="2:6" hidden="1" outlineLevel="1">
      <c r="B10999" s="249">
        <v>42177</v>
      </c>
      <c r="C10999" s="1" t="s">
        <v>59</v>
      </c>
      <c r="D10999" s="2">
        <v>180</v>
      </c>
      <c r="F10999" s="228"/>
    </row>
    <row r="11000" spans="2:6" hidden="1" outlineLevel="1">
      <c r="B11000" s="249">
        <v>42177</v>
      </c>
      <c r="C11000" s="267" t="s">
        <v>5933</v>
      </c>
      <c r="D11000" s="404">
        <v>90</v>
      </c>
      <c r="F11000" s="2"/>
    </row>
    <row r="11001" spans="2:6" hidden="1" outlineLevel="1">
      <c r="B11001" s="249">
        <v>42177</v>
      </c>
      <c r="C11001" s="477" t="s">
        <v>516</v>
      </c>
      <c r="D11001" s="404">
        <v>20</v>
      </c>
    </row>
    <row r="11002" spans="2:6" hidden="1" outlineLevel="1">
      <c r="B11002" s="249">
        <v>42178</v>
      </c>
      <c r="C11002" s="1" t="s">
        <v>525</v>
      </c>
      <c r="D11002" s="2">
        <v>26</v>
      </c>
      <c r="F11002" s="2"/>
    </row>
    <row r="11003" spans="2:6" hidden="1" outlineLevel="1">
      <c r="B11003" s="249">
        <v>42178</v>
      </c>
      <c r="C11003" s="1" t="s">
        <v>12</v>
      </c>
      <c r="D11003" s="404">
        <v>30</v>
      </c>
      <c r="F11003" s="2"/>
    </row>
    <row r="11004" spans="2:6" hidden="1" outlineLevel="1">
      <c r="B11004" s="249">
        <v>42178</v>
      </c>
      <c r="C11004" s="267" t="s">
        <v>525</v>
      </c>
      <c r="D11004" s="404">
        <v>28</v>
      </c>
    </row>
    <row r="11005" spans="2:6" hidden="1" outlineLevel="1">
      <c r="B11005" s="249">
        <v>42179</v>
      </c>
      <c r="C11005" s="404" t="s">
        <v>132</v>
      </c>
      <c r="D11005" s="404">
        <v>100</v>
      </c>
      <c r="F11005" s="2"/>
    </row>
    <row r="11006" spans="2:6" hidden="1" outlineLevel="1">
      <c r="B11006" s="249">
        <v>42179</v>
      </c>
      <c r="C11006" s="267" t="s">
        <v>525</v>
      </c>
      <c r="D11006" s="404">
        <v>78</v>
      </c>
      <c r="F11006" s="2"/>
    </row>
    <row r="11007" spans="2:6" hidden="1" outlineLevel="1">
      <c r="B11007" s="249">
        <v>42179</v>
      </c>
      <c r="C11007" s="267" t="s">
        <v>2928</v>
      </c>
      <c r="D11007" s="404">
        <v>130</v>
      </c>
    </row>
    <row r="11008" spans="2:6" hidden="1" outlineLevel="1">
      <c r="B11008" s="249">
        <v>42179</v>
      </c>
      <c r="C11008" s="267" t="s">
        <v>12</v>
      </c>
      <c r="D11008" s="404">
        <v>30</v>
      </c>
      <c r="F11008" s="2"/>
    </row>
    <row r="11009" spans="2:7" hidden="1" outlineLevel="1">
      <c r="B11009" s="249">
        <v>42179</v>
      </c>
      <c r="C11009" s="267" t="s">
        <v>525</v>
      </c>
      <c r="D11009" s="404">
        <v>21</v>
      </c>
    </row>
    <row r="11010" spans="2:7" hidden="1" outlineLevel="1">
      <c r="B11010" s="249">
        <v>42179</v>
      </c>
      <c r="C11010" s="1" t="s">
        <v>721</v>
      </c>
      <c r="D11010" s="2">
        <v>150</v>
      </c>
    </row>
    <row r="11011" spans="2:7" hidden="1" outlineLevel="1">
      <c r="B11011" s="249">
        <v>42179</v>
      </c>
      <c r="C11011" s="1" t="s">
        <v>5942</v>
      </c>
      <c r="D11011" s="2">
        <v>80</v>
      </c>
    </row>
    <row r="11012" spans="2:7" hidden="1" outlineLevel="1">
      <c r="B11012" s="249">
        <v>42180</v>
      </c>
      <c r="C11012" s="1" t="s">
        <v>525</v>
      </c>
      <c r="D11012" s="2">
        <v>51</v>
      </c>
      <c r="F11012" s="2"/>
    </row>
    <row r="11013" spans="2:7" hidden="1" outlineLevel="1">
      <c r="B11013" s="249">
        <v>42180</v>
      </c>
      <c r="C11013" s="1" t="s">
        <v>12</v>
      </c>
      <c r="D11013" s="2">
        <v>30</v>
      </c>
    </row>
    <row r="11014" spans="2:7" hidden="1" outlineLevel="1">
      <c r="B11014" s="249">
        <v>42180</v>
      </c>
      <c r="C11014" s="2" t="s">
        <v>525</v>
      </c>
      <c r="D11014" s="2">
        <v>10</v>
      </c>
    </row>
    <row r="11015" spans="2:7" hidden="1" outlineLevel="1">
      <c r="B11015" s="249">
        <v>42180</v>
      </c>
      <c r="C11015" s="2" t="s">
        <v>2645</v>
      </c>
      <c r="D11015" s="2">
        <v>40</v>
      </c>
      <c r="F11015" s="2"/>
    </row>
    <row r="11016" spans="2:7" hidden="1" outlineLevel="1">
      <c r="B11016" s="249">
        <v>42180</v>
      </c>
      <c r="C11016" s="1" t="s">
        <v>59</v>
      </c>
      <c r="D11016" s="2">
        <v>120</v>
      </c>
    </row>
    <row r="11017" spans="2:7" hidden="1" outlineLevel="1">
      <c r="B11017" s="249">
        <v>42180</v>
      </c>
      <c r="C11017" s="1" t="s">
        <v>23</v>
      </c>
      <c r="D11017" s="70">
        <v>240</v>
      </c>
    </row>
    <row r="11018" spans="2:7" hidden="1" outlineLevel="1">
      <c r="B11018" s="249">
        <v>42181</v>
      </c>
      <c r="C11018" s="1" t="s">
        <v>525</v>
      </c>
      <c r="D11018" s="2">
        <v>99</v>
      </c>
    </row>
    <row r="11019" spans="2:7" hidden="1" outlineLevel="1">
      <c r="B11019" s="249">
        <v>42182</v>
      </c>
      <c r="C11019" s="236" t="s">
        <v>401</v>
      </c>
      <c r="D11019" s="70">
        <v>40</v>
      </c>
      <c r="F11019" s="2"/>
      <c r="G11019" s="2"/>
    </row>
    <row r="11020" spans="2:7" hidden="1" outlineLevel="1">
      <c r="B11020" s="249">
        <v>42182</v>
      </c>
      <c r="C11020" s="1" t="s">
        <v>594</v>
      </c>
      <c r="D11020" s="2">
        <v>10</v>
      </c>
    </row>
    <row r="11021" spans="2:7" hidden="1" outlineLevel="1">
      <c r="B11021" s="249">
        <v>42182</v>
      </c>
      <c r="C11021" s="1" t="s">
        <v>5950</v>
      </c>
      <c r="D11021" s="2">
        <v>40</v>
      </c>
    </row>
    <row r="11022" spans="2:7" hidden="1" outlineLevel="1">
      <c r="B11022" s="249">
        <v>42182</v>
      </c>
      <c r="C11022" s="1" t="s">
        <v>6</v>
      </c>
      <c r="D11022" s="2">
        <v>20</v>
      </c>
    </row>
    <row r="11023" spans="2:7" hidden="1" outlineLevel="1">
      <c r="B11023" s="249">
        <v>42182</v>
      </c>
      <c r="C11023" s="1" t="s">
        <v>525</v>
      </c>
      <c r="D11023" s="2">
        <v>260</v>
      </c>
    </row>
    <row r="11024" spans="2:7" hidden="1" outlineLevel="1">
      <c r="B11024" s="249">
        <v>42182</v>
      </c>
      <c r="C11024" s="1" t="s">
        <v>23</v>
      </c>
      <c r="D11024" s="2">
        <v>135</v>
      </c>
    </row>
    <row r="11025" spans="2:7" hidden="1" outlineLevel="1">
      <c r="B11025" s="249">
        <v>42183</v>
      </c>
      <c r="C11025" s="2" t="s">
        <v>12</v>
      </c>
      <c r="D11025" s="2">
        <v>150</v>
      </c>
      <c r="F11025" s="2"/>
    </row>
    <row r="11026" spans="2:7" hidden="1" outlineLevel="1">
      <c r="B11026" s="249">
        <v>42183</v>
      </c>
      <c r="C11026" s="1" t="s">
        <v>23</v>
      </c>
      <c r="D11026" s="2">
        <v>98</v>
      </c>
    </row>
    <row r="11027" spans="2:7" hidden="1" outlineLevel="1">
      <c r="B11027" s="249">
        <v>42184</v>
      </c>
      <c r="C11027" s="1" t="s">
        <v>5949</v>
      </c>
      <c r="D11027" s="2">
        <v>300</v>
      </c>
    </row>
    <row r="11028" spans="2:7" hidden="1" outlineLevel="1">
      <c r="B11028" s="249">
        <v>42184</v>
      </c>
      <c r="C11028" s="1" t="s">
        <v>742</v>
      </c>
      <c r="D11028" s="2">
        <v>95</v>
      </c>
    </row>
    <row r="11029" spans="2:7" hidden="1" outlineLevel="1">
      <c r="B11029" s="249">
        <v>42184</v>
      </c>
      <c r="C11029" s="1" t="s">
        <v>525</v>
      </c>
      <c r="D11029" s="2">
        <v>27</v>
      </c>
    </row>
    <row r="11030" spans="2:7" hidden="1" outlineLevel="1">
      <c r="B11030" s="249">
        <v>42184</v>
      </c>
      <c r="C11030" s="383" t="s">
        <v>12</v>
      </c>
      <c r="D11030" s="2">
        <v>70</v>
      </c>
    </row>
    <row r="11031" spans="2:7" hidden="1" outlineLevel="1">
      <c r="B11031" s="249">
        <v>42184</v>
      </c>
      <c r="C11031" s="1" t="s">
        <v>525</v>
      </c>
      <c r="D11031" s="2">
        <v>12</v>
      </c>
    </row>
    <row r="11032" spans="2:7" hidden="1" outlineLevel="1">
      <c r="B11032" s="249">
        <v>42184</v>
      </c>
      <c r="C11032" s="383" t="s">
        <v>51</v>
      </c>
      <c r="D11032" s="320">
        <v>46</v>
      </c>
      <c r="G11032" s="2"/>
    </row>
    <row r="11033" spans="2:7" hidden="1" outlineLevel="1">
      <c r="B11033" s="249">
        <v>42184</v>
      </c>
      <c r="C11033" s="1" t="s">
        <v>48</v>
      </c>
      <c r="D11033" s="2">
        <v>169</v>
      </c>
    </row>
    <row r="11034" spans="2:7" hidden="1" outlineLevel="1">
      <c r="B11034" s="249">
        <v>42185</v>
      </c>
      <c r="C11034" s="383" t="s">
        <v>5953</v>
      </c>
      <c r="D11034" s="320">
        <v>150</v>
      </c>
    </row>
    <row r="11035" spans="2:7" hidden="1" outlineLevel="1">
      <c r="B11035" s="249">
        <v>42185</v>
      </c>
      <c r="C11035" s="383" t="s">
        <v>48</v>
      </c>
      <c r="D11035" s="320">
        <v>130</v>
      </c>
    </row>
    <row r="11036" spans="2:7" hidden="1" outlineLevel="1">
      <c r="B11036" s="249">
        <v>42185</v>
      </c>
      <c r="C11036" s="383" t="s">
        <v>51</v>
      </c>
      <c r="D11036" s="320">
        <v>110</v>
      </c>
    </row>
    <row r="11037" spans="2:7" hidden="1" outlineLevel="1">
      <c r="B11037" s="249">
        <v>42185</v>
      </c>
      <c r="C11037" s="1" t="s">
        <v>48</v>
      </c>
      <c r="D11037" s="2">
        <v>36</v>
      </c>
    </row>
    <row r="11038" spans="2:7" hidden="1" outlineLevel="1">
      <c r="B11038" s="249">
        <v>42185</v>
      </c>
      <c r="C11038" s="236" t="s">
        <v>111</v>
      </c>
      <c r="D11038" s="2">
        <v>30</v>
      </c>
      <c r="E11038" s="1" t="s">
        <v>3088</v>
      </c>
    </row>
    <row r="11039" spans="2:7" hidden="1" outlineLevel="1">
      <c r="B11039" s="249">
        <v>42185</v>
      </c>
      <c r="C11039" s="1" t="s">
        <v>246</v>
      </c>
      <c r="D11039" s="2">
        <v>40</v>
      </c>
      <c r="E11039" s="1">
        <v>317</v>
      </c>
    </row>
    <row r="11040" spans="2:7" collapsed="1">
      <c r="B11040" s="249"/>
    </row>
    <row r="11041" spans="1:13">
      <c r="B11041" s="2472">
        <v>42186</v>
      </c>
      <c r="C11041" s="2472"/>
      <c r="D11041" s="2472"/>
      <c r="E11041" s="2472"/>
      <c r="F11041" s="2472"/>
      <c r="G11041" s="2472"/>
      <c r="H11041" s="2472"/>
      <c r="I11041" s="2472"/>
      <c r="J11041" s="2472"/>
      <c r="K11041" s="2472"/>
      <c r="L11041" s="2472"/>
    </row>
    <row r="11042" spans="1:13" hidden="1" outlineLevel="1">
      <c r="B11042" s="2473" t="s">
        <v>0</v>
      </c>
      <c r="C11042" s="2473"/>
      <c r="D11042" s="2473"/>
      <c r="I11042" s="2473" t="s">
        <v>2638</v>
      </c>
      <c r="J11042" s="2473"/>
      <c r="K11042" s="2473"/>
    </row>
    <row r="11043" spans="1:13" hidden="1" outlineLevel="1">
      <c r="B11043" s="3" t="s">
        <v>115</v>
      </c>
      <c r="C11043" s="3" t="s">
        <v>116</v>
      </c>
      <c r="D11043" s="4" t="s">
        <v>4</v>
      </c>
      <c r="I11043" s="3" t="s">
        <v>115</v>
      </c>
      <c r="J11043" s="3" t="s">
        <v>116</v>
      </c>
      <c r="K11043" s="4" t="s">
        <v>4</v>
      </c>
    </row>
    <row r="11044" spans="1:13" hidden="1" outlineLevel="1">
      <c r="A11044" s="545" t="s">
        <v>2859</v>
      </c>
      <c r="B11044" s="546">
        <v>42186</v>
      </c>
      <c r="C11044" s="547" t="s">
        <v>2904</v>
      </c>
      <c r="D11044" s="691">
        <v>10000</v>
      </c>
      <c r="E11044" s="28"/>
      <c r="I11044" s="72">
        <v>42186</v>
      </c>
      <c r="J11044" s="1" t="s">
        <v>41</v>
      </c>
      <c r="K11044" s="70">
        <v>240</v>
      </c>
    </row>
    <row r="11045" spans="1:13" hidden="1" outlineLevel="1">
      <c r="A11045" s="438" t="s">
        <v>421</v>
      </c>
      <c r="B11045" s="549">
        <v>42186</v>
      </c>
      <c r="C11045" s="463" t="s">
        <v>3307</v>
      </c>
      <c r="D11045" s="587">
        <v>1000</v>
      </c>
      <c r="E11045" s="28"/>
      <c r="F11045" s="1" t="s">
        <v>4856</v>
      </c>
      <c r="I11045" s="72">
        <v>42186</v>
      </c>
      <c r="J11045" s="1" t="s">
        <v>3587</v>
      </c>
      <c r="K11045" s="70">
        <v>1700</v>
      </c>
    </row>
    <row r="11046" spans="1:13" hidden="1" outlineLevel="1">
      <c r="A11046" s="438"/>
      <c r="B11046" s="549">
        <v>42186</v>
      </c>
      <c r="C11046" s="463" t="s">
        <v>3308</v>
      </c>
      <c r="D11046" s="587">
        <v>2460</v>
      </c>
      <c r="E11046" s="28"/>
      <c r="I11046" s="72"/>
      <c r="K11046" s="70"/>
    </row>
    <row r="11047" spans="1:13" hidden="1" outlineLevel="1">
      <c r="A11047" s="438" t="s">
        <v>421</v>
      </c>
      <c r="B11047" s="549" t="s">
        <v>608</v>
      </c>
      <c r="C11047" s="463" t="s">
        <v>5554</v>
      </c>
      <c r="D11047" s="587" t="s">
        <v>608</v>
      </c>
      <c r="E11047" s="28"/>
      <c r="F11047" s="777" t="s">
        <v>3307</v>
      </c>
      <c r="G11047" s="778">
        <f>D11045+D11046</f>
        <v>3460</v>
      </c>
      <c r="I11047" s="72"/>
      <c r="K11047" s="70"/>
    </row>
    <row r="11048" spans="1:13" ht="30" hidden="1" outlineLevel="1">
      <c r="A11048" s="714" t="s">
        <v>464</v>
      </c>
      <c r="B11048" s="715">
        <v>42213</v>
      </c>
      <c r="C11048" s="716" t="s">
        <v>4183</v>
      </c>
      <c r="D11048" s="743" t="s">
        <v>6058</v>
      </c>
      <c r="F11048" s="779" t="s">
        <v>6</v>
      </c>
      <c r="G11048" s="780">
        <f>D11060</f>
        <v>900</v>
      </c>
      <c r="I11048" s="72"/>
      <c r="J11048" s="1" t="s">
        <v>195</v>
      </c>
      <c r="K11048" s="225">
        <f>SUM(K11044:K11047)</f>
        <v>1940</v>
      </c>
    </row>
    <row r="11049" spans="1:13" hidden="1" outlineLevel="1">
      <c r="A11049" s="438" t="s">
        <v>421</v>
      </c>
      <c r="B11049" s="549">
        <v>42205</v>
      </c>
      <c r="C11049" s="463" t="s">
        <v>656</v>
      </c>
      <c r="D11049" s="587">
        <v>230</v>
      </c>
      <c r="F11049" s="621" t="s">
        <v>4050</v>
      </c>
      <c r="G11049" s="769">
        <f>D11069</f>
        <v>914</v>
      </c>
      <c r="I11049" s="32"/>
      <c r="K11049" s="225"/>
    </row>
    <row r="11050" spans="1:13" hidden="1" outlineLevel="1">
      <c r="A11050" s="438" t="s">
        <v>421</v>
      </c>
      <c r="B11050" s="549" t="s">
        <v>608</v>
      </c>
      <c r="C11050" s="554" t="s">
        <v>3305</v>
      </c>
      <c r="D11050" s="587" t="s">
        <v>608</v>
      </c>
      <c r="E11050" s="28"/>
      <c r="F11050" s="554" t="s">
        <v>4697</v>
      </c>
      <c r="G11050" s="778" t="str">
        <f>D11059</f>
        <v>Nil</v>
      </c>
    </row>
    <row r="11051" spans="1:13" hidden="1" outlineLevel="1">
      <c r="A11051" s="709" t="s">
        <v>467</v>
      </c>
      <c r="B11051" s="710">
        <v>42201</v>
      </c>
      <c r="C11051" s="709" t="s">
        <v>3304</v>
      </c>
      <c r="D11051" s="953">
        <v>283.86</v>
      </c>
      <c r="E11051" s="733"/>
      <c r="F11051" s="795"/>
      <c r="G11051" s="870">
        <f>SUM(G11047:G11050)</f>
        <v>5274</v>
      </c>
      <c r="I11051" s="1" t="s">
        <v>115</v>
      </c>
      <c r="J11051" s="1" t="s">
        <v>2</v>
      </c>
      <c r="K11051" s="1" t="s">
        <v>4</v>
      </c>
    </row>
    <row r="11052" spans="1:13" hidden="1" outlineLevel="1">
      <c r="A11052" s="709" t="s">
        <v>467</v>
      </c>
      <c r="B11052" s="710">
        <v>42201</v>
      </c>
      <c r="C11052" s="709" t="s">
        <v>614</v>
      </c>
      <c r="D11052" s="953">
        <v>382.65</v>
      </c>
      <c r="E11052" s="733"/>
      <c r="F11052" s="6"/>
      <c r="G11052" s="2"/>
      <c r="I11052" s="249">
        <v>42196</v>
      </c>
      <c r="J11052" s="1" t="s">
        <v>232</v>
      </c>
      <c r="K11052" s="2">
        <v>730</v>
      </c>
      <c r="L11052" s="13"/>
    </row>
    <row r="11053" spans="1:13" ht="15" hidden="1" customHeight="1" outlineLevel="1">
      <c r="A11053" s="438" t="s">
        <v>421</v>
      </c>
      <c r="B11053" s="549">
        <v>42190</v>
      </c>
      <c r="C11053" s="421" t="s">
        <v>2597</v>
      </c>
      <c r="D11053" s="588">
        <v>240</v>
      </c>
      <c r="E11053" s="28"/>
      <c r="F11053" s="187"/>
      <c r="G11053" s="2"/>
      <c r="I11053" s="249">
        <v>42196</v>
      </c>
      <c r="J11053" s="1" t="s">
        <v>6016</v>
      </c>
      <c r="K11053" s="2">
        <v>170</v>
      </c>
      <c r="L11053" s="13"/>
      <c r="M11053" s="13"/>
    </row>
    <row r="11054" spans="1:13" hidden="1" outlineLevel="1">
      <c r="A11054" s="438" t="s">
        <v>421</v>
      </c>
      <c r="B11054" s="549" t="s">
        <v>608</v>
      </c>
      <c r="C11054" s="554" t="s">
        <v>475</v>
      </c>
      <c r="D11054" s="588" t="s">
        <v>608</v>
      </c>
      <c r="E11054" s="28"/>
      <c r="F11054" s="187"/>
      <c r="G11054" s="2"/>
      <c r="I11054" s="249">
        <v>42216</v>
      </c>
      <c r="J11054" s="1" t="s">
        <v>6113</v>
      </c>
      <c r="K11054" s="2">
        <v>1040</v>
      </c>
      <c r="L11054" s="13"/>
    </row>
    <row r="11055" spans="1:13" hidden="1" outlineLevel="1">
      <c r="A11055" s="438" t="s">
        <v>421</v>
      </c>
      <c r="B11055" s="549" t="s">
        <v>608</v>
      </c>
      <c r="C11055" s="554" t="s">
        <v>283</v>
      </c>
      <c r="D11055" s="588" t="s">
        <v>608</v>
      </c>
      <c r="E11055" s="28"/>
      <c r="F11055" s="187"/>
      <c r="G11055" s="2"/>
      <c r="I11055" s="249"/>
      <c r="K11055" s="2"/>
      <c r="L11055" s="13"/>
    </row>
    <row r="11056" spans="1:13" hidden="1" outlineLevel="1">
      <c r="A11056" s="709" t="s">
        <v>467</v>
      </c>
      <c r="B11056" s="710">
        <v>42201</v>
      </c>
      <c r="C11056" s="711" t="s">
        <v>27</v>
      </c>
      <c r="D11056" s="953">
        <v>1138.8599999999999</v>
      </c>
      <c r="E11056" s="733"/>
      <c r="F11056" s="980"/>
      <c r="G11056" s="631"/>
      <c r="I11056" s="249"/>
      <c r="K11056" s="13"/>
      <c r="L11056" s="13"/>
    </row>
    <row r="11057" spans="1:12" hidden="1" outlineLevel="1">
      <c r="A11057" s="550" t="s">
        <v>3306</v>
      </c>
      <c r="B11057" s="551">
        <v>42186</v>
      </c>
      <c r="C11057" s="560" t="s">
        <v>3310</v>
      </c>
      <c r="D11057" s="693">
        <v>1000</v>
      </c>
      <c r="E11057" s="28"/>
      <c r="F11057" s="981"/>
      <c r="G11057" s="631"/>
      <c r="I11057" s="249"/>
      <c r="K11057" s="13"/>
      <c r="L11057" s="13"/>
    </row>
    <row r="11058" spans="1:12" hidden="1" outlineLevel="1">
      <c r="A11058" s="545" t="s">
        <v>2859</v>
      </c>
      <c r="B11058" s="546" t="s">
        <v>608</v>
      </c>
      <c r="C11058" s="547" t="s">
        <v>2179</v>
      </c>
      <c r="D11058" s="592" t="s">
        <v>608</v>
      </c>
      <c r="E11058" s="28"/>
      <c r="F11058" s="981"/>
      <c r="G11058" s="631"/>
      <c r="I11058" s="249"/>
      <c r="K11058" s="13"/>
      <c r="L11058" s="13"/>
    </row>
    <row r="11059" spans="1:12" hidden="1" outlineLevel="1">
      <c r="A11059" s="438" t="s">
        <v>421</v>
      </c>
      <c r="B11059" s="549" t="s">
        <v>608</v>
      </c>
      <c r="C11059" s="554" t="s">
        <v>4697</v>
      </c>
      <c r="D11059" s="587" t="s">
        <v>608</v>
      </c>
      <c r="E11059" s="28"/>
      <c r="F11059" s="981"/>
      <c r="G11059" s="631"/>
      <c r="I11059" s="249"/>
      <c r="K11059" s="13"/>
      <c r="L11059" s="13"/>
    </row>
    <row r="11060" spans="1:12" hidden="1" outlineLevel="1">
      <c r="A11060" s="438" t="s">
        <v>421</v>
      </c>
      <c r="B11060" s="549">
        <v>42186</v>
      </c>
      <c r="C11060" s="554" t="s">
        <v>6</v>
      </c>
      <c r="D11060" s="1002">
        <v>900</v>
      </c>
      <c r="E11060" s="28"/>
      <c r="F11060" s="981"/>
      <c r="G11060" s="631"/>
      <c r="I11060" s="249"/>
      <c r="K11060" s="13"/>
      <c r="L11060" s="13"/>
    </row>
    <row r="11061" spans="1:12" hidden="1" outlineLevel="1">
      <c r="A11061" s="545" t="s">
        <v>2859</v>
      </c>
      <c r="B11061" s="546" t="s">
        <v>608</v>
      </c>
      <c r="C11061" s="547" t="s">
        <v>6</v>
      </c>
      <c r="D11061" s="691" t="s">
        <v>608</v>
      </c>
      <c r="E11061" s="28"/>
      <c r="F11061" s="982"/>
      <c r="G11061" s="983"/>
      <c r="I11061" s="249"/>
      <c r="K11061" s="13"/>
      <c r="L11061" s="13"/>
    </row>
    <row r="11062" spans="1:12" hidden="1" outlineLevel="1">
      <c r="A11062" s="545" t="s">
        <v>2859</v>
      </c>
      <c r="B11062" s="546">
        <v>42186</v>
      </c>
      <c r="C11062" s="547" t="s">
        <v>3312</v>
      </c>
      <c r="D11062" s="691">
        <v>25000</v>
      </c>
      <c r="E11062" s="28"/>
      <c r="F11062" s="187" t="s">
        <v>3546</v>
      </c>
      <c r="G11062" s="2"/>
      <c r="I11062" s="32"/>
      <c r="K11062" s="13"/>
      <c r="L11062" s="13"/>
    </row>
    <row r="11063" spans="1:12" hidden="1" outlineLevel="1">
      <c r="A11063" s="545" t="s">
        <v>2859</v>
      </c>
      <c r="B11063" s="546" t="s">
        <v>608</v>
      </c>
      <c r="C11063" s="547" t="s">
        <v>5050</v>
      </c>
      <c r="D11063" s="766" t="s">
        <v>608</v>
      </c>
      <c r="E11063" s="28"/>
      <c r="F11063" s="187" t="s">
        <v>5955</v>
      </c>
      <c r="G11063" s="2">
        <v>700</v>
      </c>
      <c r="I11063" s="32"/>
      <c r="K11063" s="13"/>
      <c r="L11063" s="13"/>
    </row>
    <row r="11064" spans="1:12" ht="30" hidden="1" outlineLevel="1">
      <c r="A11064" s="545" t="s">
        <v>2859</v>
      </c>
      <c r="B11064" s="565" t="s">
        <v>6082</v>
      </c>
      <c r="C11064" s="547" t="s">
        <v>6084</v>
      </c>
      <c r="D11064" s="766" t="s">
        <v>6083</v>
      </c>
      <c r="E11064" s="733"/>
      <c r="F11064" s="187" t="s">
        <v>5956</v>
      </c>
      <c r="G11064" s="2">
        <v>450</v>
      </c>
      <c r="I11064" s="32"/>
      <c r="K11064" s="13"/>
      <c r="L11064" s="13"/>
    </row>
    <row r="11065" spans="1:12" hidden="1" outlineLevel="1">
      <c r="B11065" s="249"/>
      <c r="E11065" s="28"/>
      <c r="F11065" s="981"/>
      <c r="G11065" s="631">
        <f>SUM(G11063:G11064)</f>
        <v>1150</v>
      </c>
      <c r="I11065" s="32"/>
      <c r="K11065" s="13"/>
      <c r="L11065" s="13"/>
    </row>
    <row r="11066" spans="1:12" ht="30" hidden="1" outlineLevel="1">
      <c r="A11066" s="438" t="s">
        <v>421</v>
      </c>
      <c r="B11066" s="549">
        <v>42192</v>
      </c>
      <c r="C11066" s="554" t="s">
        <v>5954</v>
      </c>
      <c r="D11066" s="587">
        <f>31*43</f>
        <v>1333</v>
      </c>
      <c r="E11066" s="28"/>
      <c r="F11066" s="981" t="s">
        <v>5974</v>
      </c>
      <c r="G11066" s="631">
        <v>1100</v>
      </c>
      <c r="I11066" s="32"/>
      <c r="K11066" s="13"/>
      <c r="L11066" s="13"/>
    </row>
    <row r="11067" spans="1:12" hidden="1" outlineLevel="1">
      <c r="A11067" s="438" t="s">
        <v>421</v>
      </c>
      <c r="B11067" s="549">
        <v>42192</v>
      </c>
      <c r="C11067" s="554" t="s">
        <v>2598</v>
      </c>
      <c r="D11067" s="587">
        <v>140</v>
      </c>
      <c r="E11067" s="28"/>
      <c r="F11067" s="981" t="s">
        <v>5273</v>
      </c>
      <c r="G11067" s="631">
        <v>50</v>
      </c>
      <c r="I11067" s="32"/>
      <c r="K11067" s="13"/>
      <c r="L11067" s="13"/>
    </row>
    <row r="11068" spans="1:12" ht="30" hidden="1" outlineLevel="1">
      <c r="A11068" s="438" t="s">
        <v>4048</v>
      </c>
      <c r="B11068" s="549">
        <v>42192</v>
      </c>
      <c r="C11068" s="554" t="s">
        <v>5994</v>
      </c>
      <c r="D11068" s="587">
        <f>13*43</f>
        <v>559</v>
      </c>
      <c r="F11068" s="1008"/>
      <c r="G11068" s="70"/>
      <c r="I11068" s="32"/>
      <c r="K11068" s="13"/>
      <c r="L11068" s="13"/>
    </row>
    <row r="11069" spans="1:12" hidden="1" outlineLevel="1">
      <c r="A11069" s="438" t="s">
        <v>421</v>
      </c>
      <c r="B11069" s="549">
        <v>42192</v>
      </c>
      <c r="C11069" s="621" t="s">
        <v>4050</v>
      </c>
      <c r="D11069" s="622">
        <f>D11066+D11067-D11068</f>
        <v>914</v>
      </c>
      <c r="F11069" s="182"/>
      <c r="G11069" s="391"/>
      <c r="H11069" s="2"/>
      <c r="I11069" s="32"/>
      <c r="K11069" s="13"/>
      <c r="L11069" s="13"/>
    </row>
    <row r="11070" spans="1:12" hidden="1" outlineLevel="1">
      <c r="F11070" s="982"/>
      <c r="G11070" s="983"/>
      <c r="H11070" s="2"/>
      <c r="I11070" s="32"/>
      <c r="K11070" s="13"/>
      <c r="L11070" s="13"/>
    </row>
    <row r="11071" spans="1:12" hidden="1" outlineLevel="1">
      <c r="D11071" s="1"/>
      <c r="F11071" s="182" t="s">
        <v>3546</v>
      </c>
      <c r="G11071" s="391"/>
      <c r="I11071" s="32"/>
      <c r="K11071" s="13"/>
      <c r="L11071" s="13"/>
    </row>
    <row r="11072" spans="1:12" hidden="1" outlineLevel="1">
      <c r="B11072" s="249">
        <v>42186</v>
      </c>
      <c r="C11072" s="1" t="s">
        <v>367</v>
      </c>
      <c r="D11072" s="2">
        <v>102</v>
      </c>
      <c r="F11072" s="981" t="s">
        <v>6024</v>
      </c>
      <c r="G11072" s="631">
        <v>649</v>
      </c>
      <c r="I11072" s="32"/>
      <c r="K11072" s="13"/>
      <c r="L11072" s="13"/>
    </row>
    <row r="11073" spans="1:12" hidden="1" outlineLevel="1">
      <c r="B11073" s="249">
        <v>42186</v>
      </c>
      <c r="C11073" s="1" t="s">
        <v>525</v>
      </c>
      <c r="D11073" s="2">
        <v>130</v>
      </c>
      <c r="F11073" s="981" t="s">
        <v>6025</v>
      </c>
      <c r="G11073" s="631">
        <v>522</v>
      </c>
      <c r="I11073" s="32"/>
      <c r="K11073" s="13"/>
      <c r="L11073" s="13"/>
    </row>
    <row r="11074" spans="1:12" hidden="1" outlineLevel="1">
      <c r="B11074" s="249">
        <v>42186</v>
      </c>
      <c r="C11074" s="1" t="s">
        <v>5985</v>
      </c>
      <c r="D11074" s="2">
        <v>10</v>
      </c>
      <c r="F11074" s="981" t="s">
        <v>6025</v>
      </c>
      <c r="G11074" s="631">
        <v>145</v>
      </c>
      <c r="I11074" s="32"/>
      <c r="K11074" s="13"/>
      <c r="L11074" s="13"/>
    </row>
    <row r="11075" spans="1:12" hidden="1" outlineLevel="1">
      <c r="B11075" s="249">
        <v>42186</v>
      </c>
      <c r="C11075" s="1" t="s">
        <v>246</v>
      </c>
      <c r="D11075" s="2">
        <v>120</v>
      </c>
      <c r="G11075" s="2">
        <f>SUM(G11072:G11074)</f>
        <v>1316</v>
      </c>
      <c r="I11075" s="32"/>
      <c r="K11075" s="13"/>
      <c r="L11075" s="13"/>
    </row>
    <row r="11076" spans="1:12" hidden="1" outlineLevel="1">
      <c r="B11076" s="249">
        <v>42186</v>
      </c>
      <c r="C11076" s="236" t="s">
        <v>114</v>
      </c>
      <c r="D11076" s="70">
        <v>10</v>
      </c>
      <c r="F11076" s="981"/>
      <c r="G11076" s="631"/>
      <c r="I11076" s="32"/>
      <c r="K11076" s="13"/>
      <c r="L11076" s="13"/>
    </row>
    <row r="11077" spans="1:12" hidden="1" outlineLevel="1">
      <c r="B11077" s="249">
        <v>42186</v>
      </c>
      <c r="C11077" s="1" t="s">
        <v>51</v>
      </c>
      <c r="D11077" s="2">
        <v>195</v>
      </c>
      <c r="F11077" s="982"/>
      <c r="G11077" s="983"/>
      <c r="I11077" s="32"/>
      <c r="K11077" s="13"/>
      <c r="L11077" s="13"/>
    </row>
    <row r="11078" spans="1:12" hidden="1" outlineLevel="1">
      <c r="A11078" s="2"/>
      <c r="B11078" s="249">
        <v>42186</v>
      </c>
      <c r="C11078" s="1" t="s">
        <v>114</v>
      </c>
      <c r="D11078" s="2">
        <v>70</v>
      </c>
      <c r="G11078" s="2"/>
      <c r="I11078" s="32"/>
      <c r="K11078" s="13"/>
    </row>
    <row r="11079" spans="1:12" hidden="1" outlineLevel="1">
      <c r="A11079" s="2"/>
      <c r="B11079" s="249">
        <v>42187</v>
      </c>
      <c r="C11079" s="1" t="s">
        <v>525</v>
      </c>
      <c r="D11079" s="2">
        <v>60</v>
      </c>
      <c r="F11079" s="982"/>
      <c r="G11079" s="983"/>
      <c r="I11079" s="32"/>
      <c r="K11079" s="13"/>
    </row>
    <row r="11080" spans="1:12" hidden="1" outlineLevel="1">
      <c r="B11080" s="249">
        <v>42187</v>
      </c>
      <c r="C11080" s="1" t="s">
        <v>12</v>
      </c>
      <c r="D11080" s="2">
        <v>70</v>
      </c>
      <c r="F11080" s="981"/>
      <c r="G11080" s="631"/>
      <c r="I11080" s="32"/>
      <c r="K11080" s="13"/>
    </row>
    <row r="11081" spans="1:12" hidden="1" outlineLevel="1">
      <c r="A11081" s="2"/>
      <c r="B11081" s="249">
        <v>42188</v>
      </c>
      <c r="C11081" s="1" t="s">
        <v>525</v>
      </c>
      <c r="D11081" s="2">
        <v>75</v>
      </c>
      <c r="F11081" s="982"/>
      <c r="G11081" s="983"/>
      <c r="I11081" s="32"/>
      <c r="J11081" s="2"/>
      <c r="K11081" s="13"/>
    </row>
    <row r="11082" spans="1:12" hidden="1" outlineLevel="1">
      <c r="A11082" s="2"/>
      <c r="B11082" s="249">
        <v>42188</v>
      </c>
      <c r="C11082" s="1" t="s">
        <v>5987</v>
      </c>
      <c r="D11082" s="2">
        <v>120</v>
      </c>
      <c r="K11082" s="13"/>
    </row>
    <row r="11083" spans="1:12" hidden="1" outlineLevel="1">
      <c r="A11083" s="2"/>
      <c r="B11083" s="249">
        <v>42188</v>
      </c>
      <c r="C11083" s="236" t="s">
        <v>5988</v>
      </c>
      <c r="D11083" s="70">
        <v>1150</v>
      </c>
      <c r="I11083" s="32"/>
      <c r="K11083" s="13"/>
    </row>
    <row r="11084" spans="1:12" hidden="1" outlineLevel="1">
      <c r="A11084" s="2"/>
      <c r="B11084" s="249">
        <v>42188</v>
      </c>
      <c r="C11084" s="236" t="s">
        <v>525</v>
      </c>
      <c r="D11084" s="70">
        <v>100</v>
      </c>
      <c r="F11084" s="2"/>
      <c r="K11084" s="13"/>
    </row>
    <row r="11085" spans="1:12" hidden="1" outlineLevel="1">
      <c r="A11085" s="2"/>
      <c r="B11085" s="249">
        <v>42188</v>
      </c>
      <c r="C11085" s="236" t="s">
        <v>401</v>
      </c>
      <c r="D11085" s="70">
        <v>40</v>
      </c>
      <c r="K11085" s="13"/>
    </row>
    <row r="11086" spans="1:12" hidden="1" outlineLevel="1">
      <c r="A11086" s="2"/>
      <c r="B11086" s="249">
        <v>42188</v>
      </c>
      <c r="C11086" s="236" t="s">
        <v>525</v>
      </c>
      <c r="D11086" s="70">
        <v>10</v>
      </c>
      <c r="K11086" s="13"/>
    </row>
    <row r="11087" spans="1:12" hidden="1" outlineLevel="1">
      <c r="A11087" s="2"/>
      <c r="B11087" s="249">
        <v>42188</v>
      </c>
      <c r="C11087" s="236" t="s">
        <v>5989</v>
      </c>
      <c r="D11087" s="70">
        <v>425</v>
      </c>
      <c r="K11087" s="13"/>
    </row>
    <row r="11088" spans="1:12" hidden="1" outlineLevel="1">
      <c r="A11088" s="2"/>
      <c r="B11088" s="249">
        <v>42188</v>
      </c>
      <c r="C11088" s="236" t="s">
        <v>246</v>
      </c>
      <c r="D11088" s="70">
        <v>40</v>
      </c>
      <c r="K11088" s="13"/>
    </row>
    <row r="11089" spans="1:11" hidden="1" outlineLevel="1">
      <c r="A11089" s="2"/>
      <c r="B11089" s="249">
        <v>42188</v>
      </c>
      <c r="C11089" s="236" t="s">
        <v>414</v>
      </c>
      <c r="D11089" s="70">
        <v>40</v>
      </c>
      <c r="F11089" s="2"/>
      <c r="G11089" s="1009"/>
      <c r="H11089" s="1009"/>
    </row>
    <row r="11090" spans="1:11" hidden="1" outlineLevel="1">
      <c r="A11090" s="2"/>
      <c r="B11090" s="249">
        <v>42189</v>
      </c>
      <c r="C11090" s="236" t="s">
        <v>5991</v>
      </c>
      <c r="D11090" s="70">
        <v>130</v>
      </c>
      <c r="F11090" s="2"/>
      <c r="G11090" s="1009"/>
      <c r="H11090" s="1009"/>
      <c r="K11090" s="13"/>
    </row>
    <row r="11091" spans="1:11" hidden="1" outlineLevel="1">
      <c r="A11091" s="2"/>
      <c r="B11091" s="249">
        <v>42189</v>
      </c>
      <c r="C11091" s="236" t="s">
        <v>246</v>
      </c>
      <c r="D11091" s="70">
        <v>40</v>
      </c>
      <c r="F11091" s="1083">
        <v>42189</v>
      </c>
      <c r="G11091" s="1009"/>
      <c r="J11091" s="1" t="s">
        <v>195</v>
      </c>
      <c r="K11091" s="13">
        <f>SUM(K11052:K11090)</f>
        <v>1940</v>
      </c>
    </row>
    <row r="11092" spans="1:11" hidden="1" outlineLevel="1">
      <c r="B11092" s="249">
        <v>42189</v>
      </c>
      <c r="C11092" s="236" t="s">
        <v>289</v>
      </c>
      <c r="D11092" s="70">
        <v>10</v>
      </c>
      <c r="F11092" s="2" t="s">
        <v>401</v>
      </c>
      <c r="G11092" s="1010">
        <v>100</v>
      </c>
      <c r="J11092" s="1" t="s">
        <v>130</v>
      </c>
      <c r="K11092" s="225">
        <f>K11048-K11091</f>
        <v>0</v>
      </c>
    </row>
    <row r="11093" spans="1:11" hidden="1" outlineLevel="1">
      <c r="B11093" s="249">
        <v>42190</v>
      </c>
      <c r="C11093" s="1" t="s">
        <v>2164</v>
      </c>
      <c r="D11093" s="2">
        <v>510</v>
      </c>
      <c r="F11093" s="2" t="s">
        <v>850</v>
      </c>
      <c r="G11093" s="1010">
        <v>160</v>
      </c>
    </row>
    <row r="11094" spans="1:11" hidden="1" outlineLevel="1">
      <c r="B11094" s="249">
        <v>42190</v>
      </c>
      <c r="C11094" s="1" t="s">
        <v>2209</v>
      </c>
      <c r="D11094" s="2">
        <v>10</v>
      </c>
      <c r="F11094" s="2" t="s">
        <v>12</v>
      </c>
      <c r="G11094" s="1010">
        <v>240</v>
      </c>
      <c r="I11094" s="72"/>
      <c r="K11094" s="2"/>
    </row>
    <row r="11095" spans="1:11" hidden="1" outlineLevel="1">
      <c r="B11095" s="249">
        <v>42190</v>
      </c>
      <c r="C11095" s="1" t="s">
        <v>51</v>
      </c>
      <c r="D11095" s="2">
        <v>60</v>
      </c>
      <c r="F11095" s="2" t="s">
        <v>3546</v>
      </c>
      <c r="G11095" s="2">
        <f>SUM(G11092:G11094)</f>
        <v>500</v>
      </c>
      <c r="I11095" s="32"/>
      <c r="K11095" s="2"/>
    </row>
    <row r="11096" spans="1:11" hidden="1" outlineLevel="1">
      <c r="B11096" s="249">
        <v>42190</v>
      </c>
      <c r="C11096" s="1" t="s">
        <v>114</v>
      </c>
      <c r="D11096" s="2">
        <v>140</v>
      </c>
      <c r="F11096" s="2"/>
    </row>
    <row r="11097" spans="1:11" hidden="1" outlineLevel="1">
      <c r="B11097" s="249">
        <v>42191</v>
      </c>
      <c r="C11097" s="1" t="s">
        <v>525</v>
      </c>
      <c r="D11097" s="14">
        <v>70</v>
      </c>
      <c r="F11097" s="2"/>
    </row>
    <row r="11098" spans="1:11" hidden="1" outlineLevel="1">
      <c r="B11098" s="249">
        <v>42191</v>
      </c>
      <c r="C11098" s="236" t="s">
        <v>132</v>
      </c>
      <c r="D11098" s="70">
        <v>100</v>
      </c>
      <c r="F11098" s="2"/>
    </row>
    <row r="11099" spans="1:11" hidden="1" outlineLevel="1">
      <c r="B11099" s="249">
        <v>42191</v>
      </c>
      <c r="C11099" s="236" t="s">
        <v>525</v>
      </c>
      <c r="D11099" s="70">
        <v>20</v>
      </c>
      <c r="F11099" s="2"/>
    </row>
    <row r="11100" spans="1:11" hidden="1" outlineLevel="1">
      <c r="B11100" s="249">
        <v>42191</v>
      </c>
      <c r="C11100" s="236" t="s">
        <v>3622</v>
      </c>
      <c r="D11100" s="70">
        <v>300</v>
      </c>
      <c r="F11100" s="2"/>
    </row>
    <row r="11101" spans="1:11" hidden="1" outlineLevel="1">
      <c r="B11101" s="249">
        <v>42191</v>
      </c>
      <c r="C11101" s="1" t="s">
        <v>58</v>
      </c>
      <c r="D11101" s="2">
        <v>25</v>
      </c>
    </row>
    <row r="11102" spans="1:11" hidden="1" outlineLevel="1">
      <c r="B11102" s="249">
        <v>42192</v>
      </c>
      <c r="C11102" s="1" t="s">
        <v>525</v>
      </c>
      <c r="D11102" s="2">
        <v>31</v>
      </c>
    </row>
    <row r="11103" spans="1:11" hidden="1" outlineLevel="1">
      <c r="B11103" s="249">
        <v>42192</v>
      </c>
      <c r="C11103" s="1" t="s">
        <v>525</v>
      </c>
      <c r="D11103" s="2">
        <v>80</v>
      </c>
      <c r="F11103" s="2"/>
      <c r="G11103" s="2"/>
    </row>
    <row r="11104" spans="1:11" hidden="1" outlineLevel="1">
      <c r="B11104" s="249">
        <v>42192</v>
      </c>
      <c r="C11104" s="1" t="s">
        <v>51</v>
      </c>
      <c r="D11104" s="2">
        <v>42</v>
      </c>
      <c r="F11104" s="2"/>
      <c r="G11104" s="2"/>
    </row>
    <row r="11105" spans="2:8" hidden="1" outlineLevel="1">
      <c r="B11105" s="249">
        <v>42192</v>
      </c>
      <c r="C11105" s="1" t="s">
        <v>401</v>
      </c>
      <c r="D11105" s="2">
        <v>24</v>
      </c>
      <c r="G11105" s="2"/>
    </row>
    <row r="11106" spans="2:8" hidden="1" outlineLevel="1">
      <c r="B11106" s="249">
        <v>42192</v>
      </c>
      <c r="C11106" s="1" t="s">
        <v>71</v>
      </c>
      <c r="D11106" s="2">
        <v>10</v>
      </c>
      <c r="G11106" s="2"/>
    </row>
    <row r="11107" spans="2:8" hidden="1" outlineLevel="1">
      <c r="B11107" s="249">
        <v>42192</v>
      </c>
      <c r="C11107" s="236" t="s">
        <v>114</v>
      </c>
      <c r="D11107" s="70">
        <v>70</v>
      </c>
      <c r="F11107" s="2"/>
      <c r="G11107" s="2"/>
    </row>
    <row r="11108" spans="2:8" hidden="1" outlineLevel="1">
      <c r="B11108" s="249">
        <v>42193</v>
      </c>
      <c r="C11108" s="236" t="s">
        <v>525</v>
      </c>
      <c r="D11108" s="70">
        <v>94</v>
      </c>
      <c r="F11108" s="2"/>
      <c r="G11108" s="2"/>
    </row>
    <row r="11109" spans="2:8" hidden="1" outlineLevel="1">
      <c r="B11109" s="249">
        <v>42193</v>
      </c>
      <c r="C11109" s="1" t="s">
        <v>12</v>
      </c>
      <c r="D11109" s="2">
        <v>70</v>
      </c>
      <c r="G11109" s="2"/>
    </row>
    <row r="11110" spans="2:8" hidden="1" outlineLevel="1">
      <c r="B11110" s="249">
        <v>42193</v>
      </c>
      <c r="C11110" s="236" t="s">
        <v>51</v>
      </c>
      <c r="D11110" s="70">
        <v>70</v>
      </c>
      <c r="F11110" s="2"/>
      <c r="G11110" s="2"/>
    </row>
    <row r="11111" spans="2:8" hidden="1" outlineLevel="1">
      <c r="B11111" s="249">
        <v>42193</v>
      </c>
      <c r="C11111" s="1" t="s">
        <v>5997</v>
      </c>
      <c r="D11111" s="2">
        <v>60</v>
      </c>
      <c r="F11111" s="2"/>
      <c r="H11111" s="7"/>
    </row>
    <row r="11112" spans="2:8" hidden="1" outlineLevel="1">
      <c r="B11112" s="249">
        <v>42193</v>
      </c>
      <c r="C11112" s="1" t="s">
        <v>80</v>
      </c>
      <c r="D11112" s="2">
        <v>20</v>
      </c>
      <c r="F11112" s="2"/>
      <c r="H11112" s="7"/>
    </row>
    <row r="11113" spans="2:8" hidden="1" outlineLevel="1">
      <c r="B11113" s="249">
        <v>42193</v>
      </c>
      <c r="C11113" s="1" t="s">
        <v>114</v>
      </c>
      <c r="D11113" s="2">
        <v>80</v>
      </c>
      <c r="H11113" s="7"/>
    </row>
    <row r="11114" spans="2:8" hidden="1" outlineLevel="1">
      <c r="B11114" s="249">
        <v>42194</v>
      </c>
      <c r="C11114" s="1" t="s">
        <v>525</v>
      </c>
      <c r="D11114" s="2">
        <v>65</v>
      </c>
      <c r="F11114" s="2"/>
      <c r="G11114" s="2"/>
    </row>
    <row r="11115" spans="2:8" hidden="1" outlineLevel="1">
      <c r="B11115" s="249">
        <v>42194</v>
      </c>
      <c r="C11115" s="1" t="s">
        <v>525</v>
      </c>
      <c r="D11115" s="2">
        <v>70</v>
      </c>
      <c r="G11115" s="2"/>
    </row>
    <row r="11116" spans="2:8" hidden="1" outlineLevel="1">
      <c r="B11116" s="249">
        <v>42194</v>
      </c>
      <c r="C11116" s="1" t="s">
        <v>246</v>
      </c>
      <c r="D11116" s="2">
        <v>90</v>
      </c>
      <c r="G11116" s="2"/>
    </row>
    <row r="11117" spans="2:8" hidden="1" outlineLevel="1">
      <c r="B11117" s="249">
        <v>42194</v>
      </c>
      <c r="C11117" s="1" t="s">
        <v>114</v>
      </c>
      <c r="D11117" s="2">
        <v>30</v>
      </c>
      <c r="F11117" s="2"/>
    </row>
    <row r="11118" spans="2:8" hidden="1" outlineLevel="1">
      <c r="B11118" s="249">
        <v>42195</v>
      </c>
      <c r="C11118" s="1" t="s">
        <v>525</v>
      </c>
      <c r="D11118" s="14">
        <v>55</v>
      </c>
    </row>
    <row r="11119" spans="2:8" hidden="1" outlineLevel="1">
      <c r="B11119" s="249">
        <v>42195</v>
      </c>
      <c r="C11119" s="1" t="s">
        <v>516</v>
      </c>
      <c r="D11119" s="2">
        <v>40</v>
      </c>
    </row>
    <row r="11120" spans="2:8" hidden="1" outlineLevel="1">
      <c r="B11120" s="249">
        <v>42195</v>
      </c>
      <c r="C11120" s="1" t="s">
        <v>51</v>
      </c>
      <c r="D11120" s="2">
        <v>10</v>
      </c>
      <c r="F11120" s="2"/>
    </row>
    <row r="11121" spans="2:15" hidden="1" outlineLevel="1">
      <c r="B11121" s="249">
        <v>42196</v>
      </c>
      <c r="C11121" s="1" t="s">
        <v>6013</v>
      </c>
      <c r="D11121" s="2">
        <v>460</v>
      </c>
    </row>
    <row r="11122" spans="2:15" hidden="1" outlineLevel="1">
      <c r="B11122" s="249">
        <v>42196</v>
      </c>
      <c r="C11122" s="2" t="s">
        <v>57</v>
      </c>
      <c r="D11122" s="2">
        <v>420</v>
      </c>
      <c r="F11122" s="2"/>
    </row>
    <row r="11123" spans="2:15" hidden="1" outlineLevel="1">
      <c r="B11123" s="249">
        <v>42196</v>
      </c>
      <c r="C11123" s="1" t="s">
        <v>92</v>
      </c>
      <c r="D11123" s="2">
        <v>20</v>
      </c>
    </row>
    <row r="11124" spans="2:15" hidden="1" outlineLevel="1">
      <c r="B11124" s="249">
        <v>42196</v>
      </c>
      <c r="C11124" s="1" t="s">
        <v>6014</v>
      </c>
      <c r="D11124" s="2">
        <v>40</v>
      </c>
      <c r="F11124" s="2"/>
    </row>
    <row r="11125" spans="2:15" hidden="1" outlineLevel="1">
      <c r="B11125" s="249">
        <v>42196</v>
      </c>
      <c r="C11125" s="1" t="s">
        <v>6015</v>
      </c>
      <c r="D11125" s="2">
        <v>80</v>
      </c>
      <c r="F11125" s="2"/>
    </row>
    <row r="11126" spans="2:15" hidden="1" outlineLevel="1">
      <c r="B11126" s="249">
        <v>42196</v>
      </c>
      <c r="C11126" s="1" t="s">
        <v>6016</v>
      </c>
      <c r="D11126" s="2">
        <v>2</v>
      </c>
    </row>
    <row r="11127" spans="2:15" hidden="1" outlineLevel="1">
      <c r="B11127" s="249">
        <v>42196</v>
      </c>
      <c r="C11127" s="1" t="s">
        <v>6017</v>
      </c>
      <c r="D11127" s="2">
        <v>618</v>
      </c>
      <c r="F11127" s="2"/>
    </row>
    <row r="11128" spans="2:15" hidden="1" outlineLevel="1">
      <c r="B11128" s="249">
        <v>42196</v>
      </c>
      <c r="C11128" s="2" t="s">
        <v>2643</v>
      </c>
      <c r="D11128" s="2">
        <v>35</v>
      </c>
      <c r="F11128" s="233"/>
      <c r="G11128"/>
      <c r="H11128"/>
      <c r="I11128"/>
      <c r="J11128"/>
      <c r="K11128"/>
      <c r="L11128"/>
      <c r="M11128"/>
      <c r="N11128"/>
      <c r="O11128"/>
    </row>
    <row r="11129" spans="2:15" hidden="1" outlineLevel="1">
      <c r="B11129" s="249">
        <v>42196</v>
      </c>
      <c r="C11129" s="1" t="s">
        <v>401</v>
      </c>
      <c r="D11129" s="2">
        <v>48</v>
      </c>
    </row>
    <row r="11130" spans="2:15" hidden="1" outlineLevel="1">
      <c r="B11130" s="249">
        <v>42196</v>
      </c>
      <c r="C11130" s="1" t="s">
        <v>51</v>
      </c>
      <c r="D11130" s="2">
        <v>80</v>
      </c>
      <c r="G11130" s="2"/>
      <c r="I11130" s="32"/>
      <c r="K11130" s="2"/>
    </row>
    <row r="11131" spans="2:15" hidden="1" outlineLevel="1">
      <c r="B11131" s="249">
        <v>42197</v>
      </c>
      <c r="C11131" s="1" t="s">
        <v>247</v>
      </c>
      <c r="D11131" s="2">
        <v>100</v>
      </c>
      <c r="F11131" s="2"/>
      <c r="I11131" s="32"/>
      <c r="K11131" s="2"/>
    </row>
    <row r="11132" spans="2:15" hidden="1" outlineLevel="1">
      <c r="B11132" s="249">
        <v>42197</v>
      </c>
      <c r="C11132" s="2" t="s">
        <v>92</v>
      </c>
      <c r="D11132" s="2">
        <v>20</v>
      </c>
      <c r="F11132" s="2"/>
    </row>
    <row r="11133" spans="2:15" hidden="1" outlineLevel="1">
      <c r="B11133" s="249">
        <v>42198</v>
      </c>
      <c r="C11133" s="2" t="s">
        <v>525</v>
      </c>
      <c r="D11133" s="2">
        <v>60</v>
      </c>
      <c r="F11133" s="2"/>
      <c r="G11133" s="2"/>
    </row>
    <row r="11134" spans="2:15" hidden="1" outlineLevel="1">
      <c r="B11134" s="249">
        <v>42198</v>
      </c>
      <c r="C11134" s="2" t="s">
        <v>525</v>
      </c>
      <c r="D11134" s="2">
        <v>27</v>
      </c>
      <c r="F11134" s="2"/>
    </row>
    <row r="11135" spans="2:15" hidden="1" outlineLevel="1">
      <c r="B11135" s="249">
        <v>42198</v>
      </c>
      <c r="C11135" s="2" t="s">
        <v>525</v>
      </c>
      <c r="D11135" s="2">
        <v>130</v>
      </c>
    </row>
    <row r="11136" spans="2:15" hidden="1" outlineLevel="1">
      <c r="B11136" s="249">
        <v>42198</v>
      </c>
      <c r="C11136" s="1" t="s">
        <v>23</v>
      </c>
      <c r="D11136" s="2">
        <v>110</v>
      </c>
    </row>
    <row r="11137" spans="2:10" hidden="1" outlineLevel="1">
      <c r="B11137" s="249">
        <v>42199</v>
      </c>
      <c r="C11137" s="1" t="s">
        <v>525</v>
      </c>
      <c r="D11137" s="2">
        <v>25</v>
      </c>
      <c r="F11137" s="2"/>
    </row>
    <row r="11138" spans="2:10" hidden="1" outlineLevel="1">
      <c r="B11138" s="249">
        <v>42199</v>
      </c>
      <c r="C11138" s="1" t="s">
        <v>525</v>
      </c>
      <c r="D11138" s="2">
        <v>55</v>
      </c>
    </row>
    <row r="11139" spans="2:10" hidden="1" outlineLevel="1">
      <c r="B11139" s="249">
        <v>42199</v>
      </c>
      <c r="C11139" s="1" t="s">
        <v>525</v>
      </c>
      <c r="D11139" s="2">
        <v>130</v>
      </c>
      <c r="F11139" s="2"/>
    </row>
    <row r="11140" spans="2:10" hidden="1" outlineLevel="1">
      <c r="B11140" s="249">
        <v>42199</v>
      </c>
      <c r="C11140" s="1" t="s">
        <v>18</v>
      </c>
      <c r="D11140" s="2">
        <v>1000</v>
      </c>
      <c r="F11140" s="2"/>
    </row>
    <row r="11141" spans="2:10" hidden="1" outlineLevel="1">
      <c r="B11141" s="249">
        <v>42199</v>
      </c>
      <c r="C11141" s="1" t="s">
        <v>23</v>
      </c>
      <c r="D11141" s="2">
        <v>80</v>
      </c>
    </row>
    <row r="11142" spans="2:10" hidden="1" outlineLevel="1">
      <c r="B11142" s="249">
        <v>42199</v>
      </c>
      <c r="C11142" s="1" t="s">
        <v>525</v>
      </c>
      <c r="D11142" s="2">
        <v>12</v>
      </c>
    </row>
    <row r="11143" spans="2:10" hidden="1" outlineLevel="1">
      <c r="B11143" s="249">
        <v>42200</v>
      </c>
      <c r="C11143" s="1" t="s">
        <v>525</v>
      </c>
      <c r="D11143" s="2">
        <v>37</v>
      </c>
    </row>
    <row r="11144" spans="2:10" hidden="1" outlineLevel="1">
      <c r="B11144" s="249">
        <v>42200</v>
      </c>
      <c r="C11144" s="1" t="s">
        <v>525</v>
      </c>
      <c r="D11144" s="2">
        <v>39</v>
      </c>
      <c r="F11144" s="2"/>
    </row>
    <row r="11145" spans="2:10" hidden="1" outlineLevel="1">
      <c r="B11145" s="249">
        <v>42200</v>
      </c>
      <c r="C11145" s="1" t="s">
        <v>525</v>
      </c>
      <c r="D11145" s="2">
        <v>52</v>
      </c>
      <c r="F11145" s="2"/>
    </row>
    <row r="11146" spans="2:10" hidden="1" outlineLevel="1">
      <c r="B11146" s="249">
        <v>42200</v>
      </c>
      <c r="C11146" s="1" t="s">
        <v>6019</v>
      </c>
      <c r="D11146" s="2">
        <v>300</v>
      </c>
      <c r="F11146" s="2"/>
      <c r="H11146" s="7"/>
    </row>
    <row r="11147" spans="2:10" hidden="1" outlineLevel="1">
      <c r="B11147" s="249">
        <v>42200</v>
      </c>
      <c r="C11147" s="1" t="s">
        <v>246</v>
      </c>
      <c r="D11147" s="2">
        <v>80</v>
      </c>
      <c r="E11147" s="2"/>
      <c r="H11147" s="7"/>
    </row>
    <row r="11148" spans="2:10" hidden="1" outlineLevel="1">
      <c r="B11148" s="249">
        <v>42200</v>
      </c>
      <c r="C11148" s="1" t="s">
        <v>114</v>
      </c>
      <c r="D11148" s="2">
        <v>20</v>
      </c>
      <c r="E11148" s="2"/>
      <c r="J11148" s="7"/>
    </row>
    <row r="11149" spans="2:10" hidden="1" outlineLevel="1">
      <c r="B11149" s="249">
        <v>42200</v>
      </c>
      <c r="C11149" s="1" t="s">
        <v>23</v>
      </c>
      <c r="D11149" s="2">
        <v>190</v>
      </c>
      <c r="E11149" s="2"/>
      <c r="F11149" s="2"/>
      <c r="J11149" s="7"/>
    </row>
    <row r="11150" spans="2:10" hidden="1" outlineLevel="1">
      <c r="B11150" s="249">
        <v>42201</v>
      </c>
      <c r="C11150" s="1" t="s">
        <v>525</v>
      </c>
      <c r="D11150" s="2">
        <v>105</v>
      </c>
      <c r="F11150" s="2"/>
    </row>
    <row r="11151" spans="2:10" hidden="1" outlineLevel="1">
      <c r="B11151" s="249">
        <v>42201</v>
      </c>
      <c r="C11151" s="1" t="s">
        <v>114</v>
      </c>
      <c r="D11151" s="2">
        <v>30</v>
      </c>
      <c r="H11151" s="2"/>
    </row>
    <row r="11152" spans="2:10" hidden="1" outlineLevel="1">
      <c r="B11152" s="249">
        <v>42202</v>
      </c>
      <c r="C11152" s="1" t="s">
        <v>823</v>
      </c>
      <c r="D11152" s="2">
        <v>1000</v>
      </c>
      <c r="F11152" s="2"/>
    </row>
    <row r="11153" spans="2:7" hidden="1" outlineLevel="1">
      <c r="B11153" s="249">
        <v>42202</v>
      </c>
      <c r="C11153" s="1" t="s">
        <v>525</v>
      </c>
      <c r="D11153" s="2">
        <v>95</v>
      </c>
      <c r="F11153" s="2"/>
    </row>
    <row r="11154" spans="2:7" hidden="1" outlineLevel="1">
      <c r="B11154" s="249">
        <v>42202</v>
      </c>
      <c r="C11154" s="1" t="s">
        <v>132</v>
      </c>
      <c r="D11154" s="2">
        <v>100</v>
      </c>
      <c r="F11154" s="2"/>
    </row>
    <row r="11155" spans="2:7" hidden="1" outlineLevel="1">
      <c r="B11155" s="249">
        <v>42202</v>
      </c>
      <c r="C11155" s="1" t="s">
        <v>76</v>
      </c>
      <c r="D11155" s="2">
        <v>90</v>
      </c>
    </row>
    <row r="11156" spans="2:7" hidden="1" outlineLevel="1">
      <c r="B11156" s="249">
        <v>42202</v>
      </c>
      <c r="C11156" s="1" t="s">
        <v>111</v>
      </c>
      <c r="D11156" s="2">
        <v>60</v>
      </c>
      <c r="F11156" s="2"/>
      <c r="G11156" s="2"/>
    </row>
    <row r="11157" spans="2:7" hidden="1" outlineLevel="1">
      <c r="B11157" s="249">
        <v>42203</v>
      </c>
      <c r="C11157" s="1" t="s">
        <v>5295</v>
      </c>
      <c r="D11157" s="2">
        <v>40</v>
      </c>
    </row>
    <row r="11158" spans="2:7" hidden="1" outlineLevel="1">
      <c r="B11158" s="249">
        <v>42203</v>
      </c>
      <c r="C11158" s="1" t="s">
        <v>289</v>
      </c>
      <c r="D11158" s="2">
        <v>110</v>
      </c>
    </row>
    <row r="11159" spans="2:7" hidden="1" outlineLevel="1">
      <c r="B11159" s="249">
        <v>42203</v>
      </c>
      <c r="C11159" s="1" t="s">
        <v>132</v>
      </c>
      <c r="D11159" s="2">
        <v>270</v>
      </c>
      <c r="F11159" s="2"/>
    </row>
    <row r="11160" spans="2:7" hidden="1" outlineLevel="1">
      <c r="B11160" s="249">
        <v>42203</v>
      </c>
      <c r="C11160" s="1" t="s">
        <v>901</v>
      </c>
      <c r="D11160" s="2">
        <v>20</v>
      </c>
      <c r="F11160" s="2"/>
    </row>
    <row r="11161" spans="2:7" hidden="1" outlineLevel="1">
      <c r="B11161" s="249">
        <v>42203</v>
      </c>
      <c r="C11161" s="1" t="s">
        <v>2556</v>
      </c>
      <c r="D11161" s="2">
        <v>200</v>
      </c>
      <c r="F11161" s="2"/>
    </row>
    <row r="11162" spans="2:7" hidden="1" outlineLevel="1">
      <c r="B11162" s="249">
        <v>42203</v>
      </c>
      <c r="C11162" s="1" t="s">
        <v>6021</v>
      </c>
      <c r="D11162" s="2">
        <v>100</v>
      </c>
    </row>
    <row r="11163" spans="2:7" hidden="1" outlineLevel="1">
      <c r="B11163" s="249">
        <v>42203</v>
      </c>
      <c r="C11163" s="1" t="s">
        <v>401</v>
      </c>
      <c r="D11163" s="2">
        <v>40</v>
      </c>
      <c r="F11163" s="2"/>
    </row>
    <row r="11164" spans="2:7" hidden="1" outlineLevel="1">
      <c r="B11164" s="249">
        <v>42203</v>
      </c>
      <c r="C11164" s="1" t="s">
        <v>172</v>
      </c>
      <c r="D11164" s="2">
        <v>10</v>
      </c>
    </row>
    <row r="11165" spans="2:7" hidden="1" outlineLevel="1">
      <c r="B11165" s="249">
        <v>42204</v>
      </c>
      <c r="C11165" s="1" t="s">
        <v>901</v>
      </c>
      <c r="D11165" s="2">
        <v>2</v>
      </c>
      <c r="F11165" s="2"/>
    </row>
    <row r="11166" spans="2:7" hidden="1" outlineLevel="1">
      <c r="B11166" s="249">
        <v>42204</v>
      </c>
      <c r="C11166" s="2" t="s">
        <v>289</v>
      </c>
      <c r="D11166" s="2">
        <v>130</v>
      </c>
      <c r="F11166" s="2"/>
    </row>
    <row r="11167" spans="2:7" hidden="1" outlineLevel="1">
      <c r="B11167" s="249">
        <v>42204</v>
      </c>
      <c r="C11167" s="2" t="s">
        <v>51</v>
      </c>
      <c r="D11167" s="2">
        <v>78</v>
      </c>
      <c r="F11167" s="2"/>
    </row>
    <row r="11168" spans="2:7" hidden="1" outlineLevel="1">
      <c r="B11168" s="249">
        <v>42205</v>
      </c>
      <c r="C11168" s="205" t="s">
        <v>525</v>
      </c>
      <c r="D11168" s="2">
        <v>75</v>
      </c>
    </row>
    <row r="11169" spans="2:6" hidden="1" outlineLevel="1">
      <c r="B11169" s="249">
        <v>42205</v>
      </c>
      <c r="C11169" s="1" t="s">
        <v>6026</v>
      </c>
      <c r="D11169" s="2">
        <v>20</v>
      </c>
      <c r="F11169" s="2"/>
    </row>
    <row r="11170" spans="2:6" hidden="1" outlineLevel="1">
      <c r="B11170" s="249">
        <v>42205</v>
      </c>
      <c r="C11170" s="1" t="s">
        <v>6027</v>
      </c>
      <c r="D11170" s="2">
        <v>350</v>
      </c>
      <c r="F11170" s="2"/>
    </row>
    <row r="11171" spans="2:6" hidden="1" outlineLevel="1">
      <c r="B11171" s="249">
        <v>42205</v>
      </c>
      <c r="C11171" s="1" t="s">
        <v>114</v>
      </c>
      <c r="D11171" s="2">
        <v>80</v>
      </c>
      <c r="F11171" s="2"/>
    </row>
    <row r="11172" spans="2:6" hidden="1" outlineLevel="1">
      <c r="B11172" s="249">
        <v>42205</v>
      </c>
      <c r="C11172" s="1" t="s">
        <v>246</v>
      </c>
      <c r="D11172" s="2">
        <v>70</v>
      </c>
      <c r="F11172" s="2"/>
    </row>
    <row r="11173" spans="2:6" hidden="1" outlineLevel="1">
      <c r="B11173" s="249">
        <v>42205</v>
      </c>
      <c r="C11173" s="1" t="s">
        <v>58</v>
      </c>
      <c r="D11173" s="2">
        <v>22</v>
      </c>
    </row>
    <row r="11174" spans="2:6" hidden="1" outlineLevel="1">
      <c r="B11174" s="249">
        <v>42205</v>
      </c>
      <c r="C11174" s="1" t="s">
        <v>48</v>
      </c>
      <c r="D11174" s="2">
        <v>88</v>
      </c>
    </row>
    <row r="11175" spans="2:6" hidden="1" outlineLevel="1">
      <c r="B11175" s="249">
        <v>42205</v>
      </c>
      <c r="C11175" s="2" t="s">
        <v>57</v>
      </c>
      <c r="D11175" s="2">
        <v>45</v>
      </c>
    </row>
    <row r="11176" spans="2:6" hidden="1" outlineLevel="1">
      <c r="B11176" s="249">
        <v>42205</v>
      </c>
      <c r="C11176" s="2" t="s">
        <v>23</v>
      </c>
      <c r="D11176" s="2">
        <v>150</v>
      </c>
    </row>
    <row r="11177" spans="2:6" hidden="1" outlineLevel="1">
      <c r="B11177" s="249">
        <v>42206</v>
      </c>
      <c r="C11177" s="267" t="s">
        <v>525</v>
      </c>
      <c r="D11177" s="404">
        <v>50</v>
      </c>
    </row>
    <row r="11178" spans="2:6" hidden="1" outlineLevel="1">
      <c r="B11178" s="249">
        <v>42206</v>
      </c>
      <c r="C11178" s="267" t="s">
        <v>12</v>
      </c>
      <c r="D11178" s="404">
        <v>120</v>
      </c>
      <c r="F11178" s="2"/>
    </row>
    <row r="11179" spans="2:6" hidden="1" outlineLevel="1">
      <c r="B11179" s="249">
        <v>42206</v>
      </c>
      <c r="C11179" s="1" t="s">
        <v>525</v>
      </c>
      <c r="D11179" s="2">
        <v>115</v>
      </c>
      <c r="F11179" s="2"/>
    </row>
    <row r="11180" spans="2:6" hidden="1" outlineLevel="1">
      <c r="B11180" s="249">
        <v>42206</v>
      </c>
      <c r="C11180" s="267" t="s">
        <v>516</v>
      </c>
      <c r="D11180" s="404">
        <v>50</v>
      </c>
    </row>
    <row r="11181" spans="2:6" hidden="1" outlineLevel="1">
      <c r="B11181" s="249">
        <v>42207</v>
      </c>
      <c r="C11181" s="267" t="s">
        <v>81</v>
      </c>
      <c r="D11181" s="404">
        <v>20</v>
      </c>
    </row>
    <row r="11182" spans="2:6" hidden="1" outlineLevel="1">
      <c r="B11182" s="249">
        <v>42207</v>
      </c>
      <c r="C11182" s="1" t="s">
        <v>5295</v>
      </c>
      <c r="D11182" s="2">
        <v>320</v>
      </c>
    </row>
    <row r="11183" spans="2:6" hidden="1" outlineLevel="1">
      <c r="B11183" s="249">
        <v>42207</v>
      </c>
      <c r="C11183" s="1" t="s">
        <v>516</v>
      </c>
      <c r="D11183" s="2">
        <v>10</v>
      </c>
      <c r="F11183" s="228"/>
    </row>
    <row r="11184" spans="2:6" hidden="1" outlineLevel="1">
      <c r="B11184" s="249">
        <v>42207</v>
      </c>
      <c r="C11184" s="267" t="s">
        <v>154</v>
      </c>
      <c r="D11184" s="404">
        <v>220</v>
      </c>
      <c r="F11184" s="2"/>
    </row>
    <row r="11185" spans="2:6" hidden="1" outlineLevel="1">
      <c r="B11185" s="249">
        <v>42208</v>
      </c>
      <c r="C11185" s="477" t="s">
        <v>6040</v>
      </c>
      <c r="D11185" s="404">
        <v>300</v>
      </c>
    </row>
    <row r="11186" spans="2:6" hidden="1" outlineLevel="1">
      <c r="B11186" s="249">
        <v>42208</v>
      </c>
      <c r="C11186" s="1" t="s">
        <v>6041</v>
      </c>
      <c r="D11186" s="2">
        <v>65</v>
      </c>
      <c r="F11186" s="2"/>
    </row>
    <row r="11187" spans="2:6" hidden="1" outlineLevel="1">
      <c r="B11187" s="249">
        <v>42208</v>
      </c>
      <c r="C11187" s="1" t="s">
        <v>246</v>
      </c>
      <c r="D11187" s="404">
        <v>80</v>
      </c>
      <c r="F11187" s="2"/>
    </row>
    <row r="11188" spans="2:6" hidden="1" outlineLevel="1">
      <c r="B11188" s="249">
        <v>42208</v>
      </c>
      <c r="C11188" s="267" t="s">
        <v>2357</v>
      </c>
      <c r="D11188" s="404">
        <v>40</v>
      </c>
    </row>
    <row r="11189" spans="2:6" hidden="1" outlineLevel="1">
      <c r="B11189" s="249">
        <v>42208</v>
      </c>
      <c r="C11189" s="404" t="s">
        <v>6042</v>
      </c>
      <c r="D11189" s="404">
        <v>1750</v>
      </c>
      <c r="F11189" s="2"/>
    </row>
    <row r="11190" spans="2:6" hidden="1" outlineLevel="1">
      <c r="B11190" s="249">
        <v>42208</v>
      </c>
      <c r="C11190" s="267" t="s">
        <v>901</v>
      </c>
      <c r="D11190" s="404">
        <v>40</v>
      </c>
      <c r="F11190" s="2"/>
    </row>
    <row r="11191" spans="2:6" hidden="1" outlineLevel="1">
      <c r="B11191" s="249">
        <v>42208</v>
      </c>
      <c r="C11191" s="267" t="s">
        <v>3878</v>
      </c>
      <c r="D11191" s="404">
        <v>40</v>
      </c>
    </row>
    <row r="11192" spans="2:6" hidden="1" outlineLevel="1">
      <c r="B11192" s="249">
        <v>42208</v>
      </c>
      <c r="C11192" s="267" t="s">
        <v>6043</v>
      </c>
      <c r="D11192" s="404">
        <v>4500</v>
      </c>
      <c r="F11192" s="2"/>
    </row>
    <row r="11193" spans="2:6" hidden="1" outlineLevel="1">
      <c r="B11193" s="249">
        <v>42208</v>
      </c>
      <c r="C11193" s="267" t="s">
        <v>92</v>
      </c>
      <c r="D11193" s="404">
        <v>50</v>
      </c>
    </row>
    <row r="11194" spans="2:6" hidden="1" outlineLevel="1">
      <c r="B11194" s="249">
        <v>42210</v>
      </c>
      <c r="C11194" s="1" t="s">
        <v>516</v>
      </c>
      <c r="D11194" s="2">
        <v>40</v>
      </c>
    </row>
    <row r="11195" spans="2:6" hidden="1" outlineLevel="1">
      <c r="B11195" s="249">
        <v>42210</v>
      </c>
      <c r="C11195" s="1" t="s">
        <v>289</v>
      </c>
      <c r="D11195" s="2">
        <v>100</v>
      </c>
    </row>
    <row r="11196" spans="2:6" hidden="1" outlineLevel="1">
      <c r="B11196" s="249">
        <v>42211</v>
      </c>
      <c r="C11196" s="1" t="s">
        <v>367</v>
      </c>
      <c r="D11196" s="2">
        <v>3</v>
      </c>
      <c r="F11196" s="2"/>
    </row>
    <row r="11197" spans="2:6" hidden="1" outlineLevel="1">
      <c r="B11197" s="249">
        <v>42211</v>
      </c>
      <c r="C11197" s="1" t="s">
        <v>6044</v>
      </c>
      <c r="D11197" s="2">
        <v>650</v>
      </c>
    </row>
    <row r="11198" spans="2:6" hidden="1" outlineLevel="1">
      <c r="B11198" s="249">
        <v>42211</v>
      </c>
      <c r="C11198" s="2" t="s">
        <v>901</v>
      </c>
      <c r="D11198" s="2">
        <v>4</v>
      </c>
    </row>
    <row r="11199" spans="2:6" hidden="1" outlineLevel="1">
      <c r="B11199" s="249">
        <v>42211</v>
      </c>
      <c r="C11199" s="2" t="s">
        <v>5295</v>
      </c>
      <c r="D11199" s="2">
        <v>320</v>
      </c>
      <c r="F11199" s="2"/>
    </row>
    <row r="11200" spans="2:6" hidden="1" outlineLevel="1">
      <c r="B11200" s="249">
        <v>42211</v>
      </c>
      <c r="C11200" s="1" t="s">
        <v>12</v>
      </c>
      <c r="D11200" s="2">
        <v>190</v>
      </c>
    </row>
    <row r="11201" spans="2:7" hidden="1" outlineLevel="1">
      <c r="B11201" s="249">
        <v>42212</v>
      </c>
      <c r="C11201" s="1" t="s">
        <v>12</v>
      </c>
      <c r="D11201" s="70">
        <v>70</v>
      </c>
    </row>
    <row r="11202" spans="2:7" hidden="1" outlineLevel="1">
      <c r="B11202" s="249">
        <v>42212</v>
      </c>
      <c r="C11202" s="1" t="s">
        <v>525</v>
      </c>
      <c r="D11202" s="2">
        <v>43</v>
      </c>
    </row>
    <row r="11203" spans="2:7" hidden="1" outlineLevel="1">
      <c r="B11203" s="249">
        <v>42212</v>
      </c>
      <c r="C11203" s="236" t="s">
        <v>23</v>
      </c>
      <c r="D11203" s="70">
        <v>320</v>
      </c>
      <c r="F11203" s="2"/>
      <c r="G11203" s="2"/>
    </row>
    <row r="11204" spans="2:7" hidden="1" outlineLevel="1">
      <c r="B11204" s="249">
        <v>42213</v>
      </c>
      <c r="C11204" s="1" t="s">
        <v>525</v>
      </c>
      <c r="D11204" s="2">
        <v>130</v>
      </c>
    </row>
    <row r="11205" spans="2:7" hidden="1" outlineLevel="1">
      <c r="B11205" s="249">
        <v>42213</v>
      </c>
      <c r="C11205" s="1" t="s">
        <v>12</v>
      </c>
      <c r="D11205" s="2">
        <v>70</v>
      </c>
    </row>
    <row r="11206" spans="2:7" hidden="1" outlineLevel="1">
      <c r="B11206" s="249">
        <v>42213</v>
      </c>
      <c r="C11206" s="1" t="s">
        <v>525</v>
      </c>
      <c r="D11206" s="2">
        <v>266</v>
      </c>
    </row>
    <row r="11207" spans="2:7" hidden="1" outlineLevel="1">
      <c r="B11207" s="249">
        <v>42213</v>
      </c>
      <c r="C11207" s="1" t="s">
        <v>23</v>
      </c>
      <c r="D11207" s="2">
        <v>80</v>
      </c>
    </row>
    <row r="11208" spans="2:7" hidden="1" outlineLevel="1">
      <c r="B11208" s="249">
        <v>42214</v>
      </c>
      <c r="C11208" s="1" t="s">
        <v>525</v>
      </c>
      <c r="D11208" s="2">
        <v>40</v>
      </c>
    </row>
    <row r="11209" spans="2:7" hidden="1" outlineLevel="1">
      <c r="B11209" s="249">
        <v>42214</v>
      </c>
      <c r="C11209" s="2" t="s">
        <v>525</v>
      </c>
      <c r="D11209" s="2">
        <v>50</v>
      </c>
      <c r="F11209" s="2"/>
    </row>
    <row r="11210" spans="2:7" hidden="1" outlineLevel="1">
      <c r="B11210" s="249">
        <v>42214</v>
      </c>
      <c r="C11210" s="1" t="s">
        <v>18</v>
      </c>
      <c r="D11210" s="2">
        <v>110</v>
      </c>
    </row>
    <row r="11211" spans="2:7" hidden="1" outlineLevel="1">
      <c r="B11211" s="249">
        <v>42215</v>
      </c>
      <c r="C11211" s="1" t="s">
        <v>516</v>
      </c>
      <c r="D11211" s="2">
        <v>10</v>
      </c>
    </row>
    <row r="11212" spans="2:7" hidden="1" outlineLevel="1">
      <c r="B11212" s="249">
        <v>42215</v>
      </c>
      <c r="C11212" s="1" t="s">
        <v>4530</v>
      </c>
      <c r="D11212" s="2">
        <v>10</v>
      </c>
    </row>
    <row r="11213" spans="2:7" hidden="1" outlineLevel="1">
      <c r="B11213" s="249">
        <v>42215</v>
      </c>
      <c r="C11213" s="1" t="s">
        <v>51</v>
      </c>
      <c r="D11213" s="2">
        <v>38</v>
      </c>
    </row>
    <row r="11214" spans="2:7" hidden="1" outlineLevel="1">
      <c r="B11214" s="249">
        <v>42216</v>
      </c>
      <c r="C11214" s="383" t="s">
        <v>525</v>
      </c>
      <c r="D11214" s="2">
        <v>76</v>
      </c>
    </row>
    <row r="11215" spans="2:7" hidden="1" outlineLevel="1">
      <c r="B11215" s="249">
        <v>42216</v>
      </c>
      <c r="C11215" s="1" t="s">
        <v>6113</v>
      </c>
      <c r="D11215" s="2">
        <v>70</v>
      </c>
      <c r="E11215" s="1" t="s">
        <v>3088</v>
      </c>
    </row>
    <row r="11216" spans="2:7" hidden="1" outlineLevel="1">
      <c r="B11216" s="249">
        <v>42216</v>
      </c>
      <c r="C11216" s="383" t="s">
        <v>51</v>
      </c>
      <c r="D11216" s="320">
        <v>210</v>
      </c>
      <c r="E11216" s="1">
        <v>30</v>
      </c>
      <c r="G11216" s="2"/>
    </row>
    <row r="11217" spans="1:13" collapsed="1"/>
    <row r="11218" spans="1:13">
      <c r="B11218" s="2472">
        <v>42217</v>
      </c>
      <c r="C11218" s="2472"/>
      <c r="D11218" s="2472"/>
      <c r="E11218" s="2472"/>
      <c r="F11218" s="2472"/>
      <c r="G11218" s="2472"/>
      <c r="H11218" s="2472"/>
      <c r="I11218" s="2472"/>
      <c r="J11218" s="2472"/>
      <c r="K11218" s="2472"/>
      <c r="L11218" s="2472"/>
    </row>
    <row r="11219" spans="1:13" hidden="1" outlineLevel="1">
      <c r="B11219" s="2473" t="s">
        <v>0</v>
      </c>
      <c r="C11219" s="2473"/>
      <c r="D11219" s="2473"/>
      <c r="I11219" s="2473" t="s">
        <v>2638</v>
      </c>
      <c r="J11219" s="2473"/>
      <c r="K11219" s="2473"/>
    </row>
    <row r="11220" spans="1:13" hidden="1" outlineLevel="1">
      <c r="B11220" s="3" t="s">
        <v>115</v>
      </c>
      <c r="C11220" s="3" t="s">
        <v>116</v>
      </c>
      <c r="D11220" s="4" t="s">
        <v>4</v>
      </c>
      <c r="I11220" s="3" t="s">
        <v>115</v>
      </c>
      <c r="J11220" s="3" t="s">
        <v>116</v>
      </c>
      <c r="K11220" s="4" t="s">
        <v>4</v>
      </c>
    </row>
    <row r="11221" spans="1:13" hidden="1" outlineLevel="1">
      <c r="A11221" s="545" t="s">
        <v>2859</v>
      </c>
      <c r="B11221" s="546">
        <v>42216</v>
      </c>
      <c r="C11221" s="547" t="s">
        <v>2904</v>
      </c>
      <c r="D11221" s="691">
        <v>9160</v>
      </c>
      <c r="E11221" s="28"/>
      <c r="I11221" s="72">
        <v>42217</v>
      </c>
      <c r="J11221" s="1" t="s">
        <v>41</v>
      </c>
      <c r="K11221" s="70">
        <f>K11092</f>
        <v>0</v>
      </c>
    </row>
    <row r="11222" spans="1:13" hidden="1" outlineLevel="1">
      <c r="A11222" s="545"/>
      <c r="B11222" s="546">
        <v>42216</v>
      </c>
      <c r="C11222" s="547" t="s">
        <v>6088</v>
      </c>
      <c r="D11222" s="691">
        <v>840</v>
      </c>
      <c r="E11222" s="28"/>
      <c r="I11222" s="72">
        <v>42219</v>
      </c>
      <c r="J11222" s="1" t="s">
        <v>3587</v>
      </c>
      <c r="K11222" s="70">
        <v>1700</v>
      </c>
    </row>
    <row r="11223" spans="1:13" hidden="1" outlineLevel="1">
      <c r="A11223" s="438" t="s">
        <v>421</v>
      </c>
      <c r="B11223" s="549">
        <v>42222</v>
      </c>
      <c r="C11223" s="463" t="s">
        <v>3307</v>
      </c>
      <c r="D11223" s="587">
        <v>1000</v>
      </c>
      <c r="E11223" s="28"/>
      <c r="F11223" s="1" t="s">
        <v>4856</v>
      </c>
      <c r="K11223" s="70"/>
    </row>
    <row r="11224" spans="1:13" hidden="1" outlineLevel="1">
      <c r="A11224" s="438"/>
      <c r="B11224" s="549">
        <v>42222</v>
      </c>
      <c r="C11224" s="463" t="s">
        <v>3308</v>
      </c>
      <c r="D11224" s="587">
        <v>2680</v>
      </c>
      <c r="E11224" s="28"/>
      <c r="I11224" s="72"/>
      <c r="K11224" s="70"/>
    </row>
    <row r="11225" spans="1:13" hidden="1" outlineLevel="1">
      <c r="A11225" s="438" t="s">
        <v>421</v>
      </c>
      <c r="B11225" s="549" t="s">
        <v>608</v>
      </c>
      <c r="C11225" s="463" t="s">
        <v>5554</v>
      </c>
      <c r="D11225" s="587" t="s">
        <v>608</v>
      </c>
      <c r="E11225" s="28"/>
      <c r="F11225" s="777" t="s">
        <v>3307</v>
      </c>
      <c r="G11225" s="778">
        <f>D11223+D11224</f>
        <v>3680</v>
      </c>
      <c r="I11225" s="72"/>
      <c r="K11225" s="70"/>
    </row>
    <row r="11226" spans="1:13" ht="30" hidden="1" outlineLevel="1">
      <c r="A11226" s="714" t="s">
        <v>464</v>
      </c>
      <c r="B11226" s="715" t="s">
        <v>608</v>
      </c>
      <c r="C11226" s="716" t="s">
        <v>4183</v>
      </c>
      <c r="D11226" s="743" t="s">
        <v>608</v>
      </c>
      <c r="F11226" s="779" t="s">
        <v>6</v>
      </c>
      <c r="G11226" s="780">
        <f>D11238</f>
        <v>1000</v>
      </c>
      <c r="I11226" s="72"/>
      <c r="J11226" s="1" t="s">
        <v>195</v>
      </c>
      <c r="K11226" s="225">
        <f>SUM(K11221:K11225)</f>
        <v>1700</v>
      </c>
    </row>
    <row r="11227" spans="1:13" hidden="1" outlineLevel="1">
      <c r="A11227" s="438" t="s">
        <v>421</v>
      </c>
      <c r="B11227" s="549">
        <v>42226</v>
      </c>
      <c r="C11227" s="463" t="s">
        <v>656</v>
      </c>
      <c r="D11227" s="587">
        <v>230</v>
      </c>
      <c r="F11227" s="621" t="s">
        <v>4050</v>
      </c>
      <c r="G11227" s="769">
        <f>D11248</f>
        <v>1088</v>
      </c>
      <c r="I11227" s="32"/>
      <c r="K11227" s="225"/>
    </row>
    <row r="11228" spans="1:13" hidden="1" outlineLevel="1">
      <c r="A11228" s="438" t="s">
        <v>421</v>
      </c>
      <c r="B11228" s="549" t="s">
        <v>608</v>
      </c>
      <c r="C11228" s="554" t="s">
        <v>3305</v>
      </c>
      <c r="D11228" s="587" t="s">
        <v>608</v>
      </c>
      <c r="E11228" s="28"/>
      <c r="F11228" s="554" t="s">
        <v>4697</v>
      </c>
      <c r="G11228" s="778" t="str">
        <f>D11237</f>
        <v>Nil</v>
      </c>
    </row>
    <row r="11229" spans="1:13" hidden="1" outlineLevel="1">
      <c r="A11229" s="709" t="s">
        <v>467</v>
      </c>
      <c r="B11229" s="710">
        <v>42240</v>
      </c>
      <c r="C11229" s="709" t="s">
        <v>3304</v>
      </c>
      <c r="D11229" s="953">
        <v>312.02</v>
      </c>
      <c r="E11229" s="733"/>
      <c r="F11229" s="795"/>
      <c r="G11229" s="870">
        <f>SUM(G11225:G11228)</f>
        <v>5768</v>
      </c>
      <c r="I11229" s="1" t="s">
        <v>115</v>
      </c>
      <c r="J11229" s="1" t="s">
        <v>2</v>
      </c>
      <c r="K11229" s="1" t="s">
        <v>4</v>
      </c>
    </row>
    <row r="11230" spans="1:13" hidden="1" outlineLevel="1">
      <c r="A11230" s="709" t="s">
        <v>467</v>
      </c>
      <c r="B11230" s="710">
        <v>42240</v>
      </c>
      <c r="C11230" s="709" t="s">
        <v>614</v>
      </c>
      <c r="D11230" s="953">
        <v>318.42</v>
      </c>
      <c r="E11230" s="733"/>
      <c r="F11230" s="6"/>
      <c r="G11230" s="2"/>
      <c r="I11230" s="249">
        <v>42230</v>
      </c>
      <c r="J11230" s="1" t="s">
        <v>549</v>
      </c>
      <c r="K11230" s="2">
        <v>600</v>
      </c>
      <c r="L11230" s="13"/>
    </row>
    <row r="11231" spans="1:13" ht="15" hidden="1" customHeight="1" outlineLevel="1">
      <c r="A11231" s="438" t="s">
        <v>421</v>
      </c>
      <c r="B11231" s="549">
        <v>42234</v>
      </c>
      <c r="C11231" s="421" t="s">
        <v>2597</v>
      </c>
      <c r="D11231" s="588">
        <v>135</v>
      </c>
      <c r="E11231" s="28"/>
      <c r="F11231" s="187"/>
      <c r="G11231" s="2"/>
      <c r="I11231" s="249">
        <v>42235</v>
      </c>
      <c r="J11231" s="1" t="s">
        <v>549</v>
      </c>
      <c r="K11231" s="2">
        <v>550</v>
      </c>
      <c r="L11231" s="13"/>
      <c r="M11231" s="13"/>
    </row>
    <row r="11232" spans="1:13" hidden="1" outlineLevel="1">
      <c r="A11232" s="438" t="s">
        <v>421</v>
      </c>
      <c r="B11232" s="549" t="s">
        <v>608</v>
      </c>
      <c r="C11232" s="554" t="s">
        <v>475</v>
      </c>
      <c r="D11232" s="588" t="s">
        <v>608</v>
      </c>
      <c r="E11232" s="28"/>
      <c r="F11232" s="187"/>
      <c r="G11232" s="2"/>
      <c r="I11232" s="249">
        <v>42244</v>
      </c>
      <c r="J11232" s="1" t="s">
        <v>549</v>
      </c>
      <c r="K11232" s="2">
        <v>550</v>
      </c>
      <c r="L11232" s="13"/>
    </row>
    <row r="11233" spans="1:12" hidden="1" outlineLevel="1">
      <c r="A11233" s="438" t="s">
        <v>421</v>
      </c>
      <c r="B11233" s="549" t="s">
        <v>608</v>
      </c>
      <c r="C11233" s="554" t="s">
        <v>283</v>
      </c>
      <c r="D11233" s="588" t="s">
        <v>608</v>
      </c>
      <c r="E11233" s="28"/>
      <c r="F11233" s="182" t="s">
        <v>3546</v>
      </c>
      <c r="G11233" s="391"/>
      <c r="I11233" s="249"/>
      <c r="K11233" s="2"/>
      <c r="L11233" s="13"/>
    </row>
    <row r="11234" spans="1:12" hidden="1" outlineLevel="1">
      <c r="A11234" s="709" t="s">
        <v>467</v>
      </c>
      <c r="B11234" s="710">
        <v>42240</v>
      </c>
      <c r="C11234" s="711" t="s">
        <v>27</v>
      </c>
      <c r="D11234" s="953">
        <v>1138.8599999999999</v>
      </c>
      <c r="E11234" s="733"/>
      <c r="F11234" s="981" t="s">
        <v>6024</v>
      </c>
      <c r="G11234" s="631">
        <v>649</v>
      </c>
      <c r="I11234" s="249"/>
      <c r="K11234" s="13"/>
      <c r="L11234" s="13"/>
    </row>
    <row r="11235" spans="1:12" hidden="1" outlineLevel="1">
      <c r="A11235" s="550" t="s">
        <v>3306</v>
      </c>
      <c r="B11235" s="551">
        <v>42217</v>
      </c>
      <c r="C11235" s="560" t="s">
        <v>3310</v>
      </c>
      <c r="D11235" s="693">
        <v>1000</v>
      </c>
      <c r="E11235" s="28"/>
      <c r="F11235" s="981" t="s">
        <v>6025</v>
      </c>
      <c r="G11235" s="631">
        <v>522</v>
      </c>
      <c r="I11235" s="249"/>
      <c r="K11235" s="13"/>
      <c r="L11235" s="13"/>
    </row>
    <row r="11236" spans="1:12" hidden="1" outlineLevel="1">
      <c r="A11236" s="545" t="s">
        <v>2859</v>
      </c>
      <c r="B11236" s="546" t="s">
        <v>608</v>
      </c>
      <c r="C11236" s="547" t="s">
        <v>2179</v>
      </c>
      <c r="D11236" s="592" t="s">
        <v>608</v>
      </c>
      <c r="E11236" s="28"/>
      <c r="F11236" s="981" t="s">
        <v>6025</v>
      </c>
      <c r="G11236" s="631">
        <v>145</v>
      </c>
      <c r="I11236" s="249"/>
      <c r="K11236" s="13"/>
      <c r="L11236" s="13"/>
    </row>
    <row r="11237" spans="1:12" hidden="1" outlineLevel="1">
      <c r="A11237" s="438" t="s">
        <v>421</v>
      </c>
      <c r="B11237" s="549" t="s">
        <v>608</v>
      </c>
      <c r="C11237" s="554" t="s">
        <v>4697</v>
      </c>
      <c r="D11237" s="587" t="s">
        <v>608</v>
      </c>
      <c r="E11237" s="28"/>
      <c r="G11237" s="2">
        <f>SUM(G11234:G11236)</f>
        <v>1316</v>
      </c>
      <c r="I11237" s="249"/>
      <c r="K11237" s="13"/>
      <c r="L11237" s="13"/>
    </row>
    <row r="11238" spans="1:12" hidden="1" outlineLevel="1">
      <c r="A11238" s="438" t="s">
        <v>421</v>
      </c>
      <c r="B11238" s="549">
        <v>42217</v>
      </c>
      <c r="C11238" s="554" t="s">
        <v>6</v>
      </c>
      <c r="D11238" s="1002">
        <v>1000</v>
      </c>
      <c r="E11238" s="28"/>
      <c r="F11238" s="981" t="s">
        <v>6089</v>
      </c>
      <c r="G11238" s="631">
        <v>1000</v>
      </c>
      <c r="I11238" s="249"/>
      <c r="K11238" s="13"/>
      <c r="L11238" s="13"/>
    </row>
    <row r="11239" spans="1:12" hidden="1" outlineLevel="1">
      <c r="A11239" s="545" t="s">
        <v>2859</v>
      </c>
      <c r="B11239" s="546" t="s">
        <v>608</v>
      </c>
      <c r="C11239" s="547" t="s">
        <v>6</v>
      </c>
      <c r="D11239" s="691" t="s">
        <v>608</v>
      </c>
      <c r="E11239" s="28"/>
      <c r="F11239" s="982" t="s">
        <v>5273</v>
      </c>
      <c r="G11239" s="983">
        <f>G11237-G11238</f>
        <v>316</v>
      </c>
      <c r="I11239" s="249"/>
      <c r="K11239" s="13"/>
      <c r="L11239" s="13"/>
    </row>
    <row r="11240" spans="1:12" hidden="1" outlineLevel="1">
      <c r="A11240" s="545" t="s">
        <v>2859</v>
      </c>
      <c r="B11240" s="546">
        <v>42216</v>
      </c>
      <c r="C11240" s="547" t="s">
        <v>3312</v>
      </c>
      <c r="D11240" s="691">
        <v>25000</v>
      </c>
      <c r="E11240" s="249"/>
      <c r="F11240" s="236" t="s">
        <v>6140</v>
      </c>
      <c r="G11240" s="70">
        <v>150</v>
      </c>
      <c r="I11240" s="32"/>
      <c r="K11240" s="13"/>
      <c r="L11240" s="13"/>
    </row>
    <row r="11241" spans="1:12" hidden="1" outlineLevel="1">
      <c r="A11241" s="545" t="s">
        <v>2859</v>
      </c>
      <c r="B11241" s="546" t="s">
        <v>608</v>
      </c>
      <c r="C11241" s="547" t="s">
        <v>5050</v>
      </c>
      <c r="D11241" s="766" t="s">
        <v>608</v>
      </c>
      <c r="E11241" s="28"/>
      <c r="F11241" s="187" t="s">
        <v>3546</v>
      </c>
      <c r="G11241" s="2">
        <f>G11239+G11240</f>
        <v>466</v>
      </c>
      <c r="I11241" s="32"/>
      <c r="K11241" s="13"/>
      <c r="L11241" s="13"/>
    </row>
    <row r="11242" spans="1:12" hidden="1" outlineLevel="1">
      <c r="A11242" s="545" t="s">
        <v>2859</v>
      </c>
      <c r="B11242" s="565">
        <v>42248</v>
      </c>
      <c r="C11242" s="547" t="s">
        <v>5051</v>
      </c>
      <c r="D11242" s="766">
        <v>15288.04</v>
      </c>
      <c r="E11242" s="733"/>
      <c r="F11242" s="187" t="s">
        <v>6153</v>
      </c>
      <c r="G11242" s="2">
        <v>500</v>
      </c>
      <c r="I11242" s="32"/>
      <c r="K11242" s="13"/>
      <c r="L11242" s="13"/>
    </row>
    <row r="11243" spans="1:12" hidden="1" outlineLevel="1">
      <c r="B11243" s="249"/>
      <c r="E11243" s="28"/>
      <c r="F11243" s="981"/>
      <c r="G11243" s="631"/>
      <c r="I11243" s="32"/>
      <c r="K11243" s="13"/>
      <c r="L11243" s="13"/>
    </row>
    <row r="11244" spans="1:12" hidden="1" outlineLevel="1">
      <c r="A11244" s="438" t="s">
        <v>421</v>
      </c>
      <c r="B11244" s="549">
        <v>42225</v>
      </c>
      <c r="C11244" s="554" t="s">
        <v>6086</v>
      </c>
      <c r="D11244" s="587">
        <f>31*43</f>
        <v>1333</v>
      </c>
      <c r="E11244" s="28"/>
      <c r="I11244" s="32"/>
      <c r="K11244" s="13"/>
      <c r="L11244" s="13"/>
    </row>
    <row r="11245" spans="1:12" hidden="1" outlineLevel="1">
      <c r="A11245" s="438" t="s">
        <v>421</v>
      </c>
      <c r="B11245" s="549">
        <v>42225</v>
      </c>
      <c r="C11245" s="554" t="s">
        <v>2598</v>
      </c>
      <c r="D11245" s="587">
        <v>140</v>
      </c>
      <c r="E11245" s="28"/>
      <c r="I11245" s="32"/>
      <c r="K11245" s="13"/>
      <c r="L11245" s="13"/>
    </row>
    <row r="11246" spans="1:12" hidden="1" outlineLevel="1">
      <c r="A11246" s="438" t="s">
        <v>421</v>
      </c>
      <c r="B11246" s="549">
        <v>42225</v>
      </c>
      <c r="C11246" s="554" t="s">
        <v>6134</v>
      </c>
      <c r="D11246" s="587">
        <v>45</v>
      </c>
      <c r="E11246" s="28"/>
      <c r="F11246" s="236" t="s">
        <v>3632</v>
      </c>
      <c r="G11246" s="70">
        <v>230</v>
      </c>
      <c r="I11246" s="32"/>
      <c r="K11246" s="13"/>
      <c r="L11246" s="13"/>
    </row>
    <row r="11247" spans="1:12" ht="30" hidden="1" outlineLevel="1">
      <c r="A11247" s="438" t="s">
        <v>6087</v>
      </c>
      <c r="B11247" s="549">
        <v>42225</v>
      </c>
      <c r="C11247" s="554" t="s">
        <v>6133</v>
      </c>
      <c r="D11247" s="587">
        <f>10*43</f>
        <v>430</v>
      </c>
      <c r="F11247" s="1059" t="s">
        <v>6085</v>
      </c>
      <c r="G11247" s="70">
        <f>D11248</f>
        <v>1088</v>
      </c>
      <c r="I11247" s="32"/>
      <c r="K11247" s="13"/>
      <c r="L11247" s="13"/>
    </row>
    <row r="11248" spans="1:12" hidden="1" outlineLevel="1">
      <c r="A11248" s="438" t="s">
        <v>421</v>
      </c>
      <c r="B11248" s="549">
        <v>42225</v>
      </c>
      <c r="C11248" s="621" t="s">
        <v>4050</v>
      </c>
      <c r="D11248" s="622">
        <f>D11244+D11245+D11246-D11247</f>
        <v>1088</v>
      </c>
      <c r="F11248" s="1059" t="s">
        <v>22</v>
      </c>
      <c r="G11248" s="70">
        <v>135</v>
      </c>
      <c r="I11248" s="32"/>
      <c r="K11248" s="13"/>
      <c r="L11248" s="13"/>
    </row>
    <row r="11249" spans="1:12" hidden="1" outlineLevel="1">
      <c r="F11249" s="1059" t="s">
        <v>6</v>
      </c>
      <c r="G11249" s="70">
        <v>1000</v>
      </c>
      <c r="I11249" s="32"/>
      <c r="K11249" s="13"/>
      <c r="L11249" s="13"/>
    </row>
    <row r="11250" spans="1:12" hidden="1" outlineLevel="1">
      <c r="D11250" s="1"/>
      <c r="F11250" s="1059" t="s">
        <v>3732</v>
      </c>
      <c r="G11250" s="486">
        <v>1000</v>
      </c>
      <c r="I11250" s="32"/>
      <c r="K11250" s="13"/>
      <c r="L11250" s="13"/>
    </row>
    <row r="11251" spans="1:12" hidden="1" outlineLevel="1">
      <c r="B11251" s="249">
        <v>42217</v>
      </c>
      <c r="C11251" s="1" t="s">
        <v>367</v>
      </c>
      <c r="D11251" s="2">
        <v>110</v>
      </c>
      <c r="F11251" s="1059" t="s">
        <v>531</v>
      </c>
      <c r="G11251" s="70">
        <v>2680</v>
      </c>
      <c r="I11251" s="32"/>
      <c r="K11251" s="13"/>
      <c r="L11251" s="13"/>
    </row>
    <row r="11252" spans="1:12" hidden="1" outlineLevel="1">
      <c r="B11252" s="249">
        <v>42217</v>
      </c>
      <c r="C11252" s="1" t="s">
        <v>3261</v>
      </c>
      <c r="D11252" s="2">
        <v>120</v>
      </c>
      <c r="F11252" s="1" t="s">
        <v>195</v>
      </c>
      <c r="G11252" s="2">
        <f>SUM(G11246:G11251)</f>
        <v>6133</v>
      </c>
      <c r="I11252" s="32"/>
      <c r="K11252" s="13"/>
      <c r="L11252" s="13"/>
    </row>
    <row r="11253" spans="1:12" hidden="1" outlineLevel="1">
      <c r="B11253" s="249">
        <v>42217</v>
      </c>
      <c r="C11253" s="1" t="s">
        <v>6114</v>
      </c>
      <c r="D11253" s="2">
        <v>30</v>
      </c>
      <c r="I11253" s="32"/>
      <c r="K11253" s="13"/>
      <c r="L11253" s="13"/>
    </row>
    <row r="11254" spans="1:12" hidden="1" outlineLevel="1">
      <c r="B11254" s="249">
        <v>42217</v>
      </c>
      <c r="C11254" s="1" t="s">
        <v>525</v>
      </c>
      <c r="D11254" s="2">
        <v>56</v>
      </c>
      <c r="I11254" s="32"/>
      <c r="K11254" s="13"/>
      <c r="L11254" s="13"/>
    </row>
    <row r="11255" spans="1:12" hidden="1" outlineLevel="1">
      <c r="B11255" s="249">
        <v>42217</v>
      </c>
      <c r="C11255" s="236" t="s">
        <v>2793</v>
      </c>
      <c r="D11255" s="70">
        <v>390</v>
      </c>
      <c r="F11255" s="981"/>
      <c r="G11255" s="631"/>
      <c r="I11255" s="32"/>
      <c r="K11255" s="13"/>
      <c r="L11255" s="13"/>
    </row>
    <row r="11256" spans="1:12" hidden="1" outlineLevel="1">
      <c r="B11256" s="249">
        <v>42217</v>
      </c>
      <c r="C11256" s="1" t="s">
        <v>977</v>
      </c>
      <c r="D11256" s="2">
        <v>230</v>
      </c>
      <c r="F11256" s="982"/>
      <c r="G11256" s="983"/>
      <c r="I11256" s="32"/>
      <c r="K11256" s="13"/>
      <c r="L11256" s="13"/>
    </row>
    <row r="11257" spans="1:12" hidden="1" outlineLevel="1">
      <c r="A11257" s="2"/>
      <c r="B11257" s="249">
        <v>42217</v>
      </c>
      <c r="C11257" s="1" t="s">
        <v>2830</v>
      </c>
      <c r="D11257" s="2">
        <v>170</v>
      </c>
      <c r="G11257" s="2"/>
      <c r="I11257" s="32"/>
      <c r="K11257" s="13"/>
    </row>
    <row r="11258" spans="1:12" hidden="1" outlineLevel="1">
      <c r="A11258" s="2"/>
      <c r="B11258" s="249">
        <v>42217</v>
      </c>
      <c r="C11258" s="1" t="s">
        <v>6</v>
      </c>
      <c r="D11258" s="2">
        <v>100</v>
      </c>
      <c r="F11258" s="982"/>
      <c r="G11258" s="983"/>
      <c r="I11258" s="32"/>
      <c r="K11258" s="13"/>
    </row>
    <row r="11259" spans="1:12" hidden="1" outlineLevel="1">
      <c r="B11259" s="249">
        <v>42218</v>
      </c>
      <c r="C11259" s="1" t="s">
        <v>6115</v>
      </c>
      <c r="D11259" s="2">
        <v>243</v>
      </c>
      <c r="F11259" s="981"/>
      <c r="G11259" s="631"/>
      <c r="I11259" s="32"/>
      <c r="K11259" s="13"/>
    </row>
    <row r="11260" spans="1:12" hidden="1" outlineLevel="1">
      <c r="A11260" s="2"/>
      <c r="B11260" s="249">
        <v>42218</v>
      </c>
      <c r="C11260" s="1" t="s">
        <v>6116</v>
      </c>
      <c r="D11260" s="2">
        <v>170</v>
      </c>
      <c r="F11260" s="982"/>
      <c r="G11260" s="983"/>
      <c r="I11260" s="32"/>
      <c r="J11260" s="2"/>
      <c r="K11260" s="13"/>
    </row>
    <row r="11261" spans="1:12" hidden="1" outlineLevel="1">
      <c r="A11261" s="2"/>
      <c r="B11261" s="249">
        <v>42218</v>
      </c>
      <c r="C11261" s="1" t="s">
        <v>401</v>
      </c>
      <c r="D11261" s="2">
        <v>40</v>
      </c>
      <c r="K11261" s="13"/>
    </row>
    <row r="11262" spans="1:12" hidden="1" outlineLevel="1">
      <c r="A11262" s="2"/>
      <c r="B11262" s="249">
        <v>42218</v>
      </c>
      <c r="C11262" s="236" t="s">
        <v>23</v>
      </c>
      <c r="D11262" s="70">
        <v>360</v>
      </c>
      <c r="I11262" s="32"/>
      <c r="K11262" s="13"/>
    </row>
    <row r="11263" spans="1:12" hidden="1" outlineLevel="1">
      <c r="A11263" s="2"/>
      <c r="B11263" s="249">
        <v>42219</v>
      </c>
      <c r="C11263" s="236" t="s">
        <v>525</v>
      </c>
      <c r="D11263" s="70">
        <v>76</v>
      </c>
      <c r="F11263" s="2"/>
      <c r="K11263" s="13"/>
    </row>
    <row r="11264" spans="1:12" hidden="1" outlineLevel="1">
      <c r="A11264" s="2"/>
      <c r="B11264" s="249">
        <v>42219</v>
      </c>
      <c r="C11264" s="236" t="s">
        <v>525</v>
      </c>
      <c r="D11264" s="70">
        <v>50</v>
      </c>
      <c r="K11264" s="13"/>
    </row>
    <row r="11265" spans="1:11" hidden="1" outlineLevel="1">
      <c r="A11265" s="2"/>
      <c r="B11265" s="249">
        <v>42220</v>
      </c>
      <c r="C11265" s="236" t="s">
        <v>525</v>
      </c>
      <c r="D11265" s="70">
        <v>50</v>
      </c>
      <c r="K11265" s="13"/>
    </row>
    <row r="11266" spans="1:11" hidden="1" outlineLevel="1">
      <c r="A11266" s="2"/>
      <c r="B11266" s="249">
        <v>42220</v>
      </c>
      <c r="C11266" s="236" t="s">
        <v>12</v>
      </c>
      <c r="D11266" s="70">
        <v>400</v>
      </c>
      <c r="K11266" s="13"/>
    </row>
    <row r="11267" spans="1:11" hidden="1" outlineLevel="1">
      <c r="A11267" s="2"/>
      <c r="B11267" s="249">
        <v>42220</v>
      </c>
      <c r="C11267" s="236" t="s">
        <v>114</v>
      </c>
      <c r="D11267" s="70">
        <v>50</v>
      </c>
      <c r="K11267" s="13"/>
    </row>
    <row r="11268" spans="1:11" hidden="1" outlineLevel="1">
      <c r="A11268" s="2"/>
      <c r="B11268" s="249">
        <v>42220</v>
      </c>
      <c r="C11268" s="236" t="s">
        <v>23</v>
      </c>
      <c r="D11268" s="70">
        <v>150</v>
      </c>
      <c r="F11268" s="2"/>
      <c r="G11268" s="1009"/>
      <c r="H11268" s="1009"/>
    </row>
    <row r="11269" spans="1:11" hidden="1" outlineLevel="1">
      <c r="A11269" s="2"/>
      <c r="B11269" s="249">
        <v>42221</v>
      </c>
      <c r="C11269" s="236" t="s">
        <v>525</v>
      </c>
      <c r="D11269" s="70">
        <v>70</v>
      </c>
      <c r="F11269" s="2"/>
      <c r="G11269" s="1009"/>
      <c r="H11269" s="1009"/>
      <c r="K11269" s="13"/>
    </row>
    <row r="11270" spans="1:11" hidden="1" outlineLevel="1">
      <c r="A11270" s="2"/>
      <c r="B11270" s="249">
        <v>42221</v>
      </c>
      <c r="C11270" s="236" t="s">
        <v>12</v>
      </c>
      <c r="D11270" s="70">
        <v>170</v>
      </c>
      <c r="F11270" s="1083"/>
      <c r="G11270" s="1009"/>
      <c r="J11270" s="1" t="s">
        <v>195</v>
      </c>
      <c r="K11270" s="13">
        <f>SUM(K11230:K11269)</f>
        <v>1700</v>
      </c>
    </row>
    <row r="11271" spans="1:11" hidden="1" outlineLevel="1">
      <c r="B11271" s="249">
        <v>42221</v>
      </c>
      <c r="C11271" s="1" t="s">
        <v>401</v>
      </c>
      <c r="D11271" s="2">
        <v>40</v>
      </c>
      <c r="F11271" s="2"/>
      <c r="G11271" s="1010"/>
      <c r="J11271" s="1" t="s">
        <v>130</v>
      </c>
      <c r="K11271" s="225">
        <f>K11226-K11270</f>
        <v>0</v>
      </c>
    </row>
    <row r="11272" spans="1:11" hidden="1" outlineLevel="1">
      <c r="B11272" s="249">
        <v>42221</v>
      </c>
      <c r="C11272" s="236" t="s">
        <v>114</v>
      </c>
      <c r="D11272" s="70">
        <v>50</v>
      </c>
      <c r="F11272" s="2"/>
      <c r="G11272" s="1010"/>
    </row>
    <row r="11273" spans="1:11" hidden="1" outlineLevel="1">
      <c r="B11273" s="249">
        <v>42221</v>
      </c>
      <c r="C11273" s="1" t="s">
        <v>18</v>
      </c>
      <c r="D11273" s="2">
        <v>120</v>
      </c>
      <c r="F11273" s="2"/>
      <c r="G11273" s="1010"/>
      <c r="I11273" s="72"/>
      <c r="K11273" s="2"/>
    </row>
    <row r="11274" spans="1:11" hidden="1" outlineLevel="1">
      <c r="B11274" s="249">
        <v>42222</v>
      </c>
      <c r="C11274" s="1" t="s">
        <v>525</v>
      </c>
      <c r="D11274" s="2">
        <v>90</v>
      </c>
      <c r="F11274" s="2"/>
      <c r="G11274" s="2"/>
      <c r="I11274" s="32"/>
      <c r="K11274" s="2"/>
    </row>
    <row r="11275" spans="1:11" hidden="1" outlineLevel="1">
      <c r="B11275" s="249">
        <v>42222</v>
      </c>
      <c r="C11275" s="1" t="s">
        <v>6132</v>
      </c>
      <c r="D11275" s="2">
        <v>80</v>
      </c>
      <c r="F11275" s="2"/>
    </row>
    <row r="11276" spans="1:11" hidden="1" outlineLevel="1">
      <c r="B11276" s="249">
        <v>42222</v>
      </c>
      <c r="C11276" s="1" t="s">
        <v>516</v>
      </c>
      <c r="D11276" s="14">
        <v>40</v>
      </c>
      <c r="F11276" s="2"/>
    </row>
    <row r="11277" spans="1:11" hidden="1" outlineLevel="1">
      <c r="B11277" s="249">
        <v>42222</v>
      </c>
      <c r="C11277" s="236" t="s">
        <v>51</v>
      </c>
      <c r="D11277" s="70">
        <v>220</v>
      </c>
      <c r="F11277" s="2"/>
    </row>
    <row r="11278" spans="1:11" hidden="1" outlineLevel="1">
      <c r="B11278" s="249">
        <v>42222</v>
      </c>
      <c r="C11278" s="236" t="s">
        <v>401</v>
      </c>
      <c r="D11278" s="70">
        <v>70</v>
      </c>
      <c r="F11278" s="2"/>
    </row>
    <row r="11279" spans="1:11" hidden="1" outlineLevel="1">
      <c r="B11279" s="249">
        <v>42223</v>
      </c>
      <c r="C11279" s="236" t="s">
        <v>12</v>
      </c>
      <c r="D11279" s="70">
        <v>80</v>
      </c>
      <c r="F11279" s="2"/>
    </row>
    <row r="11280" spans="1:11" hidden="1" outlineLevel="1">
      <c r="B11280" s="249">
        <v>42223</v>
      </c>
      <c r="C11280" s="1" t="s">
        <v>525</v>
      </c>
      <c r="D11280" s="2">
        <v>40</v>
      </c>
    </row>
    <row r="11281" spans="2:8" hidden="1" outlineLevel="1">
      <c r="B11281" s="249">
        <v>42223</v>
      </c>
      <c r="C11281" s="1" t="s">
        <v>401</v>
      </c>
      <c r="D11281" s="2">
        <v>35</v>
      </c>
    </row>
    <row r="11282" spans="2:8" hidden="1" outlineLevel="1">
      <c r="B11282" s="249">
        <v>42223</v>
      </c>
      <c r="C11282" s="1" t="s">
        <v>6136</v>
      </c>
      <c r="D11282" s="2">
        <v>380</v>
      </c>
      <c r="F11282" s="2"/>
      <c r="G11282" s="2"/>
    </row>
    <row r="11283" spans="2:8" hidden="1" outlineLevel="1">
      <c r="B11283" s="249">
        <v>42223</v>
      </c>
      <c r="C11283" s="1" t="s">
        <v>6137</v>
      </c>
      <c r="D11283" s="2">
        <v>500</v>
      </c>
      <c r="F11283" s="2"/>
      <c r="G11283" s="2"/>
    </row>
    <row r="11284" spans="2:8" hidden="1" outlineLevel="1">
      <c r="B11284" s="249">
        <v>42224</v>
      </c>
      <c r="C11284" s="1" t="s">
        <v>525</v>
      </c>
      <c r="D11284" s="2">
        <v>20</v>
      </c>
      <c r="G11284" s="2"/>
    </row>
    <row r="11285" spans="2:8" hidden="1" outlineLevel="1">
      <c r="B11285" s="249">
        <v>42224</v>
      </c>
      <c r="C11285" s="1" t="s">
        <v>23</v>
      </c>
      <c r="D11285" s="2">
        <v>150</v>
      </c>
      <c r="G11285" s="2"/>
    </row>
    <row r="11286" spans="2:8" hidden="1" outlineLevel="1">
      <c r="B11286" s="249">
        <v>42225</v>
      </c>
      <c r="C11286" s="236" t="s">
        <v>18</v>
      </c>
      <c r="D11286" s="70">
        <v>308</v>
      </c>
      <c r="F11286" s="2"/>
      <c r="G11286" s="2"/>
    </row>
    <row r="11287" spans="2:8" hidden="1" outlineLevel="1">
      <c r="B11287" s="249">
        <v>42225</v>
      </c>
      <c r="C11287" s="236" t="s">
        <v>57</v>
      </c>
      <c r="D11287" s="70">
        <v>300</v>
      </c>
      <c r="F11287" s="2"/>
      <c r="G11287" s="2"/>
    </row>
    <row r="11288" spans="2:8" hidden="1" outlineLevel="1">
      <c r="B11288" s="249">
        <v>42225</v>
      </c>
      <c r="C11288" s="1" t="s">
        <v>23</v>
      </c>
      <c r="D11288" s="2">
        <v>140</v>
      </c>
      <c r="G11288" s="2"/>
    </row>
    <row r="11289" spans="2:8" hidden="1" outlineLevel="1">
      <c r="B11289" s="249">
        <v>42226</v>
      </c>
      <c r="C11289" s="236" t="s">
        <v>525</v>
      </c>
      <c r="D11289" s="70">
        <v>79</v>
      </c>
      <c r="F11289" s="2"/>
      <c r="G11289" s="2"/>
    </row>
    <row r="11290" spans="2:8" hidden="1" outlineLevel="1">
      <c r="B11290" s="249">
        <v>42226</v>
      </c>
      <c r="C11290" s="1" t="s">
        <v>525</v>
      </c>
      <c r="D11290" s="2">
        <v>100</v>
      </c>
      <c r="F11290" s="2"/>
      <c r="H11290" s="7"/>
    </row>
    <row r="11291" spans="2:8" hidden="1" outlineLevel="1">
      <c r="B11291" s="249">
        <v>42226</v>
      </c>
      <c r="C11291" s="1" t="s">
        <v>804</v>
      </c>
      <c r="D11291" s="2">
        <v>250</v>
      </c>
      <c r="F11291" s="2"/>
      <c r="H11291" s="7"/>
    </row>
    <row r="11292" spans="2:8" hidden="1" outlineLevel="1">
      <c r="B11292" s="249">
        <v>42226</v>
      </c>
      <c r="C11292" s="1" t="s">
        <v>57</v>
      </c>
      <c r="D11292" s="2">
        <v>200</v>
      </c>
      <c r="H11292" s="7"/>
    </row>
    <row r="11293" spans="2:8" hidden="1" outlineLevel="1">
      <c r="B11293" s="249">
        <v>42226</v>
      </c>
      <c r="C11293" s="1" t="s">
        <v>114</v>
      </c>
      <c r="D11293" s="2">
        <v>60</v>
      </c>
      <c r="F11293" s="2"/>
      <c r="G11293" s="2"/>
    </row>
    <row r="11294" spans="2:8" hidden="1" outlineLevel="1">
      <c r="B11294" s="249">
        <v>42226</v>
      </c>
      <c r="C11294" s="1" t="s">
        <v>246</v>
      </c>
      <c r="D11294" s="2">
        <v>120</v>
      </c>
      <c r="G11294" s="2"/>
    </row>
    <row r="11295" spans="2:8" hidden="1" outlineLevel="1">
      <c r="B11295" s="249">
        <v>42227</v>
      </c>
      <c r="C11295" s="1" t="s">
        <v>525</v>
      </c>
      <c r="D11295" s="2">
        <v>160</v>
      </c>
      <c r="G11295" s="2"/>
    </row>
    <row r="11296" spans="2:8" hidden="1" outlineLevel="1">
      <c r="B11296" s="249">
        <v>42227</v>
      </c>
      <c r="C11296" s="1" t="s">
        <v>6143</v>
      </c>
      <c r="D11296" s="2">
        <v>100</v>
      </c>
      <c r="F11296" s="2"/>
    </row>
    <row r="11297" spans="2:15" hidden="1" outlineLevel="1">
      <c r="B11297" s="249">
        <v>42227</v>
      </c>
      <c r="C11297" s="1" t="s">
        <v>2487</v>
      </c>
      <c r="D11297" s="14">
        <v>30</v>
      </c>
    </row>
    <row r="11298" spans="2:15" hidden="1" outlineLevel="1">
      <c r="B11298" s="249">
        <v>42227</v>
      </c>
      <c r="C11298" s="1" t="s">
        <v>80</v>
      </c>
      <c r="D11298" s="2">
        <v>50</v>
      </c>
    </row>
    <row r="11299" spans="2:15" hidden="1" outlineLevel="1">
      <c r="B11299" s="249">
        <v>42227</v>
      </c>
      <c r="C11299" s="1" t="s">
        <v>114</v>
      </c>
      <c r="D11299" s="2">
        <v>65</v>
      </c>
      <c r="F11299" s="2"/>
    </row>
    <row r="11300" spans="2:15" hidden="1" outlineLevel="1">
      <c r="B11300" s="249">
        <v>42227</v>
      </c>
      <c r="C11300" s="1" t="s">
        <v>49</v>
      </c>
      <c r="D11300" s="2">
        <v>63</v>
      </c>
    </row>
    <row r="11301" spans="2:15" hidden="1" outlineLevel="1">
      <c r="B11301" s="249">
        <v>42228</v>
      </c>
      <c r="C11301" s="2" t="s">
        <v>525</v>
      </c>
      <c r="D11301" s="2">
        <v>22</v>
      </c>
      <c r="F11301" s="2"/>
    </row>
    <row r="11302" spans="2:15" hidden="1" outlineLevel="1">
      <c r="B11302" s="249">
        <v>42228</v>
      </c>
      <c r="C11302" s="1" t="s">
        <v>525</v>
      </c>
      <c r="D11302" s="2">
        <v>50</v>
      </c>
    </row>
    <row r="11303" spans="2:15" hidden="1" outlineLevel="1">
      <c r="B11303" s="249">
        <v>42228</v>
      </c>
      <c r="C11303" s="1" t="s">
        <v>901</v>
      </c>
      <c r="D11303" s="2">
        <v>5</v>
      </c>
      <c r="F11303" s="2"/>
    </row>
    <row r="11304" spans="2:15" hidden="1" outlineLevel="1">
      <c r="B11304" s="249">
        <v>42228</v>
      </c>
      <c r="C11304" s="1" t="s">
        <v>23</v>
      </c>
      <c r="D11304" s="2">
        <v>80</v>
      </c>
      <c r="F11304" s="2"/>
    </row>
    <row r="11305" spans="2:15" hidden="1" outlineLevel="1">
      <c r="B11305" s="249">
        <v>42229</v>
      </c>
      <c r="C11305" s="1" t="s">
        <v>6145</v>
      </c>
      <c r="D11305" s="2">
        <v>280</v>
      </c>
    </row>
    <row r="11306" spans="2:15" hidden="1" outlineLevel="1">
      <c r="B11306" s="249">
        <v>42229</v>
      </c>
      <c r="C11306" s="1" t="s">
        <v>525</v>
      </c>
      <c r="D11306" s="2">
        <v>25</v>
      </c>
      <c r="F11306" s="2"/>
    </row>
    <row r="11307" spans="2:15" hidden="1" outlineLevel="1">
      <c r="B11307" s="249">
        <v>42229</v>
      </c>
      <c r="C11307" s="2" t="s">
        <v>289</v>
      </c>
      <c r="D11307" s="2">
        <v>90</v>
      </c>
      <c r="F11307" s="233"/>
      <c r="G11307"/>
      <c r="H11307"/>
      <c r="I11307"/>
      <c r="J11307"/>
      <c r="K11307"/>
      <c r="L11307"/>
      <c r="M11307"/>
      <c r="N11307"/>
      <c r="O11307"/>
    </row>
    <row r="11308" spans="2:15" hidden="1" outlineLevel="1">
      <c r="B11308" s="249">
        <v>42229</v>
      </c>
      <c r="C11308" s="1" t="s">
        <v>414</v>
      </c>
      <c r="D11308" s="2">
        <v>60</v>
      </c>
    </row>
    <row r="11309" spans="2:15" hidden="1" outlineLevel="1">
      <c r="B11309" s="249">
        <v>42230</v>
      </c>
      <c r="C11309" s="1" t="s">
        <v>525</v>
      </c>
      <c r="D11309" s="2">
        <v>60</v>
      </c>
      <c r="G11309" s="2"/>
      <c r="I11309" s="32"/>
      <c r="K11309" s="2"/>
    </row>
    <row r="11310" spans="2:15" hidden="1" outlineLevel="1">
      <c r="B11310" s="249">
        <v>42230</v>
      </c>
      <c r="C11310" s="1" t="s">
        <v>12</v>
      </c>
      <c r="D11310" s="2">
        <v>40</v>
      </c>
      <c r="F11310" s="2"/>
      <c r="I11310" s="32"/>
      <c r="K11310" s="2"/>
    </row>
    <row r="11311" spans="2:15" hidden="1" outlineLevel="1">
      <c r="B11311" s="249">
        <v>42231</v>
      </c>
      <c r="C11311" s="2" t="s">
        <v>247</v>
      </c>
      <c r="D11311" s="2">
        <v>100</v>
      </c>
      <c r="F11311" s="2"/>
    </row>
    <row r="11312" spans="2:15" hidden="1" outlineLevel="1">
      <c r="B11312" s="249">
        <v>42231</v>
      </c>
      <c r="C11312" s="2" t="s">
        <v>92</v>
      </c>
      <c r="D11312" s="2">
        <v>30</v>
      </c>
      <c r="F11312" s="2"/>
      <c r="G11312" s="2"/>
    </row>
    <row r="11313" spans="2:10" hidden="1" outlineLevel="1">
      <c r="B11313" s="249">
        <v>42231</v>
      </c>
      <c r="C11313" s="2" t="s">
        <v>6146</v>
      </c>
      <c r="D11313" s="2">
        <v>20</v>
      </c>
      <c r="F11313" s="2"/>
    </row>
    <row r="11314" spans="2:10" hidden="1" outlineLevel="1">
      <c r="B11314" s="249">
        <v>42231</v>
      </c>
      <c r="C11314" s="2" t="s">
        <v>114</v>
      </c>
      <c r="D11314" s="2">
        <v>105</v>
      </c>
    </row>
    <row r="11315" spans="2:10" hidden="1" outlineLevel="1">
      <c r="B11315" s="249">
        <v>42231</v>
      </c>
      <c r="C11315" s="1" t="s">
        <v>3262</v>
      </c>
      <c r="D11315" s="2">
        <v>80</v>
      </c>
    </row>
    <row r="11316" spans="2:10" hidden="1" outlineLevel="1">
      <c r="B11316" s="249">
        <v>42232</v>
      </c>
      <c r="C11316" s="1" t="s">
        <v>6147</v>
      </c>
      <c r="D11316" s="2">
        <v>150</v>
      </c>
      <c r="F11316" s="2"/>
    </row>
    <row r="11317" spans="2:10" hidden="1" outlineLevel="1">
      <c r="B11317" s="249">
        <v>42232</v>
      </c>
      <c r="C11317" s="1" t="s">
        <v>401</v>
      </c>
      <c r="D11317" s="2">
        <v>60</v>
      </c>
    </row>
    <row r="11318" spans="2:10" hidden="1" outlineLevel="1">
      <c r="B11318" s="249">
        <v>42232</v>
      </c>
      <c r="C11318" s="1" t="s">
        <v>5295</v>
      </c>
      <c r="D11318" s="2">
        <v>40</v>
      </c>
      <c r="F11318" s="2"/>
    </row>
    <row r="11319" spans="2:10" hidden="1" outlineLevel="1">
      <c r="B11319" s="249">
        <v>42232</v>
      </c>
      <c r="C11319" s="1" t="s">
        <v>222</v>
      </c>
      <c r="D11319" s="2">
        <v>10</v>
      </c>
      <c r="F11319" s="2"/>
    </row>
    <row r="11320" spans="2:10" hidden="1" outlineLevel="1">
      <c r="B11320" s="249">
        <v>42232</v>
      </c>
      <c r="C11320" s="1" t="s">
        <v>114</v>
      </c>
      <c r="D11320" s="2">
        <v>125</v>
      </c>
    </row>
    <row r="11321" spans="2:10" hidden="1" outlineLevel="1">
      <c r="B11321" s="249">
        <v>42232</v>
      </c>
      <c r="C11321" s="1" t="s">
        <v>23</v>
      </c>
      <c r="D11321" s="2">
        <v>50</v>
      </c>
    </row>
    <row r="11322" spans="2:10" hidden="1" outlineLevel="1">
      <c r="B11322" s="249">
        <v>42233</v>
      </c>
      <c r="C11322" s="1" t="s">
        <v>51</v>
      </c>
      <c r="D11322" s="2">
        <v>165</v>
      </c>
    </row>
    <row r="11323" spans="2:10" hidden="1" outlineLevel="1">
      <c r="B11323" s="249">
        <v>42233</v>
      </c>
      <c r="C11323" s="1" t="s">
        <v>6148</v>
      </c>
      <c r="D11323" s="2">
        <v>200</v>
      </c>
      <c r="F11323" s="2"/>
    </row>
    <row r="11324" spans="2:10" hidden="1" outlineLevel="1">
      <c r="B11324" s="249">
        <v>42233</v>
      </c>
      <c r="C11324" s="1" t="s">
        <v>80</v>
      </c>
      <c r="D11324" s="2">
        <v>30</v>
      </c>
      <c r="F11324" s="2"/>
    </row>
    <row r="11325" spans="2:10" hidden="1" outlineLevel="1">
      <c r="B11325" s="249">
        <v>42233</v>
      </c>
      <c r="C11325" s="1" t="s">
        <v>114</v>
      </c>
      <c r="D11325" s="2">
        <v>40</v>
      </c>
      <c r="F11325" s="2"/>
      <c r="H11325" s="7"/>
    </row>
    <row r="11326" spans="2:10" hidden="1" outlineLevel="1">
      <c r="B11326" s="249">
        <v>42233</v>
      </c>
      <c r="C11326" s="1" t="s">
        <v>111</v>
      </c>
      <c r="D11326" s="2">
        <v>28</v>
      </c>
      <c r="H11326" s="7"/>
    </row>
    <row r="11327" spans="2:10" hidden="1" outlineLevel="1">
      <c r="B11327" s="249">
        <v>42234</v>
      </c>
      <c r="C11327" s="1" t="s">
        <v>525</v>
      </c>
      <c r="D11327" s="2">
        <v>45</v>
      </c>
      <c r="E11327" s="2"/>
      <c r="J11327" s="7"/>
    </row>
    <row r="11328" spans="2:10" hidden="1" outlineLevel="1">
      <c r="B11328" s="249">
        <v>42234</v>
      </c>
      <c r="C11328" s="1" t="s">
        <v>114</v>
      </c>
      <c r="D11328" s="2">
        <v>40</v>
      </c>
      <c r="E11328" s="2"/>
      <c r="F11328" s="2"/>
      <c r="J11328" s="7"/>
    </row>
    <row r="11329" spans="2:8" hidden="1" outlineLevel="1">
      <c r="B11329" s="249">
        <v>42234</v>
      </c>
      <c r="C11329" s="1" t="s">
        <v>205</v>
      </c>
      <c r="D11329" s="2">
        <v>63</v>
      </c>
      <c r="F11329" s="2"/>
    </row>
    <row r="11330" spans="2:8" hidden="1" outlineLevel="1">
      <c r="B11330" s="249">
        <v>42234</v>
      </c>
      <c r="C11330" s="1" t="s">
        <v>401</v>
      </c>
      <c r="D11330" s="2">
        <v>34</v>
      </c>
      <c r="H11330" s="2"/>
    </row>
    <row r="11331" spans="2:8" hidden="1" outlineLevel="1">
      <c r="B11331" s="249">
        <v>42235</v>
      </c>
      <c r="C11331" s="1" t="s">
        <v>525</v>
      </c>
      <c r="D11331" s="2">
        <v>27</v>
      </c>
      <c r="F11331" s="2"/>
    </row>
    <row r="11332" spans="2:8" hidden="1" outlineLevel="1">
      <c r="B11332" s="249">
        <v>42235</v>
      </c>
      <c r="C11332" s="1" t="s">
        <v>525</v>
      </c>
      <c r="D11332" s="2">
        <v>38</v>
      </c>
      <c r="F11332" s="2"/>
    </row>
    <row r="11333" spans="2:8" hidden="1" outlineLevel="1">
      <c r="B11333" s="249">
        <v>42235</v>
      </c>
      <c r="C11333" s="1" t="s">
        <v>12</v>
      </c>
      <c r="D11333" s="2">
        <v>120</v>
      </c>
      <c r="F11333" s="2"/>
    </row>
    <row r="11334" spans="2:8" hidden="1" outlineLevel="1">
      <c r="B11334" s="249">
        <v>42235</v>
      </c>
      <c r="C11334" s="1" t="s">
        <v>525</v>
      </c>
      <c r="D11334" s="2">
        <v>10</v>
      </c>
    </row>
    <row r="11335" spans="2:8" hidden="1" outlineLevel="1">
      <c r="B11335" s="249">
        <v>42235</v>
      </c>
      <c r="C11335" s="1" t="s">
        <v>549</v>
      </c>
      <c r="D11335" s="2">
        <v>16</v>
      </c>
      <c r="F11335" s="2"/>
      <c r="G11335" s="2"/>
    </row>
    <row r="11336" spans="2:8" hidden="1" outlineLevel="1">
      <c r="B11336" s="249">
        <v>42235</v>
      </c>
      <c r="C11336" s="1" t="s">
        <v>401</v>
      </c>
      <c r="D11336" s="2">
        <v>28</v>
      </c>
    </row>
    <row r="11337" spans="2:8" hidden="1" outlineLevel="1">
      <c r="B11337" s="249">
        <v>42236</v>
      </c>
      <c r="C11337" s="1" t="s">
        <v>525</v>
      </c>
      <c r="D11337" s="2">
        <v>46</v>
      </c>
    </row>
    <row r="11338" spans="2:8" hidden="1" outlineLevel="1">
      <c r="B11338" s="249">
        <v>42236</v>
      </c>
      <c r="C11338" s="1" t="s">
        <v>525</v>
      </c>
      <c r="D11338" s="2">
        <v>55</v>
      </c>
      <c r="F11338" s="2"/>
    </row>
    <row r="11339" spans="2:8" hidden="1" outlineLevel="1">
      <c r="B11339" s="249">
        <v>42236</v>
      </c>
      <c r="C11339" s="1" t="s">
        <v>516</v>
      </c>
      <c r="D11339" s="2">
        <v>30</v>
      </c>
      <c r="F11339" s="2"/>
    </row>
    <row r="11340" spans="2:8" hidden="1" outlineLevel="1">
      <c r="B11340" s="249">
        <v>42236</v>
      </c>
      <c r="C11340" s="1" t="s">
        <v>525</v>
      </c>
      <c r="D11340" s="2">
        <v>60</v>
      </c>
      <c r="F11340" s="2"/>
    </row>
    <row r="11341" spans="2:8" hidden="1" outlineLevel="1">
      <c r="B11341" s="249">
        <v>42237</v>
      </c>
      <c r="C11341" s="1" t="s">
        <v>525</v>
      </c>
      <c r="D11341" s="2">
        <v>35</v>
      </c>
    </row>
    <row r="11342" spans="2:8" hidden="1" outlineLevel="1">
      <c r="B11342" s="249">
        <v>42237</v>
      </c>
      <c r="C11342" s="1" t="s">
        <v>12</v>
      </c>
      <c r="D11342" s="2">
        <v>70</v>
      </c>
      <c r="F11342" s="2"/>
    </row>
    <row r="11343" spans="2:8" hidden="1" outlineLevel="1">
      <c r="B11343" s="249">
        <v>42237</v>
      </c>
      <c r="C11343" s="1" t="s">
        <v>2928</v>
      </c>
      <c r="D11343" s="2">
        <v>60</v>
      </c>
    </row>
    <row r="11344" spans="2:8" hidden="1" outlineLevel="1">
      <c r="B11344" s="249">
        <v>42237</v>
      </c>
      <c r="C11344" s="1" t="s">
        <v>525</v>
      </c>
      <c r="D11344" s="2">
        <v>30</v>
      </c>
      <c r="F11344" s="2"/>
    </row>
    <row r="11345" spans="2:6" hidden="1" outlineLevel="1">
      <c r="B11345" s="249">
        <v>42237</v>
      </c>
      <c r="C11345" s="2" t="s">
        <v>525</v>
      </c>
      <c r="D11345" s="2">
        <v>431</v>
      </c>
      <c r="F11345" s="2"/>
    </row>
    <row r="11346" spans="2:6" hidden="1" outlineLevel="1">
      <c r="B11346" s="249">
        <v>42237</v>
      </c>
      <c r="C11346" s="205" t="s">
        <v>23</v>
      </c>
      <c r="D11346" s="2">
        <v>160</v>
      </c>
      <c r="F11346" s="2"/>
    </row>
    <row r="11347" spans="2:6" hidden="1" outlineLevel="1">
      <c r="B11347" s="249">
        <v>42238</v>
      </c>
      <c r="C11347" s="1" t="s">
        <v>6163</v>
      </c>
      <c r="D11347" s="2">
        <v>1000</v>
      </c>
    </row>
    <row r="11348" spans="2:6" hidden="1" outlineLevel="1">
      <c r="B11348" s="249">
        <v>42238</v>
      </c>
      <c r="C11348" s="1" t="s">
        <v>172</v>
      </c>
      <c r="D11348" s="2">
        <v>12</v>
      </c>
      <c r="F11348" s="2"/>
    </row>
    <row r="11349" spans="2:6" hidden="1" outlineLevel="1">
      <c r="B11349" s="249">
        <v>42238</v>
      </c>
      <c r="C11349" s="1" t="s">
        <v>6164</v>
      </c>
      <c r="D11349" s="2">
        <v>120</v>
      </c>
      <c r="F11349" s="2"/>
    </row>
    <row r="11350" spans="2:6" hidden="1" outlineLevel="1">
      <c r="B11350" s="249">
        <v>42238</v>
      </c>
      <c r="C11350" s="1" t="s">
        <v>6165</v>
      </c>
      <c r="D11350" s="2">
        <v>100</v>
      </c>
      <c r="F11350" s="2"/>
    </row>
    <row r="11351" spans="2:6" hidden="1" outlineLevel="1">
      <c r="B11351" s="249">
        <v>42238</v>
      </c>
      <c r="C11351" s="1" t="s">
        <v>6166</v>
      </c>
      <c r="D11351" s="2">
        <v>350</v>
      </c>
      <c r="F11351" s="2"/>
    </row>
    <row r="11352" spans="2:6" hidden="1" outlineLevel="1">
      <c r="B11352" s="249">
        <v>42238</v>
      </c>
      <c r="C11352" s="1" t="s">
        <v>6167</v>
      </c>
      <c r="D11352" s="2">
        <v>72</v>
      </c>
    </row>
    <row r="11353" spans="2:6" hidden="1" outlineLevel="1">
      <c r="B11353" s="249">
        <v>42238</v>
      </c>
      <c r="C11353" s="1" t="s">
        <v>4502</v>
      </c>
      <c r="D11353" s="2">
        <v>250</v>
      </c>
    </row>
    <row r="11354" spans="2:6" hidden="1" outlineLevel="1">
      <c r="B11354" s="249">
        <v>42239</v>
      </c>
      <c r="C11354" s="2" t="s">
        <v>51</v>
      </c>
      <c r="D11354" s="2">
        <v>225</v>
      </c>
    </row>
    <row r="11355" spans="2:6" hidden="1" outlineLevel="1">
      <c r="B11355" s="249">
        <v>42239</v>
      </c>
      <c r="C11355" s="2" t="s">
        <v>314</v>
      </c>
      <c r="D11355" s="2">
        <v>45</v>
      </c>
    </row>
    <row r="11356" spans="2:6" hidden="1" outlineLevel="1">
      <c r="B11356" s="249">
        <v>42239</v>
      </c>
      <c r="C11356" s="267" t="s">
        <v>401</v>
      </c>
      <c r="D11356" s="404">
        <v>18</v>
      </c>
    </row>
    <row r="11357" spans="2:6" hidden="1" outlineLevel="1">
      <c r="B11357" s="249">
        <v>42240</v>
      </c>
      <c r="C11357" s="267" t="s">
        <v>525</v>
      </c>
      <c r="D11357" s="404">
        <v>87</v>
      </c>
      <c r="F11357" s="2"/>
    </row>
    <row r="11358" spans="2:6" hidden="1" outlineLevel="1">
      <c r="B11358" s="249">
        <v>42240</v>
      </c>
      <c r="C11358" s="1" t="s">
        <v>114</v>
      </c>
      <c r="D11358" s="2">
        <v>60</v>
      </c>
      <c r="F11358" s="2"/>
    </row>
    <row r="11359" spans="2:6" hidden="1" outlineLevel="1">
      <c r="B11359" s="249">
        <v>42241</v>
      </c>
      <c r="C11359" s="267" t="s">
        <v>525</v>
      </c>
      <c r="D11359" s="404">
        <v>26</v>
      </c>
    </row>
    <row r="11360" spans="2:6" hidden="1" outlineLevel="1">
      <c r="B11360" s="249">
        <v>42241</v>
      </c>
      <c r="C11360" s="267" t="s">
        <v>525</v>
      </c>
      <c r="D11360" s="404">
        <v>20</v>
      </c>
    </row>
    <row r="11361" spans="2:6" hidden="1" outlineLevel="1">
      <c r="B11361" s="249">
        <v>42241</v>
      </c>
      <c r="C11361" s="1" t="s">
        <v>51</v>
      </c>
      <c r="D11361" s="2">
        <v>35</v>
      </c>
    </row>
    <row r="11362" spans="2:6" hidden="1" outlineLevel="1">
      <c r="B11362" s="249">
        <v>42241</v>
      </c>
      <c r="C11362" s="1" t="s">
        <v>18</v>
      </c>
      <c r="D11362" s="2">
        <v>1415</v>
      </c>
      <c r="F11362" s="228"/>
    </row>
    <row r="11363" spans="2:6" hidden="1" outlineLevel="1">
      <c r="B11363" s="249">
        <v>42241</v>
      </c>
      <c r="C11363" s="267" t="s">
        <v>111</v>
      </c>
      <c r="D11363" s="404">
        <v>56</v>
      </c>
      <c r="F11363" s="2"/>
    </row>
    <row r="11364" spans="2:6" hidden="1" outlineLevel="1">
      <c r="B11364" s="249">
        <v>42241</v>
      </c>
      <c r="C11364" s="477" t="s">
        <v>81</v>
      </c>
      <c r="D11364" s="404">
        <v>50</v>
      </c>
    </row>
    <row r="11365" spans="2:6" hidden="1" outlineLevel="1">
      <c r="B11365" s="249">
        <v>42242</v>
      </c>
      <c r="C11365" s="1" t="s">
        <v>525</v>
      </c>
      <c r="D11365" s="2">
        <v>73</v>
      </c>
      <c r="F11365" s="2"/>
    </row>
    <row r="11366" spans="2:6" hidden="1" outlineLevel="1">
      <c r="B11366" s="249">
        <v>42242</v>
      </c>
      <c r="C11366" s="1" t="s">
        <v>12</v>
      </c>
      <c r="D11366" s="404">
        <v>10</v>
      </c>
      <c r="F11366" s="2"/>
    </row>
    <row r="11367" spans="2:6" hidden="1" outlineLevel="1">
      <c r="B11367" s="249">
        <v>42243</v>
      </c>
      <c r="C11367" s="267" t="s">
        <v>525</v>
      </c>
      <c r="D11367" s="404">
        <v>38</v>
      </c>
    </row>
    <row r="11368" spans="2:6" hidden="1" outlineLevel="1">
      <c r="B11368" s="249">
        <v>42243</v>
      </c>
      <c r="C11368" s="404" t="s">
        <v>51</v>
      </c>
      <c r="D11368" s="404">
        <v>185</v>
      </c>
      <c r="F11368" s="2"/>
    </row>
    <row r="11369" spans="2:6" hidden="1" outlineLevel="1">
      <c r="B11369" s="249">
        <v>42243</v>
      </c>
      <c r="C11369" s="267" t="s">
        <v>114</v>
      </c>
      <c r="D11369" s="404">
        <v>17</v>
      </c>
      <c r="F11369" s="2"/>
    </row>
    <row r="11370" spans="2:6" hidden="1" outlineLevel="1">
      <c r="B11370" s="249">
        <v>42243</v>
      </c>
      <c r="C11370" s="267" t="s">
        <v>525</v>
      </c>
      <c r="D11370" s="404">
        <v>25</v>
      </c>
    </row>
    <row r="11371" spans="2:6" hidden="1" outlineLevel="1">
      <c r="B11371" s="249">
        <v>42244</v>
      </c>
      <c r="C11371" s="267" t="s">
        <v>525</v>
      </c>
      <c r="D11371" s="404">
        <v>26</v>
      </c>
      <c r="F11371" s="2"/>
    </row>
    <row r="11372" spans="2:6" hidden="1" outlineLevel="1">
      <c r="B11372" s="249">
        <v>42244</v>
      </c>
      <c r="C11372" s="267" t="s">
        <v>110</v>
      </c>
      <c r="D11372" s="404">
        <v>30</v>
      </c>
    </row>
    <row r="11373" spans="2:6" hidden="1" outlineLevel="1">
      <c r="B11373" s="249">
        <v>42244</v>
      </c>
      <c r="C11373" s="1" t="s">
        <v>401</v>
      </c>
      <c r="D11373" s="2">
        <v>42</v>
      </c>
    </row>
    <row r="11374" spans="2:6" hidden="1" outlineLevel="1">
      <c r="B11374" s="249">
        <v>42244</v>
      </c>
      <c r="C11374" s="1" t="s">
        <v>114</v>
      </c>
      <c r="D11374" s="2">
        <v>21</v>
      </c>
    </row>
    <row r="11375" spans="2:6" hidden="1" outlineLevel="1">
      <c r="B11375" s="249">
        <v>42244</v>
      </c>
      <c r="C11375" s="1" t="s">
        <v>549</v>
      </c>
      <c r="D11375" s="2">
        <v>130</v>
      </c>
      <c r="F11375" s="2"/>
    </row>
    <row r="11376" spans="2:6" hidden="1" outlineLevel="1">
      <c r="B11376" s="249">
        <v>42245</v>
      </c>
      <c r="C11376" s="1" t="s">
        <v>246</v>
      </c>
      <c r="D11376" s="2">
        <v>120</v>
      </c>
    </row>
    <row r="11377" spans="2:7" hidden="1" outlineLevel="1">
      <c r="B11377" s="249">
        <v>42245</v>
      </c>
      <c r="C11377" s="2" t="s">
        <v>18</v>
      </c>
      <c r="D11377" s="2">
        <v>80</v>
      </c>
    </row>
    <row r="11378" spans="2:7" hidden="1" outlineLevel="1">
      <c r="B11378" s="249">
        <v>42245</v>
      </c>
      <c r="C11378" s="2" t="s">
        <v>114</v>
      </c>
      <c r="D11378" s="2">
        <v>61</v>
      </c>
      <c r="F11378" s="2"/>
    </row>
    <row r="11379" spans="2:7" hidden="1" outlineLevel="1">
      <c r="B11379" s="249">
        <v>42245</v>
      </c>
      <c r="C11379" s="1" t="s">
        <v>71</v>
      </c>
      <c r="D11379" s="2">
        <v>10</v>
      </c>
    </row>
    <row r="11380" spans="2:7" hidden="1" outlineLevel="1">
      <c r="B11380" s="249">
        <v>42245</v>
      </c>
      <c r="C11380" s="1" t="s">
        <v>114</v>
      </c>
      <c r="D11380" s="70">
        <v>40</v>
      </c>
    </row>
    <row r="11381" spans="2:7" hidden="1" outlineLevel="1">
      <c r="B11381" s="249">
        <v>42246</v>
      </c>
      <c r="C11381" s="1" t="s">
        <v>246</v>
      </c>
      <c r="D11381" s="2">
        <v>120</v>
      </c>
    </row>
    <row r="11382" spans="2:7" hidden="1" outlineLevel="1">
      <c r="B11382" s="249">
        <v>42246</v>
      </c>
      <c r="C11382" s="236" t="s">
        <v>6164</v>
      </c>
      <c r="D11382" s="70">
        <v>100</v>
      </c>
      <c r="F11382" s="2"/>
      <c r="G11382" s="2"/>
    </row>
    <row r="11383" spans="2:7" hidden="1" outlineLevel="1">
      <c r="B11383" s="249">
        <v>42246</v>
      </c>
      <c r="C11383" s="1" t="s">
        <v>6170</v>
      </c>
      <c r="D11383" s="2">
        <v>1300</v>
      </c>
    </row>
    <row r="11384" spans="2:7" hidden="1" outlineLevel="1">
      <c r="B11384" s="249">
        <v>42246</v>
      </c>
      <c r="C11384" s="1" t="s">
        <v>850</v>
      </c>
      <c r="D11384" s="2">
        <v>10</v>
      </c>
    </row>
    <row r="11385" spans="2:7" hidden="1" outlineLevel="1">
      <c r="B11385" s="249">
        <v>42246</v>
      </c>
      <c r="C11385" s="1" t="s">
        <v>172</v>
      </c>
      <c r="D11385" s="2">
        <v>16</v>
      </c>
    </row>
    <row r="11386" spans="2:7" hidden="1" outlineLevel="1">
      <c r="B11386" s="249">
        <v>42246</v>
      </c>
      <c r="C11386" s="1" t="s">
        <v>114</v>
      </c>
      <c r="D11386" s="2">
        <v>65</v>
      </c>
    </row>
    <row r="11387" spans="2:7" hidden="1" outlineLevel="1">
      <c r="B11387" s="249">
        <v>42246</v>
      </c>
      <c r="C11387" s="1" t="s">
        <v>59</v>
      </c>
      <c r="D11387" s="2">
        <v>150</v>
      </c>
    </row>
    <row r="11388" spans="2:7" hidden="1" outlineLevel="1">
      <c r="B11388" s="249">
        <v>42246</v>
      </c>
      <c r="C11388" s="2" t="s">
        <v>51</v>
      </c>
      <c r="D11388" s="2">
        <v>25</v>
      </c>
      <c r="F11388" s="2"/>
    </row>
    <row r="11389" spans="2:7" hidden="1" outlineLevel="1">
      <c r="B11389" s="249">
        <v>42246</v>
      </c>
      <c r="C11389" s="1" t="s">
        <v>401</v>
      </c>
      <c r="D11389" s="2">
        <v>80</v>
      </c>
    </row>
    <row r="11390" spans="2:7" hidden="1" outlineLevel="1">
      <c r="B11390" s="249">
        <v>42246</v>
      </c>
      <c r="C11390" s="1" t="s">
        <v>114</v>
      </c>
      <c r="D11390" s="2">
        <v>65</v>
      </c>
    </row>
    <row r="11391" spans="2:7" hidden="1" outlineLevel="1">
      <c r="B11391" s="249">
        <v>42246</v>
      </c>
      <c r="C11391" s="1" t="s">
        <v>48</v>
      </c>
      <c r="D11391" s="2">
        <v>25</v>
      </c>
    </row>
    <row r="11392" spans="2:7" hidden="1" outlineLevel="1">
      <c r="B11392" s="249">
        <v>42246</v>
      </c>
      <c r="C11392" s="1" t="s">
        <v>23</v>
      </c>
      <c r="D11392" s="2">
        <v>190</v>
      </c>
    </row>
    <row r="11393" spans="1:12" hidden="1" outlineLevel="1">
      <c r="B11393" s="249">
        <v>42247</v>
      </c>
      <c r="C11393" s="383" t="s">
        <v>525</v>
      </c>
      <c r="D11393" s="2">
        <v>44</v>
      </c>
    </row>
    <row r="11394" spans="1:12" hidden="1" outlineLevel="1">
      <c r="B11394" s="249">
        <v>42247</v>
      </c>
      <c r="C11394" s="1" t="s">
        <v>12</v>
      </c>
      <c r="D11394" s="2">
        <v>70</v>
      </c>
    </row>
    <row r="11395" spans="1:12" hidden="1" outlineLevel="1">
      <c r="B11395" s="249">
        <v>42247</v>
      </c>
      <c r="C11395" s="383" t="s">
        <v>401</v>
      </c>
      <c r="D11395" s="320">
        <v>30</v>
      </c>
      <c r="G11395" s="2"/>
    </row>
    <row r="11396" spans="1:12" hidden="1" outlineLevel="1">
      <c r="B11396" s="249">
        <v>42247</v>
      </c>
      <c r="C11396" s="1" t="s">
        <v>114</v>
      </c>
      <c r="D11396" s="2">
        <v>20</v>
      </c>
      <c r="E11396" s="1" t="s">
        <v>3088</v>
      </c>
    </row>
    <row r="11397" spans="1:12" hidden="1" outlineLevel="1">
      <c r="B11397" s="249">
        <v>42247</v>
      </c>
      <c r="C11397" s="1" t="s">
        <v>23</v>
      </c>
      <c r="D11397" s="2">
        <v>80</v>
      </c>
      <c r="E11397" s="1">
        <v>140</v>
      </c>
    </row>
    <row r="11398" spans="1:12" collapsed="1"/>
    <row r="11399" spans="1:12">
      <c r="B11399" s="2472">
        <v>42248</v>
      </c>
      <c r="C11399" s="2472"/>
      <c r="D11399" s="2472"/>
      <c r="E11399" s="2472"/>
      <c r="F11399" s="2472"/>
      <c r="G11399" s="2472"/>
      <c r="H11399" s="2472"/>
      <c r="I11399" s="2472"/>
      <c r="J11399" s="2472"/>
      <c r="K11399" s="2472"/>
      <c r="L11399" s="2472"/>
    </row>
    <row r="11400" spans="1:12" hidden="1" outlineLevel="1">
      <c r="B11400" s="2473" t="s">
        <v>0</v>
      </c>
      <c r="C11400" s="2473"/>
      <c r="D11400" s="2473"/>
      <c r="I11400" s="2473" t="s">
        <v>2638</v>
      </c>
      <c r="J11400" s="2473"/>
      <c r="K11400" s="2473"/>
    </row>
    <row r="11401" spans="1:12" hidden="1" outlineLevel="1">
      <c r="B11401" s="3" t="s">
        <v>115</v>
      </c>
      <c r="C11401" s="3" t="s">
        <v>116</v>
      </c>
      <c r="D11401" s="4" t="s">
        <v>4</v>
      </c>
      <c r="I11401" s="3" t="s">
        <v>115</v>
      </c>
      <c r="J11401" s="3" t="s">
        <v>116</v>
      </c>
      <c r="K11401" s="4" t="s">
        <v>4</v>
      </c>
    </row>
    <row r="11402" spans="1:12" hidden="1" outlineLevel="1">
      <c r="A11402" s="545" t="s">
        <v>2859</v>
      </c>
      <c r="B11402" s="546">
        <v>42248</v>
      </c>
      <c r="C11402" s="547" t="s">
        <v>2904</v>
      </c>
      <c r="D11402" s="691">
        <v>10000</v>
      </c>
      <c r="E11402" s="28"/>
      <c r="I11402" s="72">
        <v>42248</v>
      </c>
      <c r="J11402" s="1" t="s">
        <v>41</v>
      </c>
      <c r="K11402" s="70">
        <v>0</v>
      </c>
    </row>
    <row r="11403" spans="1:12" hidden="1" outlineLevel="1">
      <c r="A11403" s="438" t="s">
        <v>421</v>
      </c>
      <c r="B11403" s="549">
        <v>42252</v>
      </c>
      <c r="C11403" s="463" t="s">
        <v>3307</v>
      </c>
      <c r="D11403" s="587">
        <v>1000</v>
      </c>
      <c r="E11403" s="28"/>
      <c r="I11403" s="72">
        <v>42248</v>
      </c>
      <c r="J11403" s="1" t="s">
        <v>3587</v>
      </c>
      <c r="K11403" s="70">
        <v>1700</v>
      </c>
    </row>
    <row r="11404" spans="1:12" hidden="1" outlineLevel="1">
      <c r="A11404" s="438"/>
      <c r="B11404" s="549">
        <v>42252</v>
      </c>
      <c r="C11404" s="463" t="s">
        <v>3308</v>
      </c>
      <c r="D11404" s="587">
        <v>2450</v>
      </c>
      <c r="E11404" s="28"/>
      <c r="F11404" s="1" t="s">
        <v>4856</v>
      </c>
      <c r="K11404" s="70"/>
    </row>
    <row r="11405" spans="1:12" hidden="1" outlineLevel="1">
      <c r="A11405" s="438" t="s">
        <v>421</v>
      </c>
      <c r="B11405" s="549" t="s">
        <v>608</v>
      </c>
      <c r="C11405" s="463" t="s">
        <v>5554</v>
      </c>
      <c r="D11405" s="587" t="s">
        <v>608</v>
      </c>
      <c r="E11405" s="28"/>
      <c r="I11405" s="72"/>
      <c r="K11405" s="70"/>
    </row>
    <row r="11406" spans="1:12" ht="30" hidden="1" outlineLevel="1">
      <c r="A11406" s="714" t="s">
        <v>464</v>
      </c>
      <c r="B11406" s="715" t="s">
        <v>6288</v>
      </c>
      <c r="C11406" s="716" t="s">
        <v>4183</v>
      </c>
      <c r="D11406" s="743" t="s">
        <v>6270</v>
      </c>
      <c r="E11406" s="28"/>
      <c r="F11406" s="777" t="s">
        <v>3307</v>
      </c>
      <c r="G11406" s="778">
        <f>D11403+D11404</f>
        <v>3450</v>
      </c>
      <c r="I11406" s="72"/>
      <c r="K11406" s="70"/>
    </row>
    <row r="11407" spans="1:12" hidden="1" outlineLevel="1">
      <c r="A11407" s="438" t="s">
        <v>421</v>
      </c>
      <c r="B11407" s="549">
        <v>42257</v>
      </c>
      <c r="C11407" s="463" t="s">
        <v>656</v>
      </c>
      <c r="D11407" s="587">
        <v>230</v>
      </c>
      <c r="F11407" s="779" t="s">
        <v>6</v>
      </c>
      <c r="G11407" s="780">
        <f>D11418</f>
        <v>2000</v>
      </c>
      <c r="I11407" s="72"/>
      <c r="J11407" s="1" t="s">
        <v>195</v>
      </c>
      <c r="K11407" s="225">
        <f>SUM(K11402:K11406)</f>
        <v>1700</v>
      </c>
    </row>
    <row r="11408" spans="1:12" hidden="1" outlineLevel="1">
      <c r="A11408" s="438" t="s">
        <v>421</v>
      </c>
      <c r="B11408" s="549" t="s">
        <v>608</v>
      </c>
      <c r="C11408" s="554" t="s">
        <v>3305</v>
      </c>
      <c r="D11408" s="587" t="s">
        <v>608</v>
      </c>
      <c r="F11408" s="621" t="s">
        <v>4050</v>
      </c>
      <c r="G11408" s="769">
        <f>D11428</f>
        <v>1129</v>
      </c>
      <c r="I11408" s="32"/>
      <c r="K11408" s="225"/>
    </row>
    <row r="11409" spans="1:13" hidden="1" outlineLevel="1">
      <c r="A11409" s="709" t="s">
        <v>467</v>
      </c>
      <c r="B11409" s="710">
        <v>42265</v>
      </c>
      <c r="C11409" s="709" t="s">
        <v>3304</v>
      </c>
      <c r="D11409" s="953">
        <v>313.04000000000002</v>
      </c>
      <c r="E11409" s="28"/>
      <c r="F11409" s="187"/>
      <c r="G11409" s="2">
        <f>SUM(G11406:G11408)</f>
        <v>6579</v>
      </c>
    </row>
    <row r="11410" spans="1:13" hidden="1" outlineLevel="1">
      <c r="A11410" s="709" t="s">
        <v>467</v>
      </c>
      <c r="B11410" s="710">
        <v>42265</v>
      </c>
      <c r="C11410" s="709" t="s">
        <v>614</v>
      </c>
      <c r="D11410" s="590">
        <v>324.39999999999998</v>
      </c>
      <c r="E11410" s="733"/>
      <c r="F11410" s="795"/>
      <c r="G11410" s="870"/>
      <c r="I11410" s="1" t="s">
        <v>115</v>
      </c>
      <c r="J11410" s="1" t="s">
        <v>2</v>
      </c>
      <c r="K11410" s="1" t="s">
        <v>4</v>
      </c>
    </row>
    <row r="11411" spans="1:13" hidden="1" outlineLevel="1">
      <c r="A11411" s="1121" t="s">
        <v>421</v>
      </c>
      <c r="B11411" s="1122"/>
      <c r="C11411" s="1121" t="s">
        <v>6289</v>
      </c>
      <c r="D11411" s="1123">
        <v>0</v>
      </c>
      <c r="E11411" s="733"/>
      <c r="F11411" s="236" t="s">
        <v>3632</v>
      </c>
      <c r="G11411" s="70">
        <v>230</v>
      </c>
      <c r="I11411" s="249">
        <v>42250</v>
      </c>
      <c r="J11411" s="1" t="s">
        <v>6113</v>
      </c>
      <c r="K11411" s="2">
        <v>1550</v>
      </c>
      <c r="L11411" s="13"/>
    </row>
    <row r="11412" spans="1:13" ht="15" hidden="1" customHeight="1" outlineLevel="1">
      <c r="A11412" s="438" t="s">
        <v>421</v>
      </c>
      <c r="B11412" s="549">
        <v>42258</v>
      </c>
      <c r="C11412" s="554" t="s">
        <v>475</v>
      </c>
      <c r="D11412" s="695">
        <v>620</v>
      </c>
      <c r="E11412" s="28"/>
      <c r="F11412" s="1059" t="s">
        <v>6173</v>
      </c>
      <c r="G11412" s="1113">
        <f>D11428</f>
        <v>1129</v>
      </c>
      <c r="I11412" s="249">
        <v>42251</v>
      </c>
      <c r="J11412" s="1" t="s">
        <v>3136</v>
      </c>
      <c r="K11412" s="2">
        <v>150</v>
      </c>
      <c r="L11412" s="13"/>
      <c r="M11412" s="13"/>
    </row>
    <row r="11413" spans="1:13" hidden="1" outlineLevel="1">
      <c r="A11413" s="438" t="s">
        <v>421</v>
      </c>
      <c r="B11413" s="549">
        <v>42257</v>
      </c>
      <c r="C11413" s="554" t="s">
        <v>283</v>
      </c>
      <c r="D11413" s="695">
        <v>630</v>
      </c>
      <c r="E11413" s="28"/>
      <c r="F11413" s="1059" t="s">
        <v>22</v>
      </c>
      <c r="G11413" s="70">
        <v>135</v>
      </c>
      <c r="I11413" s="249"/>
      <c r="K11413" s="2"/>
      <c r="L11413" s="13"/>
    </row>
    <row r="11414" spans="1:13" hidden="1" outlineLevel="1">
      <c r="A11414" s="709" t="s">
        <v>467</v>
      </c>
      <c r="B11414" s="710">
        <v>42265</v>
      </c>
      <c r="C11414" s="711" t="s">
        <v>27</v>
      </c>
      <c r="D11414" s="953">
        <v>1138.8599999999999</v>
      </c>
      <c r="E11414" s="28"/>
      <c r="F11414" s="1059" t="s">
        <v>6</v>
      </c>
      <c r="G11414" s="1113">
        <f>D11418</f>
        <v>2000</v>
      </c>
      <c r="I11414" s="249"/>
      <c r="K11414" s="2"/>
      <c r="L11414" s="13"/>
    </row>
    <row r="11415" spans="1:13" hidden="1" outlineLevel="1">
      <c r="A11415" s="550" t="s">
        <v>3306</v>
      </c>
      <c r="B11415" s="551">
        <v>42248</v>
      </c>
      <c r="C11415" s="560" t="s">
        <v>3310</v>
      </c>
      <c r="D11415" s="693">
        <v>1000</v>
      </c>
      <c r="E11415" s="733"/>
      <c r="F11415" s="1059" t="s">
        <v>3732</v>
      </c>
      <c r="G11415" s="1114">
        <v>1000</v>
      </c>
      <c r="I11415" s="249"/>
      <c r="K11415" s="13"/>
      <c r="L11415" s="13"/>
    </row>
    <row r="11416" spans="1:13" hidden="1" outlineLevel="1">
      <c r="A11416" s="545" t="s">
        <v>2859</v>
      </c>
      <c r="B11416" s="546" t="s">
        <v>608</v>
      </c>
      <c r="C11416" s="547" t="s">
        <v>2179</v>
      </c>
      <c r="D11416" s="592" t="s">
        <v>608</v>
      </c>
      <c r="E11416" s="28"/>
      <c r="F11416" s="1059" t="s">
        <v>531</v>
      </c>
      <c r="G11416" s="1113">
        <f>D11404</f>
        <v>2450</v>
      </c>
      <c r="I11416" s="249"/>
      <c r="K11416" s="13"/>
      <c r="L11416" s="13"/>
    </row>
    <row r="11417" spans="1:13" hidden="1" outlineLevel="1">
      <c r="A11417" s="438" t="s">
        <v>421</v>
      </c>
      <c r="B11417" s="549" t="s">
        <v>608</v>
      </c>
      <c r="C11417" s="554" t="s">
        <v>4697</v>
      </c>
      <c r="D11417" s="587" t="s">
        <v>608</v>
      </c>
      <c r="E11417" s="28"/>
      <c r="F11417" s="1" t="s">
        <v>195</v>
      </c>
      <c r="G11417" s="2">
        <f>SUM(G11411:G11416)</f>
        <v>6944</v>
      </c>
      <c r="I11417" s="249"/>
      <c r="K11417" s="13"/>
      <c r="L11417" s="13"/>
    </row>
    <row r="11418" spans="1:13" hidden="1" outlineLevel="1">
      <c r="A11418" s="438" t="s">
        <v>421</v>
      </c>
      <c r="B11418" s="549">
        <v>42253</v>
      </c>
      <c r="C11418" s="554" t="s">
        <v>6</v>
      </c>
      <c r="D11418" s="1002">
        <v>2000</v>
      </c>
      <c r="E11418" s="28"/>
      <c r="I11418" s="249"/>
      <c r="K11418" s="13"/>
      <c r="L11418" s="13"/>
    </row>
    <row r="11419" spans="1:13" hidden="1" outlineLevel="1">
      <c r="A11419" s="545" t="s">
        <v>2859</v>
      </c>
      <c r="B11419" s="546" t="s">
        <v>608</v>
      </c>
      <c r="C11419" s="547" t="s">
        <v>6</v>
      </c>
      <c r="D11419" s="691" t="s">
        <v>608</v>
      </c>
      <c r="E11419" s="28"/>
      <c r="F11419" s="187" t="s">
        <v>6153</v>
      </c>
      <c r="G11419" s="2">
        <v>500</v>
      </c>
      <c r="I11419" s="249"/>
      <c r="K11419" s="13"/>
      <c r="L11419" s="13"/>
    </row>
    <row r="11420" spans="1:13" hidden="1" outlineLevel="1">
      <c r="A11420" s="545" t="s">
        <v>2859</v>
      </c>
      <c r="B11420" s="546">
        <v>42248</v>
      </c>
      <c r="C11420" s="547" t="s">
        <v>3312</v>
      </c>
      <c r="D11420" s="691">
        <v>25000</v>
      </c>
      <c r="E11420" s="28"/>
      <c r="F11420" s="182" t="s">
        <v>3546</v>
      </c>
      <c r="G11420" s="391"/>
      <c r="I11420" s="249"/>
      <c r="K11420" s="13"/>
      <c r="L11420" s="13"/>
    </row>
    <row r="11421" spans="1:13" hidden="1" outlineLevel="1">
      <c r="A11421" s="545" t="s">
        <v>2859</v>
      </c>
      <c r="B11421" s="546">
        <v>42277</v>
      </c>
      <c r="C11421" s="547" t="s">
        <v>5050</v>
      </c>
      <c r="D11421" s="766">
        <v>2236.1999999999998</v>
      </c>
      <c r="E11421" s="249"/>
      <c r="F11421" s="981" t="s">
        <v>6024</v>
      </c>
      <c r="G11421" s="631">
        <v>649</v>
      </c>
      <c r="I11421" s="32"/>
      <c r="K11421" s="13"/>
      <c r="L11421" s="13"/>
    </row>
    <row r="11422" spans="1:13" hidden="1" outlineLevel="1">
      <c r="A11422" s="545" t="s">
        <v>2859</v>
      </c>
      <c r="B11422" s="565">
        <v>42277</v>
      </c>
      <c r="C11422" s="547" t="s">
        <v>5051</v>
      </c>
      <c r="D11422" s="766">
        <v>9088.74</v>
      </c>
      <c r="E11422" s="28"/>
      <c r="F11422" s="981" t="s">
        <v>6025</v>
      </c>
      <c r="G11422" s="631">
        <v>522</v>
      </c>
      <c r="I11422" s="32"/>
      <c r="K11422" s="13"/>
      <c r="L11422" s="13"/>
    </row>
    <row r="11423" spans="1:13" hidden="1" outlineLevel="1">
      <c r="B11423" s="249"/>
      <c r="E11423" s="733"/>
      <c r="F11423" s="981" t="s">
        <v>6025</v>
      </c>
      <c r="G11423" s="631">
        <v>145</v>
      </c>
      <c r="I11423" s="32"/>
      <c r="K11423" s="13"/>
      <c r="L11423" s="13"/>
    </row>
    <row r="11424" spans="1:13" hidden="1" outlineLevel="1">
      <c r="A11424" s="438" t="s">
        <v>421</v>
      </c>
      <c r="B11424" s="549">
        <v>42256</v>
      </c>
      <c r="C11424" s="554" t="s">
        <v>6171</v>
      </c>
      <c r="D11424" s="587">
        <f>30*43</f>
        <v>1290</v>
      </c>
      <c r="E11424" s="28"/>
      <c r="G11424" s="2">
        <f>SUM(G11421:G11423)</f>
        <v>1316</v>
      </c>
      <c r="I11424" s="32"/>
      <c r="K11424" s="13"/>
      <c r="L11424" s="13"/>
    </row>
    <row r="11425" spans="1:12" hidden="1" outlineLevel="1">
      <c r="A11425" s="438" t="s">
        <v>421</v>
      </c>
      <c r="B11425" s="549">
        <v>42256</v>
      </c>
      <c r="C11425" s="554" t="s">
        <v>2598</v>
      </c>
      <c r="D11425" s="587">
        <v>140</v>
      </c>
      <c r="E11425" s="28"/>
      <c r="F11425" s="981" t="s">
        <v>6089</v>
      </c>
      <c r="G11425" s="631">
        <v>1000</v>
      </c>
      <c r="I11425" s="32"/>
      <c r="K11425" s="13"/>
      <c r="L11425" s="13"/>
    </row>
    <row r="11426" spans="1:12" hidden="1" outlineLevel="1">
      <c r="A11426" s="438" t="s">
        <v>421</v>
      </c>
      <c r="B11426" s="549">
        <v>42256</v>
      </c>
      <c r="C11426" s="554" t="s">
        <v>6172</v>
      </c>
      <c r="D11426" s="587">
        <v>0</v>
      </c>
      <c r="E11426" s="28"/>
      <c r="F11426" s="982" t="s">
        <v>5273</v>
      </c>
      <c r="G11426" s="983">
        <f>G11424-G11425</f>
        <v>316</v>
      </c>
      <c r="I11426" s="32"/>
      <c r="K11426" s="13"/>
      <c r="L11426" s="13"/>
    </row>
    <row r="11427" spans="1:12" ht="30" hidden="1" outlineLevel="1">
      <c r="A11427" s="438" t="s">
        <v>6087</v>
      </c>
      <c r="B11427" s="549">
        <v>42256</v>
      </c>
      <c r="C11427" s="554" t="s">
        <v>6209</v>
      </c>
      <c r="D11427" s="587">
        <f>7*43</f>
        <v>301</v>
      </c>
      <c r="E11427" s="28"/>
      <c r="F11427" s="236" t="s">
        <v>6140</v>
      </c>
      <c r="G11427" s="70">
        <v>150</v>
      </c>
      <c r="I11427" s="32"/>
      <c r="K11427" s="13"/>
      <c r="L11427" s="13"/>
    </row>
    <row r="11428" spans="1:12" hidden="1" outlineLevel="1">
      <c r="A11428" s="438" t="s">
        <v>421</v>
      </c>
      <c r="B11428" s="549">
        <v>42256</v>
      </c>
      <c r="C11428" s="621" t="s">
        <v>4050</v>
      </c>
      <c r="D11428" s="622">
        <f>D11424+D11425+D11426-D11427</f>
        <v>1129</v>
      </c>
      <c r="F11428" s="982" t="s">
        <v>5273</v>
      </c>
      <c r="G11428" s="2">
        <f>G11426+G11427</f>
        <v>466</v>
      </c>
      <c r="I11428" s="32"/>
      <c r="K11428" s="13"/>
      <c r="L11428" s="13"/>
    </row>
    <row r="11429" spans="1:12" hidden="1" outlineLevel="1">
      <c r="F11429" s="1" t="s">
        <v>6204</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49">
        <v>42248</v>
      </c>
      <c r="C11432" s="1" t="s">
        <v>525</v>
      </c>
      <c r="D11432" s="2">
        <v>70</v>
      </c>
      <c r="F11432" s="236" t="s">
        <v>2625</v>
      </c>
      <c r="G11432" s="70">
        <v>300</v>
      </c>
      <c r="I11432" s="32"/>
      <c r="K11432" s="13"/>
      <c r="L11432" s="13"/>
    </row>
    <row r="11433" spans="1:12" hidden="1" outlineLevel="1">
      <c r="B11433" s="249">
        <v>42248</v>
      </c>
      <c r="C11433" s="1" t="s">
        <v>92</v>
      </c>
      <c r="D11433" s="2">
        <v>20</v>
      </c>
      <c r="F11433" s="1008" t="s">
        <v>114</v>
      </c>
      <c r="G11433" s="70">
        <v>80</v>
      </c>
      <c r="I11433" s="32"/>
      <c r="K11433" s="13"/>
      <c r="L11433" s="13"/>
    </row>
    <row r="11434" spans="1:12" hidden="1" outlineLevel="1">
      <c r="B11434" s="249">
        <v>42248</v>
      </c>
      <c r="C11434" s="1" t="s">
        <v>23</v>
      </c>
      <c r="D11434" s="2">
        <v>10</v>
      </c>
      <c r="F11434" s="1112" t="s">
        <v>968</v>
      </c>
      <c r="G11434" s="70">
        <v>20</v>
      </c>
      <c r="I11434" s="32"/>
      <c r="K11434" s="13"/>
      <c r="L11434" s="13"/>
    </row>
    <row r="11435" spans="1:12" hidden="1" outlineLevel="1">
      <c r="B11435" s="249">
        <v>42249</v>
      </c>
      <c r="C11435" s="1" t="s">
        <v>114</v>
      </c>
      <c r="D11435" s="2">
        <v>20</v>
      </c>
      <c r="F11435" s="236" t="s">
        <v>401</v>
      </c>
      <c r="G11435" s="70">
        <v>42</v>
      </c>
      <c r="I11435" s="32"/>
      <c r="K11435" s="13"/>
      <c r="L11435" s="13"/>
    </row>
    <row r="11436" spans="1:12" hidden="1" outlineLevel="1">
      <c r="B11436" s="249">
        <v>42250</v>
      </c>
      <c r="C11436" s="236" t="s">
        <v>525</v>
      </c>
      <c r="D11436" s="70">
        <v>102</v>
      </c>
      <c r="F11436" s="982" t="s">
        <v>6193</v>
      </c>
      <c r="G11436" s="983">
        <f>SUM(G11432:G11435)</f>
        <v>442</v>
      </c>
      <c r="I11436" s="32"/>
      <c r="K11436" s="13"/>
      <c r="L11436" s="13"/>
    </row>
    <row r="11437" spans="1:12" hidden="1" outlineLevel="1">
      <c r="B11437" s="249">
        <v>42250</v>
      </c>
      <c r="C11437" s="1" t="s">
        <v>6113</v>
      </c>
      <c r="D11437" s="2">
        <v>36</v>
      </c>
      <c r="F11437" s="1" t="s">
        <v>6205</v>
      </c>
      <c r="G11437" s="70">
        <v>1500</v>
      </c>
      <c r="I11437" s="32"/>
      <c r="K11437" s="13"/>
      <c r="L11437" s="13"/>
    </row>
    <row r="11438" spans="1:12" hidden="1" outlineLevel="1">
      <c r="A11438" s="2"/>
      <c r="B11438" s="249">
        <v>42250</v>
      </c>
      <c r="C11438" s="1" t="s">
        <v>111</v>
      </c>
      <c r="D11438" s="2">
        <v>30</v>
      </c>
      <c r="G11438" s="2">
        <f>SUM(G11436:G11437)</f>
        <v>1942</v>
      </c>
      <c r="I11438" s="32"/>
      <c r="K11438" s="13"/>
    </row>
    <row r="11439" spans="1:12" hidden="1" outlineLevel="1">
      <c r="A11439" s="2"/>
      <c r="B11439" s="249">
        <v>42251</v>
      </c>
      <c r="C11439" s="1" t="s">
        <v>525</v>
      </c>
      <c r="D11439" s="2">
        <v>20</v>
      </c>
      <c r="F11439" s="190" t="s">
        <v>6206</v>
      </c>
      <c r="G11439" s="454">
        <v>2000</v>
      </c>
      <c r="I11439" s="32"/>
      <c r="K11439" s="13"/>
    </row>
    <row r="11440" spans="1:12" hidden="1" outlineLevel="1">
      <c r="B11440" s="249">
        <v>42251</v>
      </c>
      <c r="C11440" s="1" t="s">
        <v>3136</v>
      </c>
      <c r="D11440" s="2">
        <v>10</v>
      </c>
      <c r="I11440" s="32"/>
      <c r="K11440" s="13"/>
    </row>
    <row r="11441" spans="1:11" hidden="1" outlineLevel="1">
      <c r="A11441" s="2"/>
      <c r="B11441" s="249">
        <v>42251</v>
      </c>
      <c r="C11441" s="1" t="s">
        <v>525</v>
      </c>
      <c r="D11441" s="2">
        <v>13</v>
      </c>
      <c r="I11441" s="32"/>
      <c r="J11441" s="2"/>
      <c r="K11441" s="13"/>
    </row>
    <row r="11442" spans="1:11" hidden="1" outlineLevel="1">
      <c r="A11442" s="2"/>
      <c r="B11442" s="249">
        <v>42251</v>
      </c>
      <c r="C11442" s="1" t="s">
        <v>525</v>
      </c>
      <c r="D11442" s="2">
        <v>130</v>
      </c>
      <c r="G11442" s="2"/>
      <c r="K11442" s="13"/>
    </row>
    <row r="11443" spans="1:11" hidden="1" outlineLevel="1">
      <c r="A11443" s="2"/>
      <c r="B11443" s="249">
        <v>42251</v>
      </c>
      <c r="C11443" s="236" t="s">
        <v>525</v>
      </c>
      <c r="D11443" s="70">
        <v>662</v>
      </c>
      <c r="F11443" s="1" t="s">
        <v>3460</v>
      </c>
      <c r="G11443" s="2">
        <v>630</v>
      </c>
      <c r="I11443" s="32"/>
      <c r="K11443" s="13"/>
    </row>
    <row r="11444" spans="1:11" hidden="1" outlineLevel="1">
      <c r="A11444" s="2"/>
      <c r="B11444" s="249">
        <v>42252</v>
      </c>
      <c r="C11444" s="236" t="s">
        <v>525</v>
      </c>
      <c r="D11444" s="70">
        <v>62</v>
      </c>
      <c r="F11444" s="1" t="s">
        <v>2794</v>
      </c>
      <c r="G11444" s="2">
        <v>620</v>
      </c>
      <c r="K11444" s="13"/>
    </row>
    <row r="11445" spans="1:11" hidden="1" outlineLevel="1">
      <c r="A11445" s="2"/>
      <c r="B11445" s="249">
        <v>42252</v>
      </c>
      <c r="C11445" s="236" t="s">
        <v>6200</v>
      </c>
      <c r="D11445" s="70">
        <v>460</v>
      </c>
      <c r="F11445" s="1" t="s">
        <v>3546</v>
      </c>
      <c r="G11445" s="2">
        <v>500</v>
      </c>
      <c r="K11445" s="13"/>
    </row>
    <row r="11446" spans="1:11" hidden="1" outlineLevel="1">
      <c r="A11446" s="2"/>
      <c r="B11446" s="249">
        <v>42252</v>
      </c>
      <c r="C11446" s="236" t="s">
        <v>6201</v>
      </c>
      <c r="D11446" s="70">
        <v>250</v>
      </c>
      <c r="G11446" s="2">
        <f>SUM(G11443:G11445)</f>
        <v>1750</v>
      </c>
      <c r="K11446" s="13"/>
    </row>
    <row r="11447" spans="1:11" hidden="1" outlineLevel="1">
      <c r="A11447" s="2"/>
      <c r="B11447" s="249">
        <v>42252</v>
      </c>
      <c r="C11447" s="236" t="s">
        <v>6202</v>
      </c>
      <c r="D11447" s="70">
        <v>350</v>
      </c>
      <c r="E11447" s="249"/>
      <c r="F11447" s="1" t="s">
        <v>6225</v>
      </c>
      <c r="G11447" s="2">
        <v>1000</v>
      </c>
      <c r="K11447" s="13"/>
    </row>
    <row r="11448" spans="1:11" hidden="1" outlineLevel="1">
      <c r="A11448" s="2"/>
      <c r="B11448" s="249">
        <v>42252</v>
      </c>
      <c r="C11448" s="236" t="s">
        <v>18</v>
      </c>
      <c r="D11448" s="70">
        <v>235</v>
      </c>
      <c r="F11448" s="1" t="s">
        <v>6226</v>
      </c>
      <c r="G11448" s="2">
        <f>G11446-G11447</f>
        <v>750</v>
      </c>
      <c r="K11448" s="13"/>
    </row>
    <row r="11449" spans="1:11" hidden="1" outlineLevel="1">
      <c r="A11449" s="2"/>
      <c r="B11449" s="249">
        <v>42253</v>
      </c>
      <c r="C11449" s="236" t="s">
        <v>525</v>
      </c>
      <c r="D11449" s="70">
        <v>22</v>
      </c>
      <c r="F11449" s="1" t="s">
        <v>6296</v>
      </c>
      <c r="H11449" s="1009"/>
    </row>
    <row r="11450" spans="1:11" hidden="1" outlineLevel="1">
      <c r="A11450" s="2"/>
      <c r="B11450" s="249">
        <v>42253</v>
      </c>
      <c r="C11450" s="236" t="s">
        <v>51</v>
      </c>
      <c r="D11450" s="70">
        <v>190</v>
      </c>
      <c r="H11450" s="1009"/>
      <c r="K11450" s="13"/>
    </row>
    <row r="11451" spans="1:11" hidden="1" outlineLevel="1">
      <c r="A11451" s="2"/>
      <c r="B11451" s="249">
        <v>42253</v>
      </c>
      <c r="C11451" s="236" t="s">
        <v>246</v>
      </c>
      <c r="D11451" s="70">
        <v>40</v>
      </c>
      <c r="J11451" s="1" t="s">
        <v>195</v>
      </c>
      <c r="K11451" s="13">
        <f>SUM(K11411:K11450)</f>
        <v>1700</v>
      </c>
    </row>
    <row r="11452" spans="1:11" hidden="1" outlineLevel="1">
      <c r="B11452" s="249">
        <v>42253</v>
      </c>
      <c r="C11452" s="1" t="s">
        <v>3262</v>
      </c>
      <c r="D11452" s="2">
        <v>80</v>
      </c>
      <c r="J11452" s="1" t="s">
        <v>130</v>
      </c>
      <c r="K11452" s="225">
        <f>K11407-K11451</f>
        <v>0</v>
      </c>
    </row>
    <row r="11453" spans="1:11" hidden="1" outlineLevel="1">
      <c r="B11453" s="249">
        <v>42253</v>
      </c>
      <c r="C11453" s="236" t="s">
        <v>220</v>
      </c>
      <c r="D11453" s="70">
        <v>27</v>
      </c>
    </row>
    <row r="11454" spans="1:11" hidden="1" outlineLevel="1">
      <c r="B11454" s="249">
        <v>42253</v>
      </c>
      <c r="C11454" s="1" t="s">
        <v>589</v>
      </c>
      <c r="D11454" s="2">
        <v>150</v>
      </c>
      <c r="I11454" s="72"/>
      <c r="K11454" s="2"/>
    </row>
    <row r="11455" spans="1:11" hidden="1" outlineLevel="1">
      <c r="B11455" s="249">
        <v>42253</v>
      </c>
      <c r="C11455" s="1" t="s">
        <v>92</v>
      </c>
      <c r="D11455" s="2">
        <v>8</v>
      </c>
      <c r="I11455" s="32"/>
      <c r="K11455" s="2"/>
    </row>
    <row r="11456" spans="1:11" hidden="1" outlineLevel="1">
      <c r="B11456" s="249">
        <v>42253</v>
      </c>
      <c r="C11456" s="1" t="s">
        <v>4065</v>
      </c>
      <c r="D11456" s="2">
        <v>145</v>
      </c>
    </row>
    <row r="11457" spans="2:8" hidden="1" outlineLevel="1">
      <c r="B11457" s="249">
        <v>42253</v>
      </c>
      <c r="C11457" s="1" t="s">
        <v>23</v>
      </c>
      <c r="D11457" s="14">
        <v>140</v>
      </c>
      <c r="F11457" s="2"/>
    </row>
    <row r="11458" spans="2:8" hidden="1" outlineLevel="1">
      <c r="B11458" s="249">
        <v>42253</v>
      </c>
      <c r="C11458" s="1" t="s">
        <v>71</v>
      </c>
      <c r="D11458" s="2">
        <v>20</v>
      </c>
      <c r="F11458" s="2"/>
    </row>
    <row r="11459" spans="2:8" hidden="1" outlineLevel="1">
      <c r="B11459" s="249">
        <v>42254</v>
      </c>
      <c r="C11459" s="236" t="s">
        <v>525</v>
      </c>
      <c r="D11459" s="70">
        <v>48</v>
      </c>
      <c r="F11459" s="2"/>
    </row>
    <row r="11460" spans="2:8" hidden="1" outlineLevel="1">
      <c r="B11460" s="249">
        <v>42254</v>
      </c>
      <c r="C11460" s="236" t="s">
        <v>6203</v>
      </c>
      <c r="D11460" s="70">
        <v>200</v>
      </c>
      <c r="F11460" s="2"/>
    </row>
    <row r="11461" spans="2:8" hidden="1" outlineLevel="1">
      <c r="B11461" s="249">
        <v>42254</v>
      </c>
      <c r="C11461" s="1" t="s">
        <v>525</v>
      </c>
      <c r="D11461" s="2">
        <v>30</v>
      </c>
    </row>
    <row r="11462" spans="2:8" hidden="1" outlineLevel="1">
      <c r="B11462" s="249">
        <v>42255</v>
      </c>
      <c r="C11462" s="1" t="s">
        <v>525</v>
      </c>
      <c r="D11462" s="2">
        <v>60</v>
      </c>
    </row>
    <row r="11463" spans="2:8" hidden="1" outlineLevel="1">
      <c r="B11463" s="249">
        <v>42255</v>
      </c>
      <c r="C11463" s="1" t="s">
        <v>12</v>
      </c>
      <c r="D11463" s="2">
        <v>70</v>
      </c>
      <c r="F11463" s="2"/>
      <c r="G11463" s="2"/>
    </row>
    <row r="11464" spans="2:8" hidden="1" outlineLevel="1">
      <c r="B11464" s="249">
        <v>42255</v>
      </c>
      <c r="C11464" s="1" t="s">
        <v>525</v>
      </c>
      <c r="D11464" s="2">
        <v>13</v>
      </c>
      <c r="F11464" s="2"/>
      <c r="G11464" s="2"/>
    </row>
    <row r="11465" spans="2:8" hidden="1" outlineLevel="1">
      <c r="B11465" s="249">
        <v>42255</v>
      </c>
      <c r="C11465" s="1" t="s">
        <v>6208</v>
      </c>
      <c r="D11465" s="2">
        <v>110</v>
      </c>
      <c r="G11465" s="2"/>
    </row>
    <row r="11466" spans="2:8" hidden="1" outlineLevel="1">
      <c r="B11466" s="249">
        <v>42255</v>
      </c>
      <c r="C11466" s="1" t="s">
        <v>23</v>
      </c>
      <c r="D11466" s="2">
        <v>90</v>
      </c>
      <c r="G11466" s="2"/>
    </row>
    <row r="11467" spans="2:8" hidden="1" outlineLevel="1">
      <c r="B11467" s="249">
        <v>42255</v>
      </c>
      <c r="C11467" s="236" t="s">
        <v>246</v>
      </c>
      <c r="D11467" s="70">
        <v>80</v>
      </c>
      <c r="F11467" s="2"/>
      <c r="G11467" s="2"/>
    </row>
    <row r="11468" spans="2:8" hidden="1" outlineLevel="1">
      <c r="B11468" s="249">
        <v>42256</v>
      </c>
      <c r="C11468" s="236" t="s">
        <v>525</v>
      </c>
      <c r="D11468" s="70">
        <v>68</v>
      </c>
      <c r="F11468" s="2"/>
      <c r="G11468" s="2"/>
    </row>
    <row r="11469" spans="2:8" hidden="1" outlineLevel="1">
      <c r="B11469" s="249">
        <v>42256</v>
      </c>
      <c r="C11469" s="1" t="s">
        <v>18</v>
      </c>
      <c r="D11469" s="2">
        <v>192</v>
      </c>
      <c r="G11469" s="2"/>
    </row>
    <row r="11470" spans="2:8" hidden="1" outlineLevel="1">
      <c r="B11470" s="249">
        <v>42257</v>
      </c>
      <c r="C11470" s="236" t="s">
        <v>525</v>
      </c>
      <c r="D11470" s="70">
        <v>26</v>
      </c>
      <c r="F11470" s="2"/>
      <c r="G11470" s="2"/>
    </row>
    <row r="11471" spans="2:8" hidden="1" outlineLevel="1">
      <c r="B11471" s="249">
        <v>42257</v>
      </c>
      <c r="C11471" s="1" t="s">
        <v>525</v>
      </c>
      <c r="D11471" s="2">
        <v>12</v>
      </c>
      <c r="F11471" s="2"/>
      <c r="H11471" s="7"/>
    </row>
    <row r="11472" spans="2:8" hidden="1" outlineLevel="1">
      <c r="B11472" s="249">
        <v>42257</v>
      </c>
      <c r="C11472" s="1" t="s">
        <v>12</v>
      </c>
      <c r="D11472" s="2">
        <v>50</v>
      </c>
      <c r="F11472" s="2"/>
      <c r="H11472" s="7"/>
    </row>
    <row r="11473" spans="2:15" hidden="1" outlineLevel="1">
      <c r="B11473" s="249">
        <v>42257</v>
      </c>
      <c r="C11473" s="1" t="s">
        <v>525</v>
      </c>
      <c r="D11473" s="2">
        <v>50</v>
      </c>
      <c r="H11473" s="7"/>
    </row>
    <row r="11474" spans="2:15" hidden="1" outlineLevel="1">
      <c r="B11474" s="249">
        <v>42257</v>
      </c>
      <c r="C11474" s="1" t="s">
        <v>6213</v>
      </c>
      <c r="D11474" s="2">
        <v>300</v>
      </c>
      <c r="F11474" s="2"/>
      <c r="G11474" s="2"/>
    </row>
    <row r="11475" spans="2:15" hidden="1" outlineLevel="1">
      <c r="B11475" s="249">
        <v>42257</v>
      </c>
      <c r="C11475" s="1" t="s">
        <v>51</v>
      </c>
      <c r="D11475" s="2">
        <v>90</v>
      </c>
      <c r="G11475" s="2"/>
    </row>
    <row r="11476" spans="2:15" hidden="1" outlineLevel="1">
      <c r="B11476" s="249">
        <v>42258</v>
      </c>
      <c r="C11476" s="1" t="s">
        <v>525</v>
      </c>
      <c r="D11476" s="2">
        <v>26</v>
      </c>
      <c r="G11476" s="2"/>
    </row>
    <row r="11477" spans="2:15" hidden="1" outlineLevel="1">
      <c r="B11477" s="249">
        <v>42258</v>
      </c>
      <c r="C11477" s="2" t="s">
        <v>12</v>
      </c>
      <c r="D11477" s="2">
        <v>123</v>
      </c>
      <c r="F11477" s="2"/>
    </row>
    <row r="11478" spans="2:15" hidden="1" outlineLevel="1">
      <c r="B11478" s="249">
        <v>42258</v>
      </c>
      <c r="C11478" s="1" t="s">
        <v>525</v>
      </c>
      <c r="D11478" s="14">
        <v>107</v>
      </c>
    </row>
    <row r="11479" spans="2:15" hidden="1" outlineLevel="1">
      <c r="B11479" s="249">
        <v>42258</v>
      </c>
      <c r="C11479" s="1" t="s">
        <v>525</v>
      </c>
      <c r="D11479" s="2">
        <v>20</v>
      </c>
    </row>
    <row r="11480" spans="2:15" hidden="1" outlineLevel="1">
      <c r="B11480" s="249">
        <v>42258</v>
      </c>
      <c r="C11480" s="1" t="s">
        <v>516</v>
      </c>
      <c r="D11480" s="2">
        <v>20</v>
      </c>
      <c r="F11480" s="2"/>
    </row>
    <row r="11481" spans="2:15" hidden="1" outlineLevel="1">
      <c r="B11481" s="249">
        <v>42259</v>
      </c>
      <c r="C11481" s="1" t="s">
        <v>6147</v>
      </c>
      <c r="D11481" s="2">
        <v>150</v>
      </c>
    </row>
    <row r="11482" spans="2:15" hidden="1" outlineLevel="1">
      <c r="B11482" s="249">
        <v>42259</v>
      </c>
      <c r="C11482" s="1" t="s">
        <v>114</v>
      </c>
      <c r="D11482" s="2">
        <v>50</v>
      </c>
      <c r="F11482" s="2"/>
    </row>
    <row r="11483" spans="2:15" hidden="1" outlineLevel="1">
      <c r="B11483" s="249">
        <v>42259</v>
      </c>
      <c r="C11483" s="1" t="s">
        <v>143</v>
      </c>
      <c r="D11483" s="2">
        <v>30</v>
      </c>
    </row>
    <row r="11484" spans="2:15" hidden="1" outlineLevel="1">
      <c r="B11484" s="249">
        <v>42259</v>
      </c>
      <c r="C11484" s="1" t="s">
        <v>949</v>
      </c>
      <c r="D11484" s="2">
        <v>275</v>
      </c>
      <c r="F11484" s="2"/>
    </row>
    <row r="11485" spans="2:15" hidden="1" outlineLevel="1">
      <c r="B11485" s="249">
        <v>42259</v>
      </c>
      <c r="C11485" s="1" t="s">
        <v>336</v>
      </c>
      <c r="D11485" s="2">
        <v>50</v>
      </c>
      <c r="F11485" s="2"/>
    </row>
    <row r="11486" spans="2:15" hidden="1" outlineLevel="1">
      <c r="B11486" s="249">
        <v>42260</v>
      </c>
      <c r="C11486" s="1" t="s">
        <v>289</v>
      </c>
      <c r="D11486" s="2">
        <v>20</v>
      </c>
    </row>
    <row r="11487" spans="2:15" hidden="1" outlineLevel="1">
      <c r="B11487" s="249">
        <v>42260</v>
      </c>
      <c r="C11487" s="1" t="s">
        <v>401</v>
      </c>
      <c r="D11487" s="2">
        <v>44</v>
      </c>
      <c r="F11487" s="2"/>
    </row>
    <row r="11488" spans="2:15" hidden="1" outlineLevel="1">
      <c r="B11488" s="249">
        <v>42260</v>
      </c>
      <c r="C11488" s="2" t="s">
        <v>6216</v>
      </c>
      <c r="D11488" s="2">
        <v>360</v>
      </c>
      <c r="F11488" s="233"/>
      <c r="G11488"/>
      <c r="H11488"/>
      <c r="I11488"/>
      <c r="J11488"/>
      <c r="K11488"/>
      <c r="L11488"/>
      <c r="M11488"/>
      <c r="N11488"/>
      <c r="O11488"/>
    </row>
    <row r="11489" spans="2:11" hidden="1" outlineLevel="1">
      <c r="B11489" s="249">
        <v>42260</v>
      </c>
      <c r="C11489" s="1" t="s">
        <v>6217</v>
      </c>
      <c r="D11489" s="2">
        <v>60</v>
      </c>
    </row>
    <row r="11490" spans="2:11" hidden="1" outlineLevel="1">
      <c r="B11490" s="249">
        <v>42260</v>
      </c>
      <c r="C11490" s="1" t="s">
        <v>246</v>
      </c>
      <c r="D11490" s="2">
        <v>100</v>
      </c>
      <c r="G11490" s="2"/>
      <c r="I11490" s="32"/>
      <c r="K11490" s="2"/>
    </row>
    <row r="11491" spans="2:11" hidden="1" outlineLevel="1">
      <c r="B11491" s="249">
        <v>42260</v>
      </c>
      <c r="C11491" s="1" t="s">
        <v>114</v>
      </c>
      <c r="D11491" s="2">
        <v>120</v>
      </c>
      <c r="F11491" s="2"/>
      <c r="I11491" s="32"/>
      <c r="K11491" s="2"/>
    </row>
    <row r="11492" spans="2:11" hidden="1" outlineLevel="1">
      <c r="B11492" s="249">
        <v>42260</v>
      </c>
      <c r="C11492" s="2" t="s">
        <v>6218</v>
      </c>
      <c r="D11492" s="2">
        <v>400</v>
      </c>
      <c r="F11492" s="2"/>
    </row>
    <row r="11493" spans="2:11" hidden="1" outlineLevel="1">
      <c r="B11493" s="249">
        <v>42261</v>
      </c>
      <c r="C11493" s="2" t="s">
        <v>525</v>
      </c>
      <c r="D11493" s="2">
        <v>71</v>
      </c>
      <c r="F11493" s="2"/>
      <c r="G11493" s="2"/>
    </row>
    <row r="11494" spans="2:11" hidden="1" outlineLevel="1">
      <c r="B11494" s="249">
        <v>42261</v>
      </c>
      <c r="C11494" s="2" t="s">
        <v>6229</v>
      </c>
      <c r="D11494" s="2">
        <v>40</v>
      </c>
      <c r="F11494" s="2"/>
    </row>
    <row r="11495" spans="2:11" hidden="1" outlineLevel="1">
      <c r="B11495" s="249">
        <v>42261</v>
      </c>
      <c r="C11495" s="2" t="s">
        <v>6230</v>
      </c>
      <c r="D11495" s="2">
        <v>30</v>
      </c>
    </row>
    <row r="11496" spans="2:11" hidden="1" outlineLevel="1">
      <c r="B11496" s="249">
        <v>42261</v>
      </c>
      <c r="C11496" s="2" t="s">
        <v>6232</v>
      </c>
      <c r="D11496" s="2">
        <v>70</v>
      </c>
    </row>
    <row r="11497" spans="2:11" hidden="1" outlineLevel="1">
      <c r="B11497" s="249">
        <v>42261</v>
      </c>
      <c r="C11497" s="2" t="s">
        <v>6231</v>
      </c>
      <c r="D11497" s="2">
        <v>45</v>
      </c>
    </row>
    <row r="11498" spans="2:11" hidden="1" outlineLevel="1">
      <c r="B11498" s="249">
        <v>42261</v>
      </c>
      <c r="C11498" s="1" t="s">
        <v>3262</v>
      </c>
      <c r="D11498" s="2">
        <v>60</v>
      </c>
    </row>
    <row r="11499" spans="2:11" hidden="1" outlineLevel="1">
      <c r="B11499" s="249">
        <v>42261</v>
      </c>
      <c r="C11499" s="1" t="s">
        <v>3052</v>
      </c>
      <c r="D11499" s="2">
        <v>10</v>
      </c>
      <c r="F11499" s="2"/>
    </row>
    <row r="11500" spans="2:11" hidden="1" outlineLevel="1">
      <c r="B11500" s="249">
        <v>42261</v>
      </c>
      <c r="C11500" s="1" t="s">
        <v>51</v>
      </c>
      <c r="D11500" s="2">
        <v>80</v>
      </c>
    </row>
    <row r="11501" spans="2:11" hidden="1" outlineLevel="1">
      <c r="B11501" s="249">
        <v>42261</v>
      </c>
      <c r="C11501" s="1" t="s">
        <v>4747</v>
      </c>
      <c r="D11501" s="2">
        <v>40</v>
      </c>
      <c r="F11501" s="2"/>
    </row>
    <row r="11502" spans="2:11" hidden="1" outlineLevel="1">
      <c r="B11502" s="249">
        <v>42262</v>
      </c>
      <c r="C11502" s="1" t="s">
        <v>6224</v>
      </c>
      <c r="D11502" s="2">
        <v>1000</v>
      </c>
      <c r="F11502" s="2"/>
    </row>
    <row r="11503" spans="2:11" hidden="1" outlineLevel="1">
      <c r="B11503" s="249">
        <v>42262</v>
      </c>
      <c r="C11503" s="1" t="s">
        <v>525</v>
      </c>
      <c r="D11503" s="2">
        <v>145</v>
      </c>
    </row>
    <row r="11504" spans="2:11" hidden="1" outlineLevel="1">
      <c r="B11504" s="249">
        <v>42262</v>
      </c>
      <c r="C11504" s="1" t="s">
        <v>114</v>
      </c>
      <c r="D11504" s="2">
        <v>40</v>
      </c>
    </row>
    <row r="11505" spans="2:10" hidden="1" outlineLevel="1">
      <c r="B11505" s="249">
        <v>42262</v>
      </c>
      <c r="C11505" s="1" t="s">
        <v>4771</v>
      </c>
      <c r="D11505" s="2">
        <v>10</v>
      </c>
    </row>
    <row r="11506" spans="2:10" hidden="1" outlineLevel="1">
      <c r="B11506" s="249">
        <v>42262</v>
      </c>
      <c r="C11506" s="1" t="s">
        <v>516</v>
      </c>
      <c r="D11506" s="2">
        <v>60</v>
      </c>
      <c r="F11506" s="2"/>
    </row>
    <row r="11507" spans="2:10" hidden="1" outlineLevel="1">
      <c r="B11507" s="249">
        <v>42262</v>
      </c>
      <c r="C11507" s="1" t="s">
        <v>949</v>
      </c>
      <c r="D11507" s="2">
        <v>90</v>
      </c>
      <c r="F11507" s="2"/>
    </row>
    <row r="11508" spans="2:10" hidden="1" outlineLevel="1">
      <c r="B11508" s="249">
        <v>42262</v>
      </c>
      <c r="C11508" s="1" t="s">
        <v>401</v>
      </c>
      <c r="D11508" s="2">
        <v>39</v>
      </c>
      <c r="F11508" s="2"/>
      <c r="H11508" s="7"/>
    </row>
    <row r="11509" spans="2:10" hidden="1" outlineLevel="1">
      <c r="B11509" s="249">
        <v>42262</v>
      </c>
      <c r="C11509" s="1" t="s">
        <v>2359</v>
      </c>
      <c r="D11509" s="2">
        <v>15</v>
      </c>
      <c r="H11509" s="7"/>
    </row>
    <row r="11510" spans="2:10" hidden="1" outlineLevel="1">
      <c r="B11510" s="249">
        <v>42263</v>
      </c>
      <c r="C11510" s="1" t="s">
        <v>525</v>
      </c>
      <c r="D11510" s="2">
        <v>26</v>
      </c>
      <c r="E11510" s="2"/>
      <c r="J11510" s="7"/>
    </row>
    <row r="11511" spans="2:10" hidden="1" outlineLevel="1">
      <c r="B11511" s="249">
        <v>42263</v>
      </c>
      <c r="C11511" s="1" t="s">
        <v>6242</v>
      </c>
      <c r="D11511" s="2">
        <v>180</v>
      </c>
      <c r="E11511" s="2"/>
      <c r="F11511" s="2"/>
      <c r="J11511" s="7"/>
    </row>
    <row r="11512" spans="2:10" hidden="1" outlineLevel="1">
      <c r="B11512" s="249">
        <v>42263</v>
      </c>
      <c r="C11512" s="1" t="s">
        <v>6243</v>
      </c>
      <c r="D11512" s="2">
        <v>230</v>
      </c>
      <c r="F11512" s="2"/>
    </row>
    <row r="11513" spans="2:10" hidden="1" outlineLevel="1">
      <c r="B11513" s="249">
        <v>42263</v>
      </c>
      <c r="C11513" s="1" t="s">
        <v>525</v>
      </c>
      <c r="D11513" s="2">
        <v>32</v>
      </c>
      <c r="H11513" s="2"/>
    </row>
    <row r="11514" spans="2:10" hidden="1" outlineLevel="1">
      <c r="B11514" s="249">
        <v>42263</v>
      </c>
      <c r="C11514" s="1" t="s">
        <v>2853</v>
      </c>
      <c r="D11514" s="2">
        <v>20</v>
      </c>
      <c r="F11514" s="2"/>
    </row>
    <row r="11515" spans="2:10" hidden="1" outlineLevel="1">
      <c r="B11515" s="249">
        <v>42264</v>
      </c>
      <c r="C11515" s="1" t="s">
        <v>5761</v>
      </c>
      <c r="D11515" s="2">
        <v>8</v>
      </c>
      <c r="F11515" s="2"/>
    </row>
    <row r="11516" spans="2:10" hidden="1" outlineLevel="1">
      <c r="B11516" s="249">
        <v>42264</v>
      </c>
      <c r="C11516" s="1" t="s">
        <v>949</v>
      </c>
      <c r="D11516" s="2">
        <v>30</v>
      </c>
      <c r="F11516" s="2"/>
    </row>
    <row r="11517" spans="2:10" hidden="1" outlineLevel="1">
      <c r="B11517" s="249">
        <v>42264</v>
      </c>
      <c r="C11517" s="1" t="s">
        <v>18</v>
      </c>
      <c r="D11517" s="2">
        <v>210</v>
      </c>
    </row>
    <row r="11518" spans="2:10" hidden="1" outlineLevel="1">
      <c r="B11518" s="249">
        <v>42264</v>
      </c>
      <c r="C11518" s="1" t="s">
        <v>401</v>
      </c>
      <c r="D11518" s="2">
        <v>50</v>
      </c>
      <c r="F11518" s="2"/>
      <c r="G11518" s="2"/>
    </row>
    <row r="11519" spans="2:10" hidden="1" outlineLevel="1">
      <c r="B11519" s="249">
        <v>42265</v>
      </c>
      <c r="C11519" s="1" t="s">
        <v>525</v>
      </c>
      <c r="D11519" s="2">
        <v>30</v>
      </c>
    </row>
    <row r="11520" spans="2:10" hidden="1" outlineLevel="1">
      <c r="B11520" s="249">
        <v>42265</v>
      </c>
      <c r="C11520" s="1" t="s">
        <v>525</v>
      </c>
      <c r="D11520" s="2">
        <v>130</v>
      </c>
    </row>
    <row r="11521" spans="2:6" hidden="1" outlineLevel="1">
      <c r="B11521" s="249">
        <v>42265</v>
      </c>
      <c r="C11521" s="1" t="s">
        <v>6250</v>
      </c>
      <c r="D11521" s="2">
        <v>100</v>
      </c>
      <c r="F11521" s="2"/>
    </row>
    <row r="11522" spans="2:6" hidden="1" outlineLevel="1">
      <c r="B11522" s="249">
        <v>42265</v>
      </c>
      <c r="C11522" s="1" t="s">
        <v>23</v>
      </c>
      <c r="D11522" s="2">
        <v>190</v>
      </c>
      <c r="F11522" s="2"/>
    </row>
    <row r="11523" spans="2:6" hidden="1" outlineLevel="1">
      <c r="B11523" s="249">
        <v>42266</v>
      </c>
      <c r="C11523" s="1" t="s">
        <v>81</v>
      </c>
      <c r="D11523" s="2">
        <v>20</v>
      </c>
      <c r="F11523" s="2"/>
    </row>
    <row r="11524" spans="2:6" hidden="1" outlineLevel="1">
      <c r="B11524" s="249">
        <v>42266</v>
      </c>
      <c r="C11524" s="1" t="s">
        <v>5295</v>
      </c>
      <c r="D11524" s="2">
        <v>75</v>
      </c>
    </row>
    <row r="11525" spans="2:6" hidden="1" outlineLevel="1">
      <c r="B11525" s="249">
        <v>42266</v>
      </c>
      <c r="C11525" s="1" t="s">
        <v>154</v>
      </c>
      <c r="D11525" s="2">
        <v>200</v>
      </c>
      <c r="F11525" s="2"/>
    </row>
    <row r="11526" spans="2:6" hidden="1" outlineLevel="1">
      <c r="B11526" s="249">
        <v>42266</v>
      </c>
      <c r="C11526" s="1" t="s">
        <v>5295</v>
      </c>
      <c r="D11526" s="2">
        <v>40</v>
      </c>
    </row>
    <row r="11527" spans="2:6" hidden="1" outlineLevel="1">
      <c r="B11527" s="249">
        <v>42267</v>
      </c>
      <c r="C11527" s="1" t="s">
        <v>6251</v>
      </c>
      <c r="D11527" s="2">
        <v>40</v>
      </c>
      <c r="F11527" s="2"/>
    </row>
    <row r="11528" spans="2:6" hidden="1" outlineLevel="1">
      <c r="B11528" s="249">
        <v>42267</v>
      </c>
      <c r="C11528" s="2" t="s">
        <v>369</v>
      </c>
      <c r="D11528" s="2">
        <v>40</v>
      </c>
      <c r="F11528" s="2"/>
    </row>
    <row r="11529" spans="2:6" hidden="1" outlineLevel="1">
      <c r="B11529" s="249">
        <v>42267</v>
      </c>
      <c r="C11529" s="205" t="s">
        <v>114</v>
      </c>
      <c r="D11529" s="2">
        <v>150</v>
      </c>
      <c r="F11529" s="2"/>
    </row>
    <row r="11530" spans="2:6" hidden="1" outlineLevel="1">
      <c r="B11530" s="249">
        <v>42267</v>
      </c>
      <c r="C11530" s="1" t="s">
        <v>702</v>
      </c>
      <c r="D11530" s="2">
        <v>100</v>
      </c>
    </row>
    <row r="11531" spans="2:6" hidden="1" outlineLevel="1">
      <c r="B11531" s="249">
        <v>42268</v>
      </c>
      <c r="C11531" s="1" t="s">
        <v>309</v>
      </c>
      <c r="D11531" s="2">
        <v>2160</v>
      </c>
      <c r="F11531" s="2"/>
    </row>
    <row r="11532" spans="2:6" hidden="1" outlineLevel="1">
      <c r="B11532" s="249">
        <v>42268</v>
      </c>
      <c r="C11532" s="1" t="s">
        <v>114</v>
      </c>
      <c r="D11532" s="2">
        <v>150</v>
      </c>
      <c r="F11532" s="2"/>
    </row>
    <row r="11533" spans="2:6" hidden="1" outlineLevel="1">
      <c r="B11533" s="249">
        <v>42268</v>
      </c>
      <c r="C11533" s="1" t="s">
        <v>516</v>
      </c>
      <c r="D11533" s="2">
        <v>40</v>
      </c>
      <c r="F11533" s="2"/>
    </row>
    <row r="11534" spans="2:6" hidden="1" outlineLevel="1">
      <c r="B11534" s="249">
        <v>42269</v>
      </c>
      <c r="C11534" s="1" t="s">
        <v>5295</v>
      </c>
      <c r="D11534" s="2">
        <v>25</v>
      </c>
      <c r="F11534" s="2"/>
    </row>
    <row r="11535" spans="2:6" hidden="1" outlineLevel="1">
      <c r="B11535" s="249">
        <v>42269</v>
      </c>
      <c r="C11535" s="1" t="s">
        <v>289</v>
      </c>
      <c r="D11535" s="2">
        <v>25</v>
      </c>
    </row>
    <row r="11536" spans="2:6" hidden="1" outlineLevel="1">
      <c r="B11536" s="249">
        <v>42269</v>
      </c>
      <c r="C11536" s="1" t="s">
        <v>6254</v>
      </c>
      <c r="D11536" s="2">
        <v>800</v>
      </c>
    </row>
    <row r="11537" spans="2:6" hidden="1" outlineLevel="1">
      <c r="B11537" s="249">
        <v>42269</v>
      </c>
      <c r="C11537" s="2" t="s">
        <v>445</v>
      </c>
      <c r="D11537" s="2">
        <v>150</v>
      </c>
    </row>
    <row r="11538" spans="2:6" hidden="1" outlineLevel="1">
      <c r="B11538" s="249">
        <v>42269</v>
      </c>
      <c r="C11538" s="2" t="s">
        <v>6255</v>
      </c>
      <c r="D11538" s="2">
        <v>50</v>
      </c>
    </row>
    <row r="11539" spans="2:6" hidden="1" outlineLevel="1">
      <c r="B11539" s="249">
        <v>42269</v>
      </c>
      <c r="C11539" s="267" t="s">
        <v>23</v>
      </c>
      <c r="D11539" s="404">
        <v>60</v>
      </c>
    </row>
    <row r="11540" spans="2:6" hidden="1" outlineLevel="1">
      <c r="B11540" s="249">
        <v>42270</v>
      </c>
      <c r="C11540" s="267" t="s">
        <v>172</v>
      </c>
      <c r="D11540" s="404">
        <v>90</v>
      </c>
      <c r="F11540" s="2"/>
    </row>
    <row r="11541" spans="2:6" hidden="1" outlineLevel="1">
      <c r="B11541" s="249">
        <v>42270</v>
      </c>
      <c r="C11541" s="2" t="s">
        <v>6255</v>
      </c>
      <c r="D11541" s="2">
        <v>20</v>
      </c>
      <c r="F11541" s="2"/>
    </row>
    <row r="11542" spans="2:6" hidden="1" outlineLevel="1">
      <c r="B11542" s="249">
        <v>42270</v>
      </c>
      <c r="C11542" s="267" t="s">
        <v>6256</v>
      </c>
      <c r="D11542" s="404">
        <v>120</v>
      </c>
    </row>
    <row r="11543" spans="2:6" hidden="1" outlineLevel="1">
      <c r="B11543" s="249">
        <v>42270</v>
      </c>
      <c r="C11543" s="267" t="s">
        <v>154</v>
      </c>
      <c r="D11543" s="404">
        <v>185</v>
      </c>
    </row>
    <row r="11544" spans="2:6" hidden="1" outlineLevel="1">
      <c r="B11544" s="249">
        <v>42270</v>
      </c>
      <c r="C11544" s="1" t="s">
        <v>172</v>
      </c>
      <c r="D11544" s="2">
        <v>20</v>
      </c>
    </row>
    <row r="11545" spans="2:6" hidden="1" outlineLevel="1">
      <c r="B11545" s="249">
        <v>42270</v>
      </c>
      <c r="C11545" s="1" t="s">
        <v>6257</v>
      </c>
      <c r="D11545" s="2">
        <v>75</v>
      </c>
      <c r="F11545" s="228"/>
    </row>
    <row r="11546" spans="2:6" hidden="1" outlineLevel="1">
      <c r="B11546" s="249">
        <v>42270</v>
      </c>
      <c r="C11546" s="267" t="s">
        <v>172</v>
      </c>
      <c r="D11546" s="404">
        <v>40</v>
      </c>
      <c r="F11546" s="2"/>
    </row>
    <row r="11547" spans="2:6" hidden="1" outlineLevel="1">
      <c r="B11547" s="249">
        <v>42270</v>
      </c>
      <c r="C11547" s="477" t="s">
        <v>6258</v>
      </c>
      <c r="D11547" s="404">
        <v>40</v>
      </c>
    </row>
    <row r="11548" spans="2:6" hidden="1" outlineLevel="1">
      <c r="B11548" s="249">
        <v>42270</v>
      </c>
      <c r="C11548" s="1" t="s">
        <v>4281</v>
      </c>
      <c r="D11548" s="2">
        <v>220</v>
      </c>
      <c r="F11548" s="2"/>
    </row>
    <row r="11549" spans="2:6" hidden="1" outlineLevel="1">
      <c r="B11549" s="249">
        <v>42270</v>
      </c>
      <c r="C11549" s="1" t="s">
        <v>6259</v>
      </c>
      <c r="D11549" s="404">
        <v>20</v>
      </c>
      <c r="F11549" s="2"/>
    </row>
    <row r="11550" spans="2:6" hidden="1" outlineLevel="1">
      <c r="B11550" s="249">
        <v>42270</v>
      </c>
      <c r="C11550" s="267" t="s">
        <v>6260</v>
      </c>
      <c r="D11550" s="404">
        <v>100</v>
      </c>
    </row>
    <row r="11551" spans="2:6" hidden="1" outlineLevel="1">
      <c r="B11551" s="249">
        <v>42271</v>
      </c>
      <c r="C11551" s="404" t="s">
        <v>154</v>
      </c>
      <c r="D11551" s="404">
        <v>300</v>
      </c>
      <c r="F11551" s="2"/>
    </row>
    <row r="11552" spans="2:6" hidden="1" outlineLevel="1">
      <c r="B11552" s="249">
        <v>42271</v>
      </c>
      <c r="C11552" s="267" t="s">
        <v>2326</v>
      </c>
      <c r="D11552" s="404">
        <v>150</v>
      </c>
      <c r="F11552" s="2"/>
    </row>
    <row r="11553" spans="2:7" hidden="1" outlineLevel="1">
      <c r="B11553" s="249">
        <v>42271</v>
      </c>
      <c r="C11553" s="267" t="s">
        <v>401</v>
      </c>
      <c r="D11553" s="404">
        <v>50</v>
      </c>
    </row>
    <row r="11554" spans="2:7" hidden="1" outlineLevel="1">
      <c r="B11554" s="249">
        <v>42271</v>
      </c>
      <c r="C11554" s="267" t="s">
        <v>6261</v>
      </c>
      <c r="D11554" s="404">
        <v>750</v>
      </c>
      <c r="F11554" s="2"/>
    </row>
    <row r="11555" spans="2:7" hidden="1" outlineLevel="1">
      <c r="B11555" s="249">
        <v>42271</v>
      </c>
      <c r="C11555" s="267" t="s">
        <v>485</v>
      </c>
      <c r="D11555" s="404">
        <v>20</v>
      </c>
    </row>
    <row r="11556" spans="2:7" hidden="1" outlineLevel="1">
      <c r="B11556" s="249">
        <v>42271</v>
      </c>
      <c r="C11556" s="1" t="s">
        <v>23</v>
      </c>
      <c r="D11556" s="2">
        <v>40</v>
      </c>
    </row>
    <row r="11557" spans="2:7" hidden="1" outlineLevel="1">
      <c r="B11557" s="249">
        <v>42271</v>
      </c>
      <c r="C11557" s="1" t="s">
        <v>23</v>
      </c>
      <c r="D11557" s="2">
        <v>90</v>
      </c>
    </row>
    <row r="11558" spans="2:7" hidden="1" outlineLevel="1">
      <c r="B11558" s="249">
        <v>42271</v>
      </c>
      <c r="C11558" s="1" t="s">
        <v>23</v>
      </c>
      <c r="D11558" s="2">
        <v>12</v>
      </c>
      <c r="F11558" s="2"/>
    </row>
    <row r="11559" spans="2:7" hidden="1" outlineLevel="1">
      <c r="B11559" s="249">
        <v>42272</v>
      </c>
      <c r="C11559" s="1" t="s">
        <v>289</v>
      </c>
      <c r="D11559" s="2">
        <v>80</v>
      </c>
    </row>
    <row r="11560" spans="2:7" hidden="1" outlineLevel="1">
      <c r="B11560" s="249">
        <v>42272</v>
      </c>
      <c r="C11560" s="2" t="s">
        <v>774</v>
      </c>
      <c r="D11560" s="2">
        <v>50</v>
      </c>
    </row>
    <row r="11561" spans="2:7" hidden="1" outlineLevel="1">
      <c r="B11561" s="249">
        <v>42272</v>
      </c>
      <c r="C11561" s="2" t="s">
        <v>154</v>
      </c>
      <c r="D11561" s="2">
        <v>152</v>
      </c>
      <c r="F11561" s="2"/>
    </row>
    <row r="11562" spans="2:7" hidden="1" outlineLevel="1">
      <c r="B11562" s="249">
        <v>42272</v>
      </c>
      <c r="C11562" s="1" t="s">
        <v>6262</v>
      </c>
      <c r="D11562" s="2">
        <v>1200</v>
      </c>
    </row>
    <row r="11563" spans="2:7" hidden="1" outlineLevel="1">
      <c r="B11563" s="249">
        <v>42272</v>
      </c>
      <c r="C11563" s="1" t="s">
        <v>3052</v>
      </c>
      <c r="D11563" s="70">
        <v>10</v>
      </c>
    </row>
    <row r="11564" spans="2:7" hidden="1" outlineLevel="1">
      <c r="B11564" s="249">
        <v>42272</v>
      </c>
      <c r="C11564" s="1" t="s">
        <v>23</v>
      </c>
      <c r="D11564" s="2">
        <v>256</v>
      </c>
    </row>
    <row r="11565" spans="2:7" hidden="1" outlineLevel="1">
      <c r="B11565" s="249">
        <v>42273</v>
      </c>
      <c r="C11565" s="236" t="s">
        <v>6263</v>
      </c>
      <c r="D11565" s="70">
        <v>110</v>
      </c>
      <c r="F11565" s="2"/>
      <c r="G11565" s="2"/>
    </row>
    <row r="11566" spans="2:7" hidden="1" outlineLevel="1">
      <c r="B11566" s="249">
        <v>42273</v>
      </c>
      <c r="C11566" s="1" t="s">
        <v>525</v>
      </c>
      <c r="D11566" s="2">
        <v>20</v>
      </c>
    </row>
    <row r="11567" spans="2:7" hidden="1" outlineLevel="1">
      <c r="B11567" s="249">
        <v>42273</v>
      </c>
      <c r="C11567" s="1" t="s">
        <v>23</v>
      </c>
      <c r="D11567" s="2">
        <v>45</v>
      </c>
    </row>
    <row r="11568" spans="2:7" hidden="1" outlineLevel="1">
      <c r="B11568" s="249">
        <v>42274</v>
      </c>
      <c r="C11568" s="1" t="s">
        <v>309</v>
      </c>
      <c r="D11568" s="2">
        <v>1710</v>
      </c>
    </row>
    <row r="11569" spans="2:7" hidden="1" outlineLevel="1">
      <c r="B11569" s="249">
        <v>42274</v>
      </c>
      <c r="C11569" s="1" t="s">
        <v>5295</v>
      </c>
      <c r="D11569" s="2">
        <v>40</v>
      </c>
    </row>
    <row r="11570" spans="2:7" hidden="1" outlineLevel="1">
      <c r="B11570" s="249">
        <v>42274</v>
      </c>
      <c r="C11570" s="1" t="s">
        <v>6264</v>
      </c>
      <c r="D11570" s="2">
        <v>120</v>
      </c>
    </row>
    <row r="11571" spans="2:7" hidden="1" outlineLevel="1">
      <c r="B11571" s="249">
        <v>42274</v>
      </c>
      <c r="C11571" s="2" t="s">
        <v>6217</v>
      </c>
      <c r="D11571" s="2">
        <v>30</v>
      </c>
      <c r="F11571" s="2"/>
    </row>
    <row r="11572" spans="2:7" hidden="1" outlineLevel="1">
      <c r="B11572" s="249">
        <v>42274</v>
      </c>
      <c r="C11572" s="1" t="s">
        <v>114</v>
      </c>
      <c r="D11572" s="2">
        <v>50</v>
      </c>
    </row>
    <row r="11573" spans="2:7" hidden="1" outlineLevel="1">
      <c r="B11573" s="249">
        <v>42274</v>
      </c>
      <c r="C11573" s="1" t="s">
        <v>2401</v>
      </c>
      <c r="D11573" s="2">
        <v>20</v>
      </c>
    </row>
    <row r="11574" spans="2:7" hidden="1" outlineLevel="1">
      <c r="B11574" s="249">
        <v>42274</v>
      </c>
      <c r="C11574" s="1" t="s">
        <v>6265</v>
      </c>
      <c r="D11574" s="2">
        <v>700</v>
      </c>
    </row>
    <row r="11575" spans="2:7" hidden="1" outlineLevel="1">
      <c r="B11575" s="249">
        <v>42274</v>
      </c>
      <c r="C11575" s="1" t="s">
        <v>246</v>
      </c>
      <c r="D11575" s="2">
        <v>15</v>
      </c>
    </row>
    <row r="11576" spans="2:7" hidden="1" outlineLevel="1">
      <c r="B11576" s="249">
        <v>42274</v>
      </c>
      <c r="C11576" s="383" t="s">
        <v>147</v>
      </c>
      <c r="D11576" s="2">
        <v>100</v>
      </c>
    </row>
    <row r="11577" spans="2:7" hidden="1" outlineLevel="1">
      <c r="B11577" s="249">
        <v>42274</v>
      </c>
      <c r="C11577" s="1" t="s">
        <v>51</v>
      </c>
      <c r="D11577" s="2">
        <v>35</v>
      </c>
    </row>
    <row r="11578" spans="2:7" hidden="1" outlineLevel="1">
      <c r="B11578" s="249">
        <v>42274</v>
      </c>
      <c r="C11578" s="383" t="s">
        <v>220</v>
      </c>
      <c r="D11578" s="320">
        <v>30</v>
      </c>
      <c r="G11578" s="2"/>
    </row>
    <row r="11579" spans="2:7" hidden="1" outlineLevel="1">
      <c r="B11579" s="249">
        <v>42275</v>
      </c>
      <c r="C11579" s="1" t="s">
        <v>525</v>
      </c>
      <c r="D11579" s="2">
        <v>130</v>
      </c>
    </row>
    <row r="11580" spans="2:7" hidden="1" outlineLevel="1">
      <c r="B11580" s="249">
        <v>42275</v>
      </c>
      <c r="C11580" s="1" t="s">
        <v>114</v>
      </c>
      <c r="D11580" s="2">
        <v>100</v>
      </c>
    </row>
    <row r="11581" spans="2:7" hidden="1" outlineLevel="1">
      <c r="B11581" s="249">
        <v>42276</v>
      </c>
      <c r="C11581" s="1" t="s">
        <v>525</v>
      </c>
      <c r="D11581" s="2">
        <v>220</v>
      </c>
    </row>
    <row r="11582" spans="2:7" hidden="1" outlineLevel="1">
      <c r="B11582" s="249">
        <v>42276</v>
      </c>
      <c r="C11582" s="1" t="s">
        <v>57</v>
      </c>
      <c r="D11582" s="2">
        <v>110</v>
      </c>
    </row>
    <row r="11583" spans="2:7" hidden="1" outlineLevel="1">
      <c r="B11583" s="249">
        <v>42276</v>
      </c>
      <c r="C11583" s="1" t="s">
        <v>51</v>
      </c>
      <c r="D11583" s="2">
        <v>10</v>
      </c>
    </row>
    <row r="11584" spans="2:7" hidden="1" outlineLevel="1">
      <c r="B11584" s="249">
        <v>42276</v>
      </c>
      <c r="C11584" s="1" t="s">
        <v>114</v>
      </c>
      <c r="D11584" s="2">
        <v>92</v>
      </c>
    </row>
    <row r="11585" spans="1:12" hidden="1" outlineLevel="1">
      <c r="B11585" s="249">
        <v>42277</v>
      </c>
      <c r="C11585" s="1" t="s">
        <v>525</v>
      </c>
      <c r="D11585" s="2">
        <v>28</v>
      </c>
    </row>
    <row r="11586" spans="1:12" hidden="1" outlineLevel="1">
      <c r="B11586" s="249">
        <v>42277</v>
      </c>
      <c r="C11586" s="1" t="s">
        <v>2164</v>
      </c>
      <c r="D11586" s="2">
        <v>750</v>
      </c>
    </row>
    <row r="11587" spans="1:12" hidden="1" outlineLevel="1">
      <c r="B11587" s="249">
        <v>42277</v>
      </c>
      <c r="C11587" s="1" t="s">
        <v>525</v>
      </c>
      <c r="D11587" s="2">
        <v>130</v>
      </c>
    </row>
    <row r="11588" spans="1:12" hidden="1" outlineLevel="1">
      <c r="B11588" s="249">
        <v>42277</v>
      </c>
      <c r="C11588" s="1" t="s">
        <v>6295</v>
      </c>
      <c r="D11588" s="2">
        <v>85</v>
      </c>
      <c r="E11588" s="1" t="s">
        <v>3088</v>
      </c>
    </row>
    <row r="11589" spans="1:12" hidden="1" outlineLevel="1">
      <c r="B11589" s="249">
        <v>42277</v>
      </c>
      <c r="C11589" s="1" t="s">
        <v>23</v>
      </c>
      <c r="D11589" s="2">
        <v>80</v>
      </c>
      <c r="E11589" s="1">
        <v>2035</v>
      </c>
    </row>
    <row r="11590" spans="1:12" collapsed="1"/>
    <row r="11591" spans="1:12">
      <c r="B11591" s="2472">
        <v>42278</v>
      </c>
      <c r="C11591" s="2472"/>
      <c r="D11591" s="2472"/>
      <c r="E11591" s="2472"/>
      <c r="F11591" s="2472"/>
      <c r="G11591" s="2472"/>
      <c r="H11591" s="2472"/>
      <c r="I11591" s="2472"/>
      <c r="J11591" s="2472"/>
      <c r="K11591" s="2472"/>
      <c r="L11591" s="2472"/>
    </row>
    <row r="11592" spans="1:12" hidden="1" outlineLevel="1">
      <c r="B11592" s="2473" t="s">
        <v>0</v>
      </c>
      <c r="C11592" s="2473"/>
      <c r="D11592" s="2473"/>
      <c r="I11592" s="2473" t="s">
        <v>2638</v>
      </c>
      <c r="J11592" s="2473"/>
      <c r="K11592" s="2473"/>
    </row>
    <row r="11593" spans="1:12" hidden="1" outlineLevel="1">
      <c r="B11593" s="3" t="s">
        <v>115</v>
      </c>
      <c r="C11593" s="3" t="s">
        <v>116</v>
      </c>
      <c r="D11593" s="4" t="s">
        <v>4</v>
      </c>
      <c r="I11593" s="3" t="s">
        <v>115</v>
      </c>
      <c r="J11593" s="3" t="s">
        <v>116</v>
      </c>
      <c r="K11593" s="4" t="s">
        <v>4</v>
      </c>
    </row>
    <row r="11594" spans="1:12" hidden="1" outlineLevel="1">
      <c r="A11594" s="545" t="s">
        <v>2859</v>
      </c>
      <c r="B11594" s="546">
        <v>42277</v>
      </c>
      <c r="C11594" s="547" t="s">
        <v>2904</v>
      </c>
      <c r="D11594" s="691">
        <v>10000</v>
      </c>
      <c r="E11594" s="28"/>
      <c r="I11594" s="72">
        <v>42278</v>
      </c>
      <c r="J11594" s="1" t="s">
        <v>41</v>
      </c>
      <c r="K11594" s="70">
        <v>0</v>
      </c>
    </row>
    <row r="11595" spans="1:12" hidden="1" outlineLevel="1">
      <c r="A11595" s="438" t="s">
        <v>421</v>
      </c>
      <c r="B11595" s="549">
        <v>42283</v>
      </c>
      <c r="C11595" s="463" t="s">
        <v>3307</v>
      </c>
      <c r="D11595" s="587">
        <v>1000</v>
      </c>
      <c r="E11595" s="28"/>
      <c r="I11595" s="72">
        <v>42278</v>
      </c>
      <c r="J11595" s="1" t="s">
        <v>3587</v>
      </c>
      <c r="K11595" s="70">
        <v>1700</v>
      </c>
    </row>
    <row r="11596" spans="1:12" hidden="1" outlineLevel="1">
      <c r="A11596" s="438"/>
      <c r="B11596" s="549">
        <v>42283</v>
      </c>
      <c r="C11596" s="463" t="s">
        <v>3308</v>
      </c>
      <c r="D11596" s="587">
        <v>2450</v>
      </c>
      <c r="E11596" s="28"/>
      <c r="F11596" s="1" t="s">
        <v>4856</v>
      </c>
      <c r="K11596" s="70"/>
    </row>
    <row r="11597" spans="1:12" hidden="1" outlineLevel="1">
      <c r="A11597" s="438" t="s">
        <v>421</v>
      </c>
      <c r="B11597" s="549" t="s">
        <v>608</v>
      </c>
      <c r="C11597" s="463" t="s">
        <v>5554</v>
      </c>
      <c r="D11597" s="587" t="s">
        <v>608</v>
      </c>
      <c r="E11597" s="28"/>
      <c r="I11597" s="72"/>
      <c r="K11597" s="70"/>
    </row>
    <row r="11598" spans="1:12" ht="30" hidden="1" outlineLevel="1">
      <c r="A11598" s="714" t="s">
        <v>464</v>
      </c>
      <c r="B11598" s="1124" t="s">
        <v>608</v>
      </c>
      <c r="C11598" s="716" t="s">
        <v>4183</v>
      </c>
      <c r="D11598" s="743" t="s">
        <v>608</v>
      </c>
      <c r="E11598" s="28"/>
      <c r="F11598" s="236" t="s">
        <v>3632</v>
      </c>
      <c r="G11598" s="70">
        <v>230</v>
      </c>
      <c r="I11598" s="72"/>
      <c r="K11598" s="70"/>
    </row>
    <row r="11599" spans="1:12" hidden="1" outlineLevel="1">
      <c r="A11599" s="438" t="s">
        <v>421</v>
      </c>
      <c r="B11599" s="549">
        <v>42297</v>
      </c>
      <c r="C11599" s="463" t="s">
        <v>656</v>
      </c>
      <c r="D11599" s="587">
        <v>230</v>
      </c>
      <c r="F11599" s="1059" t="s">
        <v>6173</v>
      </c>
      <c r="G11599" s="1113">
        <f>D11620</f>
        <v>1043</v>
      </c>
      <c r="I11599" s="72"/>
      <c r="J11599" s="1" t="s">
        <v>195</v>
      </c>
      <c r="K11599" s="225">
        <f>SUM(K11594:K11598)</f>
        <v>1700</v>
      </c>
    </row>
    <row r="11600" spans="1:12" hidden="1" outlineLevel="1">
      <c r="A11600" s="438" t="s">
        <v>421</v>
      </c>
      <c r="B11600" s="549" t="s">
        <v>608</v>
      </c>
      <c r="C11600" s="554" t="s">
        <v>3305</v>
      </c>
      <c r="D11600" s="587" t="s">
        <v>608</v>
      </c>
      <c r="F11600" s="1059" t="s">
        <v>22</v>
      </c>
      <c r="G11600" s="70">
        <v>135</v>
      </c>
      <c r="I11600" s="32"/>
      <c r="K11600" s="225"/>
    </row>
    <row r="11601" spans="1:13" hidden="1" outlineLevel="1">
      <c r="A11601" s="709" t="s">
        <v>467</v>
      </c>
      <c r="B11601" s="710">
        <v>42298</v>
      </c>
      <c r="C11601" s="709" t="s">
        <v>3304</v>
      </c>
      <c r="D11601" s="953">
        <v>283.86</v>
      </c>
      <c r="E11601" s="28"/>
      <c r="F11601" s="1059" t="s">
        <v>6</v>
      </c>
      <c r="G11601" s="1113">
        <f>D11610</f>
        <v>2000</v>
      </c>
    </row>
    <row r="11602" spans="1:13" hidden="1" outlineLevel="1">
      <c r="A11602" s="709" t="s">
        <v>467</v>
      </c>
      <c r="B11602" s="710">
        <v>42298</v>
      </c>
      <c r="C11602" s="709" t="s">
        <v>614</v>
      </c>
      <c r="D11602" s="590">
        <v>627.80999999999995</v>
      </c>
      <c r="E11602" s="733"/>
      <c r="F11602" s="1059" t="s">
        <v>3732</v>
      </c>
      <c r="G11602" s="1114">
        <v>1000</v>
      </c>
      <c r="I11602" s="1" t="s">
        <v>115</v>
      </c>
      <c r="J11602" s="1" t="s">
        <v>2</v>
      </c>
      <c r="K11602" s="1" t="s">
        <v>4</v>
      </c>
    </row>
    <row r="11603" spans="1:13" ht="30" hidden="1" outlineLevel="1">
      <c r="A11603" s="1121" t="s">
        <v>421</v>
      </c>
      <c r="B11603" s="1122">
        <v>42291</v>
      </c>
      <c r="C11603" s="1136" t="s">
        <v>6326</v>
      </c>
      <c r="D11603" s="1123" t="s">
        <v>6327</v>
      </c>
      <c r="E11603" s="733"/>
      <c r="F11603" s="1059" t="s">
        <v>531</v>
      </c>
      <c r="G11603" s="1113">
        <f>D11596</f>
        <v>2450</v>
      </c>
      <c r="I11603" s="72">
        <v>42278</v>
      </c>
      <c r="J11603" s="1" t="s">
        <v>2666</v>
      </c>
      <c r="K11603" s="2">
        <v>270</v>
      </c>
      <c r="L11603" s="13"/>
    </row>
    <row r="11604" spans="1:13" ht="15" hidden="1" customHeight="1" outlineLevel="1">
      <c r="A11604" s="438" t="s">
        <v>421</v>
      </c>
      <c r="B11604" s="549" t="s">
        <v>608</v>
      </c>
      <c r="C11604" s="554" t="s">
        <v>475</v>
      </c>
      <c r="D11604" s="695" t="s">
        <v>608</v>
      </c>
      <c r="E11604" s="28"/>
      <c r="F11604" s="1" t="s">
        <v>195</v>
      </c>
      <c r="G11604" s="2">
        <f>SUM(G11598:G11603)</f>
        <v>6858</v>
      </c>
      <c r="I11604" s="249"/>
      <c r="K11604" s="2"/>
      <c r="L11604" s="13"/>
      <c r="M11604" s="13"/>
    </row>
    <row r="11605" spans="1:13" hidden="1" outlineLevel="1">
      <c r="A11605" s="438" t="s">
        <v>421</v>
      </c>
      <c r="B11605" s="549" t="s">
        <v>608</v>
      </c>
      <c r="C11605" s="554" t="s">
        <v>283</v>
      </c>
      <c r="D11605" s="695" t="s">
        <v>608</v>
      </c>
      <c r="E11605" s="28"/>
      <c r="I11605" s="249"/>
      <c r="K11605" s="2"/>
      <c r="L11605" s="13"/>
    </row>
    <row r="11606" spans="1:13" hidden="1" outlineLevel="1">
      <c r="A11606" s="709" t="s">
        <v>467</v>
      </c>
      <c r="B11606" s="710">
        <v>42298</v>
      </c>
      <c r="C11606" s="711" t="s">
        <v>27</v>
      </c>
      <c r="D11606" s="953">
        <v>1138.8599999999999</v>
      </c>
      <c r="E11606" s="28"/>
      <c r="I11606" s="249"/>
      <c r="K11606" s="2"/>
      <c r="L11606" s="13"/>
    </row>
    <row r="11607" spans="1:13" hidden="1" outlineLevel="1">
      <c r="A11607" s="550" t="s">
        <v>3306</v>
      </c>
      <c r="B11607" s="551">
        <v>42278</v>
      </c>
      <c r="C11607" s="560" t="s">
        <v>3310</v>
      </c>
      <c r="D11607" s="693">
        <v>1000</v>
      </c>
      <c r="E11607" s="733"/>
      <c r="I11607" s="249"/>
      <c r="K11607" s="13"/>
      <c r="L11607" s="13"/>
    </row>
    <row r="11608" spans="1:13" hidden="1" outlineLevel="1">
      <c r="A11608" s="545" t="s">
        <v>2859</v>
      </c>
      <c r="B11608" s="546" t="s">
        <v>608</v>
      </c>
      <c r="C11608" s="547" t="s">
        <v>2179</v>
      </c>
      <c r="D11608" s="592" t="s">
        <v>608</v>
      </c>
      <c r="E11608" s="28"/>
      <c r="I11608" s="249"/>
      <c r="K11608" s="13"/>
      <c r="L11608" s="13"/>
    </row>
    <row r="11609" spans="1:13" hidden="1" outlineLevel="1">
      <c r="A11609" s="438" t="s">
        <v>421</v>
      </c>
      <c r="B11609" s="549" t="s">
        <v>608</v>
      </c>
      <c r="C11609" s="554" t="s">
        <v>4697</v>
      </c>
      <c r="D11609" s="587" t="s">
        <v>608</v>
      </c>
      <c r="E11609" s="28"/>
      <c r="I11609" s="249"/>
      <c r="K11609" s="13"/>
      <c r="L11609" s="13"/>
    </row>
    <row r="11610" spans="1:13" hidden="1" outlineLevel="1">
      <c r="A11610" s="438" t="s">
        <v>421</v>
      </c>
      <c r="B11610" s="549">
        <v>42277</v>
      </c>
      <c r="C11610" s="554" t="s">
        <v>6</v>
      </c>
      <c r="D11610" s="1002">
        <v>2000</v>
      </c>
      <c r="E11610" s="28"/>
      <c r="I11610" s="249"/>
      <c r="K11610" s="13"/>
      <c r="L11610" s="13"/>
    </row>
    <row r="11611" spans="1:13" hidden="1" outlineLevel="1">
      <c r="A11611" s="545" t="s">
        <v>2859</v>
      </c>
      <c r="B11611" s="546" t="s">
        <v>608</v>
      </c>
      <c r="C11611" s="547" t="s">
        <v>6</v>
      </c>
      <c r="D11611" s="691" t="s">
        <v>608</v>
      </c>
      <c r="E11611" s="28"/>
      <c r="F11611" s="187"/>
      <c r="G11611" s="2"/>
      <c r="I11611" s="249"/>
      <c r="K11611" s="13"/>
      <c r="L11611" s="13"/>
    </row>
    <row r="11612" spans="1:13" hidden="1" outlineLevel="1">
      <c r="A11612" s="545" t="s">
        <v>2859</v>
      </c>
      <c r="B11612" s="546">
        <v>42277</v>
      </c>
      <c r="C11612" s="547" t="s">
        <v>3312</v>
      </c>
      <c r="D11612" s="691">
        <v>25000</v>
      </c>
      <c r="E11612" s="28"/>
      <c r="F11612" s="182"/>
      <c r="G11612" s="391"/>
      <c r="I11612" s="249"/>
      <c r="K11612" s="13"/>
      <c r="L11612" s="13"/>
    </row>
    <row r="11613" spans="1:13" hidden="1" outlineLevel="1">
      <c r="A11613" s="545" t="s">
        <v>2859</v>
      </c>
      <c r="B11613" s="546">
        <v>42307</v>
      </c>
      <c r="C11613" s="547" t="s">
        <v>5050</v>
      </c>
      <c r="D11613" s="766">
        <v>103.28</v>
      </c>
      <c r="E11613" s="249"/>
      <c r="F11613" s="981"/>
      <c r="G11613" s="631"/>
      <c r="I11613" s="32"/>
      <c r="K11613" s="13"/>
      <c r="L11613" s="13"/>
    </row>
    <row r="11614" spans="1:13" hidden="1" outlineLevel="1">
      <c r="A11614" s="545" t="s">
        <v>2859</v>
      </c>
      <c r="B11614" s="546">
        <v>42307</v>
      </c>
      <c r="C11614" s="547" t="s">
        <v>5051</v>
      </c>
      <c r="D11614" s="766">
        <v>5847.91</v>
      </c>
      <c r="E11614" s="28"/>
      <c r="F11614" s="981"/>
      <c r="G11614" s="631"/>
      <c r="I11614" s="32"/>
      <c r="K11614" s="13"/>
      <c r="L11614" s="13"/>
    </row>
    <row r="11615" spans="1:13" hidden="1" outlineLevel="1">
      <c r="B11615" s="249"/>
      <c r="E11615" s="733"/>
      <c r="F11615" s="981"/>
      <c r="G11615" s="631"/>
      <c r="I11615" s="32"/>
      <c r="K11615" s="13"/>
      <c r="L11615" s="13"/>
    </row>
    <row r="11616" spans="1:13" hidden="1" outlineLevel="1">
      <c r="A11616" s="438" t="s">
        <v>421</v>
      </c>
      <c r="B11616" s="549">
        <v>42293</v>
      </c>
      <c r="C11616" s="554" t="s">
        <v>6287</v>
      </c>
      <c r="D11616" s="587">
        <f>31*43</f>
        <v>1333</v>
      </c>
      <c r="E11616" s="28"/>
      <c r="G11616" s="2"/>
      <c r="I11616" s="32"/>
      <c r="K11616" s="13"/>
      <c r="L11616" s="13"/>
    </row>
    <row r="11617" spans="1:12" hidden="1" outlineLevel="1">
      <c r="A11617" s="438" t="s">
        <v>421</v>
      </c>
      <c r="B11617" s="549">
        <v>42293</v>
      </c>
      <c r="C11617" s="554" t="s">
        <v>2598</v>
      </c>
      <c r="D11617" s="587">
        <v>140</v>
      </c>
      <c r="E11617" s="28"/>
      <c r="F11617" s="981"/>
      <c r="G11617" s="631"/>
      <c r="I11617" s="32"/>
      <c r="K11617" s="13"/>
      <c r="L11617" s="13"/>
    </row>
    <row r="11618" spans="1:12" hidden="1" outlineLevel="1">
      <c r="A11618" s="438" t="s">
        <v>421</v>
      </c>
      <c r="B11618" s="549">
        <v>42293</v>
      </c>
      <c r="C11618" s="554" t="s">
        <v>6172</v>
      </c>
      <c r="D11618" s="587">
        <v>0</v>
      </c>
      <c r="E11618" s="28"/>
      <c r="F11618" s="982"/>
      <c r="G11618" s="983"/>
      <c r="I11618" s="32"/>
      <c r="K11618" s="13"/>
      <c r="L11618" s="13"/>
    </row>
    <row r="11619" spans="1:12" ht="30" hidden="1" outlineLevel="1">
      <c r="A11619" s="438" t="s">
        <v>6087</v>
      </c>
      <c r="B11619" s="549">
        <v>42293</v>
      </c>
      <c r="C11619" s="554" t="s">
        <v>6318</v>
      </c>
      <c r="D11619" s="587">
        <f>43*10</f>
        <v>430</v>
      </c>
      <c r="E11619" s="28"/>
      <c r="F11619" s="236"/>
      <c r="G11619" s="70"/>
      <c r="I11619" s="32"/>
      <c r="K11619" s="13"/>
      <c r="L11619" s="13"/>
    </row>
    <row r="11620" spans="1:12" hidden="1" outlineLevel="1">
      <c r="A11620" s="438" t="s">
        <v>421</v>
      </c>
      <c r="B11620" s="549">
        <v>42293</v>
      </c>
      <c r="C11620" s="621" t="s">
        <v>4050</v>
      </c>
      <c r="D11620" s="622">
        <f>D11616+D11617+D11618-D11619</f>
        <v>1043</v>
      </c>
      <c r="F11620" s="982"/>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49">
        <v>42278</v>
      </c>
      <c r="C11624" s="1" t="s">
        <v>525</v>
      </c>
      <c r="D11624" s="2">
        <v>25</v>
      </c>
      <c r="F11624" s="236"/>
      <c r="G11624" s="70"/>
      <c r="I11624" s="32"/>
      <c r="K11624" s="13"/>
      <c r="L11624" s="13"/>
    </row>
    <row r="11625" spans="1:12" hidden="1" outlineLevel="1">
      <c r="B11625" s="72">
        <v>42278</v>
      </c>
      <c r="C11625" s="1" t="s">
        <v>2666</v>
      </c>
      <c r="D11625" s="2">
        <v>15</v>
      </c>
      <c r="F11625" s="1008"/>
      <c r="G11625" s="70"/>
      <c r="I11625" s="32"/>
      <c r="K11625" s="13"/>
      <c r="L11625" s="13"/>
    </row>
    <row r="11626" spans="1:12" hidden="1" outlineLevel="1">
      <c r="B11626" s="72">
        <v>42278</v>
      </c>
      <c r="C11626" s="1" t="s">
        <v>525</v>
      </c>
      <c r="D11626" s="2">
        <v>40</v>
      </c>
      <c r="F11626" s="1112"/>
      <c r="G11626" s="70"/>
      <c r="I11626" s="32"/>
      <c r="K11626" s="13"/>
      <c r="L11626" s="13"/>
    </row>
    <row r="11627" spans="1:12" hidden="1" outlineLevel="1">
      <c r="B11627" s="72">
        <v>42278</v>
      </c>
      <c r="C11627" s="1" t="s">
        <v>81</v>
      </c>
      <c r="D11627" s="2">
        <v>20</v>
      </c>
      <c r="F11627" s="236"/>
      <c r="G11627" s="70"/>
      <c r="I11627" s="32"/>
      <c r="K11627" s="13"/>
      <c r="L11627" s="13"/>
    </row>
    <row r="11628" spans="1:12" hidden="1" outlineLevel="1">
      <c r="B11628" s="72">
        <v>42278</v>
      </c>
      <c r="C11628" s="236" t="s">
        <v>525</v>
      </c>
      <c r="D11628" s="70">
        <v>22</v>
      </c>
      <c r="F11628" s="982"/>
      <c r="G11628" s="983"/>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6303</v>
      </c>
      <c r="D11630" s="2">
        <v>30</v>
      </c>
      <c r="G11630" s="2"/>
      <c r="I11630" s="32"/>
      <c r="K11630" s="13"/>
    </row>
    <row r="11631" spans="1:12" hidden="1" outlineLevel="1">
      <c r="A11631" s="2"/>
      <c r="B11631" s="72">
        <v>42278</v>
      </c>
      <c r="C11631" s="1" t="s">
        <v>278</v>
      </c>
      <c r="D11631" s="2">
        <v>20</v>
      </c>
      <c r="F11631" s="981"/>
      <c r="G11631" s="981"/>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36" t="s">
        <v>2662</v>
      </c>
      <c r="D11635" s="70">
        <v>10</v>
      </c>
      <c r="G11635" s="2"/>
      <c r="I11635" s="32"/>
      <c r="K11635" s="13"/>
    </row>
    <row r="11636" spans="1:11" hidden="1" outlineLevel="1">
      <c r="A11636" s="2"/>
      <c r="B11636" s="72">
        <v>42279</v>
      </c>
      <c r="C11636" s="236" t="s">
        <v>2556</v>
      </c>
      <c r="D11636" s="70">
        <v>80</v>
      </c>
      <c r="G11636" s="2"/>
      <c r="K11636" s="13"/>
    </row>
    <row r="11637" spans="1:11" hidden="1" outlineLevel="1">
      <c r="A11637" s="2"/>
      <c r="B11637" s="72">
        <v>42279</v>
      </c>
      <c r="C11637" s="236" t="s">
        <v>246</v>
      </c>
      <c r="D11637" s="70">
        <v>20</v>
      </c>
      <c r="G11637" s="2"/>
      <c r="K11637" s="13"/>
    </row>
    <row r="11638" spans="1:11" hidden="1" outlineLevel="1">
      <c r="A11638" s="2"/>
      <c r="B11638" s="72">
        <v>42279</v>
      </c>
      <c r="C11638" s="236" t="s">
        <v>6304</v>
      </c>
      <c r="D11638" s="70">
        <v>20</v>
      </c>
      <c r="G11638" s="2"/>
      <c r="K11638" s="13"/>
    </row>
    <row r="11639" spans="1:11" hidden="1" outlineLevel="1">
      <c r="A11639" s="2"/>
      <c r="B11639" s="72">
        <v>42279</v>
      </c>
      <c r="C11639" s="236" t="s">
        <v>93</v>
      </c>
      <c r="D11639" s="70">
        <v>60</v>
      </c>
      <c r="E11639" s="249"/>
      <c r="G11639" s="2"/>
      <c r="K11639" s="13"/>
    </row>
    <row r="11640" spans="1:11" hidden="1" outlineLevel="1">
      <c r="A11640" s="2"/>
      <c r="B11640" s="72">
        <v>42280</v>
      </c>
      <c r="C11640" s="236" t="s">
        <v>23</v>
      </c>
      <c r="D11640" s="70">
        <v>160</v>
      </c>
      <c r="G11640" s="2"/>
      <c r="K11640" s="13"/>
    </row>
    <row r="11641" spans="1:11" hidden="1" outlineLevel="1">
      <c r="A11641" s="2"/>
      <c r="B11641" s="72">
        <v>42280</v>
      </c>
      <c r="C11641" s="236" t="s">
        <v>289</v>
      </c>
      <c r="D11641" s="70">
        <v>10</v>
      </c>
      <c r="H11641" s="1009"/>
    </row>
    <row r="11642" spans="1:11" hidden="1" outlineLevel="1">
      <c r="A11642" s="2"/>
      <c r="B11642" s="72">
        <v>42281</v>
      </c>
      <c r="C11642" s="236" t="s">
        <v>286</v>
      </c>
      <c r="D11642" s="70">
        <v>10</v>
      </c>
      <c r="H11642" s="1009"/>
      <c r="K11642" s="13"/>
    </row>
    <row r="11643" spans="1:11" hidden="1" outlineLevel="1">
      <c r="A11643" s="2"/>
      <c r="B11643" s="72">
        <v>42282</v>
      </c>
      <c r="C11643" s="236" t="s">
        <v>367</v>
      </c>
      <c r="D11643" s="70">
        <v>100</v>
      </c>
      <c r="J11643" s="1" t="s">
        <v>195</v>
      </c>
      <c r="K11643" s="13">
        <f>SUM(K11603:K11642)</f>
        <v>270</v>
      </c>
    </row>
    <row r="11644" spans="1:11" hidden="1" outlineLevel="1">
      <c r="B11644" s="72">
        <v>42282</v>
      </c>
      <c r="C11644" s="1" t="s">
        <v>525</v>
      </c>
      <c r="D11644" s="2">
        <v>96</v>
      </c>
      <c r="J11644" s="1" t="s">
        <v>130</v>
      </c>
      <c r="K11644" s="225">
        <f>K11599-K11643</f>
        <v>1430</v>
      </c>
    </row>
    <row r="11645" spans="1:11" hidden="1" outlineLevel="1">
      <c r="B11645" s="72">
        <v>42282</v>
      </c>
      <c r="C11645" s="236"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6313</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36" t="s">
        <v>525</v>
      </c>
      <c r="D11651" s="70">
        <v>260</v>
      </c>
      <c r="F11651" s="2"/>
    </row>
    <row r="11652" spans="2:8" hidden="1" outlineLevel="1">
      <c r="B11652" s="72">
        <v>42283</v>
      </c>
      <c r="C11652" s="236"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36" t="s">
        <v>23</v>
      </c>
      <c r="D11659" s="70">
        <v>91</v>
      </c>
      <c r="F11659" s="2"/>
      <c r="G11659" s="2"/>
    </row>
    <row r="11660" spans="2:8" hidden="1" outlineLevel="1">
      <c r="B11660" s="72">
        <v>42286</v>
      </c>
      <c r="C11660" s="236" t="s">
        <v>525</v>
      </c>
      <c r="D11660" s="70">
        <v>53</v>
      </c>
      <c r="F11660" s="2"/>
      <c r="G11660" s="2"/>
    </row>
    <row r="11661" spans="2:8" hidden="1" outlineLevel="1">
      <c r="B11661" s="72">
        <v>42286</v>
      </c>
      <c r="C11661" s="1" t="s">
        <v>12</v>
      </c>
      <c r="D11661" s="2">
        <v>70</v>
      </c>
      <c r="G11661" s="2"/>
    </row>
    <row r="11662" spans="2:8" hidden="1" outlineLevel="1">
      <c r="B11662" s="72">
        <v>42286</v>
      </c>
      <c r="C11662" s="236"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6321</v>
      </c>
      <c r="D11677" s="2">
        <v>35</v>
      </c>
      <c r="F11677" s="2"/>
    </row>
    <row r="11678" spans="2:15" hidden="1" outlineLevel="1">
      <c r="B11678" s="72">
        <v>42290</v>
      </c>
      <c r="C11678" s="1" t="s">
        <v>6322</v>
      </c>
      <c r="D11678" s="2">
        <v>166</v>
      </c>
    </row>
    <row r="11679" spans="2:15" hidden="1" outlineLevel="1">
      <c r="B11679" s="72">
        <v>42290</v>
      </c>
      <c r="C11679" s="1" t="s">
        <v>6323</v>
      </c>
      <c r="D11679" s="2">
        <v>12</v>
      </c>
      <c r="F11679" s="2"/>
    </row>
    <row r="11680" spans="2:15" hidden="1" outlineLevel="1">
      <c r="B11680" s="72">
        <v>42290</v>
      </c>
      <c r="C11680" s="2" t="s">
        <v>92</v>
      </c>
      <c r="D11680" s="2">
        <v>80</v>
      </c>
      <c r="F11680" s="233"/>
      <c r="G11680"/>
      <c r="H11680"/>
      <c r="I11680"/>
      <c r="J11680"/>
      <c r="K11680"/>
      <c r="L11680"/>
      <c r="M11680"/>
      <c r="N11680"/>
      <c r="O11680"/>
    </row>
    <row r="11681" spans="2:11" hidden="1" outlineLevel="1">
      <c r="B11681" s="72">
        <v>42290</v>
      </c>
      <c r="C11681" s="1" t="s">
        <v>6325</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6337</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2928</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6341</v>
      </c>
      <c r="D11698" s="2">
        <v>100</v>
      </c>
    </row>
    <row r="11699" spans="2:10" hidden="1" outlineLevel="1">
      <c r="B11699" s="249">
        <v>42294</v>
      </c>
      <c r="C11699" s="1" t="s">
        <v>224</v>
      </c>
      <c r="D11699" s="2">
        <v>10</v>
      </c>
      <c r="F11699" s="2"/>
    </row>
    <row r="11700" spans="2:10" hidden="1" outlineLevel="1">
      <c r="B11700" s="249">
        <v>42294</v>
      </c>
      <c r="C11700" s="1" t="s">
        <v>3359</v>
      </c>
      <c r="D11700" s="2">
        <v>50</v>
      </c>
      <c r="F11700" s="2"/>
    </row>
    <row r="11701" spans="2:10" hidden="1" outlineLevel="1">
      <c r="B11701" s="249">
        <v>42294</v>
      </c>
      <c r="C11701" s="1" t="s">
        <v>114</v>
      </c>
      <c r="D11701" s="2">
        <v>130</v>
      </c>
      <c r="F11701" s="2"/>
      <c r="H11701" s="7"/>
    </row>
    <row r="11702" spans="2:10" hidden="1" outlineLevel="1">
      <c r="B11702" s="249">
        <v>42294</v>
      </c>
      <c r="C11702" s="1" t="s">
        <v>529</v>
      </c>
      <c r="D11702" s="2">
        <v>100</v>
      </c>
      <c r="H11702" s="7"/>
    </row>
    <row r="11703" spans="2:10" hidden="1" outlineLevel="1">
      <c r="B11703" s="249">
        <v>42294</v>
      </c>
      <c r="C11703" s="1" t="s">
        <v>6342</v>
      </c>
      <c r="D11703" s="2">
        <v>160</v>
      </c>
      <c r="E11703" s="2"/>
      <c r="J11703" s="7"/>
    </row>
    <row r="11704" spans="2:10" hidden="1" outlineLevel="1">
      <c r="B11704" s="249">
        <v>42294</v>
      </c>
      <c r="C11704" s="1" t="s">
        <v>6343</v>
      </c>
      <c r="D11704" s="2">
        <v>50</v>
      </c>
      <c r="E11704" s="2"/>
      <c r="F11704" s="2"/>
      <c r="J11704" s="7"/>
    </row>
    <row r="11705" spans="2:10" hidden="1" outlineLevel="1">
      <c r="B11705" s="249">
        <v>42294</v>
      </c>
      <c r="C11705" s="1" t="s">
        <v>792</v>
      </c>
      <c r="D11705" s="2">
        <v>300</v>
      </c>
      <c r="F11705" s="2"/>
    </row>
    <row r="11706" spans="2:10" hidden="1" outlineLevel="1">
      <c r="B11706" s="249">
        <v>42294</v>
      </c>
      <c r="C11706" s="1" t="s">
        <v>6344</v>
      </c>
      <c r="D11706" s="2">
        <v>100</v>
      </c>
      <c r="H11706" s="2"/>
    </row>
    <row r="11707" spans="2:10" hidden="1" outlineLevel="1">
      <c r="B11707" s="249">
        <v>42294</v>
      </c>
      <c r="C11707" s="1" t="s">
        <v>6345</v>
      </c>
      <c r="D11707" s="2">
        <v>50</v>
      </c>
      <c r="F11707" s="2"/>
    </row>
    <row r="11708" spans="2:10" hidden="1" outlineLevel="1">
      <c r="B11708" s="249">
        <v>42294</v>
      </c>
      <c r="C11708" s="1" t="s">
        <v>6346</v>
      </c>
      <c r="D11708" s="2">
        <v>180</v>
      </c>
      <c r="F11708" s="2"/>
    </row>
    <row r="11709" spans="2:10" hidden="1" outlineLevel="1">
      <c r="B11709" s="249">
        <v>42294</v>
      </c>
      <c r="C11709" s="1" t="s">
        <v>173</v>
      </c>
      <c r="D11709" s="2">
        <v>30</v>
      </c>
      <c r="F11709" s="2"/>
    </row>
    <row r="11710" spans="2:10" hidden="1" outlineLevel="1">
      <c r="B11710" s="249">
        <v>42294</v>
      </c>
      <c r="C11710" s="1" t="s">
        <v>787</v>
      </c>
      <c r="D11710" s="2">
        <v>26</v>
      </c>
    </row>
    <row r="11711" spans="2:10" hidden="1" outlineLevel="1">
      <c r="B11711" s="249">
        <v>42294</v>
      </c>
      <c r="C11711" s="1" t="s">
        <v>114</v>
      </c>
      <c r="D11711" s="2">
        <v>20</v>
      </c>
      <c r="F11711" s="2"/>
      <c r="G11711" s="2"/>
    </row>
    <row r="11712" spans="2:10" hidden="1" outlineLevel="1">
      <c r="B11712" s="249">
        <v>42294</v>
      </c>
      <c r="C11712" s="1" t="s">
        <v>456</v>
      </c>
      <c r="D11712" s="2">
        <v>20</v>
      </c>
    </row>
    <row r="11713" spans="2:6" hidden="1" outlineLevel="1">
      <c r="B11713" s="249">
        <v>42294</v>
      </c>
      <c r="C11713" s="1" t="s">
        <v>955</v>
      </c>
      <c r="D11713" s="2">
        <v>50</v>
      </c>
    </row>
    <row r="11714" spans="2:6" hidden="1" outlineLevel="1">
      <c r="B11714" s="249">
        <v>42294</v>
      </c>
      <c r="C11714" s="1" t="s">
        <v>23</v>
      </c>
      <c r="D11714" s="2">
        <v>80</v>
      </c>
      <c r="F11714" s="2"/>
    </row>
    <row r="11715" spans="2:6" hidden="1" outlineLevel="1">
      <c r="B11715" s="249">
        <v>42295</v>
      </c>
      <c r="C11715" s="1" t="s">
        <v>3261</v>
      </c>
      <c r="D11715" s="2">
        <v>600</v>
      </c>
      <c r="F11715" s="2"/>
    </row>
    <row r="11716" spans="2:6" hidden="1" outlineLevel="1">
      <c r="B11716" s="249">
        <v>42295</v>
      </c>
      <c r="C11716" s="1" t="s">
        <v>525</v>
      </c>
      <c r="D11716" s="2">
        <v>40</v>
      </c>
      <c r="F11716" s="2"/>
    </row>
    <row r="11717" spans="2:6" hidden="1" outlineLevel="1">
      <c r="B11717" s="249">
        <v>42295</v>
      </c>
      <c r="C11717" s="1" t="s">
        <v>23</v>
      </c>
      <c r="D11717" s="2">
        <v>320</v>
      </c>
    </row>
    <row r="11718" spans="2:6" hidden="1" outlineLevel="1">
      <c r="B11718" s="249">
        <v>42295</v>
      </c>
      <c r="C11718" s="1" t="s">
        <v>901</v>
      </c>
      <c r="D11718" s="2">
        <v>5</v>
      </c>
      <c r="F11718" s="2"/>
    </row>
    <row r="11719" spans="2:6" hidden="1" outlineLevel="1">
      <c r="B11719" s="249">
        <v>42296</v>
      </c>
      <c r="C11719" s="1" t="s">
        <v>401</v>
      </c>
      <c r="D11719" s="2">
        <v>50</v>
      </c>
    </row>
    <row r="11720" spans="2:6" hidden="1" outlineLevel="1">
      <c r="B11720" s="249">
        <v>42296</v>
      </c>
      <c r="C11720" s="1" t="s">
        <v>4874</v>
      </c>
      <c r="D11720" s="2">
        <v>50</v>
      </c>
      <c r="F11720" s="2"/>
    </row>
    <row r="11721" spans="2:6" hidden="1" outlineLevel="1">
      <c r="B11721" s="249">
        <v>42296</v>
      </c>
      <c r="C11721" s="2" t="s">
        <v>23</v>
      </c>
      <c r="D11721" s="2">
        <v>125</v>
      </c>
      <c r="F11721" s="2"/>
    </row>
    <row r="11722" spans="2:6" hidden="1" outlineLevel="1">
      <c r="B11722" s="249">
        <v>42297</v>
      </c>
      <c r="C11722" s="205" t="s">
        <v>525</v>
      </c>
      <c r="D11722" s="2">
        <v>115</v>
      </c>
      <c r="F11722" s="2"/>
    </row>
    <row r="11723" spans="2:6" hidden="1" outlineLevel="1">
      <c r="B11723" s="249">
        <v>42297</v>
      </c>
      <c r="C11723" s="1" t="s">
        <v>57</v>
      </c>
      <c r="D11723" s="2">
        <v>120</v>
      </c>
    </row>
    <row r="11724" spans="2:6" hidden="1" outlineLevel="1">
      <c r="B11724" s="249">
        <v>42297</v>
      </c>
      <c r="C11724" s="1" t="s">
        <v>59</v>
      </c>
      <c r="D11724" s="2">
        <v>150</v>
      </c>
      <c r="F11724" s="2"/>
    </row>
    <row r="11725" spans="2:6" hidden="1" outlineLevel="1">
      <c r="B11725" s="249">
        <v>42297</v>
      </c>
      <c r="C11725" s="1" t="s">
        <v>51</v>
      </c>
      <c r="D11725" s="2">
        <v>260</v>
      </c>
      <c r="F11725" s="2"/>
    </row>
    <row r="11726" spans="2:6" hidden="1" outlineLevel="1">
      <c r="B11726" s="249">
        <v>42297</v>
      </c>
      <c r="C11726" s="1" t="s">
        <v>6348</v>
      </c>
      <c r="D11726" s="2">
        <v>10</v>
      </c>
      <c r="F11726" s="2"/>
    </row>
    <row r="11727" spans="2:6" hidden="1" outlineLevel="1">
      <c r="B11727" s="249">
        <v>42297</v>
      </c>
      <c r="C11727" s="1" t="s">
        <v>4068</v>
      </c>
      <c r="D11727" s="2">
        <v>30</v>
      </c>
      <c r="F11727" s="2"/>
    </row>
    <row r="11728" spans="2:6" hidden="1" outlineLevel="1">
      <c r="B11728" s="249">
        <v>42298</v>
      </c>
      <c r="C11728" s="1" t="s">
        <v>525</v>
      </c>
      <c r="D11728" s="2">
        <v>75</v>
      </c>
    </row>
    <row r="11729" spans="2:6" hidden="1" outlineLevel="1">
      <c r="B11729" s="249">
        <v>42298</v>
      </c>
      <c r="C11729" s="1" t="s">
        <v>12</v>
      </c>
      <c r="D11729" s="2">
        <v>110</v>
      </c>
    </row>
    <row r="11730" spans="2:6" hidden="1" outlineLevel="1">
      <c r="B11730" s="249">
        <v>42298</v>
      </c>
      <c r="C11730" s="2" t="s">
        <v>132</v>
      </c>
      <c r="D11730" s="2">
        <v>100</v>
      </c>
    </row>
    <row r="11731" spans="2:6" hidden="1" outlineLevel="1">
      <c r="B11731" s="249">
        <v>42298</v>
      </c>
      <c r="C11731" s="2" t="s">
        <v>3262</v>
      </c>
      <c r="D11731" s="2">
        <v>40</v>
      </c>
    </row>
    <row r="11732" spans="2:6" hidden="1" outlineLevel="1">
      <c r="B11732" s="249">
        <v>42298</v>
      </c>
      <c r="C11732" s="267" t="s">
        <v>959</v>
      </c>
      <c r="D11732" s="404">
        <v>10</v>
      </c>
    </row>
    <row r="11733" spans="2:6" hidden="1" outlineLevel="1">
      <c r="B11733" s="249">
        <v>42298</v>
      </c>
      <c r="C11733" s="267" t="s">
        <v>63</v>
      </c>
      <c r="D11733" s="404">
        <v>20</v>
      </c>
      <c r="F11733" s="2"/>
    </row>
    <row r="11734" spans="2:6" hidden="1" outlineLevel="1">
      <c r="B11734" s="249">
        <v>42298</v>
      </c>
      <c r="C11734" s="2" t="s">
        <v>516</v>
      </c>
      <c r="D11734" s="2">
        <v>80</v>
      </c>
      <c r="F11734" s="2"/>
    </row>
    <row r="11735" spans="2:6" hidden="1" outlineLevel="1">
      <c r="B11735" s="249">
        <v>42299</v>
      </c>
      <c r="C11735" s="267" t="s">
        <v>6350</v>
      </c>
      <c r="D11735" s="404">
        <v>850</v>
      </c>
    </row>
    <row r="11736" spans="2:6" hidden="1" outlineLevel="1">
      <c r="B11736" s="249">
        <v>42299</v>
      </c>
      <c r="C11736" s="267" t="s">
        <v>246</v>
      </c>
      <c r="D11736" s="404">
        <v>40</v>
      </c>
    </row>
    <row r="11737" spans="2:6" hidden="1" outlineLevel="1">
      <c r="B11737" s="249">
        <v>42299</v>
      </c>
      <c r="C11737" s="1" t="s">
        <v>6351</v>
      </c>
      <c r="D11737" s="2">
        <v>40</v>
      </c>
    </row>
    <row r="11738" spans="2:6" hidden="1" outlineLevel="1">
      <c r="B11738" s="249">
        <v>42299</v>
      </c>
      <c r="C11738" s="1" t="s">
        <v>114</v>
      </c>
      <c r="D11738" s="2">
        <v>30</v>
      </c>
      <c r="F11738" s="228"/>
    </row>
    <row r="11739" spans="2:6" hidden="1" outlineLevel="1">
      <c r="B11739" s="249">
        <v>42299</v>
      </c>
      <c r="C11739" s="267" t="s">
        <v>81</v>
      </c>
      <c r="D11739" s="404">
        <v>50</v>
      </c>
      <c r="F11739" s="2"/>
    </row>
    <row r="11740" spans="2:6" hidden="1" outlineLevel="1">
      <c r="B11740" s="249">
        <v>42299</v>
      </c>
      <c r="C11740" s="477" t="s">
        <v>114</v>
      </c>
      <c r="D11740" s="404">
        <v>80</v>
      </c>
    </row>
    <row r="11741" spans="2:6" hidden="1" outlineLevel="1">
      <c r="B11741" s="249">
        <v>42299</v>
      </c>
      <c r="C11741" s="1" t="s">
        <v>6352</v>
      </c>
      <c r="D11741" s="2">
        <v>30</v>
      </c>
      <c r="F11741" s="2"/>
    </row>
    <row r="11742" spans="2:6" hidden="1" outlineLevel="1">
      <c r="B11742" s="249">
        <v>42299</v>
      </c>
      <c r="C11742" s="1" t="s">
        <v>220</v>
      </c>
      <c r="D11742" s="404">
        <v>10</v>
      </c>
      <c r="F11742" s="2"/>
    </row>
    <row r="11743" spans="2:6" hidden="1" outlineLevel="1">
      <c r="B11743" s="249">
        <v>42300</v>
      </c>
      <c r="C11743" s="267" t="s">
        <v>525</v>
      </c>
      <c r="D11743" s="404">
        <v>40</v>
      </c>
    </row>
    <row r="11744" spans="2:6" hidden="1" outlineLevel="1">
      <c r="B11744" s="249">
        <v>42300</v>
      </c>
      <c r="C11744" s="404" t="s">
        <v>525</v>
      </c>
      <c r="D11744" s="404">
        <v>26</v>
      </c>
      <c r="F11744" s="2"/>
    </row>
    <row r="11745" spans="2:7" hidden="1" outlineLevel="1">
      <c r="B11745" s="249">
        <v>42300</v>
      </c>
      <c r="C11745" s="267" t="s">
        <v>525</v>
      </c>
      <c r="D11745" s="404">
        <v>12</v>
      </c>
      <c r="F11745" s="2"/>
    </row>
    <row r="11746" spans="2:7" hidden="1" outlineLevel="1">
      <c r="B11746" s="249">
        <v>42300</v>
      </c>
      <c r="C11746" s="267" t="s">
        <v>51</v>
      </c>
      <c r="D11746" s="404">
        <v>65</v>
      </c>
    </row>
    <row r="11747" spans="2:7" hidden="1" outlineLevel="1">
      <c r="B11747" s="249">
        <v>42301</v>
      </c>
      <c r="C11747" s="267" t="s">
        <v>6353</v>
      </c>
      <c r="D11747" s="404">
        <v>300</v>
      </c>
      <c r="F11747" s="2"/>
    </row>
    <row r="11748" spans="2:7" hidden="1" outlineLevel="1">
      <c r="B11748" s="249">
        <v>42301</v>
      </c>
      <c r="C11748" s="267" t="s">
        <v>111</v>
      </c>
      <c r="D11748" s="404">
        <v>60</v>
      </c>
    </row>
    <row r="11749" spans="2:7" hidden="1" outlineLevel="1">
      <c r="B11749" s="249">
        <v>42301</v>
      </c>
      <c r="C11749" s="1" t="s">
        <v>6354</v>
      </c>
      <c r="D11749" s="2">
        <v>10</v>
      </c>
    </row>
    <row r="11750" spans="2:7" hidden="1" outlineLevel="1">
      <c r="B11750" s="249">
        <v>42301</v>
      </c>
      <c r="C11750" s="1" t="s">
        <v>226</v>
      </c>
      <c r="D11750" s="2">
        <v>40</v>
      </c>
    </row>
    <row r="11751" spans="2:7" hidden="1" outlineLevel="1">
      <c r="B11751" s="249">
        <v>42301</v>
      </c>
      <c r="C11751" s="1" t="s">
        <v>172</v>
      </c>
      <c r="D11751" s="2">
        <v>20</v>
      </c>
      <c r="F11751" s="2"/>
    </row>
    <row r="11752" spans="2:7" hidden="1" outlineLevel="1">
      <c r="B11752" s="249">
        <v>42302</v>
      </c>
      <c r="C11752" s="1" t="s">
        <v>114</v>
      </c>
      <c r="D11752" s="2">
        <v>75</v>
      </c>
    </row>
    <row r="11753" spans="2:7" hidden="1" outlineLevel="1">
      <c r="B11753" s="249">
        <v>42302</v>
      </c>
      <c r="C11753" s="2" t="s">
        <v>18</v>
      </c>
      <c r="D11753" s="2">
        <v>90</v>
      </c>
    </row>
    <row r="11754" spans="2:7" hidden="1" outlineLevel="1">
      <c r="B11754" s="249">
        <v>42302</v>
      </c>
      <c r="C11754" s="2" t="s">
        <v>23</v>
      </c>
      <c r="D11754" s="2">
        <v>185</v>
      </c>
      <c r="F11754" s="2"/>
    </row>
    <row r="11755" spans="2:7" hidden="1" outlineLevel="1">
      <c r="B11755" s="249">
        <v>42302</v>
      </c>
      <c r="C11755" s="1" t="s">
        <v>6352</v>
      </c>
      <c r="D11755" s="2">
        <v>124</v>
      </c>
    </row>
    <row r="11756" spans="2:7" hidden="1" outlineLevel="1">
      <c r="B11756" s="249">
        <v>42303</v>
      </c>
      <c r="C11756" s="1" t="s">
        <v>525</v>
      </c>
      <c r="D11756" s="70">
        <v>37</v>
      </c>
    </row>
    <row r="11757" spans="2:7" hidden="1" outlineLevel="1">
      <c r="B11757" s="249">
        <v>42303</v>
      </c>
      <c r="C11757" s="1" t="s">
        <v>525</v>
      </c>
      <c r="D11757" s="2">
        <v>46</v>
      </c>
    </row>
    <row r="11758" spans="2:7" hidden="1" outlineLevel="1">
      <c r="B11758" s="249">
        <v>42303</v>
      </c>
      <c r="C11758" s="236" t="s">
        <v>525</v>
      </c>
      <c r="D11758" s="70">
        <v>60</v>
      </c>
      <c r="F11758" s="2"/>
      <c r="G11758" s="2"/>
    </row>
    <row r="11759" spans="2:7" hidden="1" outlineLevel="1">
      <c r="B11759" s="249">
        <v>42303</v>
      </c>
      <c r="C11759" s="1" t="s">
        <v>3262</v>
      </c>
      <c r="D11759" s="2">
        <v>190</v>
      </c>
    </row>
    <row r="11760" spans="2:7" hidden="1" outlineLevel="1">
      <c r="B11760" s="249">
        <v>42303</v>
      </c>
      <c r="C11760" s="1" t="s">
        <v>968</v>
      </c>
      <c r="D11760" s="2">
        <v>360</v>
      </c>
    </row>
    <row r="11761" spans="2:7" hidden="1" outlineLevel="1">
      <c r="B11761" s="249">
        <v>42303</v>
      </c>
      <c r="C11761" s="1" t="s">
        <v>6362</v>
      </c>
      <c r="D11761" s="2">
        <v>10</v>
      </c>
    </row>
    <row r="11762" spans="2:7" hidden="1" outlineLevel="1">
      <c r="B11762" s="249">
        <v>42303</v>
      </c>
      <c r="C11762" s="1" t="s">
        <v>80</v>
      </c>
      <c r="D11762" s="2">
        <v>30</v>
      </c>
    </row>
    <row r="11763" spans="2:7" hidden="1" outlineLevel="1">
      <c r="B11763" s="249">
        <v>42303</v>
      </c>
      <c r="C11763" s="1" t="s">
        <v>6363</v>
      </c>
      <c r="D11763" s="2">
        <v>50</v>
      </c>
    </row>
    <row r="11764" spans="2:7" hidden="1" outlineLevel="1">
      <c r="B11764" s="249">
        <v>42303</v>
      </c>
      <c r="C11764" s="2" t="s">
        <v>114</v>
      </c>
      <c r="D11764" s="2">
        <v>40</v>
      </c>
      <c r="F11764" s="2"/>
    </row>
    <row r="11765" spans="2:7" hidden="1" outlineLevel="1">
      <c r="B11765" s="249">
        <v>42304</v>
      </c>
      <c r="C11765" s="1" t="s">
        <v>525</v>
      </c>
      <c r="D11765" s="2">
        <v>100</v>
      </c>
    </row>
    <row r="11766" spans="2:7" hidden="1" outlineLevel="1">
      <c r="B11766" s="249">
        <v>42304</v>
      </c>
      <c r="C11766" s="1" t="s">
        <v>111</v>
      </c>
      <c r="D11766" s="2">
        <v>60</v>
      </c>
    </row>
    <row r="11767" spans="2:7" hidden="1" outlineLevel="1">
      <c r="B11767" s="249">
        <v>42304</v>
      </c>
      <c r="C11767" s="1" t="s">
        <v>48</v>
      </c>
      <c r="D11767" s="2">
        <v>50</v>
      </c>
    </row>
    <row r="11768" spans="2:7" hidden="1" outlineLevel="1">
      <c r="B11768" s="249">
        <v>42304</v>
      </c>
      <c r="C11768" s="1" t="s">
        <v>525</v>
      </c>
      <c r="D11768" s="2">
        <v>50</v>
      </c>
    </row>
    <row r="11769" spans="2:7" hidden="1" outlineLevel="1">
      <c r="B11769" s="249">
        <v>42305</v>
      </c>
      <c r="C11769" s="383" t="s">
        <v>525</v>
      </c>
      <c r="D11769" s="2">
        <v>26</v>
      </c>
    </row>
    <row r="11770" spans="2:7" hidden="1" outlineLevel="1">
      <c r="B11770" s="249">
        <v>42305</v>
      </c>
      <c r="C11770" s="1" t="s">
        <v>525</v>
      </c>
      <c r="D11770" s="2">
        <v>11</v>
      </c>
    </row>
    <row r="11771" spans="2:7" hidden="1" outlineLevel="1">
      <c r="B11771" s="249">
        <v>42305</v>
      </c>
      <c r="C11771" s="383" t="s">
        <v>525</v>
      </c>
      <c r="D11771" s="320">
        <v>15</v>
      </c>
      <c r="G11771" s="2"/>
    </row>
    <row r="11772" spans="2:7" hidden="1" outlineLevel="1">
      <c r="B11772" s="249">
        <v>42305</v>
      </c>
      <c r="C11772" s="1" t="s">
        <v>12</v>
      </c>
      <c r="D11772" s="2">
        <v>110</v>
      </c>
    </row>
    <row r="11773" spans="2:7" hidden="1" outlineLevel="1">
      <c r="B11773" s="249">
        <v>42305</v>
      </c>
      <c r="C11773" s="1" t="s">
        <v>525</v>
      </c>
      <c r="D11773" s="2">
        <v>15</v>
      </c>
    </row>
    <row r="11774" spans="2:7" hidden="1" outlineLevel="1">
      <c r="B11774" s="249">
        <v>42305</v>
      </c>
      <c r="C11774" s="1" t="s">
        <v>6364</v>
      </c>
      <c r="D11774" s="2">
        <v>50</v>
      </c>
    </row>
    <row r="11775" spans="2:7" hidden="1" outlineLevel="1">
      <c r="B11775" s="249">
        <v>42305</v>
      </c>
      <c r="C11775" s="1" t="s">
        <v>525</v>
      </c>
      <c r="D11775" s="2">
        <v>20</v>
      </c>
    </row>
    <row r="11776" spans="2:7" hidden="1" outlineLevel="1">
      <c r="B11776" s="249">
        <v>42305</v>
      </c>
      <c r="C11776" s="1" t="s">
        <v>6365</v>
      </c>
      <c r="D11776" s="2">
        <v>1100</v>
      </c>
    </row>
    <row r="11777" spans="2:4" hidden="1" outlineLevel="1">
      <c r="B11777" s="249">
        <v>42305</v>
      </c>
      <c r="C11777" s="1" t="s">
        <v>132</v>
      </c>
      <c r="D11777" s="2">
        <v>200</v>
      </c>
    </row>
    <row r="11778" spans="2:4" hidden="1" outlineLevel="1">
      <c r="B11778" s="249">
        <v>42305</v>
      </c>
      <c r="C11778" s="1" t="s">
        <v>23</v>
      </c>
      <c r="D11778" s="2">
        <v>110</v>
      </c>
    </row>
    <row r="11779" spans="2:4" hidden="1" outlineLevel="1">
      <c r="B11779" s="249">
        <v>42305</v>
      </c>
      <c r="C11779" s="1" t="s">
        <v>246</v>
      </c>
      <c r="D11779" s="2">
        <v>80</v>
      </c>
    </row>
    <row r="11780" spans="2:4" hidden="1" outlineLevel="1">
      <c r="B11780" s="249">
        <v>42306</v>
      </c>
      <c r="C11780" s="1" t="s">
        <v>6366</v>
      </c>
      <c r="D11780" s="2">
        <v>2100</v>
      </c>
    </row>
    <row r="11781" spans="2:4" hidden="1" outlineLevel="1">
      <c r="B11781" s="249">
        <v>42306</v>
      </c>
      <c r="C11781" s="1" t="s">
        <v>525</v>
      </c>
      <c r="D11781" s="2">
        <v>178</v>
      </c>
    </row>
    <row r="11782" spans="2:4" hidden="1" outlineLevel="1">
      <c r="B11782" s="249">
        <v>42306</v>
      </c>
      <c r="C11782" s="1" t="s">
        <v>6367</v>
      </c>
      <c r="D11782" s="2">
        <v>100</v>
      </c>
    </row>
    <row r="11783" spans="2:4" hidden="1" outlineLevel="1">
      <c r="B11783" s="249">
        <v>42306</v>
      </c>
      <c r="C11783" s="1" t="s">
        <v>6368</v>
      </c>
      <c r="D11783" s="2">
        <v>60</v>
      </c>
    </row>
    <row r="11784" spans="2:4" hidden="1" outlineLevel="1">
      <c r="B11784" s="249">
        <v>42306</v>
      </c>
      <c r="C11784" s="1" t="s">
        <v>246</v>
      </c>
      <c r="D11784" s="2">
        <v>140</v>
      </c>
    </row>
    <row r="11785" spans="2:4" hidden="1" outlineLevel="1">
      <c r="B11785" s="249">
        <v>42307</v>
      </c>
      <c r="C11785" s="1" t="s">
        <v>525</v>
      </c>
      <c r="D11785" s="2">
        <v>30</v>
      </c>
    </row>
    <row r="11786" spans="2:4" hidden="1" outlineLevel="1">
      <c r="B11786" s="249">
        <v>42307</v>
      </c>
      <c r="C11786" s="1" t="s">
        <v>525</v>
      </c>
      <c r="D11786" s="2">
        <v>65</v>
      </c>
    </row>
    <row r="11787" spans="2:4" hidden="1" outlineLevel="1">
      <c r="B11787" s="249">
        <v>42307</v>
      </c>
      <c r="C11787" s="1" t="s">
        <v>6373</v>
      </c>
      <c r="D11787" s="2">
        <v>800</v>
      </c>
    </row>
    <row r="11788" spans="2:4" hidden="1" outlineLevel="1">
      <c r="B11788" s="249">
        <v>42307</v>
      </c>
      <c r="C11788" s="1" t="s">
        <v>12</v>
      </c>
      <c r="D11788" s="2">
        <v>200</v>
      </c>
    </row>
    <row r="11789" spans="2:4" hidden="1" outlineLevel="1">
      <c r="B11789" s="249">
        <v>42307</v>
      </c>
      <c r="C11789" s="1" t="s">
        <v>132</v>
      </c>
      <c r="D11789" s="2">
        <v>100</v>
      </c>
    </row>
    <row r="11790" spans="2:4" hidden="1" outlineLevel="1">
      <c r="B11790" s="249">
        <v>42307</v>
      </c>
      <c r="C11790" s="1" t="s">
        <v>6375</v>
      </c>
      <c r="D11790" s="2">
        <v>1000</v>
      </c>
    </row>
    <row r="11791" spans="2:4" hidden="1" outlineLevel="1">
      <c r="B11791" s="249">
        <v>42307</v>
      </c>
      <c r="C11791" s="1" t="s">
        <v>2164</v>
      </c>
      <c r="D11791" s="2">
        <v>1000</v>
      </c>
    </row>
    <row r="11792" spans="2:4" hidden="1" outlineLevel="1">
      <c r="B11792" s="249">
        <v>42308</v>
      </c>
      <c r="C11792" s="1" t="s">
        <v>6376</v>
      </c>
      <c r="D11792" s="2">
        <v>500</v>
      </c>
    </row>
    <row r="11793" spans="1:12" hidden="1" outlineLevel="1">
      <c r="B11793" s="249">
        <v>42308</v>
      </c>
      <c r="C11793" s="1" t="s">
        <v>81</v>
      </c>
      <c r="D11793" s="2">
        <v>40</v>
      </c>
    </row>
    <row r="11794" spans="1:12" hidden="1" outlineLevel="1">
      <c r="B11794" s="249">
        <v>42308</v>
      </c>
      <c r="C11794" s="1" t="s">
        <v>76</v>
      </c>
      <c r="D11794" s="2">
        <v>10</v>
      </c>
      <c r="E11794" s="1" t="s">
        <v>3088</v>
      </c>
    </row>
    <row r="11795" spans="1:12" hidden="1" outlineLevel="1">
      <c r="B11795" s="249">
        <v>42308</v>
      </c>
      <c r="C11795" s="1" t="s">
        <v>6378</v>
      </c>
      <c r="D11795" s="2">
        <v>250</v>
      </c>
      <c r="E11795" s="1">
        <v>700</v>
      </c>
    </row>
    <row r="11796" spans="1:12" collapsed="1"/>
    <row r="11797" spans="1:12">
      <c r="B11797" s="2472">
        <v>42309</v>
      </c>
      <c r="C11797" s="2472"/>
      <c r="D11797" s="2472"/>
      <c r="E11797" s="2472"/>
      <c r="F11797" s="2472"/>
      <c r="G11797" s="2472"/>
      <c r="H11797" s="2472"/>
      <c r="I11797" s="2472"/>
      <c r="J11797" s="2472"/>
      <c r="K11797" s="2472"/>
      <c r="L11797" s="2472"/>
    </row>
    <row r="11798" spans="1:12" hidden="1" outlineLevel="1">
      <c r="B11798" s="2473" t="s">
        <v>0</v>
      </c>
      <c r="C11798" s="2473"/>
      <c r="D11798" s="2473"/>
      <c r="I11798" s="2473" t="s">
        <v>2638</v>
      </c>
      <c r="J11798" s="2473"/>
      <c r="K11798" s="2473"/>
    </row>
    <row r="11799" spans="1:12" hidden="1" outlineLevel="1">
      <c r="B11799" s="3" t="s">
        <v>115</v>
      </c>
      <c r="C11799" s="3" t="s">
        <v>116</v>
      </c>
      <c r="D11799" s="4" t="s">
        <v>4</v>
      </c>
      <c r="I11799" s="3" t="s">
        <v>115</v>
      </c>
      <c r="J11799" s="3" t="s">
        <v>116</v>
      </c>
      <c r="K11799" s="4" t="s">
        <v>4</v>
      </c>
    </row>
    <row r="11800" spans="1:12" hidden="1" outlineLevel="1">
      <c r="A11800" s="545" t="s">
        <v>2859</v>
      </c>
      <c r="B11800" s="546">
        <v>42310</v>
      </c>
      <c r="C11800" s="547" t="s">
        <v>6381</v>
      </c>
      <c r="D11800" s="691">
        <v>10000</v>
      </c>
      <c r="E11800" s="28" t="s">
        <v>6382</v>
      </c>
      <c r="I11800" s="72">
        <v>42309</v>
      </c>
      <c r="J11800" s="1" t="s">
        <v>41</v>
      </c>
      <c r="K11800" s="70">
        <v>1430</v>
      </c>
    </row>
    <row r="11801" spans="1:12" hidden="1" outlineLevel="1">
      <c r="A11801" s="438" t="s">
        <v>421</v>
      </c>
      <c r="B11801" s="549">
        <v>42313</v>
      </c>
      <c r="C11801" s="463" t="s">
        <v>6434</v>
      </c>
      <c r="D11801" s="587">
        <v>1000</v>
      </c>
      <c r="E11801" s="28"/>
      <c r="I11801" s="72">
        <v>42314</v>
      </c>
      <c r="J11801" s="1" t="s">
        <v>3587</v>
      </c>
      <c r="K11801" s="70">
        <v>1700</v>
      </c>
    </row>
    <row r="11802" spans="1:12" hidden="1" outlineLevel="1">
      <c r="A11802" s="438" t="s">
        <v>421</v>
      </c>
      <c r="B11802" s="549">
        <v>42313</v>
      </c>
      <c r="C11802" s="463" t="s">
        <v>6435</v>
      </c>
      <c r="D11802" s="587">
        <v>2600</v>
      </c>
      <c r="E11802" s="28"/>
      <c r="K11802" s="70"/>
    </row>
    <row r="11803" spans="1:12" hidden="1" outlineLevel="1">
      <c r="A11803" s="438" t="s">
        <v>421</v>
      </c>
      <c r="B11803" s="549">
        <v>42313</v>
      </c>
      <c r="C11803" s="463" t="s">
        <v>6436</v>
      </c>
      <c r="D11803" s="587">
        <v>1000</v>
      </c>
      <c r="E11803" s="28"/>
      <c r="K11803" s="70"/>
    </row>
    <row r="11804" spans="1:12" hidden="1" outlineLevel="1">
      <c r="A11804" s="438" t="s">
        <v>421</v>
      </c>
      <c r="B11804" s="549">
        <v>42313</v>
      </c>
      <c r="C11804" s="463" t="s">
        <v>6437</v>
      </c>
      <c r="D11804" s="587">
        <v>2600</v>
      </c>
      <c r="E11804" s="28"/>
      <c r="K11804" s="70"/>
    </row>
    <row r="11805" spans="1:12" ht="30" hidden="1" outlineLevel="1">
      <c r="A11805" s="714" t="s">
        <v>464</v>
      </c>
      <c r="B11805" s="1124" t="s">
        <v>6488</v>
      </c>
      <c r="C11805" s="716" t="s">
        <v>4183</v>
      </c>
      <c r="D11805" s="743" t="s">
        <v>6489</v>
      </c>
      <c r="E11805" s="28"/>
      <c r="F11805" s="804" t="s">
        <v>4856</v>
      </c>
      <c r="G11805" s="280"/>
      <c r="I11805" s="72"/>
      <c r="K11805" s="70"/>
    </row>
    <row r="11806" spans="1:12" hidden="1" outlineLevel="1">
      <c r="A11806" s="438" t="s">
        <v>421</v>
      </c>
      <c r="B11806" s="549">
        <v>42328</v>
      </c>
      <c r="C11806" s="463" t="s">
        <v>656</v>
      </c>
      <c r="D11806" s="587">
        <v>230</v>
      </c>
      <c r="E11806" s="28"/>
      <c r="F11806" s="304" t="s">
        <v>3632</v>
      </c>
      <c r="G11806" s="326">
        <v>230</v>
      </c>
      <c r="I11806" s="72"/>
      <c r="K11806" s="70"/>
    </row>
    <row r="11807" spans="1:12" hidden="1" outlineLevel="1">
      <c r="A11807" s="438" t="s">
        <v>421</v>
      </c>
      <c r="B11807" s="549" t="s">
        <v>608</v>
      </c>
      <c r="C11807" s="554" t="s">
        <v>3305</v>
      </c>
      <c r="D11807" s="587" t="s">
        <v>608</v>
      </c>
      <c r="F11807" s="772" t="s">
        <v>6173</v>
      </c>
      <c r="G11807" s="773">
        <f>D11824</f>
        <v>1000</v>
      </c>
      <c r="I11807" s="72"/>
      <c r="J11807" s="1" t="s">
        <v>195</v>
      </c>
      <c r="K11807" s="225">
        <f>SUM(K11800:K11806)</f>
        <v>3130</v>
      </c>
    </row>
    <row r="11808" spans="1:12" hidden="1" outlineLevel="1">
      <c r="A11808" s="709" t="s">
        <v>467</v>
      </c>
      <c r="B11808" s="710">
        <v>42335</v>
      </c>
      <c r="C11808" s="709" t="s">
        <v>3304</v>
      </c>
      <c r="D11808" s="953">
        <v>324.33</v>
      </c>
      <c r="F11808" s="772" t="s">
        <v>22</v>
      </c>
      <c r="G11808" s="1146" t="str">
        <f>D11810</f>
        <v>Nil</v>
      </c>
      <c r="I11808" s="32"/>
      <c r="K11808" s="225"/>
    </row>
    <row r="11809" spans="1:13" hidden="1" outlineLevel="1">
      <c r="A11809" s="709" t="s">
        <v>467</v>
      </c>
      <c r="B11809" s="710">
        <v>42335</v>
      </c>
      <c r="C11809" s="709" t="s">
        <v>614</v>
      </c>
      <c r="D11809" s="590">
        <v>343.71</v>
      </c>
      <c r="E11809" s="28"/>
      <c r="F11809" s="650" t="s">
        <v>6</v>
      </c>
      <c r="G11809" s="326">
        <v>900</v>
      </c>
    </row>
    <row r="11810" spans="1:13" hidden="1" outlineLevel="1">
      <c r="A11810" s="1121" t="s">
        <v>421</v>
      </c>
      <c r="B11810" s="1122" t="s">
        <v>608</v>
      </c>
      <c r="C11810" s="1136" t="s">
        <v>6420</v>
      </c>
      <c r="D11810" s="1123" t="s">
        <v>608</v>
      </c>
      <c r="E11810" s="733"/>
      <c r="F11810" s="772" t="s">
        <v>3732</v>
      </c>
      <c r="G11810" s="773">
        <v>1000</v>
      </c>
      <c r="I11810" s="1" t="s">
        <v>115</v>
      </c>
      <c r="J11810" s="1" t="s">
        <v>2</v>
      </c>
      <c r="K11810" s="1" t="s">
        <v>4</v>
      </c>
    </row>
    <row r="11811" spans="1:13" hidden="1" outlineLevel="1">
      <c r="A11811" s="438" t="s">
        <v>421</v>
      </c>
      <c r="B11811" s="549" t="s">
        <v>608</v>
      </c>
      <c r="C11811" s="554" t="s">
        <v>475</v>
      </c>
      <c r="D11811" s="695" t="s">
        <v>608</v>
      </c>
      <c r="E11811" s="733"/>
      <c r="F11811" s="772" t="s">
        <v>531</v>
      </c>
      <c r="G11811" s="773">
        <f>D11802</f>
        <v>2600</v>
      </c>
      <c r="I11811" s="72">
        <v>42311</v>
      </c>
      <c r="J11811" s="1" t="s">
        <v>6113</v>
      </c>
      <c r="K11811" s="2">
        <v>1200</v>
      </c>
      <c r="L11811" s="13"/>
    </row>
    <row r="11812" spans="1:13" ht="15" hidden="1" customHeight="1" outlineLevel="1">
      <c r="A11812" s="438" t="s">
        <v>421</v>
      </c>
      <c r="B11812" s="549" t="s">
        <v>608</v>
      </c>
      <c r="C11812" s="554" t="s">
        <v>283</v>
      </c>
      <c r="D11812" s="695" t="s">
        <v>608</v>
      </c>
      <c r="E11812" s="28"/>
      <c r="F11812" s="280" t="s">
        <v>195</v>
      </c>
      <c r="G11812" s="294">
        <f>SUM(G11806:G11811)</f>
        <v>5730</v>
      </c>
      <c r="I11812" s="72">
        <v>42326</v>
      </c>
      <c r="J11812" s="1" t="s">
        <v>12</v>
      </c>
      <c r="K11812" s="2">
        <v>60</v>
      </c>
      <c r="L11812" s="13"/>
      <c r="M11812" s="13"/>
    </row>
    <row r="11813" spans="1:13" hidden="1" outlineLevel="1">
      <c r="A11813" s="709" t="s">
        <v>467</v>
      </c>
      <c r="B11813" s="710">
        <v>42331</v>
      </c>
      <c r="C11813" s="711" t="s">
        <v>27</v>
      </c>
      <c r="D11813" s="953">
        <v>1480.86</v>
      </c>
      <c r="E11813" s="28"/>
      <c r="I11813" s="72">
        <v>42334</v>
      </c>
      <c r="J11813" s="1" t="s">
        <v>6113</v>
      </c>
      <c r="K11813" s="2">
        <v>1180</v>
      </c>
      <c r="L11813" s="13"/>
    </row>
    <row r="11814" spans="1:13" hidden="1" outlineLevel="1">
      <c r="A11814" s="550" t="s">
        <v>3306</v>
      </c>
      <c r="B11814" s="551">
        <v>42310</v>
      </c>
      <c r="C11814" s="560" t="s">
        <v>3310</v>
      </c>
      <c r="D11814" s="693">
        <v>1000</v>
      </c>
      <c r="E11814" s="28"/>
      <c r="I11814" s="249">
        <v>42335</v>
      </c>
      <c r="J11814" s="200" t="s">
        <v>6494</v>
      </c>
      <c r="K11814" s="2">
        <v>550</v>
      </c>
      <c r="L11814" s="13"/>
    </row>
    <row r="11815" spans="1:13" hidden="1" outlineLevel="1">
      <c r="A11815" s="438" t="s">
        <v>421</v>
      </c>
      <c r="B11815" s="549">
        <v>42325</v>
      </c>
      <c r="C11815" s="554" t="s">
        <v>6</v>
      </c>
      <c r="D11815" s="1002">
        <v>1700</v>
      </c>
      <c r="E11815" s="733"/>
      <c r="F11815" s="804" t="s">
        <v>6383</v>
      </c>
      <c r="G11815" s="280"/>
      <c r="I11815" s="249"/>
      <c r="K11815" s="13"/>
      <c r="L11815" s="13"/>
    </row>
    <row r="11816" spans="1:13" hidden="1" outlineLevel="1">
      <c r="A11816" s="545" t="s">
        <v>2859</v>
      </c>
      <c r="B11816" s="546" t="s">
        <v>608</v>
      </c>
      <c r="C11816" s="547" t="s">
        <v>6</v>
      </c>
      <c r="D11816" s="691" t="s">
        <v>608</v>
      </c>
      <c r="E11816" s="28"/>
      <c r="F11816" s="280" t="s">
        <v>6384</v>
      </c>
      <c r="G11816" s="280">
        <v>50000</v>
      </c>
      <c r="I11816" s="249"/>
      <c r="K11816" s="13"/>
      <c r="L11816" s="13"/>
    </row>
    <row r="11817" spans="1:13" hidden="1" outlineLevel="1">
      <c r="A11817" s="545" t="s">
        <v>2859</v>
      </c>
      <c r="B11817" s="546">
        <v>42307</v>
      </c>
      <c r="C11817" s="547" t="s">
        <v>3312</v>
      </c>
      <c r="D11817" s="691">
        <v>25000</v>
      </c>
      <c r="E11817" s="28"/>
      <c r="F11817" s="280" t="s">
        <v>6385</v>
      </c>
      <c r="G11817" s="280">
        <v>10000</v>
      </c>
      <c r="I11817" s="249"/>
      <c r="K11817" s="13"/>
      <c r="L11817" s="13"/>
    </row>
    <row r="11818" spans="1:13" hidden="1" outlineLevel="1">
      <c r="A11818" s="545" t="s">
        <v>2859</v>
      </c>
      <c r="B11818" s="546" t="s">
        <v>608</v>
      </c>
      <c r="C11818" s="547" t="s">
        <v>5050</v>
      </c>
      <c r="D11818" s="766" t="s">
        <v>608</v>
      </c>
      <c r="E11818" s="28"/>
      <c r="F11818" s="439" t="s">
        <v>6386</v>
      </c>
      <c r="G11818" s="439">
        <f>G11816-G11817</f>
        <v>40000</v>
      </c>
      <c r="I11818" s="249"/>
      <c r="K11818" s="13"/>
      <c r="L11818" s="13"/>
    </row>
    <row r="11819" spans="1:13" hidden="1" outlineLevel="1">
      <c r="A11819" s="545" t="s">
        <v>2859</v>
      </c>
      <c r="B11819" s="565">
        <v>42335</v>
      </c>
      <c r="C11819" s="547" t="s">
        <v>5051</v>
      </c>
      <c r="D11819" s="766">
        <v>7812.64</v>
      </c>
      <c r="E11819" s="28"/>
      <c r="F11819" s="187"/>
      <c r="G11819" s="2"/>
      <c r="I11819" s="249"/>
      <c r="K11819" s="13"/>
      <c r="L11819" s="13"/>
    </row>
    <row r="11820" spans="1:13" hidden="1" outlineLevel="1">
      <c r="E11820" s="28"/>
      <c r="F11820" s="358" t="s">
        <v>6387</v>
      </c>
      <c r="G11820" s="352">
        <v>1000</v>
      </c>
      <c r="I11820" s="249"/>
      <c r="K11820" s="13"/>
      <c r="L11820" s="13"/>
    </row>
    <row r="11821" spans="1:13" hidden="1" outlineLevel="1">
      <c r="A11821" s="438" t="s">
        <v>421</v>
      </c>
      <c r="B11821" s="549">
        <v>42327</v>
      </c>
      <c r="C11821" s="554" t="s">
        <v>6379</v>
      </c>
      <c r="D11821" s="587">
        <f>30*43</f>
        <v>1290</v>
      </c>
      <c r="E11821" s="249"/>
      <c r="F11821" s="1139" t="s">
        <v>6388</v>
      </c>
      <c r="G11821" s="1140">
        <v>2600</v>
      </c>
      <c r="I11821" s="32"/>
      <c r="K11821" s="13"/>
      <c r="L11821" s="13"/>
    </row>
    <row r="11822" spans="1:13" hidden="1" outlineLevel="1">
      <c r="A11822" s="438" t="s">
        <v>421</v>
      </c>
      <c r="B11822" s="549">
        <v>42327</v>
      </c>
      <c r="C11822" s="554" t="s">
        <v>2598</v>
      </c>
      <c r="D11822" s="587">
        <v>140</v>
      </c>
      <c r="E11822" s="28"/>
      <c r="F11822" s="1139" t="s">
        <v>6389</v>
      </c>
      <c r="G11822" s="1140">
        <f>SUM(G11820:G11821)</f>
        <v>3600</v>
      </c>
      <c r="I11822" s="32"/>
      <c r="K11822" s="13"/>
      <c r="L11822" s="13"/>
    </row>
    <row r="11823" spans="1:13" ht="30" hidden="1" outlineLevel="1">
      <c r="A11823" s="438" t="s">
        <v>6087</v>
      </c>
      <c r="B11823" s="549">
        <v>42327</v>
      </c>
      <c r="C11823" s="554" t="s">
        <v>6380</v>
      </c>
      <c r="D11823" s="587">
        <f>43*10</f>
        <v>430</v>
      </c>
      <c r="E11823" s="733"/>
      <c r="F11823" s="981"/>
      <c r="G11823" s="631"/>
      <c r="I11823" s="32"/>
      <c r="K11823" s="13"/>
      <c r="L11823" s="13"/>
    </row>
    <row r="11824" spans="1:13" hidden="1" outlineLevel="1">
      <c r="A11824" s="438" t="s">
        <v>421</v>
      </c>
      <c r="B11824" s="549">
        <v>42327</v>
      </c>
      <c r="C11824" s="621" t="s">
        <v>4050</v>
      </c>
      <c r="D11824" s="622">
        <f>D11821+D11822-D11823</f>
        <v>1000</v>
      </c>
      <c r="E11824" s="28"/>
      <c r="F11824" s="1145" t="s">
        <v>6399</v>
      </c>
      <c r="G11824" s="294"/>
      <c r="I11824" s="32"/>
      <c r="K11824" s="13"/>
      <c r="L11824" s="13"/>
    </row>
    <row r="11825" spans="1:12" hidden="1" outlineLevel="1">
      <c r="E11825" s="28"/>
      <c r="F11825" s="1139" t="s">
        <v>6398</v>
      </c>
      <c r="G11825" s="1140">
        <v>60000</v>
      </c>
      <c r="I11825" s="32"/>
      <c r="K11825" s="13"/>
      <c r="L11825" s="13"/>
    </row>
    <row r="11826" spans="1:12" hidden="1" outlineLevel="1">
      <c r="E11826" s="28"/>
      <c r="I11826" s="32"/>
      <c r="K11826" s="13"/>
      <c r="L11826" s="13"/>
    </row>
    <row r="11827" spans="1:12" hidden="1" outlineLevel="1">
      <c r="F11827" s="1145" t="s">
        <v>6418</v>
      </c>
      <c r="G11827" s="326"/>
      <c r="I11827" s="32"/>
      <c r="K11827" s="13"/>
      <c r="L11827" s="13"/>
    </row>
    <row r="11828" spans="1:12" hidden="1" outlineLevel="1">
      <c r="F11828" s="1142" t="s">
        <v>6410</v>
      </c>
      <c r="G11828" s="326">
        <v>13000</v>
      </c>
      <c r="I11828" s="32"/>
      <c r="K11828" s="13"/>
      <c r="L11828" s="13"/>
    </row>
    <row r="11829" spans="1:12" hidden="1" outlineLevel="1">
      <c r="F11829" s="304" t="s">
        <v>6411</v>
      </c>
      <c r="G11829" s="326">
        <v>3600</v>
      </c>
      <c r="I11829" s="32"/>
      <c r="K11829" s="13"/>
      <c r="L11829" s="13"/>
    </row>
    <row r="11830" spans="1:12" hidden="1" outlineLevel="1">
      <c r="B11830" s="842">
        <v>42309</v>
      </c>
      <c r="C11830" s="1" t="s">
        <v>367</v>
      </c>
      <c r="D11830" s="2">
        <v>10</v>
      </c>
      <c r="F11830" s="304" t="s">
        <v>6412</v>
      </c>
      <c r="G11830" s="326">
        <v>6200</v>
      </c>
      <c r="H11830" s="2"/>
      <c r="I11830" s="32"/>
      <c r="K11830" s="13"/>
      <c r="L11830" s="13"/>
    </row>
    <row r="11831" spans="1:12" hidden="1" outlineLevel="1">
      <c r="B11831" s="842">
        <v>42309</v>
      </c>
      <c r="C11831" s="1" t="s">
        <v>71</v>
      </c>
      <c r="D11831" s="2">
        <v>20</v>
      </c>
      <c r="F11831" s="280" t="s">
        <v>195</v>
      </c>
      <c r="G11831" s="294">
        <f>SUM(G11828:G11830)</f>
        <v>22800</v>
      </c>
      <c r="H11831" s="2"/>
      <c r="I11831" s="32"/>
      <c r="K11831" s="13"/>
      <c r="L11831" s="13"/>
    </row>
    <row r="11832" spans="1:12" hidden="1" outlineLevel="1">
      <c r="B11832" s="842">
        <v>42309</v>
      </c>
      <c r="C11832" s="1" t="s">
        <v>226</v>
      </c>
      <c r="D11832" s="2">
        <v>50</v>
      </c>
      <c r="H11832" s="2"/>
      <c r="I11832" s="32"/>
      <c r="K11832" s="13"/>
      <c r="L11832" s="13"/>
    </row>
    <row r="11833" spans="1:12" hidden="1" outlineLevel="1">
      <c r="B11833" s="842">
        <v>42309</v>
      </c>
      <c r="C11833" s="1" t="s">
        <v>401</v>
      </c>
      <c r="D11833" s="2">
        <v>55</v>
      </c>
      <c r="F11833" s="280" t="s">
        <v>6481</v>
      </c>
      <c r="G11833" s="294">
        <f>G11843+H11843</f>
        <v>23200</v>
      </c>
      <c r="H11833" s="2"/>
      <c r="I11833" s="32"/>
      <c r="K11833" s="13"/>
      <c r="L11833" s="13"/>
    </row>
    <row r="11834" spans="1:12" hidden="1" outlineLevel="1">
      <c r="B11834" s="842">
        <v>42309</v>
      </c>
      <c r="C11834" s="1" t="s">
        <v>278</v>
      </c>
      <c r="D11834" s="2">
        <v>10</v>
      </c>
      <c r="I11834" s="32"/>
      <c r="K11834" s="13"/>
      <c r="L11834" s="13"/>
    </row>
    <row r="11835" spans="1:12" hidden="1" outlineLevel="1">
      <c r="B11835" s="842">
        <v>42309</v>
      </c>
      <c r="C11835" s="236" t="s">
        <v>112</v>
      </c>
      <c r="D11835" s="70">
        <v>25</v>
      </c>
      <c r="F11835" s="1119" t="s">
        <v>195</v>
      </c>
      <c r="G11835" s="773">
        <f>G11831+G11833</f>
        <v>46000</v>
      </c>
      <c r="H11835" s="2"/>
      <c r="I11835" s="32"/>
      <c r="K11835" s="13"/>
      <c r="L11835" s="13"/>
    </row>
    <row r="11836" spans="1:12" hidden="1" outlineLevel="1">
      <c r="B11836" s="842">
        <v>42309</v>
      </c>
      <c r="C11836" s="1" t="s">
        <v>80</v>
      </c>
      <c r="D11836" s="2">
        <v>36</v>
      </c>
      <c r="I11836" s="32"/>
      <c r="K11836" s="13"/>
      <c r="L11836" s="13"/>
    </row>
    <row r="11837" spans="1:12" hidden="1" outlineLevel="1">
      <c r="A11837" s="2"/>
      <c r="B11837" s="842">
        <v>42309</v>
      </c>
      <c r="C11837" s="1" t="s">
        <v>6391</v>
      </c>
      <c r="D11837" s="2">
        <v>5000</v>
      </c>
      <c r="F11837" s="1143" t="s">
        <v>6419</v>
      </c>
      <c r="G11837" s="1143" t="s">
        <v>2317</v>
      </c>
      <c r="H11837" s="1143" t="s">
        <v>2662</v>
      </c>
      <c r="I11837" s="32"/>
      <c r="K11837" s="13"/>
    </row>
    <row r="11838" spans="1:12" hidden="1" outlineLevel="1">
      <c r="A11838" s="2"/>
      <c r="B11838" s="842">
        <v>42310</v>
      </c>
      <c r="C11838" s="1" t="s">
        <v>23</v>
      </c>
      <c r="D11838" s="2">
        <v>145</v>
      </c>
      <c r="F11838" s="304" t="s">
        <v>6414</v>
      </c>
      <c r="G11838" s="294">
        <v>10000</v>
      </c>
      <c r="H11838" s="294">
        <v>8000</v>
      </c>
      <c r="I11838" s="32"/>
      <c r="K11838" s="13"/>
    </row>
    <row r="11839" spans="1:12" hidden="1" outlineLevel="1">
      <c r="B11839" s="842">
        <v>42310</v>
      </c>
      <c r="C11839" s="1" t="s">
        <v>6392</v>
      </c>
      <c r="D11839" s="2">
        <v>60</v>
      </c>
      <c r="F11839" s="794" t="s">
        <v>6413</v>
      </c>
      <c r="G11839" s="294">
        <v>800</v>
      </c>
      <c r="H11839" s="294">
        <v>200</v>
      </c>
      <c r="I11839" s="32"/>
      <c r="K11839" s="13"/>
    </row>
    <row r="11840" spans="1:12" hidden="1" outlineLevel="1">
      <c r="A11840" s="2"/>
      <c r="B11840" s="842">
        <v>42311</v>
      </c>
      <c r="C11840" s="1" t="s">
        <v>525</v>
      </c>
      <c r="D11840" s="2">
        <v>149</v>
      </c>
      <c r="F11840" s="1142" t="s">
        <v>6415</v>
      </c>
      <c r="G11840" s="294">
        <v>200</v>
      </c>
      <c r="H11840" s="294">
        <v>200</v>
      </c>
      <c r="I11840" s="32"/>
      <c r="J11840" s="2"/>
      <c r="K11840" s="13"/>
    </row>
    <row r="11841" spans="1:11" hidden="1" outlineLevel="1">
      <c r="A11841" s="2"/>
      <c r="B11841" s="842">
        <v>42311</v>
      </c>
      <c r="C11841" s="1" t="s">
        <v>6393</v>
      </c>
      <c r="D11841" s="2">
        <v>200</v>
      </c>
      <c r="F11841" s="304" t="s">
        <v>6416</v>
      </c>
      <c r="G11841" s="294">
        <v>800</v>
      </c>
      <c r="H11841" s="294">
        <v>500</v>
      </c>
      <c r="K11841" s="13"/>
    </row>
    <row r="11842" spans="1:11" hidden="1" outlineLevel="1">
      <c r="A11842" s="2"/>
      <c r="B11842" s="842">
        <v>42311</v>
      </c>
      <c r="C11842" s="236" t="s">
        <v>12</v>
      </c>
      <c r="D11842" s="70">
        <v>60</v>
      </c>
      <c r="F11842" s="304" t="s">
        <v>6417</v>
      </c>
      <c r="G11842" s="294">
        <v>500</v>
      </c>
      <c r="H11842" s="294">
        <v>2000</v>
      </c>
      <c r="I11842" s="32"/>
      <c r="K11842" s="13"/>
    </row>
    <row r="11843" spans="1:11" hidden="1" outlineLevel="1">
      <c r="A11843" s="2"/>
      <c r="B11843" s="72">
        <v>42311</v>
      </c>
      <c r="C11843" s="1" t="s">
        <v>6113</v>
      </c>
      <c r="D11843" s="70">
        <v>20</v>
      </c>
      <c r="F11843" s="777" t="s">
        <v>195</v>
      </c>
      <c r="G11843" s="1144">
        <f>SUM(G11838:G11842)</f>
        <v>12300</v>
      </c>
      <c r="H11843" s="1144">
        <f>SUM(H11838:H11842)</f>
        <v>10900</v>
      </c>
      <c r="K11843" s="13"/>
    </row>
    <row r="11844" spans="1:11" hidden="1" outlineLevel="1">
      <c r="A11844" s="2"/>
      <c r="B11844" s="72">
        <v>42311</v>
      </c>
      <c r="C11844" s="236" t="s">
        <v>80</v>
      </c>
      <c r="D11844" s="70">
        <v>30</v>
      </c>
      <c r="G11844" s="2"/>
      <c r="K11844" s="13"/>
    </row>
    <row r="11845" spans="1:11" hidden="1" outlineLevel="1">
      <c r="A11845" s="2"/>
      <c r="B11845" s="72">
        <v>42311</v>
      </c>
      <c r="C11845" s="236" t="s">
        <v>114</v>
      </c>
      <c r="D11845" s="70">
        <v>60</v>
      </c>
      <c r="F11845" s="1" t="s">
        <v>6490</v>
      </c>
      <c r="G11845" s="2"/>
      <c r="K11845" s="13"/>
    </row>
    <row r="11846" spans="1:11" hidden="1" outlineLevel="1">
      <c r="A11846" s="2"/>
      <c r="B11846" s="72">
        <v>42311</v>
      </c>
      <c r="C11846" s="236" t="s">
        <v>51</v>
      </c>
      <c r="D11846" s="70">
        <v>180</v>
      </c>
      <c r="E11846" s="249"/>
      <c r="F11846" s="1" t="s">
        <v>6491</v>
      </c>
      <c r="G11846" s="2"/>
      <c r="K11846" s="13"/>
    </row>
    <row r="11847" spans="1:11" hidden="1" outlineLevel="1">
      <c r="A11847" s="2"/>
      <c r="B11847" s="72">
        <v>42311</v>
      </c>
      <c r="C11847" s="236" t="s">
        <v>246</v>
      </c>
      <c r="D11847" s="70">
        <v>70</v>
      </c>
      <c r="G11847" s="2"/>
      <c r="K11847" s="13"/>
    </row>
    <row r="11848" spans="1:11" hidden="1" outlineLevel="1">
      <c r="A11848" s="2"/>
      <c r="B11848" s="72">
        <v>42311</v>
      </c>
      <c r="C11848" s="236" t="s">
        <v>589</v>
      </c>
      <c r="D11848" s="70">
        <v>170</v>
      </c>
      <c r="H11848" s="1009"/>
    </row>
    <row r="11849" spans="1:11" hidden="1" outlineLevel="1">
      <c r="A11849" s="2"/>
      <c r="B11849" s="72">
        <v>42312</v>
      </c>
      <c r="C11849" s="236" t="s">
        <v>525</v>
      </c>
      <c r="D11849" s="70">
        <v>110</v>
      </c>
      <c r="H11849" s="1009"/>
      <c r="K11849" s="13"/>
    </row>
    <row r="11850" spans="1:11" hidden="1" outlineLevel="1">
      <c r="A11850" s="2"/>
      <c r="B11850" s="72">
        <v>42312</v>
      </c>
      <c r="C11850" s="236" t="s">
        <v>71</v>
      </c>
      <c r="D11850" s="70">
        <v>50</v>
      </c>
      <c r="J11850" s="1" t="s">
        <v>195</v>
      </c>
      <c r="K11850" s="13">
        <f>SUM(K11811:K11849)</f>
        <v>2990</v>
      </c>
    </row>
    <row r="11851" spans="1:11" hidden="1" outlineLevel="1">
      <c r="B11851" s="72">
        <v>42313</v>
      </c>
      <c r="C11851" s="236" t="s">
        <v>6421</v>
      </c>
      <c r="D11851" s="70">
        <v>200</v>
      </c>
      <c r="J11851" s="1" t="s">
        <v>130</v>
      </c>
      <c r="K11851" s="225">
        <f>K11807-K11850</f>
        <v>140</v>
      </c>
    </row>
    <row r="11852" spans="1:11" hidden="1" outlineLevel="1">
      <c r="B11852" s="72">
        <v>42313</v>
      </c>
      <c r="C11852" s="236"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36" t="s">
        <v>18</v>
      </c>
      <c r="D11858" s="70">
        <v>45</v>
      </c>
      <c r="F11858" s="2"/>
    </row>
    <row r="11859" spans="2:8" hidden="1" outlineLevel="1">
      <c r="B11859" s="72">
        <v>42314</v>
      </c>
      <c r="C11859" s="236" t="s">
        <v>18</v>
      </c>
      <c r="D11859" s="70">
        <v>380</v>
      </c>
      <c r="F11859" s="2"/>
    </row>
    <row r="11860" spans="2:8" hidden="1" outlineLevel="1">
      <c r="B11860" s="72">
        <v>42314</v>
      </c>
      <c r="C11860" s="1" t="s">
        <v>278</v>
      </c>
      <c r="D11860" s="2">
        <v>10</v>
      </c>
    </row>
    <row r="11861" spans="2:8" hidden="1" outlineLevel="1">
      <c r="B11861" s="72">
        <v>42314</v>
      </c>
      <c r="C11861" s="1" t="s">
        <v>4505</v>
      </c>
      <c r="D11861" s="2">
        <v>50</v>
      </c>
    </row>
    <row r="11862" spans="2:8" hidden="1" outlineLevel="1">
      <c r="B11862" s="72">
        <v>42314</v>
      </c>
      <c r="C11862" s="1" t="s">
        <v>114</v>
      </c>
      <c r="D11862" s="2">
        <v>70</v>
      </c>
      <c r="F11862" s="2"/>
      <c r="G11862" s="2"/>
    </row>
    <row r="11863" spans="2:8" hidden="1" outlineLevel="1">
      <c r="B11863" s="72">
        <v>42315</v>
      </c>
      <c r="C11863" s="1" t="s">
        <v>6442</v>
      </c>
      <c r="D11863" s="2">
        <v>10</v>
      </c>
      <c r="F11863" s="2"/>
      <c r="G11863" s="2"/>
    </row>
    <row r="11864" spans="2:8" hidden="1" outlineLevel="1">
      <c r="B11864" s="72">
        <v>42315</v>
      </c>
      <c r="C11864" s="1" t="s">
        <v>81</v>
      </c>
      <c r="D11864" s="2">
        <v>200</v>
      </c>
      <c r="G11864" s="2"/>
    </row>
    <row r="11865" spans="2:8" hidden="1" outlineLevel="1">
      <c r="B11865" s="72">
        <v>42315</v>
      </c>
      <c r="C11865" s="1" t="s">
        <v>6443</v>
      </c>
      <c r="D11865" s="2">
        <v>260</v>
      </c>
      <c r="G11865" s="2"/>
    </row>
    <row r="11866" spans="2:8" hidden="1" outlineLevel="1">
      <c r="B11866" s="72">
        <v>42315</v>
      </c>
      <c r="C11866" s="236" t="s">
        <v>6444</v>
      </c>
      <c r="D11866" s="70">
        <v>95</v>
      </c>
      <c r="F11866" s="2"/>
      <c r="G11866" s="2"/>
    </row>
    <row r="11867" spans="2:8" hidden="1" outlineLevel="1">
      <c r="B11867" s="72">
        <v>42315</v>
      </c>
      <c r="C11867" s="236" t="s">
        <v>6445</v>
      </c>
      <c r="D11867" s="70">
        <v>950</v>
      </c>
      <c r="F11867" s="2"/>
      <c r="G11867" s="2"/>
    </row>
    <row r="11868" spans="2:8" hidden="1" outlineLevel="1">
      <c r="B11868" s="72">
        <v>42315</v>
      </c>
      <c r="C11868" s="1" t="s">
        <v>774</v>
      </c>
      <c r="D11868" s="2">
        <v>50</v>
      </c>
      <c r="G11868" s="2"/>
    </row>
    <row r="11869" spans="2:8" hidden="1" outlineLevel="1">
      <c r="B11869" s="72">
        <v>42315</v>
      </c>
      <c r="C11869" s="236" t="s">
        <v>6446</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6447</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4966</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2789</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6448</v>
      </c>
      <c r="D11885" s="2">
        <v>5</v>
      </c>
    </row>
    <row r="11886" spans="2:15" hidden="1" outlineLevel="1">
      <c r="B11886" s="72">
        <v>42320</v>
      </c>
      <c r="C11886" s="1" t="s">
        <v>23</v>
      </c>
      <c r="D11886" s="2">
        <v>310</v>
      </c>
      <c r="F11886" s="2"/>
    </row>
    <row r="11887" spans="2:15" hidden="1" outlineLevel="1">
      <c r="B11887" s="72">
        <v>42320</v>
      </c>
      <c r="C11887" s="2" t="s">
        <v>620</v>
      </c>
      <c r="D11887" s="2">
        <v>20</v>
      </c>
      <c r="F11887" s="233"/>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6449</v>
      </c>
      <c r="D11892" s="2">
        <v>10</v>
      </c>
      <c r="F11892" s="2"/>
    </row>
    <row r="11893" spans="2:11" hidden="1" outlineLevel="1">
      <c r="B11893" s="72">
        <v>42322</v>
      </c>
      <c r="C11893" s="2" t="s">
        <v>6450</v>
      </c>
      <c r="D11893" s="2">
        <v>2000</v>
      </c>
      <c r="F11893" s="2"/>
      <c r="G11893" s="2"/>
    </row>
    <row r="11894" spans="2:11" hidden="1" outlineLevel="1">
      <c r="B11894" s="72">
        <v>42322</v>
      </c>
      <c r="C11894" s="2" t="s">
        <v>6444</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5687</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6456</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2404</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6470</v>
      </c>
      <c r="D11929" s="2">
        <v>10</v>
      </c>
      <c r="F11929" s="2"/>
    </row>
    <row r="11930" spans="2:6" hidden="1" outlineLevel="1">
      <c r="B11930" s="72">
        <v>42330</v>
      </c>
      <c r="C11930" s="1" t="s">
        <v>6471</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67" t="s">
        <v>525</v>
      </c>
      <c r="D11939" s="404">
        <v>12</v>
      </c>
    </row>
    <row r="11940" spans="2:6" hidden="1" outlineLevel="1">
      <c r="B11940" s="72">
        <v>42332</v>
      </c>
      <c r="C11940" s="267" t="s">
        <v>525</v>
      </c>
      <c r="D11940" s="404">
        <v>32</v>
      </c>
      <c r="F11940" s="2"/>
    </row>
    <row r="11941" spans="2:6" hidden="1" outlineLevel="1">
      <c r="B11941" s="72">
        <v>42332</v>
      </c>
      <c r="C11941" s="2" t="s">
        <v>23</v>
      </c>
      <c r="D11941" s="2">
        <v>145</v>
      </c>
      <c r="F11941" s="2"/>
    </row>
    <row r="11942" spans="2:6" hidden="1" outlineLevel="1">
      <c r="B11942" s="72">
        <v>42332</v>
      </c>
      <c r="C11942" s="267" t="s">
        <v>4775</v>
      </c>
      <c r="D11942" s="404">
        <v>170</v>
      </c>
    </row>
    <row r="11943" spans="2:6" hidden="1" outlineLevel="1">
      <c r="B11943" s="72">
        <v>42333</v>
      </c>
      <c r="C11943" s="267" t="s">
        <v>525</v>
      </c>
      <c r="D11943" s="404">
        <v>51</v>
      </c>
    </row>
    <row r="11944" spans="2:6" hidden="1" outlineLevel="1">
      <c r="B11944" s="72">
        <v>42333</v>
      </c>
      <c r="C11944" s="1" t="s">
        <v>246</v>
      </c>
      <c r="D11944" s="2">
        <v>50</v>
      </c>
    </row>
    <row r="11945" spans="2:6" hidden="1" outlineLevel="1">
      <c r="B11945" s="72">
        <v>42333</v>
      </c>
      <c r="C11945" s="1" t="s">
        <v>51</v>
      </c>
      <c r="D11945" s="2">
        <v>80</v>
      </c>
      <c r="F11945" s="228"/>
    </row>
    <row r="11946" spans="2:6" hidden="1" outlineLevel="1">
      <c r="B11946" s="72">
        <v>42333</v>
      </c>
      <c r="C11946" s="267" t="s">
        <v>18</v>
      </c>
      <c r="D11946" s="404">
        <v>92</v>
      </c>
      <c r="F11946" s="2"/>
    </row>
    <row r="11947" spans="2:6" hidden="1" outlineLevel="1">
      <c r="B11947" s="72">
        <v>42333</v>
      </c>
      <c r="C11947" s="477" t="s">
        <v>110</v>
      </c>
      <c r="D11947" s="404">
        <v>35</v>
      </c>
    </row>
    <row r="11948" spans="2:6" hidden="1" outlineLevel="1">
      <c r="B11948" s="72">
        <v>42334</v>
      </c>
      <c r="C11948" s="1" t="s">
        <v>525</v>
      </c>
      <c r="D11948" s="2">
        <v>100</v>
      </c>
      <c r="F11948" s="2"/>
    </row>
    <row r="11949" spans="2:6" hidden="1" outlineLevel="1">
      <c r="B11949" s="72">
        <v>42334</v>
      </c>
      <c r="C11949" s="1" t="s">
        <v>6487</v>
      </c>
      <c r="D11949" s="404">
        <v>2000</v>
      </c>
      <c r="F11949" s="2"/>
    </row>
    <row r="11950" spans="2:6" hidden="1" outlineLevel="1">
      <c r="B11950" s="72">
        <v>42334</v>
      </c>
      <c r="C11950" s="267" t="s">
        <v>80</v>
      </c>
      <c r="D11950" s="404">
        <v>30</v>
      </c>
    </row>
    <row r="11951" spans="2:6" hidden="1" outlineLevel="1">
      <c r="B11951" s="72">
        <v>42334</v>
      </c>
      <c r="C11951" s="404" t="s">
        <v>114</v>
      </c>
      <c r="D11951" s="404">
        <v>60</v>
      </c>
      <c r="F11951" s="2"/>
    </row>
    <row r="11952" spans="2:6" hidden="1" outlineLevel="1">
      <c r="B11952" s="72">
        <v>42334</v>
      </c>
      <c r="C11952" s="267" t="s">
        <v>205</v>
      </c>
      <c r="D11952" s="404">
        <v>65</v>
      </c>
      <c r="F11952" s="2"/>
    </row>
    <row r="11953" spans="2:7" hidden="1" outlineLevel="1">
      <c r="B11953" s="72">
        <v>42334</v>
      </c>
      <c r="C11953" s="267" t="s">
        <v>18</v>
      </c>
      <c r="D11953" s="404">
        <v>75</v>
      </c>
    </row>
    <row r="11954" spans="2:7" hidden="1" outlineLevel="1">
      <c r="B11954" s="72">
        <v>42335</v>
      </c>
      <c r="C11954" s="267" t="s">
        <v>525</v>
      </c>
      <c r="D11954" s="404">
        <v>30</v>
      </c>
      <c r="F11954" s="2"/>
    </row>
    <row r="11955" spans="2:7" hidden="1" outlineLevel="1">
      <c r="B11955" s="72">
        <v>42335</v>
      </c>
      <c r="C11955" s="267" t="s">
        <v>525</v>
      </c>
      <c r="D11955" s="404">
        <v>65</v>
      </c>
    </row>
    <row r="11956" spans="2:7" hidden="1" outlineLevel="1">
      <c r="B11956" s="72">
        <v>42335</v>
      </c>
      <c r="C11956" s="1" t="s">
        <v>3702</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4051</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36" t="s">
        <v>23</v>
      </c>
      <c r="D11965" s="70">
        <v>170</v>
      </c>
      <c r="F11965" s="2"/>
      <c r="G11965" s="2"/>
    </row>
    <row r="11966" spans="2:7" hidden="1" outlineLevel="1">
      <c r="B11966" s="72">
        <v>42337</v>
      </c>
      <c r="C11966" s="1" t="s">
        <v>2556</v>
      </c>
      <c r="D11966" s="2">
        <v>170</v>
      </c>
    </row>
    <row r="11967" spans="2:7" hidden="1" outlineLevel="1">
      <c r="B11967" s="72">
        <v>42337</v>
      </c>
      <c r="C11967" s="1" t="s">
        <v>525</v>
      </c>
      <c r="D11967" s="2">
        <v>20</v>
      </c>
    </row>
    <row r="11968" spans="2:7" hidden="1" outlineLevel="1">
      <c r="B11968" s="72">
        <v>42337</v>
      </c>
      <c r="C11968" s="1" t="s">
        <v>4505</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5687</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3088</v>
      </c>
    </row>
    <row r="11976" spans="1:12" hidden="1" outlineLevel="1">
      <c r="B11976" s="72">
        <v>42338</v>
      </c>
      <c r="C11976" s="383" t="s">
        <v>525</v>
      </c>
      <c r="D11976" s="2">
        <v>40</v>
      </c>
      <c r="E11976" s="1">
        <v>845</v>
      </c>
    </row>
    <row r="11977" spans="1:12" collapsed="1"/>
    <row r="11978" spans="1:12">
      <c r="B11978" s="2472">
        <v>42339</v>
      </c>
      <c r="C11978" s="2472"/>
      <c r="D11978" s="2472"/>
      <c r="E11978" s="2472"/>
      <c r="F11978" s="2472"/>
      <c r="G11978" s="2472"/>
      <c r="H11978" s="2472"/>
      <c r="I11978" s="2472"/>
      <c r="J11978" s="2472"/>
      <c r="K11978" s="2472"/>
      <c r="L11978" s="2472"/>
    </row>
    <row r="11979" spans="1:12" hidden="1" outlineLevel="1">
      <c r="B11979" s="2473" t="s">
        <v>0</v>
      </c>
      <c r="C11979" s="2473"/>
      <c r="D11979" s="2473"/>
      <c r="I11979" s="2473" t="s">
        <v>2638</v>
      </c>
      <c r="J11979" s="2473"/>
      <c r="K11979" s="2473"/>
    </row>
    <row r="11980" spans="1:12" hidden="1" outlineLevel="1">
      <c r="B11980" s="3" t="s">
        <v>115</v>
      </c>
      <c r="C11980" s="3" t="s">
        <v>116</v>
      </c>
      <c r="D11980" s="4" t="s">
        <v>4</v>
      </c>
      <c r="I11980" s="3" t="s">
        <v>115</v>
      </c>
      <c r="J11980" s="3" t="s">
        <v>116</v>
      </c>
      <c r="K11980" s="4" t="s">
        <v>4</v>
      </c>
    </row>
    <row r="11981" spans="1:12" hidden="1" outlineLevel="1">
      <c r="A11981" s="545" t="s">
        <v>2859</v>
      </c>
      <c r="B11981" s="546">
        <v>42338</v>
      </c>
      <c r="C11981" s="547" t="s">
        <v>193</v>
      </c>
      <c r="D11981" s="691">
        <v>10000</v>
      </c>
      <c r="E11981" s="28"/>
      <c r="I11981" s="72">
        <v>42339</v>
      </c>
      <c r="J11981" s="1" t="s">
        <v>41</v>
      </c>
      <c r="K11981" s="70">
        <v>140</v>
      </c>
    </row>
    <row r="11982" spans="1:12" hidden="1" outlineLevel="1">
      <c r="A11982" s="438" t="s">
        <v>421</v>
      </c>
      <c r="B11982" s="549">
        <v>42347</v>
      </c>
      <c r="C11982" s="463" t="s">
        <v>6436</v>
      </c>
      <c r="D11982" s="587">
        <v>1000</v>
      </c>
      <c r="E11982" s="28"/>
      <c r="I11982" s="72">
        <v>42346</v>
      </c>
      <c r="J11982" s="1" t="s">
        <v>3587</v>
      </c>
      <c r="K11982" s="70">
        <v>1700</v>
      </c>
    </row>
    <row r="11983" spans="1:12" hidden="1" outlineLevel="1">
      <c r="A11983" s="438" t="s">
        <v>421</v>
      </c>
      <c r="B11983" s="549">
        <v>42347</v>
      </c>
      <c r="C11983" s="463" t="s">
        <v>6437</v>
      </c>
      <c r="D11983" s="587">
        <v>410</v>
      </c>
      <c r="E11983" s="28"/>
      <c r="K11983" s="70"/>
    </row>
    <row r="11984" spans="1:12" hidden="1" outlineLevel="1">
      <c r="A11984" s="714" t="s">
        <v>464</v>
      </c>
      <c r="B11984" s="1124" t="s">
        <v>608</v>
      </c>
      <c r="C11984" s="716" t="s">
        <v>6501</v>
      </c>
      <c r="D11984" s="743" t="s">
        <v>608</v>
      </c>
      <c r="E11984" s="28"/>
      <c r="K11984" s="70"/>
    </row>
    <row r="11985" spans="1:13" hidden="1" outlineLevel="1">
      <c r="A11985" s="438" t="s">
        <v>421</v>
      </c>
      <c r="B11985" s="549">
        <v>42358</v>
      </c>
      <c r="C11985" s="463" t="s">
        <v>656</v>
      </c>
      <c r="D11985" s="587">
        <v>230</v>
      </c>
      <c r="E11985" s="28"/>
      <c r="K11985" s="70"/>
    </row>
    <row r="11986" spans="1:13" hidden="1" outlineLevel="1">
      <c r="A11986" s="709" t="s">
        <v>467</v>
      </c>
      <c r="B11986" s="710">
        <v>42346</v>
      </c>
      <c r="C11986" s="709" t="s">
        <v>3305</v>
      </c>
      <c r="D11986" s="590">
        <v>300</v>
      </c>
      <c r="E11986" s="28"/>
      <c r="F11986" s="804" t="s">
        <v>4856</v>
      </c>
      <c r="G11986" s="280"/>
      <c r="I11986" s="72"/>
      <c r="K11986" s="70"/>
    </row>
    <row r="11987" spans="1:13" hidden="1" outlineLevel="1">
      <c r="A11987" s="709" t="s">
        <v>467</v>
      </c>
      <c r="B11987" s="710">
        <v>42369</v>
      </c>
      <c r="C11987" s="709" t="s">
        <v>3304</v>
      </c>
      <c r="D11987" s="953">
        <v>313.05</v>
      </c>
      <c r="E11987" s="733"/>
      <c r="F11987" s="1119" t="s">
        <v>3632</v>
      </c>
      <c r="G11987" s="773">
        <v>230</v>
      </c>
      <c r="I11987" s="72"/>
      <c r="K11987" s="70"/>
    </row>
    <row r="11988" spans="1:13" hidden="1" outlineLevel="1">
      <c r="A11988" s="709" t="s">
        <v>467</v>
      </c>
      <c r="B11988" s="710">
        <v>42369</v>
      </c>
      <c r="C11988" s="709" t="s">
        <v>614</v>
      </c>
      <c r="D11988" s="590">
        <v>471.74</v>
      </c>
      <c r="E11988" s="733"/>
      <c r="F11988" s="772" t="s">
        <v>6173</v>
      </c>
      <c r="G11988" s="773">
        <f>D12002</f>
        <v>871</v>
      </c>
      <c r="I11988" s="72"/>
      <c r="J11988" s="1" t="s">
        <v>195</v>
      </c>
      <c r="K11988" s="225">
        <f>SUM(K11981:K11987)</f>
        <v>1840</v>
      </c>
    </row>
    <row r="11989" spans="1:13" hidden="1" outlineLevel="1">
      <c r="A11989" s="438" t="s">
        <v>421</v>
      </c>
      <c r="B11989" s="549" t="s">
        <v>608</v>
      </c>
      <c r="C11989" s="554" t="s">
        <v>475</v>
      </c>
      <c r="D11989" s="695" t="s">
        <v>608</v>
      </c>
      <c r="F11989" s="772" t="s">
        <v>6</v>
      </c>
      <c r="G11989" s="773">
        <f>1000</f>
        <v>1000</v>
      </c>
      <c r="I11989" s="32"/>
      <c r="K11989" s="225"/>
    </row>
    <row r="11990" spans="1:13" hidden="1" outlineLevel="1">
      <c r="A11990" s="438" t="s">
        <v>421</v>
      </c>
      <c r="B11990" s="549" t="s">
        <v>608</v>
      </c>
      <c r="C11990" s="554" t="s">
        <v>283</v>
      </c>
      <c r="D11990" s="695" t="s">
        <v>608</v>
      </c>
      <c r="E11990" s="28"/>
      <c r="F11990" s="772" t="s">
        <v>3732</v>
      </c>
      <c r="G11990" s="773">
        <f>D11982</f>
        <v>1000</v>
      </c>
    </row>
    <row r="11991" spans="1:13" hidden="1" outlineLevel="1">
      <c r="A11991" s="709" t="s">
        <v>467</v>
      </c>
      <c r="B11991" s="710">
        <v>42362</v>
      </c>
      <c r="C11991" s="711" t="s">
        <v>27</v>
      </c>
      <c r="D11991" s="953">
        <v>1143.8599999999999</v>
      </c>
      <c r="E11991" s="733"/>
      <c r="F11991" s="772" t="s">
        <v>531</v>
      </c>
      <c r="G11991" s="773">
        <f>D11983</f>
        <v>410</v>
      </c>
      <c r="I11991" s="1" t="s">
        <v>115</v>
      </c>
      <c r="J11991" s="1" t="s">
        <v>2</v>
      </c>
      <c r="K11991" s="1" t="s">
        <v>4</v>
      </c>
    </row>
    <row r="11992" spans="1:13" hidden="1" outlineLevel="1">
      <c r="A11992" s="550" t="s">
        <v>3306</v>
      </c>
      <c r="B11992" s="551">
        <v>42339</v>
      </c>
      <c r="C11992" s="560" t="s">
        <v>3310</v>
      </c>
      <c r="D11992" s="693">
        <v>1000</v>
      </c>
      <c r="E11992" s="733"/>
      <c r="F11992" s="280" t="s">
        <v>195</v>
      </c>
      <c r="G11992" s="294">
        <f>SUM(G11987:G11991)</f>
        <v>3511</v>
      </c>
      <c r="I11992" s="72">
        <v>42349</v>
      </c>
      <c r="J11992" s="1" t="s">
        <v>1255</v>
      </c>
      <c r="K11992" s="2">
        <v>700</v>
      </c>
      <c r="L11992" s="13"/>
    </row>
    <row r="11993" spans="1:13" ht="15" hidden="1" customHeight="1" outlineLevel="1">
      <c r="A11993" s="438" t="s">
        <v>421</v>
      </c>
      <c r="B11993" s="549">
        <v>42346</v>
      </c>
      <c r="C11993" s="554" t="s">
        <v>6</v>
      </c>
      <c r="D11993" s="1002">
        <v>1000</v>
      </c>
      <c r="E11993" s="28"/>
      <c r="I11993" s="72">
        <v>42356</v>
      </c>
      <c r="J11993" s="1" t="s">
        <v>1255</v>
      </c>
      <c r="K11993" s="2">
        <v>750</v>
      </c>
      <c r="L11993" s="13"/>
      <c r="M11993" s="13"/>
    </row>
    <row r="11994" spans="1:13" hidden="1" outlineLevel="1">
      <c r="A11994" s="545" t="s">
        <v>2859</v>
      </c>
      <c r="B11994" s="546" t="s">
        <v>608</v>
      </c>
      <c r="C11994" s="547" t="s">
        <v>6</v>
      </c>
      <c r="D11994" s="691" t="s">
        <v>608</v>
      </c>
      <c r="E11994" s="28"/>
      <c r="I11994" s="72"/>
      <c r="K11994" s="2"/>
      <c r="L11994" s="13"/>
    </row>
    <row r="11995" spans="1:13" hidden="1" outlineLevel="1">
      <c r="A11995" s="545" t="s">
        <v>2859</v>
      </c>
      <c r="B11995" s="546">
        <v>42338</v>
      </c>
      <c r="C11995" s="547" t="s">
        <v>3312</v>
      </c>
      <c r="D11995" s="691">
        <v>25000</v>
      </c>
      <c r="E11995" s="28"/>
      <c r="I11995" s="249"/>
      <c r="J11995" s="200"/>
      <c r="K11995" s="2"/>
      <c r="L11995" s="13"/>
    </row>
    <row r="11996" spans="1:13" hidden="1" outlineLevel="1">
      <c r="A11996" s="545" t="s">
        <v>2859</v>
      </c>
      <c r="B11996" s="546" t="s">
        <v>608</v>
      </c>
      <c r="C11996" s="547" t="s">
        <v>5050</v>
      </c>
      <c r="D11996" s="766" t="s">
        <v>608</v>
      </c>
      <c r="E11996" s="733"/>
      <c r="G11996" s="2"/>
      <c r="I11996" s="249"/>
      <c r="K11996" s="13"/>
      <c r="L11996" s="13"/>
    </row>
    <row r="11997" spans="1:13" hidden="1" outlineLevel="1">
      <c r="A11997" s="545" t="s">
        <v>2859</v>
      </c>
      <c r="B11997" s="565"/>
      <c r="C11997" s="547" t="s">
        <v>5051</v>
      </c>
      <c r="D11997" s="766"/>
      <c r="E11997" s="28"/>
      <c r="G11997" s="2"/>
      <c r="H11997" s="1009"/>
      <c r="I11997" s="249"/>
      <c r="K11997" s="13"/>
      <c r="L11997" s="13"/>
    </row>
    <row r="11998" spans="1:13" hidden="1" outlineLevel="1">
      <c r="E11998" s="28"/>
      <c r="G11998" s="2"/>
      <c r="H11998" s="1009"/>
      <c r="I11998" s="249"/>
      <c r="K11998" s="13"/>
      <c r="L11998" s="13"/>
    </row>
    <row r="11999" spans="1:13" hidden="1" outlineLevel="1">
      <c r="A11999" s="438" t="s">
        <v>421</v>
      </c>
      <c r="B11999" s="549">
        <v>42352</v>
      </c>
      <c r="C11999" s="554" t="s">
        <v>6500</v>
      </c>
      <c r="D11999" s="587">
        <f>31*43</f>
        <v>1333</v>
      </c>
      <c r="E11999" s="28"/>
      <c r="G11999" s="2"/>
      <c r="I11999" s="249"/>
      <c r="K11999" s="13"/>
      <c r="L11999" s="13"/>
    </row>
    <row r="12000" spans="1:13" hidden="1" outlineLevel="1">
      <c r="A12000" s="438" t="s">
        <v>421</v>
      </c>
      <c r="B12000" s="549">
        <v>42352</v>
      </c>
      <c r="C12000" s="554" t="s">
        <v>2598</v>
      </c>
      <c r="D12000" s="587">
        <v>140</v>
      </c>
      <c r="E12000" s="269">
        <v>42351</v>
      </c>
      <c r="F12000" s="840" t="s">
        <v>3546</v>
      </c>
      <c r="G12000" s="613">
        <v>1200</v>
      </c>
      <c r="H12000" s="1009"/>
      <c r="I12000" s="249"/>
      <c r="K12000" s="13"/>
      <c r="L12000" s="13"/>
    </row>
    <row r="12001" spans="1:12" ht="30" hidden="1" outlineLevel="1">
      <c r="A12001" s="438" t="s">
        <v>6087</v>
      </c>
      <c r="B12001" s="549">
        <v>42352</v>
      </c>
      <c r="C12001" s="554" t="s">
        <v>6555</v>
      </c>
      <c r="D12001" s="587">
        <f>14*43</f>
        <v>602</v>
      </c>
      <c r="E12001" s="608">
        <v>42364</v>
      </c>
      <c r="F12001" s="317" t="s">
        <v>3546</v>
      </c>
      <c r="G12001" s="326">
        <v>4500</v>
      </c>
      <c r="H12001" s="1009"/>
      <c r="I12001" s="249"/>
      <c r="K12001" s="13"/>
      <c r="L12001" s="13"/>
    </row>
    <row r="12002" spans="1:12" hidden="1" outlineLevel="1">
      <c r="A12002" s="438" t="s">
        <v>421</v>
      </c>
      <c r="B12002" s="549">
        <v>42352</v>
      </c>
      <c r="C12002" s="621" t="s">
        <v>4050</v>
      </c>
      <c r="D12002" s="622">
        <f>D11999+D12000-D12001</f>
        <v>871</v>
      </c>
      <c r="E12002" s="608">
        <v>42368</v>
      </c>
      <c r="F12002" s="317" t="s">
        <v>3546</v>
      </c>
      <c r="G12002" s="326">
        <v>350</v>
      </c>
      <c r="I12002" s="32"/>
      <c r="K12002" s="13"/>
      <c r="L12002" s="13"/>
    </row>
    <row r="12003" spans="1:12" hidden="1" outlineLevel="1">
      <c r="E12003" s="28"/>
      <c r="G12003" s="2">
        <f>SUM(G12000:G12002)</f>
        <v>6050</v>
      </c>
      <c r="H12003" s="1009"/>
      <c r="I12003" s="32"/>
      <c r="K12003" s="13"/>
      <c r="L12003" s="13"/>
    </row>
    <row r="12004" spans="1:12" hidden="1" outlineLevel="1">
      <c r="H12004" s="1009"/>
      <c r="I12004" s="32"/>
      <c r="K12004" s="13"/>
      <c r="L12004" s="13"/>
    </row>
    <row r="12005" spans="1:12" hidden="1" outlineLevel="1">
      <c r="B12005" s="72">
        <v>42339</v>
      </c>
      <c r="C12005" s="1" t="s">
        <v>525</v>
      </c>
      <c r="D12005" s="2">
        <v>50</v>
      </c>
      <c r="E12005" s="269">
        <v>42361</v>
      </c>
      <c r="F12005" s="280" t="s">
        <v>6563</v>
      </c>
      <c r="G12005" s="294">
        <v>200</v>
      </c>
      <c r="I12005" s="32"/>
      <c r="K12005" s="13"/>
      <c r="L12005" s="13"/>
    </row>
    <row r="12006" spans="1:12" hidden="1" outlineLevel="1">
      <c r="B12006" s="72">
        <v>42340</v>
      </c>
      <c r="C12006" s="1" t="s">
        <v>51</v>
      </c>
      <c r="D12006" s="2">
        <v>70</v>
      </c>
      <c r="E12006" s="269">
        <v>42363</v>
      </c>
      <c r="F12006" s="393" t="s">
        <v>6568</v>
      </c>
      <c r="G12006" s="294">
        <v>100</v>
      </c>
      <c r="H12006" s="1009"/>
      <c r="I12006" s="32"/>
      <c r="K12006" s="13"/>
      <c r="L12006" s="13"/>
    </row>
    <row r="12007" spans="1:12" hidden="1" outlineLevel="1">
      <c r="B12007" s="72">
        <v>42340</v>
      </c>
      <c r="C12007" s="1" t="s">
        <v>112</v>
      </c>
      <c r="D12007" s="2">
        <v>50</v>
      </c>
      <c r="E12007" s="269">
        <v>42363</v>
      </c>
      <c r="F12007" s="393" t="s">
        <v>23</v>
      </c>
      <c r="G12007" s="386">
        <v>155</v>
      </c>
      <c r="H12007" s="1009"/>
      <c r="I12007" s="32"/>
      <c r="K12007" s="13"/>
      <c r="L12007" s="13"/>
    </row>
    <row r="12008" spans="1:12" hidden="1" outlineLevel="1">
      <c r="B12008" s="72">
        <v>42340</v>
      </c>
      <c r="C12008" s="1" t="s">
        <v>132</v>
      </c>
      <c r="D12008" s="2">
        <v>100</v>
      </c>
      <c r="E12008" s="269">
        <v>42365</v>
      </c>
      <c r="F12008" s="393" t="s">
        <v>6579</v>
      </c>
      <c r="G12008" s="294">
        <v>610</v>
      </c>
      <c r="I12008" s="32"/>
      <c r="K12008" s="13"/>
      <c r="L12008" s="13"/>
    </row>
    <row r="12009" spans="1:12" hidden="1" outlineLevel="1">
      <c r="B12009" s="72">
        <v>42340</v>
      </c>
      <c r="C12009" s="1" t="s">
        <v>23</v>
      </c>
      <c r="D12009" s="2">
        <v>250</v>
      </c>
      <c r="E12009" s="280"/>
      <c r="F12009" s="280" t="s">
        <v>195</v>
      </c>
      <c r="G12009" s="294">
        <f>SUM(G12005:G12008)</f>
        <v>1065</v>
      </c>
      <c r="H12009" s="1009"/>
      <c r="I12009" s="32"/>
      <c r="K12009" s="13"/>
      <c r="L12009" s="13"/>
    </row>
    <row r="12010" spans="1:12" hidden="1" outlineLevel="1">
      <c r="B12010" s="72">
        <v>42341</v>
      </c>
      <c r="C12010" s="1" t="s">
        <v>57</v>
      </c>
      <c r="D12010" s="2">
        <v>160</v>
      </c>
      <c r="F12010" s="1062" t="s">
        <v>6582</v>
      </c>
      <c r="G12010" s="732">
        <f>G12003-G12009</f>
        <v>4985</v>
      </c>
      <c r="H12010" s="1009"/>
      <c r="I12010" s="32"/>
      <c r="K12010" s="13"/>
      <c r="L12010" s="13"/>
    </row>
    <row r="12011" spans="1:12" hidden="1" outlineLevel="1">
      <c r="B12011" s="72">
        <v>42341</v>
      </c>
      <c r="C12011" s="1" t="s">
        <v>531</v>
      </c>
      <c r="D12011" s="2">
        <v>80</v>
      </c>
      <c r="E12011" s="269">
        <v>42368</v>
      </c>
      <c r="F12011" s="280" t="s">
        <v>2164</v>
      </c>
      <c r="G12011" s="294">
        <v>5000</v>
      </c>
      <c r="I12011" s="32"/>
      <c r="K12011" s="13"/>
      <c r="L12011" s="13"/>
    </row>
    <row r="12012" spans="1:12" hidden="1" outlineLevel="1">
      <c r="B12012" s="72">
        <v>42341</v>
      </c>
      <c r="C12012" s="1" t="s">
        <v>786</v>
      </c>
      <c r="D12012" s="2">
        <v>30</v>
      </c>
      <c r="H12012" s="1009"/>
      <c r="I12012" s="32"/>
      <c r="K12012" s="13"/>
      <c r="L12012" s="13"/>
    </row>
    <row r="12013" spans="1:12" hidden="1" outlineLevel="1">
      <c r="B12013" s="72">
        <v>42341</v>
      </c>
      <c r="C12013" s="1" t="s">
        <v>18</v>
      </c>
      <c r="D12013" s="2">
        <v>184</v>
      </c>
      <c r="H12013" s="1009"/>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09"/>
      <c r="I12015" s="32"/>
      <c r="K12015" s="13"/>
      <c r="L12015" s="13"/>
    </row>
    <row r="12016" spans="1:12" hidden="1" outlineLevel="1">
      <c r="B12016" s="72">
        <v>42342</v>
      </c>
      <c r="C12016" s="236" t="s">
        <v>51</v>
      </c>
      <c r="D12016" s="70">
        <v>250</v>
      </c>
      <c r="H12016" s="1009"/>
      <c r="I12016" s="32"/>
      <c r="K12016" s="13"/>
      <c r="L12016" s="13"/>
    </row>
    <row r="12017" spans="1:12" hidden="1" outlineLevel="1">
      <c r="B12017" s="72">
        <v>42342</v>
      </c>
      <c r="C12017" s="1" t="s">
        <v>6535</v>
      </c>
      <c r="D12017" s="2">
        <v>350</v>
      </c>
      <c r="G12017" s="2"/>
      <c r="I12017" s="32"/>
      <c r="K12017" s="13"/>
      <c r="L12017" s="13"/>
    </row>
    <row r="12018" spans="1:12" hidden="1" outlineLevel="1">
      <c r="A12018" s="2"/>
      <c r="B12018" s="72">
        <v>42342</v>
      </c>
      <c r="C12018" s="1" t="s">
        <v>485</v>
      </c>
      <c r="D12018" s="2">
        <v>80</v>
      </c>
      <c r="H12018" s="1009"/>
      <c r="I12018" s="32"/>
      <c r="K12018" s="13"/>
    </row>
    <row r="12019" spans="1:12" hidden="1" outlineLevel="1">
      <c r="A12019" s="2"/>
      <c r="B12019" s="72">
        <v>42342</v>
      </c>
      <c r="C12019" s="1" t="s">
        <v>112</v>
      </c>
      <c r="D12019" s="2">
        <v>100</v>
      </c>
      <c r="H12019" s="1009"/>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09"/>
      <c r="I12021" s="32"/>
      <c r="J12021" s="2"/>
      <c r="K12021" s="13"/>
    </row>
    <row r="12022" spans="1:12" hidden="1" outlineLevel="1">
      <c r="A12022" s="2"/>
      <c r="B12022" s="72">
        <v>42342</v>
      </c>
      <c r="C12022" s="1" t="s">
        <v>132</v>
      </c>
      <c r="D12022" s="2">
        <v>420</v>
      </c>
      <c r="H12022" s="1009"/>
      <c r="K12022" s="13"/>
    </row>
    <row r="12023" spans="1:12" hidden="1" outlineLevel="1">
      <c r="A12023" s="2"/>
      <c r="B12023" s="72">
        <v>42343</v>
      </c>
      <c r="C12023" s="236" t="s">
        <v>18</v>
      </c>
      <c r="D12023" s="70">
        <v>424</v>
      </c>
      <c r="G12023" s="2"/>
      <c r="I12023" s="32"/>
      <c r="K12023" s="13"/>
    </row>
    <row r="12024" spans="1:12" hidden="1" outlineLevel="1">
      <c r="A12024" s="2"/>
      <c r="B12024" s="72">
        <v>42344</v>
      </c>
      <c r="C12024" s="1" t="s">
        <v>247</v>
      </c>
      <c r="D12024" s="70">
        <v>52</v>
      </c>
      <c r="H12024" s="1009"/>
      <c r="K12024" s="13"/>
    </row>
    <row r="12025" spans="1:12" hidden="1" outlineLevel="1">
      <c r="A12025" s="2"/>
      <c r="B12025" s="72">
        <v>42344</v>
      </c>
      <c r="C12025" s="236" t="s">
        <v>582</v>
      </c>
      <c r="D12025" s="70">
        <v>300</v>
      </c>
      <c r="G12025" s="2"/>
      <c r="K12025" s="13"/>
    </row>
    <row r="12026" spans="1:12" hidden="1" outlineLevel="1">
      <c r="A12026" s="2"/>
      <c r="B12026" s="72">
        <v>42344</v>
      </c>
      <c r="C12026" s="236" t="s">
        <v>80</v>
      </c>
      <c r="D12026" s="70">
        <v>20</v>
      </c>
      <c r="G12026" s="2"/>
      <c r="K12026" s="13"/>
    </row>
    <row r="12027" spans="1:12" hidden="1" outlineLevel="1">
      <c r="A12027" s="2"/>
      <c r="B12027" s="72">
        <v>42344</v>
      </c>
      <c r="C12027" s="236" t="s">
        <v>401</v>
      </c>
      <c r="D12027" s="70">
        <v>45</v>
      </c>
      <c r="E12027" s="249"/>
      <c r="G12027" s="2"/>
      <c r="K12027" s="13"/>
    </row>
    <row r="12028" spans="1:12" hidden="1" outlineLevel="1">
      <c r="A12028" s="2"/>
      <c r="B12028" s="72">
        <v>42345</v>
      </c>
      <c r="C12028" s="236" t="s">
        <v>6</v>
      </c>
      <c r="D12028" s="70">
        <v>100</v>
      </c>
      <c r="G12028" s="2"/>
      <c r="K12028" s="13"/>
    </row>
    <row r="12029" spans="1:12" hidden="1" outlineLevel="1">
      <c r="A12029" s="2"/>
      <c r="B12029" s="72">
        <v>42345</v>
      </c>
      <c r="C12029" s="236" t="s">
        <v>525</v>
      </c>
      <c r="D12029" s="70">
        <v>70</v>
      </c>
      <c r="H12029" s="1009"/>
    </row>
    <row r="12030" spans="1:12" hidden="1" outlineLevel="1">
      <c r="A12030" s="2"/>
      <c r="B12030" s="72">
        <v>42345</v>
      </c>
      <c r="C12030" s="236" t="s">
        <v>12</v>
      </c>
      <c r="D12030" s="70">
        <v>40</v>
      </c>
      <c r="H12030" s="1009"/>
      <c r="K12030" s="13"/>
    </row>
    <row r="12031" spans="1:12" hidden="1" outlineLevel="1">
      <c r="A12031" s="2"/>
      <c r="B12031" s="72">
        <v>42345</v>
      </c>
      <c r="C12031" s="236" t="s">
        <v>525</v>
      </c>
      <c r="D12031" s="70">
        <v>80</v>
      </c>
      <c r="J12031" s="1" t="s">
        <v>195</v>
      </c>
      <c r="K12031" s="13">
        <f>SUM(K11992:K12030)</f>
        <v>1450</v>
      </c>
    </row>
    <row r="12032" spans="1:12" hidden="1" outlineLevel="1">
      <c r="B12032" s="72">
        <v>42345</v>
      </c>
      <c r="C12032" s="236" t="s">
        <v>525</v>
      </c>
      <c r="D12032" s="70">
        <v>125</v>
      </c>
      <c r="J12032" s="1" t="s">
        <v>130</v>
      </c>
      <c r="K12032" s="225">
        <f>K11988-K12031</f>
        <v>390</v>
      </c>
    </row>
    <row r="12033" spans="2:11" hidden="1" outlineLevel="1">
      <c r="B12033" s="72">
        <v>42345</v>
      </c>
      <c r="C12033" s="236"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6548</v>
      </c>
      <c r="D12038" s="2">
        <v>500</v>
      </c>
      <c r="F12038" s="2"/>
    </row>
    <row r="12039" spans="2:11" hidden="1" outlineLevel="1">
      <c r="B12039" s="72">
        <v>42347</v>
      </c>
      <c r="C12039" s="236" t="s">
        <v>525</v>
      </c>
      <c r="D12039" s="70">
        <v>50</v>
      </c>
      <c r="F12039" s="2"/>
    </row>
    <row r="12040" spans="2:11" hidden="1" outlineLevel="1">
      <c r="B12040" s="72">
        <v>42347</v>
      </c>
      <c r="C12040" s="236" t="s">
        <v>81</v>
      </c>
      <c r="D12040" s="70">
        <v>100</v>
      </c>
      <c r="F12040" s="2"/>
    </row>
    <row r="12041" spans="2:11" hidden="1" outlineLevel="1">
      <c r="B12041" s="72">
        <v>42347</v>
      </c>
      <c r="C12041" s="1" t="s">
        <v>525</v>
      </c>
      <c r="D12041" s="2">
        <v>50</v>
      </c>
    </row>
    <row r="12042" spans="2:11" hidden="1" outlineLevel="1">
      <c r="B12042" s="72">
        <v>42347</v>
      </c>
      <c r="C12042" s="1" t="s">
        <v>6550</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6552</v>
      </c>
      <c r="D12045" s="2">
        <v>160</v>
      </c>
      <c r="G12045" s="2"/>
    </row>
    <row r="12046" spans="2:11" hidden="1" outlineLevel="1">
      <c r="B12046" s="72">
        <v>42348</v>
      </c>
      <c r="C12046" s="1" t="s">
        <v>246</v>
      </c>
      <c r="D12046" s="2">
        <v>40</v>
      </c>
      <c r="G12046" s="2"/>
    </row>
    <row r="12047" spans="2:11" hidden="1" outlineLevel="1">
      <c r="B12047" s="72">
        <v>42348</v>
      </c>
      <c r="C12047" s="236" t="s">
        <v>205</v>
      </c>
      <c r="D12047" s="70">
        <v>60</v>
      </c>
      <c r="F12047" s="2"/>
      <c r="G12047" s="2"/>
    </row>
    <row r="12048" spans="2:11" hidden="1" outlineLevel="1">
      <c r="B12048" s="72">
        <v>42349</v>
      </c>
      <c r="C12048" s="236" t="s">
        <v>525</v>
      </c>
      <c r="D12048" s="70">
        <v>20</v>
      </c>
      <c r="F12048" s="2"/>
      <c r="G12048" s="2"/>
    </row>
    <row r="12049" spans="2:8" hidden="1" outlineLevel="1">
      <c r="B12049" s="72">
        <v>42349</v>
      </c>
      <c r="C12049" s="1" t="s">
        <v>525</v>
      </c>
      <c r="D12049" s="2">
        <v>20</v>
      </c>
      <c r="G12049" s="2"/>
    </row>
    <row r="12050" spans="2:8" hidden="1" outlineLevel="1">
      <c r="B12050" s="72">
        <v>42349</v>
      </c>
      <c r="C12050" s="236" t="s">
        <v>2328</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6554</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3870</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33"/>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6559</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3442</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2164</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6563</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6567</v>
      </c>
      <c r="D12119" s="2">
        <v>78</v>
      </c>
    </row>
    <row r="12120" spans="2:6" hidden="1" outlineLevel="1">
      <c r="B12120" s="72">
        <v>42363</v>
      </c>
      <c r="C12120" s="267" t="s">
        <v>4505</v>
      </c>
      <c r="D12120" s="404">
        <v>50</v>
      </c>
    </row>
    <row r="12121" spans="2:6" hidden="1" outlineLevel="1">
      <c r="B12121" s="72">
        <v>42363</v>
      </c>
      <c r="C12121" s="267" t="s">
        <v>247</v>
      </c>
      <c r="D12121" s="404">
        <v>8</v>
      </c>
      <c r="F12121" s="2"/>
    </row>
    <row r="12122" spans="2:6" hidden="1" outlineLevel="1">
      <c r="B12122" s="72">
        <v>42363</v>
      </c>
      <c r="C12122" s="267" t="s">
        <v>247</v>
      </c>
      <c r="D12122" s="2">
        <v>25</v>
      </c>
      <c r="F12122" s="2"/>
    </row>
    <row r="12123" spans="2:6" hidden="1" outlineLevel="1">
      <c r="B12123" s="72">
        <v>42363</v>
      </c>
      <c r="C12123" s="267" t="s">
        <v>247</v>
      </c>
      <c r="D12123" s="404">
        <v>38</v>
      </c>
    </row>
    <row r="12124" spans="2:6" hidden="1" outlineLevel="1">
      <c r="B12124" s="72">
        <v>42363</v>
      </c>
      <c r="C12124" s="267" t="s">
        <v>23</v>
      </c>
      <c r="D12124" s="404">
        <v>155</v>
      </c>
    </row>
    <row r="12125" spans="2:6" hidden="1" outlineLevel="1">
      <c r="B12125" s="72">
        <v>42364</v>
      </c>
      <c r="C12125" s="1" t="s">
        <v>3043</v>
      </c>
      <c r="D12125" s="2">
        <v>120</v>
      </c>
    </row>
    <row r="12126" spans="2:6" hidden="1" outlineLevel="1">
      <c r="B12126" s="72">
        <v>42364</v>
      </c>
      <c r="C12126" s="267" t="s">
        <v>6569</v>
      </c>
      <c r="D12126" s="404">
        <v>20</v>
      </c>
      <c r="F12126" s="228"/>
    </row>
    <row r="12127" spans="2:6" hidden="1" outlineLevel="1">
      <c r="B12127" s="72">
        <v>42364</v>
      </c>
      <c r="C12127" s="477" t="s">
        <v>6570</v>
      </c>
      <c r="D12127" s="404">
        <v>80</v>
      </c>
      <c r="F12127" s="2"/>
    </row>
    <row r="12128" spans="2:6" hidden="1" outlineLevel="1">
      <c r="B12128" s="72">
        <v>42364</v>
      </c>
      <c r="C12128" s="1" t="s">
        <v>6571</v>
      </c>
      <c r="D12128" s="2">
        <v>480</v>
      </c>
    </row>
    <row r="12129" spans="2:6" hidden="1" outlineLevel="1">
      <c r="B12129" s="72">
        <v>42364</v>
      </c>
      <c r="C12129" s="1" t="s">
        <v>4633</v>
      </c>
      <c r="D12129" s="404">
        <v>80</v>
      </c>
      <c r="F12129" s="2"/>
    </row>
    <row r="12130" spans="2:6" hidden="1" outlineLevel="1">
      <c r="B12130" s="72">
        <v>42364</v>
      </c>
      <c r="C12130" s="267" t="s">
        <v>6572</v>
      </c>
      <c r="D12130" s="404">
        <v>1750</v>
      </c>
      <c r="F12130" s="2"/>
    </row>
    <row r="12131" spans="2:6" hidden="1" outlineLevel="1">
      <c r="B12131" s="72">
        <v>42364</v>
      </c>
      <c r="C12131" s="404" t="s">
        <v>6573</v>
      </c>
      <c r="D12131" s="404">
        <v>40</v>
      </c>
    </row>
    <row r="12132" spans="2:6" hidden="1" outlineLevel="1">
      <c r="B12132" s="72">
        <v>42364</v>
      </c>
      <c r="C12132" s="267" t="s">
        <v>6574</v>
      </c>
      <c r="D12132" s="404">
        <v>110</v>
      </c>
      <c r="F12132" s="2"/>
    </row>
    <row r="12133" spans="2:6" hidden="1" outlineLevel="1">
      <c r="B12133" s="72">
        <v>42364</v>
      </c>
      <c r="C12133" s="267" t="s">
        <v>6575</v>
      </c>
      <c r="D12133" s="404">
        <v>140</v>
      </c>
      <c r="F12133" s="2"/>
    </row>
    <row r="12134" spans="2:6" hidden="1" outlineLevel="1">
      <c r="B12134" s="72">
        <v>42364</v>
      </c>
      <c r="C12134" s="267" t="s">
        <v>6576</v>
      </c>
      <c r="D12134" s="404">
        <v>15</v>
      </c>
    </row>
    <row r="12135" spans="2:6" hidden="1" outlineLevel="1">
      <c r="B12135" s="72">
        <v>42364</v>
      </c>
      <c r="C12135" s="267" t="s">
        <v>977</v>
      </c>
      <c r="D12135" s="404">
        <v>400</v>
      </c>
      <c r="F12135" s="2"/>
    </row>
    <row r="12136" spans="2:6" hidden="1" outlineLevel="1">
      <c r="B12136" s="72">
        <v>42364</v>
      </c>
      <c r="C12136" s="1" t="s">
        <v>6577</v>
      </c>
      <c r="D12136" s="2">
        <v>300</v>
      </c>
    </row>
    <row r="12137" spans="2:6" hidden="1" outlineLevel="1">
      <c r="B12137" s="72">
        <v>42364</v>
      </c>
      <c r="C12137" s="1" t="s">
        <v>5333</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36"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6580</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2164</v>
      </c>
      <c r="D12165" s="2">
        <v>5000</v>
      </c>
    </row>
    <row r="12166" spans="1:12" hidden="1" outlineLevel="1">
      <c r="B12166" s="72">
        <v>42369</v>
      </c>
      <c r="C12166" s="1" t="s">
        <v>246</v>
      </c>
      <c r="D12166" s="2">
        <v>70</v>
      </c>
      <c r="E12166" s="1" t="s">
        <v>3088</v>
      </c>
    </row>
    <row r="12167" spans="1:12" hidden="1" outlineLevel="1">
      <c r="B12167" s="72">
        <v>42369</v>
      </c>
      <c r="C12167" s="1" t="s">
        <v>114</v>
      </c>
      <c r="D12167" s="2">
        <v>85</v>
      </c>
      <c r="E12167" s="1">
        <v>860</v>
      </c>
    </row>
    <row r="12168" spans="1:12" collapsed="1"/>
    <row r="12169" spans="1:12">
      <c r="B12169" s="2472">
        <v>42370</v>
      </c>
      <c r="C12169" s="2472"/>
      <c r="D12169" s="2472"/>
      <c r="E12169" s="2472"/>
      <c r="F12169" s="2472"/>
      <c r="G12169" s="2472"/>
      <c r="H12169" s="2472"/>
      <c r="I12169" s="2472"/>
      <c r="J12169" s="2472"/>
      <c r="K12169" s="2472"/>
      <c r="L12169" s="2472"/>
    </row>
    <row r="12170" spans="1:12" hidden="1" outlineLevel="1">
      <c r="B12170" s="2473" t="s">
        <v>0</v>
      </c>
      <c r="C12170" s="2473"/>
      <c r="D12170" s="2473"/>
      <c r="I12170" s="2473" t="s">
        <v>2638</v>
      </c>
      <c r="J12170" s="2473"/>
      <c r="K12170" s="2473"/>
    </row>
    <row r="12171" spans="1:12" hidden="1" outlineLevel="1">
      <c r="B12171" s="3" t="s">
        <v>115</v>
      </c>
      <c r="C12171" s="3" t="s">
        <v>116</v>
      </c>
      <c r="D12171" s="4" t="s">
        <v>4</v>
      </c>
      <c r="I12171" s="3" t="s">
        <v>115</v>
      </c>
      <c r="J12171" s="3" t="s">
        <v>116</v>
      </c>
      <c r="K12171" s="4" t="s">
        <v>4</v>
      </c>
    </row>
    <row r="12172" spans="1:12" hidden="1" outlineLevel="1">
      <c r="A12172" s="545" t="s">
        <v>2859</v>
      </c>
      <c r="B12172" s="546">
        <v>42373</v>
      </c>
      <c r="C12172" s="547" t="s">
        <v>193</v>
      </c>
      <c r="D12172" s="691">
        <v>10000</v>
      </c>
      <c r="E12172" s="28"/>
      <c r="I12172" s="72">
        <v>42370</v>
      </c>
      <c r="J12172" s="1" t="s">
        <v>41</v>
      </c>
      <c r="K12172" s="70">
        <v>390</v>
      </c>
    </row>
    <row r="12173" spans="1:12" hidden="1" outlineLevel="1">
      <c r="A12173" s="438" t="s">
        <v>421</v>
      </c>
      <c r="B12173" s="549">
        <v>42376</v>
      </c>
      <c r="C12173" s="463" t="s">
        <v>6436</v>
      </c>
      <c r="D12173" s="587">
        <v>1000</v>
      </c>
      <c r="E12173" s="28"/>
      <c r="I12173" s="72">
        <v>42373</v>
      </c>
      <c r="J12173" s="1" t="s">
        <v>3587</v>
      </c>
      <c r="K12173" s="70">
        <v>1700</v>
      </c>
    </row>
    <row r="12174" spans="1:12" hidden="1" outlineLevel="1">
      <c r="A12174" s="438" t="s">
        <v>421</v>
      </c>
      <c r="B12174" s="549" t="s">
        <v>608</v>
      </c>
      <c r="C12174" s="463" t="s">
        <v>6437</v>
      </c>
      <c r="D12174" s="587" t="s">
        <v>608</v>
      </c>
      <c r="E12174" s="28"/>
      <c r="K12174" s="70"/>
    </row>
    <row r="12175" spans="1:12" hidden="1" outlineLevel="1">
      <c r="A12175" s="714" t="s">
        <v>464</v>
      </c>
      <c r="B12175" s="551">
        <v>42398</v>
      </c>
      <c r="C12175" s="716" t="s">
        <v>6501</v>
      </c>
      <c r="D12175" s="743">
        <v>940</v>
      </c>
      <c r="E12175" s="28"/>
      <c r="K12175" s="70"/>
    </row>
    <row r="12176" spans="1:12" hidden="1" outlineLevel="1">
      <c r="A12176" s="438" t="s">
        <v>421</v>
      </c>
      <c r="B12176" s="549">
        <v>42383</v>
      </c>
      <c r="C12176" s="463" t="s">
        <v>656</v>
      </c>
      <c r="D12176" s="587">
        <v>230</v>
      </c>
      <c r="E12176" s="28"/>
      <c r="K12176" s="70"/>
    </row>
    <row r="12177" spans="1:13" hidden="1" outlineLevel="1">
      <c r="A12177" s="709" t="s">
        <v>467</v>
      </c>
      <c r="B12177" s="710" t="s">
        <v>608</v>
      </c>
      <c r="C12177" s="709" t="s">
        <v>3305</v>
      </c>
      <c r="D12177" s="590" t="s">
        <v>608</v>
      </c>
      <c r="E12177" s="28"/>
      <c r="F12177" s="804" t="s">
        <v>4856</v>
      </c>
      <c r="G12177" s="280"/>
      <c r="I12177" s="72"/>
      <c r="K12177" s="70"/>
    </row>
    <row r="12178" spans="1:13" hidden="1" outlineLevel="1">
      <c r="A12178" s="709" t="s">
        <v>467</v>
      </c>
      <c r="B12178" s="710">
        <v>42394</v>
      </c>
      <c r="C12178" s="709" t="s">
        <v>3304</v>
      </c>
      <c r="D12178" s="953">
        <v>355.09</v>
      </c>
      <c r="E12178" s="733"/>
      <c r="F12178" s="1119" t="s">
        <v>3632</v>
      </c>
      <c r="G12178" s="773">
        <v>230</v>
      </c>
      <c r="I12178" s="72"/>
      <c r="K12178" s="70"/>
    </row>
    <row r="12179" spans="1:13" hidden="1" outlineLevel="1">
      <c r="A12179" s="709" t="s">
        <v>467</v>
      </c>
      <c r="B12179" s="710">
        <v>42394</v>
      </c>
      <c r="C12179" s="709" t="s">
        <v>614</v>
      </c>
      <c r="D12179" s="590">
        <v>547.65</v>
      </c>
      <c r="E12179" s="733"/>
      <c r="F12179" s="772" t="s">
        <v>6173</v>
      </c>
      <c r="G12179" s="773">
        <f>D12194</f>
        <v>1000</v>
      </c>
      <c r="I12179" s="72"/>
      <c r="J12179" s="1" t="s">
        <v>195</v>
      </c>
      <c r="K12179" s="225">
        <f>SUM(K12172:K12178)</f>
        <v>2090</v>
      </c>
    </row>
    <row r="12180" spans="1:13" hidden="1" outlineLevel="1">
      <c r="A12180" s="438" t="s">
        <v>421</v>
      </c>
      <c r="B12180" s="549">
        <v>42383</v>
      </c>
      <c r="C12180" s="554" t="s">
        <v>475</v>
      </c>
      <c r="D12180" s="695">
        <v>700</v>
      </c>
      <c r="F12180" s="772" t="s">
        <v>6</v>
      </c>
      <c r="G12180" s="773">
        <f>1000</f>
        <v>1000</v>
      </c>
      <c r="I12180" s="32"/>
      <c r="K12180" s="225"/>
    </row>
    <row r="12181" spans="1:13" hidden="1" outlineLevel="1">
      <c r="A12181" s="438" t="s">
        <v>421</v>
      </c>
      <c r="B12181" s="549">
        <v>42392</v>
      </c>
      <c r="C12181" s="554" t="s">
        <v>283</v>
      </c>
      <c r="D12181" s="695">
        <v>720</v>
      </c>
      <c r="E12181" s="28"/>
      <c r="F12181" s="772" t="s">
        <v>3732</v>
      </c>
      <c r="G12181" s="773">
        <f>D12173</f>
        <v>1000</v>
      </c>
    </row>
    <row r="12182" spans="1:13" hidden="1" outlineLevel="1">
      <c r="A12182" s="709" t="s">
        <v>467</v>
      </c>
      <c r="B12182" s="710">
        <v>42394</v>
      </c>
      <c r="C12182" s="711" t="s">
        <v>27</v>
      </c>
      <c r="D12182" s="953">
        <v>877.07</v>
      </c>
      <c r="E12182" s="733"/>
      <c r="F12182" s="1164" t="s">
        <v>531</v>
      </c>
      <c r="G12182" s="1165" t="str">
        <f>D12174</f>
        <v>Nil</v>
      </c>
      <c r="I12182" s="1" t="s">
        <v>115</v>
      </c>
      <c r="J12182" s="1" t="s">
        <v>2</v>
      </c>
      <c r="K12182" s="1" t="s">
        <v>4</v>
      </c>
    </row>
    <row r="12183" spans="1:13" hidden="1" outlineLevel="1">
      <c r="A12183" s="550" t="s">
        <v>3306</v>
      </c>
      <c r="B12183" s="551">
        <v>42370</v>
      </c>
      <c r="C12183" s="560" t="s">
        <v>3310</v>
      </c>
      <c r="D12183" s="693">
        <v>1000</v>
      </c>
      <c r="E12183" s="733"/>
      <c r="F12183" s="280" t="s">
        <v>195</v>
      </c>
      <c r="G12183" s="294">
        <f>SUM(G12178:G12182)</f>
        <v>3230</v>
      </c>
      <c r="I12183" s="72">
        <v>42375</v>
      </c>
      <c r="J12183" s="1" t="s">
        <v>6113</v>
      </c>
      <c r="K12183" s="2">
        <v>1600</v>
      </c>
      <c r="L12183" s="13"/>
    </row>
    <row r="12184" spans="1:13" ht="15" hidden="1" customHeight="1" outlineLevel="1">
      <c r="A12184" s="438" t="s">
        <v>421</v>
      </c>
      <c r="B12184" s="549">
        <v>42371</v>
      </c>
      <c r="C12184" s="554" t="s">
        <v>6</v>
      </c>
      <c r="D12184" s="1002">
        <v>1000</v>
      </c>
      <c r="E12184" s="28"/>
      <c r="I12184" s="72">
        <v>42377</v>
      </c>
      <c r="J12184" s="1" t="s">
        <v>6635</v>
      </c>
      <c r="K12184" s="2">
        <v>490</v>
      </c>
      <c r="L12184" s="13"/>
      <c r="M12184" s="13"/>
    </row>
    <row r="12185" spans="1:13" hidden="1" outlineLevel="1">
      <c r="A12185" s="545" t="s">
        <v>2859</v>
      </c>
      <c r="B12185" s="546" t="s">
        <v>608</v>
      </c>
      <c r="C12185" s="547" t="s">
        <v>6</v>
      </c>
      <c r="D12185" s="691" t="s">
        <v>608</v>
      </c>
      <c r="E12185" s="28"/>
      <c r="I12185" s="72"/>
      <c r="K12185" s="2"/>
      <c r="L12185" s="13"/>
    </row>
    <row r="12186" spans="1:13" hidden="1" outlineLevel="1">
      <c r="A12186" s="545" t="s">
        <v>2859</v>
      </c>
      <c r="B12186" s="546">
        <v>42373</v>
      </c>
      <c r="C12186" s="547" t="s">
        <v>3312</v>
      </c>
      <c r="D12186" s="691">
        <v>25000</v>
      </c>
      <c r="E12186" s="28"/>
      <c r="I12186" s="249"/>
      <c r="J12186" s="200"/>
      <c r="K12186" s="2"/>
      <c r="L12186" s="13"/>
    </row>
    <row r="12187" spans="1:13" hidden="1" outlineLevel="1">
      <c r="A12187" s="545" t="s">
        <v>2859</v>
      </c>
      <c r="B12187" s="546" t="s">
        <v>608</v>
      </c>
      <c r="C12187" s="547" t="s">
        <v>5050</v>
      </c>
      <c r="D12187" s="766" t="s">
        <v>608</v>
      </c>
      <c r="E12187" s="733"/>
      <c r="G12187" s="2"/>
      <c r="I12187" s="249"/>
      <c r="K12187" s="13"/>
      <c r="L12187" s="13"/>
    </row>
    <row r="12188" spans="1:13" hidden="1" outlineLevel="1">
      <c r="A12188" s="545" t="s">
        <v>2859</v>
      </c>
      <c r="B12188" s="546">
        <v>42373</v>
      </c>
      <c r="C12188" s="547" t="s">
        <v>5051</v>
      </c>
      <c r="D12188" s="766">
        <v>8225.42</v>
      </c>
      <c r="E12188" s="28"/>
      <c r="G12188" s="2"/>
      <c r="H12188" s="1009"/>
      <c r="I12188" s="249"/>
      <c r="K12188" s="13"/>
      <c r="L12188" s="13"/>
    </row>
    <row r="12189" spans="1:13" hidden="1" outlineLevel="1">
      <c r="A12189" s="438" t="s">
        <v>421</v>
      </c>
      <c r="B12189" s="549">
        <v>42371</v>
      </c>
      <c r="C12189" s="554" t="s">
        <v>6684</v>
      </c>
      <c r="D12189" s="695">
        <v>2000</v>
      </c>
      <c r="E12189" s="28"/>
      <c r="G12189" s="2"/>
      <c r="H12189" s="1009"/>
      <c r="I12189" s="249"/>
      <c r="K12189" s="13"/>
      <c r="L12189" s="13"/>
    </row>
    <row r="12190" spans="1:13" hidden="1" outlineLevel="1">
      <c r="E12190" s="28"/>
      <c r="G12190" s="2"/>
      <c r="H12190" s="1009"/>
      <c r="I12190" s="249"/>
      <c r="K12190" s="13"/>
      <c r="L12190" s="13"/>
    </row>
    <row r="12191" spans="1:13" hidden="1" outlineLevel="1">
      <c r="A12191" s="438" t="s">
        <v>421</v>
      </c>
      <c r="B12191" s="549">
        <v>42371</v>
      </c>
      <c r="C12191" s="554" t="s">
        <v>6587</v>
      </c>
      <c r="D12191" s="587">
        <f>31*43</f>
        <v>1333</v>
      </c>
      <c r="E12191" s="28"/>
      <c r="G12191" s="2"/>
      <c r="I12191" s="249"/>
      <c r="K12191" s="13"/>
      <c r="L12191" s="13"/>
    </row>
    <row r="12192" spans="1:13" hidden="1" outlineLevel="1">
      <c r="A12192" s="438" t="s">
        <v>421</v>
      </c>
      <c r="B12192" s="549">
        <v>42371</v>
      </c>
      <c r="C12192" s="554" t="s">
        <v>2598</v>
      </c>
      <c r="D12192" s="587">
        <v>140</v>
      </c>
      <c r="H12192" s="1009"/>
      <c r="I12192" s="249"/>
      <c r="K12192" s="13"/>
      <c r="L12192" s="13"/>
    </row>
    <row r="12193" spans="1:12" ht="30" hidden="1" outlineLevel="1">
      <c r="A12193" s="438" t="s">
        <v>6087</v>
      </c>
      <c r="B12193" s="549">
        <v>42371</v>
      </c>
      <c r="C12193" s="554" t="s">
        <v>6588</v>
      </c>
      <c r="D12193" s="587">
        <f>11*43</f>
        <v>473</v>
      </c>
      <c r="G12193" s="2"/>
      <c r="H12193" s="1009"/>
      <c r="I12193" s="249"/>
      <c r="K12193" s="13"/>
      <c r="L12193" s="13"/>
    </row>
    <row r="12194" spans="1:12" hidden="1" outlineLevel="1">
      <c r="A12194" s="438" t="s">
        <v>421</v>
      </c>
      <c r="B12194" s="710">
        <v>42371</v>
      </c>
      <c r="C12194" s="711" t="s">
        <v>4050</v>
      </c>
      <c r="D12194" s="953">
        <f>D12191+D12192-D12193</f>
        <v>1000</v>
      </c>
      <c r="I12194" s="32"/>
      <c r="K12194" s="13"/>
      <c r="L12194" s="13"/>
    </row>
    <row r="12195" spans="1:12" hidden="1" outlineLevel="1">
      <c r="G12195" s="2"/>
      <c r="H12195" s="1009"/>
      <c r="I12195" s="32"/>
      <c r="K12195" s="13"/>
      <c r="L12195" s="13"/>
    </row>
    <row r="12196" spans="1:12" hidden="1" outlineLevel="1">
      <c r="H12196" s="1009"/>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09"/>
      <c r="I12198" s="32"/>
      <c r="K12198" s="13"/>
      <c r="L12198" s="13"/>
    </row>
    <row r="12199" spans="1:12" hidden="1" outlineLevel="1">
      <c r="B12199" s="72">
        <v>42370</v>
      </c>
      <c r="C12199" s="1" t="s">
        <v>18</v>
      </c>
      <c r="D12199" s="2">
        <v>50</v>
      </c>
      <c r="G12199" s="2"/>
      <c r="H12199" s="1009"/>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09"/>
      <c r="I12201" s="32"/>
      <c r="K12201" s="13"/>
      <c r="L12201" s="13"/>
    </row>
    <row r="12202" spans="1:12" hidden="1" outlineLevel="1">
      <c r="B12202" s="72">
        <v>42370</v>
      </c>
      <c r="C12202" s="1" t="s">
        <v>6589</v>
      </c>
      <c r="D12202" s="2">
        <v>50</v>
      </c>
      <c r="H12202" s="1009"/>
      <c r="I12202" s="32"/>
      <c r="K12202" s="13"/>
      <c r="L12202" s="13"/>
    </row>
    <row r="12203" spans="1:12" hidden="1" outlineLevel="1">
      <c r="B12203" s="72">
        <v>42370</v>
      </c>
      <c r="C12203" s="1" t="s">
        <v>6590</v>
      </c>
      <c r="D12203" s="2">
        <v>20</v>
      </c>
      <c r="I12203" s="32"/>
      <c r="K12203" s="13"/>
      <c r="L12203" s="13"/>
    </row>
    <row r="12204" spans="1:12" hidden="1" outlineLevel="1">
      <c r="B12204" s="72">
        <v>42370</v>
      </c>
      <c r="C12204" s="1" t="s">
        <v>246</v>
      </c>
      <c r="D12204" s="2">
        <v>100</v>
      </c>
      <c r="H12204" s="1009"/>
      <c r="I12204" s="32"/>
      <c r="K12204" s="13"/>
      <c r="L12204" s="13"/>
    </row>
    <row r="12205" spans="1:12" hidden="1" outlineLevel="1">
      <c r="B12205" s="72">
        <v>42370</v>
      </c>
      <c r="C12205" s="1" t="s">
        <v>6591</v>
      </c>
      <c r="D12205" s="2">
        <v>240</v>
      </c>
      <c r="H12205" s="1009"/>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6592</v>
      </c>
      <c r="D12207" s="2">
        <v>40</v>
      </c>
      <c r="H12207" s="1009"/>
      <c r="I12207" s="32"/>
      <c r="K12207" s="13"/>
      <c r="L12207" s="13"/>
    </row>
    <row r="12208" spans="1:12" hidden="1" outlineLevel="1">
      <c r="B12208" s="72">
        <v>42370</v>
      </c>
      <c r="C12208" s="236" t="s">
        <v>6593</v>
      </c>
      <c r="D12208" s="70">
        <v>50</v>
      </c>
      <c r="H12208" s="1009"/>
      <c r="I12208" s="32"/>
      <c r="K12208" s="13"/>
      <c r="L12208" s="13"/>
    </row>
    <row r="12209" spans="1:12" hidden="1" outlineLevel="1">
      <c r="B12209" s="72">
        <v>42370</v>
      </c>
      <c r="C12209" s="1" t="s">
        <v>5113</v>
      </c>
      <c r="D12209" s="2">
        <v>100</v>
      </c>
      <c r="G12209" s="2"/>
      <c r="I12209" s="32"/>
      <c r="K12209" s="13"/>
      <c r="L12209" s="13"/>
    </row>
    <row r="12210" spans="1:12" hidden="1" outlineLevel="1">
      <c r="A12210" s="2"/>
      <c r="B12210" s="72">
        <v>42371</v>
      </c>
      <c r="C12210" s="1" t="s">
        <v>367</v>
      </c>
      <c r="D12210" s="2">
        <v>10</v>
      </c>
      <c r="H12210" s="1009"/>
      <c r="I12210" s="32"/>
      <c r="K12210" s="13"/>
    </row>
    <row r="12211" spans="1:12" hidden="1" outlineLevel="1">
      <c r="A12211" s="2"/>
      <c r="B12211" s="72">
        <v>42371</v>
      </c>
      <c r="C12211" s="1" t="s">
        <v>5761</v>
      </c>
      <c r="D12211" s="2">
        <v>10</v>
      </c>
      <c r="H12211" s="1009"/>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09"/>
      <c r="I12213" s="32"/>
      <c r="J12213" s="2"/>
      <c r="K12213" s="13"/>
    </row>
    <row r="12214" spans="1:12" hidden="1" outlineLevel="1">
      <c r="A12214" s="2"/>
      <c r="B12214" s="72">
        <v>42371</v>
      </c>
      <c r="C12214" s="1" t="s">
        <v>114</v>
      </c>
      <c r="D12214" s="2">
        <v>50</v>
      </c>
      <c r="H12214" s="1009"/>
      <c r="K12214" s="13"/>
    </row>
    <row r="12215" spans="1:12" hidden="1" outlineLevel="1">
      <c r="A12215" s="2"/>
      <c r="B12215" s="72">
        <v>42372</v>
      </c>
      <c r="C12215" s="236" t="s">
        <v>6598</v>
      </c>
      <c r="D12215" s="70">
        <v>30</v>
      </c>
      <c r="G12215" s="2"/>
      <c r="I12215" s="32"/>
      <c r="K12215" s="13"/>
    </row>
    <row r="12216" spans="1:12" hidden="1" outlineLevel="1">
      <c r="A12216" s="2"/>
      <c r="B12216" s="72">
        <v>42372</v>
      </c>
      <c r="C12216" s="1" t="s">
        <v>6599</v>
      </c>
      <c r="D12216" s="70">
        <v>230</v>
      </c>
      <c r="H12216" s="1009"/>
      <c r="K12216" s="13"/>
    </row>
    <row r="12217" spans="1:12" hidden="1" outlineLevel="1">
      <c r="A12217" s="2"/>
      <c r="B12217" s="72">
        <v>42372</v>
      </c>
      <c r="C12217" s="236" t="s">
        <v>114</v>
      </c>
      <c r="D12217" s="70">
        <v>160</v>
      </c>
      <c r="G12217" s="2"/>
      <c r="K12217" s="13"/>
    </row>
    <row r="12218" spans="1:12" hidden="1" outlineLevel="1">
      <c r="A12218" s="2"/>
      <c r="B12218" s="72">
        <v>42372</v>
      </c>
      <c r="C12218" s="236" t="s">
        <v>23</v>
      </c>
      <c r="D12218" s="70">
        <v>110</v>
      </c>
      <c r="G12218" s="2"/>
      <c r="K12218" s="13"/>
    </row>
    <row r="12219" spans="1:12" hidden="1" outlineLevel="1">
      <c r="A12219" s="2"/>
      <c r="B12219" s="72">
        <v>42372</v>
      </c>
      <c r="C12219" s="236" t="s">
        <v>6600</v>
      </c>
      <c r="D12219" s="70">
        <v>100</v>
      </c>
      <c r="E12219" s="249"/>
      <c r="G12219" s="2"/>
      <c r="K12219" s="13"/>
    </row>
    <row r="12220" spans="1:12" hidden="1" outlineLevel="1">
      <c r="A12220" s="2"/>
      <c r="B12220" s="72">
        <v>42373</v>
      </c>
      <c r="C12220" s="236" t="s">
        <v>525</v>
      </c>
      <c r="D12220" s="70">
        <v>80</v>
      </c>
      <c r="G12220" s="2"/>
      <c r="K12220" s="13"/>
    </row>
    <row r="12221" spans="1:12" hidden="1" outlineLevel="1">
      <c r="A12221" s="2"/>
      <c r="B12221" s="72">
        <v>42373</v>
      </c>
      <c r="C12221" s="236" t="s">
        <v>12</v>
      </c>
      <c r="D12221" s="70">
        <v>72</v>
      </c>
      <c r="H12221" s="1009"/>
    </row>
    <row r="12222" spans="1:12" hidden="1" outlineLevel="1">
      <c r="A12222" s="2"/>
      <c r="B12222" s="72">
        <v>42373</v>
      </c>
      <c r="C12222" s="236" t="s">
        <v>405</v>
      </c>
      <c r="D12222" s="70">
        <v>30</v>
      </c>
      <c r="H12222" s="1009"/>
      <c r="K12222" s="13"/>
    </row>
    <row r="12223" spans="1:12" hidden="1" outlineLevel="1">
      <c r="A12223" s="2"/>
      <c r="B12223" s="72">
        <v>42373</v>
      </c>
      <c r="C12223" s="236" t="s">
        <v>525</v>
      </c>
      <c r="D12223" s="70">
        <v>30</v>
      </c>
      <c r="J12223" s="1" t="s">
        <v>195</v>
      </c>
      <c r="K12223" s="13">
        <f>SUM(K12183:K12222)</f>
        <v>2090</v>
      </c>
    </row>
    <row r="12224" spans="1:12" hidden="1" outlineLevel="1">
      <c r="B12224" s="72">
        <v>42373</v>
      </c>
      <c r="C12224" s="236" t="s">
        <v>18</v>
      </c>
      <c r="D12224" s="70">
        <v>250</v>
      </c>
      <c r="J12224" s="1" t="s">
        <v>130</v>
      </c>
      <c r="K12224" s="225">
        <f>K12179-K12223</f>
        <v>0</v>
      </c>
    </row>
    <row r="12225" spans="2:11" hidden="1" outlineLevel="1">
      <c r="B12225" s="72">
        <v>42373</v>
      </c>
      <c r="C12225" s="236"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3637</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36" t="s">
        <v>525</v>
      </c>
      <c r="D12231" s="70">
        <v>20</v>
      </c>
      <c r="F12231" s="2"/>
    </row>
    <row r="12232" spans="2:11" hidden="1" outlineLevel="1">
      <c r="B12232" s="72">
        <v>42374</v>
      </c>
      <c r="C12232" s="236"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6113</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5687</v>
      </c>
      <c r="D12238" s="2">
        <v>40</v>
      </c>
      <c r="G12238" s="2"/>
    </row>
    <row r="12239" spans="2:11" hidden="1" outlineLevel="1">
      <c r="B12239" s="72">
        <v>42376</v>
      </c>
      <c r="C12239" s="236" t="s">
        <v>401</v>
      </c>
      <c r="D12239" s="70">
        <v>30</v>
      </c>
      <c r="F12239" s="2"/>
      <c r="G12239" s="2"/>
    </row>
    <row r="12240" spans="2:11" hidden="1" outlineLevel="1">
      <c r="B12240" s="72">
        <v>42376</v>
      </c>
      <c r="C12240" s="236" t="s">
        <v>525</v>
      </c>
      <c r="D12240" s="70">
        <v>50</v>
      </c>
      <c r="F12240" s="2"/>
      <c r="G12240" s="2"/>
    </row>
    <row r="12241" spans="2:8" hidden="1" outlineLevel="1">
      <c r="B12241" s="72">
        <v>42376</v>
      </c>
      <c r="C12241" s="1" t="s">
        <v>23</v>
      </c>
      <c r="D12241" s="2">
        <v>135</v>
      </c>
      <c r="G12241" s="2"/>
    </row>
    <row r="12242" spans="2:8" hidden="1" outlineLevel="1">
      <c r="B12242" s="72">
        <v>42377</v>
      </c>
      <c r="C12242" s="236" t="s">
        <v>525</v>
      </c>
      <c r="D12242" s="70">
        <v>70</v>
      </c>
      <c r="F12242" s="2"/>
      <c r="G12242" s="2"/>
    </row>
    <row r="12243" spans="2:8" hidden="1" outlineLevel="1">
      <c r="B12243" s="72">
        <v>42377</v>
      </c>
      <c r="C12243" s="1" t="s">
        <v>6313</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6633</v>
      </c>
      <c r="D12246" s="2">
        <v>300</v>
      </c>
      <c r="F12246" s="2"/>
      <c r="G12246" s="2"/>
    </row>
    <row r="12247" spans="2:8" hidden="1" outlineLevel="1">
      <c r="B12247" s="72">
        <v>42377</v>
      </c>
      <c r="C12247" s="1" t="s">
        <v>6634</v>
      </c>
      <c r="D12247" s="2">
        <v>550</v>
      </c>
      <c r="G12247" s="2"/>
    </row>
    <row r="12248" spans="2:8" hidden="1" outlineLevel="1">
      <c r="B12248" s="72">
        <v>42377</v>
      </c>
      <c r="C12248" s="1" t="s">
        <v>6632</v>
      </c>
      <c r="D12248" s="2">
        <v>250</v>
      </c>
      <c r="G12248" s="2"/>
    </row>
    <row r="12249" spans="2:8" hidden="1" outlineLevel="1">
      <c r="B12249" s="72">
        <v>42377</v>
      </c>
      <c r="C12249" s="1" t="s">
        <v>6635</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6444</v>
      </c>
      <c r="D12252" s="2">
        <v>40</v>
      </c>
      <c r="F12252" s="2"/>
    </row>
    <row r="12253" spans="2:8" hidden="1" outlineLevel="1">
      <c r="B12253" s="72">
        <v>42378</v>
      </c>
      <c r="C12253" s="1" t="s">
        <v>6444</v>
      </c>
      <c r="D12253" s="2">
        <v>75</v>
      </c>
    </row>
    <row r="12254" spans="2:8" hidden="1" outlineLevel="1">
      <c r="B12254" s="72">
        <v>42378</v>
      </c>
      <c r="C12254" s="1" t="s">
        <v>6444</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6636</v>
      </c>
      <c r="D12257" s="2">
        <v>1650</v>
      </c>
      <c r="F12257" s="2"/>
    </row>
    <row r="12258" spans="2:15" hidden="1" outlineLevel="1">
      <c r="B12258" s="72">
        <v>42379</v>
      </c>
      <c r="C12258" s="1" t="s">
        <v>114</v>
      </c>
      <c r="D12258" s="2">
        <v>65</v>
      </c>
    </row>
    <row r="12259" spans="2:15" hidden="1" outlineLevel="1">
      <c r="B12259" s="72">
        <v>42379</v>
      </c>
      <c r="C12259" s="1" t="s">
        <v>2256</v>
      </c>
      <c r="D12259" s="2">
        <v>26</v>
      </c>
      <c r="F12259" s="2"/>
    </row>
    <row r="12260" spans="2:15" hidden="1" outlineLevel="1">
      <c r="B12260" s="72">
        <v>42379</v>
      </c>
      <c r="C12260" s="2" t="s">
        <v>778</v>
      </c>
      <c r="D12260" s="2">
        <v>48</v>
      </c>
      <c r="F12260" s="233"/>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6637</v>
      </c>
      <c r="D12262" s="2">
        <v>180</v>
      </c>
      <c r="G12262" s="2"/>
      <c r="I12262" s="32"/>
      <c r="K12262" s="2"/>
    </row>
    <row r="12263" spans="2:15" hidden="1" outlineLevel="1">
      <c r="B12263" s="72">
        <v>42380</v>
      </c>
      <c r="C12263" s="1" t="s">
        <v>6638</v>
      </c>
      <c r="D12263" s="2">
        <v>10</v>
      </c>
      <c r="F12263" s="2"/>
      <c r="I12263" s="32"/>
      <c r="K12263" s="2"/>
    </row>
    <row r="12264" spans="2:15" hidden="1" outlineLevel="1">
      <c r="B12264" s="72">
        <v>42380</v>
      </c>
      <c r="C12264" s="2" t="s">
        <v>2556</v>
      </c>
      <c r="D12264" s="2">
        <v>30</v>
      </c>
      <c r="F12264" s="2"/>
    </row>
    <row r="12265" spans="2:15" hidden="1" outlineLevel="1">
      <c r="B12265" s="72">
        <v>42381</v>
      </c>
      <c r="C12265" s="2" t="s">
        <v>2707</v>
      </c>
      <c r="D12265" s="2">
        <v>110</v>
      </c>
      <c r="F12265" s="2"/>
    </row>
    <row r="12266" spans="2:15" hidden="1" outlineLevel="1">
      <c r="B12266" s="72">
        <v>42381</v>
      </c>
      <c r="C12266" s="2" t="s">
        <v>401</v>
      </c>
      <c r="D12266" s="2">
        <v>100</v>
      </c>
      <c r="F12266" s="2"/>
      <c r="G12266" s="2"/>
    </row>
    <row r="12267" spans="2:15" hidden="1" outlineLevel="1">
      <c r="B12267" s="72">
        <v>42381</v>
      </c>
      <c r="C12267" s="2" t="s">
        <v>6639</v>
      </c>
      <c r="D12267" s="2">
        <v>90</v>
      </c>
      <c r="F12267" s="2"/>
    </row>
    <row r="12268" spans="2:15" hidden="1" outlineLevel="1">
      <c r="B12268" s="72">
        <v>42381</v>
      </c>
      <c r="C12268" s="2" t="s">
        <v>2965</v>
      </c>
      <c r="D12268" s="2">
        <v>50</v>
      </c>
    </row>
    <row r="12269" spans="2:15" hidden="1" outlineLevel="1">
      <c r="B12269" s="72">
        <v>42382</v>
      </c>
      <c r="C12269" s="2" t="s">
        <v>51</v>
      </c>
      <c r="D12269" s="2">
        <v>100</v>
      </c>
    </row>
    <row r="12270" spans="2:15" hidden="1" outlineLevel="1">
      <c r="B12270" s="72">
        <v>42382</v>
      </c>
      <c r="C12270" s="2" t="s">
        <v>6640</v>
      </c>
      <c r="D12270" s="2">
        <v>22</v>
      </c>
    </row>
    <row r="12271" spans="2:15" hidden="1" outlineLevel="1">
      <c r="B12271" s="72">
        <v>42382</v>
      </c>
      <c r="C12271" s="1" t="s">
        <v>132</v>
      </c>
      <c r="D12271" s="2">
        <v>210</v>
      </c>
    </row>
    <row r="12272" spans="2:15" hidden="1" outlineLevel="1">
      <c r="B12272" s="72">
        <v>42382</v>
      </c>
      <c r="C12272" s="1" t="s">
        <v>6444</v>
      </c>
      <c r="D12272" s="2">
        <v>25</v>
      </c>
      <c r="F12272" s="2"/>
    </row>
    <row r="12273" spans="2:10" hidden="1" outlineLevel="1">
      <c r="B12273" s="72">
        <v>42382</v>
      </c>
      <c r="C12273" s="1" t="s">
        <v>6444</v>
      </c>
      <c r="D12273" s="2">
        <v>40</v>
      </c>
    </row>
    <row r="12274" spans="2:10" hidden="1" outlineLevel="1">
      <c r="B12274" s="72">
        <v>42382</v>
      </c>
      <c r="C12274" s="1" t="s">
        <v>6444</v>
      </c>
      <c r="D12274" s="2">
        <v>45</v>
      </c>
      <c r="F12274" s="2"/>
    </row>
    <row r="12275" spans="2:10" hidden="1" outlineLevel="1">
      <c r="B12275" s="72">
        <v>42382</v>
      </c>
      <c r="C12275" s="1" t="s">
        <v>6443</v>
      </c>
      <c r="D12275" s="2">
        <v>400</v>
      </c>
      <c r="F12275" s="2"/>
    </row>
    <row r="12276" spans="2:10" hidden="1" outlineLevel="1">
      <c r="B12276" s="72">
        <v>42383</v>
      </c>
      <c r="C12276" s="1" t="s">
        <v>2164</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6634</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6641</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5687</v>
      </c>
      <c r="D12286" s="2">
        <v>100</v>
      </c>
      <c r="H12286" s="2"/>
    </row>
    <row r="12287" spans="2:10" hidden="1" outlineLevel="1">
      <c r="B12287" s="72">
        <v>42385</v>
      </c>
      <c r="C12287" s="1" t="s">
        <v>3218</v>
      </c>
      <c r="D12287" s="2">
        <v>240</v>
      </c>
      <c r="F12287" s="2"/>
    </row>
    <row r="12288" spans="2:10" hidden="1" outlineLevel="1">
      <c r="B12288" s="72">
        <v>42385</v>
      </c>
      <c r="C12288" s="1" t="s">
        <v>89</v>
      </c>
      <c r="D12288" s="2">
        <v>800</v>
      </c>
      <c r="F12288" s="2"/>
    </row>
    <row r="12289" spans="2:7" hidden="1" outlineLevel="1">
      <c r="B12289" s="72">
        <v>42385</v>
      </c>
      <c r="C12289" s="1" t="s">
        <v>6591</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3218</v>
      </c>
      <c r="D12293" s="2">
        <v>550</v>
      </c>
    </row>
    <row r="12294" spans="2:7" hidden="1" outlineLevel="1">
      <c r="B12294" s="72">
        <v>42386</v>
      </c>
      <c r="C12294" s="1" t="s">
        <v>6633</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6650</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67" t="s">
        <v>525</v>
      </c>
      <c r="D12312" s="404">
        <v>15</v>
      </c>
    </row>
    <row r="12313" spans="2:6" hidden="1" outlineLevel="1">
      <c r="B12313" s="72">
        <v>42390</v>
      </c>
      <c r="C12313" s="267" t="s">
        <v>525</v>
      </c>
      <c r="D12313" s="404">
        <v>35</v>
      </c>
      <c r="F12313" s="2"/>
    </row>
    <row r="12314" spans="2:6" hidden="1" outlineLevel="1">
      <c r="B12314" s="72">
        <v>42390</v>
      </c>
      <c r="C12314" s="267" t="s">
        <v>51</v>
      </c>
      <c r="D12314" s="2">
        <v>150</v>
      </c>
      <c r="F12314" s="2"/>
    </row>
    <row r="12315" spans="2:6" hidden="1" outlineLevel="1">
      <c r="B12315" s="72">
        <v>42390</v>
      </c>
      <c r="C12315" s="267" t="s">
        <v>63</v>
      </c>
      <c r="D12315" s="404">
        <v>30</v>
      </c>
    </row>
    <row r="12316" spans="2:6" hidden="1" outlineLevel="1">
      <c r="B12316" s="72">
        <v>42390</v>
      </c>
      <c r="C12316" s="267" t="s">
        <v>114</v>
      </c>
      <c r="D12316" s="404">
        <v>40</v>
      </c>
    </row>
    <row r="12317" spans="2:6" hidden="1" outlineLevel="1">
      <c r="B12317" s="72">
        <v>42391</v>
      </c>
      <c r="C12317" s="1" t="s">
        <v>6673</v>
      </c>
      <c r="D12317" s="2">
        <v>70</v>
      </c>
    </row>
    <row r="12318" spans="2:6" hidden="1" outlineLevel="1">
      <c r="B12318" s="72">
        <v>42391</v>
      </c>
      <c r="C12318" s="267" t="s">
        <v>2164</v>
      </c>
      <c r="D12318" s="404">
        <v>1000</v>
      </c>
      <c r="F12318" s="228"/>
    </row>
    <row r="12319" spans="2:6" hidden="1" outlineLevel="1">
      <c r="B12319" s="72">
        <v>42391</v>
      </c>
      <c r="C12319" s="477" t="s">
        <v>114</v>
      </c>
      <c r="D12319" s="404">
        <v>75</v>
      </c>
      <c r="F12319" s="2"/>
    </row>
    <row r="12320" spans="2:6" hidden="1" outlineLevel="1">
      <c r="B12320" s="72">
        <v>42391</v>
      </c>
      <c r="C12320" s="1" t="s">
        <v>6600</v>
      </c>
      <c r="D12320" s="2">
        <v>150</v>
      </c>
    </row>
    <row r="12321" spans="2:6" hidden="1" outlineLevel="1">
      <c r="B12321" s="72">
        <v>42391</v>
      </c>
      <c r="C12321" s="1" t="s">
        <v>23</v>
      </c>
      <c r="D12321" s="404">
        <v>370</v>
      </c>
      <c r="F12321" s="2"/>
    </row>
    <row r="12322" spans="2:6" hidden="1" outlineLevel="1">
      <c r="B12322" s="72">
        <v>42392</v>
      </c>
      <c r="C12322" s="267" t="s">
        <v>431</v>
      </c>
      <c r="D12322" s="404">
        <v>15</v>
      </c>
      <c r="F12322" s="2"/>
    </row>
    <row r="12323" spans="2:6" hidden="1" outlineLevel="1">
      <c r="B12323" s="72">
        <v>42392</v>
      </c>
      <c r="C12323" s="404" t="s">
        <v>525</v>
      </c>
      <c r="D12323" s="404">
        <v>20</v>
      </c>
    </row>
    <row r="12324" spans="2:6" hidden="1" outlineLevel="1">
      <c r="B12324" s="72">
        <v>42392</v>
      </c>
      <c r="C12324" s="267" t="s">
        <v>388</v>
      </c>
      <c r="D12324" s="404">
        <v>2000</v>
      </c>
      <c r="F12324" s="2"/>
    </row>
    <row r="12325" spans="2:6" hidden="1" outlineLevel="1">
      <c r="B12325" s="72">
        <v>42392</v>
      </c>
      <c r="C12325" s="267" t="s">
        <v>246</v>
      </c>
      <c r="D12325" s="404">
        <v>100</v>
      </c>
      <c r="F12325" s="2"/>
    </row>
    <row r="12326" spans="2:6" hidden="1" outlineLevel="1">
      <c r="B12326" s="72">
        <v>42392</v>
      </c>
      <c r="C12326" s="267" t="s">
        <v>114</v>
      </c>
      <c r="D12326" s="404">
        <v>20</v>
      </c>
    </row>
    <row r="12327" spans="2:6" hidden="1" outlineLevel="1">
      <c r="B12327" s="72">
        <v>42393</v>
      </c>
      <c r="C12327" s="267" t="s">
        <v>246</v>
      </c>
      <c r="D12327" s="404">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6591</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36"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3686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6591</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3088</v>
      </c>
    </row>
    <row r="12369" spans="1:12" hidden="1" outlineLevel="1">
      <c r="B12369" s="72">
        <v>42400</v>
      </c>
      <c r="C12369" s="1" t="s">
        <v>23</v>
      </c>
      <c r="D12369" s="2">
        <v>92</v>
      </c>
      <c r="E12369" s="1">
        <v>489</v>
      </c>
    </row>
    <row r="12370" spans="1:12" hidden="1" outlineLevel="1"/>
    <row r="12371" spans="1:12" collapsed="1"/>
    <row r="12372" spans="1:12">
      <c r="B12372" s="2472">
        <v>42401</v>
      </c>
      <c r="C12372" s="2472"/>
      <c r="D12372" s="2472"/>
      <c r="E12372" s="2472"/>
      <c r="F12372" s="2472"/>
      <c r="G12372" s="2472"/>
      <c r="H12372" s="2472"/>
      <c r="I12372" s="2472"/>
      <c r="J12372" s="2472"/>
      <c r="K12372" s="2472"/>
      <c r="L12372" s="2472"/>
    </row>
    <row r="12373" spans="1:12" hidden="1" outlineLevel="1">
      <c r="B12373" s="2473" t="s">
        <v>0</v>
      </c>
      <c r="C12373" s="2473"/>
      <c r="D12373" s="2473"/>
      <c r="I12373" s="2473" t="s">
        <v>2638</v>
      </c>
      <c r="J12373" s="2473"/>
      <c r="K12373" s="2473"/>
    </row>
    <row r="12374" spans="1:12" hidden="1" outlineLevel="1">
      <c r="B12374" s="3" t="s">
        <v>115</v>
      </c>
      <c r="C12374" s="3" t="s">
        <v>116</v>
      </c>
      <c r="D12374" s="4" t="s">
        <v>4</v>
      </c>
      <c r="I12374" s="3" t="s">
        <v>115</v>
      </c>
      <c r="J12374" s="3" t="s">
        <v>116</v>
      </c>
      <c r="K12374" s="4" t="s">
        <v>4</v>
      </c>
    </row>
    <row r="12375" spans="1:12" hidden="1" outlineLevel="1">
      <c r="A12375" s="545" t="s">
        <v>2859</v>
      </c>
      <c r="B12375" s="546">
        <v>42398</v>
      </c>
      <c r="C12375" s="547" t="s">
        <v>193</v>
      </c>
      <c r="D12375" s="691">
        <v>12000</v>
      </c>
      <c r="E12375" s="28"/>
      <c r="I12375" s="72">
        <v>42401</v>
      </c>
      <c r="J12375" s="1" t="s">
        <v>41</v>
      </c>
      <c r="K12375" s="70">
        <v>0</v>
      </c>
    </row>
    <row r="12376" spans="1:12" hidden="1" outlineLevel="1">
      <c r="A12376" s="438" t="s">
        <v>421</v>
      </c>
      <c r="B12376" s="549">
        <v>42403</v>
      </c>
      <c r="C12376" s="463" t="s">
        <v>6436</v>
      </c>
      <c r="D12376" s="587">
        <v>1000</v>
      </c>
      <c r="E12376" s="28"/>
      <c r="I12376" s="72">
        <v>42401</v>
      </c>
      <c r="J12376" s="1" t="s">
        <v>3587</v>
      </c>
      <c r="K12376" s="70">
        <v>1700</v>
      </c>
    </row>
    <row r="12377" spans="1:12" hidden="1" outlineLevel="1">
      <c r="A12377" s="438" t="s">
        <v>421</v>
      </c>
      <c r="B12377" s="549" t="s">
        <v>608</v>
      </c>
      <c r="C12377" s="463" t="s">
        <v>6437</v>
      </c>
      <c r="D12377" s="587" t="s">
        <v>608</v>
      </c>
      <c r="E12377" s="28"/>
      <c r="K12377" s="70"/>
    </row>
    <row r="12378" spans="1:12" hidden="1" outlineLevel="1">
      <c r="A12378" s="714" t="s">
        <v>464</v>
      </c>
      <c r="B12378" s="551" t="s">
        <v>608</v>
      </c>
      <c r="C12378" s="716" t="s">
        <v>6501</v>
      </c>
      <c r="D12378" s="743" t="s">
        <v>608</v>
      </c>
      <c r="E12378" s="28"/>
      <c r="K12378" s="70"/>
    </row>
    <row r="12379" spans="1:12" hidden="1" outlineLevel="1">
      <c r="A12379" s="438" t="s">
        <v>421</v>
      </c>
      <c r="B12379" s="549">
        <v>42405</v>
      </c>
      <c r="C12379" s="463" t="s">
        <v>656</v>
      </c>
      <c r="D12379" s="587">
        <v>230</v>
      </c>
      <c r="E12379" s="28"/>
      <c r="K12379" s="70"/>
    </row>
    <row r="12380" spans="1:12" hidden="1" outlineLevel="1">
      <c r="A12380" s="709" t="s">
        <v>467</v>
      </c>
      <c r="B12380" s="710" t="s">
        <v>608</v>
      </c>
      <c r="C12380" s="709" t="s">
        <v>3305</v>
      </c>
      <c r="D12380" s="590" t="s">
        <v>608</v>
      </c>
      <c r="E12380" s="28"/>
      <c r="F12380" s="804" t="s">
        <v>4856</v>
      </c>
      <c r="G12380" s="280"/>
      <c r="I12380" s="72"/>
      <c r="K12380" s="70"/>
    </row>
    <row r="12381" spans="1:12" hidden="1" outlineLevel="1">
      <c r="A12381" s="709" t="s">
        <v>467</v>
      </c>
      <c r="B12381" s="710">
        <v>42425</v>
      </c>
      <c r="C12381" s="709" t="s">
        <v>3304</v>
      </c>
      <c r="D12381" s="953">
        <v>285.11</v>
      </c>
      <c r="E12381" s="733"/>
      <c r="F12381" s="1119" t="s">
        <v>3632</v>
      </c>
      <c r="G12381" s="773">
        <v>230</v>
      </c>
      <c r="I12381" s="72"/>
      <c r="K12381" s="70"/>
    </row>
    <row r="12382" spans="1:12" hidden="1" outlineLevel="1">
      <c r="A12382" s="709" t="s">
        <v>467</v>
      </c>
      <c r="B12382" s="710">
        <v>42425</v>
      </c>
      <c r="C12382" s="709" t="s">
        <v>614</v>
      </c>
      <c r="D12382" s="590">
        <v>420.33</v>
      </c>
      <c r="E12382" s="733"/>
      <c r="F12382" s="772" t="s">
        <v>6173</v>
      </c>
      <c r="G12382" s="773">
        <f>D12397</f>
        <v>1129</v>
      </c>
      <c r="I12382" s="72"/>
      <c r="J12382" s="1" t="s">
        <v>195</v>
      </c>
      <c r="K12382" s="225">
        <f>SUM(K12375:K12381)</f>
        <v>1700</v>
      </c>
    </row>
    <row r="12383" spans="1:12" hidden="1" outlineLevel="1">
      <c r="A12383" s="438" t="s">
        <v>421</v>
      </c>
      <c r="B12383" s="549" t="s">
        <v>608</v>
      </c>
      <c r="C12383" s="554" t="s">
        <v>475</v>
      </c>
      <c r="D12383" s="695" t="s">
        <v>608</v>
      </c>
      <c r="F12383" s="772" t="s">
        <v>6</v>
      </c>
      <c r="G12383" s="773">
        <v>1500</v>
      </c>
      <c r="I12383" s="32"/>
      <c r="K12383" s="225"/>
    </row>
    <row r="12384" spans="1:12" hidden="1" outlineLevel="1">
      <c r="A12384" s="438" t="s">
        <v>421</v>
      </c>
      <c r="B12384" s="549">
        <v>42426</v>
      </c>
      <c r="C12384" s="554" t="s">
        <v>283</v>
      </c>
      <c r="D12384" s="695">
        <v>630</v>
      </c>
      <c r="E12384" s="28"/>
      <c r="F12384" s="772" t="s">
        <v>3732</v>
      </c>
      <c r="G12384" s="773">
        <f>D12376</f>
        <v>1000</v>
      </c>
    </row>
    <row r="12385" spans="1:13" hidden="1" outlineLevel="1">
      <c r="A12385" s="709" t="s">
        <v>467</v>
      </c>
      <c r="B12385" s="710">
        <v>42425</v>
      </c>
      <c r="C12385" s="711" t="s">
        <v>27</v>
      </c>
      <c r="D12385" s="953">
        <v>1143.8599999999999</v>
      </c>
      <c r="E12385" s="733"/>
      <c r="F12385" s="1164" t="s">
        <v>531</v>
      </c>
      <c r="G12385" s="1165" t="str">
        <f>D12377</f>
        <v>Nil</v>
      </c>
      <c r="I12385" s="1" t="s">
        <v>115</v>
      </c>
      <c r="J12385" s="1" t="s">
        <v>2</v>
      </c>
      <c r="K12385" s="1" t="s">
        <v>4</v>
      </c>
    </row>
    <row r="12386" spans="1:13" hidden="1" outlineLevel="1">
      <c r="A12386" s="550" t="s">
        <v>3306</v>
      </c>
      <c r="B12386" s="551">
        <v>42401</v>
      </c>
      <c r="C12386" s="560" t="s">
        <v>3310</v>
      </c>
      <c r="D12386" s="693">
        <v>1000</v>
      </c>
      <c r="E12386" s="733"/>
      <c r="F12386" s="280" t="s">
        <v>195</v>
      </c>
      <c r="G12386" s="294">
        <f>SUM(G12381:G12385)</f>
        <v>3859</v>
      </c>
      <c r="I12386" s="72">
        <v>42403</v>
      </c>
      <c r="J12386" s="1" t="s">
        <v>549</v>
      </c>
      <c r="K12386" s="2">
        <v>800</v>
      </c>
      <c r="L12386" s="13"/>
    </row>
    <row r="12387" spans="1:13" ht="15" hidden="1" customHeight="1" outlineLevel="1">
      <c r="A12387" s="438" t="s">
        <v>421</v>
      </c>
      <c r="B12387" s="549">
        <v>42402</v>
      </c>
      <c r="C12387" s="554" t="s">
        <v>6</v>
      </c>
      <c r="D12387" s="1002">
        <v>1500</v>
      </c>
      <c r="E12387" s="28"/>
      <c r="I12387" s="72">
        <v>42421</v>
      </c>
      <c r="J12387" s="1" t="s">
        <v>1255</v>
      </c>
      <c r="K12387" s="2">
        <v>650</v>
      </c>
      <c r="L12387" s="13"/>
      <c r="M12387" s="13"/>
    </row>
    <row r="12388" spans="1:13" hidden="1" outlineLevel="1">
      <c r="A12388" s="545" t="s">
        <v>2859</v>
      </c>
      <c r="B12388" s="546" t="s">
        <v>608</v>
      </c>
      <c r="C12388" s="547" t="s">
        <v>6</v>
      </c>
      <c r="D12388" s="691" t="s">
        <v>608</v>
      </c>
      <c r="E12388" s="28"/>
      <c r="I12388" s="72"/>
      <c r="K12388" s="2"/>
      <c r="L12388" s="13"/>
    </row>
    <row r="12389" spans="1:13" hidden="1" outlineLevel="1">
      <c r="A12389" s="545" t="s">
        <v>2859</v>
      </c>
      <c r="B12389" s="546">
        <v>42398</v>
      </c>
      <c r="C12389" s="547" t="s">
        <v>3312</v>
      </c>
      <c r="D12389" s="691">
        <v>25000</v>
      </c>
      <c r="E12389" s="28"/>
      <c r="I12389" s="249"/>
      <c r="J12389" s="200"/>
      <c r="K12389" s="2"/>
      <c r="L12389" s="13"/>
    </row>
    <row r="12390" spans="1:13" hidden="1" outlineLevel="1">
      <c r="A12390" s="545" t="s">
        <v>2859</v>
      </c>
      <c r="B12390" s="546" t="s">
        <v>608</v>
      </c>
      <c r="C12390" s="547" t="s">
        <v>5050</v>
      </c>
      <c r="D12390" s="766" t="s">
        <v>608</v>
      </c>
      <c r="E12390" s="733"/>
      <c r="G12390" s="2"/>
      <c r="I12390" s="249"/>
      <c r="K12390" s="13"/>
      <c r="L12390" s="13"/>
    </row>
    <row r="12391" spans="1:13" hidden="1" outlineLevel="1">
      <c r="A12391" s="545" t="s">
        <v>2859</v>
      </c>
      <c r="B12391" s="546">
        <v>42398</v>
      </c>
      <c r="C12391" s="547" t="s">
        <v>5051</v>
      </c>
      <c r="D12391" s="766">
        <v>12088.56</v>
      </c>
      <c r="E12391" s="28"/>
      <c r="G12391" s="2"/>
      <c r="H12391" s="1009"/>
      <c r="I12391" s="249"/>
      <c r="K12391" s="13"/>
      <c r="L12391" s="13"/>
    </row>
    <row r="12392" spans="1:13" hidden="1" outlineLevel="1">
      <c r="A12392" s="709" t="s">
        <v>467</v>
      </c>
      <c r="B12392" s="710">
        <v>42423</v>
      </c>
      <c r="C12392" s="711" t="s">
        <v>6684</v>
      </c>
      <c r="D12392" s="953">
        <v>2000</v>
      </c>
      <c r="E12392" s="28"/>
      <c r="G12392" s="2"/>
      <c r="H12392" s="1009"/>
      <c r="I12392" s="249"/>
      <c r="K12392" s="13"/>
      <c r="L12392" s="13"/>
    </row>
    <row r="12393" spans="1:13" hidden="1" outlineLevel="1">
      <c r="E12393" s="28"/>
      <c r="I12393" s="249"/>
      <c r="K12393" s="13"/>
      <c r="L12393" s="13"/>
    </row>
    <row r="12394" spans="1:13" hidden="1" outlineLevel="1">
      <c r="A12394" s="438" t="s">
        <v>421</v>
      </c>
      <c r="B12394" s="549">
        <v>42406</v>
      </c>
      <c r="C12394" s="554" t="s">
        <v>6696</v>
      </c>
      <c r="D12394" s="587">
        <f>29*43</f>
        <v>1247</v>
      </c>
      <c r="E12394" s="28"/>
      <c r="G12394" s="2"/>
      <c r="I12394" s="249"/>
      <c r="K12394" s="13"/>
      <c r="L12394" s="13"/>
    </row>
    <row r="12395" spans="1:13" hidden="1" outlineLevel="1">
      <c r="A12395" s="438" t="s">
        <v>421</v>
      </c>
      <c r="B12395" s="549">
        <v>42406</v>
      </c>
      <c r="C12395" s="554" t="s">
        <v>2598</v>
      </c>
      <c r="D12395" s="587">
        <v>140</v>
      </c>
      <c r="E12395" s="399"/>
      <c r="H12395" s="1009"/>
      <c r="I12395" s="249"/>
      <c r="K12395" s="13"/>
      <c r="L12395" s="13"/>
    </row>
    <row r="12396" spans="1:13" ht="30" hidden="1" outlineLevel="1">
      <c r="A12396" s="438" t="s">
        <v>6087</v>
      </c>
      <c r="B12396" s="549">
        <v>42406</v>
      </c>
      <c r="C12396" s="554" t="s">
        <v>6701</v>
      </c>
      <c r="D12396" s="587">
        <f>6*43</f>
        <v>258</v>
      </c>
      <c r="G12396" s="2"/>
      <c r="H12396" s="1009"/>
      <c r="I12396" s="249"/>
      <c r="K12396" s="13"/>
      <c r="L12396" s="13"/>
    </row>
    <row r="12397" spans="1:13" hidden="1" outlineLevel="1">
      <c r="A12397" s="438" t="s">
        <v>421</v>
      </c>
      <c r="B12397" s="710">
        <v>42406</v>
      </c>
      <c r="C12397" s="711" t="s">
        <v>4050</v>
      </c>
      <c r="D12397" s="953">
        <f>D12394+D12395-D12396</f>
        <v>1129</v>
      </c>
      <c r="I12397" s="32"/>
      <c r="K12397" s="13"/>
      <c r="L12397" s="13"/>
    </row>
    <row r="12398" spans="1:13" hidden="1" outlineLevel="1">
      <c r="G12398" s="2"/>
      <c r="H12398" s="1009"/>
      <c r="I12398" s="32"/>
      <c r="K12398" s="13"/>
      <c r="L12398" s="13"/>
    </row>
    <row r="12399" spans="1:13" hidden="1" outlineLevel="1">
      <c r="H12399" s="1009"/>
      <c r="I12399" s="32"/>
      <c r="K12399" s="13"/>
      <c r="L12399" s="13"/>
    </row>
    <row r="12400" spans="1:13" hidden="1" outlineLevel="1">
      <c r="B12400" s="72">
        <v>42401</v>
      </c>
      <c r="C12400" s="1" t="s">
        <v>525</v>
      </c>
      <c r="D12400" s="2">
        <v>29</v>
      </c>
      <c r="F12400" s="1" t="s">
        <v>6719</v>
      </c>
      <c r="G12400" s="2">
        <v>2330</v>
      </c>
      <c r="I12400" s="32"/>
      <c r="K12400" s="13"/>
      <c r="L12400" s="13"/>
    </row>
    <row r="12401" spans="1:12" hidden="1" outlineLevel="1">
      <c r="B12401" s="72">
        <v>42401</v>
      </c>
      <c r="C12401" s="1" t="s">
        <v>525</v>
      </c>
      <c r="D12401" s="2">
        <v>30</v>
      </c>
      <c r="F12401" s="1" t="s">
        <v>6720</v>
      </c>
      <c r="G12401" s="2">
        <f>530/2</f>
        <v>265</v>
      </c>
      <c r="H12401" s="1009"/>
      <c r="I12401" s="32"/>
      <c r="K12401" s="13"/>
      <c r="L12401" s="13"/>
    </row>
    <row r="12402" spans="1:12" hidden="1" outlineLevel="1">
      <c r="B12402" s="72">
        <v>42401</v>
      </c>
      <c r="C12402" s="1" t="s">
        <v>525</v>
      </c>
      <c r="D12402" s="2">
        <v>10</v>
      </c>
      <c r="G12402" s="2">
        <f>G12400+G12401</f>
        <v>2595</v>
      </c>
      <c r="H12402" s="1009"/>
      <c r="I12402" s="32"/>
      <c r="K12402" s="13"/>
      <c r="L12402" s="13"/>
    </row>
    <row r="12403" spans="1:12" hidden="1" outlineLevel="1">
      <c r="B12403" s="72">
        <v>42401</v>
      </c>
      <c r="C12403" s="1" t="s">
        <v>18</v>
      </c>
      <c r="D12403" s="2">
        <v>320</v>
      </c>
      <c r="F12403" s="1" t="s">
        <v>6721</v>
      </c>
      <c r="G12403" s="2">
        <v>1000</v>
      </c>
      <c r="I12403" s="32"/>
      <c r="K12403" s="13"/>
      <c r="L12403" s="13"/>
    </row>
    <row r="12404" spans="1:12" hidden="1" outlineLevel="1">
      <c r="B12404" s="72">
        <v>42401</v>
      </c>
      <c r="C12404" s="1" t="s">
        <v>516</v>
      </c>
      <c r="D12404" s="2">
        <v>60</v>
      </c>
      <c r="F12404" s="1" t="s">
        <v>6718</v>
      </c>
      <c r="G12404" s="2">
        <f>G12402-G12403</f>
        <v>1595</v>
      </c>
      <c r="H12404" s="1009"/>
      <c r="I12404" s="32"/>
      <c r="K12404" s="13"/>
      <c r="L12404" s="13"/>
    </row>
    <row r="12405" spans="1:12" hidden="1" outlineLevel="1">
      <c r="B12405" s="72">
        <v>42401</v>
      </c>
      <c r="C12405" s="1" t="s">
        <v>289</v>
      </c>
      <c r="D12405" s="2">
        <v>10</v>
      </c>
      <c r="H12405" s="1009"/>
      <c r="I12405" s="32"/>
      <c r="K12405" s="13"/>
      <c r="L12405" s="13"/>
    </row>
    <row r="12406" spans="1:12" hidden="1" outlineLevel="1">
      <c r="B12406" s="72">
        <v>42401</v>
      </c>
      <c r="C12406" s="1" t="s">
        <v>6700</v>
      </c>
      <c r="D12406" s="2">
        <v>10</v>
      </c>
      <c r="I12406" s="32"/>
      <c r="K12406" s="13"/>
      <c r="L12406" s="13"/>
    </row>
    <row r="12407" spans="1:12" hidden="1" outlineLevel="1">
      <c r="B12407" s="72">
        <v>42401</v>
      </c>
      <c r="C12407" s="1" t="s">
        <v>700</v>
      </c>
      <c r="D12407" s="2">
        <v>20</v>
      </c>
      <c r="F12407" s="1" t="s">
        <v>6738</v>
      </c>
      <c r="G12407" s="1">
        <v>2000</v>
      </c>
      <c r="H12407" s="1009"/>
      <c r="I12407" s="32"/>
      <c r="K12407" s="13"/>
      <c r="L12407" s="13"/>
    </row>
    <row r="12408" spans="1:12" hidden="1" outlineLevel="1">
      <c r="B12408" s="72">
        <v>42402</v>
      </c>
      <c r="C12408" s="1" t="s">
        <v>525</v>
      </c>
      <c r="D12408" s="2">
        <v>80</v>
      </c>
      <c r="F12408" s="1" t="s">
        <v>6739</v>
      </c>
      <c r="G12408" s="1">
        <v>1000</v>
      </c>
      <c r="H12408" s="1009"/>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09"/>
      <c r="I12410" s="32"/>
      <c r="K12410" s="13"/>
      <c r="L12410" s="13"/>
    </row>
    <row r="12411" spans="1:12" hidden="1" outlineLevel="1">
      <c r="B12411" s="72">
        <v>42402</v>
      </c>
      <c r="C12411" s="236" t="s">
        <v>51</v>
      </c>
      <c r="D12411" s="70">
        <v>260</v>
      </c>
      <c r="H12411" s="1009"/>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09"/>
      <c r="I12413" s="32"/>
      <c r="K12413" s="13"/>
    </row>
    <row r="12414" spans="1:12" hidden="1" outlineLevel="1">
      <c r="A12414" s="2"/>
      <c r="B12414" s="72">
        <v>42403</v>
      </c>
      <c r="C12414" s="1" t="s">
        <v>525</v>
      </c>
      <c r="D12414" s="2">
        <v>25</v>
      </c>
      <c r="H12414" s="1009"/>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09"/>
      <c r="I12416" s="32"/>
      <c r="J12416" s="2"/>
      <c r="K12416" s="13"/>
    </row>
    <row r="12417" spans="1:11" hidden="1" outlineLevel="1">
      <c r="A12417" s="2"/>
      <c r="B12417" s="72">
        <v>42403</v>
      </c>
      <c r="C12417" s="1" t="s">
        <v>850</v>
      </c>
      <c r="D12417" s="2">
        <v>5</v>
      </c>
      <c r="H12417" s="1009"/>
      <c r="K12417" s="13"/>
    </row>
    <row r="12418" spans="1:11" hidden="1" outlineLevel="1">
      <c r="A12418" s="2"/>
      <c r="B12418" s="72">
        <v>42403</v>
      </c>
      <c r="C12418" s="236" t="s">
        <v>6712</v>
      </c>
      <c r="D12418" s="70">
        <v>20</v>
      </c>
      <c r="G12418" s="2"/>
      <c r="I12418" s="32"/>
      <c r="K12418" s="13"/>
    </row>
    <row r="12419" spans="1:11" hidden="1" outlineLevel="1">
      <c r="A12419" s="2"/>
      <c r="B12419" s="72">
        <v>42403</v>
      </c>
      <c r="C12419" s="1" t="s">
        <v>549</v>
      </c>
      <c r="D12419" s="70">
        <v>10</v>
      </c>
      <c r="H12419" s="1009"/>
      <c r="K12419" s="13"/>
    </row>
    <row r="12420" spans="1:11" hidden="1" outlineLevel="1">
      <c r="A12420" s="2"/>
      <c r="B12420" s="72">
        <v>42404</v>
      </c>
      <c r="C12420" s="236" t="s">
        <v>89</v>
      </c>
      <c r="D12420" s="70">
        <v>800</v>
      </c>
      <c r="G12420" s="2"/>
      <c r="K12420" s="13"/>
    </row>
    <row r="12421" spans="1:11" hidden="1" outlineLevel="1">
      <c r="A12421" s="2"/>
      <c r="B12421" s="72">
        <v>42404</v>
      </c>
      <c r="C12421" s="236" t="s">
        <v>63</v>
      </c>
      <c r="D12421" s="70">
        <v>15</v>
      </c>
      <c r="G12421" s="2"/>
      <c r="K12421" s="13"/>
    </row>
    <row r="12422" spans="1:11" hidden="1" outlineLevel="1">
      <c r="A12422" s="2"/>
      <c r="B12422" s="72">
        <v>42404</v>
      </c>
      <c r="C12422" s="236" t="s">
        <v>4504</v>
      </c>
      <c r="D12422" s="70">
        <v>120</v>
      </c>
      <c r="G12422" s="2"/>
      <c r="K12422" s="13"/>
    </row>
    <row r="12423" spans="1:11" hidden="1" outlineLevel="1">
      <c r="A12423" s="2"/>
      <c r="B12423" s="72">
        <v>42405</v>
      </c>
      <c r="C12423" s="236" t="s">
        <v>525</v>
      </c>
      <c r="D12423" s="70">
        <v>120</v>
      </c>
      <c r="G12423" s="2"/>
      <c r="K12423" s="13"/>
    </row>
    <row r="12424" spans="1:11" hidden="1" outlineLevel="1">
      <c r="A12424" s="2"/>
      <c r="B12424" s="72">
        <v>42405</v>
      </c>
      <c r="C12424" s="236" t="s">
        <v>525</v>
      </c>
      <c r="D12424" s="70">
        <v>30</v>
      </c>
      <c r="H12424" s="1009"/>
    </row>
    <row r="12425" spans="1:11" hidden="1" outlineLevel="1">
      <c r="A12425" s="2"/>
      <c r="B12425" s="72">
        <v>42405</v>
      </c>
      <c r="C12425" s="236" t="s">
        <v>6714</v>
      </c>
      <c r="D12425" s="70">
        <v>300</v>
      </c>
      <c r="H12425" s="1009"/>
      <c r="K12425" s="13"/>
    </row>
    <row r="12426" spans="1:11" hidden="1" outlineLevel="1">
      <c r="A12426" s="2"/>
      <c r="B12426" s="72">
        <v>42405</v>
      </c>
      <c r="C12426" s="236" t="s">
        <v>23</v>
      </c>
      <c r="D12426" s="70">
        <v>180</v>
      </c>
      <c r="J12426" s="1" t="s">
        <v>195</v>
      </c>
      <c r="K12426" s="13">
        <f>SUM(K12386:K12425)</f>
        <v>1450</v>
      </c>
    </row>
    <row r="12427" spans="1:11" hidden="1" outlineLevel="1">
      <c r="B12427" s="72">
        <v>42406</v>
      </c>
      <c r="C12427" s="236" t="s">
        <v>51</v>
      </c>
      <c r="D12427" s="70">
        <v>55</v>
      </c>
      <c r="J12427" s="1" t="s">
        <v>130</v>
      </c>
      <c r="K12427" s="225">
        <f>K12382-K12426</f>
        <v>250</v>
      </c>
    </row>
    <row r="12428" spans="1:11" hidden="1" outlineLevel="1">
      <c r="B12428" s="72">
        <v>42406</v>
      </c>
      <c r="C12428" s="236" t="s">
        <v>401</v>
      </c>
      <c r="D12428" s="70">
        <v>40</v>
      </c>
    </row>
    <row r="12429" spans="1:11" hidden="1" outlineLevel="1">
      <c r="B12429" s="72">
        <v>42406</v>
      </c>
      <c r="C12429" s="1" t="s">
        <v>4505</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2318</v>
      </c>
      <c r="D12433" s="2">
        <v>2</v>
      </c>
      <c r="F12433" s="2"/>
    </row>
    <row r="12434" spans="2:8" hidden="1" outlineLevel="1">
      <c r="B12434" s="72">
        <v>42407</v>
      </c>
      <c r="C12434" s="236" t="s">
        <v>2790</v>
      </c>
      <c r="D12434" s="70">
        <v>120</v>
      </c>
      <c r="F12434" s="2"/>
    </row>
    <row r="12435" spans="2:8" hidden="1" outlineLevel="1">
      <c r="B12435" s="72">
        <v>42407</v>
      </c>
      <c r="C12435" s="236" t="s">
        <v>6716</v>
      </c>
      <c r="D12435" s="70">
        <v>400</v>
      </c>
      <c r="F12435" s="2"/>
    </row>
    <row r="12436" spans="2:8" hidden="1" outlineLevel="1">
      <c r="B12436" s="72">
        <v>42407</v>
      </c>
      <c r="C12436" s="1" t="s">
        <v>2164</v>
      </c>
      <c r="D12436" s="2">
        <v>1100</v>
      </c>
    </row>
    <row r="12437" spans="2:8" hidden="1" outlineLevel="1">
      <c r="B12437" s="72">
        <v>42407</v>
      </c>
      <c r="C12437" s="1" t="s">
        <v>6717</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36" t="s">
        <v>6313</v>
      </c>
      <c r="D12442" s="70">
        <v>500</v>
      </c>
      <c r="F12442" s="2"/>
      <c r="G12442" s="2"/>
    </row>
    <row r="12443" spans="2:8" hidden="1" outlineLevel="1">
      <c r="B12443" s="72">
        <v>42408</v>
      </c>
      <c r="C12443" s="236" t="s">
        <v>525</v>
      </c>
      <c r="D12443" s="70">
        <v>54</v>
      </c>
      <c r="F12443" s="2"/>
      <c r="G12443" s="2"/>
    </row>
    <row r="12444" spans="2:8" hidden="1" outlineLevel="1">
      <c r="B12444" s="72">
        <v>42408</v>
      </c>
      <c r="C12444" s="1" t="s">
        <v>525</v>
      </c>
      <c r="D12444" s="2">
        <v>20</v>
      </c>
      <c r="G12444" s="2"/>
    </row>
    <row r="12445" spans="2:8" hidden="1" outlineLevel="1">
      <c r="B12445" s="72">
        <v>42408</v>
      </c>
      <c r="C12445" s="236"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6724</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33"/>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6352</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3882</v>
      </c>
      <c r="D12475" s="2">
        <v>500</v>
      </c>
      <c r="F12475" s="2"/>
    </row>
    <row r="12476" spans="2:11" hidden="1" outlineLevel="1">
      <c r="B12476" s="72">
        <v>42415</v>
      </c>
      <c r="C12476" s="1" t="s">
        <v>64</v>
      </c>
      <c r="D12476" s="2">
        <v>200</v>
      </c>
    </row>
    <row r="12477" spans="2:11" hidden="1" outlineLevel="1">
      <c r="B12477" s="72">
        <v>42415</v>
      </c>
      <c r="C12477" s="1" t="s">
        <v>6352</v>
      </c>
      <c r="D12477" s="2">
        <v>50</v>
      </c>
      <c r="F12477" s="2"/>
    </row>
    <row r="12478" spans="2:11" hidden="1" outlineLevel="1">
      <c r="B12478" s="72">
        <v>42415</v>
      </c>
      <c r="C12478" s="1" t="s">
        <v>246</v>
      </c>
      <c r="D12478" s="2">
        <v>100</v>
      </c>
      <c r="F12478" s="2"/>
    </row>
    <row r="12479" spans="2:11" hidden="1" outlineLevel="1">
      <c r="B12479" s="72">
        <v>42415</v>
      </c>
      <c r="C12479" s="1" t="s">
        <v>6113</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6729</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3882</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6730</v>
      </c>
      <c r="D12502" s="2">
        <v>800</v>
      </c>
    </row>
    <row r="12503" spans="2:6" hidden="1" outlineLevel="1">
      <c r="B12503" s="72">
        <v>42420</v>
      </c>
      <c r="C12503" s="1" t="s">
        <v>6731</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6732</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67" t="s">
        <v>6352</v>
      </c>
      <c r="D12515" s="404">
        <v>12</v>
      </c>
    </row>
    <row r="12516" spans="2:6" hidden="1" outlineLevel="1">
      <c r="B12516" s="72">
        <v>42423</v>
      </c>
      <c r="C12516" s="267" t="s">
        <v>525</v>
      </c>
      <c r="D12516" s="404">
        <v>35</v>
      </c>
      <c r="F12516" s="2"/>
    </row>
    <row r="12517" spans="2:6" hidden="1" outlineLevel="1">
      <c r="B12517" s="72">
        <v>42423</v>
      </c>
      <c r="C12517" s="267" t="s">
        <v>114</v>
      </c>
      <c r="D12517" s="2">
        <v>130</v>
      </c>
      <c r="F12517" s="2"/>
    </row>
    <row r="12518" spans="2:6" hidden="1" outlineLevel="1">
      <c r="B12518" s="72">
        <v>42423</v>
      </c>
      <c r="C12518" s="267" t="s">
        <v>246</v>
      </c>
      <c r="D12518" s="404">
        <v>40</v>
      </c>
    </row>
    <row r="12519" spans="2:6" hidden="1" outlineLevel="1">
      <c r="B12519" s="72">
        <v>42423</v>
      </c>
      <c r="C12519" s="267" t="s">
        <v>23</v>
      </c>
      <c r="D12519" s="404">
        <v>145</v>
      </c>
    </row>
    <row r="12520" spans="2:6" hidden="1" outlineLevel="1">
      <c r="B12520" s="72">
        <v>42424</v>
      </c>
      <c r="C12520" s="1" t="s">
        <v>111</v>
      </c>
      <c r="D12520" s="2">
        <v>60</v>
      </c>
    </row>
    <row r="12521" spans="2:6" hidden="1" outlineLevel="1">
      <c r="B12521" s="72">
        <v>42424</v>
      </c>
      <c r="C12521" s="267" t="s">
        <v>205</v>
      </c>
      <c r="D12521" s="404">
        <v>115</v>
      </c>
      <c r="F12521" s="228"/>
    </row>
    <row r="12522" spans="2:6" hidden="1" outlineLevel="1">
      <c r="B12522" s="72">
        <v>42424</v>
      </c>
      <c r="C12522" s="477" t="s">
        <v>18</v>
      </c>
      <c r="D12522" s="404">
        <v>687</v>
      </c>
      <c r="F12522" s="2"/>
    </row>
    <row r="12523" spans="2:6" hidden="1" outlineLevel="1">
      <c r="B12523" s="72">
        <v>42424</v>
      </c>
      <c r="C12523" s="1" t="s">
        <v>57</v>
      </c>
      <c r="D12523" s="2">
        <v>124</v>
      </c>
    </row>
    <row r="12524" spans="2:6" hidden="1" outlineLevel="1">
      <c r="B12524" s="72">
        <v>42424</v>
      </c>
      <c r="C12524" s="1" t="s">
        <v>525</v>
      </c>
      <c r="D12524" s="404">
        <v>27</v>
      </c>
      <c r="F12524" s="2"/>
    </row>
    <row r="12525" spans="2:6" hidden="1" outlineLevel="1">
      <c r="B12525" s="72">
        <v>42424</v>
      </c>
      <c r="C12525" s="267" t="s">
        <v>23</v>
      </c>
      <c r="D12525" s="404">
        <v>70</v>
      </c>
      <c r="F12525" s="2"/>
    </row>
    <row r="12526" spans="2:6" hidden="1" outlineLevel="1">
      <c r="B12526" s="72">
        <v>42425</v>
      </c>
      <c r="C12526" s="404" t="s">
        <v>148</v>
      </c>
      <c r="D12526" s="404">
        <v>80</v>
      </c>
    </row>
    <row r="12527" spans="2:6" hidden="1" outlineLevel="1">
      <c r="B12527" s="72">
        <v>42425</v>
      </c>
      <c r="C12527" s="267" t="s">
        <v>6737</v>
      </c>
      <c r="D12527" s="404">
        <v>200</v>
      </c>
      <c r="F12527" s="2"/>
    </row>
    <row r="12528" spans="2:6" hidden="1" outlineLevel="1">
      <c r="B12528" s="72">
        <v>42425</v>
      </c>
      <c r="C12528" s="267" t="s">
        <v>3237</v>
      </c>
      <c r="D12528" s="404">
        <v>280</v>
      </c>
      <c r="F12528" s="2"/>
    </row>
    <row r="12529" spans="2:7" hidden="1" outlineLevel="1">
      <c r="B12529" s="72">
        <v>42425</v>
      </c>
      <c r="C12529" s="267" t="s">
        <v>63</v>
      </c>
      <c r="D12529" s="404">
        <v>30</v>
      </c>
    </row>
    <row r="12530" spans="2:7" hidden="1" outlineLevel="1">
      <c r="B12530" s="72">
        <v>42425</v>
      </c>
      <c r="C12530" s="267" t="s">
        <v>246</v>
      </c>
      <c r="D12530" s="404">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36"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4004</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3088</v>
      </c>
    </row>
    <row r="12563" spans="1:12" hidden="1" outlineLevel="1">
      <c r="B12563" s="72">
        <v>42429</v>
      </c>
      <c r="C12563" s="1" t="s">
        <v>6731</v>
      </c>
      <c r="D12563" s="2">
        <v>100</v>
      </c>
      <c r="E12563" s="1">
        <v>710</v>
      </c>
    </row>
    <row r="12564" spans="1:12" collapsed="1"/>
    <row r="12565" spans="1:12">
      <c r="B12565" s="2472">
        <v>42430</v>
      </c>
      <c r="C12565" s="2472"/>
      <c r="D12565" s="2472"/>
      <c r="E12565" s="2472"/>
      <c r="F12565" s="2472"/>
      <c r="G12565" s="2472"/>
      <c r="H12565" s="2472"/>
      <c r="I12565" s="2472"/>
      <c r="J12565" s="2472"/>
      <c r="K12565" s="2472"/>
      <c r="L12565" s="2472"/>
    </row>
    <row r="12566" spans="1:12" hidden="1" outlineLevel="1">
      <c r="B12566" s="2473" t="s">
        <v>0</v>
      </c>
      <c r="C12566" s="2473"/>
      <c r="D12566" s="2473"/>
      <c r="I12566" s="2473" t="s">
        <v>2638</v>
      </c>
      <c r="J12566" s="2473"/>
      <c r="K12566" s="2473"/>
    </row>
    <row r="12567" spans="1:12" hidden="1" outlineLevel="1">
      <c r="B12567" s="3" t="s">
        <v>115</v>
      </c>
      <c r="C12567" s="3" t="s">
        <v>116</v>
      </c>
      <c r="D12567" s="4" t="s">
        <v>4</v>
      </c>
      <c r="I12567" s="3" t="s">
        <v>115</v>
      </c>
      <c r="J12567" s="3" t="s">
        <v>116</v>
      </c>
      <c r="K12567" s="4" t="s">
        <v>4</v>
      </c>
    </row>
    <row r="12568" spans="1:12" hidden="1" outlineLevel="1">
      <c r="A12568" s="545" t="s">
        <v>2859</v>
      </c>
      <c r="B12568" s="546">
        <v>42429</v>
      </c>
      <c r="C12568" s="547" t="s">
        <v>193</v>
      </c>
      <c r="D12568" s="691">
        <v>12000</v>
      </c>
      <c r="E12568" s="28"/>
      <c r="I12568" s="72">
        <v>42430</v>
      </c>
      <c r="J12568" s="1" t="s">
        <v>41</v>
      </c>
      <c r="K12568" s="70">
        <v>250</v>
      </c>
    </row>
    <row r="12569" spans="1:12" hidden="1" outlineLevel="1">
      <c r="A12569" s="438" t="s">
        <v>421</v>
      </c>
      <c r="B12569" s="549">
        <v>42432</v>
      </c>
      <c r="C12569" s="463" t="s">
        <v>6436</v>
      </c>
      <c r="D12569" s="587">
        <v>1000</v>
      </c>
      <c r="E12569" s="28"/>
      <c r="I12569" s="72">
        <v>42430</v>
      </c>
      <c r="J12569" s="1" t="s">
        <v>3587</v>
      </c>
      <c r="K12569" s="70">
        <v>1700</v>
      </c>
    </row>
    <row r="12570" spans="1:12" hidden="1" outlineLevel="1">
      <c r="A12570" s="438" t="s">
        <v>421</v>
      </c>
      <c r="B12570" s="549" t="s">
        <v>608</v>
      </c>
      <c r="C12570" s="463" t="s">
        <v>6437</v>
      </c>
      <c r="D12570" s="587" t="s">
        <v>608</v>
      </c>
      <c r="E12570" s="28"/>
      <c r="K12570" s="70"/>
    </row>
    <row r="12571" spans="1:12" hidden="1" outlineLevel="1">
      <c r="A12571" s="714" t="s">
        <v>464</v>
      </c>
      <c r="B12571" s="551" t="s">
        <v>608</v>
      </c>
      <c r="C12571" s="716" t="s">
        <v>6501</v>
      </c>
      <c r="D12571" s="743" t="s">
        <v>608</v>
      </c>
      <c r="E12571" s="28"/>
      <c r="K12571" s="70"/>
    </row>
    <row r="12572" spans="1:12" hidden="1" outlineLevel="1">
      <c r="A12572" s="438" t="s">
        <v>421</v>
      </c>
      <c r="B12572" s="549">
        <v>42432</v>
      </c>
      <c r="C12572" s="463" t="s">
        <v>656</v>
      </c>
      <c r="D12572" s="587">
        <v>230</v>
      </c>
      <c r="E12572" s="28"/>
      <c r="K12572" s="70"/>
    </row>
    <row r="12573" spans="1:12" hidden="1" outlineLevel="1">
      <c r="A12573" s="709" t="s">
        <v>467</v>
      </c>
      <c r="B12573" s="710" t="s">
        <v>608</v>
      </c>
      <c r="C12573" s="709" t="s">
        <v>3305</v>
      </c>
      <c r="D12573" s="590" t="s">
        <v>608</v>
      </c>
      <c r="E12573" s="28"/>
      <c r="F12573" s="804" t="s">
        <v>4856</v>
      </c>
      <c r="G12573" s="280"/>
      <c r="I12573" s="72"/>
      <c r="K12573" s="70"/>
    </row>
    <row r="12574" spans="1:12" hidden="1" outlineLevel="1">
      <c r="A12574" s="709" t="s">
        <v>467</v>
      </c>
      <c r="B12574" s="710">
        <v>42452</v>
      </c>
      <c r="C12574" s="709" t="s">
        <v>3304</v>
      </c>
      <c r="D12574" s="953">
        <v>406.19</v>
      </c>
      <c r="E12574" s="72"/>
      <c r="F12574" s="1119" t="s">
        <v>3632</v>
      </c>
      <c r="G12574" s="773">
        <v>230</v>
      </c>
      <c r="I12574" s="72"/>
      <c r="K12574" s="70"/>
    </row>
    <row r="12575" spans="1:12" hidden="1" outlineLevel="1">
      <c r="A12575" s="709" t="s">
        <v>467</v>
      </c>
      <c r="B12575" s="710">
        <v>42452</v>
      </c>
      <c r="C12575" s="709" t="s">
        <v>614</v>
      </c>
      <c r="D12575" s="590">
        <v>452.04</v>
      </c>
      <c r="E12575" s="72"/>
      <c r="F12575" s="772" t="s">
        <v>6173</v>
      </c>
      <c r="G12575" s="773">
        <f>D12590</f>
        <v>1172</v>
      </c>
      <c r="I12575" s="72"/>
      <c r="J12575" s="1" t="s">
        <v>195</v>
      </c>
      <c r="K12575" s="225">
        <f>SUM(K12568:K12574)</f>
        <v>1950</v>
      </c>
    </row>
    <row r="12576" spans="1:12" hidden="1" outlineLevel="1">
      <c r="A12576" s="438" t="s">
        <v>421</v>
      </c>
      <c r="B12576" s="549" t="s">
        <v>608</v>
      </c>
      <c r="C12576" s="554" t="s">
        <v>475</v>
      </c>
      <c r="D12576" s="695" t="s">
        <v>608</v>
      </c>
      <c r="F12576" s="772" t="s">
        <v>6</v>
      </c>
      <c r="G12576" s="773">
        <v>1500</v>
      </c>
      <c r="I12576" s="32"/>
      <c r="K12576" s="225"/>
    </row>
    <row r="12577" spans="1:13" hidden="1" outlineLevel="1">
      <c r="A12577" s="438" t="s">
        <v>421</v>
      </c>
      <c r="B12577" s="549" t="s">
        <v>608</v>
      </c>
      <c r="C12577" s="554" t="s">
        <v>283</v>
      </c>
      <c r="D12577" s="695" t="s">
        <v>608</v>
      </c>
      <c r="E12577" s="28"/>
      <c r="F12577" s="772" t="s">
        <v>3732</v>
      </c>
      <c r="G12577" s="773">
        <f>D12569</f>
        <v>1000</v>
      </c>
    </row>
    <row r="12578" spans="1:13" hidden="1" outlineLevel="1">
      <c r="A12578" s="709" t="s">
        <v>467</v>
      </c>
      <c r="B12578" s="710">
        <v>42452</v>
      </c>
      <c r="C12578" s="711" t="s">
        <v>27</v>
      </c>
      <c r="D12578" s="953">
        <v>1143.8599999999999</v>
      </c>
      <c r="E12578" s="733"/>
      <c r="F12578" s="1164" t="s">
        <v>531</v>
      </c>
      <c r="G12578" s="1165" t="str">
        <f>D12570</f>
        <v>Nil</v>
      </c>
      <c r="I12578" s="1" t="s">
        <v>115</v>
      </c>
      <c r="J12578" s="1" t="s">
        <v>2</v>
      </c>
      <c r="K12578" s="1" t="s">
        <v>4</v>
      </c>
    </row>
    <row r="12579" spans="1:13" hidden="1" outlineLevel="1">
      <c r="A12579" s="550" t="s">
        <v>3306</v>
      </c>
      <c r="B12579" s="551">
        <v>42430</v>
      </c>
      <c r="C12579" s="560" t="s">
        <v>3310</v>
      </c>
      <c r="D12579" s="693">
        <v>1000</v>
      </c>
      <c r="E12579" s="733"/>
      <c r="F12579" s="280" t="s">
        <v>195</v>
      </c>
      <c r="G12579" s="294">
        <f>SUM(G12574:G12578)</f>
        <v>3902</v>
      </c>
      <c r="I12579" s="72">
        <v>42435</v>
      </c>
      <c r="J12579" s="1" t="s">
        <v>6766</v>
      </c>
      <c r="K12579" s="2">
        <v>1950</v>
      </c>
      <c r="L12579" s="13"/>
    </row>
    <row r="12580" spans="1:13" ht="15" hidden="1" customHeight="1" outlineLevel="1">
      <c r="A12580" s="438" t="s">
        <v>421</v>
      </c>
      <c r="B12580" s="549">
        <v>42444</v>
      </c>
      <c r="C12580" s="554" t="s">
        <v>6</v>
      </c>
      <c r="D12580" s="1002">
        <v>1500</v>
      </c>
      <c r="E12580" s="28"/>
      <c r="I12580" s="72"/>
      <c r="K12580" s="2"/>
      <c r="L12580" s="13"/>
      <c r="M12580" s="13"/>
    </row>
    <row r="12581" spans="1:13" hidden="1" outlineLevel="1">
      <c r="A12581" s="545" t="s">
        <v>2859</v>
      </c>
      <c r="B12581" s="546" t="s">
        <v>608</v>
      </c>
      <c r="C12581" s="547" t="s">
        <v>6</v>
      </c>
      <c r="D12581" s="691" t="s">
        <v>608</v>
      </c>
      <c r="E12581" s="28"/>
      <c r="I12581" s="72"/>
      <c r="K12581" s="2"/>
      <c r="L12581" s="13"/>
    </row>
    <row r="12582" spans="1:13" hidden="1" outlineLevel="1">
      <c r="A12582" s="545" t="s">
        <v>2859</v>
      </c>
      <c r="B12582" s="546">
        <v>42429</v>
      </c>
      <c r="C12582" s="547" t="s">
        <v>3312</v>
      </c>
      <c r="D12582" s="691">
        <v>25000</v>
      </c>
      <c r="E12582" s="28"/>
      <c r="I12582" s="249"/>
      <c r="J12582" s="200"/>
      <c r="K12582" s="2"/>
      <c r="L12582" s="13"/>
    </row>
    <row r="12583" spans="1:13" hidden="1" outlineLevel="1">
      <c r="A12583" s="545" t="s">
        <v>2859</v>
      </c>
      <c r="B12583" s="546" t="s">
        <v>608</v>
      </c>
      <c r="C12583" s="547" t="s">
        <v>5050</v>
      </c>
      <c r="D12583" s="766" t="s">
        <v>608</v>
      </c>
      <c r="E12583" s="733"/>
      <c r="G12583" s="2"/>
      <c r="I12583" s="249"/>
      <c r="K12583" s="13"/>
      <c r="L12583" s="13"/>
    </row>
    <row r="12584" spans="1:13" hidden="1" outlineLevel="1">
      <c r="A12584" s="545" t="s">
        <v>2859</v>
      </c>
      <c r="B12584" s="546">
        <v>42429</v>
      </c>
      <c r="C12584" s="547" t="s">
        <v>5051</v>
      </c>
      <c r="D12584" s="766">
        <v>18099.48</v>
      </c>
      <c r="E12584" s="28"/>
      <c r="G12584" s="2"/>
      <c r="H12584" s="1009"/>
      <c r="I12584" s="249"/>
      <c r="K12584" s="13"/>
      <c r="L12584" s="13"/>
    </row>
    <row r="12585" spans="1:13" hidden="1" outlineLevel="1">
      <c r="A12585" s="709" t="s">
        <v>467</v>
      </c>
      <c r="B12585" s="710">
        <v>42454</v>
      </c>
      <c r="C12585" s="711" t="s">
        <v>6684</v>
      </c>
      <c r="D12585" s="953">
        <v>2000</v>
      </c>
      <c r="E12585" s="72"/>
      <c r="G12585" s="2"/>
      <c r="H12585" s="1009"/>
      <c r="I12585" s="249"/>
      <c r="K12585" s="13"/>
      <c r="L12585" s="13"/>
    </row>
    <row r="12586" spans="1:13" hidden="1" outlineLevel="1">
      <c r="E12586" s="28"/>
      <c r="I12586" s="249"/>
      <c r="K12586" s="13"/>
      <c r="L12586" s="13"/>
    </row>
    <row r="12587" spans="1:13" hidden="1" outlineLevel="1">
      <c r="A12587" s="438" t="s">
        <v>421</v>
      </c>
      <c r="B12587" s="549">
        <v>42436</v>
      </c>
      <c r="C12587" s="554" t="s">
        <v>6751</v>
      </c>
      <c r="D12587" s="587">
        <f>31*43</f>
        <v>1333</v>
      </c>
      <c r="E12587" s="28"/>
      <c r="G12587" s="2"/>
      <c r="I12587" s="249"/>
      <c r="K12587" s="13"/>
      <c r="L12587" s="13"/>
    </row>
    <row r="12588" spans="1:13" hidden="1" outlineLevel="1">
      <c r="A12588" s="438" t="s">
        <v>421</v>
      </c>
      <c r="B12588" s="549">
        <v>42436</v>
      </c>
      <c r="C12588" s="554" t="s">
        <v>2598</v>
      </c>
      <c r="D12588" s="587">
        <v>140</v>
      </c>
      <c r="E12588" s="399"/>
      <c r="H12588" s="1009"/>
      <c r="I12588" s="249"/>
      <c r="K12588" s="13"/>
      <c r="L12588" s="13"/>
    </row>
    <row r="12589" spans="1:13" ht="30" hidden="1" outlineLevel="1">
      <c r="A12589" s="438" t="s">
        <v>6087</v>
      </c>
      <c r="B12589" s="549">
        <v>42436</v>
      </c>
      <c r="C12589" s="554" t="s">
        <v>6761</v>
      </c>
      <c r="D12589" s="587">
        <f>43*7</f>
        <v>301</v>
      </c>
      <c r="G12589" s="2"/>
      <c r="H12589" s="1009"/>
      <c r="I12589" s="249"/>
      <c r="K12589" s="13"/>
      <c r="L12589" s="13"/>
    </row>
    <row r="12590" spans="1:13" hidden="1" outlineLevel="1">
      <c r="A12590" s="438" t="s">
        <v>421</v>
      </c>
      <c r="B12590" s="710">
        <v>42436</v>
      </c>
      <c r="C12590" s="711" t="s">
        <v>4050</v>
      </c>
      <c r="D12590" s="953">
        <f>D12587+D12588-D12589</f>
        <v>1172</v>
      </c>
      <c r="I12590" s="32"/>
      <c r="K12590" s="13"/>
      <c r="L12590" s="13"/>
    </row>
    <row r="12591" spans="1:13" hidden="1" outlineLevel="1">
      <c r="G12591" s="2"/>
      <c r="H12591" s="1009"/>
      <c r="I12591" s="32"/>
      <c r="K12591" s="13"/>
      <c r="L12591" s="13"/>
    </row>
    <row r="12592" spans="1:13" hidden="1" outlineLevel="1">
      <c r="H12592" s="1009"/>
      <c r="I12592" s="32"/>
      <c r="K12592" s="13"/>
      <c r="L12592" s="13"/>
    </row>
    <row r="12593" spans="1:12" hidden="1" outlineLevel="1">
      <c r="B12593" s="72">
        <v>42430</v>
      </c>
      <c r="C12593" s="1" t="s">
        <v>367</v>
      </c>
      <c r="D12593" s="2">
        <v>100</v>
      </c>
      <c r="F12593" s="1" t="s">
        <v>6719</v>
      </c>
      <c r="G12593" s="2">
        <v>2330</v>
      </c>
      <c r="I12593" s="32"/>
      <c r="K12593" s="13"/>
      <c r="L12593" s="13"/>
    </row>
    <row r="12594" spans="1:12" hidden="1" outlineLevel="1">
      <c r="B12594" s="72">
        <v>42430</v>
      </c>
      <c r="C12594" s="1" t="s">
        <v>525</v>
      </c>
      <c r="D12594" s="2">
        <v>100</v>
      </c>
      <c r="E12594" s="2"/>
      <c r="F12594" s="1" t="s">
        <v>6720</v>
      </c>
      <c r="G12594" s="2">
        <f>530/2</f>
        <v>265</v>
      </c>
      <c r="H12594" s="1009"/>
      <c r="I12594" s="32"/>
      <c r="K12594" s="13"/>
      <c r="L12594" s="13"/>
    </row>
    <row r="12595" spans="1:12" hidden="1" outlineLevel="1">
      <c r="B12595" s="72">
        <v>42430</v>
      </c>
      <c r="C12595" s="1" t="s">
        <v>51</v>
      </c>
      <c r="D12595" s="2">
        <v>410</v>
      </c>
      <c r="G12595" s="2">
        <f>G12593+G12594</f>
        <v>2595</v>
      </c>
      <c r="H12595" s="1009"/>
      <c r="I12595" s="32"/>
      <c r="K12595" s="13"/>
      <c r="L12595" s="13"/>
    </row>
    <row r="12596" spans="1:12" hidden="1" outlineLevel="1">
      <c r="B12596" s="72">
        <v>42430</v>
      </c>
      <c r="C12596" s="1" t="s">
        <v>246</v>
      </c>
      <c r="D12596" s="2">
        <v>80</v>
      </c>
      <c r="F12596" s="1" t="s">
        <v>6721</v>
      </c>
      <c r="G12596" s="2">
        <v>1000</v>
      </c>
      <c r="I12596" s="32"/>
      <c r="K12596" s="13"/>
      <c r="L12596" s="13"/>
    </row>
    <row r="12597" spans="1:12" hidden="1" outlineLevel="1">
      <c r="B12597" s="72">
        <v>42430</v>
      </c>
      <c r="C12597" s="1" t="s">
        <v>23</v>
      </c>
      <c r="D12597" s="2">
        <v>180</v>
      </c>
      <c r="F12597" s="1" t="s">
        <v>6718</v>
      </c>
      <c r="G12597" s="2">
        <f>G12595-G12596</f>
        <v>1595</v>
      </c>
      <c r="H12597" s="1009">
        <v>1349</v>
      </c>
      <c r="I12597" s="32"/>
      <c r="K12597" s="13"/>
      <c r="L12597" s="13"/>
    </row>
    <row r="12598" spans="1:12" hidden="1" outlineLevel="1">
      <c r="B12598" s="72">
        <v>42430</v>
      </c>
      <c r="C12598" s="1" t="s">
        <v>968</v>
      </c>
      <c r="D12598" s="2">
        <v>180</v>
      </c>
      <c r="H12598" s="1009">
        <v>290</v>
      </c>
      <c r="I12598" s="32"/>
      <c r="K12598" s="13"/>
      <c r="L12598" s="13"/>
    </row>
    <row r="12599" spans="1:12" hidden="1" outlineLevel="1">
      <c r="B12599" s="72">
        <v>42430</v>
      </c>
      <c r="C12599" s="1" t="s">
        <v>132</v>
      </c>
      <c r="D12599" s="2">
        <v>100</v>
      </c>
      <c r="F12599" s="1" t="s">
        <v>6752</v>
      </c>
      <c r="G12599" s="2">
        <v>275</v>
      </c>
      <c r="I12599" s="32"/>
      <c r="K12599" s="13"/>
      <c r="L12599" s="13"/>
    </row>
    <row r="12600" spans="1:12" hidden="1" outlineLevel="1">
      <c r="B12600" s="72">
        <v>42430</v>
      </c>
      <c r="C12600" s="1" t="s">
        <v>81</v>
      </c>
      <c r="D12600" s="2">
        <v>10</v>
      </c>
      <c r="E12600" s="2"/>
      <c r="F12600" s="1" t="s">
        <v>23</v>
      </c>
      <c r="G12600" s="2">
        <v>100</v>
      </c>
      <c r="H12600" s="1009"/>
      <c r="I12600" s="32"/>
      <c r="K12600" s="13"/>
      <c r="L12600" s="13"/>
    </row>
    <row r="12601" spans="1:12" hidden="1" outlineLevel="1">
      <c r="B12601" s="72">
        <v>42431</v>
      </c>
      <c r="C12601" s="1" t="s">
        <v>525</v>
      </c>
      <c r="D12601" s="2">
        <v>80</v>
      </c>
      <c r="G12601" s="2">
        <f>SUM(G12599:G12600)</f>
        <v>375</v>
      </c>
      <c r="H12601" s="1009"/>
      <c r="I12601" s="32"/>
      <c r="K12601" s="13"/>
      <c r="L12601" s="13"/>
    </row>
    <row r="12602" spans="1:12" hidden="1" outlineLevel="1">
      <c r="B12602" s="72">
        <v>42431</v>
      </c>
      <c r="C12602" s="1" t="s">
        <v>525</v>
      </c>
      <c r="D12602" s="2">
        <v>45</v>
      </c>
      <c r="F12602" s="1" t="s">
        <v>3546</v>
      </c>
      <c r="G12602" s="210">
        <v>190</v>
      </c>
      <c r="I12602" s="32"/>
      <c r="K12602" s="13"/>
      <c r="L12602" s="13"/>
    </row>
    <row r="12603" spans="1:12" hidden="1" outlineLevel="1">
      <c r="B12603" s="72">
        <v>42431</v>
      </c>
      <c r="C12603" s="1" t="s">
        <v>6758</v>
      </c>
      <c r="D12603" s="2">
        <v>600</v>
      </c>
      <c r="H12603" s="1009"/>
      <c r="I12603" s="32"/>
      <c r="K12603" s="13"/>
      <c r="L12603" s="13"/>
    </row>
    <row r="12604" spans="1:12" hidden="1" outlineLevel="1">
      <c r="B12604" s="72">
        <v>42431</v>
      </c>
      <c r="C12604" s="236" t="s">
        <v>6759</v>
      </c>
      <c r="D12604" s="70">
        <v>224</v>
      </c>
      <c r="F12604" s="1" t="s">
        <v>6753</v>
      </c>
      <c r="G12604" s="341">
        <f>G12597+G12602</f>
        <v>1785</v>
      </c>
      <c r="H12604" s="1009">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6738</v>
      </c>
      <c r="G12606" s="2">
        <v>2000</v>
      </c>
      <c r="H12606" s="1009"/>
      <c r="I12606" s="32"/>
      <c r="K12606" s="13"/>
    </row>
    <row r="12607" spans="1:12" hidden="1" outlineLevel="1">
      <c r="A12607" s="2"/>
      <c r="B12607" s="72">
        <v>42432</v>
      </c>
      <c r="C12607" s="1" t="s">
        <v>525</v>
      </c>
      <c r="D12607" s="2">
        <v>36</v>
      </c>
      <c r="F12607" s="1" t="s">
        <v>6739</v>
      </c>
      <c r="G12607" s="2">
        <v>1000</v>
      </c>
      <c r="H12607" s="1009"/>
      <c r="I12607" s="32"/>
      <c r="K12607" s="13"/>
    </row>
    <row r="12608" spans="1:12" hidden="1" outlineLevel="1">
      <c r="B12608" s="72">
        <v>42432</v>
      </c>
      <c r="C12608" s="1" t="s">
        <v>18</v>
      </c>
      <c r="D12608" s="2">
        <v>55</v>
      </c>
      <c r="F12608" s="1" t="s">
        <v>666</v>
      </c>
      <c r="G12608" s="1113">
        <f>G12606-G12607</f>
        <v>1000</v>
      </c>
      <c r="I12608" s="32"/>
      <c r="K12608" s="13"/>
    </row>
    <row r="12609" spans="1:11" hidden="1" outlineLevel="1">
      <c r="A12609" s="2"/>
      <c r="B12609" s="72">
        <v>42432</v>
      </c>
      <c r="C12609" s="1" t="s">
        <v>246</v>
      </c>
      <c r="D12609" s="2">
        <v>40</v>
      </c>
      <c r="E12609" s="2"/>
      <c r="F12609" s="1" t="s">
        <v>6754</v>
      </c>
      <c r="G12609" s="1113">
        <v>1500</v>
      </c>
      <c r="H12609" s="1009"/>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36" t="s">
        <v>6760</v>
      </c>
      <c r="D12611" s="70">
        <v>500</v>
      </c>
      <c r="F12611" s="1" t="s">
        <v>6755</v>
      </c>
      <c r="G12611" s="1113">
        <f>G12610-G12604</f>
        <v>715</v>
      </c>
      <c r="I12611" s="32"/>
      <c r="K12611" s="13"/>
    </row>
    <row r="12612" spans="1:11" hidden="1" outlineLevel="1">
      <c r="A12612" s="2"/>
      <c r="B12612" s="72">
        <v>42433</v>
      </c>
      <c r="C12612" s="1" t="s">
        <v>6591</v>
      </c>
      <c r="D12612" s="70">
        <v>300</v>
      </c>
      <c r="G12612" s="210">
        <v>190</v>
      </c>
      <c r="H12612" s="1009"/>
      <c r="K12612" s="13"/>
    </row>
    <row r="12613" spans="1:11" hidden="1" outlineLevel="1">
      <c r="A12613" s="2"/>
      <c r="B12613" s="72">
        <v>42433</v>
      </c>
      <c r="C12613" s="236" t="s">
        <v>23</v>
      </c>
      <c r="D12613" s="70">
        <v>200</v>
      </c>
      <c r="G12613" s="2">
        <v>130</v>
      </c>
      <c r="K12613" s="13"/>
    </row>
    <row r="12614" spans="1:11" hidden="1" outlineLevel="1">
      <c r="A12614" s="2"/>
      <c r="B12614" s="72">
        <v>42434</v>
      </c>
      <c r="C12614" s="236" t="s">
        <v>154</v>
      </c>
      <c r="D12614" s="70">
        <v>70</v>
      </c>
      <c r="G12614" s="2">
        <v>350</v>
      </c>
      <c r="K12614" s="13"/>
    </row>
    <row r="12615" spans="1:11" hidden="1" outlineLevel="1">
      <c r="A12615" s="2"/>
      <c r="B12615" s="72">
        <v>42434</v>
      </c>
      <c r="C12615" s="236" t="s">
        <v>401</v>
      </c>
      <c r="D12615" s="70">
        <v>40</v>
      </c>
      <c r="F12615" s="1" t="s">
        <v>6883</v>
      </c>
      <c r="G12615" s="2">
        <f>SUM(G12611:G12614)</f>
        <v>1385</v>
      </c>
      <c r="K12615" s="13"/>
    </row>
    <row r="12616" spans="1:11" hidden="1" outlineLevel="1">
      <c r="A12616" s="2"/>
      <c r="B12616" s="72">
        <v>42434</v>
      </c>
      <c r="C12616" s="236" t="s">
        <v>246</v>
      </c>
      <c r="D12616" s="70">
        <v>160</v>
      </c>
      <c r="G12616" s="2"/>
      <c r="K12616" s="13"/>
    </row>
    <row r="12617" spans="1:11" hidden="1" outlineLevel="1">
      <c r="A12617" s="2"/>
      <c r="B12617" s="72">
        <v>42434</v>
      </c>
      <c r="C12617" s="236" t="s">
        <v>205</v>
      </c>
      <c r="D12617" s="70">
        <v>280</v>
      </c>
      <c r="H12617" s="1009"/>
    </row>
    <row r="12618" spans="1:11" hidden="1" outlineLevel="1">
      <c r="A12618" s="2"/>
      <c r="B12618" s="72">
        <v>42434</v>
      </c>
      <c r="C12618" s="236" t="s">
        <v>23</v>
      </c>
      <c r="D12618" s="70">
        <v>170</v>
      </c>
      <c r="H12618" s="1009"/>
      <c r="K12618" s="13"/>
    </row>
    <row r="12619" spans="1:11" hidden="1" outlineLevel="1">
      <c r="A12619" s="2"/>
      <c r="B12619" s="72">
        <v>42434</v>
      </c>
      <c r="C12619" s="236" t="s">
        <v>224</v>
      </c>
      <c r="D12619" s="70">
        <v>10</v>
      </c>
      <c r="J12619" s="1" t="s">
        <v>195</v>
      </c>
      <c r="K12619" s="13">
        <f>SUM(K12579:K12618)</f>
        <v>1950</v>
      </c>
    </row>
    <row r="12620" spans="1:11" hidden="1" outlineLevel="1">
      <c r="B12620" s="72">
        <v>42434</v>
      </c>
      <c r="C12620" s="236" t="s">
        <v>114</v>
      </c>
      <c r="D12620" s="70">
        <v>70</v>
      </c>
      <c r="J12620" s="1" t="s">
        <v>130</v>
      </c>
      <c r="K12620" s="225">
        <f>K12575-K12619</f>
        <v>0</v>
      </c>
    </row>
    <row r="12621" spans="1:11" hidden="1" outlineLevel="1">
      <c r="B12621" s="72">
        <v>42434</v>
      </c>
      <c r="C12621" s="236" t="s">
        <v>6767</v>
      </c>
      <c r="D12621" s="70">
        <v>300</v>
      </c>
    </row>
    <row r="12622" spans="1:11" hidden="1" outlineLevel="1">
      <c r="B12622" s="72">
        <v>42435</v>
      </c>
      <c r="C12622" s="1" t="s">
        <v>6771</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6772</v>
      </c>
      <c r="D12626" s="2">
        <v>1000</v>
      </c>
      <c r="F12626" s="2"/>
    </row>
    <row r="12627" spans="2:8" hidden="1" outlineLevel="1">
      <c r="B12627" s="72">
        <v>42436</v>
      </c>
      <c r="C12627" s="236" t="s">
        <v>5333</v>
      </c>
      <c r="D12627" s="70">
        <v>100</v>
      </c>
      <c r="F12627" s="2"/>
    </row>
    <row r="12628" spans="2:8" hidden="1" outlineLevel="1">
      <c r="B12628" s="72">
        <v>42436</v>
      </c>
      <c r="C12628" s="236" t="s">
        <v>12</v>
      </c>
      <c r="D12628" s="70">
        <v>100</v>
      </c>
      <c r="F12628" s="2"/>
    </row>
    <row r="12629" spans="2:8" hidden="1" outlineLevel="1">
      <c r="B12629" s="72">
        <v>42436</v>
      </c>
      <c r="C12629" s="1" t="s">
        <v>114</v>
      </c>
      <c r="D12629" s="2">
        <v>90</v>
      </c>
    </row>
    <row r="12630" spans="2:8" hidden="1" outlineLevel="1">
      <c r="B12630" s="72">
        <v>42436</v>
      </c>
      <c r="C12630" s="1" t="s">
        <v>6673</v>
      </c>
      <c r="D12630" s="2">
        <v>70</v>
      </c>
    </row>
    <row r="12631" spans="2:8" hidden="1" outlineLevel="1">
      <c r="B12631" s="72">
        <v>42436</v>
      </c>
      <c r="C12631" s="1" t="s">
        <v>6773</v>
      </c>
      <c r="D12631" s="2">
        <v>100</v>
      </c>
      <c r="F12631" s="2"/>
      <c r="G12631" s="2"/>
    </row>
    <row r="12632" spans="2:8" hidden="1" outlineLevel="1">
      <c r="B12632" s="72">
        <v>42436</v>
      </c>
      <c r="C12632" s="1" t="s">
        <v>6774</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36" t="s">
        <v>525</v>
      </c>
      <c r="D12635" s="70">
        <v>86</v>
      </c>
      <c r="F12635" s="2"/>
      <c r="G12635" s="2"/>
    </row>
    <row r="12636" spans="2:8" hidden="1" outlineLevel="1">
      <c r="B12636" s="72">
        <v>42437</v>
      </c>
      <c r="C12636" s="236" t="s">
        <v>18</v>
      </c>
      <c r="D12636" s="70">
        <v>90</v>
      </c>
      <c r="F12636" s="2"/>
      <c r="G12636" s="2"/>
    </row>
    <row r="12637" spans="2:8" hidden="1" outlineLevel="1">
      <c r="B12637" s="72">
        <v>42437</v>
      </c>
      <c r="C12637" s="1" t="s">
        <v>111</v>
      </c>
      <c r="D12637" s="2">
        <v>60</v>
      </c>
      <c r="G12637" s="2"/>
    </row>
    <row r="12638" spans="2:8" hidden="1" outlineLevel="1">
      <c r="B12638" s="72">
        <v>42437</v>
      </c>
      <c r="C12638" s="236" t="s">
        <v>6775</v>
      </c>
      <c r="D12638" s="70">
        <v>110</v>
      </c>
      <c r="F12638" s="2"/>
      <c r="G12638" s="2"/>
    </row>
    <row r="12639" spans="2:8" hidden="1" outlineLevel="1">
      <c r="B12639" s="72">
        <v>42438</v>
      </c>
      <c r="C12639" s="1" t="s">
        <v>525</v>
      </c>
      <c r="D12639" s="2">
        <v>50</v>
      </c>
      <c r="F12639" s="2"/>
      <c r="H12639" s="7"/>
    </row>
    <row r="12640" spans="2:8" hidden="1" outlineLevel="1">
      <c r="B12640" s="72">
        <v>42438</v>
      </c>
      <c r="C12640" s="1" t="s">
        <v>4505</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4406</v>
      </c>
      <c r="D12649" s="2">
        <v>400</v>
      </c>
    </row>
    <row r="12650" spans="2:15" hidden="1" outlineLevel="1">
      <c r="B12650" s="72">
        <v>42440</v>
      </c>
      <c r="C12650" s="1" t="s">
        <v>6793</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33"/>
      <c r="G12656"/>
      <c r="H12656"/>
      <c r="I12656"/>
      <c r="J12656"/>
      <c r="K12656"/>
      <c r="L12656"/>
      <c r="M12656"/>
      <c r="N12656"/>
      <c r="O12656"/>
    </row>
    <row r="12657" spans="2:11" hidden="1" outlineLevel="1">
      <c r="B12657" s="72">
        <v>42441</v>
      </c>
      <c r="C12657" s="1" t="s">
        <v>6795</v>
      </c>
      <c r="D12657" s="2">
        <v>250</v>
      </c>
    </row>
    <row r="12658" spans="2:11" hidden="1" outlineLevel="1">
      <c r="B12658" s="72">
        <v>42441</v>
      </c>
      <c r="C12658" s="1" t="s">
        <v>6796</v>
      </c>
      <c r="D12658" s="2">
        <v>300</v>
      </c>
      <c r="G12658" s="2"/>
      <c r="I12658" s="32"/>
      <c r="K12658" s="2"/>
    </row>
    <row r="12659" spans="2:11" hidden="1" outlineLevel="1">
      <c r="B12659" s="72">
        <v>42441</v>
      </c>
      <c r="C12659" s="1" t="s">
        <v>6797</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6799</v>
      </c>
      <c r="D12661" s="2">
        <v>10</v>
      </c>
      <c r="F12661" s="2"/>
    </row>
    <row r="12662" spans="2:11" hidden="1" outlineLevel="1">
      <c r="B12662" s="72">
        <v>42441</v>
      </c>
      <c r="C12662" s="2" t="s">
        <v>516</v>
      </c>
      <c r="D12662" s="2">
        <v>50</v>
      </c>
      <c r="F12662" s="2"/>
      <c r="G12662" s="2"/>
    </row>
    <row r="12663" spans="2:11" hidden="1" outlineLevel="1">
      <c r="B12663" s="72">
        <v>42441</v>
      </c>
      <c r="C12663" s="2" t="s">
        <v>6800</v>
      </c>
      <c r="D12663" s="2">
        <v>30</v>
      </c>
      <c r="F12663" s="2"/>
    </row>
    <row r="12664" spans="2:11" hidden="1" outlineLevel="1">
      <c r="B12664" s="72">
        <v>42441</v>
      </c>
      <c r="C12664" s="2" t="s">
        <v>6801</v>
      </c>
      <c r="D12664" s="2">
        <v>50</v>
      </c>
    </row>
    <row r="12665" spans="2:11" hidden="1" outlineLevel="1">
      <c r="B12665" s="72">
        <v>42441</v>
      </c>
      <c r="C12665" s="2" t="s">
        <v>4081</v>
      </c>
      <c r="D12665" s="2">
        <v>50</v>
      </c>
    </row>
    <row r="12666" spans="2:11" hidden="1" outlineLevel="1">
      <c r="B12666" s="72">
        <v>42441</v>
      </c>
      <c r="C12666" s="2" t="s">
        <v>114</v>
      </c>
      <c r="D12666" s="2">
        <v>55</v>
      </c>
    </row>
    <row r="12667" spans="2:11" hidden="1" outlineLevel="1">
      <c r="B12667" s="72">
        <v>42441</v>
      </c>
      <c r="C12667" s="1" t="s">
        <v>2871</v>
      </c>
      <c r="D12667" s="2">
        <v>120</v>
      </c>
    </row>
    <row r="12668" spans="2:11" hidden="1" outlineLevel="1">
      <c r="B12668" s="72">
        <v>42441</v>
      </c>
      <c r="C12668" s="1" t="s">
        <v>957</v>
      </c>
      <c r="D12668" s="2">
        <v>120</v>
      </c>
      <c r="F12668" s="2"/>
    </row>
    <row r="12669" spans="2:11" hidden="1" outlineLevel="1">
      <c r="B12669" s="72">
        <v>42441</v>
      </c>
      <c r="C12669" s="1" t="s">
        <v>6802</v>
      </c>
      <c r="D12669" s="2">
        <v>150</v>
      </c>
    </row>
    <row r="12670" spans="2:11" hidden="1" outlineLevel="1">
      <c r="B12670" s="72">
        <v>42441</v>
      </c>
      <c r="C12670" s="1" t="s">
        <v>6803</v>
      </c>
      <c r="D12670" s="2">
        <v>200</v>
      </c>
      <c r="F12670" s="2"/>
    </row>
    <row r="12671" spans="2:11" hidden="1" outlineLevel="1">
      <c r="B12671" s="72">
        <v>42441</v>
      </c>
      <c r="C12671" s="1" t="s">
        <v>956</v>
      </c>
      <c r="D12671" s="2">
        <v>50</v>
      </c>
      <c r="F12671" s="2"/>
    </row>
    <row r="12672" spans="2:11" hidden="1" outlineLevel="1">
      <c r="B12672" s="72">
        <v>42441</v>
      </c>
      <c r="C12672" s="1" t="s">
        <v>6804</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2164</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6885</v>
      </c>
      <c r="D12690" s="2">
        <v>100</v>
      </c>
      <c r="F12690" s="2"/>
    </row>
    <row r="12691" spans="2:6" hidden="1" outlineLevel="1">
      <c r="B12691" s="72">
        <v>42445</v>
      </c>
      <c r="C12691" s="1" t="s">
        <v>5488</v>
      </c>
      <c r="D12691" s="2">
        <v>20</v>
      </c>
      <c r="F12691" s="2"/>
    </row>
    <row r="12692" spans="2:6" hidden="1" outlineLevel="1">
      <c r="B12692" s="72">
        <v>42445</v>
      </c>
      <c r="C12692" s="1" t="s">
        <v>901</v>
      </c>
      <c r="D12692" s="2">
        <v>5</v>
      </c>
      <c r="F12692" s="2"/>
    </row>
    <row r="12693" spans="2:6" hidden="1" outlineLevel="1">
      <c r="B12693" s="72">
        <v>42445</v>
      </c>
      <c r="C12693" s="1" t="s">
        <v>6887</v>
      </c>
      <c r="D12693" s="2">
        <v>1500</v>
      </c>
    </row>
    <row r="12694" spans="2:6" hidden="1" outlineLevel="1">
      <c r="B12694" s="72">
        <v>42445</v>
      </c>
      <c r="C12694" s="1" t="s">
        <v>289</v>
      </c>
      <c r="D12694" s="2">
        <v>180</v>
      </c>
      <c r="F12694" s="2"/>
    </row>
    <row r="12695" spans="2:6" hidden="1" outlineLevel="1">
      <c r="B12695" s="72">
        <v>42445</v>
      </c>
      <c r="C12695" s="1" t="s">
        <v>6888</v>
      </c>
      <c r="D12695" s="2">
        <v>10</v>
      </c>
    </row>
    <row r="12696" spans="2:6" hidden="1" outlineLevel="1">
      <c r="B12696" s="72">
        <v>42446</v>
      </c>
      <c r="C12696" s="1" t="s">
        <v>525</v>
      </c>
      <c r="D12696" s="2">
        <v>40</v>
      </c>
      <c r="F12696" s="2"/>
    </row>
    <row r="12697" spans="2:6" hidden="1" outlineLevel="1">
      <c r="B12697" s="72">
        <v>42446</v>
      </c>
      <c r="C12697" s="2" t="s">
        <v>5687</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3043</v>
      </c>
      <c r="D12705" s="2">
        <v>120</v>
      </c>
    </row>
    <row r="12706" spans="2:6" hidden="1" outlineLevel="1">
      <c r="B12706" s="72">
        <v>42448</v>
      </c>
      <c r="C12706" s="2" t="s">
        <v>525</v>
      </c>
      <c r="D12706" s="2">
        <v>50</v>
      </c>
    </row>
    <row r="12707" spans="2:6" hidden="1" outlineLevel="1">
      <c r="B12707" s="72">
        <v>42448</v>
      </c>
      <c r="C12707" s="2" t="s">
        <v>2793</v>
      </c>
      <c r="D12707" s="2">
        <v>430</v>
      </c>
    </row>
    <row r="12708" spans="2:6" hidden="1" outlineLevel="1">
      <c r="B12708" s="72">
        <v>42448</v>
      </c>
      <c r="C12708" s="267" t="s">
        <v>977</v>
      </c>
      <c r="D12708" s="404">
        <v>600</v>
      </c>
    </row>
    <row r="12709" spans="2:6" hidden="1" outlineLevel="1">
      <c r="B12709" s="72">
        <v>42449</v>
      </c>
      <c r="C12709" s="267" t="s">
        <v>525</v>
      </c>
      <c r="D12709" s="404">
        <v>270</v>
      </c>
      <c r="F12709" s="2"/>
    </row>
    <row r="12710" spans="2:6" hidden="1" outlineLevel="1">
      <c r="B12710" s="72">
        <v>42449</v>
      </c>
      <c r="C12710" s="267" t="s">
        <v>6890</v>
      </c>
      <c r="D12710" s="2">
        <v>82</v>
      </c>
      <c r="F12710" s="2"/>
    </row>
    <row r="12711" spans="2:6" hidden="1" outlineLevel="1">
      <c r="B12711" s="72">
        <v>42449</v>
      </c>
      <c r="C12711" s="267" t="s">
        <v>23</v>
      </c>
      <c r="D12711" s="404">
        <v>90</v>
      </c>
    </row>
    <row r="12712" spans="2:6" hidden="1" outlineLevel="1">
      <c r="B12712" s="72">
        <v>42450</v>
      </c>
      <c r="C12712" s="267" t="s">
        <v>525</v>
      </c>
      <c r="D12712" s="404">
        <v>42</v>
      </c>
    </row>
    <row r="12713" spans="2:6" hidden="1" outlineLevel="1">
      <c r="B12713" s="72">
        <v>42450</v>
      </c>
      <c r="C12713" s="1" t="s">
        <v>12</v>
      </c>
      <c r="D12713" s="2">
        <v>70</v>
      </c>
    </row>
    <row r="12714" spans="2:6" hidden="1" outlineLevel="1">
      <c r="B12714" s="72">
        <v>42450</v>
      </c>
      <c r="C12714" s="267" t="s">
        <v>525</v>
      </c>
      <c r="D12714" s="404">
        <v>260</v>
      </c>
      <c r="F12714" s="228"/>
    </row>
    <row r="12715" spans="2:6" hidden="1" outlineLevel="1">
      <c r="B12715" s="72">
        <v>42450</v>
      </c>
      <c r="C12715" s="477" t="s">
        <v>525</v>
      </c>
      <c r="D12715" s="404">
        <v>64</v>
      </c>
      <c r="F12715" s="2"/>
    </row>
    <row r="12716" spans="2:6" hidden="1" outlineLevel="1">
      <c r="B12716" s="72">
        <v>42450</v>
      </c>
      <c r="C12716" s="1" t="s">
        <v>23</v>
      </c>
      <c r="D12716" s="2">
        <v>92</v>
      </c>
    </row>
    <row r="12717" spans="2:6" hidden="1" outlineLevel="1">
      <c r="B12717" s="72">
        <v>42451</v>
      </c>
      <c r="C12717" s="1" t="s">
        <v>525</v>
      </c>
      <c r="D12717" s="404">
        <v>22</v>
      </c>
      <c r="F12717" s="2"/>
    </row>
    <row r="12718" spans="2:6" hidden="1" outlineLevel="1">
      <c r="B12718" s="72">
        <v>42452</v>
      </c>
      <c r="C12718" s="267" t="s">
        <v>6760</v>
      </c>
      <c r="D12718" s="404">
        <v>200</v>
      </c>
      <c r="F12718" s="2"/>
    </row>
    <row r="12719" spans="2:6" hidden="1" outlineLevel="1">
      <c r="B12719" s="72">
        <v>42452</v>
      </c>
      <c r="C12719" s="404" t="s">
        <v>525</v>
      </c>
      <c r="D12719" s="404">
        <v>42</v>
      </c>
    </row>
    <row r="12720" spans="2:6" hidden="1" outlineLevel="1">
      <c r="B12720" s="72">
        <v>42452</v>
      </c>
      <c r="C12720" s="267" t="s">
        <v>6892</v>
      </c>
      <c r="D12720" s="404">
        <v>500</v>
      </c>
      <c r="F12720" s="2"/>
    </row>
    <row r="12721" spans="2:7" hidden="1" outlineLevel="1">
      <c r="B12721" s="72">
        <v>42452</v>
      </c>
      <c r="C12721" s="267" t="s">
        <v>401</v>
      </c>
      <c r="D12721" s="404">
        <v>34</v>
      </c>
      <c r="F12721" s="2"/>
    </row>
    <row r="12722" spans="2:7" hidden="1" outlineLevel="1">
      <c r="B12722" s="72">
        <v>42452</v>
      </c>
      <c r="C12722" s="267" t="s">
        <v>114</v>
      </c>
      <c r="D12722" s="404">
        <v>20</v>
      </c>
    </row>
    <row r="12723" spans="2:7" hidden="1" outlineLevel="1">
      <c r="B12723" s="72">
        <v>42453</v>
      </c>
      <c r="C12723" s="267" t="s">
        <v>6913</v>
      </c>
      <c r="D12723" s="404">
        <v>725</v>
      </c>
      <c r="F12723" s="2"/>
    </row>
    <row r="12724" spans="2:7" hidden="1" outlineLevel="1">
      <c r="B12724" s="72">
        <v>42453</v>
      </c>
      <c r="C12724" s="1" t="s">
        <v>6914</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3029</v>
      </c>
      <c r="D12730" s="2">
        <v>20</v>
      </c>
      <c r="F12730" s="2"/>
    </row>
    <row r="12731" spans="2:7" hidden="1" outlineLevel="1">
      <c r="B12731" s="72">
        <v>42454</v>
      </c>
      <c r="C12731" s="1" t="s">
        <v>6915</v>
      </c>
      <c r="D12731" s="2">
        <v>40</v>
      </c>
    </row>
    <row r="12732" spans="2:7" hidden="1" outlineLevel="1">
      <c r="B12732" s="72">
        <v>42454</v>
      </c>
      <c r="C12732" s="1" t="s">
        <v>6916</v>
      </c>
      <c r="D12732" s="70">
        <v>50</v>
      </c>
    </row>
    <row r="12733" spans="2:7" hidden="1" outlineLevel="1">
      <c r="B12733" s="72">
        <v>42455</v>
      </c>
      <c r="C12733" s="1" t="s">
        <v>154</v>
      </c>
      <c r="D12733" s="2">
        <v>100</v>
      </c>
    </row>
    <row r="12734" spans="2:7" hidden="1" outlineLevel="1">
      <c r="B12734" s="72">
        <v>42455</v>
      </c>
      <c r="C12734" s="236" t="s">
        <v>367</v>
      </c>
      <c r="D12734" s="70">
        <v>5</v>
      </c>
      <c r="F12734" s="2"/>
      <c r="G12734" s="2"/>
    </row>
    <row r="12735" spans="2:7" hidden="1" outlineLevel="1">
      <c r="B12735" s="72">
        <v>42455</v>
      </c>
      <c r="C12735" s="1" t="s">
        <v>6443</v>
      </c>
      <c r="D12735" s="2">
        <v>75</v>
      </c>
    </row>
    <row r="12736" spans="2:7" hidden="1" outlineLevel="1">
      <c r="B12736" s="72">
        <v>42455</v>
      </c>
      <c r="C12736" s="1" t="s">
        <v>172</v>
      </c>
      <c r="D12736" s="2">
        <v>50</v>
      </c>
    </row>
    <row r="12737" spans="2:6" hidden="1" outlineLevel="1">
      <c r="B12737" s="72">
        <v>42455</v>
      </c>
      <c r="C12737" s="1" t="s">
        <v>5295</v>
      </c>
      <c r="D12737" s="2">
        <v>40</v>
      </c>
    </row>
    <row r="12738" spans="2:6" hidden="1" outlineLevel="1">
      <c r="B12738" s="72">
        <v>42456</v>
      </c>
      <c r="C12738" s="1" t="s">
        <v>2318</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6917</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6636</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6919</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3088</v>
      </c>
    </row>
    <row r="12758" spans="1:12" hidden="1" outlineLevel="1">
      <c r="B12758" s="72">
        <v>42460</v>
      </c>
      <c r="C12758" s="1" t="s">
        <v>157</v>
      </c>
      <c r="D12758" s="2">
        <v>25</v>
      </c>
      <c r="E12758" s="1">
        <v>3949</v>
      </c>
    </row>
    <row r="12759" spans="1:12" collapsed="1"/>
    <row r="12760" spans="1:12">
      <c r="B12760" s="2472">
        <v>42461</v>
      </c>
      <c r="C12760" s="2472"/>
      <c r="D12760" s="2472"/>
      <c r="E12760" s="2472"/>
      <c r="F12760" s="2472"/>
      <c r="G12760" s="2472"/>
      <c r="H12760" s="2472"/>
      <c r="I12760" s="2472"/>
      <c r="J12760" s="2472"/>
      <c r="K12760" s="2472"/>
      <c r="L12760" s="2472"/>
    </row>
    <row r="12761" spans="1:12" hidden="1" outlineLevel="1">
      <c r="B12761" s="2473" t="s">
        <v>0</v>
      </c>
      <c r="C12761" s="2473"/>
      <c r="D12761" s="2473"/>
      <c r="I12761" s="2473" t="s">
        <v>2638</v>
      </c>
      <c r="J12761" s="2473"/>
      <c r="K12761" s="2473"/>
    </row>
    <row r="12762" spans="1:12" hidden="1" outlineLevel="1">
      <c r="B12762" s="3" t="s">
        <v>115</v>
      </c>
      <c r="C12762" s="3" t="s">
        <v>116</v>
      </c>
      <c r="D12762" s="4" t="s">
        <v>4</v>
      </c>
      <c r="I12762" s="3" t="s">
        <v>115</v>
      </c>
      <c r="J12762" s="3" t="s">
        <v>116</v>
      </c>
      <c r="K12762" s="4" t="s">
        <v>4</v>
      </c>
    </row>
    <row r="12763" spans="1:12" hidden="1" outlineLevel="1">
      <c r="A12763" s="545" t="s">
        <v>2859</v>
      </c>
      <c r="B12763" s="546">
        <v>42464</v>
      </c>
      <c r="C12763" s="547" t="s">
        <v>193</v>
      </c>
      <c r="D12763" s="691">
        <v>10000</v>
      </c>
      <c r="E12763" s="28"/>
      <c r="I12763" s="72">
        <v>42461</v>
      </c>
      <c r="J12763" s="1" t="s">
        <v>41</v>
      </c>
      <c r="K12763" s="70">
        <v>0</v>
      </c>
    </row>
    <row r="12764" spans="1:12" hidden="1" outlineLevel="1">
      <c r="A12764" s="438" t="s">
        <v>421</v>
      </c>
      <c r="B12764" s="549">
        <v>42469</v>
      </c>
      <c r="C12764" s="463" t="s">
        <v>6436</v>
      </c>
      <c r="D12764" s="587">
        <v>1000</v>
      </c>
      <c r="E12764" s="28"/>
      <c r="I12764" s="72">
        <v>42461</v>
      </c>
      <c r="J12764" s="1" t="s">
        <v>3587</v>
      </c>
      <c r="K12764" s="70">
        <v>1700</v>
      </c>
    </row>
    <row r="12765" spans="1:12" hidden="1" outlineLevel="1">
      <c r="A12765" s="438" t="s">
        <v>421</v>
      </c>
      <c r="B12765" s="549" t="s">
        <v>608</v>
      </c>
      <c r="C12765" s="463" t="s">
        <v>6437</v>
      </c>
      <c r="D12765" s="587" t="s">
        <v>608</v>
      </c>
      <c r="E12765" s="28"/>
      <c r="K12765" s="70"/>
    </row>
    <row r="12766" spans="1:12" hidden="1" outlineLevel="1">
      <c r="A12766" s="714" t="s">
        <v>464</v>
      </c>
      <c r="B12766" s="551">
        <v>42464</v>
      </c>
      <c r="C12766" s="716" t="s">
        <v>6501</v>
      </c>
      <c r="D12766" s="743">
        <v>1330</v>
      </c>
      <c r="E12766" s="28"/>
      <c r="K12766" s="70"/>
    </row>
    <row r="12767" spans="1:12" hidden="1" outlineLevel="1">
      <c r="A12767" s="438" t="s">
        <v>421</v>
      </c>
      <c r="B12767" s="549">
        <v>42469</v>
      </c>
      <c r="C12767" s="463" t="s">
        <v>656</v>
      </c>
      <c r="D12767" s="587">
        <v>230</v>
      </c>
      <c r="E12767" s="28"/>
      <c r="K12767" s="70"/>
    </row>
    <row r="12768" spans="1:12" hidden="1" outlineLevel="1">
      <c r="A12768" s="438" t="s">
        <v>421</v>
      </c>
      <c r="B12768" s="549">
        <v>42484</v>
      </c>
      <c r="C12768" s="463" t="s">
        <v>656</v>
      </c>
      <c r="D12768" s="587">
        <v>230</v>
      </c>
      <c r="E12768" s="28"/>
      <c r="K12768" s="70"/>
    </row>
    <row r="12769" spans="1:13" hidden="1" outlineLevel="1">
      <c r="A12769" s="709" t="s">
        <v>467</v>
      </c>
      <c r="B12769" s="710" t="s">
        <v>608</v>
      </c>
      <c r="C12769" s="709" t="s">
        <v>3305</v>
      </c>
      <c r="D12769" s="590" t="s">
        <v>608</v>
      </c>
      <c r="E12769" s="28"/>
      <c r="F12769" s="804" t="s">
        <v>4856</v>
      </c>
      <c r="G12769" s="280"/>
      <c r="I12769" s="72"/>
      <c r="K12769" s="70"/>
    </row>
    <row r="12770" spans="1:13" hidden="1" outlineLevel="1">
      <c r="A12770" s="709" t="s">
        <v>467</v>
      </c>
      <c r="B12770" s="710">
        <v>42486</v>
      </c>
      <c r="C12770" s="709" t="s">
        <v>3304</v>
      </c>
      <c r="D12770" s="953">
        <v>285.11</v>
      </c>
      <c r="E12770" s="72"/>
      <c r="F12770" s="1119" t="s">
        <v>3632</v>
      </c>
      <c r="G12770" s="773">
        <v>230</v>
      </c>
      <c r="I12770" s="72"/>
      <c r="K12770" s="70"/>
    </row>
    <row r="12771" spans="1:13" hidden="1" outlineLevel="1">
      <c r="A12771" s="709" t="s">
        <v>467</v>
      </c>
      <c r="B12771" s="710">
        <v>42486</v>
      </c>
      <c r="C12771" s="709" t="s">
        <v>614</v>
      </c>
      <c r="D12771" s="590">
        <v>545.92999999999995</v>
      </c>
      <c r="E12771" s="72"/>
      <c r="F12771" s="772" t="s">
        <v>6173</v>
      </c>
      <c r="G12771" s="773">
        <f>D12786</f>
        <v>1000</v>
      </c>
      <c r="I12771" s="72"/>
      <c r="J12771" s="1" t="s">
        <v>195</v>
      </c>
      <c r="K12771" s="225">
        <f>SUM(K12763:K12770)</f>
        <v>1700</v>
      </c>
    </row>
    <row r="12772" spans="1:13" hidden="1" outlineLevel="1">
      <c r="A12772" s="438" t="s">
        <v>421</v>
      </c>
      <c r="B12772" s="549" t="s">
        <v>608</v>
      </c>
      <c r="C12772" s="554" t="s">
        <v>475</v>
      </c>
      <c r="D12772" s="695" t="s">
        <v>608</v>
      </c>
      <c r="F12772" s="772" t="s">
        <v>6</v>
      </c>
      <c r="G12772" s="773">
        <v>2500</v>
      </c>
      <c r="I12772" s="32"/>
      <c r="K12772" s="225"/>
    </row>
    <row r="12773" spans="1:13" hidden="1" outlineLevel="1">
      <c r="A12773" s="438" t="s">
        <v>421</v>
      </c>
      <c r="B12773" s="549" t="s">
        <v>608</v>
      </c>
      <c r="C12773" s="554" t="s">
        <v>283</v>
      </c>
      <c r="D12773" s="695" t="s">
        <v>608</v>
      </c>
      <c r="E12773" s="28"/>
      <c r="F12773" s="772" t="s">
        <v>3732</v>
      </c>
      <c r="G12773" s="773">
        <f>D12764</f>
        <v>1000</v>
      </c>
    </row>
    <row r="12774" spans="1:13" hidden="1" outlineLevel="1">
      <c r="A12774" s="709" t="s">
        <v>467</v>
      </c>
      <c r="B12774" s="710">
        <v>42485</v>
      </c>
      <c r="C12774" s="711" t="s">
        <v>27</v>
      </c>
      <c r="D12774" s="953">
        <v>1143.8599999999999</v>
      </c>
      <c r="E12774" s="733"/>
      <c r="F12774" s="1164" t="s">
        <v>531</v>
      </c>
      <c r="G12774" s="1165" t="str">
        <f>D12765</f>
        <v>Nil</v>
      </c>
      <c r="I12774" s="1" t="s">
        <v>115</v>
      </c>
      <c r="J12774" s="1" t="s">
        <v>2</v>
      </c>
      <c r="K12774" s="1" t="s">
        <v>4</v>
      </c>
    </row>
    <row r="12775" spans="1:13" hidden="1" outlineLevel="1">
      <c r="A12775" s="550" t="s">
        <v>3306</v>
      </c>
      <c r="B12775" s="551">
        <v>42462</v>
      </c>
      <c r="C12775" s="560" t="s">
        <v>3310</v>
      </c>
      <c r="D12775" s="693">
        <v>1000</v>
      </c>
      <c r="E12775" s="733"/>
      <c r="F12775" s="280" t="s">
        <v>195</v>
      </c>
      <c r="G12775" s="294">
        <f>SUM(G12770:G12774)</f>
        <v>4730</v>
      </c>
      <c r="I12775" s="1088">
        <v>42467</v>
      </c>
      <c r="J12775" s="1" t="s">
        <v>1255</v>
      </c>
      <c r="K12775" s="2">
        <v>750</v>
      </c>
      <c r="L12775" s="13"/>
    </row>
    <row r="12776" spans="1:13" ht="15" hidden="1" customHeight="1" outlineLevel="1">
      <c r="A12776" s="438" t="s">
        <v>421</v>
      </c>
      <c r="B12776" s="549">
        <v>42469</v>
      </c>
      <c r="C12776" s="554" t="s">
        <v>6</v>
      </c>
      <c r="D12776" s="1002">
        <v>2300</v>
      </c>
      <c r="E12776" s="28"/>
      <c r="I12776" s="72">
        <v>42473</v>
      </c>
      <c r="J12776" s="1" t="s">
        <v>6113</v>
      </c>
      <c r="K12776" s="2">
        <v>950</v>
      </c>
      <c r="L12776" s="13"/>
      <c r="M12776" s="13"/>
    </row>
    <row r="12777" spans="1:13" hidden="1" outlineLevel="1">
      <c r="A12777" s="545" t="s">
        <v>2859</v>
      </c>
      <c r="B12777" s="546" t="s">
        <v>608</v>
      </c>
      <c r="C12777" s="547" t="s">
        <v>6</v>
      </c>
      <c r="D12777" s="691" t="s">
        <v>608</v>
      </c>
      <c r="E12777" s="28"/>
      <c r="I12777" s="72"/>
      <c r="K12777" s="2"/>
      <c r="L12777" s="13"/>
    </row>
    <row r="12778" spans="1:13" hidden="1" outlineLevel="1">
      <c r="A12778" s="545" t="s">
        <v>2859</v>
      </c>
      <c r="B12778" s="546">
        <v>42464</v>
      </c>
      <c r="C12778" s="547" t="s">
        <v>3312</v>
      </c>
      <c r="D12778" s="691">
        <v>20000</v>
      </c>
      <c r="E12778" s="28"/>
      <c r="I12778" s="249"/>
      <c r="J12778" s="200"/>
      <c r="K12778" s="2"/>
      <c r="L12778" s="13"/>
    </row>
    <row r="12779" spans="1:13" hidden="1" outlineLevel="1">
      <c r="A12779" s="545" t="s">
        <v>2859</v>
      </c>
      <c r="B12779" s="546">
        <v>42464</v>
      </c>
      <c r="C12779" s="547" t="s">
        <v>5050</v>
      </c>
      <c r="D12779" s="766">
        <v>705.44</v>
      </c>
      <c r="E12779" s="733"/>
      <c r="G12779" s="2"/>
      <c r="I12779" s="249"/>
      <c r="K12779" s="13"/>
      <c r="L12779" s="13"/>
    </row>
    <row r="12780" spans="1:13" hidden="1" outlineLevel="1">
      <c r="A12780" s="545" t="s">
        <v>2859</v>
      </c>
      <c r="B12780" s="546">
        <v>42464</v>
      </c>
      <c r="C12780" s="547" t="s">
        <v>5051</v>
      </c>
      <c r="D12780" s="766">
        <v>20250.86</v>
      </c>
      <c r="E12780" s="28"/>
      <c r="G12780" s="2"/>
      <c r="H12780" s="1009"/>
      <c r="I12780" s="249"/>
      <c r="K12780" s="13"/>
      <c r="L12780" s="13"/>
    </row>
    <row r="12781" spans="1:13" hidden="1" outlineLevel="1">
      <c r="A12781" s="709" t="s">
        <v>467</v>
      </c>
      <c r="B12781" s="710">
        <v>42489</v>
      </c>
      <c r="C12781" s="711" t="s">
        <v>6684</v>
      </c>
      <c r="D12781" s="953">
        <v>2000</v>
      </c>
      <c r="E12781" s="72"/>
      <c r="G12781" s="2"/>
      <c r="H12781" s="1009"/>
      <c r="I12781" s="249"/>
      <c r="K12781" s="13"/>
      <c r="L12781" s="13"/>
    </row>
    <row r="12782" spans="1:13" hidden="1" outlineLevel="1">
      <c r="E12782" s="28"/>
      <c r="I12782" s="249"/>
      <c r="K12782" s="13"/>
      <c r="L12782" s="13"/>
    </row>
    <row r="12783" spans="1:13" hidden="1" outlineLevel="1">
      <c r="A12783" s="438" t="s">
        <v>421</v>
      </c>
      <c r="B12783" s="549">
        <v>42469</v>
      </c>
      <c r="C12783" s="554" t="s">
        <v>6925</v>
      </c>
      <c r="D12783" s="587">
        <f>30*43</f>
        <v>1290</v>
      </c>
      <c r="E12783" s="28"/>
      <c r="G12783" s="2"/>
      <c r="I12783" s="249"/>
      <c r="K12783" s="13"/>
      <c r="L12783" s="13"/>
    </row>
    <row r="12784" spans="1:13" hidden="1" outlineLevel="1">
      <c r="A12784" s="438" t="s">
        <v>421</v>
      </c>
      <c r="B12784" s="549">
        <v>42469</v>
      </c>
      <c r="C12784" s="554" t="s">
        <v>2598</v>
      </c>
      <c r="D12784" s="587">
        <v>140</v>
      </c>
      <c r="E12784" s="399"/>
      <c r="H12784" s="1009"/>
      <c r="I12784" s="249"/>
      <c r="K12784" s="13"/>
      <c r="L12784" s="13"/>
    </row>
    <row r="12785" spans="1:12" ht="30" hidden="1" outlineLevel="1">
      <c r="A12785" s="438" t="s">
        <v>6087</v>
      </c>
      <c r="B12785" s="549">
        <v>42469</v>
      </c>
      <c r="C12785" s="554" t="s">
        <v>6944</v>
      </c>
      <c r="D12785" s="587">
        <v>430</v>
      </c>
      <c r="G12785" s="2"/>
      <c r="H12785" s="1009"/>
      <c r="I12785" s="249"/>
      <c r="K12785" s="13"/>
      <c r="L12785" s="13"/>
    </row>
    <row r="12786" spans="1:12" hidden="1" outlineLevel="1">
      <c r="A12786" s="438" t="s">
        <v>421</v>
      </c>
      <c r="B12786" s="710">
        <v>42469</v>
      </c>
      <c r="C12786" s="711" t="s">
        <v>4050</v>
      </c>
      <c r="D12786" s="953">
        <f>D12783+D12784-D12785</f>
        <v>1000</v>
      </c>
      <c r="I12786" s="32"/>
      <c r="K12786" s="13"/>
      <c r="L12786" s="13"/>
    </row>
    <row r="12787" spans="1:12" hidden="1" outlineLevel="1">
      <c r="G12787" s="2"/>
      <c r="H12787" s="1009"/>
      <c r="I12787" s="32"/>
      <c r="K12787" s="13"/>
      <c r="L12787" s="13"/>
    </row>
    <row r="12788" spans="1:12" hidden="1" outlineLevel="1">
      <c r="D12788" s="1"/>
      <c r="H12788" s="1009"/>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6920</v>
      </c>
      <c r="D12790" s="2">
        <v>400</v>
      </c>
      <c r="E12790" s="2"/>
      <c r="G12790" s="2"/>
      <c r="H12790" s="1009"/>
      <c r="I12790" s="32"/>
      <c r="K12790" s="13"/>
      <c r="L12790" s="13"/>
    </row>
    <row r="12791" spans="1:12" hidden="1" outlineLevel="1">
      <c r="B12791" s="72">
        <v>42461</v>
      </c>
      <c r="C12791" s="1" t="s">
        <v>525</v>
      </c>
      <c r="D12791" s="2">
        <v>20</v>
      </c>
      <c r="G12791" s="2"/>
      <c r="H12791" s="1009"/>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09"/>
      <c r="I12793" s="32"/>
      <c r="K12793" s="13"/>
      <c r="L12793" s="13"/>
    </row>
    <row r="12794" spans="1:12" hidden="1" outlineLevel="1">
      <c r="B12794" s="72">
        <v>42461</v>
      </c>
      <c r="C12794" s="1" t="s">
        <v>6921</v>
      </c>
      <c r="D12794" s="2">
        <v>100</v>
      </c>
      <c r="H12794" s="1009"/>
      <c r="I12794" s="32"/>
      <c r="K12794" s="13"/>
      <c r="L12794" s="13"/>
    </row>
    <row r="12795" spans="1:12" hidden="1" outlineLevel="1">
      <c r="B12795" s="1088">
        <v>42461</v>
      </c>
      <c r="C12795" s="1" t="s">
        <v>6922</v>
      </c>
      <c r="D12795" s="2">
        <v>2250</v>
      </c>
      <c r="G12795" s="2"/>
      <c r="I12795" s="32"/>
      <c r="K12795" s="13"/>
      <c r="L12795" s="13"/>
    </row>
    <row r="12796" spans="1:12" hidden="1" outlineLevel="1">
      <c r="B12796" s="1088">
        <v>42461</v>
      </c>
      <c r="C12796" s="1" t="s">
        <v>301</v>
      </c>
      <c r="D12796" s="2">
        <v>20</v>
      </c>
      <c r="E12796" s="2"/>
      <c r="F12796" s="1095" t="s">
        <v>6926</v>
      </c>
      <c r="G12796" s="690">
        <v>500</v>
      </c>
      <c r="I12796" s="32"/>
      <c r="K12796" s="13"/>
      <c r="L12796" s="13"/>
    </row>
    <row r="12797" spans="1:12" hidden="1" outlineLevel="1">
      <c r="B12797" s="1088">
        <v>42461</v>
      </c>
      <c r="C12797" s="1" t="s">
        <v>23</v>
      </c>
      <c r="D12797" s="2">
        <v>330</v>
      </c>
      <c r="F12797" s="1095" t="s">
        <v>6927</v>
      </c>
      <c r="G12797" s="690">
        <v>500</v>
      </c>
      <c r="I12797" s="32"/>
      <c r="K12797" s="13"/>
      <c r="L12797" s="13"/>
    </row>
    <row r="12798" spans="1:12" hidden="1" outlineLevel="1">
      <c r="B12798" s="1088">
        <v>42462</v>
      </c>
      <c r="C12798" s="1" t="s">
        <v>51</v>
      </c>
      <c r="D12798" s="2">
        <v>150</v>
      </c>
      <c r="F12798" s="1" t="s">
        <v>6928</v>
      </c>
      <c r="G12798" s="210">
        <v>1500</v>
      </c>
      <c r="I12798" s="32"/>
      <c r="K12798" s="13"/>
      <c r="L12798" s="13"/>
    </row>
    <row r="12799" spans="1:12" hidden="1" outlineLevel="1">
      <c r="B12799" s="1088">
        <v>42462</v>
      </c>
      <c r="C12799" s="1" t="s">
        <v>114</v>
      </c>
      <c r="D12799" s="2">
        <v>150</v>
      </c>
      <c r="G12799" s="2">
        <f>SUM(G12796:G12798)</f>
        <v>2500</v>
      </c>
      <c r="H12799" s="1009"/>
      <c r="I12799" s="32"/>
      <c r="K12799" s="13"/>
      <c r="L12799" s="13"/>
    </row>
    <row r="12800" spans="1:12" hidden="1" outlineLevel="1">
      <c r="B12800" s="1088">
        <v>42463</v>
      </c>
      <c r="C12800" s="1089" t="s">
        <v>6923</v>
      </c>
      <c r="D12800" s="2">
        <v>500</v>
      </c>
      <c r="F12800" s="1" t="s">
        <v>3906</v>
      </c>
      <c r="G12800" s="2">
        <v>200</v>
      </c>
      <c r="I12800" s="32"/>
      <c r="K12800" s="13"/>
      <c r="L12800" s="13"/>
    </row>
    <row r="12801" spans="1:12" hidden="1" outlineLevel="1">
      <c r="B12801" s="1088">
        <v>42463</v>
      </c>
      <c r="C12801" s="1" t="s">
        <v>5295</v>
      </c>
      <c r="D12801" s="2">
        <v>40</v>
      </c>
      <c r="F12801" s="1" t="s">
        <v>6945</v>
      </c>
      <c r="G12801" s="2">
        <v>2300</v>
      </c>
      <c r="I12801" s="32"/>
      <c r="K12801" s="13"/>
      <c r="L12801" s="13"/>
    </row>
    <row r="12802" spans="1:12" hidden="1" outlineLevel="1">
      <c r="A12802" s="2"/>
      <c r="B12802" s="1088">
        <v>42463</v>
      </c>
      <c r="C12802" s="1" t="s">
        <v>445</v>
      </c>
      <c r="D12802" s="2">
        <v>90</v>
      </c>
      <c r="G12802" s="2"/>
      <c r="I12802" s="32"/>
      <c r="K12802" s="13"/>
    </row>
    <row r="12803" spans="1:12" hidden="1" outlineLevel="1">
      <c r="A12803" s="2"/>
      <c r="B12803" s="1088">
        <v>42463</v>
      </c>
      <c r="C12803" s="1" t="s">
        <v>6924</v>
      </c>
      <c r="D12803" s="2">
        <v>10</v>
      </c>
      <c r="G12803" s="2"/>
      <c r="I12803" s="32"/>
      <c r="K12803" s="13"/>
    </row>
    <row r="12804" spans="1:12" hidden="1" outlineLevel="1">
      <c r="B12804" s="1088">
        <v>42463</v>
      </c>
      <c r="C12804" s="1" t="s">
        <v>4051</v>
      </c>
      <c r="D12804" s="2">
        <v>300</v>
      </c>
      <c r="G12804" s="2">
        <v>200</v>
      </c>
      <c r="I12804" s="32"/>
      <c r="K12804" s="13"/>
    </row>
    <row r="12805" spans="1:12" hidden="1" outlineLevel="1">
      <c r="A12805" s="2"/>
      <c r="B12805" s="1088">
        <v>42464</v>
      </c>
      <c r="C12805" s="1" t="s">
        <v>525</v>
      </c>
      <c r="D12805" s="2">
        <v>205</v>
      </c>
      <c r="F12805" s="1" t="s">
        <v>6976</v>
      </c>
      <c r="G12805" s="2">
        <v>200</v>
      </c>
      <c r="I12805" s="32"/>
      <c r="J12805" s="2"/>
      <c r="K12805" s="13"/>
    </row>
    <row r="12806" spans="1:12" hidden="1" outlineLevel="1">
      <c r="A12806" s="2"/>
      <c r="B12806" s="1088">
        <v>42465</v>
      </c>
      <c r="C12806" s="1" t="s">
        <v>525</v>
      </c>
      <c r="D12806" s="2">
        <v>150</v>
      </c>
      <c r="F12806" s="1" t="s">
        <v>132</v>
      </c>
      <c r="G12806" s="2">
        <v>100</v>
      </c>
      <c r="K12806" s="13"/>
    </row>
    <row r="12807" spans="1:12" hidden="1" outlineLevel="1">
      <c r="A12807" s="2"/>
      <c r="B12807" s="1088">
        <v>42465</v>
      </c>
      <c r="C12807" s="236" t="s">
        <v>63</v>
      </c>
      <c r="D12807" s="70">
        <v>50</v>
      </c>
      <c r="F12807" s="1" t="s">
        <v>18</v>
      </c>
      <c r="G12807" s="2">
        <v>100</v>
      </c>
      <c r="I12807" s="32"/>
      <c r="K12807" s="13"/>
    </row>
    <row r="12808" spans="1:12" hidden="1" outlineLevel="1">
      <c r="A12808" s="2"/>
      <c r="B12808" s="1088">
        <v>42466</v>
      </c>
      <c r="C12808" s="1" t="s">
        <v>666</v>
      </c>
      <c r="D12808" s="70">
        <v>100</v>
      </c>
      <c r="F12808" s="1" t="s">
        <v>6977</v>
      </c>
      <c r="G12808" s="210">
        <f>SUM(G12804:G12807)</f>
        <v>600</v>
      </c>
      <c r="H12808" s="1009"/>
      <c r="K12808" s="13"/>
    </row>
    <row r="12809" spans="1:12" hidden="1" outlineLevel="1">
      <c r="A12809" s="2"/>
      <c r="B12809" s="1088">
        <v>42466</v>
      </c>
      <c r="C12809" s="236" t="s">
        <v>132</v>
      </c>
      <c r="D12809" s="70">
        <v>100</v>
      </c>
      <c r="G12809" s="2"/>
      <c r="K12809" s="13"/>
    </row>
    <row r="12810" spans="1:12" hidden="1" outlineLevel="1">
      <c r="A12810" s="2"/>
      <c r="B12810" s="1088">
        <v>42466</v>
      </c>
      <c r="C12810" s="236" t="s">
        <v>525</v>
      </c>
      <c r="D12810" s="70">
        <v>265</v>
      </c>
      <c r="G12810" s="2"/>
      <c r="K12810" s="13"/>
    </row>
    <row r="12811" spans="1:12" hidden="1" outlineLevel="1">
      <c r="A12811" s="2"/>
      <c r="B12811" s="1088">
        <v>42466</v>
      </c>
      <c r="C12811" s="236" t="s">
        <v>23</v>
      </c>
      <c r="D12811" s="70">
        <v>80</v>
      </c>
      <c r="G12811" s="2"/>
      <c r="K12811" s="13"/>
    </row>
    <row r="12812" spans="1:12" hidden="1" outlineLevel="1">
      <c r="A12812" s="2"/>
      <c r="B12812" s="1088">
        <v>42467</v>
      </c>
      <c r="C12812" s="236" t="s">
        <v>525</v>
      </c>
      <c r="D12812" s="70">
        <v>85</v>
      </c>
      <c r="G12812" s="2"/>
      <c r="K12812" s="13"/>
    </row>
    <row r="12813" spans="1:12" hidden="1" outlineLevel="1">
      <c r="A12813" s="2"/>
      <c r="B12813" s="1088">
        <v>42467</v>
      </c>
      <c r="C12813" s="236" t="s">
        <v>12</v>
      </c>
      <c r="D12813" s="70">
        <v>65</v>
      </c>
      <c r="H12813" s="1009"/>
    </row>
    <row r="12814" spans="1:12" hidden="1" outlineLevel="1">
      <c r="A12814" s="2"/>
      <c r="B12814" s="1088">
        <v>42467</v>
      </c>
      <c r="C12814" s="236" t="s">
        <v>286</v>
      </c>
      <c r="D12814" s="70">
        <v>100</v>
      </c>
      <c r="H12814" s="1009"/>
      <c r="K12814" s="13"/>
    </row>
    <row r="12815" spans="1:12" hidden="1" outlineLevel="1">
      <c r="A12815" s="2"/>
      <c r="B12815" s="1088">
        <v>42467</v>
      </c>
      <c r="C12815" s="236" t="s">
        <v>6113</v>
      </c>
      <c r="D12815" s="70">
        <v>115</v>
      </c>
      <c r="J12815" s="1" t="s">
        <v>195</v>
      </c>
      <c r="K12815" s="13">
        <f>SUM(K12775:K12814)</f>
        <v>1700</v>
      </c>
    </row>
    <row r="12816" spans="1:12" hidden="1" outlineLevel="1">
      <c r="B12816" s="1088">
        <v>42467</v>
      </c>
      <c r="C12816" s="236" t="s">
        <v>114</v>
      </c>
      <c r="D12816" s="70">
        <v>80</v>
      </c>
      <c r="J12816" s="1" t="s">
        <v>130</v>
      </c>
      <c r="K12816" s="225">
        <f>K12771-K12815</f>
        <v>0</v>
      </c>
    </row>
    <row r="12817" spans="2:11" hidden="1" outlineLevel="1">
      <c r="B12817" s="1088">
        <v>42468</v>
      </c>
      <c r="C12817" s="236" t="s">
        <v>6943</v>
      </c>
      <c r="D12817" s="70">
        <v>620</v>
      </c>
    </row>
    <row r="12818" spans="2:11" hidden="1" outlineLevel="1">
      <c r="B12818" s="1088">
        <v>42469</v>
      </c>
      <c r="C12818" s="1" t="s">
        <v>6113</v>
      </c>
      <c r="D12818" s="2">
        <v>120</v>
      </c>
      <c r="I12818" s="72"/>
      <c r="K12818" s="2"/>
    </row>
    <row r="12819" spans="2:11" hidden="1" outlineLevel="1">
      <c r="B12819" s="1088">
        <v>42469</v>
      </c>
      <c r="C12819" s="1" t="s">
        <v>367</v>
      </c>
      <c r="D12819" s="2">
        <v>10</v>
      </c>
      <c r="I12819" s="32"/>
      <c r="K12819" s="2"/>
    </row>
    <row r="12820" spans="2:11" hidden="1" outlineLevel="1">
      <c r="B12820" s="1088">
        <v>42469</v>
      </c>
      <c r="C12820" s="1" t="s">
        <v>6946</v>
      </c>
      <c r="D12820" s="2">
        <v>290</v>
      </c>
    </row>
    <row r="12821" spans="2:11" hidden="1" outlineLevel="1">
      <c r="B12821" s="1088">
        <v>42469</v>
      </c>
      <c r="C12821" s="1" t="s">
        <v>114</v>
      </c>
      <c r="D12821" s="14">
        <v>70</v>
      </c>
      <c r="F12821" s="2"/>
    </row>
    <row r="12822" spans="2:11" hidden="1" outlineLevel="1">
      <c r="B12822" s="1088">
        <v>42469</v>
      </c>
      <c r="C12822" s="1" t="s">
        <v>6947</v>
      </c>
      <c r="D12822" s="2">
        <v>370</v>
      </c>
      <c r="F12822" s="2"/>
    </row>
    <row r="12823" spans="2:11" hidden="1" outlineLevel="1">
      <c r="B12823" s="1088">
        <v>42469</v>
      </c>
      <c r="C12823" s="236" t="s">
        <v>23</v>
      </c>
      <c r="D12823" s="70">
        <v>110</v>
      </c>
      <c r="F12823" s="2"/>
    </row>
    <row r="12824" spans="2:11" hidden="1" outlineLevel="1">
      <c r="B12824" s="1088">
        <v>42470</v>
      </c>
      <c r="C12824" s="236" t="s">
        <v>289</v>
      </c>
      <c r="D12824" s="70">
        <v>190</v>
      </c>
      <c r="F12824" s="2"/>
    </row>
    <row r="12825" spans="2:11" hidden="1" outlineLevel="1">
      <c r="B12825" s="1088">
        <v>42470</v>
      </c>
      <c r="C12825" s="1" t="s">
        <v>49</v>
      </c>
      <c r="D12825" s="2">
        <v>115</v>
      </c>
    </row>
    <row r="12826" spans="2:11" hidden="1" outlineLevel="1">
      <c r="B12826" s="1088">
        <v>42471</v>
      </c>
      <c r="C12826" s="1" t="s">
        <v>525</v>
      </c>
      <c r="D12826" s="2">
        <v>105</v>
      </c>
    </row>
    <row r="12827" spans="2:11" hidden="1" outlineLevel="1">
      <c r="B12827" s="1088">
        <v>42471</v>
      </c>
      <c r="C12827" s="1" t="s">
        <v>373</v>
      </c>
      <c r="D12827" s="2">
        <v>1000</v>
      </c>
      <c r="F12827" s="2"/>
      <c r="G12827" s="2"/>
    </row>
    <row r="12828" spans="2:11" hidden="1" outlineLevel="1">
      <c r="B12828" s="1088">
        <v>42472</v>
      </c>
      <c r="C12828" s="1" t="s">
        <v>525</v>
      </c>
      <c r="D12828" s="2">
        <v>140</v>
      </c>
      <c r="F12828" s="2"/>
      <c r="G12828" s="2"/>
    </row>
    <row r="12829" spans="2:11" hidden="1" outlineLevel="1">
      <c r="B12829" s="1088">
        <v>42472</v>
      </c>
      <c r="C12829" s="1" t="s">
        <v>6313</v>
      </c>
      <c r="D12829" s="2">
        <v>500</v>
      </c>
      <c r="G12829" s="2"/>
    </row>
    <row r="12830" spans="2:11" hidden="1" outlineLevel="1">
      <c r="B12830" s="1088">
        <v>42472</v>
      </c>
      <c r="C12830" s="1" t="s">
        <v>525</v>
      </c>
      <c r="D12830" s="2">
        <v>30</v>
      </c>
      <c r="G12830" s="2"/>
    </row>
    <row r="12831" spans="2:11" hidden="1" outlineLevel="1">
      <c r="B12831" s="1088">
        <v>42472</v>
      </c>
      <c r="C12831" s="236" t="s">
        <v>51</v>
      </c>
      <c r="D12831" s="70">
        <v>46</v>
      </c>
      <c r="F12831" s="2"/>
      <c r="G12831" s="2"/>
    </row>
    <row r="12832" spans="2:11" hidden="1" outlineLevel="1">
      <c r="B12832" s="1088">
        <v>42472</v>
      </c>
      <c r="C12832" s="236" t="s">
        <v>401</v>
      </c>
      <c r="D12832" s="70">
        <v>24</v>
      </c>
      <c r="F12832" s="2"/>
      <c r="G12832" s="2"/>
    </row>
    <row r="12833" spans="2:8" hidden="1" outlineLevel="1">
      <c r="B12833" s="1088">
        <v>42472</v>
      </c>
      <c r="C12833" s="1" t="s">
        <v>205</v>
      </c>
      <c r="D12833" s="2">
        <v>187</v>
      </c>
      <c r="G12833" s="2"/>
    </row>
    <row r="12834" spans="2:8" hidden="1" outlineLevel="1">
      <c r="B12834" s="1088">
        <v>42472</v>
      </c>
      <c r="C12834" s="236" t="s">
        <v>18</v>
      </c>
      <c r="D12834" s="70">
        <v>57</v>
      </c>
      <c r="F12834" s="2"/>
      <c r="G12834" s="2"/>
    </row>
    <row r="12835" spans="2:8" hidden="1" outlineLevel="1">
      <c r="B12835" s="1088">
        <v>42473</v>
      </c>
      <c r="C12835" s="1" t="s">
        <v>525</v>
      </c>
      <c r="D12835" s="2">
        <v>166</v>
      </c>
      <c r="F12835" s="2"/>
      <c r="H12835" s="7"/>
    </row>
    <row r="12836" spans="2:8" hidden="1" outlineLevel="1">
      <c r="B12836" s="1088">
        <v>42473</v>
      </c>
      <c r="C12836" s="1" t="s">
        <v>525</v>
      </c>
      <c r="D12836" s="2">
        <v>30</v>
      </c>
      <c r="F12836" s="2"/>
      <c r="H12836" s="7"/>
    </row>
    <row r="12837" spans="2:8" hidden="1" outlineLevel="1">
      <c r="B12837" s="1088">
        <v>42473</v>
      </c>
      <c r="C12837" s="1" t="s">
        <v>23</v>
      </c>
      <c r="D12837" s="2">
        <v>70</v>
      </c>
      <c r="H12837" s="7"/>
    </row>
    <row r="12838" spans="2:8" hidden="1" outlineLevel="1">
      <c r="B12838" s="1088">
        <v>42474</v>
      </c>
      <c r="C12838" s="1" t="s">
        <v>6958</v>
      </c>
      <c r="D12838" s="2">
        <v>2040</v>
      </c>
      <c r="F12838" s="2"/>
      <c r="G12838" s="2"/>
    </row>
    <row r="12839" spans="2:8" hidden="1" outlineLevel="1">
      <c r="B12839" s="1088">
        <v>42474</v>
      </c>
      <c r="C12839" s="1" t="s">
        <v>132</v>
      </c>
      <c r="D12839" s="2">
        <v>100</v>
      </c>
      <c r="G12839" s="2"/>
    </row>
    <row r="12840" spans="2:8" hidden="1" outlineLevel="1">
      <c r="B12840" s="1088">
        <v>42474</v>
      </c>
      <c r="C12840" s="1" t="s">
        <v>401</v>
      </c>
      <c r="D12840" s="2">
        <v>60</v>
      </c>
      <c r="G12840" s="2"/>
    </row>
    <row r="12841" spans="2:8" hidden="1" outlineLevel="1">
      <c r="B12841" s="1088">
        <v>42475</v>
      </c>
      <c r="C12841" s="1" t="s">
        <v>525</v>
      </c>
      <c r="D12841" s="2">
        <v>50</v>
      </c>
      <c r="F12841" s="2"/>
    </row>
    <row r="12842" spans="2:8" hidden="1" outlineLevel="1">
      <c r="B12842" s="1088">
        <v>42475</v>
      </c>
      <c r="C12842" s="1" t="s">
        <v>373</v>
      </c>
      <c r="D12842" s="14">
        <v>3000</v>
      </c>
    </row>
    <row r="12843" spans="2:8" hidden="1" outlineLevel="1">
      <c r="B12843" s="1088">
        <v>42475</v>
      </c>
      <c r="C12843" s="1" t="s">
        <v>525</v>
      </c>
      <c r="D12843" s="2">
        <v>150</v>
      </c>
    </row>
    <row r="12844" spans="2:8" hidden="1" outlineLevel="1">
      <c r="B12844" s="1088">
        <v>42475</v>
      </c>
      <c r="C12844" s="1" t="s">
        <v>525</v>
      </c>
      <c r="D12844" s="2">
        <v>260</v>
      </c>
      <c r="F12844" s="2"/>
    </row>
    <row r="12845" spans="2:8" hidden="1" outlineLevel="1">
      <c r="B12845" s="1088">
        <v>42475</v>
      </c>
      <c r="C12845" s="1" t="s">
        <v>132</v>
      </c>
      <c r="D12845" s="2">
        <v>100</v>
      </c>
    </row>
    <row r="12846" spans="2:8" hidden="1" outlineLevel="1">
      <c r="B12846" s="1088">
        <v>42476</v>
      </c>
      <c r="C12846" s="1" t="s">
        <v>6959</v>
      </c>
      <c r="D12846" s="2">
        <v>7500</v>
      </c>
      <c r="F12846" s="2"/>
    </row>
    <row r="12847" spans="2:8" hidden="1" outlineLevel="1">
      <c r="B12847" s="1088">
        <v>42476</v>
      </c>
      <c r="C12847" s="1" t="s">
        <v>525</v>
      </c>
      <c r="D12847" s="2">
        <v>200</v>
      </c>
    </row>
    <row r="12848" spans="2:8" hidden="1" outlineLevel="1">
      <c r="B12848" s="1088">
        <v>42476</v>
      </c>
      <c r="C12848" s="1" t="s">
        <v>352</v>
      </c>
      <c r="D12848" s="2">
        <v>50</v>
      </c>
      <c r="F12848" s="2"/>
    </row>
    <row r="12849" spans="2:15" hidden="1" outlineLevel="1">
      <c r="B12849" s="1088">
        <v>42477</v>
      </c>
      <c r="C12849" s="1" t="s">
        <v>132</v>
      </c>
      <c r="D12849" s="2">
        <v>100</v>
      </c>
      <c r="F12849" s="2"/>
    </row>
    <row r="12850" spans="2:15" hidden="1" outlineLevel="1">
      <c r="B12850" s="1088">
        <v>42477</v>
      </c>
      <c r="C12850" s="1" t="s">
        <v>6313</v>
      </c>
      <c r="D12850" s="2">
        <v>300</v>
      </c>
    </row>
    <row r="12851" spans="2:15" hidden="1" outlineLevel="1">
      <c r="B12851" s="1088">
        <v>42477</v>
      </c>
      <c r="C12851" s="1" t="s">
        <v>246</v>
      </c>
      <c r="D12851" s="2">
        <v>135</v>
      </c>
      <c r="F12851" s="2"/>
    </row>
    <row r="12852" spans="2:15" hidden="1" outlineLevel="1">
      <c r="B12852" s="1088">
        <v>42477</v>
      </c>
      <c r="C12852" s="2" t="s">
        <v>434</v>
      </c>
      <c r="D12852" s="2">
        <v>50</v>
      </c>
      <c r="F12852" s="233"/>
      <c r="G12852"/>
      <c r="H12852"/>
      <c r="I12852"/>
      <c r="J12852"/>
      <c r="K12852"/>
      <c r="L12852"/>
      <c r="M12852"/>
      <c r="N12852"/>
      <c r="O12852"/>
    </row>
    <row r="12853" spans="2:15" hidden="1" outlineLevel="1">
      <c r="B12853" s="1088">
        <v>42477</v>
      </c>
      <c r="C12853" s="1" t="s">
        <v>12</v>
      </c>
      <c r="D12853" s="2">
        <v>150</v>
      </c>
    </row>
    <row r="12854" spans="2:15" hidden="1" outlineLevel="1">
      <c r="B12854" s="1088">
        <v>42477</v>
      </c>
      <c r="C12854" s="1" t="s">
        <v>289</v>
      </c>
      <c r="D12854" s="2">
        <v>150</v>
      </c>
      <c r="G12854" s="2"/>
      <c r="I12854" s="32"/>
      <c r="K12854" s="2"/>
    </row>
    <row r="12855" spans="2:15" hidden="1" outlineLevel="1">
      <c r="B12855" s="1088">
        <v>42478</v>
      </c>
      <c r="C12855" s="1" t="s">
        <v>525</v>
      </c>
      <c r="D12855" s="2">
        <v>200</v>
      </c>
      <c r="F12855" s="2"/>
      <c r="I12855" s="32"/>
      <c r="K12855" s="2"/>
    </row>
    <row r="12856" spans="2:15" hidden="1" outlineLevel="1">
      <c r="B12856" s="1088">
        <v>42478</v>
      </c>
      <c r="C12856" s="2" t="s">
        <v>6961</v>
      </c>
      <c r="D12856" s="2">
        <v>80</v>
      </c>
      <c r="F12856" s="2"/>
    </row>
    <row r="12857" spans="2:15" hidden="1" outlineLevel="1">
      <c r="B12857" s="1088">
        <v>42478</v>
      </c>
      <c r="C12857" s="2" t="s">
        <v>132</v>
      </c>
      <c r="D12857" s="2">
        <v>100</v>
      </c>
      <c r="F12857" s="2"/>
    </row>
    <row r="12858" spans="2:15" hidden="1" outlineLevel="1">
      <c r="B12858" s="1088">
        <v>42479</v>
      </c>
      <c r="C12858" s="2" t="s">
        <v>525</v>
      </c>
      <c r="D12858" s="2">
        <v>50</v>
      </c>
      <c r="F12858" s="2"/>
      <c r="G12858" s="2"/>
    </row>
    <row r="12859" spans="2:15" hidden="1" outlineLevel="1">
      <c r="B12859" s="1088">
        <v>42479</v>
      </c>
      <c r="C12859" s="2" t="s">
        <v>2740</v>
      </c>
      <c r="D12859" s="2">
        <v>225</v>
      </c>
      <c r="F12859" s="2"/>
    </row>
    <row r="12860" spans="2:15" hidden="1" outlineLevel="1">
      <c r="B12860" s="1088">
        <v>42479</v>
      </c>
      <c r="C12860" s="2" t="s">
        <v>525</v>
      </c>
      <c r="D12860" s="2">
        <v>55</v>
      </c>
    </row>
    <row r="12861" spans="2:15" hidden="1" outlineLevel="1">
      <c r="B12861" s="1088">
        <v>42479</v>
      </c>
      <c r="C12861" s="2" t="s">
        <v>525</v>
      </c>
      <c r="D12861" s="2">
        <v>90</v>
      </c>
    </row>
    <row r="12862" spans="2:15" hidden="1" outlineLevel="1">
      <c r="B12862" s="1088">
        <v>42479</v>
      </c>
      <c r="C12862" s="2" t="s">
        <v>18</v>
      </c>
      <c r="D12862" s="2">
        <v>827</v>
      </c>
    </row>
    <row r="12863" spans="2:15" hidden="1" outlineLevel="1">
      <c r="B12863" s="1088">
        <v>42479</v>
      </c>
      <c r="C12863" s="1" t="s">
        <v>114</v>
      </c>
      <c r="D12863" s="2">
        <v>102</v>
      </c>
    </row>
    <row r="12864" spans="2:15" hidden="1" outlineLevel="1">
      <c r="B12864" s="1088">
        <v>42480</v>
      </c>
      <c r="C12864" s="1" t="s">
        <v>525</v>
      </c>
      <c r="D12864" s="2">
        <v>161</v>
      </c>
      <c r="F12864" s="2"/>
    </row>
    <row r="12865" spans="2:10" hidden="1" outlineLevel="1">
      <c r="B12865" s="1088">
        <v>42480</v>
      </c>
      <c r="C12865" s="1" t="s">
        <v>516</v>
      </c>
      <c r="D12865" s="2">
        <v>30</v>
      </c>
    </row>
    <row r="12866" spans="2:10" hidden="1" outlineLevel="1">
      <c r="B12866" s="1088">
        <v>42480</v>
      </c>
      <c r="C12866" s="1" t="s">
        <v>51</v>
      </c>
      <c r="D12866" s="2">
        <v>150</v>
      </c>
      <c r="F12866" s="2"/>
    </row>
    <row r="12867" spans="2:10" hidden="1" outlineLevel="1">
      <c r="B12867" s="1088">
        <v>42480</v>
      </c>
      <c r="C12867" s="1" t="s">
        <v>401</v>
      </c>
      <c r="D12867" s="2">
        <v>30</v>
      </c>
      <c r="F12867" s="2"/>
    </row>
    <row r="12868" spans="2:10" hidden="1" outlineLevel="1">
      <c r="B12868" s="1088">
        <v>42481</v>
      </c>
      <c r="C12868" s="1" t="s">
        <v>6313</v>
      </c>
      <c r="D12868" s="2">
        <v>400</v>
      </c>
    </row>
    <row r="12869" spans="2:10" hidden="1" outlineLevel="1">
      <c r="B12869" s="1088">
        <v>42481</v>
      </c>
      <c r="C12869" s="1" t="s">
        <v>525</v>
      </c>
      <c r="D12869" s="2">
        <v>145</v>
      </c>
    </row>
    <row r="12870" spans="2:10" hidden="1" outlineLevel="1">
      <c r="B12870" s="1088">
        <v>42481</v>
      </c>
      <c r="C12870" s="1" t="s">
        <v>525</v>
      </c>
      <c r="D12870" s="2">
        <v>60</v>
      </c>
    </row>
    <row r="12871" spans="2:10" hidden="1" outlineLevel="1">
      <c r="B12871" s="1088">
        <v>42482</v>
      </c>
      <c r="C12871" s="1" t="s">
        <v>525</v>
      </c>
      <c r="D12871" s="2">
        <v>140</v>
      </c>
      <c r="F12871" s="2"/>
    </row>
    <row r="12872" spans="2:10" hidden="1" outlineLevel="1">
      <c r="B12872" s="1088">
        <v>42482</v>
      </c>
      <c r="C12872" s="1" t="s">
        <v>12</v>
      </c>
      <c r="D12872" s="2">
        <v>80</v>
      </c>
      <c r="F12872" s="2"/>
    </row>
    <row r="12873" spans="2:10" hidden="1" outlineLevel="1">
      <c r="B12873" s="1088">
        <v>42483</v>
      </c>
      <c r="C12873" s="1" t="s">
        <v>774</v>
      </c>
      <c r="D12873" s="2">
        <v>30</v>
      </c>
      <c r="F12873" s="2"/>
      <c r="H12873" s="7"/>
    </row>
    <row r="12874" spans="2:10" hidden="1" outlineLevel="1">
      <c r="B12874" s="1088">
        <v>42483</v>
      </c>
      <c r="C12874" s="1" t="s">
        <v>401</v>
      </c>
      <c r="D12874" s="2">
        <v>50</v>
      </c>
      <c r="H12874" s="7"/>
    </row>
    <row r="12875" spans="2:10" hidden="1" outlineLevel="1">
      <c r="B12875" s="1088">
        <v>42483</v>
      </c>
      <c r="C12875" s="1" t="s">
        <v>6975</v>
      </c>
      <c r="D12875" s="2">
        <v>150</v>
      </c>
      <c r="E12875" s="2"/>
      <c r="J12875" s="7"/>
    </row>
    <row r="12876" spans="2:10" hidden="1" outlineLevel="1">
      <c r="B12876" s="1088">
        <v>42483</v>
      </c>
      <c r="C12876" s="1" t="s">
        <v>114</v>
      </c>
      <c r="D12876" s="2">
        <v>185</v>
      </c>
      <c r="E12876" s="2"/>
      <c r="F12876" s="2"/>
      <c r="J12876" s="7"/>
    </row>
    <row r="12877" spans="2:10" hidden="1" outlineLevel="1">
      <c r="B12877" s="1088">
        <v>42484</v>
      </c>
      <c r="C12877" s="1" t="s">
        <v>666</v>
      </c>
      <c r="D12877" s="2">
        <v>400</v>
      </c>
      <c r="F12877" s="2"/>
    </row>
    <row r="12878" spans="2:10" hidden="1" outlineLevel="1">
      <c r="B12878" s="1088">
        <v>42484</v>
      </c>
      <c r="C12878" s="1" t="s">
        <v>2164</v>
      </c>
      <c r="D12878" s="2">
        <v>400</v>
      </c>
      <c r="H12878" s="2"/>
    </row>
    <row r="12879" spans="2:10" hidden="1" outlineLevel="1">
      <c r="B12879" s="1088">
        <v>42484</v>
      </c>
      <c r="C12879" s="1" t="s">
        <v>605</v>
      </c>
      <c r="D12879" s="2">
        <v>320</v>
      </c>
      <c r="F12879" s="2"/>
    </row>
    <row r="12880" spans="2:10" hidden="1" outlineLevel="1">
      <c r="B12880" s="1088">
        <v>42484</v>
      </c>
      <c r="C12880" s="1" t="s">
        <v>401</v>
      </c>
      <c r="D12880" s="2">
        <v>20</v>
      </c>
      <c r="F12880" s="2"/>
    </row>
    <row r="12881" spans="2:7" hidden="1" outlineLevel="1">
      <c r="B12881" s="1088">
        <v>42484</v>
      </c>
      <c r="C12881" s="1" t="s">
        <v>525</v>
      </c>
      <c r="D12881" s="2">
        <v>40</v>
      </c>
      <c r="F12881" s="2"/>
    </row>
    <row r="12882" spans="2:7" hidden="1" outlineLevel="1">
      <c r="B12882" s="1088">
        <v>42484</v>
      </c>
      <c r="C12882" s="1" t="s">
        <v>226</v>
      </c>
      <c r="D12882" s="2">
        <v>10</v>
      </c>
    </row>
    <row r="12883" spans="2:7" hidden="1" outlineLevel="1">
      <c r="B12883" s="1088">
        <v>42484</v>
      </c>
      <c r="C12883" s="1" t="s">
        <v>23</v>
      </c>
      <c r="D12883" s="2">
        <v>80</v>
      </c>
      <c r="F12883" s="2"/>
      <c r="G12883" s="2"/>
    </row>
    <row r="12884" spans="2:7" hidden="1" outlineLevel="1">
      <c r="B12884" s="1088">
        <v>42485</v>
      </c>
      <c r="C12884" s="1" t="s">
        <v>525</v>
      </c>
      <c r="D12884" s="2">
        <v>85</v>
      </c>
    </row>
    <row r="12885" spans="2:7" hidden="1" outlineLevel="1">
      <c r="B12885" s="1088">
        <v>42485</v>
      </c>
      <c r="C12885" s="1" t="s">
        <v>12</v>
      </c>
      <c r="D12885" s="2">
        <v>70</v>
      </c>
    </row>
    <row r="12886" spans="2:7" hidden="1" outlineLevel="1">
      <c r="B12886" s="1088">
        <v>42485</v>
      </c>
      <c r="C12886" s="1" t="s">
        <v>525</v>
      </c>
      <c r="D12886" s="2">
        <v>60</v>
      </c>
      <c r="F12886" s="2"/>
    </row>
    <row r="12887" spans="2:7" hidden="1" outlineLevel="1">
      <c r="B12887" s="1088">
        <v>42485</v>
      </c>
      <c r="C12887" s="1" t="s">
        <v>23</v>
      </c>
      <c r="D12887" s="2">
        <v>100</v>
      </c>
      <c r="F12887" s="2"/>
    </row>
    <row r="12888" spans="2:7" hidden="1" outlineLevel="1">
      <c r="B12888" s="1088">
        <v>42486</v>
      </c>
      <c r="C12888" s="1" t="s">
        <v>525</v>
      </c>
      <c r="D12888" s="2">
        <v>230</v>
      </c>
      <c r="F12888" s="2"/>
    </row>
    <row r="12889" spans="2:7" hidden="1" outlineLevel="1">
      <c r="B12889" s="1088">
        <v>42486</v>
      </c>
      <c r="C12889" s="1" t="s">
        <v>132</v>
      </c>
      <c r="D12889" s="2">
        <v>200</v>
      </c>
    </row>
    <row r="12890" spans="2:7" hidden="1" outlineLevel="1">
      <c r="B12890" s="1088">
        <v>42486</v>
      </c>
      <c r="C12890" s="1" t="s">
        <v>23</v>
      </c>
      <c r="D12890" s="2">
        <v>100</v>
      </c>
      <c r="F12890" s="2"/>
    </row>
    <row r="12891" spans="2:7" hidden="1" outlineLevel="1">
      <c r="B12891" s="1088">
        <v>42486</v>
      </c>
      <c r="C12891" s="1" t="s">
        <v>525</v>
      </c>
      <c r="D12891" s="2">
        <v>70</v>
      </c>
    </row>
    <row r="12892" spans="2:7" hidden="1" outlineLevel="1">
      <c r="B12892" s="1088">
        <v>42487</v>
      </c>
      <c r="C12892" s="1" t="s">
        <v>525</v>
      </c>
      <c r="D12892" s="2">
        <v>200</v>
      </c>
      <c r="F12892" s="2"/>
    </row>
    <row r="12893" spans="2:7" hidden="1" outlineLevel="1">
      <c r="B12893" s="1088">
        <v>42487</v>
      </c>
      <c r="C12893" s="2" t="s">
        <v>12</v>
      </c>
      <c r="D12893" s="2">
        <v>80</v>
      </c>
      <c r="F12893" s="2"/>
    </row>
    <row r="12894" spans="2:7" hidden="1" outlineLevel="1">
      <c r="B12894" s="1088">
        <v>42487</v>
      </c>
      <c r="C12894" s="2" t="s">
        <v>23</v>
      </c>
      <c r="D12894" s="2">
        <v>80</v>
      </c>
      <c r="F12894" s="2"/>
    </row>
    <row r="12895" spans="2:7" hidden="1" outlineLevel="1">
      <c r="B12895" s="1088">
        <v>42488</v>
      </c>
      <c r="C12895" s="1" t="s">
        <v>525</v>
      </c>
      <c r="D12895" s="2">
        <v>66</v>
      </c>
    </row>
    <row r="12896" spans="2:7" hidden="1" outlineLevel="1">
      <c r="B12896" s="1088">
        <v>42488</v>
      </c>
      <c r="C12896" s="1" t="s">
        <v>12</v>
      </c>
      <c r="D12896" s="2">
        <v>80</v>
      </c>
      <c r="F12896" s="2"/>
    </row>
    <row r="12897" spans="1:12" hidden="1" outlineLevel="1">
      <c r="B12897" s="1088">
        <v>42488</v>
      </c>
      <c r="C12897" s="1" t="s">
        <v>23</v>
      </c>
      <c r="D12897" s="2">
        <v>110</v>
      </c>
      <c r="F12897" s="2"/>
    </row>
    <row r="12898" spans="1:12" hidden="1" outlineLevel="1">
      <c r="B12898" s="1088">
        <v>42489</v>
      </c>
      <c r="C12898" s="1" t="s">
        <v>525</v>
      </c>
      <c r="D12898" s="2">
        <v>110</v>
      </c>
      <c r="F12898" s="2"/>
    </row>
    <row r="12899" spans="1:12" hidden="1" outlineLevel="1">
      <c r="B12899" s="1088">
        <v>42489</v>
      </c>
      <c r="C12899" s="1" t="s">
        <v>12</v>
      </c>
      <c r="D12899" s="2">
        <v>175</v>
      </c>
      <c r="F12899" s="2"/>
    </row>
    <row r="12900" spans="1:12" hidden="1" outlineLevel="1">
      <c r="B12900" s="1088">
        <v>42489</v>
      </c>
      <c r="C12900" s="1" t="s">
        <v>525</v>
      </c>
      <c r="D12900" s="2">
        <v>410</v>
      </c>
    </row>
    <row r="12901" spans="1:12" hidden="1" outlineLevel="1">
      <c r="B12901" s="1088">
        <v>42489</v>
      </c>
      <c r="C12901" s="1" t="s">
        <v>23</v>
      </c>
      <c r="D12901" s="2">
        <v>80</v>
      </c>
    </row>
    <row r="12902" spans="1:12" hidden="1" outlineLevel="1">
      <c r="B12902" s="1088">
        <v>42490</v>
      </c>
      <c r="C12902" s="2" t="s">
        <v>6994</v>
      </c>
      <c r="D12902" s="2">
        <v>23500</v>
      </c>
    </row>
    <row r="12903" spans="1:12" hidden="1" outlineLevel="1">
      <c r="B12903" s="1088">
        <v>42490</v>
      </c>
      <c r="C12903" s="2" t="s">
        <v>401</v>
      </c>
      <c r="D12903" s="2">
        <v>30</v>
      </c>
    </row>
    <row r="12904" spans="1:12" hidden="1" outlineLevel="1">
      <c r="B12904" s="1088">
        <v>42490</v>
      </c>
      <c r="C12904" s="267" t="s">
        <v>6995</v>
      </c>
      <c r="D12904" s="404">
        <v>1160</v>
      </c>
    </row>
    <row r="12905" spans="1:12" hidden="1" outlineLevel="1">
      <c r="B12905" s="1088">
        <v>42490</v>
      </c>
      <c r="C12905" s="267" t="s">
        <v>18</v>
      </c>
      <c r="D12905" s="404">
        <v>114</v>
      </c>
      <c r="F12905" s="2"/>
    </row>
    <row r="12906" spans="1:12" hidden="1" outlineLevel="1">
      <c r="B12906" s="1088">
        <v>42490</v>
      </c>
      <c r="C12906" s="267" t="s">
        <v>12</v>
      </c>
      <c r="D12906" s="2">
        <v>100</v>
      </c>
      <c r="E12906" s="1" t="s">
        <v>3088</v>
      </c>
      <c r="F12906" s="2"/>
    </row>
    <row r="12907" spans="1:12" hidden="1" outlineLevel="1">
      <c r="B12907" s="1088">
        <v>42490</v>
      </c>
      <c r="C12907" s="267" t="s">
        <v>23</v>
      </c>
      <c r="D12907" s="404">
        <v>80</v>
      </c>
      <c r="E12907" s="1">
        <v>5055</v>
      </c>
    </row>
    <row r="12908" spans="1:12" collapsed="1">
      <c r="D12908" s="1"/>
    </row>
    <row r="12909" spans="1:12">
      <c r="B12909" s="2472">
        <v>42491</v>
      </c>
      <c r="C12909" s="2472"/>
      <c r="D12909" s="2472"/>
      <c r="E12909" s="2472"/>
      <c r="F12909" s="2472"/>
      <c r="G12909" s="2472"/>
      <c r="H12909" s="2472"/>
      <c r="I12909" s="2472"/>
      <c r="J12909" s="2472"/>
      <c r="K12909" s="2472"/>
      <c r="L12909" s="2472"/>
    </row>
    <row r="12910" spans="1:12" hidden="1" outlineLevel="1">
      <c r="B12910" s="2473" t="s">
        <v>0</v>
      </c>
      <c r="C12910" s="2473"/>
      <c r="D12910" s="2473"/>
      <c r="I12910" s="2473" t="s">
        <v>2638</v>
      </c>
      <c r="J12910" s="2473"/>
      <c r="K12910" s="2473"/>
    </row>
    <row r="12911" spans="1:12" hidden="1" outlineLevel="1">
      <c r="B12911" s="3" t="s">
        <v>115</v>
      </c>
      <c r="C12911" s="3" t="s">
        <v>116</v>
      </c>
      <c r="D12911" s="4" t="s">
        <v>4</v>
      </c>
      <c r="I12911" s="3" t="s">
        <v>115</v>
      </c>
      <c r="J12911" s="3" t="s">
        <v>116</v>
      </c>
      <c r="K12911" s="4" t="s">
        <v>4</v>
      </c>
    </row>
    <row r="12912" spans="1:12" hidden="1" outlineLevel="1">
      <c r="A12912" s="545" t="s">
        <v>2859</v>
      </c>
      <c r="B12912" s="546">
        <v>42490</v>
      </c>
      <c r="C12912" s="547" t="s">
        <v>193</v>
      </c>
      <c r="D12912" s="691">
        <v>10000</v>
      </c>
      <c r="E12912" s="28"/>
      <c r="I12912" s="72">
        <v>42491</v>
      </c>
      <c r="J12912" s="1" t="s">
        <v>41</v>
      </c>
      <c r="K12912" s="70">
        <v>0</v>
      </c>
    </row>
    <row r="12913" spans="1:13" hidden="1" outlineLevel="1">
      <c r="A12913" s="438" t="s">
        <v>421</v>
      </c>
      <c r="B12913" s="549">
        <v>42493</v>
      </c>
      <c r="C12913" s="463" t="s">
        <v>6436</v>
      </c>
      <c r="D12913" s="587">
        <v>1000</v>
      </c>
      <c r="E12913" s="28"/>
      <c r="I12913" s="72">
        <v>42491</v>
      </c>
      <c r="J12913" s="1" t="s">
        <v>3587</v>
      </c>
      <c r="K12913" s="70">
        <v>1700</v>
      </c>
    </row>
    <row r="12914" spans="1:13" hidden="1" outlineLevel="1">
      <c r="A12914" s="438" t="s">
        <v>421</v>
      </c>
      <c r="B12914" s="549">
        <v>42493</v>
      </c>
      <c r="C12914" s="463" t="s">
        <v>6437</v>
      </c>
      <c r="D12914" s="587">
        <v>770</v>
      </c>
      <c r="E12914" s="28"/>
      <c r="K12914" s="70"/>
    </row>
    <row r="12915" spans="1:13" hidden="1" outlineLevel="1">
      <c r="A12915" s="714" t="s">
        <v>464</v>
      </c>
      <c r="B12915" s="551"/>
      <c r="C12915" s="716" t="s">
        <v>6501</v>
      </c>
      <c r="D12915" s="743"/>
      <c r="E12915" s="28"/>
      <c r="K12915" s="70"/>
    </row>
    <row r="12916" spans="1:13" hidden="1" outlineLevel="1">
      <c r="A12916" s="438" t="s">
        <v>421</v>
      </c>
      <c r="B12916" s="549"/>
      <c r="C12916" s="463" t="s">
        <v>656</v>
      </c>
      <c r="D12916" s="587"/>
      <c r="E12916" s="28"/>
      <c r="K12916" s="70"/>
    </row>
    <row r="12917" spans="1:13" hidden="1" outlineLevel="1">
      <c r="A12917" s="709" t="s">
        <v>467</v>
      </c>
      <c r="B12917" s="710">
        <v>42490</v>
      </c>
      <c r="C12917" s="709" t="s">
        <v>3305</v>
      </c>
      <c r="D12917" s="590">
        <v>350</v>
      </c>
      <c r="E12917" s="28"/>
      <c r="F12917" s="804" t="s">
        <v>4856</v>
      </c>
      <c r="G12917" s="280"/>
      <c r="I12917" s="72"/>
      <c r="K12917" s="70"/>
    </row>
    <row r="12918" spans="1:13" hidden="1" outlineLevel="1">
      <c r="A12918" s="709" t="s">
        <v>467</v>
      </c>
      <c r="B12918" s="710">
        <v>42510</v>
      </c>
      <c r="C12918" s="709" t="s">
        <v>3304</v>
      </c>
      <c r="D12918" s="953">
        <v>309.14999999999998</v>
      </c>
      <c r="E12918" s="72"/>
      <c r="F12918" s="1119" t="s">
        <v>3632</v>
      </c>
      <c r="G12918" s="773">
        <v>230</v>
      </c>
      <c r="I12918" s="72"/>
      <c r="K12918" s="70"/>
    </row>
    <row r="12919" spans="1:13" hidden="1" outlineLevel="1">
      <c r="A12919" s="709" t="s">
        <v>467</v>
      </c>
      <c r="B12919" s="710">
        <v>42510</v>
      </c>
      <c r="C12919" s="709" t="s">
        <v>614</v>
      </c>
      <c r="D12919" s="590">
        <v>489.26</v>
      </c>
      <c r="E12919" s="72"/>
      <c r="F12919" s="772" t="s">
        <v>6173</v>
      </c>
      <c r="G12919" s="773">
        <f>D12934</f>
        <v>957</v>
      </c>
      <c r="I12919" s="72"/>
      <c r="J12919" s="1" t="s">
        <v>195</v>
      </c>
      <c r="K12919" s="225">
        <f>SUM(K12912:K12918)</f>
        <v>1700</v>
      </c>
    </row>
    <row r="12920" spans="1:13" hidden="1" outlineLevel="1">
      <c r="A12920" s="438" t="s">
        <v>421</v>
      </c>
      <c r="B12920" s="549" t="s">
        <v>608</v>
      </c>
      <c r="C12920" s="554" t="s">
        <v>475</v>
      </c>
      <c r="D12920" s="695" t="s">
        <v>608</v>
      </c>
      <c r="F12920" s="772" t="s">
        <v>6</v>
      </c>
      <c r="G12920" s="773">
        <v>1500</v>
      </c>
      <c r="I12920" s="32"/>
      <c r="K12920" s="225"/>
    </row>
    <row r="12921" spans="1:13" hidden="1" outlineLevel="1">
      <c r="A12921" s="438" t="s">
        <v>421</v>
      </c>
      <c r="B12921" s="549" t="s">
        <v>608</v>
      </c>
      <c r="C12921" s="554" t="s">
        <v>283</v>
      </c>
      <c r="D12921" s="695" t="s">
        <v>608</v>
      </c>
      <c r="E12921" s="28"/>
      <c r="F12921" s="772" t="s">
        <v>3732</v>
      </c>
      <c r="G12921" s="773">
        <f>D12913</f>
        <v>1000</v>
      </c>
    </row>
    <row r="12922" spans="1:13" hidden="1" outlineLevel="1">
      <c r="A12922" s="709" t="s">
        <v>467</v>
      </c>
      <c r="B12922" s="710">
        <v>42510</v>
      </c>
      <c r="C12922" s="711" t="s">
        <v>27</v>
      </c>
      <c r="D12922" s="953">
        <v>1143.8599999999999</v>
      </c>
      <c r="E12922" s="733"/>
      <c r="F12922" s="1164" t="s">
        <v>531</v>
      </c>
      <c r="G12922" s="1165">
        <f>D12914</f>
        <v>770</v>
      </c>
      <c r="I12922" s="1" t="s">
        <v>115</v>
      </c>
      <c r="J12922" s="1" t="s">
        <v>2</v>
      </c>
      <c r="K12922" s="1" t="s">
        <v>4</v>
      </c>
    </row>
    <row r="12923" spans="1:13" hidden="1" outlineLevel="1">
      <c r="A12923" s="550" t="s">
        <v>3306</v>
      </c>
      <c r="B12923" s="551" t="s">
        <v>608</v>
      </c>
      <c r="C12923" s="560" t="s">
        <v>3310</v>
      </c>
      <c r="D12923" s="693" t="s">
        <v>608</v>
      </c>
      <c r="E12923" s="733"/>
      <c r="F12923" s="280" t="s">
        <v>195</v>
      </c>
      <c r="G12923" s="294">
        <f>SUM(G12918:G12922)</f>
        <v>4457</v>
      </c>
      <c r="I12923" s="72">
        <v>42496</v>
      </c>
      <c r="J12923" s="236" t="s">
        <v>549</v>
      </c>
      <c r="K12923" s="2">
        <v>450</v>
      </c>
      <c r="L12923" s="13"/>
    </row>
    <row r="12924" spans="1:13" ht="15" hidden="1" customHeight="1" outlineLevel="1">
      <c r="A12924" s="438" t="s">
        <v>421</v>
      </c>
      <c r="B12924" s="549">
        <v>42498</v>
      </c>
      <c r="C12924" s="554" t="s">
        <v>6</v>
      </c>
      <c r="D12924" s="1002">
        <v>1500</v>
      </c>
      <c r="E12924" s="28"/>
      <c r="I12924" s="72">
        <v>42498</v>
      </c>
      <c r="J12924" s="236" t="s">
        <v>549</v>
      </c>
      <c r="K12924" s="2">
        <v>500</v>
      </c>
      <c r="L12924" s="13"/>
      <c r="M12924" s="13"/>
    </row>
    <row r="12925" spans="1:13" hidden="1" outlineLevel="1">
      <c r="A12925" s="545" t="s">
        <v>2859</v>
      </c>
      <c r="B12925" s="546" t="s">
        <v>608</v>
      </c>
      <c r="C12925" s="547" t="s">
        <v>6</v>
      </c>
      <c r="D12925" s="691" t="s">
        <v>608</v>
      </c>
      <c r="E12925" s="28"/>
      <c r="I12925" s="72">
        <v>42510</v>
      </c>
      <c r="J12925" s="236" t="s">
        <v>549</v>
      </c>
      <c r="K12925" s="2">
        <v>500</v>
      </c>
      <c r="L12925" s="13"/>
    </row>
    <row r="12926" spans="1:13" hidden="1" outlineLevel="1">
      <c r="A12926" s="545" t="s">
        <v>2859</v>
      </c>
      <c r="B12926" s="546">
        <v>42490</v>
      </c>
      <c r="C12926" s="547" t="s">
        <v>3312</v>
      </c>
      <c r="D12926" s="691">
        <v>25000</v>
      </c>
      <c r="E12926" s="28"/>
      <c r="I12926" s="249"/>
      <c r="J12926" s="200"/>
      <c r="K12926" s="2"/>
      <c r="L12926" s="13"/>
    </row>
    <row r="12927" spans="1:13" hidden="1" outlineLevel="1">
      <c r="A12927" s="545" t="s">
        <v>2859</v>
      </c>
      <c r="B12927" s="546">
        <v>42485</v>
      </c>
      <c r="C12927" s="547" t="s">
        <v>5050</v>
      </c>
      <c r="D12927" s="691">
        <v>2412</v>
      </c>
      <c r="E12927" s="733"/>
      <c r="G12927" s="2"/>
      <c r="I12927" s="249"/>
      <c r="K12927" s="13"/>
      <c r="L12927" s="13"/>
    </row>
    <row r="12928" spans="1:13" hidden="1" outlineLevel="1">
      <c r="A12928" s="545" t="s">
        <v>2859</v>
      </c>
      <c r="B12928" s="546">
        <v>42485</v>
      </c>
      <c r="C12928" s="547" t="s">
        <v>5051</v>
      </c>
      <c r="D12928" s="691">
        <v>8505.0300000000007</v>
      </c>
      <c r="E12928" s="28"/>
      <c r="G12928" s="2"/>
      <c r="H12928" s="1009"/>
      <c r="I12928" s="249"/>
      <c r="K12928" s="13"/>
      <c r="L12928" s="13"/>
    </row>
    <row r="12929" spans="1:12" hidden="1" outlineLevel="1">
      <c r="A12929" s="709" t="s">
        <v>467</v>
      </c>
      <c r="B12929" s="710">
        <v>42489</v>
      </c>
      <c r="C12929" s="711" t="s">
        <v>6684</v>
      </c>
      <c r="D12929" s="953">
        <v>2000</v>
      </c>
      <c r="E12929" s="72"/>
      <c r="G12929" s="2"/>
      <c r="H12929" s="1009"/>
      <c r="I12929" s="249"/>
      <c r="K12929" s="13"/>
      <c r="L12929" s="13"/>
    </row>
    <row r="12930" spans="1:12" hidden="1" outlineLevel="1">
      <c r="E12930" s="28"/>
      <c r="I12930" s="249"/>
      <c r="K12930" s="13"/>
      <c r="L12930" s="13"/>
    </row>
    <row r="12931" spans="1:12" hidden="1" outlineLevel="1">
      <c r="A12931" s="438" t="s">
        <v>421</v>
      </c>
      <c r="B12931" s="549">
        <v>42498</v>
      </c>
      <c r="C12931" s="554" t="s">
        <v>6971</v>
      </c>
      <c r="D12931" s="587">
        <f>31*43</f>
        <v>1333</v>
      </c>
      <c r="E12931" s="28"/>
      <c r="G12931" s="2"/>
      <c r="I12931" s="249"/>
      <c r="K12931" s="13"/>
      <c r="L12931" s="13"/>
    </row>
    <row r="12932" spans="1:12" hidden="1" outlineLevel="1">
      <c r="A12932" s="438" t="s">
        <v>421</v>
      </c>
      <c r="B12932" s="549">
        <v>42498</v>
      </c>
      <c r="C12932" s="554" t="s">
        <v>2598</v>
      </c>
      <c r="D12932" s="587">
        <v>140</v>
      </c>
      <c r="E12932" s="399"/>
      <c r="H12932" s="1009"/>
      <c r="I12932" s="249"/>
      <c r="K12932" s="13"/>
      <c r="L12932" s="13"/>
    </row>
    <row r="12933" spans="1:12" ht="30" hidden="1" outlineLevel="1">
      <c r="A12933" s="438" t="s">
        <v>6087</v>
      </c>
      <c r="B12933" s="549">
        <v>42498</v>
      </c>
      <c r="C12933" s="554" t="s">
        <v>7009</v>
      </c>
      <c r="D12933" s="587">
        <f>12*43</f>
        <v>516</v>
      </c>
      <c r="G12933" s="2"/>
      <c r="H12933" s="1009"/>
      <c r="I12933" s="249"/>
      <c r="K12933" s="13"/>
      <c r="L12933" s="13"/>
    </row>
    <row r="12934" spans="1:12" hidden="1" outlineLevel="1">
      <c r="A12934" s="438" t="s">
        <v>421</v>
      </c>
      <c r="B12934" s="710">
        <v>42498</v>
      </c>
      <c r="C12934" s="711" t="s">
        <v>4050</v>
      </c>
      <c r="D12934" s="953">
        <f>D12931+D12932-D12933</f>
        <v>957</v>
      </c>
      <c r="I12934" s="32"/>
      <c r="K12934" s="13"/>
      <c r="L12934" s="13"/>
    </row>
    <row r="12935" spans="1:12" hidden="1" outlineLevel="1">
      <c r="G12935" s="2"/>
      <c r="H12935" s="1009"/>
      <c r="I12935" s="32"/>
      <c r="K12935" s="13"/>
      <c r="L12935" s="13"/>
    </row>
    <row r="12936" spans="1:12" hidden="1" outlineLevel="1">
      <c r="D12936" s="1"/>
      <c r="G12936" s="2"/>
      <c r="H12936" s="1009"/>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09"/>
      <c r="I12938" s="32"/>
      <c r="K12938" s="13"/>
      <c r="L12938" s="13"/>
    </row>
    <row r="12939" spans="1:12" hidden="1" outlineLevel="1">
      <c r="B12939" s="72">
        <v>42491</v>
      </c>
      <c r="C12939" s="1" t="s">
        <v>226</v>
      </c>
      <c r="D12939" s="2">
        <v>20</v>
      </c>
      <c r="G12939" s="2"/>
      <c r="H12939" s="1009"/>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09"/>
      <c r="I12941" s="32"/>
      <c r="K12941" s="13"/>
      <c r="L12941" s="13"/>
    </row>
    <row r="12942" spans="1:12" hidden="1" outlineLevel="1">
      <c r="B12942" s="72">
        <v>42492</v>
      </c>
      <c r="C12942" s="1" t="s">
        <v>401</v>
      </c>
      <c r="D12942" s="2">
        <v>80</v>
      </c>
      <c r="H12942" s="1009"/>
      <c r="I12942" s="32"/>
      <c r="K12942" s="13"/>
      <c r="L12942" s="13"/>
    </row>
    <row r="12943" spans="1:12" hidden="1" outlineLevel="1">
      <c r="B12943" s="72">
        <v>42492</v>
      </c>
      <c r="C12943" s="1" t="s">
        <v>6997</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7007</v>
      </c>
      <c r="D12947" s="2">
        <v>20</v>
      </c>
      <c r="H12947" s="1009"/>
      <c r="I12947" s="32"/>
      <c r="K12947" s="13"/>
      <c r="L12947" s="13"/>
    </row>
    <row r="12948" spans="1:12" hidden="1" outlineLevel="1">
      <c r="B12948" s="72">
        <v>42493</v>
      </c>
      <c r="C12948" s="383"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4099</v>
      </c>
      <c r="D12954" s="2">
        <v>50</v>
      </c>
      <c r="G12954" s="2"/>
      <c r="K12954" s="13"/>
    </row>
    <row r="12955" spans="1:12" hidden="1" outlineLevel="1">
      <c r="A12955" s="2"/>
      <c r="B12955" s="72">
        <v>42494</v>
      </c>
      <c r="C12955" s="236" t="s">
        <v>401</v>
      </c>
      <c r="D12955" s="70">
        <v>40</v>
      </c>
      <c r="G12955" s="2"/>
      <c r="I12955" s="32"/>
      <c r="K12955" s="13"/>
    </row>
    <row r="12956" spans="1:12" hidden="1" outlineLevel="1">
      <c r="A12956" s="2"/>
      <c r="B12956" s="72">
        <v>42494</v>
      </c>
      <c r="C12956" s="1" t="s">
        <v>516</v>
      </c>
      <c r="D12956" s="70">
        <v>20</v>
      </c>
      <c r="G12956" s="210"/>
      <c r="H12956" s="1009"/>
      <c r="K12956" s="13"/>
    </row>
    <row r="12957" spans="1:12" hidden="1" outlineLevel="1">
      <c r="A12957" s="2"/>
      <c r="B12957" s="72">
        <v>42495</v>
      </c>
      <c r="C12957" s="236" t="s">
        <v>525</v>
      </c>
      <c r="D12957" s="70">
        <v>40</v>
      </c>
      <c r="G12957" s="2"/>
      <c r="K12957" s="13"/>
    </row>
    <row r="12958" spans="1:12" hidden="1" outlineLevel="1">
      <c r="A12958" s="2"/>
      <c r="B12958" s="72">
        <v>42495</v>
      </c>
      <c r="C12958" s="236" t="s">
        <v>51</v>
      </c>
      <c r="D12958" s="70">
        <v>40</v>
      </c>
      <c r="G12958" s="2"/>
      <c r="K12958" s="13"/>
    </row>
    <row r="12959" spans="1:12" hidden="1" outlineLevel="1">
      <c r="A12959" s="2"/>
      <c r="B12959" s="72">
        <v>42495</v>
      </c>
      <c r="C12959" s="236" t="s">
        <v>774</v>
      </c>
      <c r="D12959" s="70">
        <v>65</v>
      </c>
      <c r="G12959" s="2"/>
      <c r="K12959" s="13"/>
    </row>
    <row r="12960" spans="1:12" hidden="1" outlineLevel="1">
      <c r="A12960" s="2"/>
      <c r="B12960" s="72">
        <v>42495</v>
      </c>
      <c r="C12960" s="236" t="s">
        <v>517</v>
      </c>
      <c r="D12960" s="70">
        <v>200</v>
      </c>
      <c r="G12960" s="2"/>
      <c r="K12960" s="13"/>
    </row>
    <row r="12961" spans="1:11" hidden="1" outlineLevel="1">
      <c r="A12961" s="2"/>
      <c r="B12961" s="72">
        <v>42495</v>
      </c>
      <c r="C12961" s="236" t="s">
        <v>401</v>
      </c>
      <c r="D12961" s="70">
        <v>50</v>
      </c>
      <c r="H12961" s="1009"/>
    </row>
    <row r="12962" spans="1:11" hidden="1" outlineLevel="1">
      <c r="A12962" s="2"/>
      <c r="B12962" s="72">
        <v>42495</v>
      </c>
      <c r="C12962" s="236" t="s">
        <v>6313</v>
      </c>
      <c r="D12962" s="70">
        <v>200</v>
      </c>
      <c r="H12962" s="1009"/>
      <c r="K12962" s="13"/>
    </row>
    <row r="12963" spans="1:11" hidden="1" outlineLevel="1">
      <c r="A12963" s="2"/>
      <c r="B12963" s="72">
        <v>42496</v>
      </c>
      <c r="C12963" s="236" t="s">
        <v>525</v>
      </c>
      <c r="D12963" s="70">
        <v>190</v>
      </c>
      <c r="J12963" s="1" t="s">
        <v>195</v>
      </c>
      <c r="K12963" s="13">
        <f>SUM(K12923:K12962)</f>
        <v>1450</v>
      </c>
    </row>
    <row r="12964" spans="1:11" hidden="1" outlineLevel="1">
      <c r="B12964" s="72">
        <v>42496</v>
      </c>
      <c r="C12964" s="236" t="s">
        <v>401</v>
      </c>
      <c r="D12964" s="70">
        <v>50</v>
      </c>
      <c r="J12964" s="1" t="s">
        <v>130</v>
      </c>
      <c r="K12964" s="225">
        <f>K12919-K12963</f>
        <v>250</v>
      </c>
    </row>
    <row r="12965" spans="1:11" hidden="1" outlineLevel="1">
      <c r="B12965" s="72">
        <v>42496</v>
      </c>
      <c r="C12965" s="236" t="s">
        <v>549</v>
      </c>
      <c r="D12965" s="70">
        <v>30</v>
      </c>
    </row>
    <row r="12966" spans="1:11" hidden="1" outlineLevel="1">
      <c r="B12966" s="72">
        <v>42497</v>
      </c>
      <c r="C12966" s="1" t="s">
        <v>7015</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4505</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36" t="s">
        <v>111</v>
      </c>
      <c r="D12971" s="70">
        <v>60</v>
      </c>
      <c r="F12971" s="2"/>
    </row>
    <row r="12972" spans="1:11" hidden="1" outlineLevel="1">
      <c r="B12972" s="72">
        <v>42498</v>
      </c>
      <c r="C12972" s="236"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4051</v>
      </c>
      <c r="D12978" s="2">
        <v>300</v>
      </c>
      <c r="G12978" s="2"/>
    </row>
    <row r="12979" spans="2:8" hidden="1" outlineLevel="1">
      <c r="B12979" s="72">
        <v>42500</v>
      </c>
      <c r="C12979" s="236" t="s">
        <v>246</v>
      </c>
      <c r="D12979" s="70">
        <v>175</v>
      </c>
      <c r="F12979" s="2"/>
      <c r="G12979" s="2"/>
    </row>
    <row r="12980" spans="2:8" hidden="1" outlineLevel="1">
      <c r="B12980" s="72">
        <v>42500</v>
      </c>
      <c r="C12980" s="236" t="s">
        <v>401</v>
      </c>
      <c r="D12980" s="70">
        <v>40</v>
      </c>
      <c r="F12980" s="2"/>
      <c r="G12980" s="2"/>
    </row>
    <row r="12981" spans="2:8" hidden="1" outlineLevel="1">
      <c r="B12981" s="72">
        <v>42500</v>
      </c>
      <c r="C12981" s="1" t="s">
        <v>224</v>
      </c>
      <c r="D12981" s="2">
        <v>10</v>
      </c>
      <c r="G12981" s="2"/>
    </row>
    <row r="12982" spans="2:8" hidden="1" outlineLevel="1">
      <c r="B12982" s="72">
        <v>42500</v>
      </c>
      <c r="C12982" s="236" t="s">
        <v>114</v>
      </c>
      <c r="D12982" s="70">
        <v>150</v>
      </c>
      <c r="F12982" s="2"/>
      <c r="G12982" s="2"/>
    </row>
    <row r="12983" spans="2:8" hidden="1" outlineLevel="1">
      <c r="B12983" s="72">
        <v>42500</v>
      </c>
      <c r="C12983" s="1" t="s">
        <v>7017</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7018</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4099</v>
      </c>
      <c r="D12992" s="2">
        <v>40</v>
      </c>
      <c r="F12992" s="2"/>
    </row>
    <row r="12993" spans="2:15" hidden="1" outlineLevel="1">
      <c r="B12993" s="72">
        <v>42501</v>
      </c>
      <c r="C12993" s="1" t="s">
        <v>4281</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33"/>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7024</v>
      </c>
      <c r="D13002" s="2">
        <v>20</v>
      </c>
      <c r="G13002" s="2"/>
      <c r="I13002" s="32"/>
      <c r="K13002" s="2"/>
    </row>
    <row r="13003" spans="2:15" hidden="1" outlineLevel="1">
      <c r="B13003" s="72">
        <v>42504</v>
      </c>
      <c r="C13003" s="1" t="s">
        <v>7026</v>
      </c>
      <c r="D13003" s="2">
        <v>1000</v>
      </c>
      <c r="F13003" s="2"/>
      <c r="I13003" s="32"/>
      <c r="K13003" s="2"/>
    </row>
    <row r="13004" spans="2:15" hidden="1" outlineLevel="1">
      <c r="B13004" s="72">
        <v>42504</v>
      </c>
      <c r="C13004" s="2" t="s">
        <v>7025</v>
      </c>
      <c r="D13004" s="2">
        <v>500</v>
      </c>
      <c r="F13004" s="2"/>
    </row>
    <row r="13005" spans="2:15" hidden="1" outlineLevel="1">
      <c r="B13005" s="72">
        <v>42504</v>
      </c>
      <c r="C13005" s="2" t="s">
        <v>7028</v>
      </c>
      <c r="D13005" s="2">
        <v>50</v>
      </c>
      <c r="F13005" s="2"/>
    </row>
    <row r="13006" spans="2:15" hidden="1" outlineLevel="1">
      <c r="B13006" s="72">
        <v>42504</v>
      </c>
      <c r="C13006" s="2" t="s">
        <v>132</v>
      </c>
      <c r="D13006" s="2">
        <v>200</v>
      </c>
      <c r="F13006" s="2"/>
      <c r="G13006" s="2"/>
    </row>
    <row r="13007" spans="2:15" hidden="1" outlineLevel="1">
      <c r="B13007" s="72">
        <v>42504</v>
      </c>
      <c r="C13007" s="2" t="s">
        <v>7029</v>
      </c>
      <c r="D13007" s="2">
        <v>200</v>
      </c>
      <c r="F13007" s="2"/>
    </row>
    <row r="13008" spans="2:15" hidden="1" outlineLevel="1">
      <c r="B13008" s="72">
        <v>42504</v>
      </c>
      <c r="C13008" s="2" t="s">
        <v>7031</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7032</v>
      </c>
      <c r="D13011" s="2">
        <v>280</v>
      </c>
    </row>
    <row r="13012" spans="2:10" hidden="1" outlineLevel="1">
      <c r="B13012" s="72">
        <v>42504</v>
      </c>
      <c r="C13012" s="1" t="s">
        <v>401</v>
      </c>
      <c r="D13012" s="2">
        <v>42</v>
      </c>
      <c r="F13012" s="2"/>
    </row>
    <row r="13013" spans="2:10" hidden="1" outlineLevel="1">
      <c r="B13013" s="72">
        <v>42504</v>
      </c>
      <c r="C13013" s="1" t="s">
        <v>4157</v>
      </c>
      <c r="D13013" s="2">
        <v>215</v>
      </c>
    </row>
    <row r="13014" spans="2:10" hidden="1" outlineLevel="1">
      <c r="B13014" s="72">
        <v>42505</v>
      </c>
      <c r="C13014" s="1" t="s">
        <v>7033</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7034</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7035</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2401</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7066</v>
      </c>
      <c r="D13047" s="2">
        <v>1000</v>
      </c>
      <c r="F13047" s="2"/>
    </row>
    <row r="13048" spans="2:6" hidden="1" outlineLevel="1">
      <c r="B13048" s="72">
        <v>42511</v>
      </c>
      <c r="C13048" s="1" t="s">
        <v>18</v>
      </c>
      <c r="D13048" s="2">
        <v>570</v>
      </c>
    </row>
    <row r="13049" spans="2:6" hidden="1" outlineLevel="1">
      <c r="B13049" s="72">
        <v>42511</v>
      </c>
      <c r="C13049" s="1" t="s">
        <v>7067</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67" t="s">
        <v>246</v>
      </c>
      <c r="D13052" s="404">
        <v>135</v>
      </c>
    </row>
    <row r="13053" spans="2:6" hidden="1" outlineLevel="1">
      <c r="B13053" s="72">
        <v>42512</v>
      </c>
      <c r="C13053" s="267" t="s">
        <v>525</v>
      </c>
      <c r="D13053" s="404">
        <v>25</v>
      </c>
      <c r="F13053" s="2"/>
    </row>
    <row r="13054" spans="2:6" hidden="1" outlineLevel="1">
      <c r="B13054" s="72">
        <v>42512</v>
      </c>
      <c r="C13054" s="267" t="s">
        <v>3731</v>
      </c>
      <c r="D13054" s="2">
        <v>110</v>
      </c>
      <c r="F13054" s="2"/>
    </row>
    <row r="13055" spans="2:6" hidden="1" outlineLevel="1">
      <c r="B13055" s="72">
        <v>42512</v>
      </c>
      <c r="C13055" s="267" t="s">
        <v>132</v>
      </c>
      <c r="D13055" s="404">
        <v>200</v>
      </c>
    </row>
    <row r="13056" spans="2:6" hidden="1" outlineLevel="1">
      <c r="B13056" s="72">
        <v>42512</v>
      </c>
      <c r="C13056" s="267" t="s">
        <v>57</v>
      </c>
      <c r="D13056" s="404">
        <v>250</v>
      </c>
    </row>
    <row r="13057" spans="2:6" hidden="1" outlineLevel="1">
      <c r="B13057" s="72">
        <v>42512</v>
      </c>
      <c r="C13057" s="1" t="s">
        <v>12</v>
      </c>
      <c r="D13057" s="2">
        <v>165</v>
      </c>
    </row>
    <row r="13058" spans="2:6" hidden="1" outlineLevel="1">
      <c r="B13058" s="72">
        <v>42512</v>
      </c>
      <c r="C13058" s="267" t="s">
        <v>666</v>
      </c>
      <c r="D13058" s="404">
        <v>1000</v>
      </c>
      <c r="F13058" s="228"/>
    </row>
    <row r="13059" spans="2:6" hidden="1" outlineLevel="1">
      <c r="B13059" s="72">
        <v>42512</v>
      </c>
      <c r="C13059" s="477" t="s">
        <v>7068</v>
      </c>
      <c r="D13059" s="404">
        <v>20</v>
      </c>
      <c r="F13059" s="2"/>
    </row>
    <row r="13060" spans="2:6" hidden="1" outlineLevel="1">
      <c r="B13060" s="72">
        <v>42512</v>
      </c>
      <c r="C13060" s="1" t="s">
        <v>6731</v>
      </c>
      <c r="D13060" s="2">
        <v>200</v>
      </c>
    </row>
    <row r="13061" spans="2:6" hidden="1" outlineLevel="1">
      <c r="B13061" s="72">
        <v>42513</v>
      </c>
      <c r="C13061" s="1" t="s">
        <v>367</v>
      </c>
      <c r="D13061" s="404">
        <v>2</v>
      </c>
      <c r="F13061" s="2"/>
    </row>
    <row r="13062" spans="2:6" hidden="1" outlineLevel="1">
      <c r="B13062" s="72">
        <v>42513</v>
      </c>
      <c r="C13062" s="267" t="s">
        <v>7069</v>
      </c>
      <c r="D13062" s="404">
        <v>10</v>
      </c>
      <c r="F13062" s="2"/>
    </row>
    <row r="13063" spans="2:6" hidden="1" outlineLevel="1">
      <c r="B13063" s="72">
        <v>42513</v>
      </c>
      <c r="C13063" s="404" t="s">
        <v>525</v>
      </c>
      <c r="D13063" s="404">
        <v>35</v>
      </c>
    </row>
    <row r="13064" spans="2:6" hidden="1" outlineLevel="1">
      <c r="B13064" s="72">
        <v>42513</v>
      </c>
      <c r="C13064" s="267" t="s">
        <v>5295</v>
      </c>
      <c r="D13064" s="404">
        <v>40</v>
      </c>
      <c r="F13064" s="2"/>
    </row>
    <row r="13065" spans="2:6" hidden="1" outlineLevel="1">
      <c r="B13065" s="72">
        <v>42513</v>
      </c>
      <c r="C13065" s="267" t="s">
        <v>2951</v>
      </c>
      <c r="D13065" s="404">
        <v>50</v>
      </c>
      <c r="F13065" s="2"/>
    </row>
    <row r="13066" spans="2:6" hidden="1" outlineLevel="1">
      <c r="B13066" s="72">
        <v>42514</v>
      </c>
      <c r="C13066" s="267" t="s">
        <v>7070</v>
      </c>
      <c r="D13066" s="404">
        <v>250</v>
      </c>
    </row>
    <row r="13067" spans="2:6" hidden="1" outlineLevel="1">
      <c r="B13067" s="72">
        <v>42514</v>
      </c>
      <c r="C13067" s="267" t="s">
        <v>2951</v>
      </c>
      <c r="D13067" s="404">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6636</v>
      </c>
      <c r="D13072" s="2">
        <v>2100</v>
      </c>
    </row>
    <row r="13073" spans="2:7" hidden="1" outlineLevel="1">
      <c r="B13073" s="72">
        <v>42515</v>
      </c>
      <c r="C13073" s="2" t="s">
        <v>7073</v>
      </c>
      <c r="D13073" s="2">
        <v>70</v>
      </c>
    </row>
    <row r="13074" spans="2:7" hidden="1" outlineLevel="1">
      <c r="B13074" s="72">
        <v>42515</v>
      </c>
      <c r="C13074" s="1" t="s">
        <v>23</v>
      </c>
      <c r="D13074" s="2">
        <v>230</v>
      </c>
      <c r="F13074" s="2"/>
    </row>
    <row r="13075" spans="2:7" hidden="1" outlineLevel="1">
      <c r="B13075" s="72">
        <v>42516</v>
      </c>
      <c r="C13075" s="1" t="s">
        <v>5295</v>
      </c>
      <c r="D13075" s="2">
        <v>25</v>
      </c>
    </row>
    <row r="13076" spans="2:7" hidden="1" outlineLevel="1">
      <c r="B13076" s="72">
        <v>42517</v>
      </c>
      <c r="C13076" s="1" t="s">
        <v>7074</v>
      </c>
      <c r="D13076" s="70">
        <v>1500</v>
      </c>
    </row>
    <row r="13077" spans="2:7" hidden="1" outlineLevel="1">
      <c r="B13077" s="72">
        <v>42517</v>
      </c>
      <c r="C13077" s="1" t="s">
        <v>7075</v>
      </c>
      <c r="D13077" s="2">
        <v>120</v>
      </c>
    </row>
    <row r="13078" spans="2:7" hidden="1" outlineLevel="1">
      <c r="B13078" s="72">
        <v>42517</v>
      </c>
      <c r="C13078" s="236" t="s">
        <v>7076</v>
      </c>
      <c r="D13078" s="70">
        <v>50</v>
      </c>
      <c r="F13078" s="2"/>
      <c r="G13078" s="2"/>
    </row>
    <row r="13079" spans="2:7" hidden="1" outlineLevel="1">
      <c r="B13079" s="72">
        <v>42517</v>
      </c>
      <c r="C13079" s="1" t="s">
        <v>7077</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4081</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3264</v>
      </c>
      <c r="D13087" s="2">
        <v>100</v>
      </c>
    </row>
    <row r="13088" spans="2:7" hidden="1" outlineLevel="1">
      <c r="B13088" s="72">
        <v>42517</v>
      </c>
      <c r="C13088" s="1" t="s">
        <v>289</v>
      </c>
      <c r="D13088" s="2">
        <v>20</v>
      </c>
    </row>
    <row r="13089" spans="2:4" hidden="1" outlineLevel="1">
      <c r="B13089" s="72">
        <v>42517</v>
      </c>
      <c r="C13089" s="1" t="s">
        <v>7078</v>
      </c>
      <c r="D13089" s="2">
        <v>20</v>
      </c>
    </row>
    <row r="13090" spans="2:4" hidden="1" outlineLevel="1">
      <c r="B13090" s="72">
        <v>42517</v>
      </c>
      <c r="C13090" s="1" t="s">
        <v>114</v>
      </c>
      <c r="D13090" s="2">
        <v>35</v>
      </c>
    </row>
    <row r="13091" spans="2:4" hidden="1" outlineLevel="1">
      <c r="B13091" s="72">
        <v>42518</v>
      </c>
      <c r="C13091" s="1" t="s">
        <v>6683</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2401</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7079</v>
      </c>
      <c r="D13097" s="2">
        <v>1000</v>
      </c>
    </row>
    <row r="13098" spans="2:4" hidden="1" outlineLevel="1">
      <c r="B13098" s="72">
        <v>42518</v>
      </c>
      <c r="C13098" s="1" t="s">
        <v>5295</v>
      </c>
      <c r="D13098" s="2">
        <v>25</v>
      </c>
    </row>
    <row r="13099" spans="2:4" hidden="1" outlineLevel="1">
      <c r="B13099" s="72">
        <v>42518</v>
      </c>
      <c r="C13099" s="1" t="s">
        <v>220</v>
      </c>
      <c r="D13099" s="2">
        <v>20</v>
      </c>
    </row>
    <row r="13100" spans="2:4" hidden="1" outlineLevel="1">
      <c r="B13100" s="72">
        <v>42519</v>
      </c>
      <c r="C13100" s="1" t="s">
        <v>5650</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2138</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3088</v>
      </c>
    </row>
    <row r="13108" spans="1:12" hidden="1" outlineLevel="1">
      <c r="B13108" s="72">
        <v>42521</v>
      </c>
      <c r="C13108" s="1" t="s">
        <v>525</v>
      </c>
      <c r="D13108" s="2">
        <v>70</v>
      </c>
      <c r="E13108" s="1">
        <v>475</v>
      </c>
    </row>
    <row r="13109" spans="1:12" collapsed="1">
      <c r="B13109" s="72"/>
      <c r="D13109" s="1"/>
    </row>
    <row r="13110" spans="1:12">
      <c r="B13110" s="2472">
        <v>42522</v>
      </c>
      <c r="C13110" s="2472"/>
      <c r="D13110" s="2472"/>
      <c r="E13110" s="2472"/>
      <c r="F13110" s="2472"/>
      <c r="G13110" s="2472"/>
      <c r="H13110" s="2472"/>
      <c r="I13110" s="2472"/>
      <c r="J13110" s="2472"/>
      <c r="K13110" s="2472"/>
      <c r="L13110" s="2472"/>
    </row>
    <row r="13111" spans="1:12" hidden="1" outlineLevel="1">
      <c r="B13111" s="2473" t="s">
        <v>0</v>
      </c>
      <c r="C13111" s="2473"/>
      <c r="D13111" s="2473"/>
      <c r="I13111" s="2473" t="s">
        <v>2638</v>
      </c>
      <c r="J13111" s="2473"/>
      <c r="K13111" s="2473"/>
    </row>
    <row r="13112" spans="1:12" hidden="1" outlineLevel="1">
      <c r="B13112" s="3" t="s">
        <v>115</v>
      </c>
      <c r="C13112" s="3" t="s">
        <v>116</v>
      </c>
      <c r="D13112" s="4" t="s">
        <v>4</v>
      </c>
      <c r="I13112" s="3" t="s">
        <v>115</v>
      </c>
      <c r="J13112" s="3" t="s">
        <v>116</v>
      </c>
      <c r="K13112" s="4" t="s">
        <v>4</v>
      </c>
    </row>
    <row r="13113" spans="1:12" hidden="1" outlineLevel="1">
      <c r="A13113" s="545" t="s">
        <v>2859</v>
      </c>
      <c r="B13113" s="546" t="s">
        <v>241</v>
      </c>
      <c r="C13113" s="547" t="s">
        <v>193</v>
      </c>
      <c r="D13113" s="691">
        <v>12000</v>
      </c>
      <c r="E13113" s="28"/>
      <c r="I13113" s="72">
        <v>42522</v>
      </c>
      <c r="J13113" s="1" t="s">
        <v>41</v>
      </c>
      <c r="K13113" s="70">
        <v>250</v>
      </c>
    </row>
    <row r="13114" spans="1:12" hidden="1" outlineLevel="1">
      <c r="A13114" s="438" t="s">
        <v>421</v>
      </c>
      <c r="B13114" s="549">
        <v>42533</v>
      </c>
      <c r="C13114" s="463" t="s">
        <v>6436</v>
      </c>
      <c r="D13114" s="587">
        <v>1000</v>
      </c>
      <c r="E13114" s="28"/>
      <c r="I13114" s="72"/>
      <c r="K13114" s="70"/>
    </row>
    <row r="13115" spans="1:12" hidden="1" outlineLevel="1">
      <c r="A13115" s="438" t="s">
        <v>421</v>
      </c>
      <c r="B13115" s="549">
        <v>42533</v>
      </c>
      <c r="C13115" s="463" t="s">
        <v>6437</v>
      </c>
      <c r="D13115" s="587">
        <v>1220</v>
      </c>
      <c r="E13115" s="28"/>
      <c r="K13115" s="70"/>
    </row>
    <row r="13116" spans="1:12" hidden="1" outlineLevel="1">
      <c r="A13116" s="714" t="s">
        <v>464</v>
      </c>
      <c r="B13116" s="551">
        <v>42528</v>
      </c>
      <c r="C13116" s="716" t="s">
        <v>6501</v>
      </c>
      <c r="D13116" s="743">
        <v>1086</v>
      </c>
      <c r="E13116" s="28"/>
      <c r="K13116" s="70"/>
    </row>
    <row r="13117" spans="1:12" hidden="1" outlineLevel="1">
      <c r="A13117" s="709" t="s">
        <v>467</v>
      </c>
      <c r="B13117" s="710">
        <v>42544</v>
      </c>
      <c r="C13117" s="709" t="s">
        <v>656</v>
      </c>
      <c r="D13117" s="590">
        <v>230</v>
      </c>
      <c r="E13117" s="28"/>
      <c r="K13117" s="70"/>
    </row>
    <row r="13118" spans="1:12" hidden="1" outlineLevel="1">
      <c r="A13118" s="709" t="s">
        <v>467</v>
      </c>
      <c r="B13118" s="710" t="s">
        <v>608</v>
      </c>
      <c r="C13118" s="709" t="s">
        <v>3305</v>
      </c>
      <c r="D13118" s="590" t="s">
        <v>608</v>
      </c>
      <c r="E13118" s="28"/>
      <c r="F13118" s="804" t="s">
        <v>4856</v>
      </c>
      <c r="G13118" s="280"/>
      <c r="I13118" s="72"/>
      <c r="K13118" s="70"/>
    </row>
    <row r="13119" spans="1:12" hidden="1" outlineLevel="1">
      <c r="A13119" s="709" t="s">
        <v>467</v>
      </c>
      <c r="B13119" s="710">
        <v>42545</v>
      </c>
      <c r="C13119" s="709" t="s">
        <v>3304</v>
      </c>
      <c r="D13119" s="953">
        <v>286.36</v>
      </c>
      <c r="E13119" s="72"/>
      <c r="F13119" s="772" t="s">
        <v>6173</v>
      </c>
      <c r="G13119" s="773">
        <f>D13135</f>
        <v>785</v>
      </c>
      <c r="I13119" s="72"/>
      <c r="K13119" s="70"/>
    </row>
    <row r="13120" spans="1:12" hidden="1" outlineLevel="1">
      <c r="A13120" s="709" t="s">
        <v>467</v>
      </c>
      <c r="B13120" s="710">
        <v>42545</v>
      </c>
      <c r="C13120" s="709" t="s">
        <v>614</v>
      </c>
      <c r="D13120" s="590">
        <v>355.82</v>
      </c>
      <c r="E13120" s="72"/>
      <c r="F13120" s="772" t="s">
        <v>6</v>
      </c>
      <c r="G13120" s="773">
        <f>D13125</f>
        <v>1000</v>
      </c>
      <c r="I13120" s="72"/>
      <c r="J13120" s="1" t="s">
        <v>195</v>
      </c>
      <c r="K13120" s="225">
        <f>SUM(K13113:K13119)</f>
        <v>250</v>
      </c>
    </row>
    <row r="13121" spans="1:13" hidden="1" outlineLevel="1">
      <c r="A13121" s="438" t="s">
        <v>421</v>
      </c>
      <c r="B13121" s="549">
        <v>42544</v>
      </c>
      <c r="C13121" s="554" t="s">
        <v>475</v>
      </c>
      <c r="D13121" s="695">
        <v>600</v>
      </c>
      <c r="F13121" s="772" t="s">
        <v>3732</v>
      </c>
      <c r="G13121" s="773">
        <f>D13114</f>
        <v>1000</v>
      </c>
      <c r="I13121" s="32"/>
      <c r="K13121" s="225"/>
    </row>
    <row r="13122" spans="1:13" hidden="1" outlineLevel="1">
      <c r="A13122" s="438" t="s">
        <v>421</v>
      </c>
      <c r="B13122" s="549">
        <v>42535</v>
      </c>
      <c r="C13122" s="554" t="s">
        <v>283</v>
      </c>
      <c r="D13122" s="695">
        <v>600</v>
      </c>
      <c r="E13122" s="28"/>
      <c r="F13122" s="1164" t="s">
        <v>531</v>
      </c>
      <c r="G13122" s="1165">
        <f>D13115</f>
        <v>1220</v>
      </c>
    </row>
    <row r="13123" spans="1:13" hidden="1" outlineLevel="1">
      <c r="A13123" s="709" t="s">
        <v>467</v>
      </c>
      <c r="B13123" s="710">
        <v>42545</v>
      </c>
      <c r="C13123" s="711" t="s">
        <v>27</v>
      </c>
      <c r="D13123" s="953">
        <v>1148.8599999999999</v>
      </c>
      <c r="E13123" s="733"/>
      <c r="F13123" s="280" t="s">
        <v>195</v>
      </c>
      <c r="G13123" s="294">
        <f>SUM(G13119:G13122)</f>
        <v>4005</v>
      </c>
      <c r="I13123" s="1" t="s">
        <v>115</v>
      </c>
      <c r="J13123" s="1" t="s">
        <v>2</v>
      </c>
      <c r="K13123" s="1" t="s">
        <v>4</v>
      </c>
    </row>
    <row r="13124" spans="1:13" hidden="1" outlineLevel="1">
      <c r="A13124" s="550" t="s">
        <v>3306</v>
      </c>
      <c r="B13124" s="551" t="s">
        <v>608</v>
      </c>
      <c r="C13124" s="560" t="s">
        <v>3310</v>
      </c>
      <c r="D13124" s="693" t="s">
        <v>608</v>
      </c>
      <c r="E13124" s="733"/>
      <c r="I13124" s="72">
        <v>42539</v>
      </c>
      <c r="J13124" s="1" t="s">
        <v>549</v>
      </c>
      <c r="K13124" s="2">
        <v>250</v>
      </c>
      <c r="L13124" s="13"/>
    </row>
    <row r="13125" spans="1:13" ht="15" hidden="1" customHeight="1" outlineLevel="1">
      <c r="A13125" s="438" t="s">
        <v>421</v>
      </c>
      <c r="B13125" s="549">
        <v>42543</v>
      </c>
      <c r="C13125" s="554" t="s">
        <v>6</v>
      </c>
      <c r="D13125" s="1002">
        <v>1000</v>
      </c>
      <c r="E13125" s="28"/>
      <c r="I13125" s="72"/>
      <c r="J13125" s="236"/>
      <c r="K13125" s="2"/>
      <c r="L13125" s="13"/>
      <c r="M13125" s="13"/>
    </row>
    <row r="13126" spans="1:13" hidden="1" outlineLevel="1">
      <c r="A13126" s="545" t="s">
        <v>2859</v>
      </c>
      <c r="B13126" s="546" t="s">
        <v>608</v>
      </c>
      <c r="C13126" s="547" t="s">
        <v>6</v>
      </c>
      <c r="D13126" s="691" t="s">
        <v>608</v>
      </c>
      <c r="E13126" s="28"/>
      <c r="I13126" s="72"/>
      <c r="J13126" s="236"/>
      <c r="K13126" s="2"/>
      <c r="L13126" s="13"/>
    </row>
    <row r="13127" spans="1:13" hidden="1" outlineLevel="1">
      <c r="A13127" s="545" t="s">
        <v>2859</v>
      </c>
      <c r="B13127" s="546">
        <v>42524</v>
      </c>
      <c r="C13127" s="547" t="s">
        <v>3312</v>
      </c>
      <c r="D13127" s="691">
        <v>25000</v>
      </c>
      <c r="E13127" s="28"/>
      <c r="I13127" s="249"/>
      <c r="J13127" s="200"/>
      <c r="K13127" s="2"/>
      <c r="L13127" s="13"/>
    </row>
    <row r="13128" spans="1:13" hidden="1" outlineLevel="1">
      <c r="A13128" s="545" t="s">
        <v>2859</v>
      </c>
      <c r="B13128" s="546">
        <v>42528</v>
      </c>
      <c r="C13128" s="547" t="s">
        <v>5050</v>
      </c>
      <c r="D13128" s="691">
        <v>11908.31</v>
      </c>
      <c r="E13128" s="733"/>
      <c r="G13128" s="2"/>
      <c r="I13128" s="249"/>
      <c r="K13128" s="13"/>
      <c r="L13128" s="13"/>
    </row>
    <row r="13129" spans="1:13" hidden="1" outlineLevel="1">
      <c r="A13129" s="545" t="s">
        <v>2859</v>
      </c>
      <c r="B13129" s="546">
        <v>42528</v>
      </c>
      <c r="C13129" s="547" t="s">
        <v>5051</v>
      </c>
      <c r="D13129" s="691">
        <v>6141.02</v>
      </c>
      <c r="E13129" s="28"/>
      <c r="G13129" s="2"/>
      <c r="H13129" s="1009"/>
      <c r="I13129" s="249"/>
      <c r="K13129" s="13"/>
      <c r="L13129" s="13"/>
    </row>
    <row r="13130" spans="1:13" hidden="1" outlineLevel="1">
      <c r="A13130" s="709" t="s">
        <v>467</v>
      </c>
      <c r="B13130" s="710">
        <v>42548</v>
      </c>
      <c r="C13130" s="711" t="s">
        <v>6684</v>
      </c>
      <c r="D13130" s="953">
        <v>2000</v>
      </c>
      <c r="E13130" s="72"/>
      <c r="G13130" s="2"/>
      <c r="H13130" s="1009"/>
      <c r="I13130" s="249"/>
      <c r="K13130" s="13"/>
      <c r="L13130" s="13"/>
    </row>
    <row r="13131" spans="1:13" hidden="1" outlineLevel="1">
      <c r="E13131" s="28"/>
      <c r="I13131" s="249"/>
      <c r="K13131" s="13"/>
      <c r="L13131" s="13"/>
    </row>
    <row r="13132" spans="1:13" ht="33" hidden="1" customHeight="1" outlineLevel="1">
      <c r="A13132" s="438" t="s">
        <v>421</v>
      </c>
      <c r="B13132" s="549">
        <v>42527</v>
      </c>
      <c r="C13132" s="554" t="s">
        <v>7082</v>
      </c>
      <c r="D13132" s="587">
        <f>30*43</f>
        <v>1290</v>
      </c>
      <c r="E13132" s="28"/>
      <c r="G13132" s="2"/>
      <c r="I13132" s="249"/>
      <c r="K13132" s="13"/>
      <c r="L13132" s="13"/>
    </row>
    <row r="13133" spans="1:13" hidden="1" outlineLevel="1">
      <c r="A13133" s="438" t="s">
        <v>421</v>
      </c>
      <c r="B13133" s="549">
        <v>42527</v>
      </c>
      <c r="C13133" s="554" t="s">
        <v>2598</v>
      </c>
      <c r="D13133" s="587">
        <v>140</v>
      </c>
      <c r="E13133" s="399"/>
      <c r="H13133" s="1009"/>
      <c r="I13133" s="249"/>
      <c r="K13133" s="13"/>
      <c r="L13133" s="13"/>
    </row>
    <row r="13134" spans="1:13" ht="30" hidden="1" outlineLevel="1">
      <c r="A13134" s="438" t="s">
        <v>6087</v>
      </c>
      <c r="B13134" s="549">
        <v>42527</v>
      </c>
      <c r="C13134" s="554" t="s">
        <v>7083</v>
      </c>
      <c r="D13134" s="587">
        <f>15*43</f>
        <v>645</v>
      </c>
      <c r="G13134" s="2"/>
      <c r="H13134" s="1009"/>
      <c r="I13134" s="249"/>
      <c r="K13134" s="13"/>
      <c r="L13134" s="13"/>
    </row>
    <row r="13135" spans="1:13" hidden="1" outlineLevel="1">
      <c r="A13135" s="438" t="s">
        <v>421</v>
      </c>
      <c r="B13135" s="710">
        <v>42527</v>
      </c>
      <c r="C13135" s="711" t="s">
        <v>4050</v>
      </c>
      <c r="D13135" s="953">
        <f>D13132+D13133-D13134</f>
        <v>785</v>
      </c>
      <c r="I13135" s="32"/>
      <c r="K13135" s="13"/>
      <c r="L13135" s="13"/>
    </row>
    <row r="13136" spans="1:13" hidden="1" outlineLevel="1">
      <c r="G13136" s="2"/>
      <c r="H13136" s="1009"/>
      <c r="I13136" s="32"/>
      <c r="K13136" s="13"/>
      <c r="L13136" s="13"/>
    </row>
    <row r="13137" spans="1:12" hidden="1" outlineLevel="1">
      <c r="D13137" s="1"/>
      <c r="G13137" s="2"/>
      <c r="H13137" s="1009"/>
      <c r="I13137" s="32"/>
      <c r="K13137" s="13"/>
      <c r="L13137" s="13"/>
    </row>
    <row r="13138" spans="1:12" hidden="1" outlineLevel="1">
      <c r="B13138" s="72">
        <v>42522</v>
      </c>
      <c r="C13138" s="1" t="s">
        <v>246</v>
      </c>
      <c r="D13138" s="2">
        <v>100</v>
      </c>
      <c r="F13138" s="730" t="s">
        <v>3546</v>
      </c>
      <c r="G13138" s="2"/>
      <c r="I13138" s="32"/>
      <c r="K13138" s="13"/>
      <c r="L13138" s="13"/>
    </row>
    <row r="13139" spans="1:12" hidden="1" outlineLevel="1">
      <c r="B13139" s="72">
        <v>42522</v>
      </c>
      <c r="C13139" s="1" t="s">
        <v>6352</v>
      </c>
      <c r="D13139" s="2">
        <v>10</v>
      </c>
      <c r="E13139" s="2"/>
      <c r="F13139" s="280" t="s">
        <v>7138</v>
      </c>
      <c r="G13139" s="294">
        <v>300</v>
      </c>
      <c r="H13139" s="1009"/>
      <c r="I13139" s="32"/>
      <c r="K13139" s="13"/>
      <c r="L13139" s="13"/>
    </row>
    <row r="13140" spans="1:12" hidden="1" outlineLevel="1">
      <c r="B13140" s="72">
        <v>42522</v>
      </c>
      <c r="C13140" s="1" t="s">
        <v>57</v>
      </c>
      <c r="D13140" s="2">
        <v>63</v>
      </c>
      <c r="F13140" s="280" t="s">
        <v>7141</v>
      </c>
      <c r="G13140" s="294">
        <v>500</v>
      </c>
      <c r="H13140" s="1009"/>
      <c r="I13140" s="32"/>
      <c r="K13140" s="13"/>
      <c r="L13140" s="13"/>
    </row>
    <row r="13141" spans="1:12" hidden="1" outlineLevel="1">
      <c r="B13141" s="72">
        <v>42522</v>
      </c>
      <c r="C13141" s="1" t="s">
        <v>3342</v>
      </c>
      <c r="D13141" s="2">
        <v>30</v>
      </c>
      <c r="F13141" s="280" t="s">
        <v>7143</v>
      </c>
      <c r="G13141" s="294">
        <v>100</v>
      </c>
      <c r="I13141" s="32"/>
      <c r="K13141" s="13"/>
      <c r="L13141" s="13"/>
    </row>
    <row r="13142" spans="1:12" hidden="1" outlineLevel="1">
      <c r="B13142" s="72">
        <v>42522</v>
      </c>
      <c r="C13142" s="1" t="s">
        <v>220</v>
      </c>
      <c r="D13142" s="2">
        <v>20</v>
      </c>
      <c r="F13142" s="730" t="s">
        <v>7144</v>
      </c>
      <c r="G13142" s="294">
        <f>SUM(G13139:G13141)</f>
        <v>900</v>
      </c>
      <c r="H13142" s="1009"/>
      <c r="I13142" s="32"/>
      <c r="K13142" s="13"/>
      <c r="L13142" s="13"/>
    </row>
    <row r="13143" spans="1:12" hidden="1" outlineLevel="1">
      <c r="B13143" s="72">
        <v>42523</v>
      </c>
      <c r="C13143" s="1" t="s">
        <v>7084</v>
      </c>
      <c r="D13143" s="2">
        <v>20</v>
      </c>
      <c r="H13143" s="1009"/>
      <c r="I13143" s="32"/>
      <c r="K13143" s="13"/>
      <c r="L13143" s="13"/>
    </row>
    <row r="13144" spans="1:12" hidden="1" outlineLevel="1">
      <c r="B13144" s="72">
        <v>42523</v>
      </c>
      <c r="C13144" s="1" t="s">
        <v>246</v>
      </c>
      <c r="D13144" s="2">
        <v>50</v>
      </c>
      <c r="F13144" s="280" t="s">
        <v>7142</v>
      </c>
      <c r="G13144" s="294"/>
      <c r="I13144" s="32"/>
      <c r="K13144" s="13"/>
      <c r="L13144" s="13"/>
    </row>
    <row r="13145" spans="1:12" hidden="1" outlineLevel="1">
      <c r="B13145" s="72">
        <v>42523</v>
      </c>
      <c r="C13145" s="1" t="s">
        <v>157</v>
      </c>
      <c r="D13145" s="2">
        <v>28</v>
      </c>
      <c r="F13145" s="280" t="s">
        <v>7139</v>
      </c>
      <c r="G13145" s="294">
        <v>402</v>
      </c>
      <c r="I13145" s="32"/>
      <c r="K13145" s="13"/>
      <c r="L13145" s="13"/>
    </row>
    <row r="13146" spans="1:12" hidden="1" outlineLevel="1">
      <c r="B13146" s="72">
        <v>42523</v>
      </c>
      <c r="C13146" s="1" t="s">
        <v>23</v>
      </c>
      <c r="D13146" s="2">
        <v>170</v>
      </c>
      <c r="F13146" s="280" t="s">
        <v>7140</v>
      </c>
      <c r="G13146" s="294">
        <v>30</v>
      </c>
      <c r="I13146" s="32"/>
      <c r="K13146" s="13"/>
      <c r="L13146" s="13"/>
    </row>
    <row r="13147" spans="1:12" hidden="1" outlineLevel="1">
      <c r="B13147" s="72">
        <v>42523</v>
      </c>
      <c r="C13147" s="1" t="s">
        <v>802</v>
      </c>
      <c r="D13147" s="2">
        <v>100</v>
      </c>
      <c r="F13147" s="730" t="s">
        <v>7145</v>
      </c>
      <c r="G13147" s="294">
        <f>SUM(G13144:G13146)</f>
        <v>432</v>
      </c>
      <c r="I13147" s="32"/>
      <c r="K13147" s="13"/>
      <c r="L13147" s="13"/>
    </row>
    <row r="13148" spans="1:12" hidden="1" outlineLevel="1">
      <c r="B13148" s="72">
        <v>42523</v>
      </c>
      <c r="C13148" s="1" t="s">
        <v>132</v>
      </c>
      <c r="D13148" s="2">
        <v>500</v>
      </c>
      <c r="H13148" s="1009"/>
      <c r="I13148" s="32"/>
      <c r="K13148" s="13"/>
      <c r="L13148" s="13"/>
    </row>
    <row r="13149" spans="1:12" hidden="1" outlineLevel="1">
      <c r="B13149" s="72">
        <v>42524</v>
      </c>
      <c r="C13149" s="383" t="s">
        <v>51</v>
      </c>
      <c r="D13149" s="2">
        <v>10</v>
      </c>
      <c r="F13149" s="280" t="s">
        <v>7149</v>
      </c>
      <c r="G13149" s="294">
        <v>1500</v>
      </c>
      <c r="I13149" s="32"/>
      <c r="K13149" s="13"/>
      <c r="L13149" s="13"/>
    </row>
    <row r="13150" spans="1:12" hidden="1" outlineLevel="1">
      <c r="B13150" s="72">
        <v>42524</v>
      </c>
      <c r="C13150" s="1" t="s">
        <v>525</v>
      </c>
      <c r="D13150" s="2">
        <v>10</v>
      </c>
      <c r="F13150" s="280" t="s">
        <v>7146</v>
      </c>
      <c r="G13150" s="294">
        <f>G13142</f>
        <v>900</v>
      </c>
      <c r="I13150" s="32"/>
      <c r="K13150" s="13"/>
      <c r="L13150" s="13"/>
    </row>
    <row r="13151" spans="1:12" hidden="1" outlineLevel="1">
      <c r="A13151" s="2"/>
      <c r="B13151" s="72">
        <v>42524</v>
      </c>
      <c r="C13151" s="1" t="s">
        <v>112</v>
      </c>
      <c r="D13151" s="2">
        <v>12</v>
      </c>
      <c r="F13151" s="730" t="s">
        <v>7150</v>
      </c>
      <c r="G13151" s="703">
        <f>G13149-G13150</f>
        <v>600</v>
      </c>
      <c r="I13151" s="32"/>
      <c r="K13151" s="13"/>
    </row>
    <row r="13152" spans="1:12" hidden="1" outlineLevel="1">
      <c r="A13152" s="2"/>
      <c r="B13152" s="72">
        <v>42524</v>
      </c>
      <c r="C13152" s="1" t="s">
        <v>516</v>
      </c>
      <c r="D13152" s="2">
        <v>20</v>
      </c>
      <c r="F13152" s="280" t="s">
        <v>7147</v>
      </c>
      <c r="G13152" s="294">
        <v>400</v>
      </c>
      <c r="I13152" s="32"/>
      <c r="K13152" s="13"/>
    </row>
    <row r="13153" spans="1:11" hidden="1" outlineLevel="1">
      <c r="B13153" s="72">
        <v>42524</v>
      </c>
      <c r="C13153" s="1" t="s">
        <v>367</v>
      </c>
      <c r="D13153" s="2">
        <v>11</v>
      </c>
      <c r="F13153" s="730" t="s">
        <v>7148</v>
      </c>
      <c r="G13153" s="703">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80" t="s">
        <v>7156</v>
      </c>
      <c r="G13155" s="294">
        <v>600</v>
      </c>
      <c r="K13155" s="13"/>
    </row>
    <row r="13156" spans="1:11" hidden="1" outlineLevel="1">
      <c r="A13156" s="2"/>
      <c r="B13156" s="72">
        <v>42525</v>
      </c>
      <c r="C13156" s="236" t="s">
        <v>2282</v>
      </c>
      <c r="D13156" s="70">
        <v>35</v>
      </c>
      <c r="F13156" s="280" t="s">
        <v>2950</v>
      </c>
      <c r="G13156" s="294">
        <v>50</v>
      </c>
      <c r="I13156" s="32"/>
      <c r="K13156" s="13"/>
    </row>
    <row r="13157" spans="1:11" hidden="1" outlineLevel="1">
      <c r="A13157" s="2"/>
      <c r="B13157" s="72">
        <v>42525</v>
      </c>
      <c r="C13157" s="1" t="s">
        <v>367</v>
      </c>
      <c r="D13157" s="70">
        <v>108</v>
      </c>
      <c r="F13157" s="280" t="s">
        <v>525</v>
      </c>
      <c r="G13157" s="294">
        <v>50</v>
      </c>
      <c r="H13157" s="1009"/>
      <c r="K13157" s="13"/>
    </row>
    <row r="13158" spans="1:11" hidden="1" outlineLevel="1">
      <c r="A13158" s="2"/>
      <c r="B13158" s="72">
        <v>42525</v>
      </c>
      <c r="C13158" s="236" t="s">
        <v>7084</v>
      </c>
      <c r="D13158" s="70">
        <v>30</v>
      </c>
      <c r="F13158" s="280" t="s">
        <v>7173</v>
      </c>
      <c r="G13158" s="294">
        <f>SUM(G13155:G13157)</f>
        <v>700</v>
      </c>
      <c r="K13158" s="13"/>
    </row>
    <row r="13159" spans="1:11" hidden="1" outlineLevel="1">
      <c r="A13159" s="2"/>
      <c r="B13159" s="72">
        <v>42525</v>
      </c>
      <c r="C13159" s="236" t="s">
        <v>5295</v>
      </c>
      <c r="D13159" s="70">
        <v>40</v>
      </c>
      <c r="G13159" s="2"/>
      <c r="K13159" s="13"/>
    </row>
    <row r="13160" spans="1:11" hidden="1" outlineLevel="1">
      <c r="A13160" s="2"/>
      <c r="B13160" s="72">
        <v>42525</v>
      </c>
      <c r="C13160" s="236" t="s">
        <v>12</v>
      </c>
      <c r="D13160" s="70">
        <v>240</v>
      </c>
      <c r="G13160" s="2"/>
      <c r="K13160" s="13"/>
    </row>
    <row r="13161" spans="1:11" hidden="1" outlineLevel="1">
      <c r="A13161" s="2"/>
      <c r="B13161" s="72">
        <v>42525</v>
      </c>
      <c r="C13161" s="236" t="s">
        <v>63</v>
      </c>
      <c r="D13161" s="70">
        <v>45</v>
      </c>
      <c r="G13161" s="2"/>
      <c r="K13161" s="13"/>
    </row>
    <row r="13162" spans="1:11" hidden="1" outlineLevel="1">
      <c r="A13162" s="2"/>
      <c r="B13162" s="72">
        <v>42525</v>
      </c>
      <c r="C13162" s="236" t="s">
        <v>51</v>
      </c>
      <c r="D13162" s="70">
        <v>113</v>
      </c>
      <c r="H13162" s="1009"/>
    </row>
    <row r="13163" spans="1:11" hidden="1" outlineLevel="1">
      <c r="A13163" s="2"/>
      <c r="B13163" s="72">
        <v>42525</v>
      </c>
      <c r="C13163" s="236" t="s">
        <v>220</v>
      </c>
      <c r="D13163" s="70">
        <v>25</v>
      </c>
      <c r="H13163" s="1009"/>
      <c r="K13163" s="13"/>
    </row>
    <row r="13164" spans="1:11" hidden="1" outlineLevel="1">
      <c r="A13164" s="2"/>
      <c r="B13164" s="72">
        <v>42526</v>
      </c>
      <c r="C13164" s="236" t="s">
        <v>51</v>
      </c>
      <c r="D13164" s="70">
        <v>16</v>
      </c>
      <c r="J13164" s="1" t="s">
        <v>195</v>
      </c>
      <c r="K13164" s="13">
        <f>SUM(K13124:K13163)</f>
        <v>250</v>
      </c>
    </row>
    <row r="13165" spans="1:11" hidden="1" outlineLevel="1">
      <c r="B13165" s="72">
        <v>42526</v>
      </c>
      <c r="C13165" s="236" t="s">
        <v>7085</v>
      </c>
      <c r="D13165" s="70">
        <v>110</v>
      </c>
      <c r="J13165" s="1" t="s">
        <v>130</v>
      </c>
      <c r="K13165" s="225">
        <f>K13120-K13164</f>
        <v>0</v>
      </c>
    </row>
    <row r="13166" spans="1:11" hidden="1" outlineLevel="1">
      <c r="B13166" s="72">
        <v>42526</v>
      </c>
      <c r="C13166" s="236" t="s">
        <v>2556</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36" t="s">
        <v>401</v>
      </c>
      <c r="D13172" s="70">
        <v>56</v>
      </c>
      <c r="F13172" s="2"/>
    </row>
    <row r="13173" spans="2:8" hidden="1" outlineLevel="1">
      <c r="B13173" s="72">
        <v>42528</v>
      </c>
      <c r="C13173" s="236" t="s">
        <v>525</v>
      </c>
      <c r="D13173" s="70">
        <v>160</v>
      </c>
      <c r="F13173" s="2"/>
    </row>
    <row r="13174" spans="2:8" hidden="1" outlineLevel="1">
      <c r="B13174" s="72">
        <v>42528</v>
      </c>
      <c r="C13174" s="1" t="s">
        <v>2681</v>
      </c>
      <c r="D13174" s="2">
        <v>50</v>
      </c>
    </row>
    <row r="13175" spans="2:8" hidden="1" outlineLevel="1">
      <c r="B13175" s="72">
        <v>42529</v>
      </c>
      <c r="C13175" s="1" t="s">
        <v>525</v>
      </c>
      <c r="D13175" s="2">
        <v>213</v>
      </c>
    </row>
    <row r="13176" spans="2:8" hidden="1" outlineLevel="1">
      <c r="B13176" s="72">
        <v>42529</v>
      </c>
      <c r="C13176" s="1" t="s">
        <v>7097</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36" t="s">
        <v>516</v>
      </c>
      <c r="D13180" s="70">
        <v>20</v>
      </c>
      <c r="F13180" s="2"/>
      <c r="G13180" s="2"/>
    </row>
    <row r="13181" spans="2:8" hidden="1" outlineLevel="1">
      <c r="B13181" s="72">
        <v>42531</v>
      </c>
      <c r="C13181" s="236" t="s">
        <v>525</v>
      </c>
      <c r="D13181" s="70">
        <v>220</v>
      </c>
      <c r="F13181" s="2"/>
      <c r="G13181" s="2"/>
    </row>
    <row r="13182" spans="2:8" hidden="1" outlineLevel="1">
      <c r="B13182" s="72">
        <v>42531</v>
      </c>
      <c r="C13182" s="1" t="s">
        <v>373</v>
      </c>
      <c r="D13182" s="2">
        <v>4000</v>
      </c>
      <c r="G13182" s="2"/>
    </row>
    <row r="13183" spans="2:8" hidden="1" outlineLevel="1">
      <c r="B13183" s="72">
        <v>42531</v>
      </c>
      <c r="C13183" s="236"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5395</v>
      </c>
      <c r="D13185" s="2">
        <v>400</v>
      </c>
      <c r="F13185" s="2"/>
      <c r="H13185" s="7"/>
    </row>
    <row r="13186" spans="2:8" hidden="1" outlineLevel="1">
      <c r="B13186" s="72">
        <v>42532</v>
      </c>
      <c r="C13186" s="1" t="s">
        <v>7007</v>
      </c>
      <c r="D13186" s="2">
        <v>20</v>
      </c>
      <c r="H13186" s="7"/>
    </row>
    <row r="13187" spans="2:8" hidden="1" outlineLevel="1">
      <c r="B13187" s="72">
        <v>42532</v>
      </c>
      <c r="C13187" s="1" t="s">
        <v>5859</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7098</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33"/>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7099</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3052</v>
      </c>
      <c r="D13208" s="2">
        <v>20</v>
      </c>
      <c r="F13208" s="2"/>
    </row>
    <row r="13209" spans="2:15" hidden="1" outlineLevel="1">
      <c r="B13209" s="72">
        <v>42538</v>
      </c>
      <c r="C13209" s="2" t="s">
        <v>163</v>
      </c>
      <c r="D13209" s="2">
        <v>10</v>
      </c>
    </row>
    <row r="13210" spans="2:15" hidden="1" outlineLevel="1">
      <c r="B13210" s="72">
        <v>42538</v>
      </c>
      <c r="C13210" s="2" t="s">
        <v>2845</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7100</v>
      </c>
      <c r="D13214" s="2">
        <v>110</v>
      </c>
    </row>
    <row r="13215" spans="2:15" hidden="1" outlineLevel="1">
      <c r="B13215" s="72">
        <v>42539</v>
      </c>
      <c r="C13215" s="1" t="s">
        <v>7101</v>
      </c>
      <c r="D13215" s="2">
        <v>500</v>
      </c>
      <c r="F13215" s="2"/>
    </row>
    <row r="13216" spans="2:15" hidden="1" outlineLevel="1">
      <c r="B13216" s="72">
        <v>42539</v>
      </c>
      <c r="C13216" s="1" t="s">
        <v>7102</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7105</v>
      </c>
      <c r="D13222" s="2">
        <v>100</v>
      </c>
      <c r="F13222" s="2"/>
      <c r="H13222" s="7"/>
    </row>
    <row r="13223" spans="2:10" hidden="1" outlineLevel="1">
      <c r="B13223" s="72">
        <v>42540</v>
      </c>
      <c r="C13223" s="1" t="s">
        <v>222</v>
      </c>
      <c r="D13223" s="2">
        <v>20</v>
      </c>
      <c r="H13223" s="7"/>
    </row>
    <row r="13224" spans="2:10" hidden="1" outlineLevel="1">
      <c r="B13224" s="72">
        <v>42540</v>
      </c>
      <c r="C13224" s="1" t="s">
        <v>7106</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5687</v>
      </c>
      <c r="D13229" s="2">
        <v>100</v>
      </c>
      <c r="F13229" s="2"/>
    </row>
    <row r="13230" spans="2:10" hidden="1" outlineLevel="1">
      <c r="B13230" s="72">
        <v>42541</v>
      </c>
      <c r="C13230" s="1" t="s">
        <v>7032</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7131</v>
      </c>
      <c r="D13234" s="2">
        <v>100</v>
      </c>
    </row>
    <row r="13235" spans="2:6" hidden="1" outlineLevel="1">
      <c r="B13235" s="72">
        <v>42542</v>
      </c>
      <c r="C13235" s="1" t="s">
        <v>7130</v>
      </c>
      <c r="D13235" s="2">
        <v>300</v>
      </c>
      <c r="F13235" s="2"/>
    </row>
    <row r="13236" spans="2:6" hidden="1" outlineLevel="1">
      <c r="B13236" s="72">
        <v>42542</v>
      </c>
      <c r="C13236" s="1" t="s">
        <v>2853</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3901</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2545</v>
      </c>
      <c r="D13243" s="2">
        <v>117</v>
      </c>
      <c r="F13243" s="2"/>
    </row>
    <row r="13244" spans="2:6" hidden="1" outlineLevel="1">
      <c r="B13244" s="72">
        <v>42543</v>
      </c>
      <c r="C13244" s="1" t="s">
        <v>7132</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7133</v>
      </c>
      <c r="D13247" s="2">
        <v>15</v>
      </c>
      <c r="F13247" s="2"/>
    </row>
    <row r="13248" spans="2:6" hidden="1" outlineLevel="1">
      <c r="B13248" s="72">
        <v>42543</v>
      </c>
      <c r="C13248" s="1" t="s">
        <v>163</v>
      </c>
      <c r="D13248" s="2">
        <v>16</v>
      </c>
      <c r="F13248" s="2"/>
    </row>
    <row r="13249" spans="2:6" hidden="1" outlineLevel="1">
      <c r="B13249" s="72">
        <v>42543</v>
      </c>
      <c r="C13249" s="1" t="s">
        <v>7151</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67" t="s">
        <v>114</v>
      </c>
      <c r="D13253" s="404">
        <v>30</v>
      </c>
    </row>
    <row r="13254" spans="2:6" hidden="1" outlineLevel="1">
      <c r="B13254" s="72">
        <v>42544</v>
      </c>
      <c r="C13254" s="267" t="s">
        <v>177</v>
      </c>
      <c r="D13254" s="404">
        <v>10</v>
      </c>
      <c r="F13254" s="2"/>
    </row>
    <row r="13255" spans="2:6" hidden="1" outlineLevel="1">
      <c r="B13255" s="72">
        <v>42544</v>
      </c>
      <c r="C13255" s="267" t="s">
        <v>774</v>
      </c>
      <c r="D13255" s="2">
        <v>35</v>
      </c>
      <c r="F13255" s="2"/>
    </row>
    <row r="13256" spans="2:6" hidden="1" outlineLevel="1">
      <c r="B13256" s="72">
        <v>42544</v>
      </c>
      <c r="C13256" s="267" t="s">
        <v>114</v>
      </c>
      <c r="D13256" s="404">
        <v>62</v>
      </c>
    </row>
    <row r="13257" spans="2:6" hidden="1" outlineLevel="1">
      <c r="B13257" s="72">
        <v>42544</v>
      </c>
      <c r="C13257" s="267" t="s">
        <v>366</v>
      </c>
      <c r="D13257" s="404">
        <v>60</v>
      </c>
    </row>
    <row r="13258" spans="2:6" hidden="1" outlineLevel="1">
      <c r="B13258" s="72">
        <v>42544</v>
      </c>
      <c r="C13258" s="1" t="s">
        <v>7152</v>
      </c>
      <c r="D13258" s="2">
        <v>120</v>
      </c>
    </row>
    <row r="13259" spans="2:6" hidden="1" outlineLevel="1">
      <c r="B13259" s="72">
        <v>42544</v>
      </c>
      <c r="C13259" s="267" t="s">
        <v>18</v>
      </c>
      <c r="D13259" s="404">
        <v>40</v>
      </c>
      <c r="F13259" s="228"/>
    </row>
    <row r="13260" spans="2:6" hidden="1" outlineLevel="1">
      <c r="B13260" s="72">
        <v>42544</v>
      </c>
      <c r="C13260" s="477" t="s">
        <v>742</v>
      </c>
      <c r="D13260" s="404">
        <v>150</v>
      </c>
      <c r="F13260" s="2"/>
    </row>
    <row r="13261" spans="2:6" hidden="1" outlineLevel="1">
      <c r="B13261" s="72">
        <v>42544</v>
      </c>
      <c r="C13261" s="1" t="s">
        <v>23</v>
      </c>
      <c r="D13261" s="2">
        <v>70</v>
      </c>
    </row>
    <row r="13262" spans="2:6" hidden="1" outlineLevel="1">
      <c r="B13262" s="72">
        <v>42545</v>
      </c>
      <c r="C13262" s="1" t="s">
        <v>525</v>
      </c>
      <c r="D13262" s="404">
        <v>137</v>
      </c>
      <c r="F13262" s="2"/>
    </row>
    <row r="13263" spans="2:6" hidden="1" outlineLevel="1">
      <c r="B13263" s="72">
        <v>42545</v>
      </c>
      <c r="C13263" s="267" t="s">
        <v>23</v>
      </c>
      <c r="D13263" s="404">
        <v>500</v>
      </c>
      <c r="F13263" s="2"/>
    </row>
    <row r="13264" spans="2:6" hidden="1" outlineLevel="1">
      <c r="B13264" s="72">
        <v>42546</v>
      </c>
      <c r="C13264" s="404" t="s">
        <v>289</v>
      </c>
      <c r="D13264" s="404">
        <v>280</v>
      </c>
    </row>
    <row r="13265" spans="2:7" hidden="1" outlineLevel="1">
      <c r="B13265" s="72">
        <v>42546</v>
      </c>
      <c r="C13265" s="267" t="s">
        <v>401</v>
      </c>
      <c r="D13265" s="404">
        <v>30</v>
      </c>
      <c r="F13265" s="2"/>
    </row>
    <row r="13266" spans="2:7" hidden="1" outlineLevel="1">
      <c r="B13266" s="72">
        <v>42546</v>
      </c>
      <c r="C13266" s="267" t="s">
        <v>7153</v>
      </c>
      <c r="D13266" s="404">
        <v>1500</v>
      </c>
      <c r="F13266" s="2"/>
    </row>
    <row r="13267" spans="2:7" hidden="1" outlineLevel="1">
      <c r="B13267" s="72">
        <v>42548</v>
      </c>
      <c r="C13267" s="267" t="s">
        <v>112</v>
      </c>
      <c r="D13267" s="404">
        <v>40</v>
      </c>
    </row>
    <row r="13268" spans="2:7" hidden="1" outlineLevel="1">
      <c r="B13268" s="72">
        <v>42548</v>
      </c>
      <c r="C13268" s="267" t="s">
        <v>401</v>
      </c>
      <c r="D13268" s="404">
        <v>40</v>
      </c>
      <c r="F13268" s="2"/>
    </row>
    <row r="13269" spans="2:7" hidden="1" outlineLevel="1">
      <c r="B13269" s="72">
        <v>42548</v>
      </c>
      <c r="C13269" s="1" t="s">
        <v>7133</v>
      </c>
      <c r="D13269" s="2">
        <v>20</v>
      </c>
    </row>
    <row r="13270" spans="2:7" hidden="1" outlineLevel="1">
      <c r="B13270" s="72">
        <v>42548</v>
      </c>
      <c r="C13270" s="1" t="s">
        <v>7162</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2950</v>
      </c>
      <c r="D13277" s="2">
        <v>60</v>
      </c>
    </row>
    <row r="13278" spans="2:7" hidden="1" outlineLevel="1">
      <c r="B13278" s="72">
        <v>42550</v>
      </c>
      <c r="C13278" s="236" t="s">
        <v>786</v>
      </c>
      <c r="D13278" s="70">
        <v>20</v>
      </c>
    </row>
    <row r="13279" spans="2:7" hidden="1" outlineLevel="1">
      <c r="B13279" s="72">
        <v>42550</v>
      </c>
      <c r="C13279" s="1" t="s">
        <v>132</v>
      </c>
      <c r="D13279" s="2">
        <v>200</v>
      </c>
      <c r="F13279" s="2"/>
      <c r="G13279" s="2"/>
    </row>
    <row r="13280" spans="2:7" hidden="1" outlineLevel="1">
      <c r="B13280" s="72">
        <v>42550</v>
      </c>
      <c r="C13280" s="1" t="s">
        <v>7168</v>
      </c>
      <c r="D13280" s="2">
        <v>10</v>
      </c>
    </row>
    <row r="13281" spans="1:12" hidden="1" outlineLevel="1">
      <c r="B13281" s="72">
        <v>42550</v>
      </c>
      <c r="C13281" s="1" t="s">
        <v>23</v>
      </c>
      <c r="D13281" s="2">
        <v>156</v>
      </c>
    </row>
    <row r="13282" spans="1:12" hidden="1" outlineLevel="1">
      <c r="B13282" s="72">
        <v>42550</v>
      </c>
      <c r="C13282" s="1" t="s">
        <v>7169</v>
      </c>
      <c r="D13282" s="2">
        <v>10</v>
      </c>
    </row>
    <row r="13283" spans="1:12" hidden="1" outlineLevel="1">
      <c r="B13283" s="72">
        <v>42550</v>
      </c>
      <c r="C13283" s="1" t="s">
        <v>7170</v>
      </c>
      <c r="D13283" s="2">
        <v>30</v>
      </c>
    </row>
    <row r="13284" spans="1:12" hidden="1" outlineLevel="1">
      <c r="B13284" s="72">
        <v>42551</v>
      </c>
      <c r="C13284" s="2" t="s">
        <v>289</v>
      </c>
      <c r="D13284" s="2">
        <v>10</v>
      </c>
    </row>
    <row r="13285" spans="1:12" hidden="1" outlineLevel="1">
      <c r="B13285" s="72">
        <v>42551</v>
      </c>
      <c r="C13285" s="1" t="s">
        <v>7172</v>
      </c>
      <c r="D13285" s="2">
        <v>700</v>
      </c>
      <c r="E13285" s="1" t="s">
        <v>3088</v>
      </c>
      <c r="F13285" s="2"/>
    </row>
    <row r="13286" spans="1:12" hidden="1" outlineLevel="1">
      <c r="B13286" s="72">
        <v>42551</v>
      </c>
      <c r="C13286" s="1" t="s">
        <v>23</v>
      </c>
      <c r="D13286" s="2">
        <v>114</v>
      </c>
      <c r="E13286" s="1">
        <v>2210</v>
      </c>
    </row>
    <row r="13287" spans="1:12" collapsed="1"/>
    <row r="13288" spans="1:12">
      <c r="B13288" s="2472">
        <v>42552</v>
      </c>
      <c r="C13288" s="2472"/>
      <c r="D13288" s="2472"/>
      <c r="E13288" s="2472"/>
      <c r="F13288" s="2472"/>
      <c r="G13288" s="2472"/>
      <c r="H13288" s="2472"/>
      <c r="I13288" s="2472"/>
      <c r="J13288" s="2472"/>
      <c r="K13288" s="2472"/>
      <c r="L13288" s="2472"/>
    </row>
    <row r="13289" spans="1:12" hidden="1" outlineLevel="1">
      <c r="B13289" s="2473" t="s">
        <v>0</v>
      </c>
      <c r="C13289" s="2473"/>
      <c r="D13289" s="2473"/>
      <c r="I13289" s="2473" t="s">
        <v>7175</v>
      </c>
      <c r="J13289" s="2473"/>
      <c r="K13289" s="2473"/>
    </row>
    <row r="13290" spans="1:12" hidden="1" outlineLevel="1">
      <c r="B13290" s="3" t="s">
        <v>115</v>
      </c>
      <c r="C13290" s="3" t="s">
        <v>116</v>
      </c>
      <c r="D13290" s="4" t="s">
        <v>4</v>
      </c>
      <c r="I13290" s="3" t="s">
        <v>115</v>
      </c>
      <c r="J13290" s="3" t="s">
        <v>116</v>
      </c>
      <c r="K13290" s="4" t="s">
        <v>4</v>
      </c>
    </row>
    <row r="13291" spans="1:12" hidden="1" outlineLevel="1">
      <c r="A13291" s="545" t="s">
        <v>2859</v>
      </c>
      <c r="B13291" s="546">
        <v>42552</v>
      </c>
      <c r="C13291" s="547" t="s">
        <v>193</v>
      </c>
      <c r="D13291" s="691">
        <v>12000</v>
      </c>
      <c r="E13291" s="28"/>
      <c r="I13291" s="72">
        <v>42552</v>
      </c>
      <c r="J13291" s="1" t="s">
        <v>41</v>
      </c>
      <c r="K13291" s="70">
        <v>2500</v>
      </c>
    </row>
    <row r="13292" spans="1:12" hidden="1" outlineLevel="1">
      <c r="A13292" s="438" t="s">
        <v>421</v>
      </c>
      <c r="B13292" s="549">
        <v>42557</v>
      </c>
      <c r="C13292" s="463" t="s">
        <v>6436</v>
      </c>
      <c r="D13292" s="587">
        <v>1000</v>
      </c>
      <c r="E13292" s="28"/>
      <c r="I13292" s="72"/>
      <c r="K13292" s="70"/>
    </row>
    <row r="13293" spans="1:12" hidden="1" outlineLevel="1">
      <c r="A13293" s="438" t="s">
        <v>421</v>
      </c>
      <c r="B13293" s="549">
        <v>42557</v>
      </c>
      <c r="C13293" s="463" t="s">
        <v>6437</v>
      </c>
      <c r="D13293" s="587">
        <v>1330</v>
      </c>
      <c r="E13293" s="28"/>
      <c r="K13293" s="70"/>
    </row>
    <row r="13294" spans="1:12" hidden="1" outlineLevel="1">
      <c r="A13294" s="714" t="s">
        <v>464</v>
      </c>
      <c r="B13294" s="551" t="s">
        <v>608</v>
      </c>
      <c r="C13294" s="716" t="s">
        <v>6501</v>
      </c>
      <c r="D13294" s="743" t="s">
        <v>608</v>
      </c>
      <c r="E13294" s="28"/>
      <c r="K13294" s="70"/>
    </row>
    <row r="13295" spans="1:12" hidden="1" outlineLevel="1">
      <c r="A13295" s="709" t="s">
        <v>7256</v>
      </c>
      <c r="B13295" s="710">
        <v>42575</v>
      </c>
      <c r="C13295" s="711" t="s">
        <v>656</v>
      </c>
      <c r="D13295" s="953">
        <v>230</v>
      </c>
      <c r="E13295" s="28"/>
      <c r="K13295" s="70"/>
    </row>
    <row r="13296" spans="1:12" hidden="1" outlineLevel="1">
      <c r="A13296" s="709" t="s">
        <v>7256</v>
      </c>
      <c r="B13296" s="710">
        <v>42575</v>
      </c>
      <c r="C13296" s="709" t="s">
        <v>3305</v>
      </c>
      <c r="D13296" s="590">
        <v>300</v>
      </c>
      <c r="E13296" s="28"/>
      <c r="F13296" s="804" t="s">
        <v>4856</v>
      </c>
      <c r="G13296" s="280"/>
      <c r="I13296" s="72"/>
      <c r="K13296" s="70"/>
    </row>
    <row r="13297" spans="1:13" hidden="1" outlineLevel="1">
      <c r="A13297" s="709" t="s">
        <v>7256</v>
      </c>
      <c r="B13297" s="710">
        <v>42575</v>
      </c>
      <c r="C13297" s="709" t="s">
        <v>3304</v>
      </c>
      <c r="D13297" s="953">
        <v>311.66000000000003</v>
      </c>
      <c r="E13297" s="72"/>
      <c r="F13297" s="1119" t="s">
        <v>3632</v>
      </c>
      <c r="G13297" s="773">
        <f>D13295</f>
        <v>230</v>
      </c>
      <c r="I13297" s="72"/>
      <c r="K13297" s="70"/>
    </row>
    <row r="13298" spans="1:13" hidden="1" outlineLevel="1">
      <c r="A13298" s="709" t="s">
        <v>7256</v>
      </c>
      <c r="B13298" s="710">
        <v>42575</v>
      </c>
      <c r="C13298" s="709" t="s">
        <v>614</v>
      </c>
      <c r="D13298" s="590">
        <v>503.47</v>
      </c>
      <c r="E13298" s="72"/>
      <c r="F13298" s="772" t="s">
        <v>6173</v>
      </c>
      <c r="G13298" s="773">
        <f>D13313</f>
        <v>1225</v>
      </c>
      <c r="I13298" s="72"/>
      <c r="J13298" s="1" t="s">
        <v>195</v>
      </c>
      <c r="K13298" s="225">
        <f>SUM(K13291:K13297)</f>
        <v>2500</v>
      </c>
    </row>
    <row r="13299" spans="1:13" hidden="1" outlineLevel="1">
      <c r="A13299" s="438" t="s">
        <v>421</v>
      </c>
      <c r="B13299" s="549" t="s">
        <v>608</v>
      </c>
      <c r="C13299" s="554" t="s">
        <v>475</v>
      </c>
      <c r="D13299" s="695" t="s">
        <v>608</v>
      </c>
      <c r="F13299" s="772" t="s">
        <v>6</v>
      </c>
      <c r="G13299" s="773">
        <f>D13303</f>
        <v>1500</v>
      </c>
      <c r="I13299" s="32"/>
      <c r="K13299" s="225"/>
    </row>
    <row r="13300" spans="1:13" hidden="1" outlineLevel="1">
      <c r="A13300" s="438" t="s">
        <v>421</v>
      </c>
      <c r="B13300" s="549" t="s">
        <v>608</v>
      </c>
      <c r="C13300" s="554" t="s">
        <v>283</v>
      </c>
      <c r="D13300" s="695" t="s">
        <v>608</v>
      </c>
      <c r="E13300" s="28"/>
      <c r="F13300" s="772" t="s">
        <v>3732</v>
      </c>
      <c r="G13300" s="773">
        <f>D13292</f>
        <v>1000</v>
      </c>
    </row>
    <row r="13301" spans="1:13" hidden="1" outlineLevel="1">
      <c r="A13301" s="709" t="s">
        <v>7256</v>
      </c>
      <c r="B13301" s="710">
        <v>42575</v>
      </c>
      <c r="C13301" s="711" t="s">
        <v>27</v>
      </c>
      <c r="D13301" s="953">
        <v>851</v>
      </c>
      <c r="E13301" s="733"/>
      <c r="F13301" s="1164" t="s">
        <v>531</v>
      </c>
      <c r="G13301" s="1165">
        <f>D13293</f>
        <v>1330</v>
      </c>
      <c r="I13301" s="1" t="s">
        <v>115</v>
      </c>
      <c r="J13301" s="1" t="s">
        <v>2</v>
      </c>
      <c r="K13301" s="1" t="s">
        <v>4</v>
      </c>
    </row>
    <row r="13302" spans="1:13" hidden="1" outlineLevel="1">
      <c r="A13302" s="550" t="s">
        <v>3306</v>
      </c>
      <c r="B13302" s="551" t="s">
        <v>608</v>
      </c>
      <c r="C13302" s="560" t="s">
        <v>3310</v>
      </c>
      <c r="D13302" s="693" t="s">
        <v>608</v>
      </c>
      <c r="E13302" s="733"/>
      <c r="F13302" s="280" t="s">
        <v>195</v>
      </c>
      <c r="G13302" s="294">
        <f>SUM(G13297:G13301)</f>
        <v>5285</v>
      </c>
      <c r="I13302" s="72">
        <v>42553</v>
      </c>
      <c r="J13302" s="1" t="s">
        <v>1255</v>
      </c>
      <c r="K13302" s="2">
        <v>724</v>
      </c>
      <c r="L13302" s="13"/>
    </row>
    <row r="13303" spans="1:13" ht="15" hidden="1" customHeight="1" outlineLevel="1">
      <c r="A13303" s="438" t="s">
        <v>421</v>
      </c>
      <c r="B13303" s="549">
        <v>42560</v>
      </c>
      <c r="C13303" s="554" t="s">
        <v>6</v>
      </c>
      <c r="D13303" s="1002">
        <v>1500</v>
      </c>
      <c r="E13303" s="28"/>
      <c r="I13303" s="72">
        <v>42554</v>
      </c>
      <c r="J13303" s="236" t="s">
        <v>122</v>
      </c>
      <c r="K13303" s="2">
        <v>348.99</v>
      </c>
      <c r="L13303" s="13"/>
      <c r="M13303" s="13"/>
    </row>
    <row r="13304" spans="1:13" hidden="1" outlineLevel="1">
      <c r="A13304" s="545" t="s">
        <v>2859</v>
      </c>
      <c r="B13304" s="546" t="s">
        <v>608</v>
      </c>
      <c r="C13304" s="547" t="s">
        <v>6</v>
      </c>
      <c r="D13304" s="691" t="s">
        <v>608</v>
      </c>
      <c r="E13304" s="28"/>
      <c r="I13304" s="72">
        <v>42570</v>
      </c>
      <c r="J13304" s="236" t="s">
        <v>6113</v>
      </c>
      <c r="K13304" s="2">
        <v>1400</v>
      </c>
      <c r="L13304" s="13"/>
    </row>
    <row r="13305" spans="1:13" hidden="1" outlineLevel="1">
      <c r="A13305" s="545" t="s">
        <v>2859</v>
      </c>
      <c r="B13305" s="546">
        <v>42552</v>
      </c>
      <c r="C13305" s="547" t="s">
        <v>3312</v>
      </c>
      <c r="D13305" s="691">
        <v>25000</v>
      </c>
      <c r="E13305" s="28"/>
      <c r="I13305" s="249"/>
      <c r="J13305" s="200"/>
      <c r="K13305" s="2"/>
      <c r="L13305" s="13"/>
    </row>
    <row r="13306" spans="1:13" hidden="1" outlineLevel="1">
      <c r="A13306" s="545" t="s">
        <v>2859</v>
      </c>
      <c r="B13306" s="546" t="s">
        <v>608</v>
      </c>
      <c r="C13306" s="547" t="s">
        <v>5050</v>
      </c>
      <c r="D13306" s="691" t="s">
        <v>608</v>
      </c>
      <c r="E13306" s="733"/>
      <c r="G13306" s="2"/>
      <c r="I13306" s="249"/>
      <c r="K13306" s="13"/>
      <c r="L13306" s="13"/>
    </row>
    <row r="13307" spans="1:13" hidden="1" outlineLevel="1">
      <c r="A13307" s="545" t="s">
        <v>2859</v>
      </c>
      <c r="B13307" s="546">
        <v>42552</v>
      </c>
      <c r="C13307" s="547" t="s">
        <v>5051</v>
      </c>
      <c r="D13307" s="691">
        <v>6473</v>
      </c>
      <c r="E13307" s="28"/>
      <c r="G13307" s="2"/>
      <c r="H13307" s="1009"/>
      <c r="I13307" s="249"/>
      <c r="K13307" s="13"/>
      <c r="L13307" s="13"/>
    </row>
    <row r="13308" spans="1:13" hidden="1" outlineLevel="1">
      <c r="A13308" s="709" t="s">
        <v>467</v>
      </c>
      <c r="B13308" s="710">
        <v>42548</v>
      </c>
      <c r="C13308" s="711" t="s">
        <v>6684</v>
      </c>
      <c r="D13308" s="953">
        <v>2000</v>
      </c>
      <c r="E13308" s="72"/>
      <c r="G13308" s="2"/>
      <c r="H13308" s="1009"/>
      <c r="I13308" s="249"/>
      <c r="K13308" s="13"/>
      <c r="L13308" s="13"/>
    </row>
    <row r="13309" spans="1:13" hidden="1" outlineLevel="1">
      <c r="E13309" s="28"/>
      <c r="I13309" s="249"/>
      <c r="K13309" s="13"/>
      <c r="L13309" s="13"/>
    </row>
    <row r="13310" spans="1:13" ht="33" hidden="1" customHeight="1" outlineLevel="1">
      <c r="A13310" s="438" t="s">
        <v>421</v>
      </c>
      <c r="B13310" s="549">
        <v>42568</v>
      </c>
      <c r="C13310" s="554" t="s">
        <v>7176</v>
      </c>
      <c r="D13310" s="587">
        <f>31*43</f>
        <v>1333</v>
      </c>
      <c r="E13310" s="28"/>
      <c r="G13310" s="2"/>
      <c r="I13310" s="249"/>
      <c r="K13310" s="13"/>
      <c r="L13310" s="13"/>
    </row>
    <row r="13311" spans="1:13" hidden="1" outlineLevel="1">
      <c r="A13311" s="438" t="s">
        <v>421</v>
      </c>
      <c r="B13311" s="549">
        <v>42568</v>
      </c>
      <c r="C13311" s="554" t="s">
        <v>2598</v>
      </c>
      <c r="D13311" s="587">
        <v>150</v>
      </c>
      <c r="E13311" s="399"/>
      <c r="H13311" s="1009"/>
      <c r="I13311" s="249"/>
      <c r="K13311" s="13"/>
      <c r="L13311" s="13"/>
    </row>
    <row r="13312" spans="1:13" ht="30" hidden="1" outlineLevel="1">
      <c r="A13312" s="438" t="s">
        <v>6087</v>
      </c>
      <c r="B13312" s="549">
        <v>42568</v>
      </c>
      <c r="C13312" s="554" t="s">
        <v>7227</v>
      </c>
      <c r="D13312" s="587">
        <f>6*43</f>
        <v>258</v>
      </c>
      <c r="G13312" s="2"/>
      <c r="H13312" s="1009"/>
      <c r="I13312" s="249"/>
      <c r="K13312" s="13"/>
      <c r="L13312" s="13"/>
    </row>
    <row r="13313" spans="1:12" hidden="1" outlineLevel="1">
      <c r="A13313" s="438" t="s">
        <v>421</v>
      </c>
      <c r="B13313" s="710">
        <v>42568</v>
      </c>
      <c r="C13313" s="711" t="s">
        <v>4050</v>
      </c>
      <c r="D13313" s="953">
        <f>D13310+D13311-D13312</f>
        <v>1225</v>
      </c>
      <c r="I13313" s="32"/>
      <c r="K13313" s="13"/>
      <c r="L13313" s="13"/>
    </row>
    <row r="13314" spans="1:12" hidden="1" outlineLevel="1">
      <c r="G13314" s="2"/>
      <c r="H13314" s="1009"/>
      <c r="I13314" s="32"/>
      <c r="K13314" s="13"/>
      <c r="L13314" s="13"/>
    </row>
    <row r="13315" spans="1:12" hidden="1" outlineLevel="1">
      <c r="D13315" s="1"/>
      <c r="F13315" s="32"/>
      <c r="G13315" s="32"/>
      <c r="H13315" s="1009"/>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2625</v>
      </c>
      <c r="D13317" s="2">
        <v>240</v>
      </c>
      <c r="E13317" s="2"/>
      <c r="F13317" s="32"/>
      <c r="G13317" s="32"/>
      <c r="H13317" s="1009"/>
      <c r="I13317" s="32"/>
      <c r="K13317" s="13"/>
      <c r="L13317" s="13"/>
    </row>
    <row r="13318" spans="1:12" hidden="1" outlineLevel="1">
      <c r="B13318" s="72">
        <v>42552</v>
      </c>
      <c r="C13318" s="1" t="s">
        <v>3676</v>
      </c>
      <c r="D13318" s="2">
        <v>35</v>
      </c>
      <c r="F13318" s="32"/>
      <c r="G13318" s="32"/>
      <c r="H13318" s="1009"/>
      <c r="I13318" s="32"/>
      <c r="K13318" s="13"/>
      <c r="L13318" s="13"/>
    </row>
    <row r="13319" spans="1:12" hidden="1" outlineLevel="1">
      <c r="B13319" s="72">
        <v>42552</v>
      </c>
      <c r="C13319" s="1" t="s">
        <v>7194</v>
      </c>
      <c r="D13319" s="2">
        <v>90</v>
      </c>
      <c r="F13319" s="32"/>
      <c r="G13319" s="32"/>
      <c r="I13319" s="32"/>
      <c r="K13319" s="13"/>
      <c r="L13319" s="13"/>
    </row>
    <row r="13320" spans="1:12" hidden="1" outlineLevel="1">
      <c r="B13320" s="72">
        <v>42552</v>
      </c>
      <c r="C13320" s="1" t="s">
        <v>346</v>
      </c>
      <c r="D13320" s="2">
        <v>35</v>
      </c>
      <c r="F13320" s="32"/>
      <c r="G13320" s="32"/>
      <c r="H13320" s="1009"/>
      <c r="I13320" s="32"/>
      <c r="K13320" s="13"/>
      <c r="L13320" s="13"/>
    </row>
    <row r="13321" spans="1:12" hidden="1" outlineLevel="1">
      <c r="B13321" s="72">
        <v>42552</v>
      </c>
      <c r="C13321" s="1" t="s">
        <v>485</v>
      </c>
      <c r="D13321" s="2">
        <v>60</v>
      </c>
      <c r="F13321" s="32"/>
      <c r="G13321" s="32"/>
      <c r="H13321" s="1009"/>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4862</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09"/>
      <c r="I13326" s="32"/>
      <c r="K13326" s="13"/>
      <c r="L13326" s="13"/>
    </row>
    <row r="13327" spans="1:12" hidden="1" outlineLevel="1">
      <c r="B13327" s="72">
        <v>42553</v>
      </c>
      <c r="C13327" s="383"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7195</v>
      </c>
      <c r="D13333" s="2">
        <v>40</v>
      </c>
      <c r="F13333" s="32"/>
      <c r="G13333" s="32"/>
      <c r="K13333" s="13"/>
    </row>
    <row r="13334" spans="1:11" hidden="1" outlineLevel="1">
      <c r="A13334" s="2"/>
      <c r="B13334" s="72">
        <v>42555</v>
      </c>
      <c r="C13334" s="236" t="s">
        <v>401</v>
      </c>
      <c r="D13334" s="70">
        <v>50</v>
      </c>
      <c r="F13334" s="32"/>
      <c r="G13334" s="32"/>
      <c r="I13334" s="32"/>
      <c r="K13334" s="13"/>
    </row>
    <row r="13335" spans="1:11" hidden="1" outlineLevel="1">
      <c r="A13335" s="2"/>
      <c r="B13335" s="72">
        <v>42555</v>
      </c>
      <c r="C13335" s="1" t="s">
        <v>525</v>
      </c>
      <c r="D13335" s="70">
        <v>50</v>
      </c>
      <c r="F13335" s="32"/>
      <c r="G13335" s="32"/>
      <c r="H13335" s="1009"/>
      <c r="K13335" s="13"/>
    </row>
    <row r="13336" spans="1:11" hidden="1" outlineLevel="1">
      <c r="A13336" s="2"/>
      <c r="B13336" s="72">
        <v>42555</v>
      </c>
      <c r="C13336" s="236" t="s">
        <v>7198</v>
      </c>
      <c r="D13336" s="70">
        <v>20</v>
      </c>
      <c r="F13336" s="32"/>
      <c r="G13336" s="32"/>
      <c r="K13336" s="13"/>
    </row>
    <row r="13337" spans="1:11" hidden="1" outlineLevel="1">
      <c r="A13337" s="2"/>
      <c r="B13337" s="72">
        <v>42555</v>
      </c>
      <c r="C13337" s="236" t="s">
        <v>51</v>
      </c>
      <c r="D13337" s="70">
        <v>10</v>
      </c>
      <c r="F13337" s="32"/>
      <c r="G13337" s="32"/>
      <c r="K13337" s="13"/>
    </row>
    <row r="13338" spans="1:11" hidden="1" outlineLevel="1">
      <c r="A13338" s="2"/>
      <c r="B13338" s="72">
        <v>42555</v>
      </c>
      <c r="C13338" s="236" t="s">
        <v>23</v>
      </c>
      <c r="D13338" s="70">
        <v>140</v>
      </c>
      <c r="G13338" s="2"/>
      <c r="K13338" s="13"/>
    </row>
    <row r="13339" spans="1:11" hidden="1" outlineLevel="1">
      <c r="A13339" s="2"/>
      <c r="B13339" s="72">
        <v>42555</v>
      </c>
      <c r="C13339" s="1" t="s">
        <v>3676</v>
      </c>
      <c r="D13339" s="70">
        <v>30</v>
      </c>
      <c r="G13339" s="2"/>
      <c r="K13339" s="13"/>
    </row>
    <row r="13340" spans="1:11" hidden="1" outlineLevel="1">
      <c r="A13340" s="2"/>
      <c r="B13340" s="72">
        <v>42556</v>
      </c>
      <c r="C13340" s="236" t="s">
        <v>112</v>
      </c>
      <c r="D13340" s="70">
        <v>40</v>
      </c>
      <c r="H13340" s="1009"/>
    </row>
    <row r="13341" spans="1:11" hidden="1" outlineLevel="1">
      <c r="A13341" s="2"/>
      <c r="B13341" s="72">
        <v>42556</v>
      </c>
      <c r="C13341" s="236" t="s">
        <v>6</v>
      </c>
      <c r="D13341" s="70">
        <v>50</v>
      </c>
      <c r="H13341" s="1009"/>
      <c r="K13341" s="13"/>
    </row>
    <row r="13342" spans="1:11" hidden="1" outlineLevel="1">
      <c r="A13342" s="2"/>
      <c r="B13342" s="72">
        <v>42556</v>
      </c>
      <c r="C13342" s="236" t="s">
        <v>3029</v>
      </c>
      <c r="D13342" s="70">
        <v>10</v>
      </c>
      <c r="J13342" s="1" t="s">
        <v>195</v>
      </c>
      <c r="K13342" s="13">
        <f>SUM(K13302:K13341)</f>
        <v>2472.9899999999998</v>
      </c>
    </row>
    <row r="13343" spans="1:11" hidden="1" outlineLevel="1">
      <c r="B13343" s="72">
        <v>42556</v>
      </c>
      <c r="C13343" s="236" t="s">
        <v>114</v>
      </c>
      <c r="D13343" s="70">
        <v>40</v>
      </c>
      <c r="J13343" s="1" t="s">
        <v>130</v>
      </c>
      <c r="K13343" s="225">
        <f>K13298-K13342</f>
        <v>27.010000000000218</v>
      </c>
    </row>
    <row r="13344" spans="1:11" hidden="1" outlineLevel="1">
      <c r="B13344" s="72">
        <v>42556</v>
      </c>
      <c r="C13344" s="236"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2950</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36" t="s">
        <v>2793</v>
      </c>
      <c r="D13350" s="70">
        <v>175</v>
      </c>
      <c r="F13350" s="2"/>
    </row>
    <row r="13351" spans="2:11" hidden="1" outlineLevel="1">
      <c r="B13351" s="72">
        <v>42558</v>
      </c>
      <c r="C13351" s="236" t="s">
        <v>6</v>
      </c>
      <c r="D13351" s="70">
        <v>10</v>
      </c>
      <c r="F13351" s="2"/>
    </row>
    <row r="13352" spans="2:11" hidden="1" outlineLevel="1">
      <c r="B13352" s="72">
        <v>42558</v>
      </c>
      <c r="C13352" s="1" t="s">
        <v>7199</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3903</v>
      </c>
      <c r="D13356" s="2">
        <v>100</v>
      </c>
      <c r="G13356" s="2"/>
    </row>
    <row r="13357" spans="2:11" hidden="1" outlineLevel="1">
      <c r="B13357" s="72">
        <v>42559</v>
      </c>
      <c r="C13357" s="1" t="s">
        <v>114</v>
      </c>
      <c r="D13357" s="2">
        <v>84</v>
      </c>
      <c r="G13357" s="2"/>
    </row>
    <row r="13358" spans="2:11" hidden="1" outlineLevel="1">
      <c r="B13358" s="72">
        <v>42559</v>
      </c>
      <c r="C13358" s="236" t="s">
        <v>224</v>
      </c>
      <c r="D13358" s="70">
        <v>50</v>
      </c>
      <c r="F13358" s="2"/>
      <c r="G13358" s="2"/>
    </row>
    <row r="13359" spans="2:11" hidden="1" outlineLevel="1">
      <c r="B13359" s="72">
        <v>42559</v>
      </c>
      <c r="C13359" s="236" t="s">
        <v>23</v>
      </c>
      <c r="D13359" s="70">
        <v>120</v>
      </c>
      <c r="F13359" s="2"/>
      <c r="G13359" s="2"/>
    </row>
    <row r="13360" spans="2:11" hidden="1" outlineLevel="1">
      <c r="B13360" s="72">
        <v>42559</v>
      </c>
      <c r="C13360" s="1" t="s">
        <v>431</v>
      </c>
      <c r="D13360" s="2">
        <v>50</v>
      </c>
      <c r="G13360" s="2"/>
    </row>
    <row r="13361" spans="2:8" hidden="1" outlineLevel="1">
      <c r="B13361" s="72">
        <v>42560</v>
      </c>
      <c r="C13361" s="236"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7210</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33"/>
      <c r="G13379"/>
      <c r="H13379"/>
      <c r="I13379"/>
      <c r="J13379"/>
      <c r="K13379"/>
      <c r="L13379"/>
      <c r="M13379"/>
      <c r="N13379"/>
      <c r="O13379"/>
    </row>
    <row r="13380" spans="2:15" hidden="1" outlineLevel="1">
      <c r="B13380" s="72">
        <v>42565</v>
      </c>
      <c r="C13380" s="1" t="s">
        <v>3442</v>
      </c>
      <c r="D13380" s="2">
        <v>10</v>
      </c>
    </row>
    <row r="13381" spans="2:15" hidden="1" outlineLevel="1">
      <c r="B13381" s="72">
        <v>42565</v>
      </c>
      <c r="C13381" s="1" t="s">
        <v>289</v>
      </c>
      <c r="D13381" s="2">
        <v>35</v>
      </c>
      <c r="G13381" s="2"/>
      <c r="I13381" s="32"/>
      <c r="K13381" s="2"/>
    </row>
    <row r="13382" spans="2:15" hidden="1" outlineLevel="1">
      <c r="B13382" s="72">
        <v>42565</v>
      </c>
      <c r="C13382" s="1" t="s">
        <v>2590</v>
      </c>
      <c r="D13382" s="2">
        <v>10</v>
      </c>
      <c r="F13382" s="2"/>
      <c r="I13382" s="32"/>
      <c r="K13382" s="2"/>
    </row>
    <row r="13383" spans="2:15" hidden="1" outlineLevel="1">
      <c r="B13383" s="72">
        <v>42565</v>
      </c>
      <c r="C13383" s="2" t="s">
        <v>6213</v>
      </c>
      <c r="D13383" s="2">
        <v>300</v>
      </c>
      <c r="F13383" s="2"/>
    </row>
    <row r="13384" spans="2:15" hidden="1" outlineLevel="1">
      <c r="B13384" s="72">
        <v>42565</v>
      </c>
      <c r="C13384" s="2" t="s">
        <v>7214</v>
      </c>
      <c r="D13384" s="2">
        <v>160</v>
      </c>
      <c r="F13384" s="2"/>
    </row>
    <row r="13385" spans="2:15" hidden="1" outlineLevel="1">
      <c r="B13385" s="72">
        <v>42565</v>
      </c>
      <c r="C13385" s="2" t="s">
        <v>401</v>
      </c>
      <c r="D13385" s="2">
        <v>115</v>
      </c>
      <c r="F13385" s="2"/>
      <c r="G13385" s="2"/>
    </row>
    <row r="13386" spans="2:15" hidden="1" outlineLevel="1">
      <c r="B13386" s="72">
        <v>42565</v>
      </c>
      <c r="C13386" s="2" t="s">
        <v>7215</v>
      </c>
      <c r="D13386" s="2">
        <v>125</v>
      </c>
      <c r="F13386" s="2"/>
    </row>
    <row r="13387" spans="2:15" hidden="1" outlineLevel="1">
      <c r="B13387" s="72">
        <v>42565</v>
      </c>
      <c r="C13387" s="2" t="s">
        <v>114</v>
      </c>
      <c r="D13387" s="2">
        <v>60</v>
      </c>
    </row>
    <row r="13388" spans="2:15" hidden="1" outlineLevel="1">
      <c r="B13388" s="72">
        <v>42565</v>
      </c>
      <c r="C13388" s="2" t="s">
        <v>7217</v>
      </c>
      <c r="D13388" s="2">
        <v>30</v>
      </c>
    </row>
    <row r="13389" spans="2:15" hidden="1" outlineLevel="1">
      <c r="B13389" s="72">
        <v>42565</v>
      </c>
      <c r="C13389" s="2" t="s">
        <v>7218</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2950</v>
      </c>
      <c r="D13392" s="2">
        <v>60</v>
      </c>
    </row>
    <row r="13393" spans="2:10" hidden="1" outlineLevel="1">
      <c r="B13393" s="72">
        <v>42565</v>
      </c>
      <c r="C13393" s="1" t="s">
        <v>81</v>
      </c>
      <c r="D13393" s="2">
        <v>20</v>
      </c>
      <c r="F13393" s="2"/>
    </row>
    <row r="13394" spans="2:10" hidden="1" outlineLevel="1">
      <c r="B13394" s="72">
        <v>42566</v>
      </c>
      <c r="C13394" s="1" t="s">
        <v>7219</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7220</v>
      </c>
      <c r="D13398" s="2">
        <v>120</v>
      </c>
      <c r="F13398" s="2"/>
    </row>
    <row r="13399" spans="2:10" hidden="1" outlineLevel="1">
      <c r="B13399" s="72">
        <v>42566</v>
      </c>
      <c r="C13399" s="1" t="s">
        <v>7221</v>
      </c>
      <c r="D13399" s="2">
        <v>20</v>
      </c>
      <c r="F13399" s="2"/>
    </row>
    <row r="13400" spans="2:10" hidden="1" outlineLevel="1">
      <c r="B13400" s="72">
        <v>42566</v>
      </c>
      <c r="C13400" s="1" t="s">
        <v>7222</v>
      </c>
      <c r="D13400" s="2">
        <v>200</v>
      </c>
      <c r="F13400" s="2"/>
      <c r="H13400" s="7"/>
    </row>
    <row r="13401" spans="2:10" hidden="1" outlineLevel="1">
      <c r="B13401" s="72">
        <v>42566</v>
      </c>
      <c r="C13401" s="1" t="s">
        <v>7151</v>
      </c>
      <c r="D13401" s="2">
        <v>250</v>
      </c>
      <c r="H13401" s="7"/>
    </row>
    <row r="13402" spans="2:10" hidden="1" outlineLevel="1">
      <c r="B13402" s="72">
        <v>42567</v>
      </c>
      <c r="C13402" s="1" t="s">
        <v>7223</v>
      </c>
      <c r="D13402" s="2">
        <v>100</v>
      </c>
      <c r="E13402" s="2"/>
      <c r="J13402" s="7"/>
    </row>
    <row r="13403" spans="2:10" hidden="1" outlineLevel="1">
      <c r="B13403" s="72">
        <v>42567</v>
      </c>
      <c r="C13403" s="1" t="s">
        <v>3262</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7224</v>
      </c>
      <c r="D13406" s="2">
        <v>10</v>
      </c>
      <c r="F13406" s="2"/>
    </row>
    <row r="13407" spans="2:10" hidden="1" outlineLevel="1">
      <c r="B13407" s="72">
        <v>42567</v>
      </c>
      <c r="C13407" s="1" t="s">
        <v>401</v>
      </c>
      <c r="D13407" s="2">
        <v>70</v>
      </c>
      <c r="F13407" s="2"/>
    </row>
    <row r="13408" spans="2:10" hidden="1" outlineLevel="1">
      <c r="B13408" s="72">
        <v>42567</v>
      </c>
      <c r="C13408" s="1" t="s">
        <v>7225</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2625</v>
      </c>
      <c r="D13414" s="2">
        <v>300</v>
      </c>
      <c r="F13414" s="2"/>
    </row>
    <row r="13415" spans="2:7" hidden="1" outlineLevel="1">
      <c r="B13415" s="72">
        <v>42568</v>
      </c>
      <c r="C13415" s="1" t="s">
        <v>114</v>
      </c>
      <c r="D13415" s="2">
        <v>70</v>
      </c>
      <c r="F13415" s="2"/>
    </row>
    <row r="13416" spans="2:7" hidden="1" outlineLevel="1">
      <c r="B13416" s="72">
        <v>42568</v>
      </c>
      <c r="C13416" s="1" t="s">
        <v>7226</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7230</v>
      </c>
      <c r="D13430" s="2">
        <v>194</v>
      </c>
    </row>
    <row r="13431" spans="2:6" hidden="1" outlineLevel="1">
      <c r="B13431" s="72">
        <v>42570</v>
      </c>
      <c r="C13431" s="267" t="s">
        <v>114</v>
      </c>
      <c r="D13431" s="404">
        <v>20</v>
      </c>
    </row>
    <row r="13432" spans="2:6" hidden="1" outlineLevel="1">
      <c r="B13432" s="72">
        <v>42570</v>
      </c>
      <c r="C13432" s="267" t="s">
        <v>2950</v>
      </c>
      <c r="D13432" s="404">
        <v>70</v>
      </c>
      <c r="F13432" s="2"/>
    </row>
    <row r="13433" spans="2:6" hidden="1" outlineLevel="1">
      <c r="B13433" s="72">
        <v>42571</v>
      </c>
      <c r="C13433" s="267" t="s">
        <v>289</v>
      </c>
      <c r="D13433" s="2">
        <v>40</v>
      </c>
      <c r="F13433" s="2"/>
    </row>
    <row r="13434" spans="2:6" hidden="1" outlineLevel="1">
      <c r="B13434" s="72">
        <v>42571</v>
      </c>
      <c r="C13434" s="267" t="s">
        <v>23</v>
      </c>
      <c r="D13434" s="404">
        <v>135</v>
      </c>
    </row>
    <row r="13435" spans="2:6" hidden="1" outlineLevel="1">
      <c r="B13435" s="72">
        <v>42571</v>
      </c>
      <c r="C13435" s="267" t="s">
        <v>49</v>
      </c>
      <c r="D13435" s="404">
        <v>200</v>
      </c>
    </row>
    <row r="13436" spans="2:6" hidden="1" outlineLevel="1">
      <c r="B13436" s="72">
        <v>42572</v>
      </c>
      <c r="C13436" s="1" t="s">
        <v>731</v>
      </c>
      <c r="D13436" s="2">
        <v>200</v>
      </c>
    </row>
    <row r="13437" spans="2:6" hidden="1" outlineLevel="1">
      <c r="B13437" s="72">
        <v>42572</v>
      </c>
      <c r="C13437" s="267" t="s">
        <v>265</v>
      </c>
      <c r="D13437" s="404">
        <v>120</v>
      </c>
      <c r="F13437" s="228"/>
    </row>
    <row r="13438" spans="2:6" hidden="1" outlineLevel="1">
      <c r="B13438" s="72">
        <v>42572</v>
      </c>
      <c r="C13438" s="477" t="s">
        <v>63</v>
      </c>
      <c r="D13438" s="404">
        <v>15</v>
      </c>
      <c r="F13438" s="2"/>
    </row>
    <row r="13439" spans="2:6" hidden="1" outlineLevel="1">
      <c r="B13439" s="72">
        <v>42572</v>
      </c>
      <c r="C13439" s="1" t="s">
        <v>246</v>
      </c>
      <c r="D13439" s="2">
        <v>105</v>
      </c>
    </row>
    <row r="13440" spans="2:6" hidden="1" outlineLevel="1">
      <c r="B13440" s="72">
        <v>42572</v>
      </c>
      <c r="C13440" s="1" t="s">
        <v>48</v>
      </c>
      <c r="D13440" s="404">
        <v>25</v>
      </c>
      <c r="F13440" s="2"/>
    </row>
    <row r="13441" spans="2:6" hidden="1" outlineLevel="1">
      <c r="B13441" s="72">
        <v>42572</v>
      </c>
      <c r="C13441" s="267" t="s">
        <v>7240</v>
      </c>
      <c r="D13441" s="404">
        <v>440</v>
      </c>
      <c r="F13441" s="2"/>
    </row>
    <row r="13442" spans="2:6" hidden="1" outlineLevel="1">
      <c r="B13442" s="72">
        <v>42572</v>
      </c>
      <c r="C13442" s="404" t="s">
        <v>7241</v>
      </c>
      <c r="D13442" s="404">
        <v>500</v>
      </c>
    </row>
    <row r="13443" spans="2:6" hidden="1" outlineLevel="1">
      <c r="B13443" s="72">
        <v>42572</v>
      </c>
      <c r="C13443" s="267" t="s">
        <v>23</v>
      </c>
      <c r="D13443" s="404">
        <v>80</v>
      </c>
      <c r="F13443" s="2"/>
    </row>
    <row r="13444" spans="2:6" hidden="1" outlineLevel="1">
      <c r="B13444" s="72">
        <v>42573</v>
      </c>
      <c r="C13444" s="267" t="s">
        <v>7242</v>
      </c>
      <c r="D13444" s="404">
        <v>300</v>
      </c>
      <c r="F13444" s="2"/>
    </row>
    <row r="13445" spans="2:6" hidden="1" outlineLevel="1">
      <c r="B13445" s="72">
        <v>42573</v>
      </c>
      <c r="C13445" s="267" t="s">
        <v>401</v>
      </c>
      <c r="D13445" s="404">
        <v>84</v>
      </c>
    </row>
    <row r="13446" spans="2:6" hidden="1" outlineLevel="1">
      <c r="B13446" s="72">
        <v>42573</v>
      </c>
      <c r="C13446" s="267" t="s">
        <v>220</v>
      </c>
      <c r="D13446" s="404">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7243</v>
      </c>
      <c r="D13449" s="2">
        <v>525</v>
      </c>
    </row>
    <row r="13450" spans="2:6" hidden="1" outlineLevel="1">
      <c r="B13450" s="72">
        <v>42573</v>
      </c>
      <c r="C13450" s="1" t="s">
        <v>6350</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36"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7289</v>
      </c>
      <c r="D13463" s="2">
        <v>20</v>
      </c>
      <c r="F13463" s="2"/>
    </row>
    <row r="13464" spans="2:7" hidden="1" outlineLevel="1">
      <c r="B13464" s="72">
        <v>42576</v>
      </c>
      <c r="C13464" s="1" t="s">
        <v>7291</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7292</v>
      </c>
      <c r="D13469" s="2">
        <v>120</v>
      </c>
    </row>
    <row r="13470" spans="2:7" hidden="1" outlineLevel="1">
      <c r="B13470" s="72">
        <v>42577</v>
      </c>
      <c r="C13470" s="1" t="s">
        <v>23</v>
      </c>
      <c r="D13470" s="2">
        <v>80</v>
      </c>
    </row>
    <row r="13471" spans="2:7" hidden="1" outlineLevel="1">
      <c r="B13471" s="72">
        <v>42578</v>
      </c>
      <c r="C13471" s="1" t="s">
        <v>7292</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7226</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7308</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7314</v>
      </c>
      <c r="D13483" s="2">
        <v>2930</v>
      </c>
    </row>
    <row r="13484" spans="2:4" hidden="1" outlineLevel="1">
      <c r="B13484" s="72">
        <v>42580</v>
      </c>
      <c r="C13484" s="1" t="s">
        <v>7315</v>
      </c>
      <c r="D13484" s="2">
        <v>895</v>
      </c>
    </row>
    <row r="13485" spans="2:4" hidden="1" outlineLevel="1">
      <c r="B13485" s="72">
        <v>42580</v>
      </c>
      <c r="C13485" s="1" t="s">
        <v>7316</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2556</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3088</v>
      </c>
    </row>
    <row r="13496" spans="1:12" hidden="1" outlineLevel="1">
      <c r="B13496" s="72">
        <v>42582</v>
      </c>
      <c r="C13496" s="1" t="s">
        <v>401</v>
      </c>
      <c r="D13496" s="2">
        <v>60</v>
      </c>
      <c r="E13496" s="1">
        <v>310</v>
      </c>
    </row>
    <row r="13497" spans="1:12" collapsed="1"/>
    <row r="13498" spans="1:12">
      <c r="B13498" s="2472">
        <v>42583</v>
      </c>
      <c r="C13498" s="2472"/>
      <c r="D13498" s="2472"/>
      <c r="E13498" s="2472"/>
      <c r="F13498" s="2472"/>
      <c r="G13498" s="2472"/>
      <c r="H13498" s="2472"/>
      <c r="I13498" s="2472"/>
      <c r="J13498" s="2472"/>
      <c r="K13498" s="2472"/>
      <c r="L13498" s="2472"/>
    </row>
    <row r="13499" spans="1:12" hidden="1" outlineLevel="1">
      <c r="B13499" s="2473" t="s">
        <v>0</v>
      </c>
      <c r="C13499" s="2473"/>
      <c r="D13499" s="2473"/>
      <c r="I13499" s="2473" t="s">
        <v>7175</v>
      </c>
      <c r="J13499" s="2473"/>
      <c r="K13499" s="2473"/>
    </row>
    <row r="13500" spans="1:12" hidden="1" outlineLevel="1">
      <c r="B13500" s="3" t="s">
        <v>115</v>
      </c>
      <c r="C13500" s="3" t="s">
        <v>116</v>
      </c>
      <c r="D13500" s="4" t="s">
        <v>4</v>
      </c>
      <c r="I13500" s="3" t="s">
        <v>115</v>
      </c>
      <c r="J13500" s="3" t="s">
        <v>116</v>
      </c>
      <c r="K13500" s="4" t="s">
        <v>4</v>
      </c>
    </row>
    <row r="13501" spans="1:12" hidden="1" outlineLevel="1">
      <c r="A13501" s="545" t="s">
        <v>2859</v>
      </c>
      <c r="B13501" s="546">
        <v>42583</v>
      </c>
      <c r="C13501" s="547" t="s">
        <v>193</v>
      </c>
      <c r="D13501" s="691">
        <v>25000</v>
      </c>
      <c r="E13501" s="28"/>
      <c r="I13501" s="72">
        <v>42583</v>
      </c>
      <c r="J13501" s="1" t="s">
        <v>41</v>
      </c>
      <c r="K13501" s="70">
        <v>27.01</v>
      </c>
    </row>
    <row r="13502" spans="1:12" hidden="1" outlineLevel="1">
      <c r="A13502" s="438" t="s">
        <v>421</v>
      </c>
      <c r="B13502" s="549">
        <v>42587</v>
      </c>
      <c r="C13502" s="463" t="s">
        <v>6436</v>
      </c>
      <c r="D13502" s="587">
        <v>1000</v>
      </c>
      <c r="E13502" s="28"/>
      <c r="I13502" s="72">
        <v>42580</v>
      </c>
      <c r="J13502" s="1" t="s">
        <v>7320</v>
      </c>
      <c r="K13502" s="70">
        <v>3000</v>
      </c>
    </row>
    <row r="13503" spans="1:12" hidden="1" outlineLevel="1">
      <c r="A13503" s="438" t="s">
        <v>421</v>
      </c>
      <c r="B13503" s="549">
        <v>42587</v>
      </c>
      <c r="C13503" s="463" t="s">
        <v>6437</v>
      </c>
      <c r="D13503" s="587">
        <v>1755</v>
      </c>
      <c r="E13503" s="28"/>
      <c r="K13503" s="70"/>
    </row>
    <row r="13504" spans="1:12" hidden="1" outlineLevel="1">
      <c r="A13504" s="714" t="s">
        <v>464</v>
      </c>
      <c r="B13504" s="551">
        <v>42583</v>
      </c>
      <c r="C13504" s="716" t="s">
        <v>6501</v>
      </c>
      <c r="D13504" s="743">
        <v>2242</v>
      </c>
      <c r="E13504" s="28"/>
      <c r="K13504" s="70"/>
    </row>
    <row r="13505" spans="1:13" hidden="1" outlineLevel="1">
      <c r="A13505" s="709" t="s">
        <v>7256</v>
      </c>
      <c r="B13505" s="710">
        <v>42605</v>
      </c>
      <c r="C13505" s="711" t="s">
        <v>656</v>
      </c>
      <c r="D13505" s="953">
        <v>230</v>
      </c>
      <c r="E13505" s="28"/>
      <c r="K13505" s="70"/>
    </row>
    <row r="13506" spans="1:13" hidden="1" outlineLevel="1">
      <c r="A13506" s="709" t="s">
        <v>7256</v>
      </c>
      <c r="B13506" s="710" t="s">
        <v>608</v>
      </c>
      <c r="C13506" s="709" t="s">
        <v>3305</v>
      </c>
      <c r="D13506" s="590" t="s">
        <v>608</v>
      </c>
      <c r="E13506" s="28"/>
      <c r="F13506" s="804" t="s">
        <v>4856</v>
      </c>
      <c r="G13506" s="280"/>
      <c r="I13506" s="72"/>
      <c r="K13506" s="70"/>
    </row>
    <row r="13507" spans="1:13" hidden="1" outlineLevel="1">
      <c r="A13507" s="709" t="s">
        <v>7256</v>
      </c>
      <c r="B13507" s="710">
        <v>42611</v>
      </c>
      <c r="C13507" s="709" t="s">
        <v>3304</v>
      </c>
      <c r="D13507" s="953">
        <v>537.4</v>
      </c>
      <c r="E13507" s="72"/>
      <c r="F13507" s="1119" t="s">
        <v>3632</v>
      </c>
      <c r="G13507" s="773">
        <f>D13505</f>
        <v>230</v>
      </c>
      <c r="I13507" s="72"/>
      <c r="K13507" s="70"/>
    </row>
    <row r="13508" spans="1:13" hidden="1" outlineLevel="1">
      <c r="A13508" s="709" t="s">
        <v>7256</v>
      </c>
      <c r="B13508" s="710">
        <v>42611</v>
      </c>
      <c r="C13508" s="709" t="s">
        <v>614</v>
      </c>
      <c r="D13508" s="590">
        <v>527.73</v>
      </c>
      <c r="E13508" s="72"/>
      <c r="F13508" s="772" t="s">
        <v>6173</v>
      </c>
      <c r="G13508" s="773">
        <f>D13524</f>
        <v>1354</v>
      </c>
      <c r="I13508" s="72"/>
      <c r="J13508" s="1" t="s">
        <v>195</v>
      </c>
      <c r="K13508" s="225">
        <f>SUM(K13501:K13507)</f>
        <v>3027.01</v>
      </c>
    </row>
    <row r="13509" spans="1:13" hidden="1" outlineLevel="1">
      <c r="A13509" s="438" t="s">
        <v>421</v>
      </c>
      <c r="B13509" s="549">
        <v>42610</v>
      </c>
      <c r="C13509" s="554" t="s">
        <v>475</v>
      </c>
      <c r="D13509" s="695">
        <v>530</v>
      </c>
      <c r="F13509" s="772" t="s">
        <v>6</v>
      </c>
      <c r="G13509" s="773">
        <f>D13513</f>
        <v>1500</v>
      </c>
      <c r="I13509" s="32"/>
      <c r="K13509" s="225"/>
    </row>
    <row r="13510" spans="1:13" hidden="1" outlineLevel="1">
      <c r="A13510" s="438" t="s">
        <v>421</v>
      </c>
      <c r="B13510" s="549" t="s">
        <v>608</v>
      </c>
      <c r="C13510" s="554" t="s">
        <v>283</v>
      </c>
      <c r="D13510" s="695" t="s">
        <v>608</v>
      </c>
      <c r="E13510" s="28"/>
      <c r="F13510" s="772" t="s">
        <v>3732</v>
      </c>
      <c r="G13510" s="773">
        <f>D13502</f>
        <v>1000</v>
      </c>
    </row>
    <row r="13511" spans="1:13" hidden="1" outlineLevel="1">
      <c r="A13511" s="709" t="s">
        <v>7256</v>
      </c>
      <c r="B13511" s="710">
        <v>42607</v>
      </c>
      <c r="C13511" s="711" t="s">
        <v>27</v>
      </c>
      <c r="D13511" s="953">
        <v>976.36</v>
      </c>
      <c r="E13511" s="733"/>
      <c r="F13511" s="1164" t="s">
        <v>531</v>
      </c>
      <c r="G13511" s="1165">
        <f>D13503</f>
        <v>1755</v>
      </c>
      <c r="I13511" s="1" t="s">
        <v>115</v>
      </c>
      <c r="J13511" s="1" t="s">
        <v>2</v>
      </c>
      <c r="K13511" s="1" t="s">
        <v>4</v>
      </c>
    </row>
    <row r="13512" spans="1:13" hidden="1" outlineLevel="1">
      <c r="A13512" s="550" t="s">
        <v>3306</v>
      </c>
      <c r="B13512" s="551" t="s">
        <v>608</v>
      </c>
      <c r="C13512" s="560" t="s">
        <v>3310</v>
      </c>
      <c r="D13512" s="693" t="s">
        <v>608</v>
      </c>
      <c r="E13512" s="733"/>
      <c r="F13512" s="280" t="s">
        <v>195</v>
      </c>
      <c r="G13512" s="294">
        <f>SUM(G13507:G13511)</f>
        <v>5839</v>
      </c>
      <c r="I13512" s="72">
        <v>42584</v>
      </c>
      <c r="J13512" s="1" t="s">
        <v>7366</v>
      </c>
      <c r="K13512" s="2">
        <v>3.05</v>
      </c>
      <c r="L13512" s="13"/>
    </row>
    <row r="13513" spans="1:13" ht="15" hidden="1" customHeight="1" outlineLevel="1">
      <c r="A13513" s="438" t="s">
        <v>421</v>
      </c>
      <c r="B13513" s="549">
        <v>42596</v>
      </c>
      <c r="C13513" s="554" t="s">
        <v>6</v>
      </c>
      <c r="D13513" s="1002">
        <v>1500</v>
      </c>
      <c r="E13513" s="28"/>
      <c r="I13513" s="72">
        <v>42584</v>
      </c>
      <c r="J13513" s="1" t="s">
        <v>7366</v>
      </c>
      <c r="K13513" s="2">
        <v>302</v>
      </c>
      <c r="L13513" s="13"/>
      <c r="M13513" s="13"/>
    </row>
    <row r="13514" spans="1:13" hidden="1" outlineLevel="1">
      <c r="A13514" s="545" t="s">
        <v>2859</v>
      </c>
      <c r="B13514" s="546" t="s">
        <v>608</v>
      </c>
      <c r="C13514" s="547" t="s">
        <v>6</v>
      </c>
      <c r="D13514" s="691" t="s">
        <v>608</v>
      </c>
      <c r="E13514" s="28"/>
      <c r="I13514" s="72">
        <v>42596</v>
      </c>
      <c r="J13514" s="236" t="s">
        <v>549</v>
      </c>
      <c r="K13514" s="2">
        <v>617</v>
      </c>
      <c r="L13514" s="13"/>
    </row>
    <row r="13515" spans="1:13" hidden="1" outlineLevel="1">
      <c r="A13515" s="545" t="s">
        <v>2859</v>
      </c>
      <c r="B13515" s="546">
        <v>42583</v>
      </c>
      <c r="C13515" s="547" t="s">
        <v>3312</v>
      </c>
      <c r="D13515" s="691">
        <v>29000</v>
      </c>
      <c r="E13515" s="28"/>
      <c r="I13515" s="249">
        <v>42597</v>
      </c>
      <c r="J13515" s="200" t="s">
        <v>2666</v>
      </c>
      <c r="K13515" s="2">
        <v>255</v>
      </c>
      <c r="L13515" s="13"/>
    </row>
    <row r="13516" spans="1:13" hidden="1" outlineLevel="1">
      <c r="A13516" s="545" t="s">
        <v>2859</v>
      </c>
      <c r="B13516" s="546">
        <v>42583</v>
      </c>
      <c r="C13516" s="547" t="s">
        <v>7410</v>
      </c>
      <c r="D13516" s="691">
        <v>25483.48</v>
      </c>
      <c r="E13516" s="733"/>
      <c r="G13516" s="2"/>
      <c r="I13516" s="72">
        <v>42599</v>
      </c>
      <c r="J13516" s="1" t="s">
        <v>6113</v>
      </c>
      <c r="K13516" s="13">
        <v>1519</v>
      </c>
      <c r="L13516" s="13"/>
    </row>
    <row r="13517" spans="1:13" hidden="1" outlineLevel="1">
      <c r="A13517" s="545" t="s">
        <v>2859</v>
      </c>
      <c r="B13517" s="546">
        <v>42611</v>
      </c>
      <c r="C13517" s="547" t="s">
        <v>7410</v>
      </c>
      <c r="D13517" s="691">
        <v>27992.27</v>
      </c>
      <c r="E13517" s="28"/>
      <c r="G13517" s="2"/>
      <c r="H13517" s="1009"/>
      <c r="I13517" s="249"/>
      <c r="K13517" s="13"/>
      <c r="L13517" s="13"/>
    </row>
    <row r="13518" spans="1:13" hidden="1" outlineLevel="1">
      <c r="A13518" s="545" t="s">
        <v>7411</v>
      </c>
      <c r="B13518" s="546">
        <v>42611</v>
      </c>
      <c r="C13518" s="547" t="s">
        <v>7427</v>
      </c>
      <c r="D13518" s="691">
        <v>4391.3100000000004</v>
      </c>
      <c r="E13518" s="28"/>
      <c r="G13518" s="2"/>
      <c r="H13518" s="1009"/>
      <c r="I13518" s="249"/>
      <c r="K13518" s="13"/>
      <c r="L13518" s="13"/>
    </row>
    <row r="13519" spans="1:13" hidden="1" outlineLevel="1">
      <c r="A13519" s="709" t="s">
        <v>467</v>
      </c>
      <c r="B13519" s="710">
        <v>42609</v>
      </c>
      <c r="C13519" s="711" t="s">
        <v>7413</v>
      </c>
      <c r="D13519" s="953">
        <v>2000</v>
      </c>
      <c r="E13519" s="72"/>
      <c r="G13519" s="2"/>
      <c r="H13519" s="1009"/>
      <c r="I13519" s="249"/>
      <c r="K13519" s="13"/>
      <c r="L13519" s="13"/>
    </row>
    <row r="13520" spans="1:13" hidden="1" outlineLevel="1">
      <c r="E13520" s="28"/>
      <c r="F13520" s="632" t="s">
        <v>3546</v>
      </c>
      <c r="I13520" s="249"/>
      <c r="K13520" s="13"/>
      <c r="L13520" s="13"/>
    </row>
    <row r="13521" spans="1:12" ht="33" hidden="1" customHeight="1" outlineLevel="1">
      <c r="A13521" s="438" t="s">
        <v>421</v>
      </c>
      <c r="B13521" s="549">
        <v>42603</v>
      </c>
      <c r="C13521" s="554" t="s">
        <v>7321</v>
      </c>
      <c r="D13521" s="587">
        <f>31*43</f>
        <v>1333</v>
      </c>
      <c r="E13521" s="28"/>
      <c r="F13521" s="1253" t="s">
        <v>7391</v>
      </c>
      <c r="G13521" s="761">
        <v>1230</v>
      </c>
      <c r="K13521" s="13"/>
      <c r="L13521" s="13"/>
    </row>
    <row r="13522" spans="1:12" hidden="1" outlineLevel="1">
      <c r="A13522" s="438" t="s">
        <v>421</v>
      </c>
      <c r="B13522" s="549">
        <v>42603</v>
      </c>
      <c r="C13522" s="554" t="s">
        <v>2598</v>
      </c>
      <c r="D13522" s="587">
        <v>150</v>
      </c>
      <c r="E13522" s="399"/>
      <c r="H13522" s="1009"/>
      <c r="I13522" s="249"/>
      <c r="K13522" s="13"/>
      <c r="L13522" s="13"/>
    </row>
    <row r="13523" spans="1:12" ht="30" hidden="1" outlineLevel="1">
      <c r="A13523" s="438" t="s">
        <v>6087</v>
      </c>
      <c r="B13523" s="549">
        <v>42603</v>
      </c>
      <c r="C13523" s="554" t="s">
        <v>7379</v>
      </c>
      <c r="D13523" s="587">
        <f>3*43</f>
        <v>129</v>
      </c>
      <c r="G13523" s="2"/>
      <c r="H13523" s="1009"/>
      <c r="I13523" s="249"/>
      <c r="K13523" s="13"/>
      <c r="L13523" s="13"/>
    </row>
    <row r="13524" spans="1:12" hidden="1" outlineLevel="1">
      <c r="A13524" s="438" t="s">
        <v>421</v>
      </c>
      <c r="B13524" s="710">
        <v>42603</v>
      </c>
      <c r="C13524" s="711" t="s">
        <v>4050</v>
      </c>
      <c r="D13524" s="953">
        <f>D13521+D13522-D13523</f>
        <v>1354</v>
      </c>
      <c r="I13524" s="32"/>
      <c r="K13524" s="13"/>
      <c r="L13524" s="13"/>
    </row>
    <row r="13525" spans="1:12" hidden="1" outlineLevel="1">
      <c r="G13525" s="2"/>
      <c r="H13525" s="1009"/>
      <c r="I13525" s="32"/>
      <c r="K13525" s="13"/>
      <c r="L13525" s="13"/>
    </row>
    <row r="13526" spans="1:12" hidden="1" outlineLevel="1">
      <c r="D13526" s="1"/>
      <c r="F13526" s="32"/>
      <c r="G13526" s="32"/>
      <c r="H13526" s="1009"/>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09"/>
      <c r="I13528" s="32"/>
      <c r="K13528" s="13"/>
      <c r="L13528" s="13"/>
    </row>
    <row r="13529" spans="1:12" hidden="1" outlineLevel="1">
      <c r="B13529" s="72">
        <v>42583</v>
      </c>
      <c r="C13529" s="1" t="s">
        <v>5687</v>
      </c>
      <c r="D13529" s="2">
        <v>20</v>
      </c>
      <c r="F13529" s="32"/>
      <c r="G13529" s="32"/>
      <c r="H13529" s="1009"/>
      <c r="I13529" s="32"/>
      <c r="K13529" s="13"/>
      <c r="L13529" s="13"/>
    </row>
    <row r="13530" spans="1:12" hidden="1" outlineLevel="1">
      <c r="B13530" s="72">
        <v>42583</v>
      </c>
      <c r="C13530" s="1" t="s">
        <v>7226</v>
      </c>
      <c r="D13530" s="2">
        <v>40</v>
      </c>
      <c r="F13530" s="32"/>
      <c r="G13530" s="32"/>
      <c r="I13530" s="32"/>
      <c r="K13530" s="13"/>
      <c r="L13530" s="13"/>
    </row>
    <row r="13531" spans="1:12" hidden="1" outlineLevel="1">
      <c r="B13531" s="72">
        <v>42585</v>
      </c>
      <c r="C13531" s="1" t="s">
        <v>51</v>
      </c>
      <c r="D13531" s="2">
        <v>10</v>
      </c>
      <c r="F13531" s="32"/>
      <c r="G13531" s="32"/>
      <c r="H13531" s="1009"/>
      <c r="I13531" s="32"/>
      <c r="K13531" s="13"/>
      <c r="L13531" s="13"/>
    </row>
    <row r="13532" spans="1:12" hidden="1" outlineLevel="1">
      <c r="B13532" s="72">
        <v>42586</v>
      </c>
      <c r="C13532" s="1" t="s">
        <v>289</v>
      </c>
      <c r="D13532" s="2">
        <v>15</v>
      </c>
      <c r="F13532" s="32"/>
      <c r="G13532" s="32"/>
      <c r="H13532" s="1009"/>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09"/>
      <c r="I13537" s="32"/>
      <c r="K13537" s="13"/>
      <c r="L13537" s="13"/>
    </row>
    <row r="13538" spans="1:12" hidden="1" outlineLevel="1">
      <c r="B13538" s="72">
        <v>42588</v>
      </c>
      <c r="C13538" s="383"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6352</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36" t="s">
        <v>401</v>
      </c>
      <c r="D13545" s="70">
        <v>40</v>
      </c>
      <c r="F13545" s="32"/>
      <c r="G13545" s="32"/>
      <c r="I13545" s="32"/>
      <c r="K13545" s="13"/>
    </row>
    <row r="13546" spans="1:12" hidden="1" outlineLevel="1">
      <c r="A13546" s="2"/>
      <c r="B13546" s="72">
        <v>42589</v>
      </c>
      <c r="C13546" s="1" t="s">
        <v>51</v>
      </c>
      <c r="D13546" s="2">
        <v>300</v>
      </c>
      <c r="F13546" s="32"/>
      <c r="G13546" s="32"/>
      <c r="H13546" s="1009"/>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36" t="s">
        <v>525</v>
      </c>
      <c r="D13548" s="70">
        <v>40</v>
      </c>
      <c r="F13548" s="32"/>
      <c r="G13548" s="32"/>
      <c r="K13548" s="13"/>
    </row>
    <row r="13549" spans="1:12" hidden="1" outlineLevel="1">
      <c r="A13549" s="2"/>
      <c r="B13549" s="72">
        <v>42591</v>
      </c>
      <c r="C13549" s="236" t="s">
        <v>289</v>
      </c>
      <c r="D13549" s="70">
        <v>40</v>
      </c>
      <c r="G13549" s="2"/>
      <c r="K13549" s="13"/>
    </row>
    <row r="13550" spans="1:12" hidden="1" outlineLevel="1">
      <c r="A13550" s="2"/>
      <c r="B13550" s="72">
        <v>42591</v>
      </c>
      <c r="C13550" s="236" t="s">
        <v>7367</v>
      </c>
      <c r="D13550" s="70">
        <v>200</v>
      </c>
      <c r="G13550" s="2"/>
      <c r="K13550" s="13"/>
    </row>
    <row r="13551" spans="1:12" hidden="1" outlineLevel="1">
      <c r="A13551" s="2"/>
      <c r="B13551" s="72">
        <v>42591</v>
      </c>
      <c r="C13551" s="1" t="s">
        <v>947</v>
      </c>
      <c r="D13551" s="70">
        <v>80</v>
      </c>
      <c r="H13551" s="1009"/>
    </row>
    <row r="13552" spans="1:12" hidden="1" outlineLevel="1">
      <c r="A13552" s="2"/>
      <c r="B13552" s="72">
        <v>42591</v>
      </c>
      <c r="C13552" s="236" t="s">
        <v>114</v>
      </c>
      <c r="D13552" s="70">
        <v>115</v>
      </c>
      <c r="H13552" s="1009"/>
      <c r="K13552" s="13"/>
    </row>
    <row r="13553" spans="1:11" hidden="1" outlineLevel="1">
      <c r="A13553" s="2"/>
      <c r="B13553" s="72">
        <v>42591</v>
      </c>
      <c r="C13553" s="236" t="s">
        <v>51</v>
      </c>
      <c r="D13553" s="70">
        <v>15</v>
      </c>
      <c r="J13553" s="1" t="s">
        <v>195</v>
      </c>
      <c r="K13553" s="13">
        <f>SUM(K13512:K13552)</f>
        <v>2696.05</v>
      </c>
    </row>
    <row r="13554" spans="1:11" hidden="1" outlineLevel="1">
      <c r="B13554" s="72">
        <v>42591</v>
      </c>
      <c r="C13554" s="236" t="s">
        <v>431</v>
      </c>
      <c r="D13554" s="70">
        <v>20</v>
      </c>
      <c r="J13554" s="1" t="s">
        <v>130</v>
      </c>
      <c r="K13554" s="225">
        <f>K13508-K13553</f>
        <v>330.96000000000004</v>
      </c>
    </row>
    <row r="13555" spans="1:11" hidden="1" outlineLevel="1">
      <c r="B13555" s="72">
        <v>42592</v>
      </c>
      <c r="C13555" s="236" t="s">
        <v>525</v>
      </c>
      <c r="D13555" s="70">
        <v>20</v>
      </c>
    </row>
    <row r="13556" spans="1:11" hidden="1" outlineLevel="1">
      <c r="B13556" s="72">
        <v>42592</v>
      </c>
      <c r="C13556" s="236" t="s">
        <v>367</v>
      </c>
      <c r="D13556" s="70">
        <v>1000</v>
      </c>
      <c r="I13556" s="72"/>
      <c r="K13556" s="2"/>
    </row>
    <row r="13557" spans="1:11" hidden="1" outlineLevel="1">
      <c r="B13557" s="72">
        <v>42592</v>
      </c>
      <c r="C13557" s="1" t="s">
        <v>7151</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36" t="s">
        <v>289</v>
      </c>
      <c r="D13561" s="70">
        <v>15</v>
      </c>
      <c r="F13561" s="2"/>
    </row>
    <row r="13562" spans="1:11" hidden="1" outlineLevel="1">
      <c r="B13562" s="72">
        <v>42593</v>
      </c>
      <c r="C13562" s="236"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7369</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2209</v>
      </c>
      <c r="D13568" s="2">
        <v>500</v>
      </c>
      <c r="G13568" s="2"/>
    </row>
    <row r="13569" spans="2:8" hidden="1" outlineLevel="1">
      <c r="B13569" s="72">
        <v>42596</v>
      </c>
      <c r="C13569" s="236" t="s">
        <v>205</v>
      </c>
      <c r="D13569" s="70">
        <v>15</v>
      </c>
      <c r="F13569" s="2"/>
      <c r="G13569" s="2"/>
    </row>
    <row r="13570" spans="2:8" hidden="1" outlineLevel="1">
      <c r="B13570" s="72">
        <v>42596</v>
      </c>
      <c r="C13570" s="236" t="s">
        <v>246</v>
      </c>
      <c r="D13570" s="70">
        <v>70</v>
      </c>
      <c r="F13570" s="2"/>
      <c r="G13570" s="2"/>
    </row>
    <row r="13571" spans="2:8" hidden="1" outlineLevel="1">
      <c r="B13571" s="72">
        <v>42596</v>
      </c>
      <c r="C13571" s="1" t="s">
        <v>980</v>
      </c>
      <c r="D13571" s="2">
        <v>80</v>
      </c>
      <c r="G13571" s="2"/>
    </row>
    <row r="13572" spans="2:8" hidden="1" outlineLevel="1">
      <c r="B13572" s="72">
        <v>42596</v>
      </c>
      <c r="C13572" s="236"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7372</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7373</v>
      </c>
      <c r="D13578" s="2">
        <v>1300</v>
      </c>
      <c r="G13578" s="2"/>
    </row>
    <row r="13579" spans="2:8" hidden="1" outlineLevel="1">
      <c r="B13579" s="72">
        <v>42599</v>
      </c>
      <c r="C13579" s="1" t="s">
        <v>114</v>
      </c>
      <c r="D13579" s="2">
        <v>50</v>
      </c>
      <c r="F13579" s="2"/>
    </row>
    <row r="13580" spans="2:8" hidden="1" outlineLevel="1">
      <c r="B13580" s="72">
        <v>42599</v>
      </c>
      <c r="C13580" s="1" t="s">
        <v>2950</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7376</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2625</v>
      </c>
      <c r="D13589" s="2">
        <v>350</v>
      </c>
      <c r="F13589" s="2"/>
    </row>
    <row r="13590" spans="2:15" hidden="1" outlineLevel="1">
      <c r="B13590" s="72">
        <v>42601</v>
      </c>
      <c r="C13590" s="2" t="s">
        <v>114</v>
      </c>
      <c r="D13590" s="2">
        <v>100</v>
      </c>
      <c r="F13590" s="233"/>
      <c r="G13590"/>
      <c r="H13590"/>
      <c r="I13590"/>
      <c r="J13590"/>
      <c r="K13590"/>
      <c r="L13590"/>
      <c r="M13590"/>
      <c r="N13590"/>
      <c r="O13590"/>
    </row>
    <row r="13591" spans="2:15" hidden="1" outlineLevel="1">
      <c r="B13591" s="72">
        <v>42601</v>
      </c>
      <c r="C13591" s="1" t="s">
        <v>3052</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3903</v>
      </c>
      <c r="D13598" s="2">
        <v>120</v>
      </c>
    </row>
    <row r="13599" spans="2:15" hidden="1" outlineLevel="1">
      <c r="B13599" s="72">
        <v>42602</v>
      </c>
      <c r="C13599" s="2" t="s">
        <v>525</v>
      </c>
      <c r="D13599" s="2">
        <v>133</v>
      </c>
    </row>
    <row r="13600" spans="2:15" hidden="1" outlineLevel="1">
      <c r="B13600" s="72">
        <v>42602</v>
      </c>
      <c r="C13600" s="2" t="s">
        <v>7377</v>
      </c>
      <c r="D13600" s="2">
        <v>676</v>
      </c>
    </row>
    <row r="13601" spans="2:10" hidden="1" outlineLevel="1">
      <c r="B13601" s="72">
        <v>42602</v>
      </c>
      <c r="C13601" s="1" t="s">
        <v>7378</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7381</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4876</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7399</v>
      </c>
      <c r="D13632" s="2">
        <v>60</v>
      </c>
      <c r="F13632" s="2"/>
    </row>
    <row r="13633" spans="2:6" hidden="1" outlineLevel="1">
      <c r="B13633" s="72">
        <v>42610</v>
      </c>
      <c r="C13633" s="1" t="s">
        <v>114</v>
      </c>
      <c r="D13633" s="2">
        <v>50</v>
      </c>
    </row>
    <row r="13634" spans="2:6" hidden="1" outlineLevel="1">
      <c r="B13634" s="72">
        <v>42610</v>
      </c>
      <c r="C13634" s="1" t="s">
        <v>7400</v>
      </c>
      <c r="D13634" s="2">
        <v>102</v>
      </c>
      <c r="F13634" s="2"/>
    </row>
    <row r="13635" spans="2:6" hidden="1" outlineLevel="1">
      <c r="B13635" s="72">
        <v>42610</v>
      </c>
      <c r="C13635" s="1" t="s">
        <v>7401</v>
      </c>
      <c r="D13635" s="2">
        <v>50</v>
      </c>
      <c r="F13635" s="2"/>
    </row>
    <row r="13636" spans="2:6" hidden="1" outlineLevel="1">
      <c r="B13636" s="72">
        <v>42610</v>
      </c>
      <c r="C13636" s="1" t="s">
        <v>7402</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67" t="s">
        <v>7417</v>
      </c>
      <c r="D13642" s="404">
        <v>150</v>
      </c>
    </row>
    <row r="13643" spans="2:6" hidden="1" outlineLevel="1">
      <c r="B13643" s="72">
        <v>42611</v>
      </c>
      <c r="C13643" s="267" t="s">
        <v>401</v>
      </c>
      <c r="D13643" s="404">
        <v>120</v>
      </c>
      <c r="F13643" s="2"/>
    </row>
    <row r="13644" spans="2:6" hidden="1" outlineLevel="1">
      <c r="B13644" s="72">
        <v>42611</v>
      </c>
      <c r="C13644" s="267" t="s">
        <v>51</v>
      </c>
      <c r="D13644" s="2">
        <v>230</v>
      </c>
      <c r="F13644" s="2"/>
    </row>
    <row r="13645" spans="2:6" hidden="1" outlineLevel="1">
      <c r="B13645" s="72">
        <v>42611</v>
      </c>
      <c r="C13645" s="267" t="s">
        <v>7418</v>
      </c>
      <c r="D13645" s="404">
        <v>50</v>
      </c>
    </row>
    <row r="13646" spans="2:6" hidden="1" outlineLevel="1">
      <c r="B13646" s="72">
        <v>42612</v>
      </c>
      <c r="C13646" s="267" t="s">
        <v>485</v>
      </c>
      <c r="D13646" s="404">
        <v>50</v>
      </c>
    </row>
    <row r="13647" spans="2:6" hidden="1" outlineLevel="1">
      <c r="B13647" s="72">
        <v>42612</v>
      </c>
      <c r="C13647" s="1" t="s">
        <v>51</v>
      </c>
      <c r="D13647" s="2">
        <v>60</v>
      </c>
    </row>
    <row r="13648" spans="2:6" hidden="1" outlineLevel="1">
      <c r="B13648" s="72">
        <v>42612</v>
      </c>
      <c r="C13648" s="267" t="s">
        <v>63</v>
      </c>
      <c r="D13648" s="404">
        <v>20</v>
      </c>
      <c r="F13648" s="228"/>
    </row>
    <row r="13649" spans="1:12" hidden="1" outlineLevel="1">
      <c r="B13649" s="72">
        <v>42613</v>
      </c>
      <c r="C13649" s="477" t="s">
        <v>2950</v>
      </c>
      <c r="D13649" s="404">
        <v>60</v>
      </c>
      <c r="F13649" s="2"/>
    </row>
    <row r="13650" spans="1:12" hidden="1" outlineLevel="1">
      <c r="B13650" s="72">
        <v>42613</v>
      </c>
      <c r="C13650" s="1" t="s">
        <v>57</v>
      </c>
      <c r="D13650" s="2">
        <v>240</v>
      </c>
    </row>
    <row r="13651" spans="1:12" hidden="1" outlineLevel="1">
      <c r="B13651" s="72">
        <v>42613</v>
      </c>
      <c r="C13651" s="1" t="s">
        <v>485</v>
      </c>
      <c r="D13651" s="404">
        <v>40</v>
      </c>
      <c r="F13651" s="2"/>
    </row>
    <row r="13652" spans="1:12" hidden="1" outlineLevel="1">
      <c r="B13652" s="72">
        <v>42613</v>
      </c>
      <c r="C13652" s="267" t="s">
        <v>246</v>
      </c>
      <c r="D13652" s="404">
        <v>40</v>
      </c>
      <c r="F13652" s="2"/>
    </row>
    <row r="13653" spans="1:12" hidden="1" outlineLevel="1">
      <c r="B13653" s="72">
        <v>42613</v>
      </c>
      <c r="C13653" s="404" t="s">
        <v>163</v>
      </c>
      <c r="D13653" s="404">
        <v>70</v>
      </c>
      <c r="E13653" s="1" t="s">
        <v>3088</v>
      </c>
    </row>
    <row r="13654" spans="1:12" hidden="1" outlineLevel="1">
      <c r="B13654" s="72">
        <v>42613</v>
      </c>
      <c r="C13654" s="267" t="s">
        <v>1255</v>
      </c>
      <c r="D13654" s="404">
        <v>640</v>
      </c>
      <c r="E13654" s="1">
        <v>410</v>
      </c>
      <c r="F13654" s="2"/>
    </row>
    <row r="13655" spans="1:12" collapsed="1">
      <c r="B13655" s="72"/>
      <c r="F13655" s="2"/>
      <c r="G13655" s="2"/>
    </row>
    <row r="13656" spans="1:12">
      <c r="B13656" s="2472">
        <v>42614</v>
      </c>
      <c r="C13656" s="2472"/>
      <c r="D13656" s="2472"/>
      <c r="E13656" s="2472"/>
      <c r="F13656" s="2472"/>
      <c r="G13656" s="2472"/>
      <c r="H13656" s="2472"/>
      <c r="I13656" s="2472"/>
      <c r="J13656" s="2472"/>
      <c r="K13656" s="2472"/>
      <c r="L13656" s="2472"/>
    </row>
    <row r="13657" spans="1:12" hidden="1" outlineLevel="1">
      <c r="B13657" s="2473" t="s">
        <v>0</v>
      </c>
      <c r="C13657" s="2473"/>
      <c r="D13657" s="2473"/>
      <c r="I13657" s="2473" t="s">
        <v>7175</v>
      </c>
      <c r="J13657" s="2473"/>
      <c r="K13657" s="2473"/>
    </row>
    <row r="13658" spans="1:12" hidden="1" outlineLevel="1">
      <c r="B13658" s="3" t="s">
        <v>115</v>
      </c>
      <c r="C13658" s="3" t="s">
        <v>116</v>
      </c>
      <c r="D13658" s="4" t="s">
        <v>4</v>
      </c>
      <c r="I13658" s="3" t="s">
        <v>115</v>
      </c>
      <c r="J13658" s="3" t="s">
        <v>116</v>
      </c>
      <c r="K13658" s="4" t="s">
        <v>4</v>
      </c>
    </row>
    <row r="13659" spans="1:12" hidden="1" outlineLevel="1">
      <c r="A13659" s="438" t="s">
        <v>421</v>
      </c>
      <c r="B13659" s="549">
        <v>42619</v>
      </c>
      <c r="C13659" s="463" t="s">
        <v>6436</v>
      </c>
      <c r="D13659" s="587">
        <v>1000</v>
      </c>
      <c r="E13659" s="28"/>
      <c r="I13659" s="72">
        <v>42614</v>
      </c>
      <c r="J13659" s="1" t="s">
        <v>41</v>
      </c>
      <c r="K13659" s="70">
        <v>330.96</v>
      </c>
    </row>
    <row r="13660" spans="1:12" hidden="1" outlineLevel="1">
      <c r="A13660" s="438" t="s">
        <v>421</v>
      </c>
      <c r="B13660" s="549">
        <v>42619</v>
      </c>
      <c r="C13660" s="463" t="s">
        <v>6437</v>
      </c>
      <c r="D13660" s="587">
        <v>2080</v>
      </c>
      <c r="E13660" s="28"/>
      <c r="I13660" s="72">
        <v>42614</v>
      </c>
      <c r="J13660" s="1" t="s">
        <v>7320</v>
      </c>
      <c r="K13660" s="70">
        <v>3000</v>
      </c>
    </row>
    <row r="13661" spans="1:12" hidden="1" outlineLevel="1">
      <c r="A13661" s="438" t="s">
        <v>421</v>
      </c>
      <c r="B13661" s="549">
        <v>42615</v>
      </c>
      <c r="C13661" s="554" t="s">
        <v>6</v>
      </c>
      <c r="D13661" s="1002">
        <v>1500</v>
      </c>
      <c r="E13661" s="28"/>
      <c r="K13661" s="70"/>
    </row>
    <row r="13662" spans="1:12" hidden="1" outlineLevel="1">
      <c r="A13662" s="438" t="s">
        <v>421</v>
      </c>
      <c r="B13662" s="549" t="s">
        <v>608</v>
      </c>
      <c r="C13662" s="554" t="s">
        <v>475</v>
      </c>
      <c r="D13662" s="695" t="s">
        <v>608</v>
      </c>
      <c r="E13662" s="28"/>
      <c r="K13662" s="70"/>
    </row>
    <row r="13663" spans="1:12" hidden="1" outlineLevel="1">
      <c r="A13663" s="438" t="s">
        <v>421</v>
      </c>
      <c r="B13663" s="549">
        <v>42621</v>
      </c>
      <c r="C13663" s="554" t="s">
        <v>283</v>
      </c>
      <c r="D13663" s="695">
        <v>520</v>
      </c>
      <c r="E13663" s="28"/>
      <c r="K13663" s="70"/>
    </row>
    <row r="13664" spans="1:12" hidden="1" outlineLevel="1">
      <c r="A13664" s="714" t="s">
        <v>464</v>
      </c>
      <c r="B13664" s="551">
        <v>42641</v>
      </c>
      <c r="C13664" s="716" t="s">
        <v>6501</v>
      </c>
      <c r="D13664" s="743">
        <v>3034</v>
      </c>
      <c r="E13664" s="210"/>
      <c r="F13664" s="804" t="s">
        <v>4856</v>
      </c>
      <c r="G13664" s="280"/>
      <c r="I13664" s="72"/>
      <c r="K13664" s="70"/>
    </row>
    <row r="13665" spans="1:13" hidden="1" outlineLevel="1">
      <c r="A13665" s="709" t="s">
        <v>7256</v>
      </c>
      <c r="B13665" s="710">
        <v>42633</v>
      </c>
      <c r="C13665" s="711" t="s">
        <v>656</v>
      </c>
      <c r="D13665" s="953">
        <v>230</v>
      </c>
      <c r="E13665" s="72"/>
      <c r="F13665" s="1119" t="s">
        <v>3632</v>
      </c>
      <c r="G13665" s="773">
        <f>D13665</f>
        <v>230</v>
      </c>
      <c r="I13665" s="72"/>
      <c r="K13665" s="70"/>
    </row>
    <row r="13666" spans="1:13" hidden="1" outlineLevel="1">
      <c r="A13666" s="709" t="s">
        <v>7256</v>
      </c>
      <c r="B13666" s="710">
        <v>42629</v>
      </c>
      <c r="C13666" s="711" t="s">
        <v>27</v>
      </c>
      <c r="D13666" s="953">
        <v>1263.8599999999999</v>
      </c>
      <c r="E13666" s="72"/>
      <c r="F13666" s="772" t="s">
        <v>6173</v>
      </c>
      <c r="G13666" s="773">
        <f>D13687</f>
        <v>1182</v>
      </c>
      <c r="I13666" s="72"/>
      <c r="J13666" s="1" t="s">
        <v>195</v>
      </c>
      <c r="K13666" s="225">
        <f>SUM(K13659:K13665)</f>
        <v>3330.96</v>
      </c>
    </row>
    <row r="13667" spans="1:13" hidden="1" outlineLevel="1">
      <c r="A13667" s="709" t="s">
        <v>7256</v>
      </c>
      <c r="B13667" s="710">
        <v>42640</v>
      </c>
      <c r="C13667" s="711" t="s">
        <v>3304</v>
      </c>
      <c r="D13667" s="953">
        <v>488.87</v>
      </c>
      <c r="F13667" s="772" t="s">
        <v>6</v>
      </c>
      <c r="G13667" s="773">
        <f>D13661</f>
        <v>1500</v>
      </c>
      <c r="I13667" s="32"/>
      <c r="K13667" s="225"/>
    </row>
    <row r="13668" spans="1:13" hidden="1" outlineLevel="1">
      <c r="A13668" s="709" t="s">
        <v>7256</v>
      </c>
      <c r="B13668" s="710">
        <v>42640</v>
      </c>
      <c r="C13668" s="709" t="s">
        <v>614</v>
      </c>
      <c r="D13668" s="590">
        <v>494.39</v>
      </c>
      <c r="E13668" s="210"/>
      <c r="F13668" s="772" t="s">
        <v>3732</v>
      </c>
      <c r="G13668" s="773">
        <f>D13659</f>
        <v>1000</v>
      </c>
    </row>
    <row r="13669" spans="1:13" hidden="1" outlineLevel="1">
      <c r="A13669" s="709" t="s">
        <v>7256</v>
      </c>
      <c r="B13669" s="710">
        <v>42639</v>
      </c>
      <c r="C13669" s="709" t="s">
        <v>3305</v>
      </c>
      <c r="D13669" s="590">
        <v>250</v>
      </c>
      <c r="E13669" s="733"/>
      <c r="F13669" s="1164" t="s">
        <v>531</v>
      </c>
      <c r="G13669" s="1165">
        <f>D13660</f>
        <v>2080</v>
      </c>
      <c r="I13669" s="1" t="s">
        <v>115</v>
      </c>
      <c r="J13669" s="1" t="s">
        <v>2</v>
      </c>
      <c r="K13669" s="1" t="s">
        <v>4</v>
      </c>
    </row>
    <row r="13670" spans="1:13" hidden="1" outlineLevel="1">
      <c r="A13670" s="550" t="s">
        <v>3306</v>
      </c>
      <c r="B13670" s="551" t="s">
        <v>608</v>
      </c>
      <c r="C13670" s="560" t="s">
        <v>3310</v>
      </c>
      <c r="D13670" s="693" t="s">
        <v>608</v>
      </c>
      <c r="E13670" s="733"/>
      <c r="F13670" s="280" t="s">
        <v>195</v>
      </c>
      <c r="G13670" s="294">
        <f>SUM(G13665:G13669)</f>
        <v>5992</v>
      </c>
      <c r="I13670" s="72">
        <v>42615</v>
      </c>
      <c r="J13670" s="1" t="s">
        <v>7154</v>
      </c>
      <c r="K13670" s="2">
        <v>470</v>
      </c>
      <c r="L13670" s="13"/>
    </row>
    <row r="13671" spans="1:13" ht="15" hidden="1" customHeight="1" outlineLevel="1">
      <c r="A13671" s="545" t="s">
        <v>7431</v>
      </c>
      <c r="B13671" s="546">
        <v>42614</v>
      </c>
      <c r="C13671" s="547" t="s">
        <v>7425</v>
      </c>
      <c r="D13671" s="691">
        <v>30278</v>
      </c>
      <c r="E13671" s="28"/>
      <c r="I13671" s="72">
        <v>42616</v>
      </c>
      <c r="J13671" s="1" t="s">
        <v>7467</v>
      </c>
      <c r="K13671" s="2">
        <v>498</v>
      </c>
      <c r="L13671" s="13"/>
      <c r="M13671" s="13"/>
    </row>
    <row r="13672" spans="1:13" hidden="1" outlineLevel="1">
      <c r="A13672" s="545" t="s">
        <v>7431</v>
      </c>
      <c r="B13672" s="546">
        <v>42627</v>
      </c>
      <c r="C13672" s="547" t="s">
        <v>6533</v>
      </c>
      <c r="D13672" s="691">
        <v>6449</v>
      </c>
      <c r="E13672" s="28"/>
      <c r="I13672" s="72">
        <v>42617</v>
      </c>
      <c r="J13672" s="236" t="s">
        <v>7477</v>
      </c>
      <c r="K13672" s="2">
        <v>1013</v>
      </c>
      <c r="L13672" s="13"/>
    </row>
    <row r="13673" spans="1:13" hidden="1" outlineLevel="1">
      <c r="A13673" s="545" t="s">
        <v>7431</v>
      </c>
      <c r="B13673" s="546">
        <v>42615</v>
      </c>
      <c r="C13673" s="547" t="s">
        <v>7421</v>
      </c>
      <c r="D13673" s="691">
        <v>5205</v>
      </c>
      <c r="E13673" s="28"/>
      <c r="I13673" s="72">
        <v>42622</v>
      </c>
      <c r="J13673" s="236" t="s">
        <v>549</v>
      </c>
      <c r="K13673" s="2">
        <v>539</v>
      </c>
      <c r="L13673" s="13"/>
    </row>
    <row r="13674" spans="1:13" hidden="1" outlineLevel="1">
      <c r="A13674" s="545" t="s">
        <v>7431</v>
      </c>
      <c r="B13674" s="546">
        <v>42614</v>
      </c>
      <c r="C13674" s="547" t="s">
        <v>7426</v>
      </c>
      <c r="D13674" s="691">
        <v>25000</v>
      </c>
      <c r="E13674" s="28"/>
      <c r="I13674" s="72">
        <v>42623</v>
      </c>
      <c r="J13674" s="236" t="s">
        <v>2796</v>
      </c>
      <c r="K13674" s="2">
        <v>360</v>
      </c>
      <c r="L13674" s="13"/>
    </row>
    <row r="13675" spans="1:13" hidden="1" outlineLevel="1">
      <c r="A13675" s="545" t="s">
        <v>7431</v>
      </c>
      <c r="B13675" s="546">
        <v>42614</v>
      </c>
      <c r="C13675" s="547" t="s">
        <v>7420</v>
      </c>
      <c r="D13675" s="691">
        <v>6000</v>
      </c>
      <c r="E13675" s="28"/>
      <c r="I13675" s="249"/>
      <c r="J13675" s="200"/>
      <c r="K13675" s="2"/>
      <c r="L13675" s="13"/>
    </row>
    <row r="13676" spans="1:13" hidden="1" outlineLevel="1">
      <c r="A13676" s="545" t="s">
        <v>7431</v>
      </c>
      <c r="B13676" s="546">
        <v>42613</v>
      </c>
      <c r="C13676" s="547" t="s">
        <v>7422</v>
      </c>
      <c r="D13676" s="691">
        <v>1000</v>
      </c>
      <c r="E13676" s="28"/>
      <c r="I13676" s="249"/>
      <c r="J13676" s="200"/>
      <c r="K13676" s="2"/>
      <c r="L13676" s="13"/>
    </row>
    <row r="13677" spans="1:13" hidden="1" outlineLevel="1">
      <c r="A13677" s="545" t="s">
        <v>7431</v>
      </c>
      <c r="B13677" s="546">
        <v>42613</v>
      </c>
      <c r="C13677" s="547" t="s">
        <v>7424</v>
      </c>
      <c r="D13677" s="691">
        <v>500</v>
      </c>
      <c r="E13677" s="28"/>
      <c r="I13677" s="249"/>
      <c r="J13677" s="200"/>
      <c r="K13677" s="2"/>
      <c r="L13677" s="13"/>
    </row>
    <row r="13678" spans="1:13" hidden="1" outlineLevel="1">
      <c r="A13678" s="545" t="s">
        <v>7431</v>
      </c>
      <c r="B13678" s="546">
        <v>42613</v>
      </c>
      <c r="C13678" s="547" t="s">
        <v>7423</v>
      </c>
      <c r="D13678" s="691">
        <v>500</v>
      </c>
      <c r="E13678" s="28"/>
      <c r="I13678" s="249"/>
      <c r="J13678" s="200"/>
      <c r="K13678" s="2"/>
      <c r="L13678" s="13"/>
    </row>
    <row r="13679" spans="1:13" ht="15.75" hidden="1" outlineLevel="1">
      <c r="A13679" s="1273" t="s">
        <v>7430</v>
      </c>
      <c r="B13679" s="1266">
        <v>42641</v>
      </c>
      <c r="C13679" s="1273" t="s">
        <v>7428</v>
      </c>
      <c r="D13679" s="1267">
        <v>4660.45</v>
      </c>
      <c r="E13679" s="210"/>
      <c r="I13679" s="249"/>
      <c r="J13679" s="200"/>
      <c r="K13679" s="2"/>
      <c r="L13679" s="13"/>
    </row>
    <row r="13680" spans="1:13" ht="15.75" hidden="1" outlineLevel="1">
      <c r="A13680" s="1275" t="s">
        <v>7411</v>
      </c>
      <c r="B13680" s="1268">
        <v>42641</v>
      </c>
      <c r="C13680" s="1272" t="s">
        <v>7427</v>
      </c>
      <c r="D13680" s="1269">
        <v>3706.86</v>
      </c>
      <c r="E13680" s="1290"/>
      <c r="I13680" s="249"/>
      <c r="J13680" s="200"/>
      <c r="K13680" s="2"/>
      <c r="L13680" s="13"/>
    </row>
    <row r="13681" spans="1:12" ht="15.75" hidden="1" outlineLevel="1">
      <c r="A13681" s="1276" t="s">
        <v>5208</v>
      </c>
      <c r="B13681" s="1270">
        <v>42641</v>
      </c>
      <c r="C13681" s="1274" t="s">
        <v>7429</v>
      </c>
      <c r="D13681" s="1271">
        <v>10937</v>
      </c>
      <c r="E13681" s="210"/>
      <c r="I13681" s="249"/>
      <c r="J13681" s="200"/>
      <c r="K13681" s="2"/>
      <c r="L13681" s="13"/>
    </row>
    <row r="13682" spans="1:12" hidden="1" outlineLevel="1">
      <c r="A13682" s="709" t="s">
        <v>467</v>
      </c>
      <c r="B13682" s="710">
        <v>42609</v>
      </c>
      <c r="C13682" s="711" t="s">
        <v>7414</v>
      </c>
      <c r="D13682" s="953">
        <v>2000</v>
      </c>
      <c r="E13682" s="28"/>
      <c r="G13682" s="2"/>
      <c r="H13682" s="1009"/>
      <c r="I13682" s="249"/>
      <c r="K13682" s="13"/>
      <c r="L13682" s="13"/>
    </row>
    <row r="13683" spans="1:12" hidden="1" outlineLevel="1">
      <c r="E13683" s="28"/>
      <c r="G13683" s="2"/>
      <c r="H13683" s="1009"/>
      <c r="I13683" s="249"/>
      <c r="K13683" s="13"/>
      <c r="L13683" s="13"/>
    </row>
    <row r="13684" spans="1:12" hidden="1" outlineLevel="1">
      <c r="A13684" s="438" t="s">
        <v>421</v>
      </c>
      <c r="B13684" s="549">
        <v>42635</v>
      </c>
      <c r="C13684" s="554" t="s">
        <v>7419</v>
      </c>
      <c r="D13684" s="587">
        <f>30*43</f>
        <v>1290</v>
      </c>
      <c r="E13684" s="72"/>
      <c r="G13684" s="2"/>
      <c r="H13684" s="1009"/>
      <c r="I13684" s="249"/>
      <c r="K13684" s="13"/>
      <c r="L13684" s="13"/>
    </row>
    <row r="13685" spans="1:12" hidden="1" outlineLevel="1">
      <c r="A13685" s="438" t="s">
        <v>421</v>
      </c>
      <c r="B13685" s="549">
        <v>42635</v>
      </c>
      <c r="C13685" s="554" t="s">
        <v>2598</v>
      </c>
      <c r="D13685" s="587">
        <v>150</v>
      </c>
      <c r="E13685" s="72"/>
      <c r="G13685" s="2"/>
      <c r="H13685" s="1009"/>
      <c r="I13685" s="249"/>
      <c r="K13685" s="13"/>
      <c r="L13685" s="13"/>
    </row>
    <row r="13686" spans="1:12" ht="30" hidden="1" outlineLevel="1">
      <c r="A13686" s="438" t="s">
        <v>6087</v>
      </c>
      <c r="B13686" s="549">
        <v>42635</v>
      </c>
      <c r="C13686" s="554" t="s">
        <v>7432</v>
      </c>
      <c r="D13686" s="587">
        <f>6*43</f>
        <v>258</v>
      </c>
      <c r="E13686" s="72"/>
      <c r="G13686" s="2"/>
      <c r="H13686" s="1009"/>
      <c r="I13686" s="249"/>
      <c r="K13686" s="13"/>
      <c r="L13686" s="13"/>
    </row>
    <row r="13687" spans="1:12" hidden="1" outlineLevel="1">
      <c r="A13687" s="438" t="s">
        <v>421</v>
      </c>
      <c r="B13687" s="549">
        <v>42635</v>
      </c>
      <c r="C13687" s="554" t="s">
        <v>4050</v>
      </c>
      <c r="D13687" s="587">
        <f>D13684+D13685-D13686</f>
        <v>1182</v>
      </c>
      <c r="E13687" s="28"/>
      <c r="F13687" s="632"/>
      <c r="I13687" s="249"/>
      <c r="K13687" s="13"/>
      <c r="L13687" s="13"/>
    </row>
    <row r="13688" spans="1:12" ht="33" hidden="1" customHeight="1" outlineLevel="1">
      <c r="E13688" s="28"/>
      <c r="K13688" s="13"/>
      <c r="L13688" s="13"/>
    </row>
    <row r="13689" spans="1:12" hidden="1" outlineLevel="1">
      <c r="E13689" s="399"/>
      <c r="G13689" s="2"/>
      <c r="H13689" s="1009"/>
      <c r="I13689" s="249"/>
      <c r="K13689" s="13"/>
      <c r="L13689" s="13"/>
    </row>
    <row r="13690" spans="1:12" hidden="1" outlineLevel="1">
      <c r="B13690" s="72">
        <v>42614</v>
      </c>
      <c r="C13690" s="1" t="s">
        <v>367</v>
      </c>
      <c r="D13690" s="2">
        <v>1000</v>
      </c>
      <c r="G13690" s="2"/>
      <c r="H13690" s="1009"/>
      <c r="I13690" s="249"/>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09"/>
      <c r="I13692" s="32"/>
      <c r="K13692" s="13"/>
      <c r="L13692" s="13"/>
    </row>
    <row r="13693" spans="1:12" hidden="1" outlineLevel="1">
      <c r="B13693" s="72">
        <v>42614</v>
      </c>
      <c r="C13693" s="1" t="s">
        <v>59</v>
      </c>
      <c r="D13693" s="2">
        <v>120</v>
      </c>
      <c r="F13693" s="32"/>
      <c r="G13693" s="32"/>
      <c r="H13693" s="1009"/>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7472</v>
      </c>
      <c r="D13695" s="2">
        <v>10</v>
      </c>
      <c r="F13695" s="632" t="s">
        <v>3546</v>
      </c>
      <c r="H13695" s="1009"/>
      <c r="I13695" s="32"/>
      <c r="K13695" s="13"/>
      <c r="L13695" s="13"/>
    </row>
    <row r="13696" spans="1:12" ht="30" hidden="1" outlineLevel="1">
      <c r="B13696" s="72">
        <v>42616</v>
      </c>
      <c r="C13696" s="1" t="s">
        <v>7468</v>
      </c>
      <c r="D13696" s="2">
        <v>100</v>
      </c>
      <c r="F13696" s="1253" t="s">
        <v>7481</v>
      </c>
      <c r="G13696" s="761">
        <v>240</v>
      </c>
      <c r="H13696" s="1009"/>
      <c r="I13696" s="32"/>
      <c r="K13696" s="13"/>
      <c r="L13696" s="13"/>
    </row>
    <row r="13697" spans="2:12" ht="30" hidden="1" outlineLevel="1">
      <c r="B13697" s="72">
        <v>42616</v>
      </c>
      <c r="C13697" s="1" t="s">
        <v>246</v>
      </c>
      <c r="D13697" s="2">
        <v>160</v>
      </c>
      <c r="F13697" s="1253" t="s">
        <v>7482</v>
      </c>
      <c r="G13697" s="761">
        <v>120</v>
      </c>
      <c r="I13697" s="32"/>
      <c r="K13697" s="13"/>
      <c r="L13697" s="13"/>
    </row>
    <row r="13698" spans="2:12" hidden="1" outlineLevel="1">
      <c r="B13698" s="72">
        <v>42616</v>
      </c>
      <c r="C13698" s="1" t="s">
        <v>154</v>
      </c>
      <c r="D13698" s="2">
        <v>90</v>
      </c>
      <c r="F13698" s="32"/>
      <c r="G13698" s="870">
        <f>SUM(G13696:G13697)</f>
        <v>360</v>
      </c>
      <c r="H13698" s="1009"/>
      <c r="I13698" s="32"/>
      <c r="K13698" s="13"/>
      <c r="L13698" s="13"/>
    </row>
    <row r="13699" spans="2:12" hidden="1" outlineLevel="1">
      <c r="B13699" s="72">
        <v>42616</v>
      </c>
      <c r="C13699" s="1" t="s">
        <v>7469</v>
      </c>
      <c r="D13699" s="2">
        <v>300</v>
      </c>
      <c r="F13699" s="32" t="s">
        <v>7496</v>
      </c>
      <c r="G13699" s="870">
        <v>200</v>
      </c>
      <c r="H13699" s="1009"/>
      <c r="I13699" s="32"/>
      <c r="K13699" s="13"/>
      <c r="L13699" s="13"/>
    </row>
    <row r="13700" spans="2:12" hidden="1" outlineLevel="1">
      <c r="B13700" s="72">
        <v>42616</v>
      </c>
      <c r="C13700" s="1" t="s">
        <v>7470</v>
      </c>
      <c r="D13700" s="2">
        <v>1300</v>
      </c>
      <c r="F13700" s="32"/>
      <c r="G13700" s="870">
        <f>G13698-G13699</f>
        <v>160</v>
      </c>
      <c r="I13700" s="32"/>
      <c r="K13700" s="13"/>
      <c r="L13700" s="13"/>
    </row>
    <row r="13701" spans="2:12" hidden="1" outlineLevel="1">
      <c r="B13701" s="72">
        <v>42616</v>
      </c>
      <c r="C13701" s="1" t="s">
        <v>7471</v>
      </c>
      <c r="D13701" s="2">
        <v>53</v>
      </c>
      <c r="F13701" s="32" t="s">
        <v>7539</v>
      </c>
      <c r="G13701" s="870">
        <v>520</v>
      </c>
      <c r="I13701" s="32"/>
      <c r="K13701" s="13"/>
      <c r="L13701" s="13"/>
    </row>
    <row r="13702" spans="2:12" hidden="1" outlineLevel="1">
      <c r="B13702" s="72">
        <v>42616</v>
      </c>
      <c r="C13702" s="1" t="s">
        <v>516</v>
      </c>
      <c r="D13702" s="2">
        <v>110</v>
      </c>
      <c r="F13702" s="32"/>
      <c r="G13702" s="870">
        <f>SUM(G13700:G13701)</f>
        <v>680</v>
      </c>
      <c r="I13702" s="32"/>
      <c r="K13702" s="13"/>
      <c r="L13702" s="13"/>
    </row>
    <row r="13703" spans="2:12" hidden="1" outlineLevel="1">
      <c r="B13703" s="72">
        <v>42616</v>
      </c>
      <c r="C13703" s="1" t="s">
        <v>114</v>
      </c>
      <c r="D13703" s="2">
        <v>65</v>
      </c>
      <c r="F13703" s="32"/>
      <c r="G13703" s="870"/>
      <c r="I13703" s="32"/>
      <c r="K13703" s="13"/>
      <c r="L13703" s="13"/>
    </row>
    <row r="13704" spans="2:12" hidden="1" outlineLevel="1">
      <c r="B13704" s="72">
        <v>42616</v>
      </c>
      <c r="C13704" s="1" t="s">
        <v>59</v>
      </c>
      <c r="D13704" s="2">
        <v>80</v>
      </c>
      <c r="F13704" s="32"/>
      <c r="G13704" s="870"/>
      <c r="H13704" s="1009"/>
      <c r="I13704" s="32"/>
      <c r="K13704" s="13"/>
      <c r="L13704" s="13"/>
    </row>
    <row r="13705" spans="2:12" hidden="1" outlineLevel="1">
      <c r="B13705" s="72">
        <v>42616</v>
      </c>
      <c r="C13705" s="1" t="s">
        <v>491</v>
      </c>
      <c r="D13705" s="2">
        <v>20</v>
      </c>
      <c r="F13705" s="32"/>
      <c r="G13705" s="870"/>
      <c r="I13705" s="32"/>
      <c r="K13705" s="13"/>
      <c r="L13705" s="13"/>
    </row>
    <row r="13706" spans="2:12" hidden="1" outlineLevel="1">
      <c r="B13706" s="72">
        <v>42616</v>
      </c>
      <c r="C13706" s="1" t="s">
        <v>525</v>
      </c>
      <c r="D13706" s="2">
        <v>10</v>
      </c>
      <c r="F13706" s="32"/>
      <c r="G13706" s="870"/>
      <c r="I13706" s="32"/>
      <c r="K13706" s="13"/>
      <c r="L13706" s="13"/>
    </row>
    <row r="13707" spans="2:12" hidden="1" outlineLevel="1">
      <c r="B13707" s="72">
        <v>42616</v>
      </c>
      <c r="C13707" s="1" t="s">
        <v>289</v>
      </c>
      <c r="D13707" s="2">
        <v>10</v>
      </c>
      <c r="F13707" s="32"/>
      <c r="G13707" s="870"/>
      <c r="I13707" s="32"/>
      <c r="K13707" s="13"/>
    </row>
    <row r="13708" spans="2:12" hidden="1" outlineLevel="1">
      <c r="B13708" s="72">
        <v>42616</v>
      </c>
      <c r="C13708" s="1" t="s">
        <v>7476</v>
      </c>
      <c r="D13708" s="2">
        <v>13</v>
      </c>
      <c r="F13708" s="32"/>
      <c r="G13708" s="870"/>
      <c r="I13708" s="32"/>
      <c r="K13708" s="13"/>
    </row>
    <row r="13709" spans="2:12" hidden="1" outlineLevel="1">
      <c r="B13709" s="72">
        <v>42617</v>
      </c>
      <c r="C13709" s="1" t="s">
        <v>7478</v>
      </c>
      <c r="D13709" s="2">
        <v>145</v>
      </c>
      <c r="F13709" s="32"/>
      <c r="G13709" s="870"/>
      <c r="I13709" s="32"/>
      <c r="K13709" s="13"/>
    </row>
    <row r="13710" spans="2:12" hidden="1" outlineLevel="1">
      <c r="B13710" s="72">
        <v>42617</v>
      </c>
      <c r="C13710" s="1" t="s">
        <v>23</v>
      </c>
      <c r="D13710" s="2">
        <v>72</v>
      </c>
      <c r="F13710" s="32"/>
      <c r="G13710" s="870"/>
      <c r="I13710" s="32"/>
      <c r="J13710" s="2"/>
      <c r="K13710" s="13"/>
    </row>
    <row r="13711" spans="2:12" hidden="1" outlineLevel="1">
      <c r="B13711" s="72">
        <v>42617</v>
      </c>
      <c r="C13711" s="1" t="s">
        <v>7479</v>
      </c>
      <c r="D13711" s="2">
        <v>155</v>
      </c>
      <c r="F13711" s="32"/>
      <c r="G13711" s="870"/>
      <c r="K13711" s="13"/>
    </row>
    <row r="13712" spans="2:12" hidden="1" outlineLevel="1">
      <c r="B13712" s="72">
        <v>42617</v>
      </c>
      <c r="C13712" s="1" t="s">
        <v>7480</v>
      </c>
      <c r="D13712" s="2">
        <v>50</v>
      </c>
      <c r="F13712" s="32"/>
      <c r="G13712" s="870"/>
      <c r="I13712" s="32"/>
      <c r="K13712" s="13"/>
    </row>
    <row r="13713" spans="2:11" hidden="1" outlineLevel="1">
      <c r="B13713" s="72">
        <v>42617</v>
      </c>
      <c r="C13713" s="1" t="s">
        <v>51</v>
      </c>
      <c r="D13713" s="2">
        <v>50</v>
      </c>
      <c r="F13713" s="32"/>
      <c r="G13713" s="870"/>
      <c r="H13713" s="1009"/>
      <c r="K13713" s="13"/>
    </row>
    <row r="13714" spans="2:11" hidden="1" outlineLevel="1">
      <c r="B13714" s="72">
        <v>42617</v>
      </c>
      <c r="C13714" s="1" t="s">
        <v>956</v>
      </c>
      <c r="D13714" s="2">
        <v>20</v>
      </c>
      <c r="F13714" s="32"/>
      <c r="G13714" s="870"/>
      <c r="K13714" s="13"/>
    </row>
    <row r="13715" spans="2:11" hidden="1" outlineLevel="1">
      <c r="B13715" s="72">
        <v>42617</v>
      </c>
      <c r="C13715" s="1" t="s">
        <v>401</v>
      </c>
      <c r="D13715" s="2">
        <v>48</v>
      </c>
      <c r="F13715" s="32"/>
      <c r="G13715" s="870"/>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09"/>
    </row>
    <row r="13719" spans="2:11" hidden="1" outlineLevel="1">
      <c r="B13719" s="72">
        <v>42618</v>
      </c>
      <c r="C13719" s="1" t="s">
        <v>18</v>
      </c>
      <c r="D13719" s="2">
        <v>42</v>
      </c>
      <c r="H13719" s="1009"/>
      <c r="K13719" s="13"/>
    </row>
    <row r="13720" spans="2:11" hidden="1" outlineLevel="1">
      <c r="B13720" s="72">
        <v>42618</v>
      </c>
      <c r="C13720" s="1" t="s">
        <v>4505</v>
      </c>
      <c r="D13720" s="2">
        <v>50</v>
      </c>
      <c r="J13720" s="1" t="s">
        <v>195</v>
      </c>
      <c r="K13720" s="13">
        <f>SUM(K13670:K13719)</f>
        <v>2880</v>
      </c>
    </row>
    <row r="13721" spans="2:11" hidden="1" outlineLevel="1">
      <c r="B13721" s="72">
        <v>42618</v>
      </c>
      <c r="C13721" s="1" t="s">
        <v>23</v>
      </c>
      <c r="D13721" s="2">
        <v>110</v>
      </c>
      <c r="J13721" s="1" t="s">
        <v>130</v>
      </c>
      <c r="K13721" s="225">
        <f>K13666-K13720</f>
        <v>450.96000000000004</v>
      </c>
    </row>
    <row r="13722" spans="2:11" hidden="1" outlineLevel="1">
      <c r="B13722" s="72">
        <v>42619</v>
      </c>
      <c r="C13722" s="1" t="s">
        <v>7489</v>
      </c>
      <c r="D13722" s="2">
        <v>500</v>
      </c>
    </row>
    <row r="13723" spans="2:11" hidden="1" outlineLevel="1">
      <c r="B13723" s="72">
        <v>42619</v>
      </c>
      <c r="C13723" s="1" t="s">
        <v>265</v>
      </c>
      <c r="D13723" s="2">
        <v>64</v>
      </c>
      <c r="I13723" s="72"/>
      <c r="K13723" s="2"/>
    </row>
    <row r="13724" spans="2:11" hidden="1" outlineLevel="1">
      <c r="B13724" s="72">
        <v>42619</v>
      </c>
      <c r="C13724" s="1" t="s">
        <v>7490</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7492</v>
      </c>
      <c r="D13729" s="2">
        <v>250</v>
      </c>
      <c r="F13729" s="2"/>
    </row>
    <row r="13730" spans="2:8" hidden="1" outlineLevel="1">
      <c r="B13730" s="72">
        <v>42621</v>
      </c>
      <c r="C13730" s="1" t="s">
        <v>525</v>
      </c>
      <c r="D13730" s="2">
        <v>65</v>
      </c>
    </row>
    <row r="13731" spans="2:8" hidden="1" outlineLevel="1">
      <c r="B13731" s="72">
        <v>42621</v>
      </c>
      <c r="C13731" s="1" t="s">
        <v>7493</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7493</v>
      </c>
      <c r="D13735" s="2">
        <v>300</v>
      </c>
      <c r="G13735" s="2"/>
    </row>
    <row r="13736" spans="2:8" hidden="1" outlineLevel="1">
      <c r="B13736" s="72">
        <v>42622</v>
      </c>
      <c r="C13736" s="1" t="s">
        <v>525</v>
      </c>
      <c r="D13736" s="2">
        <v>90</v>
      </c>
      <c r="F13736" s="2"/>
      <c r="G13736" s="2"/>
    </row>
    <row r="13737" spans="2:8" hidden="1" outlineLevel="1">
      <c r="B13737" s="72">
        <v>42622</v>
      </c>
      <c r="C13737" s="1" t="s">
        <v>7494</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7495</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5675</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7507</v>
      </c>
      <c r="D13757" s="2">
        <v>2000</v>
      </c>
      <c r="F13757" s="233"/>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7508</v>
      </c>
      <c r="D13759" s="2">
        <v>110</v>
      </c>
      <c r="G13759" s="2"/>
      <c r="I13759" s="32"/>
      <c r="K13759" s="2"/>
    </row>
    <row r="13760" spans="2:15" hidden="1" outlineLevel="1">
      <c r="B13760" s="72">
        <v>42627</v>
      </c>
      <c r="C13760" s="1" t="s">
        <v>7509</v>
      </c>
      <c r="D13760" s="2">
        <v>35</v>
      </c>
      <c r="F13760" s="2"/>
      <c r="I13760" s="32"/>
      <c r="K13760" s="2"/>
    </row>
    <row r="13761" spans="2:7" hidden="1" outlineLevel="1">
      <c r="B13761" s="72">
        <v>42627</v>
      </c>
      <c r="C13761" s="2" t="s">
        <v>7510</v>
      </c>
      <c r="D13761" s="2">
        <v>25</v>
      </c>
      <c r="F13761" s="2"/>
    </row>
    <row r="13762" spans="2:7" hidden="1" outlineLevel="1">
      <c r="B13762" s="72">
        <v>42627</v>
      </c>
      <c r="C13762" s="2" t="s">
        <v>7511</v>
      </c>
      <c r="D13762" s="2">
        <v>15</v>
      </c>
      <c r="F13762" s="2"/>
    </row>
    <row r="13763" spans="2:7" hidden="1" outlineLevel="1">
      <c r="B13763" s="72">
        <v>42627</v>
      </c>
      <c r="C13763" s="2" t="s">
        <v>7512</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7529</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7476</v>
      </c>
      <c r="D13788" s="2">
        <v>125</v>
      </c>
      <c r="F13788" s="2"/>
      <c r="G13788" s="2"/>
    </row>
    <row r="13789" spans="2:10" hidden="1" outlineLevel="1">
      <c r="B13789" s="72">
        <v>42636</v>
      </c>
      <c r="C13789" s="1" t="s">
        <v>525</v>
      </c>
      <c r="D13789" s="2">
        <v>135</v>
      </c>
    </row>
    <row r="13790" spans="2:10" hidden="1" outlineLevel="1">
      <c r="B13790" s="72">
        <v>42636</v>
      </c>
      <c r="C13790" s="1" t="s">
        <v>7531</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7532</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7537</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7538</v>
      </c>
      <c r="D13804" s="2">
        <v>10</v>
      </c>
      <c r="F13804" s="2"/>
    </row>
    <row r="13805" spans="2:6" hidden="1" outlineLevel="1">
      <c r="B13805" s="72">
        <v>42638</v>
      </c>
      <c r="C13805" s="1" t="s">
        <v>5761</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67" t="s">
        <v>525</v>
      </c>
      <c r="D13809" s="404">
        <v>110</v>
      </c>
    </row>
    <row r="13810" spans="2:12" hidden="1" outlineLevel="1">
      <c r="B13810" s="72">
        <v>42640</v>
      </c>
      <c r="C13810" s="267" t="s">
        <v>51</v>
      </c>
      <c r="D13810" s="404">
        <v>30</v>
      </c>
      <c r="F13810" s="2"/>
    </row>
    <row r="13811" spans="2:12" hidden="1" outlineLevel="1">
      <c r="B13811" s="72">
        <v>42641</v>
      </c>
      <c r="C13811" s="267" t="s">
        <v>4505</v>
      </c>
      <c r="D13811" s="2">
        <v>100</v>
      </c>
      <c r="F13811" s="2"/>
    </row>
    <row r="13812" spans="2:12" hidden="1" outlineLevel="1">
      <c r="B13812" s="72">
        <v>42641</v>
      </c>
      <c r="C13812" s="267" t="s">
        <v>247</v>
      </c>
      <c r="D13812" s="404">
        <v>156</v>
      </c>
    </row>
    <row r="13813" spans="2:12" hidden="1" outlineLevel="1">
      <c r="B13813" s="72">
        <v>42641</v>
      </c>
      <c r="C13813" s="267" t="s">
        <v>247</v>
      </c>
      <c r="D13813" s="404">
        <v>240</v>
      </c>
    </row>
    <row r="13814" spans="2:12" hidden="1" outlineLevel="1">
      <c r="B13814" s="72">
        <v>42641</v>
      </c>
      <c r="C13814" s="1" t="s">
        <v>114</v>
      </c>
      <c r="D13814" s="2">
        <v>255</v>
      </c>
    </row>
    <row r="13815" spans="2:12" hidden="1" outlineLevel="1">
      <c r="B13815" s="72">
        <v>42641</v>
      </c>
      <c r="C13815" s="267" t="s">
        <v>7557</v>
      </c>
      <c r="D13815" s="404">
        <v>160</v>
      </c>
      <c r="F13815" s="228"/>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3088</v>
      </c>
      <c r="F13821" s="2"/>
    </row>
    <row r="13822" spans="2:12" hidden="1" outlineLevel="1">
      <c r="B13822" s="72">
        <v>42643</v>
      </c>
      <c r="C13822" s="1" t="s">
        <v>112</v>
      </c>
      <c r="D13822" s="2">
        <v>25</v>
      </c>
      <c r="E13822" s="1">
        <v>100</v>
      </c>
    </row>
    <row r="13823" spans="2:12" collapsed="1">
      <c r="B13823" s="72"/>
    </row>
    <row r="13824" spans="2:12">
      <c r="B13824" s="2472">
        <v>42644</v>
      </c>
      <c r="C13824" s="2472"/>
      <c r="D13824" s="2472"/>
      <c r="E13824" s="2472"/>
      <c r="F13824" s="2472"/>
      <c r="G13824" s="2472"/>
      <c r="H13824" s="2472"/>
      <c r="I13824" s="2472"/>
      <c r="J13824" s="2472"/>
      <c r="K13824" s="2472"/>
      <c r="L13824" s="2472"/>
    </row>
    <row r="13825" spans="1:13" hidden="1" outlineLevel="1">
      <c r="B13825" s="2473" t="s">
        <v>0</v>
      </c>
      <c r="C13825" s="2473"/>
      <c r="D13825" s="2473"/>
      <c r="I13825" s="2473" t="s">
        <v>7175</v>
      </c>
      <c r="J13825" s="2473"/>
      <c r="K13825" s="2473"/>
    </row>
    <row r="13826" spans="1:13" hidden="1" outlineLevel="1">
      <c r="B13826" s="3" t="s">
        <v>115</v>
      </c>
      <c r="C13826" s="3" t="s">
        <v>116</v>
      </c>
      <c r="D13826" s="4" t="s">
        <v>4</v>
      </c>
      <c r="I13826" s="3" t="s">
        <v>115</v>
      </c>
      <c r="J13826" s="3" t="s">
        <v>116</v>
      </c>
      <c r="K13826" s="4" t="s">
        <v>4</v>
      </c>
    </row>
    <row r="13827" spans="1:13" hidden="1" outlineLevel="1">
      <c r="A13827" s="438" t="s">
        <v>421</v>
      </c>
      <c r="B13827" s="549">
        <v>42650</v>
      </c>
      <c r="C13827" s="463" t="s">
        <v>6436</v>
      </c>
      <c r="D13827" s="587">
        <v>1000</v>
      </c>
      <c r="E13827" s="28"/>
      <c r="I13827" s="72">
        <v>42643</v>
      </c>
      <c r="J13827" s="1" t="s">
        <v>41</v>
      </c>
      <c r="K13827" s="70">
        <v>450.96</v>
      </c>
    </row>
    <row r="13828" spans="1:13" hidden="1" outlineLevel="1">
      <c r="A13828" s="438" t="s">
        <v>421</v>
      </c>
      <c r="B13828" s="549">
        <v>42650</v>
      </c>
      <c r="C13828" s="463" t="s">
        <v>6437</v>
      </c>
      <c r="D13828" s="587">
        <v>1800</v>
      </c>
      <c r="E13828" s="28"/>
      <c r="I13828" s="72">
        <v>42643</v>
      </c>
      <c r="J13828" s="1" t="s">
        <v>7320</v>
      </c>
      <c r="K13828" s="70">
        <v>3000</v>
      </c>
    </row>
    <row r="13829" spans="1:13" hidden="1" outlineLevel="1">
      <c r="A13829" s="438" t="s">
        <v>421</v>
      </c>
      <c r="B13829" s="549">
        <v>42652</v>
      </c>
      <c r="C13829" s="554" t="s">
        <v>6</v>
      </c>
      <c r="D13829" s="1002">
        <v>2500</v>
      </c>
      <c r="E13829" s="28"/>
      <c r="K13829" s="70"/>
    </row>
    <row r="13830" spans="1:13" hidden="1" outlineLevel="1">
      <c r="A13830" s="438" t="s">
        <v>421</v>
      </c>
      <c r="B13830" s="549" t="s">
        <v>608</v>
      </c>
      <c r="C13830" s="554" t="s">
        <v>475</v>
      </c>
      <c r="D13830" s="695" t="s">
        <v>608</v>
      </c>
      <c r="E13830" s="28"/>
      <c r="K13830" s="70"/>
    </row>
    <row r="13831" spans="1:13" hidden="1" outlineLevel="1">
      <c r="A13831" s="438" t="s">
        <v>421</v>
      </c>
      <c r="B13831" s="549" t="s">
        <v>608</v>
      </c>
      <c r="C13831" s="554" t="s">
        <v>283</v>
      </c>
      <c r="D13831" s="695" t="s">
        <v>608</v>
      </c>
      <c r="E13831" s="28"/>
      <c r="K13831" s="70"/>
    </row>
    <row r="13832" spans="1:13" hidden="1" outlineLevel="1">
      <c r="A13832" s="714" t="s">
        <v>464</v>
      </c>
      <c r="B13832" s="551" t="s">
        <v>608</v>
      </c>
      <c r="C13832" s="716" t="s">
        <v>6501</v>
      </c>
      <c r="D13832" s="743" t="s">
        <v>608</v>
      </c>
      <c r="E13832" s="210"/>
      <c r="F13832" s="804" t="s">
        <v>4856</v>
      </c>
      <c r="G13832" s="280"/>
      <c r="I13832" s="72"/>
      <c r="K13832" s="70"/>
    </row>
    <row r="13833" spans="1:13" ht="30" hidden="1" outlineLevel="1">
      <c r="A13833" s="711" t="s">
        <v>7646</v>
      </c>
      <c r="B13833" s="1303" t="s">
        <v>7649</v>
      </c>
      <c r="C13833" s="711" t="s">
        <v>7648</v>
      </c>
      <c r="D13833" s="590" t="s">
        <v>7647</v>
      </c>
      <c r="E13833" s="72"/>
      <c r="F13833" s="1119" t="s">
        <v>3632</v>
      </c>
      <c r="G13833" s="773" t="str">
        <f>D13833</f>
        <v>230.00
127.00</v>
      </c>
      <c r="I13833" s="72"/>
      <c r="K13833" s="70"/>
    </row>
    <row r="13834" spans="1:13" hidden="1" outlineLevel="1">
      <c r="A13834" s="709" t="s">
        <v>7256</v>
      </c>
      <c r="B13834" s="710" t="s">
        <v>7632</v>
      </c>
      <c r="C13834" s="711" t="s">
        <v>27</v>
      </c>
      <c r="D13834" s="953">
        <v>1263.8599999999999</v>
      </c>
      <c r="E13834" s="72"/>
      <c r="F13834" s="772" t="s">
        <v>6173</v>
      </c>
      <c r="G13834" s="773">
        <f>D13856</f>
        <v>1397</v>
      </c>
      <c r="I13834" s="72"/>
      <c r="J13834" s="1" t="s">
        <v>195</v>
      </c>
      <c r="K13834" s="225">
        <f>SUM(K13827:K13833)</f>
        <v>3450.96</v>
      </c>
    </row>
    <row r="13835" spans="1:13" hidden="1" outlineLevel="1">
      <c r="A13835" s="709" t="s">
        <v>7256</v>
      </c>
      <c r="B13835" s="710">
        <v>42648</v>
      </c>
      <c r="C13835" s="711" t="s">
        <v>3304</v>
      </c>
      <c r="D13835" s="953">
        <v>300</v>
      </c>
      <c r="F13835" s="772" t="s">
        <v>6</v>
      </c>
      <c r="G13835" s="773">
        <f>D13829</f>
        <v>2500</v>
      </c>
      <c r="I13835" s="32"/>
      <c r="K13835" s="225"/>
    </row>
    <row r="13836" spans="1:13" ht="30" hidden="1" outlineLevel="1">
      <c r="A13836" s="711" t="s">
        <v>7646</v>
      </c>
      <c r="B13836" s="1303" t="s">
        <v>7645</v>
      </c>
      <c r="C13836" s="711" t="s">
        <v>7644</v>
      </c>
      <c r="D13836" s="590" t="s">
        <v>7650</v>
      </c>
      <c r="E13836" s="210"/>
      <c r="F13836" s="772" t="s">
        <v>3732</v>
      </c>
      <c r="G13836" s="773">
        <f>D13827</f>
        <v>1000</v>
      </c>
    </row>
    <row r="13837" spans="1:13" hidden="1" outlineLevel="1">
      <c r="A13837" s="709" t="s">
        <v>7600</v>
      </c>
      <c r="B13837" s="710">
        <v>42649</v>
      </c>
      <c r="C13837" s="709" t="s">
        <v>3305</v>
      </c>
      <c r="D13837" s="590">
        <v>23</v>
      </c>
      <c r="E13837" s="733"/>
      <c r="F13837" s="1164" t="s">
        <v>531</v>
      </c>
      <c r="G13837" s="1165">
        <f>D13828</f>
        <v>1800</v>
      </c>
      <c r="I13837" s="1" t="s">
        <v>115</v>
      </c>
      <c r="J13837" s="1" t="s">
        <v>2</v>
      </c>
      <c r="K13837" s="1" t="s">
        <v>4</v>
      </c>
    </row>
    <row r="13838" spans="1:13" hidden="1" outlineLevel="1">
      <c r="A13838" s="550" t="s">
        <v>3306</v>
      </c>
      <c r="B13838" s="551" t="s">
        <v>608</v>
      </c>
      <c r="C13838" s="560" t="s">
        <v>3310</v>
      </c>
      <c r="D13838" s="693" t="s">
        <v>608</v>
      </c>
      <c r="E13838" s="733"/>
      <c r="F13838" s="280" t="s">
        <v>195</v>
      </c>
      <c r="G13838" s="294">
        <f>SUM(G13833:G13837)</f>
        <v>6697</v>
      </c>
      <c r="I13838" s="72">
        <v>42645</v>
      </c>
      <c r="J13838" s="1" t="s">
        <v>613</v>
      </c>
      <c r="K13838" s="2">
        <v>900</v>
      </c>
      <c r="L13838" s="13"/>
    </row>
    <row r="13839" spans="1:13" ht="15" hidden="1" customHeight="1" outlineLevel="1">
      <c r="A13839" s="545" t="s">
        <v>7431</v>
      </c>
      <c r="B13839" s="546">
        <v>42644</v>
      </c>
      <c r="C13839" s="547" t="s">
        <v>7425</v>
      </c>
      <c r="D13839" s="691">
        <v>25012</v>
      </c>
      <c r="E13839" s="28"/>
      <c r="I13839" s="72">
        <v>42650</v>
      </c>
      <c r="J13839" s="1" t="s">
        <v>7601</v>
      </c>
      <c r="K13839" s="2">
        <v>110</v>
      </c>
      <c r="L13839" s="13"/>
      <c r="M13839" s="13"/>
    </row>
    <row r="13840" spans="1:13" hidden="1" outlineLevel="1">
      <c r="A13840" s="545" t="s">
        <v>7431</v>
      </c>
      <c r="B13840" s="546">
        <v>42656</v>
      </c>
      <c r="C13840" s="547" t="s">
        <v>6533</v>
      </c>
      <c r="D13840" s="691">
        <v>6449</v>
      </c>
      <c r="E13840" s="28"/>
      <c r="I13840" s="72">
        <v>42650</v>
      </c>
      <c r="J13840" s="236" t="s">
        <v>7602</v>
      </c>
      <c r="K13840" s="2">
        <v>68</v>
      </c>
      <c r="L13840" s="13"/>
    </row>
    <row r="13841" spans="1:12" hidden="1" outlineLevel="1">
      <c r="A13841" s="545" t="s">
        <v>7431</v>
      </c>
      <c r="B13841" s="546">
        <v>42644</v>
      </c>
      <c r="C13841" s="547" t="s">
        <v>7421</v>
      </c>
      <c r="D13841" s="691">
        <v>5079</v>
      </c>
      <c r="E13841" s="28"/>
      <c r="I13841" s="72">
        <v>42655</v>
      </c>
      <c r="J13841" s="1" t="s">
        <v>7601</v>
      </c>
      <c r="K13841" s="2">
        <v>110</v>
      </c>
      <c r="L13841" s="13"/>
    </row>
    <row r="13842" spans="1:12" hidden="1" outlineLevel="1">
      <c r="A13842" s="545" t="s">
        <v>7431</v>
      </c>
      <c r="B13842" s="546">
        <v>42644</v>
      </c>
      <c r="C13842" s="547" t="s">
        <v>7426</v>
      </c>
      <c r="D13842" s="691">
        <v>25000</v>
      </c>
      <c r="E13842" s="28"/>
      <c r="I13842" s="72">
        <v>42657</v>
      </c>
      <c r="J13842" s="236" t="s">
        <v>7616</v>
      </c>
      <c r="K13842" s="2">
        <v>189</v>
      </c>
      <c r="L13842" s="13"/>
    </row>
    <row r="13843" spans="1:12" hidden="1" outlineLevel="1">
      <c r="A13843" s="545" t="s">
        <v>7431</v>
      </c>
      <c r="B13843" s="546">
        <v>42644</v>
      </c>
      <c r="C13843" s="547" t="s">
        <v>7420</v>
      </c>
      <c r="D13843" s="691">
        <v>6193</v>
      </c>
      <c r="E13843" s="28"/>
      <c r="F13843" s="1013">
        <v>42665</v>
      </c>
      <c r="I13843" s="72">
        <v>42657</v>
      </c>
      <c r="J13843" s="200" t="s">
        <v>7616</v>
      </c>
      <c r="K13843" s="2">
        <v>232</v>
      </c>
      <c r="L13843" s="13"/>
    </row>
    <row r="13844" spans="1:12" hidden="1" outlineLevel="1">
      <c r="A13844" s="545" t="s">
        <v>7431</v>
      </c>
      <c r="B13844" s="546">
        <v>42644</v>
      </c>
      <c r="C13844" s="547" t="s">
        <v>7422</v>
      </c>
      <c r="D13844" s="691">
        <v>1000</v>
      </c>
      <c r="E13844" s="28"/>
      <c r="F13844" s="499" t="s">
        <v>5609</v>
      </c>
      <c r="G13844" s="326">
        <v>1000</v>
      </c>
      <c r="I13844" s="72">
        <v>42657</v>
      </c>
      <c r="J13844" s="200" t="s">
        <v>2791</v>
      </c>
      <c r="K13844" s="2">
        <v>195</v>
      </c>
      <c r="L13844" s="13"/>
    </row>
    <row r="13845" spans="1:12" hidden="1" outlineLevel="1">
      <c r="A13845" s="545" t="s">
        <v>7431</v>
      </c>
      <c r="B13845" s="546">
        <v>42644</v>
      </c>
      <c r="C13845" s="547" t="s">
        <v>7424</v>
      </c>
      <c r="D13845" s="691">
        <v>500</v>
      </c>
      <c r="E13845" s="28"/>
      <c r="F13845" s="499" t="s">
        <v>3546</v>
      </c>
      <c r="G13845" s="326">
        <v>2000</v>
      </c>
      <c r="I13845" s="249">
        <v>42660</v>
      </c>
      <c r="J13845" s="200" t="s">
        <v>6113</v>
      </c>
      <c r="K13845" s="2">
        <v>1607</v>
      </c>
      <c r="L13845" s="13"/>
    </row>
    <row r="13846" spans="1:12" hidden="1" outlineLevel="1">
      <c r="A13846" s="545" t="s">
        <v>7431</v>
      </c>
      <c r="B13846" s="546">
        <v>42644</v>
      </c>
      <c r="C13846" s="547" t="s">
        <v>7423</v>
      </c>
      <c r="D13846" s="691">
        <v>500</v>
      </c>
      <c r="E13846" s="28"/>
      <c r="F13846" s="499" t="s">
        <v>7659</v>
      </c>
      <c r="G13846" s="326">
        <v>500</v>
      </c>
      <c r="I13846" s="249"/>
      <c r="J13846" s="200"/>
      <c r="K13846" s="2"/>
      <c r="L13846" s="13"/>
    </row>
    <row r="13847" spans="1:12" ht="15.75" hidden="1" outlineLevel="1">
      <c r="A13847" s="1273" t="s">
        <v>7430</v>
      </c>
      <c r="B13847" s="1266">
        <v>42675</v>
      </c>
      <c r="C13847" s="1273" t="s">
        <v>7428</v>
      </c>
      <c r="D13847" s="1267">
        <v>9197.24</v>
      </c>
      <c r="E13847" s="1290"/>
      <c r="F13847" s="499" t="s">
        <v>7660</v>
      </c>
      <c r="G13847" s="326">
        <v>1000</v>
      </c>
      <c r="I13847" s="249"/>
      <c r="J13847" s="200"/>
      <c r="K13847" s="2"/>
      <c r="L13847" s="13"/>
    </row>
    <row r="13848" spans="1:12" ht="15.75" hidden="1" outlineLevel="1">
      <c r="A13848" s="1275" t="s">
        <v>7411</v>
      </c>
      <c r="B13848" s="1268">
        <v>42676</v>
      </c>
      <c r="C13848" s="1272" t="s">
        <v>7427</v>
      </c>
      <c r="D13848" s="1269">
        <v>44252.34</v>
      </c>
      <c r="E13848" s="1290"/>
      <c r="G13848" s="2">
        <f>SUM(G13844:G13847)</f>
        <v>4500</v>
      </c>
      <c r="I13848" s="249"/>
      <c r="J13848" s="200"/>
      <c r="K13848" s="2"/>
      <c r="L13848" s="13"/>
    </row>
    <row r="13849" spans="1:12" ht="15.75" hidden="1" outlineLevel="1">
      <c r="A13849" s="1276" t="s">
        <v>5208</v>
      </c>
      <c r="B13849" s="1270" t="s">
        <v>608</v>
      </c>
      <c r="C13849" s="1274" t="s">
        <v>7429</v>
      </c>
      <c r="D13849" s="1271">
        <v>0</v>
      </c>
      <c r="E13849" s="210"/>
      <c r="I13849" s="249"/>
      <c r="J13849" s="200"/>
      <c r="K13849" s="2"/>
      <c r="L13849" s="13"/>
    </row>
    <row r="13850" spans="1:12" hidden="1" outlineLevel="1">
      <c r="A13850" s="709" t="s">
        <v>467</v>
      </c>
      <c r="B13850" s="710">
        <v>42667</v>
      </c>
      <c r="C13850" s="711" t="s">
        <v>7559</v>
      </c>
      <c r="D13850" s="953">
        <v>2000</v>
      </c>
      <c r="E13850" s="28"/>
      <c r="G13850" s="2"/>
      <c r="H13850" s="1009"/>
      <c r="I13850" s="249"/>
      <c r="K13850" s="13"/>
      <c r="L13850" s="13"/>
    </row>
    <row r="13851" spans="1:12" hidden="1" outlineLevel="1">
      <c r="A13851" s="709" t="s">
        <v>467</v>
      </c>
      <c r="B13851" s="710">
        <v>42667</v>
      </c>
      <c r="C13851" s="711" t="s">
        <v>7560</v>
      </c>
      <c r="D13851" s="953">
        <v>2000</v>
      </c>
      <c r="E13851" s="28"/>
      <c r="G13851" s="2"/>
      <c r="H13851" s="1009"/>
      <c r="I13851" s="249"/>
      <c r="K13851" s="13"/>
      <c r="L13851" s="13"/>
    </row>
    <row r="13852" spans="1:12" hidden="1" outlineLevel="1">
      <c r="E13852" s="28"/>
      <c r="G13852" s="2"/>
      <c r="H13852" s="1009"/>
      <c r="I13852" s="249"/>
      <c r="K13852" s="13"/>
      <c r="L13852" s="13"/>
    </row>
    <row r="13853" spans="1:12" hidden="1" outlineLevel="1">
      <c r="A13853" s="438" t="s">
        <v>421</v>
      </c>
      <c r="B13853" s="549">
        <v>42658</v>
      </c>
      <c r="C13853" s="554" t="s">
        <v>7558</v>
      </c>
      <c r="D13853" s="587">
        <f>31*43</f>
        <v>1333</v>
      </c>
      <c r="E13853" s="72"/>
      <c r="G13853" s="2"/>
      <c r="H13853" s="1009"/>
      <c r="I13853" s="249"/>
      <c r="K13853" s="13"/>
      <c r="L13853" s="13"/>
    </row>
    <row r="13854" spans="1:12" hidden="1" outlineLevel="1">
      <c r="A13854" s="438" t="s">
        <v>421</v>
      </c>
      <c r="B13854" s="549">
        <v>42658</v>
      </c>
      <c r="C13854" s="554" t="s">
        <v>2598</v>
      </c>
      <c r="D13854" s="587">
        <v>150</v>
      </c>
      <c r="E13854" s="72"/>
      <c r="G13854" s="2"/>
      <c r="H13854" s="1009"/>
      <c r="I13854" s="249"/>
      <c r="K13854" s="13"/>
      <c r="L13854" s="13"/>
    </row>
    <row r="13855" spans="1:12" ht="30" hidden="1" outlineLevel="1">
      <c r="A13855" s="438" t="s">
        <v>6087</v>
      </c>
      <c r="B13855" s="549">
        <v>42658</v>
      </c>
      <c r="C13855" s="554" t="s">
        <v>7617</v>
      </c>
      <c r="D13855" s="587">
        <f>43*2</f>
        <v>86</v>
      </c>
      <c r="E13855" s="72"/>
      <c r="G13855" s="2"/>
      <c r="H13855" s="1009"/>
      <c r="I13855" s="249"/>
      <c r="K13855" s="13"/>
      <c r="L13855" s="13"/>
    </row>
    <row r="13856" spans="1:12" hidden="1" outlineLevel="1">
      <c r="A13856" s="438" t="s">
        <v>421</v>
      </c>
      <c r="B13856" s="549">
        <v>42658</v>
      </c>
      <c r="C13856" s="554" t="s">
        <v>4050</v>
      </c>
      <c r="D13856" s="587">
        <f>D13853+D13854-D13855</f>
        <v>1397</v>
      </c>
      <c r="E13856" s="28"/>
      <c r="F13856" s="632"/>
      <c r="I13856" s="249"/>
      <c r="K13856" s="13"/>
      <c r="L13856" s="13"/>
    </row>
    <row r="13857" spans="2:12" ht="33" hidden="1" customHeight="1" outlineLevel="1">
      <c r="E13857" s="28"/>
      <c r="K13857" s="13"/>
      <c r="L13857" s="13"/>
    </row>
    <row r="13858" spans="2:12" hidden="1" outlineLevel="1">
      <c r="E13858" s="399"/>
      <c r="G13858" s="2"/>
      <c r="H13858" s="1009"/>
      <c r="I13858" s="249"/>
      <c r="K13858" s="13"/>
      <c r="L13858" s="13"/>
    </row>
    <row r="13859" spans="2:12" hidden="1" outlineLevel="1">
      <c r="B13859" s="72">
        <v>42644</v>
      </c>
      <c r="C13859" s="1" t="s">
        <v>367</v>
      </c>
      <c r="D13859" s="2">
        <v>1000</v>
      </c>
      <c r="G13859" s="2"/>
      <c r="H13859" s="1009"/>
      <c r="I13859" s="249"/>
      <c r="K13859" s="13"/>
      <c r="L13859" s="13"/>
    </row>
    <row r="13860" spans="2:12" hidden="1" outlineLevel="1">
      <c r="B13860" s="72">
        <v>42644</v>
      </c>
      <c r="C13860" s="1" t="s">
        <v>7576</v>
      </c>
      <c r="D13860" s="2">
        <v>250</v>
      </c>
      <c r="I13860" s="32"/>
      <c r="K13860" s="13"/>
      <c r="L13860" s="13"/>
    </row>
    <row r="13861" spans="2:12" hidden="1" outlineLevel="1">
      <c r="B13861" s="72">
        <v>42644</v>
      </c>
      <c r="C13861" s="1" t="s">
        <v>352</v>
      </c>
      <c r="D13861" s="2">
        <v>210</v>
      </c>
      <c r="G13861" s="2"/>
      <c r="H13861" s="1009"/>
      <c r="I13861" s="32"/>
      <c r="K13861" s="13"/>
      <c r="L13861" s="13"/>
    </row>
    <row r="13862" spans="2:12" hidden="1" outlineLevel="1">
      <c r="B13862" s="72">
        <v>42644</v>
      </c>
      <c r="C13862" s="1" t="s">
        <v>18</v>
      </c>
      <c r="D13862" s="2">
        <v>250</v>
      </c>
      <c r="F13862" s="32"/>
      <c r="G13862" s="32"/>
      <c r="H13862" s="1009"/>
      <c r="I13862" s="32"/>
      <c r="K13862" s="13"/>
      <c r="L13862" s="13"/>
    </row>
    <row r="13863" spans="2:12" hidden="1" outlineLevel="1">
      <c r="B13863" s="72">
        <v>42644</v>
      </c>
      <c r="C13863" s="1" t="s">
        <v>7587</v>
      </c>
      <c r="D13863" s="2">
        <v>140</v>
      </c>
      <c r="F13863" s="32"/>
      <c r="G13863" s="32"/>
      <c r="I13863" s="32"/>
      <c r="K13863" s="13"/>
      <c r="L13863" s="13"/>
    </row>
    <row r="13864" spans="2:12" hidden="1" outlineLevel="1">
      <c r="B13864" s="72">
        <v>42644</v>
      </c>
      <c r="C13864" s="1" t="s">
        <v>4862</v>
      </c>
      <c r="D13864" s="2">
        <v>30</v>
      </c>
      <c r="F13864" s="632" t="s">
        <v>3546</v>
      </c>
      <c r="H13864" s="1009"/>
      <c r="I13864" s="32"/>
      <c r="K13864" s="13"/>
      <c r="L13864" s="13"/>
    </row>
    <row r="13865" spans="2:12" ht="30" hidden="1" outlineLevel="1">
      <c r="B13865" s="72">
        <v>42645</v>
      </c>
      <c r="C13865" s="1" t="s">
        <v>613</v>
      </c>
      <c r="D13865" s="2">
        <v>10</v>
      </c>
      <c r="F13865" s="1253" t="s">
        <v>7481</v>
      </c>
      <c r="G13865" s="761">
        <v>240</v>
      </c>
      <c r="H13865" s="1009"/>
      <c r="I13865" s="32"/>
      <c r="K13865" s="13"/>
      <c r="L13865" s="13"/>
    </row>
    <row r="13866" spans="2:12" ht="30" hidden="1" outlineLevel="1">
      <c r="B13866" s="72">
        <v>42645</v>
      </c>
      <c r="C13866" s="1" t="s">
        <v>224</v>
      </c>
      <c r="D13866" s="2">
        <v>50</v>
      </c>
      <c r="F13866" s="1253" t="s">
        <v>7482</v>
      </c>
      <c r="G13866" s="761">
        <v>120</v>
      </c>
      <c r="I13866" s="32"/>
      <c r="K13866" s="13"/>
      <c r="L13866" s="13"/>
    </row>
    <row r="13867" spans="2:12" hidden="1" outlineLevel="1">
      <c r="B13867" s="72">
        <v>42645</v>
      </c>
      <c r="C13867" s="1" t="s">
        <v>246</v>
      </c>
      <c r="D13867" s="2">
        <v>35</v>
      </c>
      <c r="F13867" s="32"/>
      <c r="G13867" s="870">
        <f>SUM(G13865:G13866)</f>
        <v>360</v>
      </c>
      <c r="H13867" s="1009"/>
      <c r="I13867" s="32"/>
      <c r="K13867" s="13"/>
      <c r="L13867" s="13"/>
    </row>
    <row r="13868" spans="2:12" hidden="1" outlineLevel="1">
      <c r="B13868" s="72">
        <v>42645</v>
      </c>
      <c r="C13868" s="1" t="s">
        <v>637</v>
      </c>
      <c r="D13868" s="2">
        <v>415</v>
      </c>
      <c r="F13868" s="32" t="s">
        <v>7496</v>
      </c>
      <c r="G13868" s="870">
        <v>200</v>
      </c>
      <c r="H13868" s="1009"/>
      <c r="I13868" s="32"/>
      <c r="K13868" s="13"/>
      <c r="L13868" s="13"/>
    </row>
    <row r="13869" spans="2:12" hidden="1" outlineLevel="1">
      <c r="B13869" s="72">
        <v>42646</v>
      </c>
      <c r="C13869" s="1" t="s">
        <v>18</v>
      </c>
      <c r="D13869" s="2">
        <v>310</v>
      </c>
      <c r="F13869" s="32"/>
      <c r="G13869" s="870">
        <f>G13867-G13868</f>
        <v>160</v>
      </c>
      <c r="I13869" s="32"/>
      <c r="K13869" s="13"/>
      <c r="L13869" s="13"/>
    </row>
    <row r="13870" spans="2:12" hidden="1" outlineLevel="1">
      <c r="B13870" s="72">
        <v>42646</v>
      </c>
      <c r="C13870" s="1" t="s">
        <v>516</v>
      </c>
      <c r="D13870" s="2">
        <v>60</v>
      </c>
      <c r="F13870" s="32" t="s">
        <v>7539</v>
      </c>
      <c r="G13870" s="870">
        <v>520</v>
      </c>
      <c r="I13870" s="32"/>
      <c r="K13870" s="13"/>
      <c r="L13870" s="13"/>
    </row>
    <row r="13871" spans="2:12" hidden="1" outlineLevel="1">
      <c r="B13871" s="72">
        <v>42647</v>
      </c>
      <c r="C13871" s="1" t="s">
        <v>525</v>
      </c>
      <c r="D13871" s="2">
        <v>140</v>
      </c>
      <c r="F13871" s="32"/>
      <c r="G13871" s="870">
        <f>SUM(G13869:G13870)</f>
        <v>680</v>
      </c>
      <c r="I13871" s="32"/>
      <c r="K13871" s="13"/>
      <c r="L13871" s="13"/>
    </row>
    <row r="13872" spans="2:12" hidden="1" outlineLevel="1">
      <c r="B13872" s="72">
        <v>42647</v>
      </c>
      <c r="C13872" s="1" t="s">
        <v>12</v>
      </c>
      <c r="D13872" s="2">
        <v>110</v>
      </c>
      <c r="F13872" s="32" t="s">
        <v>7675</v>
      </c>
      <c r="G13872" s="870">
        <v>500</v>
      </c>
      <c r="I13872" s="32"/>
      <c r="K13872" s="13"/>
      <c r="L13872" s="13"/>
    </row>
    <row r="13873" spans="2:12" hidden="1" outlineLevel="1">
      <c r="B13873" s="72">
        <v>42647</v>
      </c>
      <c r="C13873" s="1" t="s">
        <v>23</v>
      </c>
      <c r="D13873" s="2">
        <v>60</v>
      </c>
      <c r="F13873" s="32"/>
      <c r="G13873" s="870">
        <f>G13871-G13872</f>
        <v>180</v>
      </c>
      <c r="H13873" s="1009"/>
      <c r="I13873" s="32"/>
      <c r="K13873" s="13"/>
      <c r="L13873" s="13"/>
    </row>
    <row r="13874" spans="2:12" hidden="1" outlineLevel="1">
      <c r="B13874" s="72">
        <v>42648</v>
      </c>
      <c r="C13874" s="1" t="s">
        <v>525</v>
      </c>
      <c r="D13874" s="2">
        <v>205</v>
      </c>
      <c r="F13874" s="32"/>
      <c r="G13874" s="870"/>
      <c r="I13874" s="32"/>
      <c r="K13874" s="13"/>
      <c r="L13874" s="13"/>
    </row>
    <row r="13875" spans="2:12" hidden="1" outlineLevel="1">
      <c r="B13875" s="72">
        <v>42648</v>
      </c>
      <c r="C13875" s="1" t="s">
        <v>12</v>
      </c>
      <c r="D13875" s="2">
        <v>110</v>
      </c>
      <c r="F13875" s="32"/>
      <c r="G13875" s="870"/>
      <c r="I13875" s="32"/>
      <c r="K13875" s="13"/>
      <c r="L13875" s="13"/>
    </row>
    <row r="13876" spans="2:12" hidden="1" outlineLevel="1">
      <c r="B13876" s="72">
        <v>42648</v>
      </c>
      <c r="C13876" s="1" t="s">
        <v>23</v>
      </c>
      <c r="D13876" s="2">
        <v>75</v>
      </c>
      <c r="F13876" s="32"/>
      <c r="G13876" s="870"/>
      <c r="I13876" s="32"/>
      <c r="K13876" s="13"/>
    </row>
    <row r="13877" spans="2:12" hidden="1" outlineLevel="1">
      <c r="B13877" s="72">
        <v>42648</v>
      </c>
      <c r="C13877" s="1" t="s">
        <v>7595</v>
      </c>
      <c r="D13877" s="2">
        <v>80</v>
      </c>
      <c r="F13877" s="32"/>
      <c r="G13877" s="870"/>
      <c r="I13877" s="32"/>
      <c r="K13877" s="13"/>
    </row>
    <row r="13878" spans="2:12" hidden="1" outlineLevel="1">
      <c r="B13878" s="72">
        <v>42649</v>
      </c>
      <c r="C13878" s="1" t="s">
        <v>525</v>
      </c>
      <c r="D13878" s="2">
        <v>60</v>
      </c>
      <c r="F13878" s="32"/>
      <c r="G13878" s="870"/>
      <c r="I13878" s="32"/>
      <c r="K13878" s="13"/>
    </row>
    <row r="13879" spans="2:12" hidden="1" outlineLevel="1">
      <c r="B13879" s="72">
        <v>42649</v>
      </c>
      <c r="C13879" s="1" t="s">
        <v>525</v>
      </c>
      <c r="D13879" s="2">
        <v>120</v>
      </c>
      <c r="F13879" s="32"/>
      <c r="G13879" s="870"/>
      <c r="I13879" s="32"/>
      <c r="J13879" s="2"/>
      <c r="K13879" s="13"/>
    </row>
    <row r="13880" spans="2:12" hidden="1" outlineLevel="1">
      <c r="B13880" s="72">
        <v>42649</v>
      </c>
      <c r="C13880" s="1" t="s">
        <v>23</v>
      </c>
      <c r="D13880" s="2">
        <v>100</v>
      </c>
      <c r="F13880" s="32"/>
      <c r="G13880" s="870"/>
      <c r="K13880" s="13"/>
    </row>
    <row r="13881" spans="2:12" hidden="1" outlineLevel="1">
      <c r="B13881" s="72">
        <v>42649</v>
      </c>
      <c r="C13881" s="1" t="s">
        <v>701</v>
      </c>
      <c r="D13881" s="2">
        <v>20</v>
      </c>
      <c r="F13881" s="32"/>
      <c r="G13881" s="870"/>
      <c r="I13881" s="32"/>
      <c r="K13881" s="13"/>
    </row>
    <row r="13882" spans="2:12" hidden="1" outlineLevel="1">
      <c r="B13882" s="72">
        <v>42649</v>
      </c>
      <c r="C13882" s="1" t="s">
        <v>220</v>
      </c>
      <c r="D13882" s="2">
        <v>20</v>
      </c>
      <c r="F13882" s="32"/>
      <c r="G13882" s="870"/>
      <c r="H13882" s="1009"/>
      <c r="K13882" s="13"/>
    </row>
    <row r="13883" spans="2:12" hidden="1" outlineLevel="1">
      <c r="B13883" s="72">
        <v>42650</v>
      </c>
      <c r="C13883" s="1" t="s">
        <v>525</v>
      </c>
      <c r="D13883" s="2">
        <v>100</v>
      </c>
      <c r="F13883" s="32"/>
      <c r="G13883" s="870"/>
      <c r="K13883" s="13"/>
    </row>
    <row r="13884" spans="2:12" hidden="1" outlineLevel="1">
      <c r="B13884" s="72">
        <v>42650</v>
      </c>
      <c r="C13884" s="1" t="s">
        <v>163</v>
      </c>
      <c r="D13884" s="2">
        <v>250</v>
      </c>
      <c r="F13884" s="32"/>
      <c r="G13884" s="870"/>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2556</v>
      </c>
      <c r="D13887" s="2">
        <v>220</v>
      </c>
      <c r="H13887" s="1009"/>
    </row>
    <row r="13888" spans="2:12" hidden="1" outlineLevel="1">
      <c r="B13888" s="72">
        <v>42651</v>
      </c>
      <c r="C13888" s="1" t="s">
        <v>3731</v>
      </c>
      <c r="D13888" s="2">
        <v>120</v>
      </c>
      <c r="H13888" s="1009"/>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7604</v>
      </c>
      <c r="D13890" s="2">
        <v>40</v>
      </c>
      <c r="J13890" s="1" t="s">
        <v>130</v>
      </c>
      <c r="K13890" s="225">
        <f>K13834-K13889</f>
        <v>39.960000000000036</v>
      </c>
    </row>
    <row r="13891" spans="2:11" hidden="1" outlineLevel="1">
      <c r="B13891" s="72">
        <v>42651</v>
      </c>
      <c r="C13891" s="1" t="s">
        <v>7605</v>
      </c>
      <c r="D13891" s="2">
        <v>250</v>
      </c>
    </row>
    <row r="13892" spans="2:11" hidden="1" outlineLevel="1">
      <c r="B13892" s="72">
        <v>42651</v>
      </c>
      <c r="C13892" s="1" t="s">
        <v>7399</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2961</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7606</v>
      </c>
      <c r="D13903" s="2">
        <v>146</v>
      </c>
      <c r="G13903" s="2"/>
    </row>
    <row r="13904" spans="2:11" hidden="1" outlineLevel="1">
      <c r="B13904" s="72">
        <v>42652</v>
      </c>
      <c r="C13904" s="1" t="s">
        <v>80</v>
      </c>
      <c r="D13904" s="2">
        <v>60</v>
      </c>
      <c r="G13904" s="2"/>
    </row>
    <row r="13905" spans="2:8" hidden="1" outlineLevel="1">
      <c r="B13905" s="72">
        <v>42652</v>
      </c>
      <c r="C13905" s="1" t="s">
        <v>2360</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3029</v>
      </c>
      <c r="D13908" s="2">
        <v>20</v>
      </c>
      <c r="F13908" s="2"/>
      <c r="G13908" s="2"/>
    </row>
    <row r="13909" spans="2:8" hidden="1" outlineLevel="1">
      <c r="B13909" s="72">
        <v>42652</v>
      </c>
      <c r="C13909" s="1" t="s">
        <v>12</v>
      </c>
      <c r="D13909" s="2">
        <v>190</v>
      </c>
      <c r="F13909" s="2"/>
      <c r="H13909" s="7"/>
    </row>
    <row r="13910" spans="2:8" hidden="1" outlineLevel="1">
      <c r="B13910" s="72">
        <v>42652</v>
      </c>
      <c r="C13910" s="1" t="s">
        <v>7607</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7608</v>
      </c>
      <c r="D13913" s="2">
        <v>100</v>
      </c>
      <c r="G13913" s="2"/>
    </row>
    <row r="13914" spans="2:8" hidden="1" outlineLevel="1">
      <c r="B13914" s="72">
        <v>42653</v>
      </c>
      <c r="C13914" s="1" t="s">
        <v>2846</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7162</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7612</v>
      </c>
      <c r="D13926" s="2">
        <v>200</v>
      </c>
      <c r="F13926" s="233"/>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7613</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7614</v>
      </c>
      <c r="D13930" s="2">
        <v>100</v>
      </c>
      <c r="F13930" s="2"/>
    </row>
    <row r="13931" spans="2:15" hidden="1" outlineLevel="1">
      <c r="B13931" s="72">
        <v>42657</v>
      </c>
      <c r="C13931" s="2" t="s">
        <v>4065</v>
      </c>
      <c r="D13931" s="2">
        <v>160</v>
      </c>
      <c r="F13931" s="2"/>
    </row>
    <row r="13932" spans="2:15" hidden="1" outlineLevel="1">
      <c r="B13932" s="72">
        <v>42657</v>
      </c>
      <c r="C13932" s="2" t="s">
        <v>224</v>
      </c>
      <c r="D13932" s="2">
        <v>200</v>
      </c>
      <c r="F13932" s="2"/>
      <c r="G13932" s="2"/>
    </row>
    <row r="13933" spans="2:15" hidden="1" outlineLevel="1">
      <c r="B13933" s="72">
        <v>42658</v>
      </c>
      <c r="C13933" s="1" t="s">
        <v>7615</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3905</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2590</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6213</v>
      </c>
      <c r="D13945" s="2">
        <v>220</v>
      </c>
      <c r="F13945" s="2"/>
    </row>
    <row r="13946" spans="2:10" hidden="1" outlineLevel="1">
      <c r="B13946" s="72">
        <v>42659</v>
      </c>
      <c r="C13946" s="1" t="s">
        <v>114</v>
      </c>
      <c r="D13946" s="2">
        <v>120</v>
      </c>
      <c r="F13946" s="2"/>
    </row>
    <row r="13947" spans="2:10" hidden="1" outlineLevel="1">
      <c r="B13947" s="72">
        <v>42659</v>
      </c>
      <c r="C13947" s="1" t="s">
        <v>7618</v>
      </c>
      <c r="D13947" s="2">
        <v>40</v>
      </c>
      <c r="F13947" s="2"/>
      <c r="H13947" s="7"/>
    </row>
    <row r="13948" spans="2:10" hidden="1" outlineLevel="1">
      <c r="B13948" s="72">
        <v>42659</v>
      </c>
      <c r="C13948" s="1" t="s">
        <v>7619</v>
      </c>
      <c r="D13948" s="2">
        <v>1000</v>
      </c>
      <c r="H13948" s="7"/>
    </row>
    <row r="13949" spans="2:10" hidden="1" outlineLevel="1">
      <c r="B13949" s="72">
        <v>42659</v>
      </c>
      <c r="C13949" s="1" t="s">
        <v>7620</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7621</v>
      </c>
      <c r="D13955" s="2">
        <v>120</v>
      </c>
      <c r="F13955" s="2"/>
    </row>
    <row r="13956" spans="2:6" hidden="1" outlineLevel="1">
      <c r="B13956" s="72">
        <v>42659</v>
      </c>
      <c r="C13956" s="1" t="s">
        <v>7622</v>
      </c>
      <c r="D13956" s="2">
        <v>150</v>
      </c>
    </row>
    <row r="13957" spans="2:6" hidden="1" outlineLevel="1">
      <c r="B13957" s="72">
        <v>42659</v>
      </c>
      <c r="C13957" s="1" t="s">
        <v>2262</v>
      </c>
      <c r="D13957" s="2">
        <v>90</v>
      </c>
    </row>
    <row r="13958" spans="2:6" hidden="1" outlineLevel="1">
      <c r="B13958" s="72">
        <v>42659</v>
      </c>
      <c r="C13958" s="1" t="s">
        <v>7623</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6113</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7633</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7634</v>
      </c>
      <c r="D13972" s="2">
        <v>100</v>
      </c>
      <c r="F13972" s="2"/>
    </row>
    <row r="13973" spans="2:6" hidden="1" outlineLevel="1">
      <c r="B13973" s="72">
        <v>42664</v>
      </c>
      <c r="C13973" s="1" t="s">
        <v>2848</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67" t="s">
        <v>114</v>
      </c>
      <c r="D13980" s="404">
        <v>210</v>
      </c>
    </row>
    <row r="13981" spans="2:6" hidden="1" outlineLevel="1">
      <c r="B13981" s="72">
        <v>42665</v>
      </c>
      <c r="C13981" s="267" t="s">
        <v>246</v>
      </c>
      <c r="D13981" s="404">
        <v>75</v>
      </c>
      <c r="F13981" s="2"/>
    </row>
    <row r="13982" spans="2:6" hidden="1" outlineLevel="1">
      <c r="B13982" s="72">
        <v>42665</v>
      </c>
      <c r="C13982" s="267" t="s">
        <v>7635</v>
      </c>
      <c r="D13982" s="2">
        <v>500</v>
      </c>
      <c r="F13982" s="2"/>
    </row>
    <row r="13983" spans="2:6" hidden="1" outlineLevel="1">
      <c r="B13983" s="72">
        <v>42665</v>
      </c>
      <c r="C13983" s="267" t="s">
        <v>7638</v>
      </c>
      <c r="D13983" s="404">
        <v>80</v>
      </c>
    </row>
    <row r="13984" spans="2:6" hidden="1" outlineLevel="1">
      <c r="B13984" s="72">
        <v>42665</v>
      </c>
      <c r="C13984" s="267" t="s">
        <v>289</v>
      </c>
      <c r="D13984" s="404">
        <v>45</v>
      </c>
    </row>
    <row r="13985" spans="2:6" hidden="1" outlineLevel="1">
      <c r="B13985" s="72">
        <v>42665</v>
      </c>
      <c r="C13985" s="1" t="s">
        <v>7643</v>
      </c>
      <c r="D13985" s="2">
        <v>2000</v>
      </c>
    </row>
    <row r="13986" spans="2:6" hidden="1" outlineLevel="1">
      <c r="B13986" s="72">
        <v>42666</v>
      </c>
      <c r="C13986" s="1" t="s">
        <v>3635</v>
      </c>
      <c r="D13986" s="2">
        <v>180</v>
      </c>
      <c r="F13986" s="228"/>
    </row>
    <row r="13987" spans="2:6" hidden="1" outlineLevel="1">
      <c r="B13987" s="72">
        <v>42666</v>
      </c>
      <c r="C13987" s="267" t="s">
        <v>901</v>
      </c>
      <c r="D13987" s="404">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2541</v>
      </c>
      <c r="D13991" s="2">
        <v>106</v>
      </c>
    </row>
    <row r="13992" spans="2:6" hidden="1" outlineLevel="1">
      <c r="B13992" s="72">
        <v>42667</v>
      </c>
      <c r="C13992" s="1" t="s">
        <v>7639</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5295</v>
      </c>
      <c r="D14000" s="2">
        <v>85</v>
      </c>
    </row>
    <row r="14001" spans="2:4" hidden="1" outlineLevel="1">
      <c r="B14001" s="72">
        <v>42670</v>
      </c>
      <c r="C14001" s="1" t="s">
        <v>2541</v>
      </c>
      <c r="D14001" s="2">
        <v>1880</v>
      </c>
    </row>
    <row r="14002" spans="2:4" hidden="1" outlineLevel="1">
      <c r="B14002" s="72">
        <v>42670</v>
      </c>
      <c r="C14002" s="1" t="s">
        <v>7663</v>
      </c>
      <c r="D14002" s="2">
        <v>20</v>
      </c>
    </row>
    <row r="14003" spans="2:4" hidden="1" outlineLevel="1">
      <c r="B14003" s="72">
        <v>42670</v>
      </c>
      <c r="C14003" s="1" t="s">
        <v>3052</v>
      </c>
      <c r="D14003" s="2">
        <v>10</v>
      </c>
    </row>
    <row r="14004" spans="2:4" hidden="1" outlineLevel="1">
      <c r="B14004" s="72">
        <v>42670</v>
      </c>
      <c r="C14004" s="1" t="s">
        <v>2177</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7664</v>
      </c>
      <c r="D14007" s="2">
        <v>28</v>
      </c>
    </row>
    <row r="14008" spans="2:4" hidden="1" outlineLevel="1">
      <c r="B14008" s="72">
        <v>42671</v>
      </c>
      <c r="C14008" s="1" t="s">
        <v>7665</v>
      </c>
      <c r="D14008" s="2">
        <v>4500</v>
      </c>
    </row>
    <row r="14009" spans="2:4" hidden="1" outlineLevel="1">
      <c r="B14009" s="72">
        <v>42671</v>
      </c>
      <c r="C14009" s="1" t="s">
        <v>7666</v>
      </c>
      <c r="D14009" s="2">
        <v>200</v>
      </c>
    </row>
    <row r="14010" spans="2:4" hidden="1" outlineLevel="1">
      <c r="B14010" s="72">
        <v>42671</v>
      </c>
      <c r="C14010" s="1" t="s">
        <v>6920</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2541</v>
      </c>
      <c r="D14013" s="2">
        <v>350</v>
      </c>
    </row>
    <row r="14014" spans="2:4" hidden="1" outlineLevel="1">
      <c r="B14014" s="72">
        <v>42671</v>
      </c>
      <c r="C14014" s="1" t="s">
        <v>2324</v>
      </c>
      <c r="D14014" s="2">
        <v>50</v>
      </c>
    </row>
    <row r="14015" spans="2:4" hidden="1" outlineLevel="1">
      <c r="B14015" s="72">
        <v>42671</v>
      </c>
      <c r="C14015" s="1" t="s">
        <v>7606</v>
      </c>
      <c r="D14015" s="2">
        <v>20</v>
      </c>
    </row>
    <row r="14016" spans="2:4" hidden="1" outlineLevel="1">
      <c r="B14016" s="72">
        <v>42671</v>
      </c>
      <c r="C14016" s="1" t="s">
        <v>3979</v>
      </c>
      <c r="D14016" s="2">
        <v>10</v>
      </c>
    </row>
    <row r="14017" spans="2:5" hidden="1" outlineLevel="1">
      <c r="B14017" s="72">
        <v>42671</v>
      </c>
      <c r="C14017" s="1" t="s">
        <v>6590</v>
      </c>
      <c r="D14017" s="2">
        <v>40</v>
      </c>
    </row>
    <row r="14018" spans="2:5" hidden="1" outlineLevel="1">
      <c r="B14018" s="72">
        <v>42671</v>
      </c>
      <c r="C14018" s="1" t="s">
        <v>4966</v>
      </c>
      <c r="D14018" s="2">
        <v>100</v>
      </c>
    </row>
    <row r="14019" spans="2:5" hidden="1" outlineLevel="1">
      <c r="B14019" s="72">
        <v>42671</v>
      </c>
      <c r="C14019" s="1" t="s">
        <v>4964</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7667</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7668</v>
      </c>
      <c r="D14026" s="2">
        <v>750</v>
      </c>
    </row>
    <row r="14027" spans="2:5" hidden="1" outlineLevel="1">
      <c r="B14027" s="72">
        <v>42673</v>
      </c>
      <c r="C14027" s="1" t="s">
        <v>871</v>
      </c>
      <c r="D14027" s="2">
        <v>5</v>
      </c>
    </row>
    <row r="14028" spans="2:5" hidden="1" outlineLevel="1">
      <c r="B14028" s="72">
        <v>42674</v>
      </c>
      <c r="C14028" s="1" t="s">
        <v>7669</v>
      </c>
      <c r="D14028" s="2">
        <v>160</v>
      </c>
    </row>
    <row r="14029" spans="2:5" hidden="1" outlineLevel="1">
      <c r="B14029" s="72">
        <v>42674</v>
      </c>
      <c r="C14029" s="1" t="s">
        <v>51</v>
      </c>
      <c r="D14029" s="2">
        <v>50</v>
      </c>
    </row>
    <row r="14030" spans="2:5" hidden="1" outlineLevel="1">
      <c r="B14030" s="72">
        <v>42674</v>
      </c>
      <c r="C14030" s="1" t="s">
        <v>7670</v>
      </c>
      <c r="D14030" s="2">
        <v>2200</v>
      </c>
    </row>
    <row r="14031" spans="2:5" hidden="1" outlineLevel="1">
      <c r="B14031" s="72">
        <v>42674</v>
      </c>
      <c r="C14031" s="1" t="s">
        <v>12</v>
      </c>
      <c r="D14031" s="2">
        <v>280</v>
      </c>
    </row>
    <row r="14032" spans="2:5" hidden="1" outlineLevel="1">
      <c r="B14032" s="72">
        <v>42674</v>
      </c>
      <c r="C14032" s="1" t="s">
        <v>5295</v>
      </c>
      <c r="D14032" s="2">
        <v>160</v>
      </c>
      <c r="E14032" s="1" t="s">
        <v>3088</v>
      </c>
    </row>
    <row r="14033" spans="1:12" hidden="1" outlineLevel="1">
      <c r="B14033" s="72">
        <v>42674</v>
      </c>
      <c r="C14033" s="1" t="s">
        <v>7672</v>
      </c>
      <c r="D14033" s="2">
        <v>137</v>
      </c>
      <c r="E14033" s="1">
        <v>1140</v>
      </c>
    </row>
    <row r="14034" spans="1:12" collapsed="1"/>
    <row r="14035" spans="1:12">
      <c r="B14035" s="2472">
        <v>42675</v>
      </c>
      <c r="C14035" s="2472"/>
      <c r="D14035" s="2472"/>
      <c r="E14035" s="2472"/>
      <c r="F14035" s="2472"/>
      <c r="G14035" s="2472"/>
      <c r="H14035" s="2472"/>
      <c r="I14035" s="2472"/>
      <c r="J14035" s="2472"/>
      <c r="K14035" s="2472"/>
      <c r="L14035" s="2472"/>
    </row>
    <row r="14036" spans="1:12" hidden="1" outlineLevel="1">
      <c r="B14036" s="2473" t="s">
        <v>0</v>
      </c>
      <c r="C14036" s="2473"/>
      <c r="D14036" s="2473"/>
      <c r="I14036" s="2473" t="s">
        <v>7175</v>
      </c>
      <c r="J14036" s="2473"/>
      <c r="K14036" s="2473"/>
    </row>
    <row r="14037" spans="1:12" hidden="1" outlineLevel="1">
      <c r="B14037" s="3" t="s">
        <v>115</v>
      </c>
      <c r="C14037" s="3" t="s">
        <v>116</v>
      </c>
      <c r="D14037" s="4" t="s">
        <v>4</v>
      </c>
      <c r="I14037" s="3" t="s">
        <v>115</v>
      </c>
      <c r="J14037" s="3" t="s">
        <v>116</v>
      </c>
      <c r="K14037" s="4" t="s">
        <v>4</v>
      </c>
    </row>
    <row r="14038" spans="1:12" hidden="1" outlineLevel="1">
      <c r="A14038" s="438" t="s">
        <v>421</v>
      </c>
      <c r="B14038" s="549">
        <v>42692</v>
      </c>
      <c r="C14038" s="463" t="s">
        <v>6436</v>
      </c>
      <c r="D14038" s="1002">
        <v>1000</v>
      </c>
      <c r="E14038" s="28"/>
      <c r="I14038" s="72">
        <v>42671</v>
      </c>
      <c r="J14038" s="1" t="s">
        <v>41</v>
      </c>
      <c r="K14038" s="70">
        <v>39.96</v>
      </c>
    </row>
    <row r="14039" spans="1:12" hidden="1" outlineLevel="1">
      <c r="A14039" s="438" t="s">
        <v>421</v>
      </c>
      <c r="B14039" s="549">
        <v>42692</v>
      </c>
      <c r="C14039" s="463" t="s">
        <v>6437</v>
      </c>
      <c r="D14039" s="587">
        <v>1360</v>
      </c>
      <c r="E14039" s="28"/>
      <c r="I14039" s="72">
        <v>42671</v>
      </c>
      <c r="J14039" s="1" t="s">
        <v>7320</v>
      </c>
      <c r="K14039" s="70">
        <v>3000</v>
      </c>
    </row>
    <row r="14040" spans="1:12" hidden="1" outlineLevel="1">
      <c r="A14040" s="438" t="s">
        <v>421</v>
      </c>
      <c r="B14040" s="1314"/>
      <c r="C14040" s="779" t="s">
        <v>6</v>
      </c>
      <c r="D14040" s="1315">
        <v>3000</v>
      </c>
      <c r="E14040" s="28"/>
      <c r="K14040" s="70"/>
    </row>
    <row r="14041" spans="1:12" hidden="1" outlineLevel="1">
      <c r="A14041" s="438" t="s">
        <v>421</v>
      </c>
      <c r="B14041" s="549" t="s">
        <v>608</v>
      </c>
      <c r="C14041" s="554" t="s">
        <v>475</v>
      </c>
      <c r="D14041" s="695" t="s">
        <v>608</v>
      </c>
      <c r="E14041" s="28"/>
      <c r="K14041" s="70"/>
    </row>
    <row r="14042" spans="1:12" hidden="1" outlineLevel="1">
      <c r="A14042" s="438" t="s">
        <v>421</v>
      </c>
      <c r="B14042" s="549" t="s">
        <v>608</v>
      </c>
      <c r="C14042" s="554" t="s">
        <v>283</v>
      </c>
      <c r="D14042" s="695" t="s">
        <v>608</v>
      </c>
      <c r="E14042" s="28"/>
      <c r="K14042" s="70"/>
    </row>
    <row r="14043" spans="1:12" hidden="1" outlineLevel="1">
      <c r="A14043" s="714" t="s">
        <v>464</v>
      </c>
      <c r="B14043" s="803"/>
      <c r="C14043" s="800" t="s">
        <v>6501</v>
      </c>
      <c r="D14043" s="1316">
        <v>2176</v>
      </c>
      <c r="E14043" s="1290">
        <v>42718</v>
      </c>
      <c r="F14043" s="804" t="s">
        <v>4856</v>
      </c>
      <c r="G14043" s="280"/>
      <c r="I14043" s="72"/>
      <c r="K14043" s="70"/>
    </row>
    <row r="14044" spans="1:12" hidden="1" outlineLevel="1">
      <c r="A14044" s="711" t="s">
        <v>7256</v>
      </c>
      <c r="B14044" s="1303">
        <v>42676</v>
      </c>
      <c r="C14044" s="711" t="s">
        <v>656</v>
      </c>
      <c r="D14044" s="590">
        <v>230</v>
      </c>
      <c r="E14044" s="72"/>
      <c r="F14044" s="1119" t="s">
        <v>3632</v>
      </c>
      <c r="G14044" s="773">
        <f>D14044</f>
        <v>230</v>
      </c>
      <c r="I14044" s="72"/>
      <c r="K14044" s="70"/>
    </row>
    <row r="14045" spans="1:12" hidden="1" outlineLevel="1">
      <c r="A14045" s="709" t="s">
        <v>7256</v>
      </c>
      <c r="B14045" s="710">
        <v>42692</v>
      </c>
      <c r="C14045" s="711" t="s">
        <v>27</v>
      </c>
      <c r="D14045" s="953">
        <v>1263.8599999999999</v>
      </c>
      <c r="E14045" s="72"/>
      <c r="F14045" s="772" t="s">
        <v>6173</v>
      </c>
      <c r="G14045" s="773">
        <f>D14067</f>
        <v>924</v>
      </c>
      <c r="I14045" s="72"/>
      <c r="J14045" s="1" t="s">
        <v>195</v>
      </c>
      <c r="K14045" s="225">
        <f>SUM(K14038:K14044)</f>
        <v>3039.96</v>
      </c>
    </row>
    <row r="14046" spans="1:12" ht="30" hidden="1" outlineLevel="1">
      <c r="A14046" s="709" t="s">
        <v>7256</v>
      </c>
      <c r="B14046" s="1303" t="s">
        <v>7769</v>
      </c>
      <c r="C14046" s="711" t="s">
        <v>7770</v>
      </c>
      <c r="D14046" s="590" t="s">
        <v>7771</v>
      </c>
      <c r="E14046" s="183">
        <v>42712</v>
      </c>
      <c r="F14046" s="772" t="s">
        <v>6</v>
      </c>
      <c r="G14046" s="773">
        <f>D14040</f>
        <v>3000</v>
      </c>
      <c r="I14046" s="32"/>
      <c r="K14046" s="225"/>
    </row>
    <row r="14047" spans="1:12" hidden="1" outlineLevel="1">
      <c r="A14047" s="711" t="s">
        <v>7256</v>
      </c>
      <c r="B14047" s="1318"/>
      <c r="C14047" s="1317" t="s">
        <v>614</v>
      </c>
      <c r="D14047" s="1319">
        <v>350.08</v>
      </c>
      <c r="E14047" s="183">
        <v>42712</v>
      </c>
      <c r="F14047" s="772" t="s">
        <v>3732</v>
      </c>
      <c r="G14047" s="773">
        <f>D14038</f>
        <v>1000</v>
      </c>
    </row>
    <row r="14048" spans="1:12" hidden="1" outlineLevel="1">
      <c r="A14048" s="709" t="s">
        <v>7600</v>
      </c>
      <c r="B14048" s="710" t="s">
        <v>608</v>
      </c>
      <c r="C14048" s="709" t="s">
        <v>3305</v>
      </c>
      <c r="D14048" s="590" t="s">
        <v>608</v>
      </c>
      <c r="E14048" s="733"/>
      <c r="F14048" s="1164" t="s">
        <v>531</v>
      </c>
      <c r="G14048" s="1165">
        <f>D14039</f>
        <v>1360</v>
      </c>
      <c r="I14048" s="1" t="s">
        <v>115</v>
      </c>
      <c r="J14048" s="1" t="s">
        <v>2</v>
      </c>
      <c r="K14048" s="1" t="s">
        <v>4</v>
      </c>
    </row>
    <row r="14049" spans="1:13" hidden="1" outlineLevel="1">
      <c r="A14049" s="550" t="s">
        <v>3306</v>
      </c>
      <c r="B14049" s="551" t="s">
        <v>608</v>
      </c>
      <c r="C14049" s="560" t="s">
        <v>3310</v>
      </c>
      <c r="D14049" s="693" t="s">
        <v>608</v>
      </c>
      <c r="E14049" s="733"/>
      <c r="F14049" s="280" t="s">
        <v>195</v>
      </c>
      <c r="G14049" s="294">
        <f>SUM(G14044:G14048)</f>
        <v>6514</v>
      </c>
      <c r="I14049" s="72">
        <v>42679</v>
      </c>
      <c r="J14049" s="1" t="s">
        <v>7704</v>
      </c>
      <c r="K14049" s="2">
        <v>573</v>
      </c>
      <c r="L14049" s="13"/>
    </row>
    <row r="14050" spans="1:13" ht="15" hidden="1" customHeight="1" outlineLevel="1">
      <c r="A14050" s="545" t="s">
        <v>7431</v>
      </c>
      <c r="B14050" s="546">
        <v>42676</v>
      </c>
      <c r="C14050" s="547" t="s">
        <v>7425</v>
      </c>
      <c r="D14050" s="691">
        <v>25809</v>
      </c>
      <c r="E14050" s="28"/>
      <c r="I14050" s="72">
        <v>42681</v>
      </c>
      <c r="J14050" s="1" t="s">
        <v>7712</v>
      </c>
      <c r="K14050" s="2">
        <v>1472</v>
      </c>
      <c r="L14050" s="13"/>
      <c r="M14050" s="13"/>
    </row>
    <row r="14051" spans="1:13" hidden="1" outlineLevel="1">
      <c r="A14051" s="545" t="s">
        <v>7431</v>
      </c>
      <c r="B14051" s="546">
        <v>42684</v>
      </c>
      <c r="C14051" s="547" t="s">
        <v>6533</v>
      </c>
      <c r="D14051" s="691">
        <v>6449</v>
      </c>
      <c r="E14051" s="28"/>
      <c r="F14051" s="1013">
        <v>42665</v>
      </c>
      <c r="I14051" s="72">
        <v>42686</v>
      </c>
      <c r="J14051" s="236" t="s">
        <v>7366</v>
      </c>
      <c r="K14051" s="2">
        <v>180</v>
      </c>
      <c r="L14051" s="13"/>
    </row>
    <row r="14052" spans="1:13" hidden="1" outlineLevel="1">
      <c r="A14052" s="545" t="s">
        <v>7431</v>
      </c>
      <c r="B14052" s="546">
        <v>42676</v>
      </c>
      <c r="C14052" s="547" t="s">
        <v>7421</v>
      </c>
      <c r="D14052" s="691">
        <v>5040</v>
      </c>
      <c r="E14052" s="28"/>
      <c r="F14052" s="499" t="s">
        <v>5609</v>
      </c>
      <c r="G14052" s="326">
        <v>1000</v>
      </c>
      <c r="I14052" s="72">
        <v>42699</v>
      </c>
      <c r="J14052" s="1" t="s">
        <v>12</v>
      </c>
      <c r="K14052" s="2">
        <v>110</v>
      </c>
      <c r="L14052" s="13"/>
    </row>
    <row r="14053" spans="1:13" hidden="1" outlineLevel="1">
      <c r="A14053" s="545" t="s">
        <v>7431</v>
      </c>
      <c r="B14053" s="546">
        <v>42676</v>
      </c>
      <c r="C14053" s="547" t="s">
        <v>7426</v>
      </c>
      <c r="D14053" s="691">
        <v>28000</v>
      </c>
      <c r="E14053" s="28"/>
      <c r="F14053" s="499" t="s">
        <v>3546</v>
      </c>
      <c r="G14053" s="326">
        <v>2000</v>
      </c>
      <c r="I14053" s="72">
        <v>42699</v>
      </c>
      <c r="J14053" s="236" t="s">
        <v>7765</v>
      </c>
      <c r="K14053" s="2">
        <v>571</v>
      </c>
      <c r="L14053" s="13"/>
    </row>
    <row r="14054" spans="1:13" hidden="1" outlineLevel="1">
      <c r="A14054" s="545" t="s">
        <v>7431</v>
      </c>
      <c r="B14054" s="546">
        <v>42676</v>
      </c>
      <c r="C14054" s="547" t="s">
        <v>7420</v>
      </c>
      <c r="D14054" s="691">
        <v>6054</v>
      </c>
      <c r="E14054" s="28"/>
      <c r="F14054" s="499" t="s">
        <v>7659</v>
      </c>
      <c r="G14054" s="326">
        <v>500</v>
      </c>
      <c r="I14054" s="72">
        <v>42703</v>
      </c>
      <c r="J14054" s="1" t="s">
        <v>12</v>
      </c>
      <c r="K14054" s="2">
        <v>56</v>
      </c>
      <c r="L14054" s="13"/>
    </row>
    <row r="14055" spans="1:13" hidden="1" outlineLevel="1">
      <c r="A14055" s="545" t="s">
        <v>7431</v>
      </c>
      <c r="B14055" s="546">
        <v>42676</v>
      </c>
      <c r="C14055" s="547" t="s">
        <v>7422</v>
      </c>
      <c r="D14055" s="691">
        <v>44250</v>
      </c>
      <c r="E14055" s="28"/>
      <c r="F14055" s="499" t="s">
        <v>7660</v>
      </c>
      <c r="G14055" s="326">
        <v>1000</v>
      </c>
      <c r="I14055" s="72"/>
      <c r="J14055" s="200"/>
      <c r="K14055" s="2"/>
      <c r="L14055" s="13"/>
    </row>
    <row r="14056" spans="1:13" hidden="1" outlineLevel="1">
      <c r="A14056" s="545" t="s">
        <v>7431</v>
      </c>
      <c r="B14056" s="546">
        <v>42676</v>
      </c>
      <c r="C14056" s="547" t="s">
        <v>7424</v>
      </c>
      <c r="D14056" s="691">
        <v>470</v>
      </c>
      <c r="E14056" s="28"/>
      <c r="G14056" s="2">
        <f>SUM(G14052:G14055)</f>
        <v>4500</v>
      </c>
      <c r="I14056" s="249"/>
      <c r="J14056" s="200"/>
      <c r="K14056" s="2"/>
      <c r="L14056" s="13"/>
    </row>
    <row r="14057" spans="1:13" hidden="1" outlineLevel="1">
      <c r="A14057" s="545" t="s">
        <v>7431</v>
      </c>
      <c r="B14057" s="546">
        <v>42676</v>
      </c>
      <c r="C14057" s="547" t="s">
        <v>7423</v>
      </c>
      <c r="D14057" s="691">
        <v>425</v>
      </c>
      <c r="E14057" s="28"/>
      <c r="I14057" s="249"/>
      <c r="J14057" s="200"/>
      <c r="K14057" s="2"/>
      <c r="L14057" s="13"/>
    </row>
    <row r="14058" spans="1:13" ht="15.75" hidden="1" outlineLevel="1">
      <c r="A14058" s="1273" t="s">
        <v>7430</v>
      </c>
      <c r="B14058" s="1266"/>
      <c r="C14058" s="1273" t="s">
        <v>7428</v>
      </c>
      <c r="D14058" s="1267">
        <v>15550.01</v>
      </c>
      <c r="E14058" s="1290">
        <v>42716</v>
      </c>
      <c r="F14058" s="1" t="s">
        <v>666</v>
      </c>
      <c r="G14058" s="2">
        <v>3600</v>
      </c>
      <c r="I14058" s="249"/>
      <c r="J14058" s="200"/>
      <c r="K14058" s="2"/>
      <c r="L14058" s="13"/>
    </row>
    <row r="14059" spans="1:13" ht="15.75" hidden="1" outlineLevel="1">
      <c r="A14059" s="1275" t="s">
        <v>7411</v>
      </c>
      <c r="B14059" s="1268"/>
      <c r="C14059" s="1272" t="s">
        <v>7427</v>
      </c>
      <c r="D14059" s="1269">
        <v>15604.88</v>
      </c>
      <c r="E14059" s="1290">
        <v>42708</v>
      </c>
      <c r="F14059" s="1" t="s">
        <v>666</v>
      </c>
      <c r="G14059" s="2">
        <v>1500</v>
      </c>
      <c r="I14059" s="249"/>
      <c r="J14059" s="200"/>
      <c r="K14059" s="2"/>
      <c r="L14059" s="13"/>
    </row>
    <row r="14060" spans="1:13" ht="15.75" hidden="1" outlineLevel="1">
      <c r="A14060" s="1276" t="s">
        <v>5208</v>
      </c>
      <c r="B14060" s="1270" t="s">
        <v>608</v>
      </c>
      <c r="C14060" s="1274" t="s">
        <v>7429</v>
      </c>
      <c r="D14060" s="1271">
        <v>0</v>
      </c>
      <c r="E14060" s="210"/>
      <c r="G14060" s="2">
        <f>SUM(G14058:G14059)</f>
        <v>5100</v>
      </c>
      <c r="I14060" s="249"/>
      <c r="J14060" s="200"/>
      <c r="K14060" s="2"/>
      <c r="L14060" s="13"/>
    </row>
    <row r="14061" spans="1:13" hidden="1" outlineLevel="1">
      <c r="A14061" s="709" t="s">
        <v>467</v>
      </c>
      <c r="B14061" s="710" t="s">
        <v>608</v>
      </c>
      <c r="C14061" s="711" t="s">
        <v>7559</v>
      </c>
      <c r="D14061" s="953" t="s">
        <v>7673</v>
      </c>
      <c r="E14061" s="28"/>
      <c r="F14061" s="1" t="s">
        <v>7706</v>
      </c>
      <c r="G14061" s="2">
        <v>2100</v>
      </c>
      <c r="H14061" s="1009"/>
      <c r="I14061" s="249"/>
      <c r="K14061" s="13"/>
      <c r="L14061" s="13"/>
    </row>
    <row r="14062" spans="1:13" hidden="1" outlineLevel="1">
      <c r="A14062" s="709" t="s">
        <v>467</v>
      </c>
      <c r="B14062" s="710" t="s">
        <v>608</v>
      </c>
      <c r="C14062" s="711" t="s">
        <v>7560</v>
      </c>
      <c r="D14062" s="953" t="s">
        <v>7673</v>
      </c>
      <c r="E14062" s="28"/>
      <c r="G14062" s="2">
        <f>G14060-G14061</f>
        <v>3000</v>
      </c>
      <c r="H14062" s="1009"/>
      <c r="I14062" s="249"/>
      <c r="K14062" s="13"/>
      <c r="L14062" s="13"/>
    </row>
    <row r="14063" spans="1:13" hidden="1" outlineLevel="1">
      <c r="E14063" s="28"/>
      <c r="F14063" s="1" t="s">
        <v>7707</v>
      </c>
      <c r="G14063" s="2">
        <v>230</v>
      </c>
      <c r="H14063" s="1009"/>
      <c r="I14063" s="249"/>
      <c r="K14063" s="13"/>
      <c r="L14063" s="13"/>
    </row>
    <row r="14064" spans="1:13" hidden="1" outlineLevel="1">
      <c r="A14064" s="438" t="s">
        <v>421</v>
      </c>
      <c r="B14064" s="549">
        <v>42696</v>
      </c>
      <c r="C14064" s="554" t="s">
        <v>7674</v>
      </c>
      <c r="D14064" s="587">
        <f>30*43</f>
        <v>1290</v>
      </c>
      <c r="E14064" s="72"/>
      <c r="G14064" s="2">
        <f>SUM(G14062:G14063)</f>
        <v>3230</v>
      </c>
      <c r="H14064" s="1009"/>
      <c r="I14064" s="249"/>
      <c r="K14064" s="13"/>
      <c r="L14064" s="13"/>
    </row>
    <row r="14065" spans="1:12" hidden="1" outlineLevel="1">
      <c r="A14065" s="438" t="s">
        <v>421</v>
      </c>
      <c r="B14065" s="549">
        <v>42696</v>
      </c>
      <c r="C14065" s="554" t="s">
        <v>2598</v>
      </c>
      <c r="D14065" s="587">
        <v>150</v>
      </c>
      <c r="E14065" s="72"/>
      <c r="F14065" s="1" t="s">
        <v>7708</v>
      </c>
      <c r="G14065" s="2">
        <v>230</v>
      </c>
      <c r="H14065" s="1009"/>
      <c r="I14065" s="249"/>
      <c r="K14065" s="13"/>
      <c r="L14065" s="13"/>
    </row>
    <row r="14066" spans="1:12" ht="30" hidden="1" outlineLevel="1">
      <c r="A14066" s="438" t="s">
        <v>6087</v>
      </c>
      <c r="B14066" s="549">
        <v>42696</v>
      </c>
      <c r="C14066" s="554" t="s">
        <v>7741</v>
      </c>
      <c r="D14066" s="587">
        <f>12*43</f>
        <v>516</v>
      </c>
      <c r="E14066" s="72"/>
      <c r="F14066" s="1" t="s">
        <v>7709</v>
      </c>
      <c r="G14066" s="454">
        <f>G14064-G14065</f>
        <v>3000</v>
      </c>
      <c r="H14066" s="1009"/>
      <c r="I14066" s="249"/>
      <c r="K14066" s="13"/>
      <c r="L14066" s="13"/>
    </row>
    <row r="14067" spans="1:12" hidden="1" outlineLevel="1">
      <c r="A14067" s="438" t="s">
        <v>421</v>
      </c>
      <c r="B14067" s="549">
        <v>42696</v>
      </c>
      <c r="C14067" s="554" t="s">
        <v>4050</v>
      </c>
      <c r="D14067" s="587">
        <f>D14064+D14065-D14066</f>
        <v>924</v>
      </c>
      <c r="E14067" s="28"/>
      <c r="F14067" s="1" t="s">
        <v>7714</v>
      </c>
      <c r="G14067" s="454">
        <v>1000</v>
      </c>
      <c r="I14067" s="249"/>
      <c r="K14067" s="13"/>
      <c r="L14067" s="13"/>
    </row>
    <row r="14068" spans="1:12" ht="33" hidden="1" customHeight="1" outlineLevel="1">
      <c r="E14068" s="28"/>
      <c r="F14068" s="1" t="s">
        <v>666</v>
      </c>
      <c r="G14068" s="2">
        <v>5100</v>
      </c>
      <c r="K14068" s="13"/>
      <c r="L14068" s="13"/>
    </row>
    <row r="14069" spans="1:12" hidden="1" outlineLevel="1">
      <c r="E14069" s="399"/>
      <c r="G14069" s="2"/>
      <c r="H14069" s="1009"/>
      <c r="I14069" s="249"/>
      <c r="K14069" s="13"/>
      <c r="L14069" s="13"/>
    </row>
    <row r="14070" spans="1:12" hidden="1" outlineLevel="1">
      <c r="B14070" s="234">
        <v>42675</v>
      </c>
      <c r="C14070" s="182" t="s">
        <v>367</v>
      </c>
      <c r="D14070" s="210">
        <v>1000</v>
      </c>
      <c r="G14070" s="2"/>
      <c r="H14070" s="1009"/>
      <c r="I14070" s="249"/>
      <c r="K14070" s="13"/>
      <c r="L14070" s="13"/>
    </row>
    <row r="14071" spans="1:12" hidden="1" outlineLevel="1">
      <c r="B14071" s="72">
        <v>42675</v>
      </c>
      <c r="C14071" s="1" t="s">
        <v>525</v>
      </c>
      <c r="D14071" s="2">
        <v>80</v>
      </c>
      <c r="F14071" s="1" t="s">
        <v>6</v>
      </c>
      <c r="G14071" s="190">
        <v>3000</v>
      </c>
      <c r="I14071" s="32"/>
      <c r="K14071" s="13"/>
      <c r="L14071" s="13"/>
    </row>
    <row r="14072" spans="1:12" hidden="1" outlineLevel="1">
      <c r="B14072" s="72">
        <v>42676</v>
      </c>
      <c r="C14072" s="1" t="s">
        <v>525</v>
      </c>
      <c r="D14072" s="2">
        <v>170</v>
      </c>
      <c r="F14072" s="1" t="s">
        <v>7728</v>
      </c>
      <c r="G14072" s="190">
        <v>1000</v>
      </c>
      <c r="H14072" s="1009"/>
      <c r="I14072" s="32"/>
      <c r="K14072" s="13"/>
      <c r="L14072" s="13"/>
    </row>
    <row r="14073" spans="1:12" hidden="1" outlineLevel="1">
      <c r="B14073" s="72">
        <v>42677</v>
      </c>
      <c r="C14073" s="1" t="s">
        <v>525</v>
      </c>
      <c r="D14073" s="2">
        <v>135</v>
      </c>
      <c r="F14073" s="1" t="s">
        <v>10</v>
      </c>
      <c r="G14073" s="1">
        <v>1000</v>
      </c>
      <c r="H14073" s="1009"/>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7715</v>
      </c>
      <c r="G14075" s="1">
        <v>924</v>
      </c>
      <c r="H14075" s="1009"/>
      <c r="I14075" s="32"/>
      <c r="K14075" s="13"/>
      <c r="L14075" s="13"/>
    </row>
    <row r="14076" spans="1:12" hidden="1" outlineLevel="1">
      <c r="B14076" s="72">
        <v>42678</v>
      </c>
      <c r="C14076" s="1" t="s">
        <v>12</v>
      </c>
      <c r="D14076" s="2">
        <v>220</v>
      </c>
      <c r="G14076" s="1">
        <f>SUM(G14071:G14075)</f>
        <v>7284</v>
      </c>
      <c r="H14076" s="1009"/>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3546</v>
      </c>
      <c r="G14078" s="870">
        <v>3000</v>
      </c>
      <c r="H14078" s="1009"/>
      <c r="I14078" s="32"/>
      <c r="K14078" s="13"/>
      <c r="L14078" s="13"/>
    </row>
    <row r="14079" spans="1:12" hidden="1" outlineLevel="1">
      <c r="B14079" s="72">
        <v>42678</v>
      </c>
      <c r="C14079" s="1" t="s">
        <v>23</v>
      </c>
      <c r="D14079" s="2">
        <v>490</v>
      </c>
      <c r="F14079" s="32" t="s">
        <v>4282</v>
      </c>
      <c r="G14079" s="870">
        <v>1000</v>
      </c>
      <c r="H14079" s="1009"/>
      <c r="I14079" s="32"/>
      <c r="K14079" s="13"/>
      <c r="L14079" s="13"/>
    </row>
    <row r="14080" spans="1:12" hidden="1" outlineLevel="1">
      <c r="B14080" s="72">
        <v>42679</v>
      </c>
      <c r="C14080" s="1" t="s">
        <v>367</v>
      </c>
      <c r="D14080" s="2">
        <v>21</v>
      </c>
      <c r="F14080" s="32" t="s">
        <v>7727</v>
      </c>
      <c r="G14080" s="870">
        <v>4000</v>
      </c>
      <c r="I14080" s="32"/>
      <c r="K14080" s="13"/>
      <c r="L14080" s="13"/>
    </row>
    <row r="14081" spans="2:12" hidden="1" outlineLevel="1">
      <c r="B14081" s="72">
        <v>42679</v>
      </c>
      <c r="C14081" s="1" t="s">
        <v>456</v>
      </c>
      <c r="D14081" s="2">
        <v>20</v>
      </c>
      <c r="F14081" s="32" t="s">
        <v>5609</v>
      </c>
      <c r="G14081" s="870">
        <v>500</v>
      </c>
      <c r="I14081" s="32"/>
      <c r="K14081" s="13"/>
      <c r="L14081" s="13"/>
    </row>
    <row r="14082" spans="2:12" hidden="1" outlineLevel="1">
      <c r="B14082" s="72">
        <v>42679</v>
      </c>
      <c r="C14082" s="1" t="s">
        <v>114</v>
      </c>
      <c r="D14082" s="2">
        <v>115</v>
      </c>
      <c r="F14082" s="32" t="s">
        <v>7716</v>
      </c>
      <c r="G14082" s="870">
        <f>SUM(G14078:G14081)</f>
        <v>8500</v>
      </c>
      <c r="I14082" s="32"/>
      <c r="K14082" s="13"/>
      <c r="L14082" s="13"/>
    </row>
    <row r="14083" spans="2:12" hidden="1" outlineLevel="1">
      <c r="B14083" s="72">
        <v>42679</v>
      </c>
      <c r="C14083" s="1" t="s">
        <v>58</v>
      </c>
      <c r="D14083" s="2">
        <v>30</v>
      </c>
      <c r="F14083" s="32"/>
      <c r="G14083" s="870"/>
      <c r="I14083" s="32"/>
      <c r="K14083" s="13"/>
      <c r="L14083" s="13"/>
    </row>
    <row r="14084" spans="2:12" hidden="1" outlineLevel="1">
      <c r="B14084" s="72">
        <v>42679</v>
      </c>
      <c r="C14084" s="1" t="s">
        <v>7703</v>
      </c>
      <c r="D14084" s="2">
        <v>20</v>
      </c>
      <c r="F14084" s="32"/>
      <c r="G14084" s="870"/>
      <c r="H14084" s="1009"/>
      <c r="I14084" s="32"/>
      <c r="K14084" s="13"/>
      <c r="L14084" s="13"/>
    </row>
    <row r="14085" spans="2:12" hidden="1" outlineLevel="1">
      <c r="B14085" s="72">
        <v>42679</v>
      </c>
      <c r="C14085" s="1" t="s">
        <v>224</v>
      </c>
      <c r="D14085" s="2">
        <v>130</v>
      </c>
      <c r="F14085" s="32"/>
      <c r="G14085" s="870"/>
      <c r="I14085" s="32"/>
      <c r="K14085" s="13"/>
      <c r="L14085" s="13"/>
    </row>
    <row r="14086" spans="2:12" hidden="1" outlineLevel="1">
      <c r="B14086" s="72">
        <v>42679</v>
      </c>
      <c r="C14086" s="1" t="s">
        <v>114</v>
      </c>
      <c r="D14086" s="2">
        <v>200</v>
      </c>
      <c r="F14086" s="32"/>
      <c r="G14086" s="870"/>
      <c r="I14086" s="32"/>
      <c r="K14086" s="13"/>
      <c r="L14086" s="13"/>
    </row>
    <row r="14087" spans="2:12" hidden="1" outlineLevel="1">
      <c r="B14087" s="72">
        <v>42680</v>
      </c>
      <c r="C14087" s="1" t="s">
        <v>246</v>
      </c>
      <c r="D14087" s="2">
        <v>140</v>
      </c>
      <c r="F14087" s="32"/>
      <c r="G14087" s="870"/>
      <c r="I14087" s="32"/>
      <c r="K14087" s="13"/>
    </row>
    <row r="14088" spans="2:12" hidden="1" outlineLevel="1">
      <c r="B14088" s="72">
        <v>42680</v>
      </c>
      <c r="C14088" s="1" t="s">
        <v>23</v>
      </c>
      <c r="D14088" s="2">
        <v>117</v>
      </c>
      <c r="F14088" s="32"/>
      <c r="G14088" s="870"/>
      <c r="I14088" s="32"/>
      <c r="K14088" s="13"/>
    </row>
    <row r="14089" spans="2:12" hidden="1" outlineLevel="1">
      <c r="B14089" s="72">
        <v>42680</v>
      </c>
      <c r="C14089" s="1" t="s">
        <v>51</v>
      </c>
      <c r="D14089" s="2">
        <v>10</v>
      </c>
      <c r="F14089" s="32"/>
      <c r="G14089" s="870"/>
      <c r="I14089" s="32"/>
      <c r="K14089" s="13"/>
    </row>
    <row r="14090" spans="2:12" hidden="1" outlineLevel="1">
      <c r="B14090" s="72">
        <v>42681</v>
      </c>
      <c r="C14090" s="1" t="s">
        <v>525</v>
      </c>
      <c r="D14090" s="2">
        <v>100</v>
      </c>
      <c r="F14090" s="32"/>
      <c r="G14090" s="870"/>
      <c r="I14090" s="32"/>
      <c r="J14090" s="2"/>
      <c r="K14090" s="13"/>
    </row>
    <row r="14091" spans="2:12" hidden="1" outlineLevel="1">
      <c r="B14091" s="72">
        <v>42681</v>
      </c>
      <c r="C14091" s="1" t="s">
        <v>7705</v>
      </c>
      <c r="D14091" s="2">
        <v>30</v>
      </c>
      <c r="F14091" s="32"/>
      <c r="G14091" s="870"/>
      <c r="K14091" s="13"/>
    </row>
    <row r="14092" spans="2:12" hidden="1" outlineLevel="1">
      <c r="B14092" s="72">
        <v>42681</v>
      </c>
      <c r="C14092" s="1" t="s">
        <v>525</v>
      </c>
      <c r="D14092" s="2">
        <v>15</v>
      </c>
      <c r="F14092" s="32"/>
      <c r="G14092" s="870"/>
      <c r="I14092" s="32"/>
      <c r="K14092" s="13"/>
    </row>
    <row r="14093" spans="2:12" hidden="1" outlineLevel="1">
      <c r="B14093" s="72">
        <v>42681</v>
      </c>
      <c r="C14093" s="1" t="s">
        <v>901</v>
      </c>
      <c r="D14093" s="2">
        <v>4</v>
      </c>
      <c r="F14093" s="32"/>
      <c r="G14093" s="870"/>
      <c r="H14093" s="1009"/>
      <c r="K14093" s="13"/>
    </row>
    <row r="14094" spans="2:12" hidden="1" outlineLevel="1">
      <c r="B14094" s="72">
        <v>42681</v>
      </c>
      <c r="C14094" s="1" t="s">
        <v>23</v>
      </c>
      <c r="D14094" s="2">
        <v>140</v>
      </c>
      <c r="F14094" s="32"/>
      <c r="G14094" s="870"/>
      <c r="K14094" s="13"/>
    </row>
    <row r="14095" spans="2:12" hidden="1" outlineLevel="1">
      <c r="B14095" s="72">
        <v>42681</v>
      </c>
      <c r="C14095" s="1" t="s">
        <v>4068</v>
      </c>
      <c r="D14095" s="2">
        <v>20</v>
      </c>
      <c r="F14095" s="32"/>
      <c r="G14095" s="870"/>
      <c r="K14095" s="13"/>
    </row>
    <row r="14096" spans="2:12" hidden="1" outlineLevel="1">
      <c r="B14096" s="72">
        <v>42681</v>
      </c>
      <c r="C14096" s="1" t="s">
        <v>7713</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09"/>
    </row>
    <row r="14099" spans="2:11" hidden="1" outlineLevel="1">
      <c r="B14099" s="72">
        <v>42683</v>
      </c>
      <c r="C14099" s="1" t="s">
        <v>525</v>
      </c>
      <c r="D14099" s="2">
        <v>190</v>
      </c>
      <c r="H14099" s="1009"/>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5333</v>
      </c>
      <c r="D14101" s="2">
        <v>260</v>
      </c>
      <c r="J14101" s="1" t="s">
        <v>130</v>
      </c>
      <c r="K14101" s="225">
        <f>K14045-K14100</f>
        <v>77.960000000000036</v>
      </c>
    </row>
    <row r="14102" spans="2:11" hidden="1" outlineLevel="1">
      <c r="B14102" s="72">
        <v>42684</v>
      </c>
      <c r="C14102" s="1" t="s">
        <v>901</v>
      </c>
      <c r="D14102" s="2">
        <v>6</v>
      </c>
    </row>
    <row r="14103" spans="2:11" hidden="1" outlineLevel="1">
      <c r="B14103" s="72">
        <v>42684</v>
      </c>
      <c r="C14103" s="1" t="s">
        <v>7170</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5649</v>
      </c>
      <c r="D14108" s="2">
        <v>1000</v>
      </c>
      <c r="F14108" s="2"/>
    </row>
    <row r="14109" spans="2:11" hidden="1" outlineLevel="1">
      <c r="B14109" s="72">
        <v>42685</v>
      </c>
      <c r="C14109" s="1" t="s">
        <v>23</v>
      </c>
      <c r="D14109" s="2">
        <v>250</v>
      </c>
      <c r="F14109" s="2"/>
    </row>
    <row r="14110" spans="2:11" hidden="1" outlineLevel="1">
      <c r="B14110" s="72">
        <v>42685</v>
      </c>
      <c r="C14110" s="1" t="s">
        <v>7717</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7745</v>
      </c>
      <c r="D14137" s="2">
        <v>337</v>
      </c>
      <c r="F14137" s="233"/>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5333</v>
      </c>
      <c r="D14152" s="2">
        <v>150</v>
      </c>
      <c r="F14152" s="2"/>
    </row>
    <row r="14153" spans="2:10" hidden="1" outlineLevel="1">
      <c r="B14153" s="72">
        <v>42700</v>
      </c>
      <c r="C14153" s="1" t="s">
        <v>7766</v>
      </c>
      <c r="D14153" s="2">
        <v>750</v>
      </c>
    </row>
    <row r="14154" spans="2:10" hidden="1" outlineLevel="1">
      <c r="B14154" s="72">
        <v>42700</v>
      </c>
      <c r="C14154" s="1" t="s">
        <v>7767</v>
      </c>
      <c r="D14154" s="2">
        <v>100</v>
      </c>
    </row>
    <row r="14155" spans="2:10" hidden="1" outlineLevel="1">
      <c r="B14155" s="72">
        <v>42700</v>
      </c>
      <c r="C14155" s="1" t="s">
        <v>525</v>
      </c>
      <c r="D14155" s="2">
        <v>20</v>
      </c>
    </row>
    <row r="14156" spans="2:10" hidden="1" outlineLevel="1">
      <c r="B14156" s="72">
        <v>42700</v>
      </c>
      <c r="C14156" s="1" t="s">
        <v>3903</v>
      </c>
      <c r="D14156" s="2">
        <v>220</v>
      </c>
      <c r="F14156" s="2"/>
    </row>
    <row r="14157" spans="2:10" hidden="1" outlineLevel="1">
      <c r="B14157" s="72">
        <v>42700</v>
      </c>
      <c r="C14157" s="1" t="s">
        <v>525</v>
      </c>
      <c r="D14157" s="2">
        <v>25</v>
      </c>
      <c r="F14157" s="2"/>
    </row>
    <row r="14158" spans="2:10" hidden="1" outlineLevel="1">
      <c r="B14158" s="72">
        <v>42700</v>
      </c>
      <c r="C14158" s="1" t="s">
        <v>5665</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3088</v>
      </c>
    </row>
    <row r="14168" spans="1:12" hidden="1" outlineLevel="1">
      <c r="B14168" s="72">
        <v>42704</v>
      </c>
      <c r="C14168" s="1" t="s">
        <v>525</v>
      </c>
      <c r="D14168" s="2">
        <v>40</v>
      </c>
      <c r="E14168" s="1">
        <v>3920</v>
      </c>
    </row>
    <row r="14169" spans="1:12" collapsed="1">
      <c r="B14169" s="72"/>
    </row>
    <row r="14170" spans="1:12">
      <c r="B14170" s="2472">
        <v>42705</v>
      </c>
      <c r="C14170" s="2472"/>
      <c r="D14170" s="2472"/>
      <c r="E14170" s="2472"/>
      <c r="F14170" s="2472"/>
      <c r="G14170" s="2472"/>
      <c r="H14170" s="2472"/>
      <c r="I14170" s="2472"/>
      <c r="J14170" s="2472"/>
      <c r="K14170" s="2472"/>
      <c r="L14170" s="2472"/>
    </row>
    <row r="14171" spans="1:12" hidden="1" outlineLevel="1">
      <c r="B14171" s="2473" t="s">
        <v>0</v>
      </c>
      <c r="C14171" s="2473"/>
      <c r="D14171" s="2473"/>
      <c r="I14171" s="2473" t="s">
        <v>7175</v>
      </c>
      <c r="J14171" s="2473"/>
      <c r="K14171" s="2473"/>
    </row>
    <row r="14172" spans="1:12" hidden="1" outlineLevel="1">
      <c r="B14172" s="3" t="s">
        <v>115</v>
      </c>
      <c r="C14172" s="3" t="s">
        <v>116</v>
      </c>
      <c r="D14172" s="4" t="s">
        <v>4</v>
      </c>
      <c r="I14172" s="3" t="s">
        <v>115</v>
      </c>
      <c r="J14172" s="3" t="s">
        <v>116</v>
      </c>
      <c r="K14172" s="4" t="s">
        <v>4</v>
      </c>
    </row>
    <row r="14173" spans="1:12" hidden="1" outlineLevel="1">
      <c r="A14173" s="438" t="s">
        <v>7431</v>
      </c>
      <c r="B14173" s="549">
        <v>42723</v>
      </c>
      <c r="C14173" s="463" t="s">
        <v>6436</v>
      </c>
      <c r="D14173" s="1002">
        <v>1000</v>
      </c>
      <c r="E14173" s="28"/>
      <c r="I14173" s="72">
        <v>42704</v>
      </c>
      <c r="J14173" s="1" t="s">
        <v>41</v>
      </c>
      <c r="K14173" s="70">
        <v>77.959999999999994</v>
      </c>
    </row>
    <row r="14174" spans="1:12" hidden="1" outlineLevel="1">
      <c r="A14174" s="438" t="s">
        <v>7431</v>
      </c>
      <c r="B14174" s="549">
        <v>42723</v>
      </c>
      <c r="C14174" s="463" t="s">
        <v>6437</v>
      </c>
      <c r="D14174" s="587">
        <v>2200</v>
      </c>
      <c r="E14174" s="28"/>
      <c r="I14174" s="72">
        <v>42704</v>
      </c>
      <c r="J14174" s="1" t="s">
        <v>7320</v>
      </c>
      <c r="K14174" s="70">
        <v>3000</v>
      </c>
    </row>
    <row r="14175" spans="1:12" hidden="1" outlineLevel="1">
      <c r="A14175" s="438" t="s">
        <v>421</v>
      </c>
      <c r="B14175" s="1323">
        <v>42706</v>
      </c>
      <c r="C14175" s="1324" t="s">
        <v>6</v>
      </c>
      <c r="D14175" s="1325">
        <v>7500</v>
      </c>
      <c r="E14175" s="28"/>
      <c r="K14175" s="70"/>
    </row>
    <row r="14176" spans="1:12" hidden="1" outlineLevel="1">
      <c r="A14176" s="438" t="s">
        <v>421</v>
      </c>
      <c r="B14176" s="549" t="s">
        <v>608</v>
      </c>
      <c r="C14176" s="554" t="s">
        <v>475</v>
      </c>
      <c r="D14176" s="695" t="s">
        <v>608</v>
      </c>
      <c r="E14176" s="28"/>
      <c r="K14176" s="70"/>
    </row>
    <row r="14177" spans="1:13" hidden="1" outlineLevel="1">
      <c r="A14177" s="438" t="s">
        <v>421</v>
      </c>
      <c r="B14177" s="549" t="s">
        <v>608</v>
      </c>
      <c r="C14177" s="554" t="s">
        <v>283</v>
      </c>
      <c r="D14177" s="695" t="s">
        <v>608</v>
      </c>
      <c r="E14177" s="28"/>
      <c r="K14177" s="70"/>
    </row>
    <row r="14178" spans="1:13" hidden="1" outlineLevel="1">
      <c r="A14178" s="714" t="s">
        <v>464</v>
      </c>
      <c r="B14178" s="1326">
        <v>42710</v>
      </c>
      <c r="C14178" s="1327" t="s">
        <v>6501</v>
      </c>
      <c r="D14178" s="1328">
        <v>2176</v>
      </c>
      <c r="E14178" s="1290"/>
      <c r="F14178" s="804" t="s">
        <v>4856</v>
      </c>
      <c r="G14178" s="280"/>
      <c r="I14178" s="72"/>
      <c r="K14178" s="70"/>
    </row>
    <row r="14179" spans="1:13" hidden="1" outlineLevel="1">
      <c r="A14179" s="711" t="s">
        <v>7256</v>
      </c>
      <c r="B14179" s="1303">
        <v>42725</v>
      </c>
      <c r="C14179" s="711" t="s">
        <v>656</v>
      </c>
      <c r="D14179" s="590">
        <v>230</v>
      </c>
      <c r="E14179" s="72"/>
      <c r="F14179" s="1119" t="s">
        <v>3632</v>
      </c>
      <c r="G14179" s="773">
        <f>D14179</f>
        <v>230</v>
      </c>
      <c r="I14179" s="72"/>
      <c r="K14179" s="70"/>
    </row>
    <row r="14180" spans="1:13" hidden="1" outlineLevel="1">
      <c r="A14180" s="709" t="s">
        <v>7256</v>
      </c>
      <c r="B14180" s="710">
        <v>42723</v>
      </c>
      <c r="C14180" s="711" t="s">
        <v>27</v>
      </c>
      <c r="D14180" s="953">
        <v>1263.8599999999999</v>
      </c>
      <c r="E14180" s="72"/>
      <c r="F14180" s="772" t="s">
        <v>6173</v>
      </c>
      <c r="G14180" s="773">
        <f>D14203</f>
        <v>1354</v>
      </c>
      <c r="I14180" s="72"/>
      <c r="J14180" s="1" t="s">
        <v>195</v>
      </c>
      <c r="K14180" s="225">
        <f>SUM(K14173:K14179)</f>
        <v>3077.96</v>
      </c>
    </row>
    <row r="14181" spans="1:13" hidden="1" outlineLevel="1">
      <c r="A14181" s="709" t="s">
        <v>7256</v>
      </c>
      <c r="B14181" s="710">
        <v>42710</v>
      </c>
      <c r="C14181" s="711" t="s">
        <v>3304</v>
      </c>
      <c r="D14181" s="953">
        <v>472.66</v>
      </c>
      <c r="E14181" s="183"/>
      <c r="F14181" s="772" t="s">
        <v>6</v>
      </c>
      <c r="G14181" s="773">
        <f>D14175</f>
        <v>7500</v>
      </c>
      <c r="I14181" s="32"/>
      <c r="K14181" s="225"/>
    </row>
    <row r="14182" spans="1:13" hidden="1" outlineLevel="1">
      <c r="A14182" s="711" t="s">
        <v>7256</v>
      </c>
      <c r="B14182" s="710">
        <v>42710</v>
      </c>
      <c r="C14182" s="558" t="s">
        <v>614</v>
      </c>
      <c r="D14182" s="590">
        <v>350.08</v>
      </c>
      <c r="E14182" s="183"/>
      <c r="F14182" s="772" t="s">
        <v>3732</v>
      </c>
      <c r="G14182" s="773">
        <f>D14173</f>
        <v>1000</v>
      </c>
    </row>
    <row r="14183" spans="1:13" hidden="1" outlineLevel="1">
      <c r="A14183" s="709" t="s">
        <v>7600</v>
      </c>
      <c r="B14183" s="710" t="s">
        <v>608</v>
      </c>
      <c r="C14183" s="709" t="s">
        <v>3305</v>
      </c>
      <c r="D14183" s="590" t="s">
        <v>608</v>
      </c>
      <c r="E14183" s="733"/>
      <c r="F14183" s="1164" t="s">
        <v>531</v>
      </c>
      <c r="G14183" s="1165">
        <f>D14174</f>
        <v>2200</v>
      </c>
      <c r="I14183" s="1" t="s">
        <v>115</v>
      </c>
      <c r="J14183" s="1" t="s">
        <v>2</v>
      </c>
      <c r="K14183" s="1" t="s">
        <v>4</v>
      </c>
    </row>
    <row r="14184" spans="1:13" hidden="1" outlineLevel="1">
      <c r="A14184" s="550" t="s">
        <v>3306</v>
      </c>
      <c r="B14184" s="551" t="s">
        <v>608</v>
      </c>
      <c r="C14184" s="560" t="s">
        <v>3310</v>
      </c>
      <c r="D14184" s="693" t="s">
        <v>608</v>
      </c>
      <c r="E14184" s="733"/>
      <c r="F14184" s="280" t="s">
        <v>195</v>
      </c>
      <c r="G14184" s="294">
        <f>SUM(G14179:G14183)</f>
        <v>12284</v>
      </c>
      <c r="I14184" s="72">
        <v>42708</v>
      </c>
      <c r="J14184" s="1" t="s">
        <v>7808</v>
      </c>
      <c r="K14184" s="2">
        <v>535</v>
      </c>
      <c r="L14184" s="13"/>
    </row>
    <row r="14185" spans="1:13" ht="15" hidden="1" customHeight="1" outlineLevel="1">
      <c r="A14185" s="545" t="s">
        <v>7431</v>
      </c>
      <c r="B14185" s="546">
        <v>42706</v>
      </c>
      <c r="C14185" s="547" t="s">
        <v>7425</v>
      </c>
      <c r="D14185" s="691">
        <v>11945</v>
      </c>
      <c r="E14185" s="28"/>
      <c r="I14185" s="72">
        <v>42708</v>
      </c>
      <c r="J14185" s="1" t="s">
        <v>2796</v>
      </c>
      <c r="K14185" s="2">
        <v>220</v>
      </c>
      <c r="L14185" s="13"/>
      <c r="M14185" s="13"/>
    </row>
    <row r="14186" spans="1:13" hidden="1" outlineLevel="1">
      <c r="A14186" s="545" t="s">
        <v>7431</v>
      </c>
      <c r="B14186" s="546">
        <v>42716</v>
      </c>
      <c r="C14186" s="547" t="s">
        <v>6533</v>
      </c>
      <c r="D14186" s="691">
        <v>6449</v>
      </c>
      <c r="E14186" s="28"/>
      <c r="F14186" s="1013">
        <v>42665</v>
      </c>
      <c r="I14186" s="72">
        <v>42727</v>
      </c>
      <c r="J14186" s="236" t="s">
        <v>7862</v>
      </c>
      <c r="K14186" s="2">
        <v>837</v>
      </c>
      <c r="L14186" s="13"/>
    </row>
    <row r="14187" spans="1:13" hidden="1" outlineLevel="1">
      <c r="A14187" s="545" t="s">
        <v>7431</v>
      </c>
      <c r="B14187" s="546">
        <v>42706</v>
      </c>
      <c r="C14187" s="547" t="s">
        <v>7421</v>
      </c>
      <c r="D14187" s="691">
        <v>4905</v>
      </c>
      <c r="E14187" s="28"/>
      <c r="F14187" s="499" t="s">
        <v>5609</v>
      </c>
      <c r="G14187" s="326">
        <v>1000</v>
      </c>
      <c r="I14187" s="72"/>
      <c r="K14187" s="2"/>
      <c r="L14187" s="13"/>
    </row>
    <row r="14188" spans="1:13" hidden="1" outlineLevel="1">
      <c r="A14188" s="545" t="s">
        <v>7431</v>
      </c>
      <c r="B14188" s="546">
        <v>42706</v>
      </c>
      <c r="C14188" s="547" t="s">
        <v>7426</v>
      </c>
      <c r="D14188" s="691">
        <v>25000</v>
      </c>
      <c r="E14188" s="28"/>
      <c r="F14188" s="499" t="s">
        <v>3546</v>
      </c>
      <c r="G14188" s="326">
        <v>2000</v>
      </c>
      <c r="I14188" s="72"/>
      <c r="J14188" s="236"/>
      <c r="K14188" s="2"/>
      <c r="L14188" s="13"/>
    </row>
    <row r="14189" spans="1:13" hidden="1" outlineLevel="1">
      <c r="A14189" s="545" t="s">
        <v>7431</v>
      </c>
      <c r="B14189" s="546">
        <v>42706</v>
      </c>
      <c r="C14189" s="547" t="s">
        <v>7420</v>
      </c>
      <c r="D14189" s="691">
        <v>7849</v>
      </c>
      <c r="E14189" s="28"/>
      <c r="F14189" s="499" t="s">
        <v>7659</v>
      </c>
      <c r="G14189" s="326">
        <v>500</v>
      </c>
      <c r="I14189" s="72"/>
      <c r="K14189" s="2"/>
      <c r="L14189" s="13"/>
    </row>
    <row r="14190" spans="1:13" hidden="1" outlineLevel="1">
      <c r="A14190" s="545" t="s">
        <v>7431</v>
      </c>
      <c r="B14190" s="546">
        <v>42705</v>
      </c>
      <c r="C14190" s="547" t="s">
        <v>7422</v>
      </c>
      <c r="D14190" s="691">
        <v>20605</v>
      </c>
      <c r="E14190" s="28"/>
      <c r="F14190" s="499" t="s">
        <v>7660</v>
      </c>
      <c r="G14190" s="326">
        <v>1000</v>
      </c>
      <c r="I14190" s="72"/>
      <c r="J14190" s="200"/>
      <c r="K14190" s="2"/>
      <c r="L14190" s="13"/>
    </row>
    <row r="14191" spans="1:13" hidden="1" outlineLevel="1">
      <c r="A14191" s="545" t="s">
        <v>7431</v>
      </c>
      <c r="B14191" s="546" t="s">
        <v>608</v>
      </c>
      <c r="C14191" s="547" t="s">
        <v>7424</v>
      </c>
      <c r="D14191" s="691">
        <v>0</v>
      </c>
      <c r="E14191" s="28"/>
      <c r="G14191" s="2">
        <f>SUM(G14187:G14190)</f>
        <v>4500</v>
      </c>
      <c r="I14191" s="249"/>
      <c r="J14191" s="200"/>
      <c r="K14191" s="2"/>
      <c r="L14191" s="13"/>
    </row>
    <row r="14192" spans="1:13" hidden="1" outlineLevel="1">
      <c r="A14192" s="545" t="s">
        <v>7431</v>
      </c>
      <c r="B14192" s="546" t="s">
        <v>608</v>
      </c>
      <c r="C14192" s="547" t="s">
        <v>7423</v>
      </c>
      <c r="D14192" s="691">
        <v>0</v>
      </c>
      <c r="E14192" s="28"/>
      <c r="I14192" s="249"/>
      <c r="J14192" s="200"/>
      <c r="K14192" s="2"/>
      <c r="L14192" s="13"/>
    </row>
    <row r="14193" spans="1:12" ht="15.75" hidden="1" outlineLevel="1">
      <c r="A14193" s="1273" t="s">
        <v>7430</v>
      </c>
      <c r="B14193" s="1266">
        <v>42706</v>
      </c>
      <c r="C14193" s="1273" t="s">
        <v>7428</v>
      </c>
      <c r="D14193" s="1267">
        <v>15550.01</v>
      </c>
      <c r="E14193" s="1290"/>
      <c r="F14193" s="1" t="s">
        <v>666</v>
      </c>
      <c r="G14193" s="2">
        <v>3600</v>
      </c>
      <c r="I14193" s="249"/>
      <c r="J14193" s="200"/>
      <c r="K14193" s="2"/>
      <c r="L14193" s="13"/>
    </row>
    <row r="14194" spans="1:12" ht="15.75" hidden="1" outlineLevel="1">
      <c r="A14194" s="1275" t="s">
        <v>7411</v>
      </c>
      <c r="B14194" s="1268">
        <v>42706</v>
      </c>
      <c r="C14194" s="1272" t="s">
        <v>7427</v>
      </c>
      <c r="D14194" s="1269">
        <v>15604.88</v>
      </c>
      <c r="E14194" s="1290"/>
      <c r="F14194" s="1" t="s">
        <v>666</v>
      </c>
      <c r="G14194" s="2">
        <v>1500</v>
      </c>
      <c r="I14194" s="249"/>
      <c r="J14194" s="200"/>
      <c r="K14194" s="2"/>
      <c r="L14194" s="13"/>
    </row>
    <row r="14195" spans="1:12" ht="15.75" hidden="1" outlineLevel="1">
      <c r="A14195" s="1275" t="s">
        <v>7411</v>
      </c>
      <c r="B14195" s="1268" t="s">
        <v>608</v>
      </c>
      <c r="C14195" s="1272" t="s">
        <v>7427</v>
      </c>
      <c r="D14195" s="1269" t="s">
        <v>608</v>
      </c>
      <c r="E14195" s="1290"/>
      <c r="G14195" s="2"/>
      <c r="I14195" s="249"/>
      <c r="J14195" s="200"/>
      <c r="K14195" s="2"/>
      <c r="L14195" s="13"/>
    </row>
    <row r="14196" spans="1:12" ht="15.75" hidden="1" outlineLevel="1">
      <c r="A14196" s="1276" t="s">
        <v>5208</v>
      </c>
      <c r="B14196" s="1270" t="s">
        <v>608</v>
      </c>
      <c r="C14196" s="1274" t="s">
        <v>7429</v>
      </c>
      <c r="D14196" s="1271" t="s">
        <v>608</v>
      </c>
      <c r="E14196" s="210"/>
      <c r="G14196" s="2">
        <f>SUM(G14193:G14194)</f>
        <v>5100</v>
      </c>
      <c r="I14196" s="249"/>
      <c r="J14196" s="200"/>
      <c r="K14196" s="2"/>
      <c r="L14196" s="13"/>
    </row>
    <row r="14197" spans="1:12" hidden="1" outlineLevel="1">
      <c r="A14197" s="709" t="s">
        <v>467</v>
      </c>
      <c r="B14197" s="710" t="s">
        <v>608</v>
      </c>
      <c r="C14197" s="711" t="s">
        <v>7559</v>
      </c>
      <c r="D14197" s="953" t="s">
        <v>7673</v>
      </c>
      <c r="E14197" s="28"/>
      <c r="F14197" s="1" t="s">
        <v>7706</v>
      </c>
      <c r="G14197" s="2">
        <v>2100</v>
      </c>
      <c r="H14197" s="1009"/>
      <c r="I14197" s="249"/>
      <c r="K14197" s="13"/>
      <c r="L14197" s="13"/>
    </row>
    <row r="14198" spans="1:12" hidden="1" outlineLevel="1">
      <c r="A14198" s="709" t="s">
        <v>467</v>
      </c>
      <c r="B14198" s="710" t="s">
        <v>608</v>
      </c>
      <c r="C14198" s="711" t="s">
        <v>7560</v>
      </c>
      <c r="D14198" s="953" t="s">
        <v>7673</v>
      </c>
      <c r="E14198" s="28"/>
      <c r="G14198" s="2">
        <f>G14196-G14197</f>
        <v>3000</v>
      </c>
      <c r="H14198" s="1009"/>
      <c r="I14198" s="249"/>
      <c r="K14198" s="13"/>
      <c r="L14198" s="13"/>
    </row>
    <row r="14199" spans="1:12" hidden="1" outlineLevel="1">
      <c r="E14199" s="28"/>
      <c r="F14199" s="1" t="s">
        <v>7707</v>
      </c>
      <c r="G14199" s="2">
        <v>230</v>
      </c>
      <c r="H14199" s="1009"/>
      <c r="I14199" s="249"/>
      <c r="K14199" s="13"/>
      <c r="L14199" s="13"/>
    </row>
    <row r="14200" spans="1:12" hidden="1" outlineLevel="1">
      <c r="A14200" s="438" t="s">
        <v>421</v>
      </c>
      <c r="B14200" s="549">
        <v>42721</v>
      </c>
      <c r="C14200" s="554" t="s">
        <v>7786</v>
      </c>
      <c r="D14200" s="587">
        <f>31*43</f>
        <v>1333</v>
      </c>
      <c r="E14200" s="72"/>
      <c r="G14200" s="2">
        <f>SUM(G14198:G14199)</f>
        <v>3230</v>
      </c>
      <c r="H14200" s="1009"/>
      <c r="I14200" s="249"/>
      <c r="K14200" s="13"/>
      <c r="L14200" s="13"/>
    </row>
    <row r="14201" spans="1:12" hidden="1" outlineLevel="1">
      <c r="A14201" s="438" t="s">
        <v>421</v>
      </c>
      <c r="B14201" s="549">
        <v>42721</v>
      </c>
      <c r="C14201" s="554" t="s">
        <v>2598</v>
      </c>
      <c r="D14201" s="587">
        <v>150</v>
      </c>
      <c r="E14201" s="72"/>
      <c r="F14201" s="1" t="s">
        <v>7708</v>
      </c>
      <c r="G14201" s="2">
        <v>230</v>
      </c>
      <c r="H14201" s="1009"/>
      <c r="I14201" s="249"/>
      <c r="K14201" s="13"/>
      <c r="L14201" s="13"/>
    </row>
    <row r="14202" spans="1:12" ht="30" hidden="1" outlineLevel="1">
      <c r="A14202" s="438" t="s">
        <v>6087</v>
      </c>
      <c r="B14202" s="549">
        <v>42721</v>
      </c>
      <c r="C14202" s="554" t="s">
        <v>7828</v>
      </c>
      <c r="D14202" s="587">
        <f>3*43</f>
        <v>129</v>
      </c>
      <c r="E14202" s="72"/>
      <c r="F14202" s="1" t="s">
        <v>7709</v>
      </c>
      <c r="G14202" s="454">
        <f>G14200-G14201</f>
        <v>3000</v>
      </c>
      <c r="H14202" s="1009"/>
      <c r="I14202" s="249"/>
      <c r="K14202" s="13"/>
      <c r="L14202" s="13"/>
    </row>
    <row r="14203" spans="1:12" hidden="1" outlineLevel="1">
      <c r="A14203" s="438" t="s">
        <v>421</v>
      </c>
      <c r="B14203" s="549">
        <v>42721</v>
      </c>
      <c r="C14203" s="554" t="s">
        <v>4050</v>
      </c>
      <c r="D14203" s="587">
        <f>D14200+D14201-D14202</f>
        <v>1354</v>
      </c>
      <c r="E14203" s="28"/>
      <c r="F14203" s="1" t="s">
        <v>7714</v>
      </c>
      <c r="G14203" s="454">
        <v>1000</v>
      </c>
      <c r="I14203" s="249"/>
      <c r="K14203" s="13"/>
      <c r="L14203" s="13"/>
    </row>
    <row r="14204" spans="1:12" ht="33" hidden="1" customHeight="1" outlineLevel="1">
      <c r="E14204" s="28"/>
      <c r="F14204" s="1" t="s">
        <v>666</v>
      </c>
      <c r="G14204" s="2">
        <v>5100</v>
      </c>
      <c r="K14204" s="13"/>
      <c r="L14204" s="13"/>
    </row>
    <row r="14205" spans="1:12" hidden="1" outlineLevel="1">
      <c r="E14205" s="399"/>
      <c r="G14205" s="2"/>
      <c r="H14205" s="1009"/>
      <c r="I14205" s="249"/>
      <c r="K14205" s="13"/>
      <c r="L14205" s="13"/>
    </row>
    <row r="14206" spans="1:12" hidden="1" outlineLevel="1">
      <c r="B14206" s="234">
        <v>42705</v>
      </c>
      <c r="C14206" s="182" t="s">
        <v>367</v>
      </c>
      <c r="D14206" s="210">
        <v>1000</v>
      </c>
      <c r="G14206" s="2"/>
      <c r="H14206" s="1009"/>
      <c r="I14206" s="249"/>
      <c r="K14206" s="13"/>
      <c r="L14206" s="13"/>
    </row>
    <row r="14207" spans="1:12" hidden="1" outlineLevel="1">
      <c r="B14207" s="72">
        <v>42705</v>
      </c>
      <c r="C14207" s="1" t="s">
        <v>7785</v>
      </c>
      <c r="D14207" s="2">
        <v>130</v>
      </c>
      <c r="I14207" s="32"/>
      <c r="K14207" s="13"/>
      <c r="L14207" s="13"/>
    </row>
    <row r="14208" spans="1:12" hidden="1" outlineLevel="1">
      <c r="B14208" s="72">
        <v>42705</v>
      </c>
      <c r="C14208" s="1" t="s">
        <v>23</v>
      </c>
      <c r="D14208" s="2">
        <v>170</v>
      </c>
      <c r="H14208" s="1009"/>
      <c r="I14208" s="32"/>
      <c r="K14208" s="13"/>
      <c r="L14208" s="13"/>
    </row>
    <row r="14209" spans="2:12" hidden="1" outlineLevel="1">
      <c r="B14209" s="72">
        <v>42706</v>
      </c>
      <c r="C14209" s="1" t="s">
        <v>525</v>
      </c>
      <c r="D14209" s="2">
        <v>100</v>
      </c>
      <c r="F14209" s="1" t="s">
        <v>10</v>
      </c>
      <c r="G14209" s="13">
        <f>D14173</f>
        <v>1000</v>
      </c>
      <c r="H14209" s="1009"/>
      <c r="I14209" s="32"/>
      <c r="K14209" s="13"/>
      <c r="L14209" s="13"/>
    </row>
    <row r="14210" spans="2:12" hidden="1" outlineLevel="1">
      <c r="B14210" s="72">
        <v>42706</v>
      </c>
      <c r="C14210" s="1" t="s">
        <v>7787</v>
      </c>
      <c r="D14210" s="2">
        <v>200</v>
      </c>
      <c r="F14210" s="1" t="s">
        <v>531</v>
      </c>
      <c r="G14210" s="399">
        <f>D14174</f>
        <v>2200</v>
      </c>
      <c r="I14210" s="32"/>
      <c r="K14210" s="13"/>
      <c r="L14210" s="13"/>
    </row>
    <row r="14211" spans="2:12" hidden="1" outlineLevel="1">
      <c r="B14211" s="72">
        <v>42706</v>
      </c>
      <c r="C14211" s="1" t="s">
        <v>525</v>
      </c>
      <c r="D14211" s="2">
        <v>40</v>
      </c>
      <c r="F14211" s="1" t="s">
        <v>7715</v>
      </c>
      <c r="G14211" s="399">
        <f>D14203</f>
        <v>1354</v>
      </c>
      <c r="H14211" s="1009"/>
      <c r="I14211" s="32"/>
      <c r="K14211" s="13"/>
      <c r="L14211" s="13"/>
    </row>
    <row r="14212" spans="2:12" hidden="1" outlineLevel="1">
      <c r="B14212" s="72">
        <v>42706</v>
      </c>
      <c r="C14212" s="1" t="s">
        <v>23</v>
      </c>
      <c r="D14212" s="2">
        <v>80</v>
      </c>
      <c r="G14212" s="399">
        <f>SUM(G14207:G14211)</f>
        <v>4554</v>
      </c>
      <c r="H14212" s="1009"/>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321" t="s">
        <v>7803</v>
      </c>
      <c r="G14214" s="1322">
        <v>3000</v>
      </c>
      <c r="H14214" s="1009"/>
      <c r="I14214" s="32"/>
      <c r="K14214" s="13"/>
      <c r="L14214" s="13"/>
    </row>
    <row r="14215" spans="2:12" hidden="1" outlineLevel="1">
      <c r="B14215" s="72">
        <v>42707</v>
      </c>
      <c r="C14215" s="1" t="s">
        <v>289</v>
      </c>
      <c r="D14215" s="2">
        <v>42</v>
      </c>
      <c r="F14215" s="1321" t="s">
        <v>7727</v>
      </c>
      <c r="G14215" s="1322">
        <v>4000</v>
      </c>
      <c r="H14215" s="1009"/>
      <c r="I14215" s="32"/>
      <c r="K14215" s="13"/>
      <c r="L14215" s="13"/>
    </row>
    <row r="14216" spans="2:12" hidden="1" outlineLevel="1">
      <c r="B14216" s="72">
        <v>42707</v>
      </c>
      <c r="C14216" s="1" t="s">
        <v>23</v>
      </c>
      <c r="D14216" s="2">
        <v>138</v>
      </c>
      <c r="F14216" s="1321" t="s">
        <v>4282</v>
      </c>
      <c r="G14216" s="1322">
        <v>1000</v>
      </c>
      <c r="I14216" s="32"/>
      <c r="K14216" s="13"/>
      <c r="L14216" s="13"/>
    </row>
    <row r="14217" spans="2:12" hidden="1" outlineLevel="1">
      <c r="B14217" s="72">
        <v>42707</v>
      </c>
      <c r="C14217" s="1" t="s">
        <v>51</v>
      </c>
      <c r="D14217" s="2">
        <v>14</v>
      </c>
      <c r="F14217" s="1321" t="s">
        <v>5609</v>
      </c>
      <c r="G14217" s="1322">
        <v>500</v>
      </c>
      <c r="I14217" s="32"/>
      <c r="K14217" s="13"/>
      <c r="L14217" s="13"/>
    </row>
    <row r="14218" spans="2:12" hidden="1" outlineLevel="1">
      <c r="B14218" s="72">
        <v>42708</v>
      </c>
      <c r="C14218" s="1" t="s">
        <v>224</v>
      </c>
      <c r="D14218" s="2">
        <v>100</v>
      </c>
      <c r="F14218" s="32" t="s">
        <v>7716</v>
      </c>
      <c r="G14218" s="870">
        <f>SUM(G14214:G14217)</f>
        <v>8500</v>
      </c>
      <c r="I14218" s="32"/>
      <c r="K14218" s="13"/>
      <c r="L14218" s="13"/>
    </row>
    <row r="14219" spans="2:12" hidden="1" outlineLevel="1">
      <c r="B14219" s="72">
        <v>42708</v>
      </c>
      <c r="C14219" s="1" t="s">
        <v>6731</v>
      </c>
      <c r="D14219" s="2">
        <v>400</v>
      </c>
      <c r="F14219" s="32"/>
      <c r="G14219" s="870"/>
      <c r="I14219" s="32"/>
      <c r="K14219" s="13"/>
      <c r="L14219" s="13"/>
    </row>
    <row r="14220" spans="2:12" hidden="1" outlineLevel="1">
      <c r="B14220" s="72">
        <v>42709</v>
      </c>
      <c r="C14220" s="1" t="s">
        <v>525</v>
      </c>
      <c r="D14220" s="2">
        <v>180</v>
      </c>
      <c r="F14220" s="32"/>
      <c r="G14220" s="870"/>
      <c r="H14220" s="1009"/>
      <c r="I14220" s="32"/>
      <c r="K14220" s="13"/>
      <c r="L14220" s="13"/>
    </row>
    <row r="14221" spans="2:12" hidden="1" outlineLevel="1">
      <c r="B14221" s="72">
        <v>42709</v>
      </c>
      <c r="C14221" s="1" t="s">
        <v>7805</v>
      </c>
      <c r="D14221" s="2">
        <v>4000</v>
      </c>
      <c r="F14221" s="32"/>
      <c r="G14221" s="870"/>
      <c r="I14221" s="32"/>
      <c r="K14221" s="13"/>
      <c r="L14221" s="13"/>
    </row>
    <row r="14222" spans="2:12" hidden="1" outlineLevel="1">
      <c r="B14222" s="72">
        <v>42711</v>
      </c>
      <c r="C14222" s="1" t="s">
        <v>525</v>
      </c>
      <c r="D14222" s="2">
        <v>200</v>
      </c>
      <c r="F14222" s="32"/>
      <c r="G14222" s="870"/>
      <c r="I14222" s="32"/>
      <c r="K14222" s="13"/>
      <c r="L14222" s="13"/>
    </row>
    <row r="14223" spans="2:12" hidden="1" outlineLevel="1">
      <c r="B14223" s="72">
        <v>42712</v>
      </c>
      <c r="C14223" s="1" t="s">
        <v>23</v>
      </c>
      <c r="D14223" s="2">
        <v>180</v>
      </c>
      <c r="F14223" s="32"/>
      <c r="G14223" s="870"/>
      <c r="I14223" s="32"/>
      <c r="K14223" s="13"/>
    </row>
    <row r="14224" spans="2:12" hidden="1" outlineLevel="1">
      <c r="B14224" s="72">
        <v>42712</v>
      </c>
      <c r="C14224" s="1" t="s">
        <v>7815</v>
      </c>
      <c r="D14224" s="2">
        <v>140</v>
      </c>
      <c r="F14224" s="32"/>
      <c r="G14224" s="870"/>
      <c r="I14224" s="32"/>
      <c r="K14224" s="13"/>
    </row>
    <row r="14225" spans="2:11" hidden="1" outlineLevel="1">
      <c r="B14225" s="72">
        <v>42712</v>
      </c>
      <c r="C14225" s="1" t="s">
        <v>525</v>
      </c>
      <c r="D14225" s="2">
        <v>175</v>
      </c>
      <c r="F14225" s="32"/>
      <c r="G14225" s="870"/>
      <c r="I14225" s="32"/>
      <c r="K14225" s="13"/>
    </row>
    <row r="14226" spans="2:11" hidden="1" outlineLevel="1">
      <c r="B14226" s="72">
        <v>42713</v>
      </c>
      <c r="C14226" s="1" t="s">
        <v>525</v>
      </c>
      <c r="D14226" s="2">
        <v>120</v>
      </c>
      <c r="F14226" s="32"/>
      <c r="G14226" s="870"/>
      <c r="I14226" s="32"/>
      <c r="J14226" s="2"/>
      <c r="K14226" s="13"/>
    </row>
    <row r="14227" spans="2:11" hidden="1" outlineLevel="1">
      <c r="B14227" s="72">
        <v>42713</v>
      </c>
      <c r="C14227" s="1" t="s">
        <v>23</v>
      </c>
      <c r="D14227" s="2">
        <v>100</v>
      </c>
      <c r="F14227" s="32"/>
      <c r="G14227" s="870"/>
      <c r="K14227" s="13"/>
    </row>
    <row r="14228" spans="2:11" hidden="1" outlineLevel="1">
      <c r="B14228" s="72">
        <v>42714</v>
      </c>
      <c r="C14228" s="1" t="s">
        <v>246</v>
      </c>
      <c r="D14228" s="2">
        <v>130</v>
      </c>
      <c r="F14228" s="32"/>
      <c r="G14228" s="870"/>
      <c r="I14228" s="32"/>
      <c r="K14228" s="13"/>
    </row>
    <row r="14229" spans="2:11" hidden="1" outlineLevel="1">
      <c r="B14229" s="72">
        <v>42714</v>
      </c>
      <c r="C14229" s="1" t="s">
        <v>114</v>
      </c>
      <c r="D14229" s="2">
        <v>15</v>
      </c>
      <c r="F14229" s="32"/>
      <c r="G14229" s="870"/>
      <c r="H14229" s="1009"/>
      <c r="K14229" s="13"/>
    </row>
    <row r="14230" spans="2:11" hidden="1" outlineLevel="1">
      <c r="B14230" s="72">
        <v>42714</v>
      </c>
      <c r="C14230" s="1" t="s">
        <v>59</v>
      </c>
      <c r="D14230" s="2">
        <v>50</v>
      </c>
      <c r="F14230" s="32"/>
      <c r="G14230" s="870"/>
      <c r="K14230" s="13"/>
    </row>
    <row r="14231" spans="2:11" hidden="1" outlineLevel="1">
      <c r="B14231" s="72">
        <v>42714</v>
      </c>
      <c r="C14231" s="1" t="s">
        <v>6135</v>
      </c>
      <c r="D14231" s="2">
        <v>20</v>
      </c>
      <c r="F14231" s="32"/>
      <c r="G14231" s="870"/>
      <c r="K14231" s="13"/>
    </row>
    <row r="14232" spans="2:11" hidden="1" outlineLevel="1">
      <c r="B14232" s="72">
        <v>42714</v>
      </c>
      <c r="C14232" s="1" t="s">
        <v>3086</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09"/>
    </row>
    <row r="14235" spans="2:11" hidden="1" outlineLevel="1">
      <c r="B14235" s="72">
        <v>42714</v>
      </c>
      <c r="C14235" s="1" t="s">
        <v>51</v>
      </c>
      <c r="D14235" s="2">
        <v>35</v>
      </c>
      <c r="H14235" s="1009"/>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25">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2590</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7829</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5649</v>
      </c>
      <c r="D14263" s="2">
        <v>500</v>
      </c>
    </row>
    <row r="14264" spans="2:8" hidden="1" outlineLevel="1">
      <c r="B14264" s="72">
        <v>42721</v>
      </c>
      <c r="C14264" s="1" t="s">
        <v>23</v>
      </c>
      <c r="D14264" s="2">
        <v>125</v>
      </c>
    </row>
    <row r="14265" spans="2:8" hidden="1" outlineLevel="1">
      <c r="B14265" s="72">
        <v>42721</v>
      </c>
      <c r="C14265" s="1" t="s">
        <v>2164</v>
      </c>
      <c r="D14265" s="2">
        <v>600</v>
      </c>
      <c r="F14265" s="2"/>
    </row>
    <row r="14266" spans="2:8" hidden="1" outlineLevel="1">
      <c r="B14266" s="72">
        <v>42722</v>
      </c>
      <c r="C14266" s="1" t="s">
        <v>205</v>
      </c>
      <c r="D14266" s="2">
        <v>22</v>
      </c>
    </row>
    <row r="14267" spans="2:8" hidden="1" outlineLevel="1">
      <c r="B14267" s="72">
        <v>42722</v>
      </c>
      <c r="C14267" s="1" t="s">
        <v>6731</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7832</v>
      </c>
      <c r="D14272" s="2">
        <v>100</v>
      </c>
      <c r="F14272" s="2"/>
    </row>
    <row r="14273" spans="2:15" hidden="1" outlineLevel="1">
      <c r="B14273" s="72">
        <v>42723</v>
      </c>
      <c r="C14273" s="1" t="s">
        <v>5687</v>
      </c>
      <c r="D14273" s="2">
        <v>60</v>
      </c>
      <c r="F14273" s="233"/>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7860</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7861</v>
      </c>
      <c r="D14289" s="2">
        <v>250</v>
      </c>
    </row>
    <row r="14290" spans="2:10" hidden="1" outlineLevel="1">
      <c r="B14290" s="72">
        <v>42728</v>
      </c>
      <c r="C14290" s="1" t="s">
        <v>7863</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7139</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3029</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2626</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7865</v>
      </c>
      <c r="D14309" s="2">
        <v>50</v>
      </c>
      <c r="F14309" s="2"/>
    </row>
    <row r="14310" spans="2:6" hidden="1" outlineLevel="1">
      <c r="B14310" s="72">
        <v>42731</v>
      </c>
      <c r="C14310" s="1" t="s">
        <v>7866</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7868</v>
      </c>
      <c r="D14316" s="2">
        <v>100</v>
      </c>
      <c r="F14316" s="2"/>
    </row>
    <row r="14317" spans="2:6" hidden="1" outlineLevel="1">
      <c r="B14317" s="72">
        <v>42732</v>
      </c>
      <c r="C14317" s="1" t="s">
        <v>5295</v>
      </c>
      <c r="D14317" s="2">
        <v>45</v>
      </c>
    </row>
    <row r="14318" spans="2:6" hidden="1" outlineLevel="1">
      <c r="B14318" s="72">
        <v>42732</v>
      </c>
      <c r="C14318" s="1" t="s">
        <v>3052</v>
      </c>
      <c r="D14318" s="2">
        <v>20</v>
      </c>
      <c r="F14318" s="2"/>
    </row>
    <row r="14319" spans="2:6" hidden="1" outlineLevel="1">
      <c r="B14319" s="72">
        <v>42732</v>
      </c>
      <c r="C14319" s="1" t="s">
        <v>4081</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6731</v>
      </c>
      <c r="D14322" s="2">
        <v>500</v>
      </c>
    </row>
    <row r="14323" spans="2:6" hidden="1" outlineLevel="1">
      <c r="B14323" s="72">
        <v>42733</v>
      </c>
      <c r="C14323" s="1" t="s">
        <v>3029</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67" t="s">
        <v>6</v>
      </c>
      <c r="D14326" s="404">
        <v>20</v>
      </c>
    </row>
    <row r="14327" spans="2:6" hidden="1" outlineLevel="1">
      <c r="B14327" s="72">
        <v>42733</v>
      </c>
      <c r="C14327" s="267" t="s">
        <v>7871</v>
      </c>
      <c r="D14327" s="404">
        <v>50</v>
      </c>
      <c r="F14327" s="2"/>
    </row>
    <row r="14328" spans="2:6" hidden="1" outlineLevel="1">
      <c r="B14328" s="72">
        <v>42733</v>
      </c>
      <c r="C14328" s="267" t="s">
        <v>7872</v>
      </c>
      <c r="D14328" s="2">
        <v>150</v>
      </c>
      <c r="F14328" s="2"/>
    </row>
    <row r="14329" spans="2:6" hidden="1" outlineLevel="1">
      <c r="B14329" s="72">
        <v>42733</v>
      </c>
      <c r="C14329" s="267" t="s">
        <v>63</v>
      </c>
      <c r="D14329" s="404">
        <v>40</v>
      </c>
    </row>
    <row r="14330" spans="2:6" hidden="1" outlineLevel="1">
      <c r="B14330" s="72">
        <v>42733</v>
      </c>
      <c r="C14330" s="267" t="s">
        <v>2138</v>
      </c>
      <c r="D14330" s="404">
        <v>50</v>
      </c>
    </row>
    <row r="14331" spans="2:6" hidden="1" outlineLevel="1">
      <c r="B14331" s="72">
        <v>42733</v>
      </c>
      <c r="C14331" s="1" t="s">
        <v>3013</v>
      </c>
      <c r="D14331" s="2">
        <v>70</v>
      </c>
    </row>
    <row r="14332" spans="2:6" hidden="1" outlineLevel="1">
      <c r="B14332" s="72">
        <v>42733</v>
      </c>
      <c r="C14332" s="1" t="s">
        <v>80</v>
      </c>
      <c r="D14332" s="2">
        <v>20</v>
      </c>
      <c r="F14332" s="228"/>
    </row>
    <row r="14333" spans="2:6" hidden="1" outlineLevel="1">
      <c r="B14333" s="72">
        <v>42733</v>
      </c>
      <c r="C14333" s="267" t="s">
        <v>5950</v>
      </c>
      <c r="D14333" s="404">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5295</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7864</v>
      </c>
      <c r="D14343" s="2">
        <v>1800</v>
      </c>
    </row>
    <row r="14344" spans="1:12" hidden="1" outlineLevel="1">
      <c r="B14344" s="72">
        <v>42735</v>
      </c>
      <c r="C14344" s="1" t="s">
        <v>23</v>
      </c>
      <c r="D14344" s="2">
        <v>200</v>
      </c>
      <c r="E14344" s="1" t="s">
        <v>3088</v>
      </c>
    </row>
    <row r="14345" spans="1:12" hidden="1" outlineLevel="1">
      <c r="B14345" s="72">
        <v>42735</v>
      </c>
      <c r="C14345" s="1" t="s">
        <v>5687</v>
      </c>
      <c r="D14345" s="2">
        <v>60</v>
      </c>
      <c r="E14345" s="1">
        <v>17370</v>
      </c>
    </row>
    <row r="14346" spans="1:12" collapsed="1">
      <c r="B14346" s="72"/>
    </row>
    <row r="14347" spans="1:12">
      <c r="B14347" s="2472">
        <v>42736</v>
      </c>
      <c r="C14347" s="2472"/>
      <c r="D14347" s="2472"/>
      <c r="E14347" s="2472"/>
      <c r="F14347" s="2472"/>
      <c r="G14347" s="2472"/>
      <c r="H14347" s="2472"/>
      <c r="I14347" s="2472"/>
      <c r="J14347" s="2472"/>
      <c r="K14347" s="2472"/>
      <c r="L14347" s="2472"/>
    </row>
    <row r="14348" spans="1:12" hidden="1" outlineLevel="1">
      <c r="B14348" s="2473" t="s">
        <v>0</v>
      </c>
      <c r="C14348" s="2473"/>
      <c r="D14348" s="2473"/>
      <c r="I14348" s="2473" t="s">
        <v>7175</v>
      </c>
      <c r="J14348" s="2473"/>
      <c r="K14348" s="2473"/>
    </row>
    <row r="14349" spans="1:12" hidden="1" outlineLevel="1">
      <c r="B14349" s="3" t="s">
        <v>115</v>
      </c>
      <c r="C14349" s="3" t="s">
        <v>116</v>
      </c>
      <c r="D14349" s="4" t="s">
        <v>4</v>
      </c>
      <c r="I14349" s="3" t="s">
        <v>115</v>
      </c>
      <c r="J14349" s="3" t="s">
        <v>116</v>
      </c>
      <c r="K14349" s="4" t="s">
        <v>4</v>
      </c>
    </row>
    <row r="14350" spans="1:12" hidden="1" outlineLevel="1">
      <c r="A14350" s="438" t="s">
        <v>7431</v>
      </c>
      <c r="B14350" s="549">
        <v>42745</v>
      </c>
      <c r="C14350" s="463" t="s">
        <v>6436</v>
      </c>
      <c r="D14350" s="1002">
        <v>1000</v>
      </c>
      <c r="E14350" s="28"/>
      <c r="I14350" s="72">
        <v>42735</v>
      </c>
      <c r="J14350" s="1" t="s">
        <v>41</v>
      </c>
      <c r="K14350" s="70">
        <v>1485.96</v>
      </c>
    </row>
    <row r="14351" spans="1:12" hidden="1" outlineLevel="1">
      <c r="A14351" s="438" t="s">
        <v>7431</v>
      </c>
      <c r="B14351" s="549">
        <v>42745</v>
      </c>
      <c r="C14351" s="463" t="s">
        <v>6437</v>
      </c>
      <c r="D14351" s="587">
        <v>650</v>
      </c>
      <c r="E14351" s="28"/>
      <c r="I14351" s="72">
        <v>42735</v>
      </c>
      <c r="J14351" s="1" t="s">
        <v>7320</v>
      </c>
      <c r="K14351" s="70">
        <v>3000</v>
      </c>
    </row>
    <row r="14352" spans="1:12" hidden="1" outlineLevel="1">
      <c r="A14352" s="438" t="s">
        <v>421</v>
      </c>
      <c r="B14352" s="1323">
        <v>42740</v>
      </c>
      <c r="C14352" s="1324" t="s">
        <v>6</v>
      </c>
      <c r="D14352" s="1325">
        <v>2100</v>
      </c>
      <c r="E14352" s="28"/>
      <c r="K14352" s="70"/>
    </row>
    <row r="14353" spans="1:13" hidden="1" outlineLevel="1">
      <c r="A14353" s="438" t="s">
        <v>421</v>
      </c>
      <c r="B14353" s="1323">
        <v>42742</v>
      </c>
      <c r="C14353" s="554" t="s">
        <v>475</v>
      </c>
      <c r="D14353" s="695">
        <v>630</v>
      </c>
      <c r="E14353" s="28"/>
      <c r="K14353" s="70"/>
    </row>
    <row r="14354" spans="1:13" hidden="1" outlineLevel="1">
      <c r="A14354" s="438" t="s">
        <v>421</v>
      </c>
      <c r="B14354" s="1323">
        <v>42740</v>
      </c>
      <c r="C14354" s="554" t="s">
        <v>283</v>
      </c>
      <c r="D14354" s="695">
        <v>640</v>
      </c>
      <c r="E14354" s="28"/>
      <c r="K14354" s="70"/>
    </row>
    <row r="14355" spans="1:13" hidden="1" outlineLevel="1">
      <c r="A14355" s="714" t="s">
        <v>464</v>
      </c>
      <c r="B14355" s="1326" t="s">
        <v>608</v>
      </c>
      <c r="C14355" s="1327" t="s">
        <v>6501</v>
      </c>
      <c r="D14355" s="1328">
        <v>0</v>
      </c>
      <c r="E14355" s="1290"/>
      <c r="F14355" s="804" t="s">
        <v>4856</v>
      </c>
      <c r="G14355" s="280"/>
      <c r="I14355" s="72"/>
      <c r="K14355" s="70"/>
    </row>
    <row r="14356" spans="1:13" hidden="1" outlineLevel="1">
      <c r="A14356" s="711" t="s">
        <v>7256</v>
      </c>
      <c r="B14356" s="1303">
        <v>42744</v>
      </c>
      <c r="C14356" s="711" t="s">
        <v>656</v>
      </c>
      <c r="D14356" s="590">
        <v>200</v>
      </c>
      <c r="E14356" s="72"/>
      <c r="F14356" s="1119" t="s">
        <v>3632</v>
      </c>
      <c r="G14356" s="773">
        <f>D14356</f>
        <v>200</v>
      </c>
      <c r="I14356" s="72"/>
      <c r="K14356" s="70"/>
    </row>
    <row r="14357" spans="1:13" hidden="1" outlineLevel="1">
      <c r="A14357" s="709" t="s">
        <v>7256</v>
      </c>
      <c r="B14357" s="710">
        <v>42751</v>
      </c>
      <c r="C14357" s="711" t="s">
        <v>27</v>
      </c>
      <c r="D14357" s="953">
        <v>1263.8599999999999</v>
      </c>
      <c r="E14357" s="1290"/>
      <c r="F14357" s="772" t="s">
        <v>6173</v>
      </c>
      <c r="G14357" s="773">
        <f>D14378</f>
        <v>1053</v>
      </c>
      <c r="I14357" s="72"/>
      <c r="J14357" s="1" t="s">
        <v>195</v>
      </c>
      <c r="K14357" s="225">
        <f>SUM(K14350:K14356)</f>
        <v>4485.96</v>
      </c>
    </row>
    <row r="14358" spans="1:13" hidden="1" outlineLevel="1">
      <c r="A14358" s="709" t="s">
        <v>7256</v>
      </c>
      <c r="B14358" s="710">
        <v>42738</v>
      </c>
      <c r="C14358" s="711" t="s">
        <v>3304</v>
      </c>
      <c r="D14358" s="953">
        <v>468.06</v>
      </c>
      <c r="E14358" s="183"/>
      <c r="F14358" s="772" t="s">
        <v>6</v>
      </c>
      <c r="G14358" s="773">
        <f>D14352</f>
        <v>2100</v>
      </c>
      <c r="I14358" s="32"/>
      <c r="K14358" s="225"/>
    </row>
    <row r="14359" spans="1:13" hidden="1" outlineLevel="1">
      <c r="A14359" s="711" t="s">
        <v>7256</v>
      </c>
      <c r="B14359" s="710">
        <v>42738</v>
      </c>
      <c r="C14359" s="558" t="s">
        <v>614</v>
      </c>
      <c r="D14359" s="590">
        <v>473.8</v>
      </c>
      <c r="E14359" s="183"/>
      <c r="F14359" s="772" t="s">
        <v>3732</v>
      </c>
      <c r="G14359" s="773">
        <f>D14350</f>
        <v>1000</v>
      </c>
    </row>
    <row r="14360" spans="1:13" hidden="1" outlineLevel="1">
      <c r="A14360" s="709" t="s">
        <v>7600</v>
      </c>
      <c r="B14360" s="710" t="s">
        <v>608</v>
      </c>
      <c r="C14360" s="709" t="s">
        <v>3305</v>
      </c>
      <c r="D14360" s="590" t="s">
        <v>608</v>
      </c>
      <c r="E14360" s="733"/>
      <c r="F14360" s="1164" t="s">
        <v>531</v>
      </c>
      <c r="G14360" s="1165">
        <f>D14351</f>
        <v>650</v>
      </c>
      <c r="I14360" s="1" t="s">
        <v>115</v>
      </c>
      <c r="J14360" s="1" t="s">
        <v>2</v>
      </c>
      <c r="K14360" s="1" t="s">
        <v>4</v>
      </c>
    </row>
    <row r="14361" spans="1:13" hidden="1" outlineLevel="1">
      <c r="A14361" s="545" t="s">
        <v>7431</v>
      </c>
      <c r="B14361" s="546">
        <v>42737</v>
      </c>
      <c r="C14361" s="547" t="s">
        <v>7425</v>
      </c>
      <c r="D14361" s="691">
        <v>25000</v>
      </c>
      <c r="E14361" s="28"/>
      <c r="F14361" s="280" t="s">
        <v>195</v>
      </c>
      <c r="G14361" s="294">
        <f>SUM(G14356:G14360)</f>
        <v>5003</v>
      </c>
      <c r="I14361" s="72">
        <v>42736</v>
      </c>
      <c r="J14361" s="1" t="s">
        <v>7877</v>
      </c>
      <c r="K14361" s="2">
        <v>505</v>
      </c>
      <c r="L14361" s="13"/>
    </row>
    <row r="14362" spans="1:13" ht="15" hidden="1" customHeight="1" outlineLevel="1">
      <c r="A14362" s="545" t="s">
        <v>7431</v>
      </c>
      <c r="B14362" s="546">
        <v>42745</v>
      </c>
      <c r="C14362" s="547" t="s">
        <v>6533</v>
      </c>
      <c r="D14362" s="691">
        <v>6449</v>
      </c>
      <c r="E14362" s="28"/>
      <c r="I14362" s="72">
        <v>42373</v>
      </c>
      <c r="J14362" s="1" t="s">
        <v>7906</v>
      </c>
      <c r="K14362" s="2">
        <v>668</v>
      </c>
      <c r="L14362" s="13"/>
      <c r="M14362" s="13"/>
    </row>
    <row r="14363" spans="1:13" hidden="1" outlineLevel="1">
      <c r="A14363" s="545" t="s">
        <v>7431</v>
      </c>
      <c r="B14363" s="546">
        <v>42737</v>
      </c>
      <c r="C14363" s="547" t="s">
        <v>7421</v>
      </c>
      <c r="D14363" s="691">
        <v>4869</v>
      </c>
      <c r="E14363" s="28"/>
      <c r="G14363" s="2"/>
      <c r="I14363" s="72">
        <v>42376</v>
      </c>
      <c r="J14363" s="236" t="s">
        <v>7911</v>
      </c>
      <c r="K14363" s="2">
        <v>245</v>
      </c>
      <c r="L14363" s="13"/>
    </row>
    <row r="14364" spans="1:13" hidden="1" outlineLevel="1">
      <c r="A14364" s="545" t="s">
        <v>7431</v>
      </c>
      <c r="B14364" s="546">
        <v>42748</v>
      </c>
      <c r="C14364" s="547" t="s">
        <v>7936</v>
      </c>
      <c r="D14364" s="691">
        <v>6569</v>
      </c>
      <c r="E14364" s="28"/>
      <c r="G14364" s="2"/>
      <c r="I14364" s="72"/>
      <c r="J14364" s="236"/>
      <c r="K14364" s="2"/>
      <c r="L14364" s="13"/>
    </row>
    <row r="14365" spans="1:13" hidden="1" outlineLevel="1">
      <c r="A14365" s="545" t="s">
        <v>7431</v>
      </c>
      <c r="B14365" s="546">
        <v>42737</v>
      </c>
      <c r="C14365" s="547" t="s">
        <v>7426</v>
      </c>
      <c r="D14365" s="691">
        <v>22000</v>
      </c>
      <c r="E14365" s="28"/>
      <c r="G14365" s="2"/>
      <c r="I14365" s="72">
        <v>42376</v>
      </c>
      <c r="J14365" s="1" t="s">
        <v>7877</v>
      </c>
      <c r="K14365" s="2">
        <v>350</v>
      </c>
      <c r="L14365" s="13"/>
    </row>
    <row r="14366" spans="1:13" hidden="1" outlineLevel="1">
      <c r="A14366" s="545" t="s">
        <v>7431</v>
      </c>
      <c r="B14366" s="546">
        <v>42737</v>
      </c>
      <c r="C14366" s="547" t="s">
        <v>7420</v>
      </c>
      <c r="D14366" s="691">
        <v>6759</v>
      </c>
      <c r="E14366" s="28"/>
      <c r="G14366" s="2"/>
      <c r="I14366" s="72">
        <v>42380</v>
      </c>
      <c r="J14366" s="236" t="s">
        <v>7951</v>
      </c>
      <c r="K14366" s="2">
        <v>2298</v>
      </c>
      <c r="L14366" s="13"/>
    </row>
    <row r="14367" spans="1:13" hidden="1" outlineLevel="1">
      <c r="A14367" s="545" t="s">
        <v>7431</v>
      </c>
      <c r="B14367" s="546">
        <v>42737</v>
      </c>
      <c r="C14367" s="547" t="s">
        <v>7422</v>
      </c>
      <c r="D14367" s="691">
        <v>7830</v>
      </c>
      <c r="E14367" s="28"/>
      <c r="G14367" s="2"/>
      <c r="I14367" s="72">
        <v>42381</v>
      </c>
      <c r="J14367" s="236" t="s">
        <v>126</v>
      </c>
      <c r="K14367" s="2">
        <v>415</v>
      </c>
      <c r="L14367" s="13"/>
    </row>
    <row r="14368" spans="1:13" hidden="1" outlineLevel="1">
      <c r="A14368" s="545" t="s">
        <v>7431</v>
      </c>
      <c r="B14368" s="546" t="s">
        <v>608</v>
      </c>
      <c r="C14368" s="547" t="s">
        <v>7424</v>
      </c>
      <c r="D14368" s="691">
        <v>0</v>
      </c>
      <c r="E14368" s="28"/>
      <c r="G14368" s="2"/>
      <c r="I14368" s="72"/>
      <c r="J14368" s="200"/>
      <c r="K14368" s="2"/>
      <c r="L14368" s="13"/>
    </row>
    <row r="14369" spans="1:12" hidden="1" outlineLevel="1">
      <c r="A14369" s="545" t="s">
        <v>7431</v>
      </c>
      <c r="B14369" s="546" t="s">
        <v>608</v>
      </c>
      <c r="C14369" s="547" t="s">
        <v>7423</v>
      </c>
      <c r="D14369" s="691">
        <v>0</v>
      </c>
      <c r="E14369" s="28"/>
      <c r="G14369" s="2"/>
      <c r="I14369" s="249"/>
      <c r="J14369" s="200"/>
      <c r="K14369" s="2"/>
      <c r="L14369" s="13"/>
    </row>
    <row r="14370" spans="1:12" ht="15.75" hidden="1" outlineLevel="1">
      <c r="A14370" s="1273" t="s">
        <v>7430</v>
      </c>
      <c r="B14370" s="1266">
        <v>42737</v>
      </c>
      <c r="C14370" s="1273" t="s">
        <v>7428</v>
      </c>
      <c r="D14370" s="1267">
        <v>6043.53</v>
      </c>
      <c r="E14370" s="1290"/>
      <c r="I14370" s="249"/>
      <c r="J14370" s="200"/>
      <c r="K14370" s="2"/>
      <c r="L14370" s="13"/>
    </row>
    <row r="14371" spans="1:12" ht="15.75" hidden="1" outlineLevel="1">
      <c r="A14371" s="1275" t="s">
        <v>7411</v>
      </c>
      <c r="B14371" s="1268">
        <v>42738</v>
      </c>
      <c r="C14371" s="1272" t="s">
        <v>7427</v>
      </c>
      <c r="D14371" s="1269">
        <v>3829.96</v>
      </c>
      <c r="E14371" s="1290"/>
      <c r="G14371" s="2"/>
      <c r="I14371" s="249"/>
      <c r="J14371" s="200"/>
      <c r="K14371" s="2"/>
      <c r="L14371" s="13"/>
    </row>
    <row r="14372" spans="1:12" ht="15.75" hidden="1" outlineLevel="1">
      <c r="A14372" s="1276" t="s">
        <v>5208</v>
      </c>
      <c r="B14372" s="1270">
        <v>42737</v>
      </c>
      <c r="C14372" s="1274" t="s">
        <v>7429</v>
      </c>
      <c r="D14372" s="1351">
        <v>518</v>
      </c>
      <c r="E14372" s="210"/>
      <c r="G14372" s="2"/>
      <c r="I14372" s="249"/>
      <c r="J14372" s="200"/>
      <c r="K14372" s="2"/>
      <c r="L14372" s="13"/>
    </row>
    <row r="14373" spans="1:12" hidden="1" outlineLevel="1">
      <c r="G14373" s="2"/>
      <c r="I14373" s="249"/>
      <c r="J14373" s="200"/>
      <c r="K14373" s="2"/>
      <c r="L14373" s="13"/>
    </row>
    <row r="14374" spans="1:12" hidden="1" outlineLevel="1">
      <c r="E14374" s="28"/>
      <c r="G14374" s="2"/>
      <c r="H14374" s="1009"/>
      <c r="I14374" s="249"/>
      <c r="K14374" s="13"/>
      <c r="L14374" s="13"/>
    </row>
    <row r="14375" spans="1:12" hidden="1" outlineLevel="1">
      <c r="A14375" s="438" t="s">
        <v>421</v>
      </c>
      <c r="B14375" s="549">
        <v>42747</v>
      </c>
      <c r="C14375" s="554" t="s">
        <v>7876</v>
      </c>
      <c r="D14375" s="587">
        <f>31*43</f>
        <v>1333</v>
      </c>
      <c r="E14375" s="72"/>
      <c r="G14375" s="2"/>
      <c r="H14375" s="1009"/>
      <c r="I14375" s="249"/>
      <c r="K14375" s="13"/>
      <c r="L14375" s="13"/>
    </row>
    <row r="14376" spans="1:12" hidden="1" outlineLevel="1">
      <c r="A14376" s="438" t="s">
        <v>421</v>
      </c>
      <c r="B14376" s="549">
        <v>42747</v>
      </c>
      <c r="C14376" s="554" t="s">
        <v>2598</v>
      </c>
      <c r="D14376" s="587">
        <v>150</v>
      </c>
      <c r="E14376" s="72"/>
      <c r="G14376" s="2"/>
      <c r="H14376" s="1009"/>
      <c r="I14376" s="249"/>
      <c r="K14376" s="13"/>
      <c r="L14376" s="13"/>
    </row>
    <row r="14377" spans="1:12" ht="30" hidden="1" outlineLevel="1">
      <c r="A14377" s="438" t="s">
        <v>6087</v>
      </c>
      <c r="B14377" s="549">
        <v>42747</v>
      </c>
      <c r="C14377" s="554" t="s">
        <v>8041</v>
      </c>
      <c r="D14377" s="587">
        <f>10*43</f>
        <v>430</v>
      </c>
      <c r="E14377" s="72"/>
      <c r="G14377" s="2"/>
      <c r="H14377" s="1009"/>
      <c r="I14377" s="249"/>
      <c r="K14377" s="13"/>
      <c r="L14377" s="13"/>
    </row>
    <row r="14378" spans="1:12" hidden="1" outlineLevel="1">
      <c r="A14378" s="438" t="s">
        <v>421</v>
      </c>
      <c r="B14378" s="549">
        <v>42747</v>
      </c>
      <c r="C14378" s="554" t="s">
        <v>4050</v>
      </c>
      <c r="D14378" s="587">
        <f>D14375+D14376-D14377</f>
        <v>1053</v>
      </c>
      <c r="E14378" s="28"/>
      <c r="G14378" s="2"/>
      <c r="I14378" s="249"/>
      <c r="K14378" s="13"/>
      <c r="L14378" s="13"/>
    </row>
    <row r="14379" spans="1:12" ht="33" hidden="1" customHeight="1" outlineLevel="1">
      <c r="E14379" s="28"/>
      <c r="G14379" s="2"/>
      <c r="K14379" s="13"/>
      <c r="L14379" s="13"/>
    </row>
    <row r="14380" spans="1:12" hidden="1" outlineLevel="1">
      <c r="E14380" s="399"/>
      <c r="G14380" s="2"/>
      <c r="H14380" s="1009"/>
      <c r="I14380" s="249"/>
      <c r="K14380" s="13"/>
      <c r="L14380" s="13"/>
    </row>
    <row r="14381" spans="1:12" hidden="1" outlineLevel="1">
      <c r="B14381" s="249">
        <v>42736</v>
      </c>
      <c r="C14381" s="236" t="s">
        <v>289</v>
      </c>
      <c r="D14381" s="70">
        <v>150</v>
      </c>
      <c r="G14381" s="2"/>
      <c r="H14381" s="1009"/>
      <c r="I14381" s="249"/>
      <c r="K14381" s="13"/>
      <c r="L14381" s="13"/>
    </row>
    <row r="14382" spans="1:12" hidden="1" outlineLevel="1">
      <c r="B14382" s="249">
        <v>42737</v>
      </c>
      <c r="C14382" s="236" t="s">
        <v>525</v>
      </c>
      <c r="D14382" s="70">
        <v>50</v>
      </c>
      <c r="I14382" s="32"/>
      <c r="K14382" s="13"/>
      <c r="L14382" s="13"/>
    </row>
    <row r="14383" spans="1:12" hidden="1" outlineLevel="1">
      <c r="B14383" s="249">
        <v>42737</v>
      </c>
      <c r="C14383" s="1" t="s">
        <v>18</v>
      </c>
      <c r="D14383" s="2">
        <v>222</v>
      </c>
      <c r="E14383" s="2"/>
      <c r="H14383" s="1009"/>
      <c r="I14383" s="32"/>
      <c r="K14383" s="13"/>
      <c r="L14383" s="13"/>
    </row>
    <row r="14384" spans="1:12" hidden="1" outlineLevel="1">
      <c r="B14384" s="249">
        <v>42737</v>
      </c>
      <c r="C14384" s="1" t="s">
        <v>51</v>
      </c>
      <c r="D14384" s="2">
        <v>10</v>
      </c>
      <c r="G14384" s="13"/>
      <c r="H14384" s="1009"/>
      <c r="I14384" s="32"/>
      <c r="K14384" s="13"/>
      <c r="L14384" s="13"/>
    </row>
    <row r="14385" spans="2:12" hidden="1" outlineLevel="1">
      <c r="B14385" s="249">
        <v>42738</v>
      </c>
      <c r="C14385" s="1" t="s">
        <v>525</v>
      </c>
      <c r="D14385" s="2">
        <v>80</v>
      </c>
      <c r="G14385" s="399"/>
      <c r="I14385" s="32"/>
      <c r="K14385" s="13"/>
      <c r="L14385" s="13"/>
    </row>
    <row r="14386" spans="2:12" hidden="1" outlineLevel="1">
      <c r="B14386" s="249">
        <v>42738</v>
      </c>
      <c r="C14386" s="1" t="s">
        <v>7903</v>
      </c>
      <c r="D14386" s="2">
        <v>450</v>
      </c>
      <c r="G14386" s="399"/>
      <c r="H14386" s="1009"/>
      <c r="I14386" s="32"/>
      <c r="K14386" s="13"/>
      <c r="L14386" s="13"/>
    </row>
    <row r="14387" spans="2:12" hidden="1" outlineLevel="1">
      <c r="B14387" s="249">
        <v>42738</v>
      </c>
      <c r="C14387" s="1" t="s">
        <v>7904</v>
      </c>
      <c r="D14387" s="2">
        <v>100</v>
      </c>
      <c r="G14387" s="399"/>
      <c r="H14387" s="1009"/>
      <c r="I14387" s="32"/>
      <c r="K14387" s="13"/>
      <c r="L14387" s="13"/>
    </row>
    <row r="14388" spans="2:12" hidden="1" outlineLevel="1">
      <c r="B14388" s="249">
        <v>42738</v>
      </c>
      <c r="C14388" s="1" t="s">
        <v>401</v>
      </c>
      <c r="D14388" s="2">
        <v>50</v>
      </c>
      <c r="I14388" s="32"/>
      <c r="K14388" s="13"/>
      <c r="L14388" s="13"/>
    </row>
    <row r="14389" spans="2:12" hidden="1" outlineLevel="1">
      <c r="B14389" s="249">
        <v>42739</v>
      </c>
      <c r="C14389" s="1" t="s">
        <v>525</v>
      </c>
      <c r="D14389" s="2">
        <v>158</v>
      </c>
      <c r="F14389" s="1321"/>
      <c r="G14389" s="1322"/>
      <c r="H14389" s="1009"/>
      <c r="I14389" s="32"/>
      <c r="K14389" s="13"/>
      <c r="L14389" s="13"/>
    </row>
    <row r="14390" spans="2:12" hidden="1" outlineLevel="1">
      <c r="B14390" s="249">
        <v>42739</v>
      </c>
      <c r="C14390" s="1" t="s">
        <v>7905</v>
      </c>
      <c r="D14390" s="2">
        <v>40</v>
      </c>
      <c r="F14390" s="1321"/>
      <c r="G14390" s="1322"/>
      <c r="H14390" s="1009"/>
      <c r="I14390" s="32"/>
      <c r="K14390" s="13"/>
      <c r="L14390" s="13"/>
    </row>
    <row r="14391" spans="2:12" hidden="1" outlineLevel="1">
      <c r="B14391" s="249">
        <v>42739</v>
      </c>
      <c r="C14391" s="1" t="s">
        <v>114</v>
      </c>
      <c r="D14391" s="2">
        <v>50</v>
      </c>
      <c r="F14391" s="1321"/>
      <c r="G14391" s="1322"/>
      <c r="I14391" s="32"/>
      <c r="K14391" s="13"/>
      <c r="L14391" s="13"/>
    </row>
    <row r="14392" spans="2:12" hidden="1" outlineLevel="1">
      <c r="B14392" s="249">
        <v>42739</v>
      </c>
      <c r="C14392" s="1" t="s">
        <v>51</v>
      </c>
      <c r="D14392" s="2">
        <v>160</v>
      </c>
      <c r="F14392" s="1321"/>
      <c r="G14392" s="1322"/>
      <c r="I14392" s="32"/>
      <c r="K14392" s="13"/>
      <c r="L14392" s="13"/>
    </row>
    <row r="14393" spans="2:12" hidden="1" outlineLevel="1">
      <c r="B14393" s="249">
        <v>42739</v>
      </c>
      <c r="C14393" s="1" t="s">
        <v>114</v>
      </c>
      <c r="D14393" s="2">
        <v>100</v>
      </c>
      <c r="F14393" s="32"/>
      <c r="G14393" s="870"/>
      <c r="I14393" s="32"/>
      <c r="K14393" s="13"/>
      <c r="L14393" s="13"/>
    </row>
    <row r="14394" spans="2:12" hidden="1" outlineLevel="1">
      <c r="B14394" s="249">
        <v>42740</v>
      </c>
      <c r="C14394" s="1" t="s">
        <v>525</v>
      </c>
      <c r="D14394" s="2">
        <v>40</v>
      </c>
      <c r="F14394" s="32"/>
      <c r="G14394" s="870"/>
      <c r="I14394" s="32"/>
      <c r="K14394" s="13"/>
      <c r="L14394" s="13"/>
    </row>
    <row r="14395" spans="2:12" hidden="1" outlineLevel="1">
      <c r="B14395" s="249">
        <v>42740</v>
      </c>
      <c r="C14395" s="1" t="s">
        <v>7907</v>
      </c>
      <c r="D14395" s="2">
        <v>50</v>
      </c>
      <c r="F14395" s="32"/>
      <c r="G14395" s="870"/>
      <c r="H14395" s="1009"/>
      <c r="I14395" s="32"/>
      <c r="K14395" s="13"/>
      <c r="L14395" s="13"/>
    </row>
    <row r="14396" spans="2:12" hidden="1" outlineLevel="1">
      <c r="B14396" s="249">
        <v>42740</v>
      </c>
      <c r="C14396" s="1" t="s">
        <v>605</v>
      </c>
      <c r="D14396" s="2">
        <v>80</v>
      </c>
      <c r="F14396" s="32"/>
      <c r="G14396" s="870"/>
      <c r="I14396" s="32"/>
      <c r="K14396" s="13"/>
      <c r="L14396" s="13"/>
    </row>
    <row r="14397" spans="2:12" hidden="1" outlineLevel="1">
      <c r="B14397" s="249">
        <v>42740</v>
      </c>
      <c r="C14397" s="1" t="s">
        <v>81</v>
      </c>
      <c r="D14397" s="2">
        <v>10</v>
      </c>
      <c r="F14397" s="32"/>
      <c r="G14397" s="870"/>
      <c r="I14397" s="32"/>
      <c r="K14397" s="13"/>
      <c r="L14397" s="13"/>
    </row>
    <row r="14398" spans="2:12" hidden="1" outlineLevel="1">
      <c r="B14398" s="249">
        <v>42740</v>
      </c>
      <c r="C14398" s="1" t="s">
        <v>7907</v>
      </c>
      <c r="D14398" s="2">
        <v>300</v>
      </c>
      <c r="F14398" s="32"/>
      <c r="G14398" s="870"/>
      <c r="I14398" s="32"/>
      <c r="K14398" s="13"/>
    </row>
    <row r="14399" spans="2:12" hidden="1" outlineLevel="1">
      <c r="B14399" s="249">
        <v>42740</v>
      </c>
      <c r="C14399" s="1" t="s">
        <v>6147</v>
      </c>
      <c r="D14399" s="2">
        <v>200</v>
      </c>
      <c r="F14399" s="32"/>
      <c r="G14399" s="870"/>
      <c r="I14399" s="32"/>
      <c r="K14399" s="13"/>
    </row>
    <row r="14400" spans="2:12" hidden="1" outlineLevel="1">
      <c r="B14400" s="249">
        <v>42740</v>
      </c>
      <c r="C14400" s="1" t="s">
        <v>5333</v>
      </c>
      <c r="D14400" s="2">
        <v>100</v>
      </c>
      <c r="F14400" s="32"/>
      <c r="G14400" s="870"/>
      <c r="I14400" s="32"/>
      <c r="K14400" s="13"/>
    </row>
    <row r="14401" spans="2:11" hidden="1" outlineLevel="1">
      <c r="B14401" s="249">
        <v>42740</v>
      </c>
      <c r="C14401" s="1" t="s">
        <v>23</v>
      </c>
      <c r="D14401" s="2">
        <v>150</v>
      </c>
      <c r="F14401" s="32"/>
      <c r="G14401" s="870"/>
      <c r="I14401" s="32"/>
      <c r="J14401" s="2"/>
      <c r="K14401" s="13"/>
    </row>
    <row r="14402" spans="2:11" hidden="1" outlineLevel="1">
      <c r="B14402" s="249">
        <v>42741</v>
      </c>
      <c r="C14402" s="1" t="s">
        <v>525</v>
      </c>
      <c r="D14402" s="2">
        <v>70</v>
      </c>
      <c r="F14402" s="32"/>
      <c r="G14402" s="870"/>
      <c r="K14402" s="13"/>
    </row>
    <row r="14403" spans="2:11" hidden="1" outlineLevel="1">
      <c r="B14403" s="249">
        <v>42741</v>
      </c>
      <c r="C14403" s="1" t="s">
        <v>23</v>
      </c>
      <c r="D14403" s="2">
        <v>100</v>
      </c>
      <c r="F14403" s="32"/>
      <c r="G14403" s="870"/>
      <c r="I14403" s="32"/>
      <c r="K14403" s="13"/>
    </row>
    <row r="14404" spans="2:11" hidden="1" outlineLevel="1">
      <c r="B14404" s="249">
        <v>42742</v>
      </c>
      <c r="C14404" s="1" t="s">
        <v>7910</v>
      </c>
      <c r="D14404" s="2">
        <v>30</v>
      </c>
      <c r="F14404" s="32"/>
      <c r="G14404" s="870"/>
      <c r="H14404" s="1009"/>
      <c r="K14404" s="13"/>
    </row>
    <row r="14405" spans="2:11" hidden="1" outlineLevel="1">
      <c r="B14405" s="249">
        <v>42742</v>
      </c>
      <c r="C14405" s="1" t="s">
        <v>5266</v>
      </c>
      <c r="D14405" s="2">
        <v>330</v>
      </c>
      <c r="F14405" s="32"/>
      <c r="G14405" s="870"/>
      <c r="K14405" s="13"/>
    </row>
    <row r="14406" spans="2:11" hidden="1" outlineLevel="1">
      <c r="B14406" s="249">
        <v>42742</v>
      </c>
      <c r="C14406" s="1" t="s">
        <v>111</v>
      </c>
      <c r="D14406" s="2">
        <v>100</v>
      </c>
      <c r="F14406" s="32"/>
      <c r="G14406" s="870"/>
      <c r="K14406" s="13"/>
    </row>
    <row r="14407" spans="2:11" hidden="1" outlineLevel="1">
      <c r="B14407" s="249">
        <v>42744</v>
      </c>
      <c r="C14407" s="1" t="s">
        <v>525</v>
      </c>
      <c r="D14407" s="2">
        <v>50</v>
      </c>
      <c r="G14407" s="2"/>
      <c r="K14407" s="13"/>
    </row>
    <row r="14408" spans="2:11" hidden="1" outlineLevel="1">
      <c r="B14408" s="249">
        <v>42744</v>
      </c>
      <c r="C14408" s="1" t="s">
        <v>163</v>
      </c>
      <c r="D14408" s="2">
        <v>80</v>
      </c>
      <c r="G14408" s="2"/>
      <c r="K14408" s="13"/>
    </row>
    <row r="14409" spans="2:11" hidden="1" outlineLevel="1">
      <c r="B14409" s="249">
        <v>42744</v>
      </c>
      <c r="C14409" s="1" t="s">
        <v>220</v>
      </c>
      <c r="D14409" s="2">
        <v>30</v>
      </c>
      <c r="H14409" s="1009"/>
    </row>
    <row r="14410" spans="2:11" hidden="1" outlineLevel="1">
      <c r="B14410" s="249">
        <v>42744</v>
      </c>
      <c r="C14410" s="1" t="s">
        <v>2556</v>
      </c>
      <c r="D14410" s="2">
        <v>80</v>
      </c>
      <c r="H14410" s="1009"/>
      <c r="K14410" s="13"/>
    </row>
    <row r="14411" spans="2:11" hidden="1" outlineLevel="1">
      <c r="B14411" s="249">
        <v>42744</v>
      </c>
      <c r="C14411" s="1" t="s">
        <v>525</v>
      </c>
      <c r="D14411" s="2">
        <v>60</v>
      </c>
      <c r="J14411" s="1" t="s">
        <v>195</v>
      </c>
      <c r="K14411" s="13">
        <f>SUM(K14361:K14410)</f>
        <v>4481</v>
      </c>
    </row>
    <row r="14412" spans="2:11" hidden="1" outlineLevel="1">
      <c r="B14412" s="249">
        <v>42744</v>
      </c>
      <c r="C14412" s="1" t="s">
        <v>7913</v>
      </c>
      <c r="D14412" s="2">
        <v>300</v>
      </c>
      <c r="J14412" s="1" t="s">
        <v>130</v>
      </c>
      <c r="K14412" s="225">
        <f>K14357-K14411</f>
        <v>4.9600000000000364</v>
      </c>
    </row>
    <row r="14413" spans="2:11" hidden="1" outlineLevel="1">
      <c r="B14413" s="249">
        <v>42745</v>
      </c>
      <c r="C14413" s="1" t="s">
        <v>7914</v>
      </c>
      <c r="D14413" s="2">
        <v>500</v>
      </c>
    </row>
    <row r="14414" spans="2:11" hidden="1" outlineLevel="1">
      <c r="B14414" s="249">
        <v>42745</v>
      </c>
      <c r="C14414" s="1" t="s">
        <v>525</v>
      </c>
      <c r="D14414" s="2">
        <v>170</v>
      </c>
      <c r="I14414" s="72"/>
      <c r="K14414" s="2"/>
    </row>
    <row r="14415" spans="2:11" hidden="1" outlineLevel="1">
      <c r="B14415" s="249">
        <v>42745</v>
      </c>
      <c r="C14415" s="1" t="s">
        <v>525</v>
      </c>
      <c r="D14415" s="2">
        <v>60</v>
      </c>
      <c r="I14415" s="32"/>
      <c r="K14415" s="2"/>
    </row>
    <row r="14416" spans="2:11" hidden="1" outlineLevel="1">
      <c r="B14416" s="249">
        <v>42745</v>
      </c>
      <c r="C14416" s="1" t="s">
        <v>23</v>
      </c>
      <c r="D14416" s="2">
        <v>60</v>
      </c>
    </row>
    <row r="14417" spans="2:9" hidden="1" outlineLevel="1">
      <c r="B14417" s="249">
        <v>42746</v>
      </c>
      <c r="C14417" s="1" t="s">
        <v>525</v>
      </c>
      <c r="D14417" s="2">
        <v>190</v>
      </c>
      <c r="F14417" s="2"/>
    </row>
    <row r="14418" spans="2:9" hidden="1" outlineLevel="1">
      <c r="B14418" s="249">
        <v>42747</v>
      </c>
      <c r="C14418" s="1" t="s">
        <v>163</v>
      </c>
      <c r="D14418" s="2">
        <v>40</v>
      </c>
      <c r="F14418" s="2"/>
    </row>
    <row r="14419" spans="2:9" hidden="1" outlineLevel="1">
      <c r="B14419" s="249">
        <v>42747</v>
      </c>
      <c r="C14419" s="1" t="s">
        <v>367</v>
      </c>
      <c r="D14419" s="2">
        <v>10</v>
      </c>
      <c r="F14419" s="2"/>
    </row>
    <row r="14420" spans="2:9" hidden="1" outlineLevel="1">
      <c r="B14420" s="249">
        <v>42747</v>
      </c>
      <c r="C14420" s="1" t="s">
        <v>205</v>
      </c>
      <c r="D14420" s="2">
        <v>10</v>
      </c>
      <c r="F14420" s="2"/>
    </row>
    <row r="14421" spans="2:9" hidden="1" outlineLevel="1">
      <c r="B14421" s="249">
        <v>42747</v>
      </c>
      <c r="C14421" s="1" t="s">
        <v>59</v>
      </c>
      <c r="D14421" s="2">
        <v>40</v>
      </c>
    </row>
    <row r="14422" spans="2:9" hidden="1" outlineLevel="1">
      <c r="B14422" s="249">
        <v>42747</v>
      </c>
      <c r="C14422" s="1" t="s">
        <v>516</v>
      </c>
      <c r="D14422" s="2">
        <v>40</v>
      </c>
      <c r="G14422" s="2"/>
      <c r="H14422" s="2"/>
      <c r="I14422" s="2"/>
    </row>
    <row r="14423" spans="2:9" hidden="1" outlineLevel="1">
      <c r="B14423" s="249">
        <v>42747</v>
      </c>
      <c r="C14423" s="1" t="s">
        <v>2590</v>
      </c>
      <c r="D14423" s="2">
        <v>50</v>
      </c>
      <c r="F14423" s="2"/>
      <c r="G14423" s="2"/>
      <c r="H14423" s="2"/>
      <c r="I14423" s="2"/>
    </row>
    <row r="14424" spans="2:9" hidden="1" outlineLevel="1">
      <c r="B14424" s="249">
        <v>42747</v>
      </c>
      <c r="C14424" s="1" t="s">
        <v>289</v>
      </c>
      <c r="D14424" s="2">
        <v>110</v>
      </c>
      <c r="F14424" s="2"/>
      <c r="G14424" s="2"/>
      <c r="H14424" s="2"/>
      <c r="I14424" s="2"/>
    </row>
    <row r="14425" spans="2:9" hidden="1" outlineLevel="1">
      <c r="B14425" s="249">
        <v>42747</v>
      </c>
      <c r="C14425" s="1" t="s">
        <v>7948</v>
      </c>
      <c r="D14425" s="2">
        <v>150</v>
      </c>
      <c r="G14425" s="2"/>
      <c r="H14425" s="2"/>
      <c r="I14425" s="2"/>
    </row>
    <row r="14426" spans="2:9" hidden="1" outlineLevel="1">
      <c r="B14426" s="249">
        <v>42747</v>
      </c>
      <c r="C14426" s="1" t="s">
        <v>114</v>
      </c>
      <c r="D14426" s="2">
        <v>80</v>
      </c>
      <c r="G14426" s="2"/>
      <c r="H14426" s="2"/>
      <c r="I14426" s="2"/>
    </row>
    <row r="14427" spans="2:9" hidden="1" outlineLevel="1">
      <c r="B14427" s="249">
        <v>42747</v>
      </c>
      <c r="C14427" s="1" t="s">
        <v>7667</v>
      </c>
      <c r="D14427" s="2">
        <v>210</v>
      </c>
      <c r="F14427" s="2"/>
      <c r="G14427" s="2"/>
      <c r="H14427" s="2"/>
      <c r="I14427" s="2"/>
    </row>
    <row r="14428" spans="2:9" hidden="1" outlineLevel="1">
      <c r="B14428" s="249">
        <v>42747</v>
      </c>
      <c r="C14428" s="1" t="s">
        <v>58</v>
      </c>
      <c r="D14428" s="2">
        <v>30</v>
      </c>
      <c r="F14428" s="2"/>
      <c r="G14428" s="2"/>
      <c r="H14428" s="2"/>
      <c r="I14428" s="2"/>
    </row>
    <row r="14429" spans="2:9" hidden="1" outlineLevel="1">
      <c r="B14429" s="249">
        <v>42747</v>
      </c>
      <c r="C14429" s="1" t="s">
        <v>51</v>
      </c>
      <c r="D14429" s="2">
        <v>170</v>
      </c>
      <c r="G14429" s="2"/>
      <c r="H14429" s="2"/>
    </row>
    <row r="14430" spans="2:9" hidden="1" outlineLevel="1">
      <c r="B14430" s="249">
        <v>42748</v>
      </c>
      <c r="C14430" s="1" t="s">
        <v>18</v>
      </c>
      <c r="D14430" s="2">
        <v>460</v>
      </c>
      <c r="F14430" s="2"/>
      <c r="G14430" s="2"/>
      <c r="H14430" s="2"/>
    </row>
    <row r="14431" spans="2:9" hidden="1" outlineLevel="1">
      <c r="B14431" s="249">
        <v>42748</v>
      </c>
      <c r="C14431" s="1" t="s">
        <v>51</v>
      </c>
      <c r="D14431" s="2">
        <v>35</v>
      </c>
      <c r="F14431" s="2"/>
      <c r="H14431" s="7"/>
    </row>
    <row r="14432" spans="2:9" hidden="1" outlineLevel="1">
      <c r="B14432" s="249">
        <v>42748</v>
      </c>
      <c r="C14432" s="1" t="s">
        <v>57</v>
      </c>
      <c r="D14432" s="2">
        <v>150</v>
      </c>
      <c r="F14432" s="2"/>
      <c r="H14432" s="7"/>
    </row>
    <row r="14433" spans="2:15" hidden="1" outlineLevel="1">
      <c r="B14433" s="249">
        <v>42749</v>
      </c>
      <c r="C14433" s="1" t="s">
        <v>7949</v>
      </c>
      <c r="D14433" s="2">
        <v>10</v>
      </c>
      <c r="H14433" s="7"/>
    </row>
    <row r="14434" spans="2:15" hidden="1" outlineLevel="1">
      <c r="B14434" s="249">
        <v>42749</v>
      </c>
      <c r="C14434" s="1" t="s">
        <v>289</v>
      </c>
      <c r="D14434" s="2">
        <v>10</v>
      </c>
      <c r="F14434" s="2"/>
      <c r="G14434" s="2"/>
    </row>
    <row r="14435" spans="2:15" hidden="1" outlineLevel="1">
      <c r="B14435" s="249">
        <v>42750</v>
      </c>
      <c r="C14435" s="1" t="s">
        <v>1173</v>
      </c>
      <c r="D14435" s="2">
        <v>150</v>
      </c>
      <c r="G14435" s="2"/>
    </row>
    <row r="14436" spans="2:15" hidden="1" outlineLevel="1">
      <c r="B14436" s="249">
        <v>42750</v>
      </c>
      <c r="C14436" s="1" t="s">
        <v>6217</v>
      </c>
      <c r="D14436" s="2">
        <v>100</v>
      </c>
      <c r="E14436" s="2"/>
      <c r="G14436" s="2"/>
    </row>
    <row r="14437" spans="2:15" hidden="1" outlineLevel="1">
      <c r="B14437" s="249">
        <v>42750</v>
      </c>
      <c r="C14437" s="1" t="s">
        <v>2764</v>
      </c>
      <c r="D14437" s="2">
        <v>100</v>
      </c>
      <c r="F14437" s="2"/>
    </row>
    <row r="14438" spans="2:15" hidden="1" outlineLevel="1">
      <c r="B14438" s="249">
        <v>42751</v>
      </c>
      <c r="C14438" s="1" t="s">
        <v>525</v>
      </c>
      <c r="D14438" s="2">
        <v>132</v>
      </c>
    </row>
    <row r="14439" spans="2:15" hidden="1" outlineLevel="1">
      <c r="B14439" s="249">
        <v>42751</v>
      </c>
      <c r="C14439" s="1" t="s">
        <v>12</v>
      </c>
      <c r="D14439" s="2">
        <v>100</v>
      </c>
    </row>
    <row r="14440" spans="2:15" hidden="1" outlineLevel="1">
      <c r="B14440" s="249">
        <v>42751</v>
      </c>
      <c r="C14440" s="1" t="s">
        <v>2625</v>
      </c>
      <c r="D14440" s="2">
        <v>600</v>
      </c>
      <c r="F14440" s="2"/>
    </row>
    <row r="14441" spans="2:15" hidden="1" outlineLevel="1">
      <c r="B14441" s="249">
        <v>42752</v>
      </c>
      <c r="C14441" s="1" t="s">
        <v>525</v>
      </c>
      <c r="D14441" s="2">
        <v>150</v>
      </c>
    </row>
    <row r="14442" spans="2:15" hidden="1" outlineLevel="1">
      <c r="B14442" s="249">
        <v>42752</v>
      </c>
      <c r="C14442" s="1" t="s">
        <v>12</v>
      </c>
      <c r="D14442" s="2">
        <v>100</v>
      </c>
      <c r="F14442" s="2"/>
    </row>
    <row r="14443" spans="2:15" hidden="1" outlineLevel="1">
      <c r="B14443" s="249">
        <v>42752</v>
      </c>
      <c r="C14443" s="1" t="s">
        <v>2625</v>
      </c>
      <c r="D14443" s="2">
        <v>140</v>
      </c>
    </row>
    <row r="14444" spans="2:15" hidden="1" outlineLevel="1">
      <c r="B14444" s="249">
        <v>42752</v>
      </c>
      <c r="C14444" s="1" t="s">
        <v>7964</v>
      </c>
      <c r="D14444" s="2">
        <v>30</v>
      </c>
      <c r="F14444" s="2"/>
    </row>
    <row r="14445" spans="2:15" hidden="1" outlineLevel="1">
      <c r="B14445" s="249">
        <v>42752</v>
      </c>
      <c r="C14445" s="1" t="s">
        <v>224</v>
      </c>
      <c r="D14445" s="2">
        <v>40</v>
      </c>
      <c r="F14445" s="2"/>
    </row>
    <row r="14446" spans="2:15" hidden="1" outlineLevel="1">
      <c r="B14446" s="249">
        <v>42753</v>
      </c>
      <c r="C14446" s="1" t="s">
        <v>525</v>
      </c>
      <c r="D14446" s="2">
        <v>50</v>
      </c>
    </row>
    <row r="14447" spans="2:15" hidden="1" outlineLevel="1">
      <c r="B14447" s="249">
        <v>42753</v>
      </c>
      <c r="C14447" s="1" t="s">
        <v>7965</v>
      </c>
      <c r="D14447" s="2">
        <v>270</v>
      </c>
      <c r="F14447" s="2"/>
    </row>
    <row r="14448" spans="2:15" hidden="1" outlineLevel="1">
      <c r="B14448" s="249">
        <v>42753</v>
      </c>
      <c r="C14448" s="1" t="s">
        <v>431</v>
      </c>
      <c r="D14448" s="2">
        <v>20</v>
      </c>
      <c r="F14448" s="233"/>
      <c r="G14448"/>
      <c r="H14448"/>
      <c r="I14448"/>
      <c r="J14448"/>
      <c r="K14448"/>
      <c r="L14448"/>
      <c r="M14448"/>
      <c r="N14448"/>
      <c r="O14448"/>
    </row>
    <row r="14449" spans="2:11" hidden="1" outlineLevel="1">
      <c r="B14449" s="249">
        <v>42753</v>
      </c>
      <c r="C14449" s="1" t="s">
        <v>7966</v>
      </c>
      <c r="D14449" s="2">
        <v>250</v>
      </c>
    </row>
    <row r="14450" spans="2:11" hidden="1" outlineLevel="1">
      <c r="B14450" s="249">
        <v>42753</v>
      </c>
      <c r="C14450" s="1" t="s">
        <v>18</v>
      </c>
      <c r="D14450" s="2">
        <v>240</v>
      </c>
      <c r="G14450" s="2"/>
      <c r="I14450" s="32"/>
      <c r="K14450" s="2"/>
    </row>
    <row r="14451" spans="2:11" hidden="1" outlineLevel="1">
      <c r="B14451" s="249">
        <v>42753</v>
      </c>
      <c r="C14451" s="1" t="s">
        <v>80</v>
      </c>
      <c r="D14451" s="2">
        <v>20</v>
      </c>
      <c r="F14451" s="2"/>
      <c r="I14451" s="32"/>
      <c r="K14451" s="2"/>
    </row>
    <row r="14452" spans="2:11" hidden="1" outlineLevel="1">
      <c r="B14452" s="249">
        <v>42753</v>
      </c>
      <c r="C14452" s="2" t="s">
        <v>7967</v>
      </c>
      <c r="D14452" s="2">
        <v>4000</v>
      </c>
      <c r="F14452" s="2"/>
    </row>
    <row r="14453" spans="2:11" hidden="1" outlineLevel="1">
      <c r="B14453" s="249">
        <v>42753</v>
      </c>
      <c r="C14453" s="2" t="s">
        <v>6391</v>
      </c>
      <c r="D14453" s="2">
        <v>3000</v>
      </c>
      <c r="F14453" s="2"/>
    </row>
    <row r="14454" spans="2:11" hidden="1" outlineLevel="1">
      <c r="B14454" s="249">
        <v>42754</v>
      </c>
      <c r="C14454" s="2" t="s">
        <v>525</v>
      </c>
      <c r="D14454" s="2">
        <v>160</v>
      </c>
      <c r="F14454" s="2"/>
      <c r="G14454" s="2"/>
    </row>
    <row r="14455" spans="2:11" hidden="1" outlineLevel="1">
      <c r="B14455" s="249">
        <v>42754</v>
      </c>
      <c r="C14455" s="1" t="s">
        <v>23</v>
      </c>
      <c r="D14455" s="2">
        <v>50</v>
      </c>
      <c r="F14455" s="2"/>
    </row>
    <row r="14456" spans="2:11" hidden="1" outlineLevel="1">
      <c r="B14456" s="249">
        <v>42755</v>
      </c>
      <c r="C14456" s="1" t="s">
        <v>525</v>
      </c>
      <c r="D14456" s="2">
        <v>250</v>
      </c>
    </row>
    <row r="14457" spans="2:11" hidden="1" outlineLevel="1">
      <c r="B14457" s="249">
        <v>42755</v>
      </c>
      <c r="C14457" s="1" t="s">
        <v>525</v>
      </c>
      <c r="D14457" s="2">
        <v>130</v>
      </c>
    </row>
    <row r="14458" spans="2:11" hidden="1" outlineLevel="1">
      <c r="B14458" s="249">
        <v>42755</v>
      </c>
      <c r="C14458" s="1" t="s">
        <v>23</v>
      </c>
      <c r="D14458" s="2">
        <v>80</v>
      </c>
    </row>
    <row r="14459" spans="2:11" hidden="1" outlineLevel="1">
      <c r="B14459" s="249">
        <v>42756</v>
      </c>
      <c r="C14459" s="1" t="s">
        <v>7991</v>
      </c>
      <c r="D14459" s="2">
        <v>850</v>
      </c>
    </row>
    <row r="14460" spans="2:11" hidden="1" outlineLevel="1">
      <c r="B14460" s="249">
        <v>42756</v>
      </c>
      <c r="C14460" s="1" t="s">
        <v>289</v>
      </c>
      <c r="D14460" s="2">
        <v>25</v>
      </c>
      <c r="F14460" s="2"/>
    </row>
    <row r="14461" spans="2:11" hidden="1" outlineLevel="1">
      <c r="B14461" s="249">
        <v>42757</v>
      </c>
      <c r="C14461" s="1" t="s">
        <v>18</v>
      </c>
      <c r="D14461" s="2">
        <v>65</v>
      </c>
    </row>
    <row r="14462" spans="2:11" hidden="1" outlineLevel="1">
      <c r="B14462" s="249">
        <v>42757</v>
      </c>
      <c r="C14462" s="1" t="s">
        <v>4876</v>
      </c>
      <c r="D14462" s="2">
        <v>300</v>
      </c>
      <c r="F14462" s="2"/>
    </row>
    <row r="14463" spans="2:11" hidden="1" outlineLevel="1">
      <c r="B14463" s="249">
        <v>42758</v>
      </c>
      <c r="C14463" s="1" t="s">
        <v>525</v>
      </c>
      <c r="D14463" s="2">
        <v>70</v>
      </c>
      <c r="F14463" s="2"/>
    </row>
    <row r="14464" spans="2:11" hidden="1" outlineLevel="1">
      <c r="B14464" s="249">
        <v>42758</v>
      </c>
      <c r="C14464" s="1" t="s">
        <v>12</v>
      </c>
      <c r="D14464" s="2">
        <v>80</v>
      </c>
    </row>
    <row r="14465" spans="2:10" hidden="1" outlineLevel="1">
      <c r="B14465" s="249">
        <v>42758</v>
      </c>
      <c r="C14465" s="1" t="s">
        <v>114</v>
      </c>
      <c r="D14465" s="2">
        <v>100</v>
      </c>
    </row>
    <row r="14466" spans="2:10" hidden="1" outlineLevel="1">
      <c r="B14466" s="249">
        <v>42758</v>
      </c>
      <c r="C14466" s="1" t="s">
        <v>7994</v>
      </c>
      <c r="D14466" s="2">
        <v>16</v>
      </c>
    </row>
    <row r="14467" spans="2:10" hidden="1" outlineLevel="1">
      <c r="B14467" s="249">
        <v>42758</v>
      </c>
      <c r="C14467" s="1" t="s">
        <v>246</v>
      </c>
      <c r="D14467" s="2">
        <v>100</v>
      </c>
      <c r="F14467" s="2"/>
    </row>
    <row r="14468" spans="2:10" hidden="1" outlineLevel="1">
      <c r="B14468" s="249">
        <v>42758</v>
      </c>
      <c r="C14468" s="1" t="s">
        <v>18</v>
      </c>
      <c r="D14468" s="2">
        <v>191</v>
      </c>
      <c r="F14468" s="2"/>
    </row>
    <row r="14469" spans="2:10" hidden="1" outlineLevel="1">
      <c r="B14469" s="249">
        <v>42759</v>
      </c>
      <c r="C14469" s="1" t="s">
        <v>269</v>
      </c>
      <c r="D14469" s="2">
        <v>100</v>
      </c>
      <c r="F14469" s="2"/>
      <c r="H14469" s="7"/>
    </row>
    <row r="14470" spans="2:10" hidden="1" outlineLevel="1">
      <c r="B14470" s="249">
        <v>42759</v>
      </c>
      <c r="C14470" s="1" t="s">
        <v>525</v>
      </c>
      <c r="D14470" s="2">
        <v>120</v>
      </c>
      <c r="H14470" s="7"/>
    </row>
    <row r="14471" spans="2:10" hidden="1" outlineLevel="1">
      <c r="B14471" s="249">
        <v>42759</v>
      </c>
      <c r="C14471" s="1" t="s">
        <v>114</v>
      </c>
      <c r="D14471" s="2">
        <v>40</v>
      </c>
      <c r="J14471" s="7"/>
    </row>
    <row r="14472" spans="2:10" hidden="1" outlineLevel="1">
      <c r="B14472" s="249">
        <v>42760</v>
      </c>
      <c r="C14472" s="1" t="s">
        <v>525</v>
      </c>
      <c r="D14472" s="2">
        <v>30</v>
      </c>
      <c r="E14472" s="2"/>
      <c r="F14472" s="2"/>
      <c r="J14472" s="7"/>
    </row>
    <row r="14473" spans="2:10" hidden="1" outlineLevel="1">
      <c r="B14473" s="249">
        <v>42760</v>
      </c>
      <c r="C14473" s="1" t="s">
        <v>8011</v>
      </c>
      <c r="D14473" s="2">
        <v>100</v>
      </c>
      <c r="F14473" s="2"/>
    </row>
    <row r="14474" spans="2:10" hidden="1" outlineLevel="1">
      <c r="B14474" s="249">
        <v>42760</v>
      </c>
      <c r="C14474" s="1" t="s">
        <v>914</v>
      </c>
      <c r="D14474" s="2">
        <v>110</v>
      </c>
      <c r="H14474" s="2"/>
    </row>
    <row r="14475" spans="2:10" hidden="1" outlineLevel="1">
      <c r="B14475" s="249">
        <v>42760</v>
      </c>
      <c r="C14475" s="1" t="s">
        <v>23</v>
      </c>
      <c r="D14475" s="2">
        <v>105</v>
      </c>
      <c r="F14475" s="2"/>
    </row>
    <row r="14476" spans="2:10" hidden="1" outlineLevel="1">
      <c r="B14476" s="249">
        <v>42760</v>
      </c>
      <c r="C14476" s="1" t="s">
        <v>8012</v>
      </c>
      <c r="D14476" s="2">
        <v>70</v>
      </c>
      <c r="F14476" s="2"/>
    </row>
    <row r="14477" spans="2:10" hidden="1" outlineLevel="1">
      <c r="B14477" s="249">
        <v>42761</v>
      </c>
      <c r="C14477" s="1" t="s">
        <v>154</v>
      </c>
      <c r="D14477" s="2">
        <v>50</v>
      </c>
      <c r="F14477" s="2"/>
    </row>
    <row r="14478" spans="2:10" hidden="1" outlineLevel="1">
      <c r="B14478" s="249">
        <v>42761</v>
      </c>
      <c r="C14478" s="1" t="s">
        <v>51</v>
      </c>
      <c r="D14478" s="2">
        <v>40</v>
      </c>
      <c r="F14478" s="1" t="s">
        <v>8027</v>
      </c>
      <c r="G14478" s="1">
        <v>25</v>
      </c>
    </row>
    <row r="14479" spans="2:10" hidden="1" outlineLevel="1">
      <c r="B14479" s="249">
        <v>42761</v>
      </c>
      <c r="C14479" s="1" t="s">
        <v>6471</v>
      </c>
      <c r="D14479" s="2">
        <v>90</v>
      </c>
      <c r="F14479" s="1" t="s">
        <v>3014</v>
      </c>
      <c r="G14479" s="1">
        <v>1130</v>
      </c>
    </row>
    <row r="14480" spans="2:10" hidden="1" outlineLevel="1">
      <c r="B14480" s="249">
        <v>42761</v>
      </c>
      <c r="C14480" s="1" t="s">
        <v>114</v>
      </c>
      <c r="D14480" s="2">
        <v>200</v>
      </c>
      <c r="F14480" s="1" t="s">
        <v>3014</v>
      </c>
      <c r="G14480" s="1">
        <v>100</v>
      </c>
    </row>
    <row r="14481" spans="2:7" hidden="1" outlineLevel="1">
      <c r="B14481" s="249">
        <v>42761</v>
      </c>
      <c r="C14481" s="1" t="s">
        <v>289</v>
      </c>
      <c r="D14481" s="2">
        <v>30</v>
      </c>
      <c r="F14481" s="1" t="s">
        <v>8021</v>
      </c>
      <c r="G14481" s="1">
        <v>100</v>
      </c>
    </row>
    <row r="14482" spans="2:7" hidden="1" outlineLevel="1">
      <c r="B14482" s="249">
        <v>42761</v>
      </c>
      <c r="C14482" s="1" t="s">
        <v>8014</v>
      </c>
      <c r="D14482" s="2">
        <v>100</v>
      </c>
      <c r="G14482" s="1">
        <f>SUM(G14478:G14481)</f>
        <v>1355</v>
      </c>
    </row>
    <row r="14483" spans="2:7" hidden="1" outlineLevel="1">
      <c r="B14483" s="249">
        <v>42762</v>
      </c>
      <c r="C14483" s="1" t="s">
        <v>246</v>
      </c>
      <c r="D14483" s="2">
        <v>100</v>
      </c>
      <c r="F14483" s="1" t="s">
        <v>2740</v>
      </c>
      <c r="G14483" s="1">
        <v>150</v>
      </c>
    </row>
    <row r="14484" spans="2:7" hidden="1" outlineLevel="1">
      <c r="B14484" s="249">
        <v>42762</v>
      </c>
      <c r="C14484" s="1" t="s">
        <v>4406</v>
      </c>
      <c r="D14484" s="2">
        <v>700</v>
      </c>
      <c r="F14484" s="2" t="s">
        <v>8020</v>
      </c>
      <c r="G14484" s="1">
        <v>50</v>
      </c>
    </row>
    <row r="14485" spans="2:7" hidden="1" outlineLevel="1">
      <c r="B14485" s="249">
        <v>42762</v>
      </c>
      <c r="C14485" s="1" t="s">
        <v>8017</v>
      </c>
      <c r="D14485" s="2">
        <v>250</v>
      </c>
      <c r="F14485" s="2" t="s">
        <v>8026</v>
      </c>
      <c r="G14485" s="1">
        <v>169</v>
      </c>
    </row>
    <row r="14486" spans="2:7" hidden="1" outlineLevel="1">
      <c r="B14486" s="249">
        <v>42762</v>
      </c>
      <c r="C14486" s="1" t="s">
        <v>8018</v>
      </c>
      <c r="D14486" s="2">
        <v>50</v>
      </c>
      <c r="G14486" s="1">
        <f>SUM(G14483:G14485)</f>
        <v>369</v>
      </c>
    </row>
    <row r="14487" spans="2:7" hidden="1" outlineLevel="1">
      <c r="B14487" s="249">
        <v>42762</v>
      </c>
      <c r="C14487" s="1" t="s">
        <v>7508</v>
      </c>
      <c r="D14487" s="2">
        <v>20</v>
      </c>
      <c r="F14487" s="2" t="s">
        <v>8034</v>
      </c>
      <c r="G14487" s="1">
        <f>G14482-G14486</f>
        <v>986</v>
      </c>
    </row>
    <row r="14488" spans="2:7" hidden="1" outlineLevel="1">
      <c r="B14488" s="249">
        <v>42762</v>
      </c>
      <c r="C14488" s="1" t="s">
        <v>8019</v>
      </c>
      <c r="D14488" s="2">
        <v>300</v>
      </c>
      <c r="F14488" s="1" t="s">
        <v>8037</v>
      </c>
      <c r="G14488" s="1">
        <v>1100</v>
      </c>
    </row>
    <row r="14489" spans="2:7" hidden="1" outlineLevel="1">
      <c r="B14489" s="249">
        <v>42762</v>
      </c>
      <c r="C14489" s="1" t="s">
        <v>8020</v>
      </c>
      <c r="D14489" s="2">
        <v>100</v>
      </c>
      <c r="F14489" s="2"/>
    </row>
    <row r="14490" spans="2:7" hidden="1" outlineLevel="1">
      <c r="B14490" s="249">
        <v>42762</v>
      </c>
      <c r="C14490" s="2" t="s">
        <v>114</v>
      </c>
      <c r="D14490" s="2">
        <v>100</v>
      </c>
      <c r="F14490" s="2" t="s">
        <v>8035</v>
      </c>
      <c r="G14490" s="1">
        <v>1495</v>
      </c>
    </row>
    <row r="14491" spans="2:7" hidden="1" outlineLevel="1">
      <c r="B14491" s="249">
        <v>42762</v>
      </c>
      <c r="C14491" s="2" t="s">
        <v>823</v>
      </c>
      <c r="D14491" s="2">
        <v>800</v>
      </c>
      <c r="F14491" s="2"/>
    </row>
    <row r="14492" spans="2:7" hidden="1" outlineLevel="1">
      <c r="B14492" s="249">
        <v>42762</v>
      </c>
      <c r="C14492" s="1" t="s">
        <v>51</v>
      </c>
      <c r="D14492" s="2">
        <v>40</v>
      </c>
    </row>
    <row r="14493" spans="2:7" hidden="1" outlineLevel="1">
      <c r="B14493" s="249">
        <v>42762</v>
      </c>
      <c r="C14493" s="1" t="s">
        <v>114</v>
      </c>
      <c r="D14493" s="2">
        <v>130</v>
      </c>
      <c r="F14493" s="2"/>
    </row>
    <row r="14494" spans="2:7" hidden="1" outlineLevel="1">
      <c r="B14494" s="249">
        <v>42762</v>
      </c>
      <c r="C14494" s="1" t="s">
        <v>12</v>
      </c>
      <c r="D14494" s="2">
        <v>280</v>
      </c>
      <c r="F14494" s="2"/>
    </row>
    <row r="14495" spans="2:7" hidden="1" outlineLevel="1">
      <c r="B14495" s="249">
        <v>42762</v>
      </c>
      <c r="C14495" s="1" t="s">
        <v>7139</v>
      </c>
      <c r="D14495" s="2">
        <v>200</v>
      </c>
      <c r="F14495" s="2"/>
    </row>
    <row r="14496" spans="2:7" hidden="1" outlineLevel="1">
      <c r="B14496" s="249">
        <v>42762</v>
      </c>
      <c r="C14496" s="1" t="s">
        <v>8022</v>
      </c>
      <c r="D14496" s="2">
        <v>380</v>
      </c>
      <c r="F14496" s="2"/>
    </row>
    <row r="14497" spans="2:6" hidden="1" outlineLevel="1">
      <c r="B14497" s="249">
        <v>42762</v>
      </c>
      <c r="C14497" s="1" t="s">
        <v>8024</v>
      </c>
      <c r="D14497" s="2">
        <v>500</v>
      </c>
    </row>
    <row r="14498" spans="2:6" hidden="1" outlineLevel="1">
      <c r="B14498" s="249">
        <v>42762</v>
      </c>
      <c r="C14498" s="1" t="s">
        <v>205</v>
      </c>
      <c r="D14498" s="2">
        <v>40</v>
      </c>
    </row>
    <row r="14499" spans="2:6" hidden="1" outlineLevel="1">
      <c r="B14499" s="249">
        <v>42762</v>
      </c>
      <c r="C14499" s="2" t="s">
        <v>23</v>
      </c>
      <c r="D14499" s="2">
        <v>205</v>
      </c>
    </row>
    <row r="14500" spans="2:6" hidden="1" outlineLevel="1">
      <c r="B14500" s="249">
        <v>42763</v>
      </c>
      <c r="C14500" s="2" t="s">
        <v>8028</v>
      </c>
      <c r="D14500" s="2">
        <v>100</v>
      </c>
    </row>
    <row r="14501" spans="2:6" hidden="1" outlineLevel="1">
      <c r="B14501" s="249">
        <v>42763</v>
      </c>
      <c r="C14501" s="267" t="s">
        <v>246</v>
      </c>
      <c r="D14501" s="404">
        <v>100</v>
      </c>
    </row>
    <row r="14502" spans="2:6" hidden="1" outlineLevel="1">
      <c r="B14502" s="249">
        <v>42763</v>
      </c>
      <c r="C14502" s="267" t="s">
        <v>8029</v>
      </c>
      <c r="D14502" s="404">
        <v>110</v>
      </c>
      <c r="F14502" s="2"/>
    </row>
    <row r="14503" spans="2:6" hidden="1" outlineLevel="1">
      <c r="B14503" s="249">
        <v>42763</v>
      </c>
      <c r="C14503" s="267" t="s">
        <v>977</v>
      </c>
      <c r="D14503" s="2">
        <v>30</v>
      </c>
      <c r="F14503" s="2"/>
    </row>
    <row r="14504" spans="2:6" hidden="1" outlineLevel="1">
      <c r="B14504" s="249">
        <v>42763</v>
      </c>
      <c r="C14504" s="267" t="s">
        <v>210</v>
      </c>
      <c r="D14504" s="404">
        <v>20</v>
      </c>
    </row>
    <row r="14505" spans="2:6" hidden="1" outlineLevel="1">
      <c r="B14505" s="249">
        <v>42763</v>
      </c>
      <c r="C14505" s="267" t="s">
        <v>8030</v>
      </c>
      <c r="D14505" s="404">
        <v>142</v>
      </c>
    </row>
    <row r="14506" spans="2:6" hidden="1" outlineLevel="1">
      <c r="B14506" s="249">
        <v>42763</v>
      </c>
      <c r="C14506" s="1" t="s">
        <v>289</v>
      </c>
      <c r="D14506" s="2">
        <v>60</v>
      </c>
    </row>
    <row r="14507" spans="2:6" hidden="1" outlineLevel="1">
      <c r="B14507" s="249">
        <v>42763</v>
      </c>
      <c r="C14507" s="1" t="s">
        <v>401</v>
      </c>
      <c r="D14507" s="2">
        <v>70</v>
      </c>
      <c r="F14507" s="228"/>
    </row>
    <row r="14508" spans="2:6" hidden="1" outlineLevel="1">
      <c r="B14508" s="249">
        <v>42764</v>
      </c>
      <c r="C14508" s="267" t="s">
        <v>8032</v>
      </c>
      <c r="D14508" s="404">
        <v>10</v>
      </c>
    </row>
    <row r="14509" spans="2:6" hidden="1" outlineLevel="1">
      <c r="B14509" s="249">
        <v>42764</v>
      </c>
      <c r="C14509" s="1" t="s">
        <v>8033</v>
      </c>
      <c r="D14509" s="2">
        <v>25</v>
      </c>
    </row>
    <row r="14510" spans="2:6" hidden="1" outlineLevel="1">
      <c r="B14510" s="249">
        <v>42764</v>
      </c>
      <c r="C14510" s="1" t="s">
        <v>51</v>
      </c>
      <c r="D14510" s="2">
        <v>15</v>
      </c>
    </row>
    <row r="14511" spans="2:6" hidden="1" outlineLevel="1">
      <c r="B14511" s="249">
        <v>42765</v>
      </c>
      <c r="C14511" s="1" t="s">
        <v>525</v>
      </c>
      <c r="D14511" s="2">
        <v>71</v>
      </c>
    </row>
    <row r="14512" spans="2:6" hidden="1" outlineLevel="1">
      <c r="B14512" s="249">
        <v>42765</v>
      </c>
      <c r="C14512" s="1" t="s">
        <v>8038</v>
      </c>
      <c r="D14512" s="2">
        <v>300</v>
      </c>
    </row>
    <row r="14513" spans="1:12" hidden="1" outlineLevel="1">
      <c r="B14513" s="249">
        <v>42765</v>
      </c>
      <c r="C14513" s="1" t="s">
        <v>525</v>
      </c>
      <c r="D14513" s="2">
        <v>200</v>
      </c>
    </row>
    <row r="14514" spans="1:12" hidden="1" outlineLevel="1">
      <c r="B14514" s="249">
        <v>42766</v>
      </c>
      <c r="C14514" s="1" t="s">
        <v>525</v>
      </c>
      <c r="D14514" s="2">
        <v>120</v>
      </c>
    </row>
    <row r="14515" spans="1:12" hidden="1" outlineLevel="1">
      <c r="B14515" s="249">
        <v>42766</v>
      </c>
      <c r="C14515" s="1" t="s">
        <v>23</v>
      </c>
      <c r="D14515" s="2">
        <v>90</v>
      </c>
      <c r="E14515" s="1" t="s">
        <v>3088</v>
      </c>
    </row>
    <row r="14516" spans="1:12" hidden="1" outlineLevel="1">
      <c r="B14516" s="249">
        <v>42766</v>
      </c>
      <c r="C14516" s="1" t="s">
        <v>367</v>
      </c>
      <c r="D14516" s="2">
        <v>20</v>
      </c>
      <c r="E14516" s="1">
        <v>17360</v>
      </c>
    </row>
    <row r="14517" spans="1:12" collapsed="1"/>
    <row r="14518" spans="1:12">
      <c r="B14518" s="2472">
        <v>42767</v>
      </c>
      <c r="C14518" s="2472"/>
      <c r="D14518" s="2472"/>
      <c r="E14518" s="2472"/>
      <c r="F14518" s="2472"/>
      <c r="G14518" s="2472"/>
      <c r="H14518" s="2472"/>
      <c r="I14518" s="2472"/>
      <c r="J14518" s="2472"/>
      <c r="K14518" s="2472"/>
      <c r="L14518" s="2472"/>
    </row>
    <row r="14519" spans="1:12" hidden="1" outlineLevel="1">
      <c r="B14519" s="2473" t="s">
        <v>0</v>
      </c>
      <c r="C14519" s="2473"/>
      <c r="D14519" s="2473"/>
      <c r="I14519" s="2473" t="s">
        <v>7175</v>
      </c>
      <c r="J14519" s="2473"/>
      <c r="K14519" s="2473"/>
    </row>
    <row r="14520" spans="1:12" hidden="1" outlineLevel="1">
      <c r="B14520" s="3" t="s">
        <v>115</v>
      </c>
      <c r="C14520" s="3" t="s">
        <v>116</v>
      </c>
      <c r="D14520" s="4" t="s">
        <v>4</v>
      </c>
      <c r="I14520" s="3" t="s">
        <v>115</v>
      </c>
      <c r="J14520" s="3" t="s">
        <v>116</v>
      </c>
      <c r="K14520" s="4" t="s">
        <v>4</v>
      </c>
    </row>
    <row r="14521" spans="1:12" hidden="1" outlineLevel="1">
      <c r="A14521" s="438" t="s">
        <v>7431</v>
      </c>
      <c r="B14521" s="549">
        <v>42768</v>
      </c>
      <c r="C14521" s="463" t="s">
        <v>6436</v>
      </c>
      <c r="D14521" s="1002">
        <v>1000</v>
      </c>
      <c r="E14521" s="28"/>
      <c r="I14521" s="72">
        <v>42766</v>
      </c>
      <c r="J14521" s="1" t="s">
        <v>41</v>
      </c>
      <c r="K14521" s="70">
        <v>4.96</v>
      </c>
    </row>
    <row r="14522" spans="1:12" hidden="1" outlineLevel="1">
      <c r="A14522" s="438" t="s">
        <v>7431</v>
      </c>
      <c r="B14522" s="1323" t="s">
        <v>608</v>
      </c>
      <c r="C14522" s="463" t="s">
        <v>6437</v>
      </c>
      <c r="D14522" s="587" t="s">
        <v>608</v>
      </c>
      <c r="E14522" s="28"/>
      <c r="I14522" s="72">
        <v>42794</v>
      </c>
      <c r="J14522" s="1" t="s">
        <v>7320</v>
      </c>
      <c r="K14522" s="70">
        <v>6000</v>
      </c>
    </row>
    <row r="14523" spans="1:12" hidden="1" outlineLevel="1">
      <c r="A14523" s="438" t="s">
        <v>421</v>
      </c>
      <c r="B14523" s="1323">
        <v>42775</v>
      </c>
      <c r="C14523" s="1324" t="s">
        <v>6</v>
      </c>
      <c r="D14523" s="1325">
        <v>1000</v>
      </c>
      <c r="E14523" s="28"/>
      <c r="K14523" s="70"/>
    </row>
    <row r="14524" spans="1:12" hidden="1" outlineLevel="1">
      <c r="A14524" s="438" t="s">
        <v>421</v>
      </c>
      <c r="B14524" s="1323">
        <v>42785</v>
      </c>
      <c r="C14524" s="1324" t="s">
        <v>6</v>
      </c>
      <c r="D14524" s="1325">
        <v>1000</v>
      </c>
      <c r="E14524" s="28"/>
      <c r="K14524" s="70"/>
    </row>
    <row r="14525" spans="1:12" hidden="1" outlineLevel="1">
      <c r="A14525" s="438" t="s">
        <v>421</v>
      </c>
      <c r="B14525" s="1323" t="s">
        <v>608</v>
      </c>
      <c r="C14525" s="554" t="s">
        <v>475</v>
      </c>
      <c r="D14525" s="695" t="s">
        <v>608</v>
      </c>
      <c r="E14525" s="28"/>
      <c r="K14525" s="70"/>
    </row>
    <row r="14526" spans="1:12" hidden="1" outlineLevel="1">
      <c r="A14526" s="438" t="s">
        <v>421</v>
      </c>
      <c r="B14526" s="1323" t="s">
        <v>608</v>
      </c>
      <c r="C14526" s="554" t="s">
        <v>283</v>
      </c>
      <c r="D14526" s="695" t="s">
        <v>608</v>
      </c>
      <c r="E14526" s="28"/>
      <c r="K14526" s="70"/>
    </row>
    <row r="14527" spans="1:12" hidden="1" outlineLevel="1">
      <c r="A14527" s="714" t="s">
        <v>464</v>
      </c>
      <c r="B14527" s="1326">
        <v>42767</v>
      </c>
      <c r="C14527" s="1327" t="s">
        <v>6501</v>
      </c>
      <c r="D14527" s="1328">
        <v>980</v>
      </c>
      <c r="E14527" s="1290"/>
      <c r="F14527" s="804" t="s">
        <v>4856</v>
      </c>
      <c r="G14527" s="280"/>
      <c r="I14527" s="72"/>
      <c r="K14527" s="70"/>
    </row>
    <row r="14528" spans="1:12" ht="30" hidden="1" outlineLevel="1">
      <c r="A14528" s="711" t="s">
        <v>7646</v>
      </c>
      <c r="B14528" s="1303" t="s">
        <v>8133</v>
      </c>
      <c r="C14528" s="711" t="s">
        <v>8132</v>
      </c>
      <c r="D14528" s="590" t="s">
        <v>8131</v>
      </c>
      <c r="E14528" s="72"/>
      <c r="F14528" s="1119" t="s">
        <v>3632</v>
      </c>
      <c r="G14528" s="773">
        <v>230</v>
      </c>
      <c r="I14528" s="72"/>
      <c r="K14528" s="70"/>
    </row>
    <row r="14529" spans="1:13" hidden="1" outlineLevel="1">
      <c r="A14529" s="709" t="s">
        <v>7256</v>
      </c>
      <c r="B14529" s="710">
        <v>42782</v>
      </c>
      <c r="C14529" s="711" t="s">
        <v>27</v>
      </c>
      <c r="D14529" s="953">
        <v>1263.8599999999999</v>
      </c>
      <c r="E14529" s="1290"/>
      <c r="F14529" s="772" t="s">
        <v>6173</v>
      </c>
      <c r="G14529" s="773">
        <f>D14552</f>
        <v>1182</v>
      </c>
      <c r="I14529" s="72"/>
      <c r="J14529" s="1" t="s">
        <v>195</v>
      </c>
      <c r="K14529" s="225">
        <f>SUM(K14521:K14528)</f>
        <v>6004.96</v>
      </c>
    </row>
    <row r="14530" spans="1:13" hidden="1" outlineLevel="1">
      <c r="A14530" s="709" t="s">
        <v>7256</v>
      </c>
      <c r="B14530" s="710">
        <v>42767</v>
      </c>
      <c r="C14530" s="711" t="s">
        <v>3304</v>
      </c>
      <c r="D14530" s="953">
        <v>519.91</v>
      </c>
      <c r="E14530" s="183"/>
      <c r="F14530" s="772" t="s">
        <v>6</v>
      </c>
      <c r="G14530" s="773">
        <f>D14523+D14524</f>
        <v>2000</v>
      </c>
      <c r="I14530" s="32"/>
      <c r="K14530" s="225"/>
    </row>
    <row r="14531" spans="1:13" hidden="1" outlineLevel="1">
      <c r="A14531" s="711" t="s">
        <v>7256</v>
      </c>
      <c r="B14531" s="710">
        <v>42767</v>
      </c>
      <c r="C14531" s="558" t="s">
        <v>614</v>
      </c>
      <c r="D14531" s="590">
        <v>702.07</v>
      </c>
      <c r="E14531" s="183"/>
      <c r="F14531" s="772" t="s">
        <v>3732</v>
      </c>
      <c r="G14531" s="773">
        <f>D14521</f>
        <v>1000</v>
      </c>
    </row>
    <row r="14532" spans="1:13" hidden="1" outlineLevel="1">
      <c r="A14532" s="709" t="s">
        <v>7600</v>
      </c>
      <c r="B14532" s="710" t="s">
        <v>608</v>
      </c>
      <c r="C14532" s="709" t="s">
        <v>3305</v>
      </c>
      <c r="D14532" s="590" t="s">
        <v>608</v>
      </c>
      <c r="E14532" s="733"/>
      <c r="F14532" s="1164" t="s">
        <v>531</v>
      </c>
      <c r="G14532" s="1165"/>
      <c r="I14532" s="1" t="s">
        <v>115</v>
      </c>
      <c r="J14532" s="1" t="s">
        <v>2</v>
      </c>
      <c r="K14532" s="1" t="s">
        <v>4</v>
      </c>
    </row>
    <row r="14533" spans="1:13" hidden="1" outlineLevel="1">
      <c r="A14533" s="545" t="s">
        <v>7431</v>
      </c>
      <c r="B14533" s="546">
        <v>42767</v>
      </c>
      <c r="C14533" s="547" t="s">
        <v>7425</v>
      </c>
      <c r="D14533" s="691">
        <v>25000</v>
      </c>
      <c r="E14533" s="28"/>
      <c r="F14533" s="280" t="s">
        <v>195</v>
      </c>
      <c r="G14533" s="294">
        <f>SUM(G14528:G14532)</f>
        <v>4412</v>
      </c>
      <c r="I14533" s="72">
        <v>42794</v>
      </c>
      <c r="J14533" s="1" t="s">
        <v>4935</v>
      </c>
      <c r="K14533" s="2">
        <v>1433</v>
      </c>
      <c r="L14533" s="13"/>
    </row>
    <row r="14534" spans="1:13" ht="15" hidden="1" customHeight="1" outlineLevel="1">
      <c r="A14534" s="545" t="s">
        <v>7431</v>
      </c>
      <c r="B14534" s="546">
        <v>42776</v>
      </c>
      <c r="C14534" s="547" t="s">
        <v>6533</v>
      </c>
      <c r="D14534" s="691">
        <v>6449</v>
      </c>
      <c r="E14534" s="28"/>
      <c r="I14534" s="72"/>
      <c r="K14534" s="2"/>
      <c r="L14534" s="13"/>
      <c r="M14534" s="13"/>
    </row>
    <row r="14535" spans="1:13" hidden="1" outlineLevel="1">
      <c r="A14535" s="545" t="s">
        <v>7431</v>
      </c>
      <c r="B14535" s="546">
        <v>42781</v>
      </c>
      <c r="C14535" s="547" t="s">
        <v>7421</v>
      </c>
      <c r="D14535" s="691">
        <v>4777</v>
      </c>
      <c r="E14535" s="28"/>
      <c r="G14535" s="2"/>
      <c r="I14535" s="72"/>
      <c r="J14535" s="236"/>
      <c r="K14535" s="2"/>
      <c r="L14535" s="13"/>
    </row>
    <row r="14536" spans="1:13" hidden="1" outlineLevel="1">
      <c r="A14536" s="545" t="s">
        <v>7431</v>
      </c>
      <c r="B14536" s="546">
        <v>42776</v>
      </c>
      <c r="C14536" s="547" t="s">
        <v>8079</v>
      </c>
      <c r="D14536" s="691">
        <v>6569</v>
      </c>
      <c r="E14536" s="28"/>
      <c r="G14536" s="2"/>
      <c r="I14536" s="72"/>
      <c r="J14536" s="236"/>
      <c r="K14536" s="2"/>
      <c r="L14536" s="13"/>
    </row>
    <row r="14537" spans="1:13" hidden="1" outlineLevel="1">
      <c r="A14537" s="545" t="s">
        <v>7431</v>
      </c>
      <c r="B14537" s="546">
        <v>42780</v>
      </c>
      <c r="C14537" s="547" t="s">
        <v>8080</v>
      </c>
      <c r="D14537" s="691">
        <v>6569</v>
      </c>
      <c r="E14537" s="28"/>
      <c r="G14537" s="2"/>
      <c r="I14537" s="72"/>
      <c r="J14537" s="236"/>
      <c r="K14537" s="2"/>
      <c r="L14537" s="13"/>
    </row>
    <row r="14538" spans="1:13" hidden="1" outlineLevel="1">
      <c r="A14538" s="545" t="s">
        <v>7431</v>
      </c>
      <c r="B14538" s="546">
        <v>42781</v>
      </c>
      <c r="C14538" s="547" t="s">
        <v>8078</v>
      </c>
      <c r="D14538" s="691">
        <v>107</v>
      </c>
      <c r="E14538" s="28"/>
      <c r="G14538" s="2"/>
      <c r="I14538" s="72"/>
      <c r="J14538" s="236"/>
      <c r="K14538" s="2"/>
      <c r="L14538" s="13"/>
    </row>
    <row r="14539" spans="1:13" hidden="1" outlineLevel="1">
      <c r="A14539" s="545" t="s">
        <v>7431</v>
      </c>
      <c r="B14539" s="546" t="s">
        <v>608</v>
      </c>
      <c r="C14539" s="547" t="s">
        <v>7426</v>
      </c>
      <c r="D14539" s="691">
        <v>0</v>
      </c>
      <c r="E14539" s="28"/>
      <c r="G14539" s="2"/>
      <c r="I14539" s="72"/>
      <c r="K14539" s="2"/>
      <c r="L14539" s="13"/>
    </row>
    <row r="14540" spans="1:13" hidden="1" outlineLevel="1">
      <c r="A14540" s="545" t="s">
        <v>7431</v>
      </c>
      <c r="B14540" s="546">
        <v>42768</v>
      </c>
      <c r="C14540" s="547" t="s">
        <v>7420</v>
      </c>
      <c r="D14540" s="691">
        <v>8980</v>
      </c>
      <c r="E14540" s="28"/>
      <c r="G14540" s="2"/>
      <c r="I14540" s="72"/>
      <c r="J14540" s="236"/>
      <c r="K14540" s="2"/>
      <c r="L14540" s="13"/>
    </row>
    <row r="14541" spans="1:13" hidden="1" outlineLevel="1">
      <c r="A14541" s="545" t="s">
        <v>7431</v>
      </c>
      <c r="B14541" s="546">
        <v>42781</v>
      </c>
      <c r="C14541" s="547" t="s">
        <v>7422</v>
      </c>
      <c r="D14541" s="691">
        <v>10901</v>
      </c>
      <c r="E14541" s="28"/>
      <c r="G14541" s="2"/>
      <c r="I14541" s="72"/>
      <c r="J14541" s="236"/>
      <c r="K14541" s="2"/>
      <c r="L14541" s="13"/>
    </row>
    <row r="14542" spans="1:13" hidden="1" outlineLevel="1">
      <c r="A14542" s="545" t="s">
        <v>7431</v>
      </c>
      <c r="B14542" s="546" t="s">
        <v>608</v>
      </c>
      <c r="C14542" s="547" t="s">
        <v>7424</v>
      </c>
      <c r="D14542" s="691">
        <v>0</v>
      </c>
      <c r="E14542" s="28"/>
      <c r="G14542" s="2"/>
      <c r="I14542" s="72"/>
      <c r="J14542" s="200"/>
      <c r="K14542" s="2"/>
      <c r="L14542" s="13"/>
    </row>
    <row r="14543" spans="1:13" hidden="1" outlineLevel="1">
      <c r="A14543" s="545" t="s">
        <v>7431</v>
      </c>
      <c r="B14543" s="546" t="s">
        <v>608</v>
      </c>
      <c r="C14543" s="547" t="s">
        <v>7423</v>
      </c>
      <c r="D14543" s="691">
        <v>0</v>
      </c>
      <c r="E14543" s="28"/>
      <c r="G14543" s="2"/>
      <c r="I14543" s="249"/>
      <c r="J14543" s="200"/>
      <c r="K14543" s="2"/>
      <c r="L14543" s="13"/>
    </row>
    <row r="14544" spans="1:13" ht="15.75" hidden="1" outlineLevel="1">
      <c r="A14544" s="1273" t="s">
        <v>7430</v>
      </c>
      <c r="B14544" s="1266">
        <v>42768</v>
      </c>
      <c r="C14544" s="1273" t="s">
        <v>7428</v>
      </c>
      <c r="D14544" s="1267">
        <v>30985.88</v>
      </c>
      <c r="E14544" s="1290"/>
      <c r="I14544" s="249"/>
      <c r="J14544" s="200"/>
      <c r="K14544" s="2"/>
      <c r="L14544" s="13"/>
    </row>
    <row r="14545" spans="1:12" ht="15.75" hidden="1" outlineLevel="1">
      <c r="A14545" s="1275" t="s">
        <v>7411</v>
      </c>
      <c r="B14545" s="1268">
        <v>42767</v>
      </c>
      <c r="C14545" s="1272" t="s">
        <v>7427</v>
      </c>
      <c r="D14545" s="1269">
        <v>13304.72</v>
      </c>
      <c r="G14545" s="2"/>
      <c r="I14545" s="249"/>
      <c r="J14545" s="200"/>
      <c r="K14545" s="2"/>
      <c r="L14545" s="13"/>
    </row>
    <row r="14546" spans="1:12" ht="15.75" hidden="1" outlineLevel="1">
      <c r="A14546" s="1276" t="s">
        <v>5208</v>
      </c>
      <c r="B14546" s="1352" t="s">
        <v>608</v>
      </c>
      <c r="C14546" s="1274" t="s">
        <v>7429</v>
      </c>
      <c r="D14546" s="1353">
        <v>0</v>
      </c>
      <c r="E14546" s="210"/>
      <c r="G14546" s="2"/>
      <c r="I14546" s="249"/>
      <c r="J14546" s="200"/>
      <c r="K14546" s="2"/>
      <c r="L14546" s="13"/>
    </row>
    <row r="14547" spans="1:12" hidden="1" outlineLevel="1">
      <c r="G14547" s="2"/>
      <c r="I14547" s="249"/>
      <c r="J14547" s="200"/>
      <c r="K14547" s="2"/>
      <c r="L14547" s="13"/>
    </row>
    <row r="14548" spans="1:12" hidden="1" outlineLevel="1">
      <c r="E14548" s="28"/>
      <c r="G14548" s="2"/>
      <c r="H14548" s="1009"/>
      <c r="I14548" s="249"/>
      <c r="K14548" s="13"/>
      <c r="L14548" s="13"/>
    </row>
    <row r="14549" spans="1:12" hidden="1" outlineLevel="1">
      <c r="A14549" s="438" t="s">
        <v>421</v>
      </c>
      <c r="B14549" s="549">
        <v>42786</v>
      </c>
      <c r="C14549" s="554" t="s">
        <v>8040</v>
      </c>
      <c r="D14549" s="587">
        <f>28*43</f>
        <v>1204</v>
      </c>
      <c r="E14549" s="72"/>
      <c r="G14549" s="2"/>
      <c r="H14549" s="1009"/>
      <c r="I14549" s="249"/>
      <c r="K14549" s="13"/>
      <c r="L14549" s="13"/>
    </row>
    <row r="14550" spans="1:12" hidden="1" outlineLevel="1">
      <c r="A14550" s="438" t="s">
        <v>421</v>
      </c>
      <c r="B14550" s="549">
        <v>42786</v>
      </c>
      <c r="C14550" s="554" t="s">
        <v>2598</v>
      </c>
      <c r="D14550" s="587">
        <v>150</v>
      </c>
      <c r="E14550" s="72"/>
      <c r="G14550" s="2"/>
      <c r="H14550" s="1009"/>
      <c r="I14550" s="249"/>
      <c r="K14550" s="13"/>
      <c r="L14550" s="13"/>
    </row>
    <row r="14551" spans="1:12" ht="30" hidden="1" outlineLevel="1">
      <c r="A14551" s="438" t="s">
        <v>6087</v>
      </c>
      <c r="B14551" s="549">
        <v>42786</v>
      </c>
      <c r="C14551" s="554" t="s">
        <v>8065</v>
      </c>
      <c r="D14551" s="587">
        <f>4*43</f>
        <v>172</v>
      </c>
      <c r="E14551" s="72"/>
      <c r="G14551" s="2"/>
      <c r="H14551" s="1009"/>
      <c r="I14551" s="249"/>
      <c r="K14551" s="13"/>
      <c r="L14551" s="13"/>
    </row>
    <row r="14552" spans="1:12" hidden="1" outlineLevel="1">
      <c r="A14552" s="438" t="s">
        <v>421</v>
      </c>
      <c r="B14552" s="549">
        <v>42786</v>
      </c>
      <c r="C14552" s="554" t="s">
        <v>4050</v>
      </c>
      <c r="D14552" s="587">
        <f>D14549+D14550-D14551</f>
        <v>1182</v>
      </c>
      <c r="E14552" s="28"/>
      <c r="G14552" s="2"/>
      <c r="I14552" s="249"/>
      <c r="K14552" s="13"/>
      <c r="L14552" s="13"/>
    </row>
    <row r="14553" spans="1:12" ht="33" hidden="1" customHeight="1" outlineLevel="1">
      <c r="E14553" s="28"/>
      <c r="G14553" s="2"/>
      <c r="K14553" s="13"/>
      <c r="L14553" s="13"/>
    </row>
    <row r="14554" spans="1:12" hidden="1" outlineLevel="1">
      <c r="E14554" s="399"/>
      <c r="G14554" s="2"/>
      <c r="H14554" s="1009"/>
      <c r="I14554" s="249"/>
      <c r="K14554" s="13"/>
      <c r="L14554" s="13"/>
    </row>
    <row r="14555" spans="1:12" hidden="1" outlineLevel="1">
      <c r="B14555" s="249">
        <v>42767</v>
      </c>
      <c r="C14555" s="236" t="s">
        <v>367</v>
      </c>
      <c r="D14555" s="70">
        <v>5</v>
      </c>
      <c r="G14555" s="2"/>
      <c r="H14555" s="1009"/>
      <c r="I14555" s="249"/>
      <c r="K14555" s="13"/>
      <c r="L14555" s="13"/>
    </row>
    <row r="14556" spans="1:12" hidden="1" outlineLevel="1">
      <c r="B14556" s="249">
        <v>42767</v>
      </c>
      <c r="C14556" s="236" t="s">
        <v>154</v>
      </c>
      <c r="D14556" s="70">
        <v>30</v>
      </c>
      <c r="I14556" s="32"/>
      <c r="K14556" s="13"/>
      <c r="L14556" s="13"/>
    </row>
    <row r="14557" spans="1:12" hidden="1" outlineLevel="1">
      <c r="B14557" s="249">
        <v>42767</v>
      </c>
      <c r="C14557" s="1" t="s">
        <v>525</v>
      </c>
      <c r="D14557" s="2">
        <v>60</v>
      </c>
      <c r="H14557" s="1009"/>
      <c r="I14557" s="32"/>
      <c r="K14557" s="13"/>
      <c r="L14557" s="13"/>
    </row>
    <row r="14558" spans="1:12" hidden="1" outlineLevel="1">
      <c r="B14558" s="249">
        <v>42767</v>
      </c>
      <c r="C14558" s="1" t="s">
        <v>8042</v>
      </c>
      <c r="D14558" s="2">
        <v>20</v>
      </c>
      <c r="G14558" s="13"/>
      <c r="H14558" s="1009"/>
      <c r="I14558" s="32"/>
      <c r="K14558" s="13"/>
      <c r="L14558" s="13"/>
    </row>
    <row r="14559" spans="1:12" hidden="1" outlineLevel="1">
      <c r="B14559" s="249">
        <v>42767</v>
      </c>
      <c r="C14559" s="1" t="s">
        <v>5687</v>
      </c>
      <c r="D14559" s="2">
        <v>15</v>
      </c>
      <c r="G14559" s="399"/>
      <c r="I14559" s="32"/>
      <c r="K14559" s="13"/>
      <c r="L14559" s="13"/>
    </row>
    <row r="14560" spans="1:12" hidden="1" outlineLevel="1">
      <c r="B14560" s="249">
        <v>42767</v>
      </c>
      <c r="C14560" s="1" t="s">
        <v>525</v>
      </c>
      <c r="D14560" s="2">
        <v>60</v>
      </c>
      <c r="G14560" s="399"/>
      <c r="H14560" s="1009"/>
      <c r="I14560" s="32"/>
      <c r="K14560" s="13"/>
      <c r="L14560" s="13"/>
    </row>
    <row r="14561" spans="2:12" hidden="1" outlineLevel="1">
      <c r="B14561" s="249">
        <v>42767</v>
      </c>
      <c r="C14561" s="1" t="s">
        <v>23</v>
      </c>
      <c r="D14561" s="2">
        <v>80</v>
      </c>
      <c r="G14561" s="399"/>
      <c r="H14561" s="1009"/>
      <c r="I14561" s="32"/>
      <c r="K14561" s="13"/>
      <c r="L14561" s="13"/>
    </row>
    <row r="14562" spans="2:12" hidden="1" outlineLevel="1">
      <c r="B14562" s="249">
        <v>42767</v>
      </c>
      <c r="C14562" s="1" t="s">
        <v>205</v>
      </c>
      <c r="D14562" s="2">
        <v>65</v>
      </c>
      <c r="I14562" s="32"/>
      <c r="K14562" s="13"/>
      <c r="L14562" s="13"/>
    </row>
    <row r="14563" spans="2:12" hidden="1" outlineLevel="1">
      <c r="B14563" s="249">
        <v>42768</v>
      </c>
      <c r="C14563" s="1" t="s">
        <v>154</v>
      </c>
      <c r="D14563" s="2">
        <v>80</v>
      </c>
      <c r="F14563" s="1321"/>
      <c r="G14563" s="1322"/>
      <c r="H14563" s="1009"/>
      <c r="I14563" s="32"/>
      <c r="K14563" s="13"/>
      <c r="L14563" s="13"/>
    </row>
    <row r="14564" spans="2:12" hidden="1" outlineLevel="1">
      <c r="B14564" s="249">
        <v>42768</v>
      </c>
      <c r="C14564" s="1" t="s">
        <v>224</v>
      </c>
      <c r="D14564" s="2">
        <v>10</v>
      </c>
      <c r="F14564" s="1321"/>
      <c r="G14564" s="1322"/>
      <c r="H14564" s="1009"/>
      <c r="I14564" s="32"/>
      <c r="K14564" s="13"/>
      <c r="L14564" s="13"/>
    </row>
    <row r="14565" spans="2:12" hidden="1" outlineLevel="1">
      <c r="B14565" s="249">
        <v>42768</v>
      </c>
      <c r="C14565" s="1" t="s">
        <v>525</v>
      </c>
      <c r="D14565" s="2">
        <v>110</v>
      </c>
      <c r="F14565" s="1321"/>
      <c r="G14565" s="1322"/>
      <c r="I14565" s="32"/>
      <c r="K14565" s="13"/>
      <c r="L14565" s="13"/>
    </row>
    <row r="14566" spans="2:12" hidden="1" outlineLevel="1">
      <c r="B14566" s="249">
        <v>42768</v>
      </c>
      <c r="C14566" s="1" t="s">
        <v>3962</v>
      </c>
      <c r="D14566" s="2">
        <v>15</v>
      </c>
      <c r="F14566" s="1321"/>
      <c r="G14566" s="1322"/>
      <c r="I14566" s="32"/>
      <c r="K14566" s="13"/>
      <c r="L14566" s="13"/>
    </row>
    <row r="14567" spans="2:12" hidden="1" outlineLevel="1">
      <c r="B14567" s="249">
        <v>42768</v>
      </c>
      <c r="C14567" s="1" t="s">
        <v>114</v>
      </c>
      <c r="D14567" s="2">
        <v>130</v>
      </c>
      <c r="F14567" s="32" t="s">
        <v>8061</v>
      </c>
      <c r="G14567" s="870"/>
      <c r="I14567" s="32"/>
      <c r="K14567" s="13"/>
      <c r="L14567" s="13"/>
    </row>
    <row r="14568" spans="2:12" hidden="1" outlineLevel="1">
      <c r="B14568" s="249">
        <v>42769</v>
      </c>
      <c r="C14568" s="1" t="s">
        <v>525</v>
      </c>
      <c r="D14568" s="2">
        <v>130</v>
      </c>
      <c r="F14568" s="32" t="s">
        <v>8062</v>
      </c>
      <c r="G14568" s="870">
        <v>1250</v>
      </c>
      <c r="I14568" s="32"/>
      <c r="K14568" s="13"/>
      <c r="L14568" s="13"/>
    </row>
    <row r="14569" spans="2:12" hidden="1" outlineLevel="1">
      <c r="B14569" s="249">
        <v>42769</v>
      </c>
      <c r="C14569" s="1" t="s">
        <v>5687</v>
      </c>
      <c r="D14569" s="2">
        <v>140</v>
      </c>
      <c r="F14569" s="32" t="s">
        <v>8063</v>
      </c>
      <c r="G14569" s="870">
        <v>120</v>
      </c>
      <c r="H14569" s="1009"/>
      <c r="I14569" s="32"/>
      <c r="K14569" s="13"/>
      <c r="L14569" s="13"/>
    </row>
    <row r="14570" spans="2:12" hidden="1" outlineLevel="1">
      <c r="B14570" s="249">
        <v>42769</v>
      </c>
      <c r="C14570" s="1" t="s">
        <v>1255</v>
      </c>
      <c r="D14570" s="2">
        <v>690</v>
      </c>
      <c r="F14570" s="32"/>
      <c r="G14570" s="870">
        <f>SUM(G14568:G14569)</f>
        <v>1370</v>
      </c>
      <c r="I14570" s="32"/>
      <c r="K14570" s="13"/>
      <c r="L14570" s="13"/>
    </row>
    <row r="14571" spans="2:12" hidden="1" outlineLevel="1">
      <c r="B14571" s="249">
        <v>42769</v>
      </c>
      <c r="C14571" s="1" t="s">
        <v>401</v>
      </c>
      <c r="D14571" s="2">
        <v>30</v>
      </c>
      <c r="F14571" s="32"/>
      <c r="G14571" s="870"/>
      <c r="I14571" s="32"/>
      <c r="K14571" s="13"/>
      <c r="L14571" s="13"/>
    </row>
    <row r="14572" spans="2:12" hidden="1" outlineLevel="1">
      <c r="B14572" s="249">
        <v>42769</v>
      </c>
      <c r="C14572" s="1" t="s">
        <v>2625</v>
      </c>
      <c r="D14572" s="2">
        <v>300</v>
      </c>
      <c r="F14572" s="2" t="s">
        <v>8035</v>
      </c>
      <c r="G14572" s="870">
        <v>1500</v>
      </c>
      <c r="I14572" s="32"/>
      <c r="K14572" s="13"/>
    </row>
    <row r="14573" spans="2:12" hidden="1" outlineLevel="1">
      <c r="B14573" s="249">
        <v>42770</v>
      </c>
      <c r="C14573" s="1" t="s">
        <v>401</v>
      </c>
      <c r="D14573" s="2">
        <v>30</v>
      </c>
      <c r="F14573" s="32" t="s">
        <v>8100</v>
      </c>
      <c r="G14573" s="870">
        <v>800</v>
      </c>
      <c r="I14573" s="32"/>
      <c r="K14573" s="13"/>
    </row>
    <row r="14574" spans="2:12" hidden="1" outlineLevel="1">
      <c r="B14574" s="249">
        <v>42770</v>
      </c>
      <c r="C14574" s="1" t="s">
        <v>12</v>
      </c>
      <c r="D14574" s="2">
        <v>180</v>
      </c>
      <c r="F14574" s="32" t="s">
        <v>8122</v>
      </c>
      <c r="G14574" s="870">
        <v>500</v>
      </c>
      <c r="I14574" s="32"/>
      <c r="K14574" s="13"/>
    </row>
    <row r="14575" spans="2:12" hidden="1" outlineLevel="1">
      <c r="B14575" s="249">
        <v>42770</v>
      </c>
      <c r="C14575" s="1" t="s">
        <v>224</v>
      </c>
      <c r="D14575" s="2">
        <v>20</v>
      </c>
      <c r="F14575" s="32" t="s">
        <v>8125</v>
      </c>
      <c r="G14575" s="870">
        <v>120</v>
      </c>
      <c r="I14575" s="32"/>
      <c r="J14575" s="2"/>
      <c r="K14575" s="13"/>
    </row>
    <row r="14576" spans="2:12" hidden="1" outlineLevel="1">
      <c r="B14576" s="249">
        <v>42771</v>
      </c>
      <c r="C14576" s="1" t="s">
        <v>114</v>
      </c>
      <c r="D14576" s="2">
        <v>330</v>
      </c>
      <c r="F14576" s="32"/>
      <c r="G14576" s="870">
        <f>SUM(G14572:G14575)</f>
        <v>2920</v>
      </c>
      <c r="K14576" s="13"/>
    </row>
    <row r="14577" spans="2:11" hidden="1" outlineLevel="1">
      <c r="B14577" s="249">
        <v>42771</v>
      </c>
      <c r="C14577" s="1" t="s">
        <v>7141</v>
      </c>
      <c r="D14577" s="2">
        <v>120</v>
      </c>
      <c r="F14577" s="32"/>
      <c r="G14577" s="870"/>
      <c r="I14577" s="32"/>
      <c r="K14577" s="13"/>
    </row>
    <row r="14578" spans="2:11" hidden="1" outlineLevel="1">
      <c r="B14578" s="249">
        <v>42771</v>
      </c>
      <c r="C14578" s="1" t="s">
        <v>57</v>
      </c>
      <c r="D14578" s="2">
        <v>318</v>
      </c>
      <c r="F14578" s="32" t="s">
        <v>8126</v>
      </c>
      <c r="G14578" s="870">
        <v>8000</v>
      </c>
      <c r="H14578" s="1009"/>
      <c r="K14578" s="13"/>
    </row>
    <row r="14579" spans="2:11" hidden="1" outlineLevel="1">
      <c r="B14579" s="249">
        <v>42772</v>
      </c>
      <c r="C14579" s="1" t="s">
        <v>51</v>
      </c>
      <c r="D14579" s="2">
        <v>190</v>
      </c>
      <c r="F14579" s="32" t="s">
        <v>8127</v>
      </c>
      <c r="G14579" s="870">
        <v>2000</v>
      </c>
      <c r="K14579" s="13"/>
    </row>
    <row r="14580" spans="2:11" hidden="1" outlineLevel="1">
      <c r="B14580" s="249">
        <v>42772</v>
      </c>
      <c r="C14580" s="1" t="s">
        <v>8064</v>
      </c>
      <c r="D14580" s="2">
        <v>20</v>
      </c>
      <c r="F14580" s="32" t="s">
        <v>8128</v>
      </c>
      <c r="G14580" s="870">
        <f>G14578-G14579</f>
        <v>6000</v>
      </c>
      <c r="K14580" s="13"/>
    </row>
    <row r="14581" spans="2:11" hidden="1" outlineLevel="1">
      <c r="B14581" s="249">
        <v>42772</v>
      </c>
      <c r="C14581" s="1" t="s">
        <v>401</v>
      </c>
      <c r="D14581" s="2">
        <v>30</v>
      </c>
      <c r="F14581" s="1" t="s">
        <v>3546</v>
      </c>
      <c r="G14581" s="2">
        <v>500</v>
      </c>
      <c r="K14581" s="13"/>
    </row>
    <row r="14582" spans="2:11" hidden="1" outlineLevel="1">
      <c r="B14582" s="249">
        <v>42772</v>
      </c>
      <c r="C14582" s="1" t="s">
        <v>23</v>
      </c>
      <c r="D14582" s="2">
        <v>200</v>
      </c>
      <c r="F14582" s="32" t="s">
        <v>8128</v>
      </c>
      <c r="G14582" s="2">
        <f>SUM(G14580:G14581)</f>
        <v>6500</v>
      </c>
      <c r="K14582" s="13"/>
    </row>
    <row r="14583" spans="2:11" hidden="1" outlineLevel="1">
      <c r="B14583" s="249">
        <v>42772</v>
      </c>
      <c r="C14583" s="1" t="s">
        <v>18</v>
      </c>
      <c r="D14583" s="2">
        <v>550</v>
      </c>
      <c r="F14583" s="1" t="s">
        <v>8129</v>
      </c>
      <c r="G14583" s="399">
        <f>G14576</f>
        <v>2920</v>
      </c>
      <c r="H14583" s="1009"/>
    </row>
    <row r="14584" spans="2:11" hidden="1" outlineLevel="1">
      <c r="B14584" s="249">
        <v>42772</v>
      </c>
      <c r="C14584" s="1" t="s">
        <v>901</v>
      </c>
      <c r="D14584" s="2">
        <v>10</v>
      </c>
      <c r="F14584" s="32" t="s">
        <v>8128</v>
      </c>
      <c r="G14584" s="2">
        <f>G14582-G14583</f>
        <v>3580</v>
      </c>
      <c r="H14584" s="1009"/>
      <c r="K14584" s="13"/>
    </row>
    <row r="14585" spans="2:11" hidden="1" outlineLevel="1">
      <c r="B14585" s="249">
        <v>42773</v>
      </c>
      <c r="C14585" s="1" t="s">
        <v>525</v>
      </c>
      <c r="D14585" s="2">
        <v>92</v>
      </c>
      <c r="J14585" s="1" t="s">
        <v>195</v>
      </c>
      <c r="K14585" s="13">
        <f>SUM(K14533:K14584)</f>
        <v>1433</v>
      </c>
    </row>
    <row r="14586" spans="2:11" hidden="1" outlineLevel="1">
      <c r="B14586" s="249">
        <v>42773</v>
      </c>
      <c r="C14586" s="1" t="s">
        <v>57</v>
      </c>
      <c r="D14586" s="2">
        <v>20</v>
      </c>
      <c r="J14586" s="1" t="s">
        <v>130</v>
      </c>
      <c r="K14586" s="225">
        <f>K14529-K14585</f>
        <v>4571.96</v>
      </c>
    </row>
    <row r="14587" spans="2:11" hidden="1" outlineLevel="1">
      <c r="B14587" s="249">
        <v>42773</v>
      </c>
      <c r="C14587" s="1" t="s">
        <v>901</v>
      </c>
      <c r="D14587" s="2">
        <v>10</v>
      </c>
    </row>
    <row r="14588" spans="2:11" hidden="1" outlineLevel="1">
      <c r="B14588" s="249">
        <v>42773</v>
      </c>
      <c r="C14588" s="1" t="s">
        <v>23</v>
      </c>
      <c r="D14588" s="2">
        <v>140</v>
      </c>
      <c r="I14588" s="72"/>
      <c r="K14588" s="2"/>
    </row>
    <row r="14589" spans="2:11" hidden="1" outlineLevel="1">
      <c r="B14589" s="249">
        <v>42773</v>
      </c>
      <c r="C14589" s="1" t="s">
        <v>51</v>
      </c>
      <c r="D14589" s="2">
        <v>20</v>
      </c>
      <c r="I14589" s="32"/>
      <c r="K14589" s="2"/>
    </row>
    <row r="14590" spans="2:11" hidden="1" outlineLevel="1">
      <c r="B14590" s="249">
        <v>42773</v>
      </c>
      <c r="C14590" s="1" t="s">
        <v>336</v>
      </c>
      <c r="D14590" s="2">
        <v>40</v>
      </c>
    </row>
    <row r="14591" spans="2:11" hidden="1" outlineLevel="1">
      <c r="B14591" s="249">
        <v>42774</v>
      </c>
      <c r="C14591" s="1" t="s">
        <v>18</v>
      </c>
      <c r="D14591" s="2">
        <v>50</v>
      </c>
      <c r="F14591" s="2"/>
    </row>
    <row r="14592" spans="2:11" hidden="1" outlineLevel="1">
      <c r="B14592" s="249">
        <v>42774</v>
      </c>
      <c r="C14592" s="1" t="s">
        <v>525</v>
      </c>
      <c r="D14592" s="2">
        <v>90</v>
      </c>
      <c r="F14592" s="2"/>
    </row>
    <row r="14593" spans="2:9" hidden="1" outlineLevel="1">
      <c r="B14593" s="249">
        <v>42774</v>
      </c>
      <c r="C14593" s="1" t="s">
        <v>114</v>
      </c>
      <c r="D14593" s="2">
        <v>40</v>
      </c>
      <c r="F14593" s="2"/>
    </row>
    <row r="14594" spans="2:9" hidden="1" outlineLevel="1">
      <c r="B14594" s="249">
        <v>42774</v>
      </c>
      <c r="C14594" s="1" t="s">
        <v>8087</v>
      </c>
      <c r="D14594" s="2">
        <v>300</v>
      </c>
      <c r="F14594" s="2"/>
    </row>
    <row r="14595" spans="2:9" hidden="1" outlineLevel="1">
      <c r="B14595" s="249">
        <v>42774</v>
      </c>
      <c r="C14595" s="1" t="s">
        <v>525</v>
      </c>
      <c r="D14595" s="2">
        <v>15</v>
      </c>
    </row>
    <row r="14596" spans="2:9" hidden="1" outlineLevel="1">
      <c r="B14596" s="249">
        <v>42774</v>
      </c>
      <c r="C14596" s="1" t="s">
        <v>8088</v>
      </c>
      <c r="D14596" s="2">
        <v>40</v>
      </c>
      <c r="G14596" s="2"/>
      <c r="H14596" s="2"/>
      <c r="I14596" s="2"/>
    </row>
    <row r="14597" spans="2:9" hidden="1" outlineLevel="1">
      <c r="B14597" s="249">
        <v>42775</v>
      </c>
      <c r="C14597" s="1" t="s">
        <v>246</v>
      </c>
      <c r="D14597" s="2">
        <v>300</v>
      </c>
      <c r="F14597" s="2"/>
      <c r="G14597" s="2"/>
      <c r="H14597" s="2"/>
      <c r="I14597" s="2"/>
    </row>
    <row r="14598" spans="2:9" hidden="1" outlineLevel="1">
      <c r="B14598" s="249">
        <v>42775</v>
      </c>
      <c r="C14598" s="1" t="s">
        <v>367</v>
      </c>
      <c r="D14598" s="2">
        <v>30</v>
      </c>
      <c r="F14598" s="2"/>
      <c r="G14598" s="2"/>
      <c r="H14598" s="2"/>
      <c r="I14598" s="2"/>
    </row>
    <row r="14599" spans="2:9" hidden="1" outlineLevel="1">
      <c r="B14599" s="249">
        <v>42775</v>
      </c>
      <c r="C14599" s="1" t="s">
        <v>289</v>
      </c>
      <c r="D14599" s="2">
        <v>20</v>
      </c>
      <c r="G14599" s="2"/>
      <c r="H14599" s="2"/>
      <c r="I14599" s="2"/>
    </row>
    <row r="14600" spans="2:9" hidden="1" outlineLevel="1">
      <c r="B14600" s="249">
        <v>42775</v>
      </c>
      <c r="C14600" s="1" t="s">
        <v>346</v>
      </c>
      <c r="D14600" s="2">
        <v>20</v>
      </c>
      <c r="G14600" s="2"/>
      <c r="H14600" s="2"/>
      <c r="I14600" s="2"/>
    </row>
    <row r="14601" spans="2:9" hidden="1" outlineLevel="1">
      <c r="B14601" s="249">
        <v>42775</v>
      </c>
      <c r="C14601" s="1" t="s">
        <v>2707</v>
      </c>
      <c r="D14601" s="2">
        <v>10</v>
      </c>
      <c r="F14601" s="2"/>
      <c r="G14601" s="2"/>
      <c r="H14601" s="2"/>
      <c r="I14601" s="2"/>
    </row>
    <row r="14602" spans="2:9" hidden="1" outlineLevel="1">
      <c r="B14602" s="249">
        <v>42775</v>
      </c>
      <c r="C14602" s="1" t="s">
        <v>3264</v>
      </c>
      <c r="D14602" s="2">
        <v>25</v>
      </c>
      <c r="F14602" s="2"/>
      <c r="G14602" s="2"/>
      <c r="H14602" s="2"/>
      <c r="I14602" s="2"/>
    </row>
    <row r="14603" spans="2:9" hidden="1" outlineLevel="1">
      <c r="B14603" s="249">
        <v>42776</v>
      </c>
      <c r="C14603" s="1" t="s">
        <v>8089</v>
      </c>
      <c r="D14603" s="2">
        <v>100</v>
      </c>
      <c r="G14603" s="2"/>
      <c r="H14603" s="2"/>
    </row>
    <row r="14604" spans="2:9" hidden="1" outlineLevel="1">
      <c r="B14604" s="249">
        <v>42776</v>
      </c>
      <c r="C14604" s="1" t="s">
        <v>114</v>
      </c>
      <c r="D14604" s="2">
        <v>36</v>
      </c>
      <c r="F14604" s="2"/>
      <c r="G14604" s="2"/>
      <c r="H14604" s="2"/>
    </row>
    <row r="14605" spans="2:9" hidden="1" outlineLevel="1">
      <c r="B14605" s="249">
        <v>42776</v>
      </c>
      <c r="C14605" s="1" t="s">
        <v>968</v>
      </c>
      <c r="D14605" s="2">
        <v>680</v>
      </c>
      <c r="F14605" s="2"/>
      <c r="H14605" s="7"/>
    </row>
    <row r="14606" spans="2:9" hidden="1" outlineLevel="1">
      <c r="B14606" s="249">
        <v>42776</v>
      </c>
      <c r="C14606" s="1" t="s">
        <v>23</v>
      </c>
      <c r="D14606" s="2">
        <v>120</v>
      </c>
      <c r="F14606" s="2"/>
      <c r="H14606" s="7"/>
    </row>
    <row r="14607" spans="2:9" hidden="1" outlineLevel="1">
      <c r="B14607" s="249">
        <v>42777</v>
      </c>
      <c r="C14607" s="1" t="s">
        <v>23</v>
      </c>
      <c r="D14607" s="2">
        <v>300</v>
      </c>
      <c r="H14607" s="7"/>
    </row>
    <row r="14608" spans="2:9" hidden="1" outlineLevel="1">
      <c r="B14608" s="249">
        <v>42777</v>
      </c>
      <c r="C14608" s="1" t="s">
        <v>289</v>
      </c>
      <c r="D14608" s="2">
        <v>20</v>
      </c>
      <c r="F14608" s="2"/>
      <c r="G14608" s="2"/>
    </row>
    <row r="14609" spans="2:15" hidden="1" outlineLevel="1">
      <c r="B14609" s="249">
        <v>42778</v>
      </c>
      <c r="C14609" s="1" t="s">
        <v>8090</v>
      </c>
      <c r="D14609" s="2">
        <v>1900</v>
      </c>
      <c r="G14609" s="2"/>
    </row>
    <row r="14610" spans="2:15" hidden="1" outlineLevel="1">
      <c r="B14610" s="249">
        <v>42778</v>
      </c>
      <c r="C14610" s="1" t="s">
        <v>2177</v>
      </c>
      <c r="D14610" s="2">
        <v>200</v>
      </c>
      <c r="E14610" s="2"/>
      <c r="G14610" s="2"/>
    </row>
    <row r="14611" spans="2:15" hidden="1" outlineLevel="1">
      <c r="B14611" s="249">
        <v>42778</v>
      </c>
      <c r="C14611" s="1" t="s">
        <v>173</v>
      </c>
      <c r="D14611" s="2">
        <v>50</v>
      </c>
      <c r="F14611" s="2"/>
    </row>
    <row r="14612" spans="2:15" hidden="1" outlineLevel="1">
      <c r="B14612" s="249">
        <v>42779</v>
      </c>
      <c r="C14612" s="1" t="s">
        <v>605</v>
      </c>
      <c r="D14612" s="2">
        <v>100</v>
      </c>
    </row>
    <row r="14613" spans="2:15" hidden="1" outlineLevel="1">
      <c r="B14613" s="249">
        <v>42779</v>
      </c>
      <c r="C14613" s="1" t="s">
        <v>525</v>
      </c>
      <c r="D14613" s="2">
        <v>120</v>
      </c>
    </row>
    <row r="14614" spans="2:15" hidden="1" outlineLevel="1">
      <c r="B14614" s="249">
        <v>42780</v>
      </c>
      <c r="C14614" s="1" t="s">
        <v>289</v>
      </c>
      <c r="D14614" s="2">
        <v>70</v>
      </c>
      <c r="F14614" s="2"/>
    </row>
    <row r="14615" spans="2:15" hidden="1" outlineLevel="1">
      <c r="B14615" s="249">
        <v>42780</v>
      </c>
      <c r="C14615" s="1" t="s">
        <v>525</v>
      </c>
      <c r="D14615" s="2">
        <v>50</v>
      </c>
    </row>
    <row r="14616" spans="2:15" hidden="1" outlineLevel="1">
      <c r="B14616" s="249">
        <v>42780</v>
      </c>
      <c r="C14616" s="1" t="s">
        <v>114</v>
      </c>
      <c r="D14616" s="2">
        <v>100</v>
      </c>
      <c r="F14616" s="2"/>
    </row>
    <row r="14617" spans="2:15" hidden="1" outlineLevel="1">
      <c r="B14617" s="249">
        <v>42780</v>
      </c>
      <c r="C14617" s="1" t="s">
        <v>516</v>
      </c>
      <c r="D14617" s="2">
        <v>30</v>
      </c>
    </row>
    <row r="14618" spans="2:15" hidden="1" outlineLevel="1">
      <c r="B14618" s="249">
        <v>42780</v>
      </c>
      <c r="C14618" s="1" t="s">
        <v>8091</v>
      </c>
      <c r="D14618" s="2">
        <v>20</v>
      </c>
      <c r="F14618" s="2"/>
    </row>
    <row r="14619" spans="2:15" hidden="1" outlineLevel="1">
      <c r="B14619" s="249">
        <v>42781</v>
      </c>
      <c r="C14619" s="1" t="s">
        <v>246</v>
      </c>
      <c r="D14619" s="2">
        <v>40</v>
      </c>
      <c r="F14619" s="2"/>
    </row>
    <row r="14620" spans="2:15" hidden="1" outlineLevel="1">
      <c r="B14620" s="249">
        <v>42781</v>
      </c>
      <c r="C14620" s="1" t="s">
        <v>525</v>
      </c>
      <c r="D14620" s="2">
        <v>100</v>
      </c>
    </row>
    <row r="14621" spans="2:15" hidden="1" outlineLevel="1">
      <c r="B14621" s="249">
        <v>42781</v>
      </c>
      <c r="C14621" s="1" t="s">
        <v>5687</v>
      </c>
      <c r="D14621" s="2">
        <v>90</v>
      </c>
      <c r="F14621" s="2"/>
    </row>
    <row r="14622" spans="2:15" hidden="1" outlineLevel="1">
      <c r="B14622" s="249">
        <v>42782</v>
      </c>
      <c r="C14622" s="1" t="s">
        <v>6147</v>
      </c>
      <c r="D14622" s="2">
        <v>200</v>
      </c>
      <c r="F14622" s="233"/>
      <c r="G14622"/>
      <c r="H14622"/>
      <c r="I14622"/>
      <c r="J14622"/>
      <c r="K14622"/>
      <c r="L14622"/>
      <c r="M14622"/>
      <c r="N14622"/>
      <c r="O14622"/>
    </row>
    <row r="14623" spans="2:15" hidden="1" outlineLevel="1">
      <c r="B14623" s="249">
        <v>42782</v>
      </c>
      <c r="C14623" s="1" t="s">
        <v>7913</v>
      </c>
      <c r="D14623" s="2">
        <v>300</v>
      </c>
    </row>
    <row r="14624" spans="2:15" hidden="1" outlineLevel="1">
      <c r="B14624" s="249">
        <v>42782</v>
      </c>
      <c r="C14624" s="1" t="s">
        <v>525</v>
      </c>
      <c r="D14624" s="2">
        <v>60</v>
      </c>
      <c r="G14624" s="2"/>
      <c r="I14624" s="32"/>
      <c r="K14624" s="2"/>
    </row>
    <row r="14625" spans="2:11" hidden="1" outlineLevel="1">
      <c r="B14625" s="249">
        <v>42782</v>
      </c>
      <c r="C14625" s="1" t="s">
        <v>48</v>
      </c>
      <c r="D14625" s="2">
        <v>70</v>
      </c>
      <c r="F14625" s="2"/>
      <c r="I14625" s="32"/>
      <c r="K14625" s="2"/>
    </row>
    <row r="14626" spans="2:11" hidden="1" outlineLevel="1">
      <c r="B14626" s="249">
        <v>42782</v>
      </c>
      <c r="C14626" s="2" t="s">
        <v>114</v>
      </c>
      <c r="D14626" s="2">
        <v>200</v>
      </c>
      <c r="F14626" s="2"/>
    </row>
    <row r="14627" spans="2:11" hidden="1" outlineLevel="1">
      <c r="B14627" s="249">
        <v>42783</v>
      </c>
      <c r="C14627" s="2" t="s">
        <v>51</v>
      </c>
      <c r="D14627" s="2">
        <v>210</v>
      </c>
      <c r="F14627" s="2"/>
    </row>
    <row r="14628" spans="2:11" hidden="1" outlineLevel="1">
      <c r="B14628" s="249">
        <v>42783</v>
      </c>
      <c r="C14628" s="2" t="s">
        <v>48</v>
      </c>
      <c r="D14628" s="2">
        <v>33</v>
      </c>
      <c r="F14628" s="2"/>
      <c r="G14628" s="2"/>
    </row>
    <row r="14629" spans="2:11" hidden="1" outlineLevel="1">
      <c r="B14629" s="249">
        <v>42783</v>
      </c>
      <c r="C14629" s="1" t="s">
        <v>18</v>
      </c>
      <c r="D14629" s="2">
        <v>417</v>
      </c>
      <c r="F14629" s="2"/>
    </row>
    <row r="14630" spans="2:11" hidden="1" outlineLevel="1">
      <c r="B14630" s="249">
        <v>42783</v>
      </c>
      <c r="C14630" s="1" t="s">
        <v>23</v>
      </c>
      <c r="D14630" s="2">
        <v>200</v>
      </c>
    </row>
    <row r="14631" spans="2:11" hidden="1" outlineLevel="1">
      <c r="B14631" s="249">
        <v>42784</v>
      </c>
      <c r="C14631" s="1" t="s">
        <v>948</v>
      </c>
      <c r="D14631" s="2">
        <v>650</v>
      </c>
    </row>
    <row r="14632" spans="2:11" hidden="1" outlineLevel="1">
      <c r="B14632" s="249">
        <v>42784</v>
      </c>
      <c r="C14632" s="1" t="s">
        <v>57</v>
      </c>
      <c r="D14632" s="2">
        <v>340</v>
      </c>
    </row>
    <row r="14633" spans="2:11" hidden="1" outlineLevel="1">
      <c r="B14633" s="249">
        <v>42784</v>
      </c>
      <c r="C14633" s="1" t="s">
        <v>7717</v>
      </c>
      <c r="D14633" s="2">
        <v>140</v>
      </c>
    </row>
    <row r="14634" spans="2:11" hidden="1" outlineLevel="1">
      <c r="B14634" s="249">
        <v>42784</v>
      </c>
      <c r="C14634" s="1" t="s">
        <v>516</v>
      </c>
      <c r="D14634" s="2">
        <v>40</v>
      </c>
      <c r="F14634" s="2"/>
    </row>
    <row r="14635" spans="2:11" hidden="1" outlineLevel="1">
      <c r="B14635" s="249">
        <v>42784</v>
      </c>
      <c r="C14635" s="1" t="s">
        <v>401</v>
      </c>
      <c r="D14635" s="2">
        <v>80</v>
      </c>
    </row>
    <row r="14636" spans="2:11" hidden="1" outlineLevel="1">
      <c r="B14636" s="249">
        <v>42784</v>
      </c>
      <c r="C14636" s="1" t="s">
        <v>289</v>
      </c>
      <c r="D14636" s="2">
        <v>20</v>
      </c>
      <c r="F14636" s="2"/>
    </row>
    <row r="14637" spans="2:11" hidden="1" outlineLevel="1">
      <c r="B14637" s="249">
        <v>42785</v>
      </c>
      <c r="C14637" s="1" t="s">
        <v>12</v>
      </c>
      <c r="D14637" s="2">
        <v>260</v>
      </c>
      <c r="F14637" s="2"/>
    </row>
    <row r="14638" spans="2:11" hidden="1" outlineLevel="1">
      <c r="B14638" s="249">
        <v>42786</v>
      </c>
      <c r="C14638" s="1" t="s">
        <v>525</v>
      </c>
      <c r="D14638" s="2">
        <v>65</v>
      </c>
    </row>
    <row r="14639" spans="2:11" hidden="1" outlineLevel="1">
      <c r="B14639" s="249">
        <v>42786</v>
      </c>
      <c r="C14639" s="1" t="s">
        <v>2950</v>
      </c>
      <c r="D14639" s="2">
        <v>60</v>
      </c>
    </row>
    <row r="14640" spans="2:11" hidden="1" outlineLevel="1">
      <c r="B14640" s="249">
        <v>42786</v>
      </c>
      <c r="C14640" s="1" t="s">
        <v>525</v>
      </c>
      <c r="D14640" s="2">
        <v>50</v>
      </c>
    </row>
    <row r="14641" spans="2:10" hidden="1" outlineLevel="1">
      <c r="B14641" s="249">
        <v>42786</v>
      </c>
      <c r="C14641" s="1" t="s">
        <v>8107</v>
      </c>
      <c r="D14641" s="2">
        <v>100</v>
      </c>
      <c r="F14641" s="2"/>
    </row>
    <row r="14642" spans="2:10" hidden="1" outlineLevel="1">
      <c r="B14642" s="249">
        <v>42787</v>
      </c>
      <c r="C14642" s="1" t="s">
        <v>525</v>
      </c>
      <c r="D14642" s="2">
        <v>140</v>
      </c>
      <c r="F14642" s="2"/>
    </row>
    <row r="14643" spans="2:10" hidden="1" outlineLevel="1">
      <c r="B14643" s="249">
        <v>42787</v>
      </c>
      <c r="C14643" s="1" t="s">
        <v>8111</v>
      </c>
      <c r="D14643" s="2">
        <v>20</v>
      </c>
      <c r="F14643" s="2"/>
      <c r="H14643" s="7"/>
    </row>
    <row r="14644" spans="2:10" hidden="1" outlineLevel="1">
      <c r="B14644" s="249">
        <v>42787</v>
      </c>
      <c r="C14644" s="1" t="s">
        <v>401</v>
      </c>
      <c r="D14644" s="2">
        <v>60</v>
      </c>
      <c r="H14644" s="7"/>
    </row>
    <row r="14645" spans="2:10" hidden="1" outlineLevel="1">
      <c r="B14645" s="249">
        <v>42788</v>
      </c>
      <c r="C14645" s="1" t="s">
        <v>525</v>
      </c>
      <c r="D14645" s="2">
        <v>100</v>
      </c>
      <c r="J14645" s="7"/>
    </row>
    <row r="14646" spans="2:10" hidden="1" outlineLevel="1">
      <c r="B14646" s="249">
        <v>42789</v>
      </c>
      <c r="C14646" s="1" t="s">
        <v>525</v>
      </c>
      <c r="D14646" s="2">
        <v>160</v>
      </c>
      <c r="F14646" s="2"/>
      <c r="J14646" s="7"/>
    </row>
    <row r="14647" spans="2:10" hidden="1" outlineLevel="1">
      <c r="B14647" s="249">
        <v>42790</v>
      </c>
      <c r="C14647" s="1" t="s">
        <v>525</v>
      </c>
      <c r="D14647" s="2">
        <v>160</v>
      </c>
      <c r="F14647" s="2"/>
    </row>
    <row r="14648" spans="2:10" hidden="1" outlineLevel="1">
      <c r="B14648" s="249">
        <v>42790</v>
      </c>
      <c r="C14648" s="1" t="s">
        <v>8117</v>
      </c>
      <c r="D14648" s="2">
        <v>1000</v>
      </c>
      <c r="H14648" s="2"/>
    </row>
    <row r="14649" spans="2:10" hidden="1" outlineLevel="1">
      <c r="B14649" s="249">
        <v>42791</v>
      </c>
      <c r="C14649" s="1" t="s">
        <v>977</v>
      </c>
      <c r="D14649" s="2">
        <v>40</v>
      </c>
      <c r="F14649" s="2"/>
    </row>
    <row r="14650" spans="2:10" hidden="1" outlineLevel="1">
      <c r="B14650" s="249">
        <v>42791</v>
      </c>
      <c r="C14650" s="1" t="s">
        <v>48</v>
      </c>
      <c r="D14650" s="2">
        <v>40</v>
      </c>
      <c r="F14650" s="2"/>
    </row>
    <row r="14651" spans="2:10" hidden="1" outlineLevel="1">
      <c r="B14651" s="249">
        <v>42791</v>
      </c>
      <c r="C14651" s="1" t="s">
        <v>18</v>
      </c>
      <c r="D14651" s="2">
        <v>685</v>
      </c>
      <c r="F14651" s="2"/>
    </row>
    <row r="14652" spans="2:10" hidden="1" outlineLevel="1">
      <c r="B14652" s="249">
        <v>42791</v>
      </c>
      <c r="C14652" s="1" t="s">
        <v>2625</v>
      </c>
      <c r="D14652" s="2">
        <v>300</v>
      </c>
    </row>
    <row r="14653" spans="2:10" hidden="1" outlineLevel="1">
      <c r="B14653" s="249">
        <v>42791</v>
      </c>
      <c r="C14653" s="1" t="s">
        <v>23</v>
      </c>
      <c r="D14653" s="2">
        <v>170</v>
      </c>
    </row>
    <row r="14654" spans="2:10" hidden="1" outlineLevel="1">
      <c r="B14654" s="249">
        <v>42791</v>
      </c>
      <c r="C14654" s="1" t="s">
        <v>246</v>
      </c>
      <c r="D14654" s="2">
        <v>140</v>
      </c>
    </row>
    <row r="14655" spans="2:10" hidden="1" outlineLevel="1">
      <c r="B14655" s="249">
        <v>42792</v>
      </c>
      <c r="C14655" s="1" t="s">
        <v>8118</v>
      </c>
      <c r="D14655" s="2">
        <v>250</v>
      </c>
    </row>
    <row r="14656" spans="2:10" hidden="1" outlineLevel="1">
      <c r="B14656" s="249">
        <v>42792</v>
      </c>
      <c r="C14656" s="1" t="s">
        <v>63</v>
      </c>
      <c r="D14656" s="2">
        <v>15</v>
      </c>
    </row>
    <row r="14657" spans="2:6" hidden="1" outlineLevel="1">
      <c r="B14657" s="249">
        <v>42792</v>
      </c>
      <c r="C14657" s="1" t="s">
        <v>8119</v>
      </c>
      <c r="D14657" s="2">
        <v>550</v>
      </c>
    </row>
    <row r="14658" spans="2:6" hidden="1" outlineLevel="1">
      <c r="B14658" s="249">
        <v>42792</v>
      </c>
      <c r="C14658" s="1" t="s">
        <v>8120</v>
      </c>
      <c r="D14658" s="2">
        <v>800</v>
      </c>
      <c r="F14658" s="2"/>
    </row>
    <row r="14659" spans="2:6" hidden="1" outlineLevel="1">
      <c r="B14659" s="249">
        <v>42792</v>
      </c>
      <c r="C14659" s="1" t="s">
        <v>8121</v>
      </c>
      <c r="D14659" s="2">
        <v>500</v>
      </c>
      <c r="F14659" s="2"/>
    </row>
    <row r="14660" spans="2:6" hidden="1" outlineLevel="1">
      <c r="B14660" s="249">
        <v>42792</v>
      </c>
      <c r="C14660" s="1" t="s">
        <v>23</v>
      </c>
      <c r="D14660" s="2">
        <v>350</v>
      </c>
    </row>
    <row r="14661" spans="2:6" hidden="1" outlineLevel="1">
      <c r="B14661" s="249">
        <v>42793</v>
      </c>
      <c r="C14661" s="1" t="s">
        <v>525</v>
      </c>
      <c r="D14661" s="2">
        <v>85</v>
      </c>
      <c r="F14661" s="2"/>
    </row>
    <row r="14662" spans="2:6" hidden="1" outlineLevel="1">
      <c r="B14662" s="249">
        <v>42793</v>
      </c>
      <c r="C14662" s="1" t="s">
        <v>5687</v>
      </c>
      <c r="D14662" s="2">
        <v>55</v>
      </c>
    </row>
    <row r="14663" spans="2:6" hidden="1" outlineLevel="1">
      <c r="B14663" s="249">
        <v>42793</v>
      </c>
      <c r="C14663" s="1" t="s">
        <v>525</v>
      </c>
      <c r="D14663" s="2">
        <v>50</v>
      </c>
      <c r="F14663" s="2"/>
    </row>
    <row r="14664" spans="2:6" hidden="1" outlineLevel="1">
      <c r="B14664" s="249">
        <v>42793</v>
      </c>
      <c r="C14664" s="2" t="s">
        <v>23</v>
      </c>
      <c r="D14664" s="2">
        <v>145</v>
      </c>
      <c r="F14664" s="2"/>
    </row>
    <row r="14665" spans="2:6" hidden="1" outlineLevel="1">
      <c r="B14665" s="249">
        <v>42793</v>
      </c>
      <c r="C14665" s="2" t="s">
        <v>48</v>
      </c>
      <c r="D14665" s="2">
        <v>35</v>
      </c>
      <c r="F14665" s="2"/>
    </row>
    <row r="14666" spans="2:6" hidden="1" outlineLevel="1">
      <c r="B14666" s="249">
        <v>42793</v>
      </c>
      <c r="C14666" s="1" t="s">
        <v>8123</v>
      </c>
      <c r="D14666" s="2">
        <v>45</v>
      </c>
    </row>
    <row r="14667" spans="2:6" hidden="1" outlineLevel="1">
      <c r="B14667" s="249">
        <v>42793</v>
      </c>
      <c r="C14667" s="1" t="s">
        <v>8064</v>
      </c>
      <c r="D14667" s="2">
        <v>170</v>
      </c>
      <c r="F14667" s="2"/>
    </row>
    <row r="14668" spans="2:6" hidden="1" outlineLevel="1">
      <c r="B14668" s="249">
        <v>42793</v>
      </c>
      <c r="C14668" s="1" t="s">
        <v>4529</v>
      </c>
      <c r="D14668" s="2">
        <v>10</v>
      </c>
      <c r="F14668" s="2"/>
    </row>
    <row r="14669" spans="2:6" hidden="1" outlineLevel="1">
      <c r="B14669" s="249">
        <v>42793</v>
      </c>
      <c r="C14669" s="1" t="s">
        <v>246</v>
      </c>
      <c r="D14669" s="2">
        <v>90</v>
      </c>
      <c r="F14669" s="2"/>
    </row>
    <row r="14670" spans="2:6" hidden="1" outlineLevel="1">
      <c r="B14670" s="249">
        <v>42794</v>
      </c>
      <c r="C14670" s="1" t="s">
        <v>525</v>
      </c>
      <c r="D14670" s="2">
        <v>100</v>
      </c>
      <c r="F14670" s="2"/>
    </row>
    <row r="14671" spans="2:6" hidden="1" outlineLevel="1">
      <c r="B14671" s="249">
        <v>42794</v>
      </c>
      <c r="C14671" s="1" t="s">
        <v>97</v>
      </c>
      <c r="D14671" s="2">
        <v>40</v>
      </c>
    </row>
    <row r="14672" spans="2:6" hidden="1" outlineLevel="1">
      <c r="B14672" s="249">
        <v>42794</v>
      </c>
      <c r="C14672" s="1" t="s">
        <v>51</v>
      </c>
      <c r="D14672" s="2">
        <v>16</v>
      </c>
    </row>
    <row r="14673" spans="1:12" hidden="1" outlineLevel="1">
      <c r="B14673" s="249">
        <v>42794</v>
      </c>
      <c r="C14673" s="2" t="s">
        <v>3262</v>
      </c>
      <c r="D14673" s="2">
        <v>60</v>
      </c>
    </row>
    <row r="14674" spans="1:12" hidden="1" outlineLevel="1">
      <c r="B14674" s="249">
        <v>42794</v>
      </c>
      <c r="C14674" s="2" t="s">
        <v>80</v>
      </c>
      <c r="D14674" s="2">
        <v>30</v>
      </c>
    </row>
    <row r="14675" spans="1:12" hidden="1" outlineLevel="1">
      <c r="B14675" s="249">
        <v>42794</v>
      </c>
      <c r="C14675" s="267" t="s">
        <v>401</v>
      </c>
      <c r="D14675" s="404">
        <v>40</v>
      </c>
    </row>
    <row r="14676" spans="1:12" hidden="1" outlineLevel="1">
      <c r="B14676" s="249">
        <v>42794</v>
      </c>
      <c r="C14676" s="267" t="s">
        <v>8124</v>
      </c>
      <c r="D14676" s="404">
        <v>5</v>
      </c>
      <c r="F14676" s="2"/>
    </row>
    <row r="14677" spans="1:12" hidden="1" outlineLevel="1">
      <c r="B14677" s="249">
        <v>42794</v>
      </c>
      <c r="C14677" s="267" t="s">
        <v>23</v>
      </c>
      <c r="D14677" s="2">
        <v>60</v>
      </c>
      <c r="E14677" s="1" t="s">
        <v>3088</v>
      </c>
      <c r="F14677" s="2"/>
    </row>
    <row r="14678" spans="1:12" hidden="1" outlineLevel="1">
      <c r="B14678" s="249">
        <v>42794</v>
      </c>
      <c r="C14678" s="267" t="s">
        <v>525</v>
      </c>
      <c r="D14678" s="404">
        <v>68</v>
      </c>
      <c r="E14678" s="1">
        <v>100</v>
      </c>
    </row>
    <row r="14679" spans="1:12" collapsed="1">
      <c r="B14679" s="249"/>
      <c r="C14679" s="267"/>
      <c r="D14679" s="404"/>
    </row>
    <row r="14680" spans="1:12">
      <c r="B14680" s="2472">
        <v>42795</v>
      </c>
      <c r="C14680" s="2472"/>
      <c r="D14680" s="2472"/>
      <c r="E14680" s="2472"/>
      <c r="F14680" s="2472"/>
      <c r="G14680" s="2472"/>
      <c r="H14680" s="2472"/>
      <c r="I14680" s="2472"/>
      <c r="J14680" s="2472"/>
      <c r="K14680" s="2472"/>
      <c r="L14680" s="2472"/>
    </row>
    <row r="14681" spans="1:12" hidden="1" outlineLevel="1">
      <c r="B14681" s="2473" t="s">
        <v>0</v>
      </c>
      <c r="C14681" s="2473"/>
      <c r="D14681" s="2473"/>
      <c r="I14681" s="2473" t="s">
        <v>7175</v>
      </c>
      <c r="J14681" s="2473"/>
      <c r="K14681" s="2473"/>
    </row>
    <row r="14682" spans="1:12" hidden="1" outlineLevel="1">
      <c r="B14682" s="3" t="s">
        <v>115</v>
      </c>
      <c r="C14682" s="3" t="s">
        <v>116</v>
      </c>
      <c r="D14682" s="4" t="s">
        <v>4</v>
      </c>
      <c r="I14682" s="3" t="s">
        <v>115</v>
      </c>
      <c r="J14682" s="3" t="s">
        <v>116</v>
      </c>
      <c r="K14682" s="4" t="s">
        <v>4</v>
      </c>
    </row>
    <row r="14683" spans="1:12" hidden="1" outlineLevel="1">
      <c r="A14683" s="438" t="s">
        <v>7431</v>
      </c>
      <c r="B14683" s="549">
        <v>42795</v>
      </c>
      <c r="C14683" s="463" t="s">
        <v>6436</v>
      </c>
      <c r="D14683" s="1002">
        <v>1000</v>
      </c>
      <c r="E14683" s="28"/>
      <c r="I14683" s="72">
        <v>42795</v>
      </c>
      <c r="J14683" s="1" t="s">
        <v>41</v>
      </c>
      <c r="K14683" s="70">
        <v>4571.96</v>
      </c>
    </row>
    <row r="14684" spans="1:12" hidden="1" outlineLevel="1">
      <c r="A14684" s="438" t="s">
        <v>7431</v>
      </c>
      <c r="B14684" s="1323" t="s">
        <v>608</v>
      </c>
      <c r="C14684" s="463" t="s">
        <v>6437</v>
      </c>
      <c r="D14684" s="587" t="s">
        <v>608</v>
      </c>
      <c r="E14684" s="28"/>
      <c r="I14684" s="72">
        <v>42825</v>
      </c>
      <c r="J14684" s="1" t="s">
        <v>8295</v>
      </c>
      <c r="K14684" s="70">
        <v>968</v>
      </c>
    </row>
    <row r="14685" spans="1:12" hidden="1" outlineLevel="1">
      <c r="A14685" s="438" t="s">
        <v>421</v>
      </c>
      <c r="B14685" s="549">
        <v>42795</v>
      </c>
      <c r="C14685" s="1324" t="s">
        <v>6</v>
      </c>
      <c r="D14685" s="1325">
        <v>3000</v>
      </c>
      <c r="E14685" s="28"/>
      <c r="K14685" s="70"/>
    </row>
    <row r="14686" spans="1:12" hidden="1" outlineLevel="1">
      <c r="A14686" s="438" t="s">
        <v>421</v>
      </c>
      <c r="B14686" s="1323" t="s">
        <v>608</v>
      </c>
      <c r="C14686" s="554" t="s">
        <v>475</v>
      </c>
      <c r="D14686" s="695" t="s">
        <v>608</v>
      </c>
      <c r="E14686" s="28"/>
      <c r="K14686" s="70"/>
    </row>
    <row r="14687" spans="1:12" hidden="1" outlineLevel="1">
      <c r="A14687" s="438" t="s">
        <v>421</v>
      </c>
      <c r="B14687" s="1323" t="s">
        <v>608</v>
      </c>
      <c r="C14687" s="554" t="s">
        <v>283</v>
      </c>
      <c r="D14687" s="695" t="s">
        <v>608</v>
      </c>
      <c r="E14687" s="28"/>
      <c r="K14687" s="70"/>
    </row>
    <row r="14688" spans="1:12" hidden="1" outlineLevel="1">
      <c r="A14688" s="714" t="s">
        <v>464</v>
      </c>
      <c r="B14688" s="1326" t="s">
        <v>608</v>
      </c>
      <c r="C14688" s="1327" t="s">
        <v>6501</v>
      </c>
      <c r="D14688" s="1328" t="s">
        <v>608</v>
      </c>
      <c r="F14688" s="298" t="s">
        <v>4856</v>
      </c>
      <c r="G14688" s="298" t="s">
        <v>3065</v>
      </c>
      <c r="I14688" s="72"/>
      <c r="K14688" s="70"/>
    </row>
    <row r="14689" spans="1:13" hidden="1" outlineLevel="1">
      <c r="A14689" s="711" t="s">
        <v>7256</v>
      </c>
      <c r="B14689" s="1303" t="s">
        <v>608</v>
      </c>
      <c r="C14689" s="711" t="s">
        <v>656</v>
      </c>
      <c r="D14689" s="590" t="s">
        <v>608</v>
      </c>
      <c r="E14689" s="72"/>
      <c r="F14689" s="1119" t="s">
        <v>3632</v>
      </c>
      <c r="G14689" s="773" t="str">
        <f>D14689</f>
        <v>Nil</v>
      </c>
      <c r="I14689" s="72"/>
      <c r="K14689" s="70"/>
    </row>
    <row r="14690" spans="1:13" hidden="1" outlineLevel="1">
      <c r="A14690" s="709" t="s">
        <v>7256</v>
      </c>
      <c r="B14690" s="710">
        <v>42811</v>
      </c>
      <c r="C14690" s="711" t="s">
        <v>27</v>
      </c>
      <c r="D14690" s="953">
        <v>1263.8599999999999</v>
      </c>
      <c r="E14690" s="1290"/>
      <c r="F14690" s="772" t="s">
        <v>6173</v>
      </c>
      <c r="G14690" s="773">
        <f>D14714</f>
        <v>1268</v>
      </c>
      <c r="I14690" s="72"/>
      <c r="J14690" s="1" t="s">
        <v>195</v>
      </c>
      <c r="K14690" s="225">
        <f>SUM(K14683:K14689)</f>
        <v>5539.96</v>
      </c>
    </row>
    <row r="14691" spans="1:13" hidden="1" outlineLevel="1">
      <c r="A14691" s="709" t="s">
        <v>7256</v>
      </c>
      <c r="B14691" s="710">
        <v>42803</v>
      </c>
      <c r="C14691" s="711" t="s">
        <v>3304</v>
      </c>
      <c r="D14691" s="590">
        <v>472.07</v>
      </c>
      <c r="E14691" s="183"/>
      <c r="F14691" s="772" t="s">
        <v>6</v>
      </c>
      <c r="G14691" s="773">
        <f>D14685</f>
        <v>3000</v>
      </c>
      <c r="I14691" s="32"/>
      <c r="K14691" s="225"/>
    </row>
    <row r="14692" spans="1:13" hidden="1" outlineLevel="1">
      <c r="A14692" s="711" t="s">
        <v>7256</v>
      </c>
      <c r="B14692" s="710">
        <v>42803</v>
      </c>
      <c r="C14692" s="558" t="s">
        <v>614</v>
      </c>
      <c r="D14692" s="953">
        <v>541.66</v>
      </c>
      <c r="E14692" s="183"/>
      <c r="F14692" s="772" t="s">
        <v>3732</v>
      </c>
      <c r="G14692" s="773">
        <f>D14683</f>
        <v>1000</v>
      </c>
    </row>
    <row r="14693" spans="1:13" hidden="1" outlineLevel="1">
      <c r="A14693" s="709" t="s">
        <v>7600</v>
      </c>
      <c r="B14693" s="710" t="s">
        <v>608</v>
      </c>
      <c r="C14693" s="709" t="s">
        <v>3305</v>
      </c>
      <c r="D14693" s="590" t="s">
        <v>608</v>
      </c>
      <c r="E14693" s="733"/>
      <c r="F14693" s="772" t="s">
        <v>531</v>
      </c>
      <c r="G14693" s="773">
        <v>0</v>
      </c>
      <c r="I14693" s="1" t="s">
        <v>115</v>
      </c>
      <c r="J14693" s="1" t="s">
        <v>2</v>
      </c>
      <c r="K14693" s="1" t="s">
        <v>4</v>
      </c>
    </row>
    <row r="14694" spans="1:13" hidden="1" outlineLevel="1">
      <c r="A14694" s="545" t="s">
        <v>7431</v>
      </c>
      <c r="B14694" s="546">
        <v>42795</v>
      </c>
      <c r="C14694" s="547" t="s">
        <v>7425</v>
      </c>
      <c r="D14694" s="691">
        <v>25000</v>
      </c>
      <c r="E14694" s="28"/>
      <c r="F14694" s="280" t="s">
        <v>195</v>
      </c>
      <c r="G14694" s="294">
        <f>SUM(G14689:G14693)</f>
        <v>5268</v>
      </c>
      <c r="I14694" s="72">
        <v>42797</v>
      </c>
      <c r="J14694" s="1" t="s">
        <v>2796</v>
      </c>
      <c r="K14694" s="2">
        <v>145</v>
      </c>
      <c r="L14694" s="13"/>
    </row>
    <row r="14695" spans="1:13" ht="15" hidden="1" customHeight="1" outlineLevel="1">
      <c r="A14695" s="545" t="s">
        <v>7431</v>
      </c>
      <c r="B14695" s="546">
        <v>42807</v>
      </c>
      <c r="C14695" s="1365" t="s">
        <v>6533</v>
      </c>
      <c r="D14695" s="1366">
        <v>6449</v>
      </c>
      <c r="E14695" s="28"/>
      <c r="I14695" s="72">
        <v>42798</v>
      </c>
      <c r="J14695" s="1" t="s">
        <v>122</v>
      </c>
      <c r="K14695" s="2">
        <v>287.61</v>
      </c>
      <c r="L14695" s="13"/>
      <c r="M14695" s="13"/>
    </row>
    <row r="14696" spans="1:13" hidden="1" outlineLevel="1">
      <c r="A14696" s="545" t="s">
        <v>7431</v>
      </c>
      <c r="B14696" s="546">
        <v>42795</v>
      </c>
      <c r="C14696" s="547" t="s">
        <v>7421</v>
      </c>
      <c r="D14696" s="691">
        <v>4609</v>
      </c>
      <c r="E14696" s="28"/>
      <c r="G14696" s="2"/>
      <c r="I14696" s="72">
        <v>42800</v>
      </c>
      <c r="J14696" s="1" t="s">
        <v>2796</v>
      </c>
      <c r="K14696" s="2">
        <v>125</v>
      </c>
      <c r="L14696" s="13"/>
    </row>
    <row r="14697" spans="1:13" hidden="1" outlineLevel="1">
      <c r="A14697" s="545" t="s">
        <v>7431</v>
      </c>
      <c r="B14697" s="546">
        <v>42804</v>
      </c>
      <c r="C14697" s="1365" t="s">
        <v>8079</v>
      </c>
      <c r="D14697" s="1366">
        <v>6569</v>
      </c>
      <c r="E14697" s="28"/>
      <c r="G14697" s="2"/>
      <c r="I14697" s="72">
        <v>42800</v>
      </c>
      <c r="J14697" s="1" t="s">
        <v>2796</v>
      </c>
      <c r="K14697" s="2">
        <v>20</v>
      </c>
      <c r="L14697" s="13"/>
    </row>
    <row r="14698" spans="1:13" hidden="1" outlineLevel="1">
      <c r="A14698" s="545" t="s">
        <v>7431</v>
      </c>
      <c r="B14698" s="546">
        <v>42795</v>
      </c>
      <c r="C14698" s="547" t="s">
        <v>8078</v>
      </c>
      <c r="D14698" s="691">
        <v>6283</v>
      </c>
      <c r="E14698" s="28"/>
      <c r="G14698" s="2"/>
      <c r="I14698" s="72">
        <v>42804</v>
      </c>
      <c r="J14698" s="1" t="s">
        <v>2796</v>
      </c>
      <c r="K14698" s="2">
        <v>145</v>
      </c>
      <c r="L14698" s="13"/>
    </row>
    <row r="14699" spans="1:13" hidden="1" outlineLevel="1">
      <c r="A14699" s="545" t="s">
        <v>7431</v>
      </c>
      <c r="B14699" s="546">
        <v>42795</v>
      </c>
      <c r="C14699" s="547" t="s">
        <v>7426</v>
      </c>
      <c r="D14699" s="691">
        <v>20000</v>
      </c>
      <c r="E14699" s="28"/>
      <c r="G14699" s="2"/>
      <c r="I14699" s="72">
        <v>42808</v>
      </c>
      <c r="J14699" s="1" t="s">
        <v>122</v>
      </c>
      <c r="K14699" s="2">
        <v>245.8</v>
      </c>
      <c r="L14699" s="13"/>
    </row>
    <row r="14700" spans="1:13" hidden="1" outlineLevel="1">
      <c r="A14700" s="545" t="s">
        <v>7431</v>
      </c>
      <c r="B14700" s="546">
        <v>42795</v>
      </c>
      <c r="C14700" s="547" t="s">
        <v>7420</v>
      </c>
      <c r="D14700" s="691">
        <v>10000</v>
      </c>
      <c r="E14700" s="28"/>
      <c r="G14700" s="2"/>
      <c r="I14700" s="72">
        <v>42814</v>
      </c>
      <c r="J14700" s="236" t="s">
        <v>8240</v>
      </c>
      <c r="K14700" s="2">
        <v>633</v>
      </c>
      <c r="L14700" s="13"/>
    </row>
    <row r="14701" spans="1:13" hidden="1" outlineLevel="1">
      <c r="A14701" s="545" t="s">
        <v>7431</v>
      </c>
      <c r="B14701" s="546" t="s">
        <v>608</v>
      </c>
      <c r="C14701" s="547" t="s">
        <v>7422</v>
      </c>
      <c r="D14701" s="691">
        <v>0</v>
      </c>
      <c r="E14701" s="28"/>
      <c r="G14701" s="2"/>
      <c r="I14701" s="72">
        <v>42815</v>
      </c>
      <c r="J14701" s="236" t="s">
        <v>8240</v>
      </c>
      <c r="K14701" s="2">
        <v>520</v>
      </c>
      <c r="L14701" s="13"/>
    </row>
    <row r="14702" spans="1:13" hidden="1" outlineLevel="1">
      <c r="A14702" s="545" t="s">
        <v>7431</v>
      </c>
      <c r="B14702" s="546">
        <v>42795</v>
      </c>
      <c r="C14702" s="547" t="s">
        <v>7424</v>
      </c>
      <c r="D14702" s="691">
        <v>976</v>
      </c>
      <c r="E14702" s="28"/>
      <c r="G14702" s="2"/>
      <c r="I14702" s="72">
        <v>42815</v>
      </c>
      <c r="J14702" s="236" t="s">
        <v>8240</v>
      </c>
      <c r="K14702" s="2">
        <v>617</v>
      </c>
      <c r="L14702" s="13"/>
    </row>
    <row r="14703" spans="1:13" hidden="1" outlineLevel="1">
      <c r="A14703" s="545" t="s">
        <v>7431</v>
      </c>
      <c r="B14703" s="546" t="s">
        <v>608</v>
      </c>
      <c r="C14703" s="547" t="s">
        <v>7423</v>
      </c>
      <c r="D14703" s="691">
        <v>0</v>
      </c>
      <c r="E14703" s="28"/>
      <c r="G14703" s="2"/>
      <c r="I14703" s="249">
        <v>42817</v>
      </c>
      <c r="J14703" s="236" t="s">
        <v>8240</v>
      </c>
      <c r="K14703" s="2">
        <v>439</v>
      </c>
      <c r="L14703" s="13"/>
    </row>
    <row r="14704" spans="1:13" ht="15.75" hidden="1" outlineLevel="1">
      <c r="A14704" s="1273" t="s">
        <v>7430</v>
      </c>
      <c r="B14704" s="1266">
        <v>42795</v>
      </c>
      <c r="C14704" s="1273" t="s">
        <v>7428</v>
      </c>
      <c r="D14704" s="1267">
        <v>13547.09</v>
      </c>
      <c r="E14704" s="1290"/>
      <c r="I14704" s="249">
        <v>42817</v>
      </c>
      <c r="J14704" s="236" t="s">
        <v>8240</v>
      </c>
      <c r="K14704" s="2">
        <v>337</v>
      </c>
      <c r="L14704" s="13"/>
    </row>
    <row r="14705" spans="1:12" ht="15.75" hidden="1" outlineLevel="1">
      <c r="A14705" s="1275" t="s">
        <v>7411</v>
      </c>
      <c r="B14705" s="1268">
        <v>42795</v>
      </c>
      <c r="C14705" s="1272" t="s">
        <v>7427</v>
      </c>
      <c r="D14705" s="1269">
        <v>10900.86</v>
      </c>
      <c r="E14705" s="1290"/>
      <c r="G14705" s="2"/>
      <c r="I14705" s="249">
        <v>42818</v>
      </c>
      <c r="J14705" s="236" t="s">
        <v>8240</v>
      </c>
      <c r="K14705" s="2">
        <v>536</v>
      </c>
      <c r="L14705" s="13"/>
    </row>
    <row r="14706" spans="1:12" ht="15.75" hidden="1" outlineLevel="1">
      <c r="A14706" s="1276" t="s">
        <v>5208</v>
      </c>
      <c r="B14706" s="1352" t="s">
        <v>608</v>
      </c>
      <c r="C14706" s="1274" t="s">
        <v>7429</v>
      </c>
      <c r="D14706" s="1353">
        <v>0</v>
      </c>
      <c r="E14706" s="210"/>
      <c r="G14706" s="2"/>
      <c r="I14706" s="249"/>
      <c r="J14706" s="200"/>
      <c r="K14706" s="2"/>
      <c r="L14706" s="13"/>
    </row>
    <row r="14707" spans="1:12" ht="15.75" hidden="1" outlineLevel="1">
      <c r="A14707" s="1273" t="s">
        <v>7430</v>
      </c>
      <c r="B14707" s="1266">
        <v>42825</v>
      </c>
      <c r="C14707" s="1273" t="s">
        <v>7428</v>
      </c>
      <c r="D14707" s="1267">
        <v>17078.060000000001</v>
      </c>
      <c r="E14707" s="72"/>
      <c r="G14707" s="2"/>
      <c r="I14707" s="249"/>
      <c r="J14707" s="200"/>
      <c r="K14707" s="2"/>
      <c r="L14707" s="13"/>
    </row>
    <row r="14708" spans="1:12" ht="15.75" hidden="1" outlineLevel="1">
      <c r="A14708" s="1275" t="s">
        <v>7411</v>
      </c>
      <c r="B14708" s="1268">
        <v>42825</v>
      </c>
      <c r="C14708" s="1272" t="s">
        <v>7427</v>
      </c>
      <c r="D14708" s="1269">
        <v>3177.4</v>
      </c>
      <c r="E14708" s="72"/>
      <c r="G14708" s="2"/>
      <c r="I14708" s="249"/>
      <c r="J14708" s="200"/>
      <c r="K14708" s="2"/>
      <c r="L14708" s="13"/>
    </row>
    <row r="14709" spans="1:12" ht="15.75" hidden="1" outlineLevel="1">
      <c r="A14709" s="1276" t="s">
        <v>5208</v>
      </c>
      <c r="B14709" s="1352" t="s">
        <v>608</v>
      </c>
      <c r="C14709" s="1274" t="s">
        <v>7429</v>
      </c>
      <c r="D14709" s="1353">
        <v>0</v>
      </c>
      <c r="G14709" s="2"/>
      <c r="I14709" s="249"/>
      <c r="J14709" s="200"/>
      <c r="K14709" s="2"/>
      <c r="L14709" s="13"/>
    </row>
    <row r="14710" spans="1:12" hidden="1" outlineLevel="1">
      <c r="E14710" s="28"/>
      <c r="G14710" s="2"/>
      <c r="H14710" s="1009"/>
      <c r="I14710" s="249"/>
      <c r="K14710" s="13"/>
      <c r="L14710" s="13"/>
    </row>
    <row r="14711" spans="1:12" hidden="1" outlineLevel="1">
      <c r="A14711" s="438" t="s">
        <v>421</v>
      </c>
      <c r="B14711" s="549">
        <v>42805</v>
      </c>
      <c r="C14711" s="554" t="s">
        <v>8130</v>
      </c>
      <c r="D14711" s="587">
        <f>31*43</f>
        <v>1333</v>
      </c>
      <c r="E14711" s="72"/>
      <c r="G14711" s="2"/>
      <c r="H14711" s="1009"/>
      <c r="I14711" s="249"/>
      <c r="K14711" s="13"/>
      <c r="L14711" s="13"/>
    </row>
    <row r="14712" spans="1:12" hidden="1" outlineLevel="1">
      <c r="A14712" s="438" t="s">
        <v>421</v>
      </c>
      <c r="B14712" s="549">
        <v>42805</v>
      </c>
      <c r="C14712" s="554" t="s">
        <v>2598</v>
      </c>
      <c r="D14712" s="587">
        <v>150</v>
      </c>
      <c r="E14712" s="72"/>
      <c r="G14712" s="2"/>
      <c r="H14712" s="1009"/>
      <c r="I14712" s="249"/>
      <c r="K14712" s="13"/>
      <c r="L14712" s="13"/>
    </row>
    <row r="14713" spans="1:12" ht="30" hidden="1" outlineLevel="1">
      <c r="A14713" s="438" t="s">
        <v>6087</v>
      </c>
      <c r="B14713" s="549">
        <v>42805</v>
      </c>
      <c r="C14713" s="554" t="s">
        <v>8176</v>
      </c>
      <c r="D14713" s="587">
        <f>5*43</f>
        <v>215</v>
      </c>
      <c r="E14713" s="72"/>
      <c r="G14713" s="2"/>
      <c r="H14713" s="1009"/>
      <c r="I14713" s="249"/>
      <c r="K14713" s="13"/>
      <c r="L14713" s="13"/>
    </row>
    <row r="14714" spans="1:12" hidden="1" outlineLevel="1">
      <c r="A14714" s="438" t="s">
        <v>421</v>
      </c>
      <c r="B14714" s="549">
        <v>42805</v>
      </c>
      <c r="C14714" s="554" t="s">
        <v>4050</v>
      </c>
      <c r="D14714" s="587">
        <f>D14711+D14712-D14713</f>
        <v>1268</v>
      </c>
      <c r="E14714" s="28"/>
      <c r="G14714" s="2"/>
      <c r="I14714" s="249"/>
      <c r="K14714" s="13"/>
      <c r="L14714" s="13"/>
    </row>
    <row r="14715" spans="1:12" ht="33" hidden="1" customHeight="1" outlineLevel="1">
      <c r="E14715" s="28"/>
      <c r="G14715" s="2"/>
      <c r="K14715" s="13"/>
      <c r="L14715" s="13"/>
    </row>
    <row r="14716" spans="1:12" hidden="1" outlineLevel="1">
      <c r="E14716" s="399"/>
      <c r="G14716" s="2"/>
      <c r="H14716" s="1009"/>
      <c r="I14716" s="249"/>
      <c r="K14716" s="13"/>
      <c r="L14716" s="13"/>
    </row>
    <row r="14717" spans="1:12" hidden="1" outlineLevel="1">
      <c r="B14717" s="249">
        <v>42795</v>
      </c>
      <c r="C14717" s="1" t="s">
        <v>367</v>
      </c>
      <c r="D14717" s="2">
        <v>10</v>
      </c>
      <c r="G14717" s="2"/>
      <c r="H14717" s="1009"/>
      <c r="I14717" s="249"/>
      <c r="K14717" s="13"/>
      <c r="L14717" s="13"/>
    </row>
    <row r="14718" spans="1:12" hidden="1" outlineLevel="1">
      <c r="B14718" s="249">
        <v>42795</v>
      </c>
      <c r="C14718" s="236" t="s">
        <v>525</v>
      </c>
      <c r="D14718" s="70">
        <v>45</v>
      </c>
      <c r="I14718" s="32"/>
      <c r="K14718" s="13"/>
      <c r="L14718" s="13"/>
    </row>
    <row r="14719" spans="1:12" hidden="1" outlineLevel="1">
      <c r="B14719" s="249">
        <v>42795</v>
      </c>
      <c r="C14719" s="236" t="s">
        <v>12</v>
      </c>
      <c r="D14719" s="70">
        <v>130</v>
      </c>
      <c r="H14719" s="1009"/>
      <c r="I14719" s="32"/>
      <c r="K14719" s="13"/>
      <c r="L14719" s="13"/>
    </row>
    <row r="14720" spans="1:12" hidden="1" outlineLevel="1">
      <c r="B14720" s="249">
        <v>42795</v>
      </c>
      <c r="C14720" s="1" t="s">
        <v>12</v>
      </c>
      <c r="D14720" s="2">
        <v>75</v>
      </c>
      <c r="G14720" s="13"/>
      <c r="H14720" s="1009"/>
      <c r="I14720" s="32"/>
      <c r="K14720" s="13"/>
      <c r="L14720" s="13"/>
    </row>
    <row r="14721" spans="2:12" hidden="1" outlineLevel="1">
      <c r="B14721" s="249">
        <v>42795</v>
      </c>
      <c r="C14721" s="1" t="s">
        <v>525</v>
      </c>
      <c r="D14721" s="2">
        <v>60</v>
      </c>
      <c r="G14721" s="399"/>
      <c r="I14721" s="32"/>
      <c r="K14721" s="13"/>
      <c r="L14721" s="13"/>
    </row>
    <row r="14722" spans="2:12" hidden="1" outlineLevel="1">
      <c r="B14722" s="249">
        <v>42795</v>
      </c>
      <c r="C14722" s="1" t="s">
        <v>23</v>
      </c>
      <c r="D14722" s="2">
        <v>210</v>
      </c>
      <c r="G14722" s="399"/>
      <c r="H14722" s="1009"/>
      <c r="I14722" s="32"/>
      <c r="K14722" s="13"/>
      <c r="L14722" s="13"/>
    </row>
    <row r="14723" spans="2:12" hidden="1" outlineLevel="1">
      <c r="B14723" s="249">
        <v>42796</v>
      </c>
      <c r="C14723" s="1" t="s">
        <v>179</v>
      </c>
      <c r="D14723" s="2">
        <v>35</v>
      </c>
      <c r="G14723" s="399"/>
      <c r="H14723" s="1009"/>
      <c r="I14723" s="32"/>
      <c r="K14723" s="13"/>
      <c r="L14723" s="13"/>
    </row>
    <row r="14724" spans="2:12" hidden="1" outlineLevel="1">
      <c r="B14724" s="249">
        <v>42796</v>
      </c>
      <c r="C14724" s="1" t="s">
        <v>525</v>
      </c>
      <c r="D14724" s="2">
        <v>35</v>
      </c>
      <c r="I14724" s="32"/>
      <c r="K14724" s="13"/>
      <c r="L14724" s="13"/>
    </row>
    <row r="14725" spans="2:12" hidden="1" outlineLevel="1">
      <c r="B14725" s="249">
        <v>42796</v>
      </c>
      <c r="C14725" s="1" t="s">
        <v>525</v>
      </c>
      <c r="D14725" s="2">
        <v>50</v>
      </c>
      <c r="F14725" s="1321"/>
      <c r="G14725" s="1322"/>
      <c r="H14725" s="1009"/>
      <c r="I14725" s="32"/>
      <c r="K14725" s="13"/>
      <c r="L14725" s="13"/>
    </row>
    <row r="14726" spans="2:12" hidden="1" outlineLevel="1">
      <c r="B14726" s="249">
        <v>42796</v>
      </c>
      <c r="C14726" s="1" t="s">
        <v>8160</v>
      </c>
      <c r="D14726" s="2">
        <v>200</v>
      </c>
      <c r="F14726" s="1321"/>
      <c r="G14726" s="1322"/>
      <c r="H14726" s="1009"/>
      <c r="I14726" s="32"/>
      <c r="K14726" s="13"/>
      <c r="L14726" s="13"/>
    </row>
    <row r="14727" spans="2:12" hidden="1" outlineLevel="1">
      <c r="B14727" s="249">
        <v>42796</v>
      </c>
      <c r="C14727" s="1" t="s">
        <v>23</v>
      </c>
      <c r="D14727" s="2">
        <v>510</v>
      </c>
      <c r="F14727" s="1321"/>
      <c r="G14727" s="1322"/>
      <c r="I14727" s="32"/>
      <c r="K14727" s="13"/>
      <c r="L14727" s="13"/>
    </row>
    <row r="14728" spans="2:12" hidden="1" outlineLevel="1">
      <c r="B14728" s="249">
        <v>42796</v>
      </c>
      <c r="C14728" s="1" t="s">
        <v>431</v>
      </c>
      <c r="D14728" s="2">
        <v>20</v>
      </c>
      <c r="F14728" s="1321"/>
      <c r="G14728" s="1322"/>
      <c r="I14728" s="32"/>
      <c r="K14728" s="13"/>
      <c r="L14728" s="13"/>
    </row>
    <row r="14729" spans="2:12" hidden="1" outlineLevel="1">
      <c r="B14729" s="249">
        <v>42797</v>
      </c>
      <c r="C14729" s="1" t="s">
        <v>525</v>
      </c>
      <c r="D14729" s="2">
        <v>130</v>
      </c>
      <c r="F14729" s="32" t="s">
        <v>8061</v>
      </c>
      <c r="G14729" s="870"/>
      <c r="I14729" s="32"/>
      <c r="K14729" s="13"/>
      <c r="L14729" s="13"/>
    </row>
    <row r="14730" spans="2:12" hidden="1" outlineLevel="1">
      <c r="B14730" s="249">
        <v>42797</v>
      </c>
      <c r="C14730" s="1" t="s">
        <v>525</v>
      </c>
      <c r="D14730" s="2">
        <v>350</v>
      </c>
      <c r="F14730" s="32" t="s">
        <v>8062</v>
      </c>
      <c r="G14730" s="870">
        <v>1250</v>
      </c>
      <c r="I14730" s="32"/>
      <c r="K14730" s="13"/>
      <c r="L14730" s="13"/>
    </row>
    <row r="14731" spans="2:12" hidden="1" outlineLevel="1">
      <c r="B14731" s="249">
        <v>42798</v>
      </c>
      <c r="C14731" s="1" t="s">
        <v>8161</v>
      </c>
      <c r="D14731" s="2">
        <v>35</v>
      </c>
      <c r="F14731" s="32" t="s">
        <v>8063</v>
      </c>
      <c r="G14731" s="870">
        <v>120</v>
      </c>
      <c r="H14731" s="1009"/>
      <c r="I14731" s="32"/>
      <c r="K14731" s="13"/>
      <c r="L14731" s="13"/>
    </row>
    <row r="14732" spans="2:12" hidden="1" outlineLevel="1">
      <c r="B14732" s="249">
        <v>42798</v>
      </c>
      <c r="C14732" s="1" t="s">
        <v>51</v>
      </c>
      <c r="D14732" s="2">
        <v>100</v>
      </c>
      <c r="F14732" s="32"/>
      <c r="G14732" s="870">
        <f>SUM(G14730:G14731)</f>
        <v>1370</v>
      </c>
      <c r="I14732" s="32"/>
      <c r="K14732" s="13"/>
      <c r="L14732" s="13"/>
    </row>
    <row r="14733" spans="2:12" hidden="1" outlineLevel="1">
      <c r="B14733" s="249">
        <v>42798</v>
      </c>
      <c r="C14733" s="1" t="s">
        <v>525</v>
      </c>
      <c r="D14733" s="2">
        <v>110</v>
      </c>
      <c r="F14733" s="32"/>
      <c r="G14733" s="870"/>
      <c r="I14733" s="32"/>
      <c r="K14733" s="13"/>
      <c r="L14733" s="13"/>
    </row>
    <row r="14734" spans="2:12" hidden="1" outlineLevel="1">
      <c r="B14734" s="249">
        <v>42798</v>
      </c>
      <c r="C14734" s="1" t="s">
        <v>8162</v>
      </c>
      <c r="D14734" s="2">
        <v>115</v>
      </c>
      <c r="F14734" s="2" t="s">
        <v>8035</v>
      </c>
      <c r="G14734" s="870">
        <v>1500</v>
      </c>
      <c r="I14734" s="32"/>
      <c r="K14734" s="13"/>
    </row>
    <row r="14735" spans="2:12" hidden="1" outlineLevel="1">
      <c r="B14735" s="249">
        <v>42798</v>
      </c>
      <c r="C14735" s="1" t="s">
        <v>8163</v>
      </c>
      <c r="D14735" s="2">
        <v>1000</v>
      </c>
      <c r="F14735" s="32" t="s">
        <v>8100</v>
      </c>
      <c r="G14735" s="870">
        <v>800</v>
      </c>
      <c r="I14735" s="32"/>
      <c r="K14735" s="13"/>
    </row>
    <row r="14736" spans="2:12" hidden="1" outlineLevel="1">
      <c r="B14736" s="249">
        <v>42798</v>
      </c>
      <c r="C14736" s="1" t="s">
        <v>2950</v>
      </c>
      <c r="D14736" s="2">
        <v>60</v>
      </c>
      <c r="F14736" s="32" t="s">
        <v>8122</v>
      </c>
      <c r="G14736" s="870"/>
      <c r="I14736" s="32"/>
      <c r="K14736" s="13"/>
    </row>
    <row r="14737" spans="2:11" hidden="1" outlineLevel="1">
      <c r="B14737" s="249">
        <v>42798</v>
      </c>
      <c r="C14737" s="1" t="s">
        <v>289</v>
      </c>
      <c r="D14737" s="2">
        <v>20</v>
      </c>
      <c r="F14737" s="32" t="s">
        <v>8125</v>
      </c>
      <c r="G14737" s="870">
        <v>120</v>
      </c>
      <c r="I14737" s="32"/>
      <c r="J14737" s="2"/>
      <c r="K14737" s="13"/>
    </row>
    <row r="14738" spans="2:11" hidden="1" outlineLevel="1">
      <c r="B14738" s="249">
        <v>42798</v>
      </c>
      <c r="C14738" s="1" t="s">
        <v>51</v>
      </c>
      <c r="D14738" s="2">
        <v>270</v>
      </c>
      <c r="F14738" s="32"/>
      <c r="G14738" s="870">
        <f>SUM(G14734:G14737)</f>
        <v>2420</v>
      </c>
      <c r="K14738" s="13"/>
    </row>
    <row r="14739" spans="2:11" hidden="1" outlineLevel="1">
      <c r="B14739" s="249">
        <v>42798</v>
      </c>
      <c r="C14739" s="1" t="s">
        <v>18</v>
      </c>
      <c r="D14739" s="2">
        <v>80</v>
      </c>
      <c r="F14739" s="32"/>
      <c r="G14739" s="870"/>
      <c r="I14739" s="32"/>
      <c r="K14739" s="13"/>
    </row>
    <row r="14740" spans="2:11" hidden="1" outlineLevel="1">
      <c r="B14740" s="249">
        <v>42798</v>
      </c>
      <c r="C14740" s="1" t="s">
        <v>401</v>
      </c>
      <c r="D14740" s="2">
        <v>80</v>
      </c>
      <c r="F14740" s="32" t="s">
        <v>8126</v>
      </c>
      <c r="G14740" s="870">
        <v>8000</v>
      </c>
      <c r="H14740" s="1009"/>
      <c r="K14740" s="13"/>
    </row>
    <row r="14741" spans="2:11" hidden="1" outlineLevel="1">
      <c r="B14741" s="249">
        <v>42798</v>
      </c>
      <c r="C14741" s="1" t="s">
        <v>23</v>
      </c>
      <c r="D14741" s="2">
        <v>80</v>
      </c>
      <c r="F14741" s="32" t="s">
        <v>8127</v>
      </c>
      <c r="G14741" s="870">
        <v>2000</v>
      </c>
      <c r="K14741" s="13"/>
    </row>
    <row r="14742" spans="2:11" hidden="1" outlineLevel="1">
      <c r="B14742" s="249">
        <v>42799</v>
      </c>
      <c r="C14742" s="1" t="s">
        <v>57</v>
      </c>
      <c r="D14742" s="2">
        <v>65</v>
      </c>
      <c r="F14742" s="32" t="s">
        <v>8128</v>
      </c>
      <c r="G14742" s="870">
        <f>G14740-G14741</f>
        <v>6000</v>
      </c>
      <c r="K14742" s="13"/>
    </row>
    <row r="14743" spans="2:11" hidden="1" outlineLevel="1">
      <c r="B14743" s="249">
        <v>42799</v>
      </c>
      <c r="C14743" s="1" t="s">
        <v>8164</v>
      </c>
      <c r="D14743" s="2">
        <v>60</v>
      </c>
      <c r="F14743" s="1" t="s">
        <v>3546</v>
      </c>
      <c r="G14743" s="2">
        <v>500</v>
      </c>
      <c r="K14743" s="13"/>
    </row>
    <row r="14744" spans="2:11" hidden="1" outlineLevel="1">
      <c r="B14744" s="249">
        <v>42799</v>
      </c>
      <c r="C14744" s="1" t="s">
        <v>431</v>
      </c>
      <c r="D14744" s="2">
        <v>36</v>
      </c>
      <c r="F14744" s="32" t="s">
        <v>8128</v>
      </c>
      <c r="G14744" s="2">
        <f>SUM(G14742:G14743)</f>
        <v>6500</v>
      </c>
      <c r="K14744" s="13"/>
    </row>
    <row r="14745" spans="2:11" hidden="1" outlineLevel="1">
      <c r="B14745" s="249">
        <v>42799</v>
      </c>
      <c r="C14745" s="1" t="s">
        <v>956</v>
      </c>
      <c r="D14745" s="2">
        <v>10</v>
      </c>
      <c r="F14745" s="1" t="s">
        <v>8129</v>
      </c>
      <c r="G14745" s="399">
        <f>G14738</f>
        <v>2420</v>
      </c>
      <c r="H14745" s="1009"/>
    </row>
    <row r="14746" spans="2:11" hidden="1" outlineLevel="1">
      <c r="B14746" s="249">
        <v>42799</v>
      </c>
      <c r="C14746" s="1" t="s">
        <v>2547</v>
      </c>
      <c r="D14746" s="2">
        <v>110</v>
      </c>
      <c r="F14746" s="32" t="s">
        <v>8128</v>
      </c>
      <c r="G14746" s="2">
        <f>G14744-G14745</f>
        <v>4080</v>
      </c>
      <c r="H14746" s="1009"/>
      <c r="K14746" s="13"/>
    </row>
    <row r="14747" spans="2:11" hidden="1" outlineLevel="1">
      <c r="B14747" s="249">
        <v>42799</v>
      </c>
      <c r="C14747" s="1" t="s">
        <v>114</v>
      </c>
      <c r="D14747" s="2">
        <v>55</v>
      </c>
      <c r="J14747" s="1" t="s">
        <v>195</v>
      </c>
      <c r="K14747" s="13">
        <f>SUM(K14694:K14746)</f>
        <v>4050.41</v>
      </c>
    </row>
    <row r="14748" spans="2:11" hidden="1" outlineLevel="1">
      <c r="B14748" s="249">
        <v>42799</v>
      </c>
      <c r="C14748" s="1" t="s">
        <v>111</v>
      </c>
      <c r="D14748" s="2">
        <v>45</v>
      </c>
      <c r="J14748" s="1" t="s">
        <v>130</v>
      </c>
      <c r="K14748" s="225">
        <f>K14690-K14747</f>
        <v>1489.5500000000002</v>
      </c>
    </row>
    <row r="14749" spans="2:11" hidden="1" outlineLevel="1">
      <c r="B14749" s="249">
        <v>42800</v>
      </c>
      <c r="C14749" s="1" t="s">
        <v>525</v>
      </c>
      <c r="D14749" s="2">
        <v>35</v>
      </c>
      <c r="F14749" s="1362" t="s">
        <v>957</v>
      </c>
      <c r="G14749" s="1362">
        <v>850</v>
      </c>
    </row>
    <row r="14750" spans="2:11" hidden="1" outlineLevel="1">
      <c r="B14750" s="249">
        <v>42800</v>
      </c>
      <c r="C14750" s="1" t="s">
        <v>525</v>
      </c>
      <c r="D14750" s="2">
        <v>84</v>
      </c>
      <c r="F14750" s="1362" t="s">
        <v>8241</v>
      </c>
      <c r="G14750" s="1362">
        <v>200</v>
      </c>
      <c r="I14750" s="72"/>
      <c r="K14750" s="2"/>
    </row>
    <row r="14751" spans="2:11" hidden="1" outlineLevel="1">
      <c r="B14751" s="249">
        <v>42800</v>
      </c>
      <c r="C14751" s="1" t="s">
        <v>5687</v>
      </c>
      <c r="D14751" s="2">
        <v>70</v>
      </c>
      <c r="F14751" s="1362" t="s">
        <v>8242</v>
      </c>
      <c r="G14751" s="1362">
        <v>550</v>
      </c>
      <c r="I14751" s="32"/>
      <c r="K14751" s="2"/>
    </row>
    <row r="14752" spans="2:11" hidden="1" outlineLevel="1">
      <c r="B14752" s="249">
        <v>42800</v>
      </c>
      <c r="C14752" s="1" t="s">
        <v>401</v>
      </c>
      <c r="D14752" s="2">
        <v>50</v>
      </c>
      <c r="F14752" s="1362" t="s">
        <v>8188</v>
      </c>
      <c r="G14752" s="1362">
        <v>400</v>
      </c>
    </row>
    <row r="14753" spans="2:9" hidden="1" outlineLevel="1">
      <c r="B14753" s="249">
        <v>42800</v>
      </c>
      <c r="C14753" s="1" t="s">
        <v>366</v>
      </c>
      <c r="D14753" s="2">
        <v>30</v>
      </c>
      <c r="F14753" s="1362" t="s">
        <v>8243</v>
      </c>
      <c r="G14753" s="1362">
        <v>2000</v>
      </c>
    </row>
    <row r="14754" spans="2:9" hidden="1" outlineLevel="1">
      <c r="B14754" s="249">
        <v>42801</v>
      </c>
      <c r="C14754" s="1" t="s">
        <v>525</v>
      </c>
      <c r="D14754" s="2">
        <v>150</v>
      </c>
      <c r="F14754" s="231" t="s">
        <v>8244</v>
      </c>
      <c r="G14754" s="194">
        <f>SUM(G14749:G14753)</f>
        <v>4000</v>
      </c>
    </row>
    <row r="14755" spans="2:9" hidden="1" outlineLevel="1">
      <c r="B14755" s="249">
        <v>42801</v>
      </c>
      <c r="C14755" s="1" t="s">
        <v>8170</v>
      </c>
      <c r="D14755" s="2">
        <v>350</v>
      </c>
      <c r="F14755" s="2"/>
    </row>
    <row r="14756" spans="2:9" hidden="1" outlineLevel="1">
      <c r="B14756" s="249">
        <v>42801</v>
      </c>
      <c r="C14756" s="1" t="s">
        <v>132</v>
      </c>
      <c r="D14756" s="2">
        <v>500</v>
      </c>
      <c r="F14756" s="2"/>
    </row>
    <row r="14757" spans="2:9" hidden="1" outlineLevel="1">
      <c r="B14757" s="249">
        <v>42801</v>
      </c>
      <c r="C14757" s="1" t="s">
        <v>114</v>
      </c>
      <c r="D14757" s="2">
        <v>50</v>
      </c>
    </row>
    <row r="14758" spans="2:9" hidden="1" outlineLevel="1">
      <c r="B14758" s="249">
        <v>42801</v>
      </c>
      <c r="C14758" s="1" t="s">
        <v>2681</v>
      </c>
      <c r="D14758" s="2">
        <v>50</v>
      </c>
      <c r="G14758" s="2"/>
      <c r="H14758" s="2"/>
      <c r="I14758" s="2"/>
    </row>
    <row r="14759" spans="2:9" hidden="1" outlineLevel="1">
      <c r="B14759" s="249">
        <v>42801</v>
      </c>
      <c r="C14759" s="1" t="s">
        <v>401</v>
      </c>
      <c r="D14759" s="2">
        <v>50</v>
      </c>
      <c r="F14759" s="2"/>
      <c r="G14759" s="2"/>
      <c r="H14759" s="2"/>
      <c r="I14759" s="2"/>
    </row>
    <row r="14760" spans="2:9" hidden="1" outlineLevel="1">
      <c r="B14760" s="249">
        <v>42802</v>
      </c>
      <c r="C14760" s="1" t="s">
        <v>525</v>
      </c>
      <c r="D14760" s="2">
        <v>200</v>
      </c>
      <c r="F14760" s="2"/>
      <c r="G14760" s="2"/>
      <c r="H14760" s="2"/>
      <c r="I14760" s="2"/>
    </row>
    <row r="14761" spans="2:9" hidden="1" outlineLevel="1">
      <c r="B14761" s="249">
        <v>42802</v>
      </c>
      <c r="C14761" s="1" t="s">
        <v>12</v>
      </c>
      <c r="D14761" s="2">
        <v>320</v>
      </c>
      <c r="G14761" s="2"/>
      <c r="H14761" s="2"/>
      <c r="I14761" s="2"/>
    </row>
    <row r="14762" spans="2:9" hidden="1" outlineLevel="1">
      <c r="B14762" s="249">
        <v>42802</v>
      </c>
      <c r="C14762" s="1" t="s">
        <v>114</v>
      </c>
      <c r="D14762" s="2">
        <v>40</v>
      </c>
      <c r="G14762" s="2"/>
      <c r="H14762" s="2"/>
      <c r="I14762" s="2"/>
    </row>
    <row r="14763" spans="2:9" hidden="1" outlineLevel="1">
      <c r="B14763" s="249">
        <v>42802</v>
      </c>
      <c r="C14763" s="1" t="s">
        <v>401</v>
      </c>
      <c r="D14763" s="2">
        <v>30</v>
      </c>
      <c r="F14763" s="2"/>
      <c r="G14763" s="2"/>
      <c r="H14763" s="2"/>
      <c r="I14763" s="2"/>
    </row>
    <row r="14764" spans="2:9" hidden="1" outlineLevel="1">
      <c r="B14764" s="249">
        <v>42802</v>
      </c>
      <c r="C14764" s="1" t="s">
        <v>431</v>
      </c>
      <c r="D14764" s="2">
        <v>20</v>
      </c>
      <c r="F14764" s="2"/>
      <c r="G14764" s="2"/>
      <c r="H14764" s="2"/>
      <c r="I14764" s="2"/>
    </row>
    <row r="14765" spans="2:9" hidden="1" outlineLevel="1">
      <c r="B14765" s="249">
        <v>42803</v>
      </c>
      <c r="C14765" s="1" t="s">
        <v>525</v>
      </c>
      <c r="D14765" s="2">
        <v>70</v>
      </c>
      <c r="G14765" s="2"/>
      <c r="H14765" s="2"/>
    </row>
    <row r="14766" spans="2:9" hidden="1" outlineLevel="1">
      <c r="B14766" s="249">
        <v>42803</v>
      </c>
      <c r="C14766" s="1" t="s">
        <v>8171</v>
      </c>
      <c r="D14766" s="2">
        <v>230</v>
      </c>
      <c r="F14766" s="2"/>
      <c r="G14766" s="2"/>
      <c r="H14766" s="2"/>
    </row>
    <row r="14767" spans="2:9" hidden="1" outlineLevel="1">
      <c r="B14767" s="249">
        <v>42803</v>
      </c>
      <c r="C14767" s="1" t="s">
        <v>246</v>
      </c>
      <c r="D14767" s="2">
        <v>80</v>
      </c>
      <c r="F14767" s="2"/>
      <c r="H14767" s="7"/>
    </row>
    <row r="14768" spans="2:9" hidden="1" outlineLevel="1">
      <c r="B14768" s="249">
        <v>42803</v>
      </c>
      <c r="C14768" s="1" t="s">
        <v>48</v>
      </c>
      <c r="D14768" s="2">
        <v>300</v>
      </c>
      <c r="F14768" s="2"/>
      <c r="H14768" s="7"/>
    </row>
    <row r="14769" spans="2:15" hidden="1" outlineLevel="1">
      <c r="B14769" s="249">
        <v>42804</v>
      </c>
      <c r="C14769" s="1" t="s">
        <v>154</v>
      </c>
      <c r="D14769" s="2">
        <v>70</v>
      </c>
      <c r="H14769" s="7"/>
    </row>
    <row r="14770" spans="2:15" hidden="1" outlineLevel="1">
      <c r="B14770" s="249">
        <v>42804</v>
      </c>
      <c r="C14770" s="1" t="s">
        <v>525</v>
      </c>
      <c r="D14770" s="2">
        <v>130</v>
      </c>
      <c r="F14770" s="2"/>
      <c r="G14770" s="2"/>
    </row>
    <row r="14771" spans="2:15" hidden="1" outlineLevel="1">
      <c r="B14771" s="249">
        <v>42804</v>
      </c>
      <c r="C14771" s="1" t="s">
        <v>23</v>
      </c>
      <c r="D14771" s="2">
        <v>180</v>
      </c>
      <c r="G14771" s="2"/>
    </row>
    <row r="14772" spans="2:15" hidden="1" outlineLevel="1">
      <c r="B14772" s="249">
        <v>42805</v>
      </c>
      <c r="C14772" s="1" t="s">
        <v>154</v>
      </c>
      <c r="D14772" s="2">
        <v>100</v>
      </c>
      <c r="E14772" s="2"/>
      <c r="G14772" s="2"/>
    </row>
    <row r="14773" spans="2:15" hidden="1" outlineLevel="1">
      <c r="B14773" s="249">
        <v>42805</v>
      </c>
      <c r="C14773" s="1" t="s">
        <v>8172</v>
      </c>
      <c r="D14773" s="2">
        <v>200</v>
      </c>
      <c r="F14773" s="2"/>
    </row>
    <row r="14774" spans="2:15" hidden="1" outlineLevel="1">
      <c r="B14774" s="249">
        <v>42805</v>
      </c>
      <c r="C14774" s="1" t="s">
        <v>8173</v>
      </c>
      <c r="D14774" s="2">
        <v>600</v>
      </c>
    </row>
    <row r="14775" spans="2:15" hidden="1" outlineLevel="1">
      <c r="B14775" s="249">
        <v>42805</v>
      </c>
      <c r="C14775" s="1" t="s">
        <v>48</v>
      </c>
      <c r="D14775" s="2">
        <v>80</v>
      </c>
    </row>
    <row r="14776" spans="2:15" hidden="1" outlineLevel="1">
      <c r="B14776" s="249">
        <v>42805</v>
      </c>
      <c r="C14776" s="1" t="s">
        <v>401</v>
      </c>
      <c r="D14776" s="2">
        <v>60</v>
      </c>
      <c r="F14776" s="2"/>
    </row>
    <row r="14777" spans="2:15" hidden="1" outlineLevel="1">
      <c r="B14777" s="249">
        <v>42805</v>
      </c>
      <c r="C14777" s="1" t="s">
        <v>8174</v>
      </c>
      <c r="D14777" s="2">
        <v>200</v>
      </c>
    </row>
    <row r="14778" spans="2:15" hidden="1" outlineLevel="1">
      <c r="B14778" s="249">
        <v>42805</v>
      </c>
      <c r="C14778" s="1" t="s">
        <v>8175</v>
      </c>
      <c r="D14778" s="2">
        <v>200</v>
      </c>
      <c r="F14778" s="2"/>
    </row>
    <row r="14779" spans="2:15" hidden="1" outlineLevel="1">
      <c r="B14779" s="249">
        <v>42805</v>
      </c>
      <c r="C14779" s="1" t="s">
        <v>111</v>
      </c>
      <c r="D14779" s="2">
        <v>30</v>
      </c>
    </row>
    <row r="14780" spans="2:15" hidden="1" outlineLevel="1">
      <c r="B14780" s="249">
        <v>42805</v>
      </c>
      <c r="C14780" s="1" t="s">
        <v>431</v>
      </c>
      <c r="D14780" s="2">
        <v>20</v>
      </c>
      <c r="F14780" s="2"/>
    </row>
    <row r="14781" spans="2:15" hidden="1" outlineLevel="1">
      <c r="B14781" s="249">
        <v>42806</v>
      </c>
      <c r="C14781" s="1" t="s">
        <v>57</v>
      </c>
      <c r="D14781" s="2">
        <v>300</v>
      </c>
      <c r="F14781" s="2"/>
    </row>
    <row r="14782" spans="2:15" hidden="1" outlineLevel="1">
      <c r="B14782" s="249">
        <v>42806</v>
      </c>
      <c r="C14782" s="1" t="s">
        <v>516</v>
      </c>
      <c r="D14782" s="2">
        <v>100</v>
      </c>
    </row>
    <row r="14783" spans="2:15" hidden="1" outlineLevel="1">
      <c r="B14783" s="249">
        <v>42807</v>
      </c>
      <c r="C14783" s="1" t="s">
        <v>8177</v>
      </c>
      <c r="D14783" s="2">
        <v>200</v>
      </c>
      <c r="F14783" s="2"/>
    </row>
    <row r="14784" spans="2:15" hidden="1" outlineLevel="1">
      <c r="B14784" s="249">
        <v>42807</v>
      </c>
      <c r="C14784" s="1" t="s">
        <v>114</v>
      </c>
      <c r="D14784" s="2">
        <v>50</v>
      </c>
      <c r="F14784" s="233"/>
      <c r="G14784"/>
      <c r="H14784"/>
      <c r="I14784"/>
      <c r="J14784"/>
      <c r="K14784"/>
      <c r="L14784"/>
      <c r="M14784"/>
      <c r="N14784"/>
      <c r="O14784"/>
    </row>
    <row r="14785" spans="2:11" hidden="1" outlineLevel="1">
      <c r="B14785" s="249">
        <v>42807</v>
      </c>
      <c r="C14785" s="1" t="s">
        <v>7133</v>
      </c>
      <c r="D14785" s="2">
        <v>90</v>
      </c>
    </row>
    <row r="14786" spans="2:11" hidden="1" outlineLevel="1">
      <c r="B14786" s="249">
        <v>42807</v>
      </c>
      <c r="C14786" s="1" t="s">
        <v>48</v>
      </c>
      <c r="D14786" s="2">
        <v>160</v>
      </c>
      <c r="G14786" s="2"/>
      <c r="I14786" s="32"/>
      <c r="K14786" s="2"/>
    </row>
    <row r="14787" spans="2:11" hidden="1" outlineLevel="1">
      <c r="B14787" s="249">
        <v>42807</v>
      </c>
      <c r="C14787" s="1" t="s">
        <v>8183</v>
      </c>
      <c r="D14787" s="2">
        <v>590</v>
      </c>
      <c r="F14787" s="2"/>
      <c r="I14787" s="32"/>
      <c r="K14787" s="2"/>
    </row>
    <row r="14788" spans="2:11" hidden="1" outlineLevel="1">
      <c r="B14788" s="249">
        <v>42807</v>
      </c>
      <c r="C14788" s="2" t="s">
        <v>8184</v>
      </c>
      <c r="D14788" s="2">
        <v>120</v>
      </c>
      <c r="F14788" s="2"/>
    </row>
    <row r="14789" spans="2:11" hidden="1" outlineLevel="1">
      <c r="B14789" s="249">
        <v>42807</v>
      </c>
      <c r="C14789" s="2" t="s">
        <v>8185</v>
      </c>
      <c r="D14789" s="2">
        <v>80</v>
      </c>
      <c r="F14789" s="2"/>
    </row>
    <row r="14790" spans="2:11" hidden="1" outlineLevel="1">
      <c r="B14790" s="249">
        <v>42807</v>
      </c>
      <c r="C14790" s="2" t="s">
        <v>525</v>
      </c>
      <c r="D14790" s="2">
        <v>30</v>
      </c>
      <c r="F14790" s="2"/>
      <c r="G14790" s="2"/>
    </row>
    <row r="14791" spans="2:11" hidden="1" outlineLevel="1">
      <c r="B14791" s="249">
        <v>42807</v>
      </c>
      <c r="C14791" s="1" t="s">
        <v>278</v>
      </c>
      <c r="D14791" s="2">
        <v>10</v>
      </c>
      <c r="F14791" s="2"/>
    </row>
    <row r="14792" spans="2:11" hidden="1" outlineLevel="1">
      <c r="B14792" s="249">
        <v>42807</v>
      </c>
      <c r="C14792" s="1" t="s">
        <v>23</v>
      </c>
      <c r="D14792" s="2">
        <v>140</v>
      </c>
    </row>
    <row r="14793" spans="2:11" hidden="1" outlineLevel="1">
      <c r="B14793" s="249">
        <v>42808</v>
      </c>
      <c r="C14793" s="1" t="s">
        <v>525</v>
      </c>
      <c r="D14793" s="2">
        <v>25</v>
      </c>
    </row>
    <row r="14794" spans="2:11" hidden="1" outlineLevel="1">
      <c r="B14794" s="249">
        <v>42808</v>
      </c>
      <c r="C14794" s="1" t="s">
        <v>901</v>
      </c>
      <c r="D14794" s="2">
        <v>10</v>
      </c>
    </row>
    <row r="14795" spans="2:11" hidden="1" outlineLevel="1">
      <c r="B14795" s="249">
        <v>42808</v>
      </c>
      <c r="C14795" s="1" t="s">
        <v>367</v>
      </c>
      <c r="D14795" s="2">
        <v>5</v>
      </c>
    </row>
    <row r="14796" spans="2:11" ht="30" hidden="1" outlineLevel="1">
      <c r="B14796" s="249">
        <v>42808</v>
      </c>
      <c r="C14796" s="308" t="s">
        <v>8186</v>
      </c>
      <c r="D14796" s="2">
        <v>950</v>
      </c>
      <c r="F14796" s="2"/>
    </row>
    <row r="14797" spans="2:11" hidden="1" outlineLevel="1">
      <c r="B14797" s="249">
        <v>42808</v>
      </c>
      <c r="C14797" s="1" t="s">
        <v>8187</v>
      </c>
      <c r="D14797" s="2">
        <v>3000</v>
      </c>
    </row>
    <row r="14798" spans="2:11" hidden="1" outlineLevel="1">
      <c r="B14798" s="249">
        <v>42808</v>
      </c>
      <c r="C14798" s="1" t="s">
        <v>431</v>
      </c>
      <c r="D14798" s="2">
        <v>10</v>
      </c>
      <c r="F14798" s="2"/>
    </row>
    <row r="14799" spans="2:11" hidden="1" outlineLevel="1">
      <c r="B14799" s="249">
        <v>42808</v>
      </c>
      <c r="C14799" s="1" t="s">
        <v>57</v>
      </c>
      <c r="D14799" s="2">
        <v>20</v>
      </c>
      <c r="F14799" s="2"/>
    </row>
    <row r="14800" spans="2:11" hidden="1" outlineLevel="1">
      <c r="B14800" s="249">
        <v>42808</v>
      </c>
      <c r="C14800" s="1" t="s">
        <v>23</v>
      </c>
      <c r="D14800" s="2">
        <v>90</v>
      </c>
    </row>
    <row r="14801" spans="2:10" hidden="1" outlineLevel="1">
      <c r="B14801" s="249">
        <v>42809</v>
      </c>
      <c r="C14801" s="1" t="s">
        <v>8188</v>
      </c>
      <c r="D14801" s="2">
        <v>800</v>
      </c>
    </row>
    <row r="14802" spans="2:10" hidden="1" outlineLevel="1">
      <c r="B14802" s="249">
        <v>42809</v>
      </c>
      <c r="C14802" s="1" t="s">
        <v>850</v>
      </c>
      <c r="D14802" s="2">
        <v>30</v>
      </c>
    </row>
    <row r="14803" spans="2:10" hidden="1" outlineLevel="1">
      <c r="B14803" s="249">
        <v>42809</v>
      </c>
      <c r="C14803" s="1" t="s">
        <v>246</v>
      </c>
      <c r="D14803" s="2">
        <v>135</v>
      </c>
      <c r="F14803" s="2"/>
    </row>
    <row r="14804" spans="2:10" hidden="1" outlineLevel="1">
      <c r="B14804" s="249">
        <v>42809</v>
      </c>
      <c r="C14804" s="1" t="s">
        <v>18</v>
      </c>
      <c r="D14804" s="2">
        <v>140</v>
      </c>
      <c r="F14804" s="2"/>
    </row>
    <row r="14805" spans="2:10" hidden="1" outlineLevel="1">
      <c r="B14805" s="249">
        <v>42809</v>
      </c>
      <c r="C14805" s="1" t="s">
        <v>148</v>
      </c>
      <c r="D14805" s="2">
        <v>130</v>
      </c>
      <c r="F14805" s="2"/>
      <c r="H14805" s="7"/>
    </row>
    <row r="14806" spans="2:10" hidden="1" outlineLevel="1">
      <c r="B14806" s="249">
        <v>42809</v>
      </c>
      <c r="C14806" s="1" t="s">
        <v>114</v>
      </c>
      <c r="D14806" s="2">
        <v>180</v>
      </c>
      <c r="H14806" s="7"/>
    </row>
    <row r="14807" spans="2:10" hidden="1" outlineLevel="1">
      <c r="B14807" s="249">
        <v>42809</v>
      </c>
      <c r="C14807" s="1" t="s">
        <v>8189</v>
      </c>
      <c r="D14807" s="2">
        <v>120</v>
      </c>
      <c r="J14807" s="7"/>
    </row>
    <row r="14808" spans="2:10" hidden="1" outlineLevel="1">
      <c r="B14808" s="249">
        <v>42809</v>
      </c>
      <c r="C14808" s="1" t="s">
        <v>525</v>
      </c>
      <c r="D14808" s="2">
        <v>140</v>
      </c>
      <c r="F14808" s="2"/>
      <c r="J14808" s="7"/>
    </row>
    <row r="14809" spans="2:10" hidden="1" outlineLevel="1">
      <c r="B14809" s="249">
        <v>42809</v>
      </c>
      <c r="C14809" s="1" t="s">
        <v>51</v>
      </c>
      <c r="D14809" s="2">
        <v>135</v>
      </c>
      <c r="F14809" s="2"/>
    </row>
    <row r="14810" spans="2:10" hidden="1" outlineLevel="1">
      <c r="B14810" s="249">
        <v>42811</v>
      </c>
      <c r="C14810" s="1" t="s">
        <v>48</v>
      </c>
      <c r="D14810" s="2">
        <v>80</v>
      </c>
      <c r="H14810" s="2"/>
    </row>
    <row r="14811" spans="2:10" hidden="1" outlineLevel="1">
      <c r="B14811" s="249">
        <v>42811</v>
      </c>
      <c r="C14811" s="1" t="s">
        <v>154</v>
      </c>
      <c r="D14811" s="2">
        <v>100</v>
      </c>
      <c r="F14811" s="2"/>
    </row>
    <row r="14812" spans="2:10" hidden="1" outlineLevel="1">
      <c r="B14812" s="249">
        <v>42811</v>
      </c>
      <c r="C14812" s="1" t="s">
        <v>57</v>
      </c>
      <c r="D14812" s="2">
        <v>20</v>
      </c>
      <c r="F14812" s="2"/>
    </row>
    <row r="14813" spans="2:10" hidden="1" outlineLevel="1">
      <c r="B14813" s="249">
        <v>42811</v>
      </c>
      <c r="C14813" s="1" t="s">
        <v>401</v>
      </c>
      <c r="D14813" s="2">
        <v>40</v>
      </c>
      <c r="F14813" s="2"/>
    </row>
    <row r="14814" spans="2:10" hidden="1" outlineLevel="1">
      <c r="B14814" s="249">
        <v>42811</v>
      </c>
      <c r="C14814" s="1" t="s">
        <v>5295</v>
      </c>
      <c r="D14814" s="2">
        <v>160</v>
      </c>
    </row>
    <row r="14815" spans="2:10" hidden="1" outlineLevel="1">
      <c r="B14815" s="249">
        <v>42811</v>
      </c>
      <c r="C14815" s="1" t="s">
        <v>12</v>
      </c>
      <c r="D14815" s="2">
        <v>330</v>
      </c>
    </row>
    <row r="14816" spans="2:10" hidden="1" outlineLevel="1">
      <c r="B14816" s="249">
        <v>42811</v>
      </c>
      <c r="C14816" s="1" t="s">
        <v>172</v>
      </c>
      <c r="D14816" s="2">
        <v>30</v>
      </c>
    </row>
    <row r="14817" spans="2:6" hidden="1" outlineLevel="1">
      <c r="B14817" s="249">
        <v>42812</v>
      </c>
      <c r="C14817" s="1" t="s">
        <v>525</v>
      </c>
      <c r="D14817" s="2">
        <v>30</v>
      </c>
    </row>
    <row r="14818" spans="2:6" hidden="1" outlineLevel="1">
      <c r="B14818" s="249">
        <v>42812</v>
      </c>
      <c r="C14818" s="1" t="s">
        <v>660</v>
      </c>
      <c r="D14818" s="2">
        <v>360</v>
      </c>
    </row>
    <row r="14819" spans="2:6" hidden="1" outlineLevel="1">
      <c r="B14819" s="249">
        <v>42812</v>
      </c>
      <c r="C14819" s="1" t="s">
        <v>957</v>
      </c>
      <c r="D14819" s="2">
        <v>170</v>
      </c>
    </row>
    <row r="14820" spans="2:6" hidden="1" outlineLevel="1">
      <c r="B14820" s="249">
        <v>42812</v>
      </c>
      <c r="C14820" s="1" t="s">
        <v>850</v>
      </c>
      <c r="D14820" s="2">
        <v>30</v>
      </c>
      <c r="F14820" s="2"/>
    </row>
    <row r="14821" spans="2:6" hidden="1" outlineLevel="1">
      <c r="B14821" s="249">
        <v>42812</v>
      </c>
      <c r="C14821" s="1" t="s">
        <v>901</v>
      </c>
      <c r="D14821" s="2">
        <v>10</v>
      </c>
      <c r="F14821" s="2"/>
    </row>
    <row r="14822" spans="2:6" hidden="1" outlineLevel="1">
      <c r="B14822" s="249">
        <v>42812</v>
      </c>
      <c r="C14822" s="1" t="s">
        <v>57</v>
      </c>
      <c r="D14822" s="2">
        <v>20</v>
      </c>
    </row>
    <row r="14823" spans="2:6" hidden="1" outlineLevel="1">
      <c r="B14823" s="249">
        <v>42812</v>
      </c>
      <c r="C14823" s="1" t="s">
        <v>8246</v>
      </c>
      <c r="D14823" s="2">
        <v>30</v>
      </c>
      <c r="F14823" s="2"/>
    </row>
    <row r="14824" spans="2:6" hidden="1" outlineLevel="1">
      <c r="B14824" s="249">
        <v>42812</v>
      </c>
      <c r="C14824" s="1" t="s">
        <v>6352</v>
      </c>
      <c r="D14824" s="2">
        <v>10</v>
      </c>
    </row>
    <row r="14825" spans="2:6" hidden="1" outlineLevel="1">
      <c r="B14825" s="234">
        <v>42813</v>
      </c>
      <c r="C14825" s="182" t="s">
        <v>8247</v>
      </c>
      <c r="D14825" s="210">
        <v>1000</v>
      </c>
      <c r="F14825" s="2"/>
    </row>
    <row r="14826" spans="2:6" hidden="1" outlineLevel="1">
      <c r="B14826" s="400">
        <v>42813</v>
      </c>
      <c r="C14826" s="2" t="s">
        <v>5772</v>
      </c>
      <c r="D14826" s="2">
        <v>40</v>
      </c>
      <c r="F14826" s="2"/>
    </row>
    <row r="14827" spans="2:6" hidden="1" outlineLevel="1">
      <c r="B14827" s="400">
        <v>42813</v>
      </c>
      <c r="C14827" s="2" t="s">
        <v>5295</v>
      </c>
      <c r="D14827" s="2">
        <v>40</v>
      </c>
      <c r="F14827" s="2"/>
    </row>
    <row r="14828" spans="2:6" hidden="1" outlineLevel="1">
      <c r="B14828" s="400">
        <v>42813</v>
      </c>
      <c r="C14828" s="1" t="s">
        <v>114</v>
      </c>
      <c r="D14828" s="2">
        <v>40</v>
      </c>
    </row>
    <row r="14829" spans="2:6" hidden="1" outlineLevel="1">
      <c r="B14829" s="400">
        <v>42813</v>
      </c>
      <c r="C14829" s="1" t="s">
        <v>289</v>
      </c>
      <c r="D14829" s="2">
        <v>60</v>
      </c>
      <c r="F14829" s="2"/>
    </row>
    <row r="14830" spans="2:6" hidden="1" outlineLevel="1">
      <c r="B14830" s="400">
        <v>42814</v>
      </c>
      <c r="C14830" s="1" t="s">
        <v>172</v>
      </c>
      <c r="D14830" s="2">
        <v>30</v>
      </c>
      <c r="F14830" s="2"/>
    </row>
    <row r="14831" spans="2:6" hidden="1" outlineLevel="1">
      <c r="B14831" s="400">
        <v>42814</v>
      </c>
      <c r="C14831" s="1" t="s">
        <v>401</v>
      </c>
      <c r="D14831" s="2">
        <v>30</v>
      </c>
      <c r="F14831" s="2"/>
    </row>
    <row r="14832" spans="2:6" hidden="1" outlineLevel="1">
      <c r="B14832" s="400">
        <v>42814</v>
      </c>
      <c r="C14832" s="1" t="s">
        <v>5576</v>
      </c>
      <c r="D14832" s="2">
        <v>30</v>
      </c>
      <c r="F14832" s="2"/>
    </row>
    <row r="14833" spans="2:6" hidden="1" outlineLevel="1">
      <c r="B14833" s="400">
        <v>42814</v>
      </c>
      <c r="C14833" s="1" t="s">
        <v>179</v>
      </c>
      <c r="D14833" s="2">
        <v>20</v>
      </c>
    </row>
    <row r="14834" spans="2:6" hidden="1" outlineLevel="1">
      <c r="B14834" s="400">
        <v>42814</v>
      </c>
      <c r="C14834" s="1" t="s">
        <v>8248</v>
      </c>
      <c r="D14834" s="2">
        <v>20</v>
      </c>
    </row>
    <row r="14835" spans="2:6" hidden="1" outlineLevel="1">
      <c r="B14835" s="400">
        <v>42814</v>
      </c>
      <c r="C14835" s="2" t="s">
        <v>850</v>
      </c>
      <c r="D14835" s="2">
        <v>60</v>
      </c>
    </row>
    <row r="14836" spans="2:6" hidden="1" outlineLevel="1">
      <c r="B14836" s="400">
        <v>42814</v>
      </c>
      <c r="C14836" s="2" t="s">
        <v>114</v>
      </c>
      <c r="D14836" s="2">
        <v>60</v>
      </c>
    </row>
    <row r="14837" spans="2:6" hidden="1" outlineLevel="1">
      <c r="B14837" s="400">
        <v>42814</v>
      </c>
      <c r="C14837" s="267" t="s">
        <v>3634</v>
      </c>
      <c r="D14837" s="404">
        <v>170</v>
      </c>
    </row>
    <row r="14838" spans="2:6" hidden="1" outlineLevel="1">
      <c r="B14838" s="400">
        <v>42814</v>
      </c>
      <c r="C14838" s="267" t="s">
        <v>8249</v>
      </c>
      <c r="D14838" s="404">
        <v>10000</v>
      </c>
      <c r="F14838" s="2"/>
    </row>
    <row r="14839" spans="2:6" hidden="1" outlineLevel="1">
      <c r="B14839" s="400">
        <v>42815</v>
      </c>
      <c r="C14839" s="267" t="s">
        <v>2401</v>
      </c>
      <c r="D14839" s="2">
        <v>90</v>
      </c>
      <c r="F14839" s="2"/>
    </row>
    <row r="14840" spans="2:6" hidden="1" outlineLevel="1">
      <c r="B14840" s="400">
        <v>42815</v>
      </c>
      <c r="C14840" s="267" t="s">
        <v>172</v>
      </c>
      <c r="D14840" s="404">
        <v>10</v>
      </c>
    </row>
    <row r="14841" spans="2:6" hidden="1" outlineLevel="1">
      <c r="B14841" s="400">
        <v>42815</v>
      </c>
      <c r="C14841" s="1" t="s">
        <v>59</v>
      </c>
      <c r="D14841" s="2">
        <v>20</v>
      </c>
    </row>
    <row r="14842" spans="2:6" hidden="1" outlineLevel="1">
      <c r="B14842" s="400">
        <v>42815</v>
      </c>
      <c r="C14842" s="1" t="s">
        <v>8250</v>
      </c>
      <c r="D14842" s="2">
        <v>380</v>
      </c>
      <c r="F14842" s="228"/>
    </row>
    <row r="14843" spans="2:6" hidden="1" outlineLevel="1">
      <c r="B14843" s="400">
        <v>42815</v>
      </c>
      <c r="C14843" s="267" t="s">
        <v>8251</v>
      </c>
      <c r="D14843" s="404">
        <v>10</v>
      </c>
    </row>
    <row r="14844" spans="2:6" hidden="1" outlineLevel="1">
      <c r="B14844" s="400">
        <v>42815</v>
      </c>
      <c r="C14844" s="1" t="s">
        <v>8252</v>
      </c>
      <c r="D14844" s="2">
        <v>30</v>
      </c>
    </row>
    <row r="14845" spans="2:6" hidden="1" outlineLevel="1">
      <c r="B14845" s="400">
        <v>42815</v>
      </c>
      <c r="C14845" s="1" t="s">
        <v>172</v>
      </c>
      <c r="D14845" s="2">
        <v>30</v>
      </c>
    </row>
    <row r="14846" spans="2:6" hidden="1" outlineLevel="1">
      <c r="B14846" s="400">
        <v>42816</v>
      </c>
      <c r="C14846" s="1" t="s">
        <v>205</v>
      </c>
      <c r="D14846" s="2">
        <v>40</v>
      </c>
    </row>
    <row r="14847" spans="2:6" hidden="1" outlineLevel="1">
      <c r="B14847" s="400">
        <v>42816</v>
      </c>
      <c r="C14847" s="1" t="s">
        <v>8253</v>
      </c>
      <c r="D14847" s="2">
        <v>120</v>
      </c>
    </row>
    <row r="14848" spans="2:6" hidden="1" outlineLevel="1">
      <c r="B14848" s="400">
        <v>42816</v>
      </c>
      <c r="C14848" s="1" t="s">
        <v>2401</v>
      </c>
      <c r="D14848" s="2">
        <v>150</v>
      </c>
    </row>
    <row r="14849" spans="2:4" hidden="1" outlineLevel="1">
      <c r="B14849" s="400">
        <v>42816</v>
      </c>
      <c r="C14849" s="1" t="s">
        <v>8254</v>
      </c>
      <c r="D14849" s="2">
        <v>90</v>
      </c>
    </row>
    <row r="14850" spans="2:4" hidden="1" outlineLevel="1">
      <c r="B14850" s="400">
        <v>42816</v>
      </c>
      <c r="C14850" s="1" t="s">
        <v>114</v>
      </c>
      <c r="D14850" s="2">
        <v>40</v>
      </c>
    </row>
    <row r="14851" spans="2:4" hidden="1" outlineLevel="1">
      <c r="B14851" s="400">
        <v>42816</v>
      </c>
      <c r="C14851" s="1" t="s">
        <v>401</v>
      </c>
      <c r="D14851" s="2">
        <v>90</v>
      </c>
    </row>
    <row r="14852" spans="2:4" hidden="1" outlineLevel="1">
      <c r="B14852" s="400">
        <v>42816</v>
      </c>
      <c r="C14852" s="1" t="s">
        <v>8255</v>
      </c>
      <c r="D14852" s="2">
        <v>330</v>
      </c>
    </row>
    <row r="14853" spans="2:4" hidden="1" outlineLevel="1">
      <c r="B14853" s="400">
        <v>42817</v>
      </c>
      <c r="C14853" s="1" t="s">
        <v>8256</v>
      </c>
      <c r="D14853" s="2">
        <v>600</v>
      </c>
    </row>
    <row r="14854" spans="2:4" hidden="1" outlineLevel="1">
      <c r="B14854" s="400">
        <v>42817</v>
      </c>
      <c r="C14854" s="1" t="s">
        <v>114</v>
      </c>
      <c r="D14854" s="2">
        <v>10</v>
      </c>
    </row>
    <row r="14855" spans="2:4" hidden="1" outlineLevel="1">
      <c r="B14855" s="400">
        <v>42817</v>
      </c>
      <c r="C14855" s="1" t="s">
        <v>2401</v>
      </c>
      <c r="D14855" s="2">
        <v>100</v>
      </c>
    </row>
    <row r="14856" spans="2:4" hidden="1" outlineLevel="1">
      <c r="B14856" s="400">
        <v>42817</v>
      </c>
      <c r="C14856" s="1" t="s">
        <v>224</v>
      </c>
      <c r="D14856" s="2">
        <v>50</v>
      </c>
    </row>
    <row r="14857" spans="2:4" hidden="1" outlineLevel="1">
      <c r="B14857" s="400">
        <v>42817</v>
      </c>
      <c r="C14857" s="1" t="s">
        <v>8257</v>
      </c>
      <c r="D14857" s="2">
        <v>100</v>
      </c>
    </row>
    <row r="14858" spans="2:4" hidden="1" outlineLevel="1">
      <c r="B14858" s="400">
        <v>42817</v>
      </c>
      <c r="C14858" s="1" t="s">
        <v>3634</v>
      </c>
      <c r="D14858" s="2">
        <v>200</v>
      </c>
    </row>
    <row r="14859" spans="2:4" hidden="1" outlineLevel="1">
      <c r="B14859" s="400">
        <v>42817</v>
      </c>
      <c r="C14859" s="1" t="s">
        <v>8258</v>
      </c>
      <c r="D14859" s="2">
        <v>6000</v>
      </c>
    </row>
    <row r="14860" spans="2:4" hidden="1" outlineLevel="1">
      <c r="B14860" s="400">
        <v>42817</v>
      </c>
      <c r="C14860" s="1" t="s">
        <v>3634</v>
      </c>
      <c r="D14860" s="2">
        <v>500</v>
      </c>
    </row>
    <row r="14861" spans="2:4" hidden="1" outlineLevel="1">
      <c r="B14861" s="400">
        <v>42817</v>
      </c>
      <c r="C14861" s="1" t="s">
        <v>80</v>
      </c>
      <c r="D14861" s="2">
        <v>30</v>
      </c>
    </row>
    <row r="14862" spans="2:4" hidden="1" outlineLevel="1">
      <c r="B14862" s="400">
        <v>42818</v>
      </c>
      <c r="C14862" s="1" t="s">
        <v>918</v>
      </c>
      <c r="D14862" s="2">
        <v>140</v>
      </c>
    </row>
    <row r="14863" spans="2:4" hidden="1" outlineLevel="1">
      <c r="B14863" s="400">
        <v>42818</v>
      </c>
      <c r="C14863" s="1" t="s">
        <v>3013</v>
      </c>
      <c r="D14863" s="2">
        <v>140</v>
      </c>
    </row>
    <row r="14864" spans="2:4" hidden="1" outlineLevel="1">
      <c r="B14864" s="400">
        <v>42818</v>
      </c>
      <c r="C14864" s="1" t="s">
        <v>224</v>
      </c>
      <c r="D14864" s="2">
        <v>50</v>
      </c>
    </row>
    <row r="14865" spans="2:4" hidden="1" outlineLevel="1">
      <c r="B14865" s="400">
        <v>42818</v>
      </c>
      <c r="C14865" s="1" t="s">
        <v>525</v>
      </c>
      <c r="D14865" s="2">
        <v>40</v>
      </c>
    </row>
    <row r="14866" spans="2:4" hidden="1" outlineLevel="1">
      <c r="B14866" s="400">
        <v>42818</v>
      </c>
      <c r="C14866" s="1" t="s">
        <v>923</v>
      </c>
      <c r="D14866" s="2">
        <v>30</v>
      </c>
    </row>
    <row r="14867" spans="2:4" hidden="1" outlineLevel="1">
      <c r="B14867" s="400">
        <v>42818</v>
      </c>
      <c r="C14867" s="1" t="s">
        <v>401</v>
      </c>
      <c r="D14867" s="2">
        <v>20</v>
      </c>
    </row>
    <row r="14868" spans="2:4" hidden="1" outlineLevel="1">
      <c r="B14868" s="400">
        <v>42818</v>
      </c>
      <c r="C14868" s="1" t="s">
        <v>48</v>
      </c>
      <c r="D14868" s="2">
        <v>60</v>
      </c>
    </row>
    <row r="14869" spans="2:4" hidden="1" outlineLevel="1">
      <c r="B14869" s="400">
        <v>42819</v>
      </c>
      <c r="C14869" s="1" t="s">
        <v>401</v>
      </c>
      <c r="D14869" s="2">
        <v>40</v>
      </c>
    </row>
    <row r="14870" spans="2:4" hidden="1" outlineLevel="1">
      <c r="B14870" s="400">
        <v>42819</v>
      </c>
      <c r="C14870" s="1" t="s">
        <v>223</v>
      </c>
      <c r="D14870" s="2">
        <v>170</v>
      </c>
    </row>
    <row r="14871" spans="2:4" hidden="1" outlineLevel="1">
      <c r="B14871" s="400">
        <v>42819</v>
      </c>
      <c r="C14871" s="1" t="s">
        <v>205</v>
      </c>
      <c r="D14871" s="2">
        <v>100</v>
      </c>
    </row>
    <row r="14872" spans="2:4" hidden="1" outlineLevel="1">
      <c r="B14872" s="400">
        <v>42820</v>
      </c>
      <c r="C14872" s="1" t="s">
        <v>265</v>
      </c>
      <c r="D14872" s="2">
        <v>1200</v>
      </c>
    </row>
    <row r="14873" spans="2:4" hidden="1" outlineLevel="1">
      <c r="B14873" s="400">
        <v>42820</v>
      </c>
      <c r="C14873" s="1" t="s">
        <v>8259</v>
      </c>
      <c r="D14873" s="2">
        <v>1300</v>
      </c>
    </row>
    <row r="14874" spans="2:4" hidden="1" outlineLevel="1">
      <c r="B14874" s="400">
        <v>42821</v>
      </c>
      <c r="C14874" s="1" t="s">
        <v>516</v>
      </c>
      <c r="D14874" s="2">
        <v>50</v>
      </c>
    </row>
    <row r="14875" spans="2:4" hidden="1" outlineLevel="1">
      <c r="B14875" s="400">
        <v>42821</v>
      </c>
      <c r="C14875" s="1" t="s">
        <v>5295</v>
      </c>
      <c r="D14875" s="2">
        <v>25</v>
      </c>
    </row>
    <row r="14876" spans="2:4" hidden="1" outlineLevel="1">
      <c r="B14876" s="400">
        <v>42821</v>
      </c>
      <c r="C14876" s="1" t="s">
        <v>12</v>
      </c>
      <c r="D14876" s="2">
        <v>210</v>
      </c>
    </row>
    <row r="14877" spans="2:4" hidden="1" outlineLevel="1">
      <c r="B14877" s="400">
        <v>42821</v>
      </c>
      <c r="C14877" s="1" t="s">
        <v>8260</v>
      </c>
      <c r="D14877" s="2">
        <v>1200</v>
      </c>
    </row>
    <row r="14878" spans="2:4" hidden="1" outlineLevel="1">
      <c r="B14878" s="400">
        <v>42821</v>
      </c>
      <c r="C14878" s="1" t="s">
        <v>23</v>
      </c>
      <c r="D14878" s="2">
        <v>130</v>
      </c>
    </row>
    <row r="14879" spans="2:4" hidden="1" outlineLevel="1">
      <c r="B14879" s="400">
        <v>42822</v>
      </c>
      <c r="C14879" s="1" t="s">
        <v>51</v>
      </c>
      <c r="D14879" s="2">
        <v>300</v>
      </c>
    </row>
    <row r="14880" spans="2:4" hidden="1" outlineLevel="1">
      <c r="B14880" s="400">
        <v>42822</v>
      </c>
      <c r="C14880" s="1" t="s">
        <v>59</v>
      </c>
      <c r="D14880" s="2">
        <v>200</v>
      </c>
    </row>
    <row r="14881" spans="2:4" hidden="1" outlineLevel="1">
      <c r="B14881" s="400">
        <v>42822</v>
      </c>
      <c r="C14881" s="1" t="s">
        <v>8261</v>
      </c>
      <c r="D14881" s="2">
        <v>800</v>
      </c>
    </row>
    <row r="14882" spans="2:4" hidden="1" outlineLevel="1">
      <c r="B14882" s="400">
        <v>42822</v>
      </c>
      <c r="C14882" s="1" t="s">
        <v>525</v>
      </c>
      <c r="D14882" s="2">
        <v>30</v>
      </c>
    </row>
    <row r="14883" spans="2:4" hidden="1" outlineLevel="1">
      <c r="B14883" s="400">
        <v>42822</v>
      </c>
      <c r="C14883" s="1" t="s">
        <v>8262</v>
      </c>
      <c r="D14883" s="2">
        <v>500</v>
      </c>
    </row>
    <row r="14884" spans="2:4" hidden="1" outlineLevel="1">
      <c r="B14884" s="400">
        <v>42822</v>
      </c>
      <c r="C14884" s="1" t="s">
        <v>702</v>
      </c>
      <c r="D14884" s="2">
        <v>174</v>
      </c>
    </row>
    <row r="14885" spans="2:4" hidden="1" outlineLevel="1">
      <c r="B14885" s="400">
        <v>42822</v>
      </c>
      <c r="C14885" s="1" t="s">
        <v>114</v>
      </c>
      <c r="D14885" s="2">
        <v>66</v>
      </c>
    </row>
    <row r="14886" spans="2:4" hidden="1" outlineLevel="1">
      <c r="B14886" s="400">
        <v>42822</v>
      </c>
      <c r="C14886" s="1" t="s">
        <v>23</v>
      </c>
      <c r="D14886" s="2">
        <v>300</v>
      </c>
    </row>
    <row r="14887" spans="2:4" hidden="1" outlineLevel="1">
      <c r="B14887" s="400">
        <v>42823</v>
      </c>
      <c r="C14887" s="1" t="s">
        <v>367</v>
      </c>
      <c r="D14887" s="2">
        <v>15</v>
      </c>
    </row>
    <row r="14888" spans="2:4" hidden="1" outlineLevel="1">
      <c r="B14888" s="400">
        <v>42823</v>
      </c>
      <c r="C14888" s="1" t="s">
        <v>7084</v>
      </c>
      <c r="D14888" s="2">
        <v>30</v>
      </c>
    </row>
    <row r="14889" spans="2:4" hidden="1" outlineLevel="1">
      <c r="B14889" s="234">
        <v>42823</v>
      </c>
      <c r="C14889" s="182" t="s">
        <v>8263</v>
      </c>
      <c r="D14889" s="210">
        <v>2040</v>
      </c>
    </row>
    <row r="14890" spans="2:4" hidden="1" outlineLevel="1">
      <c r="B14890" s="249">
        <v>42823</v>
      </c>
      <c r="C14890" s="1" t="s">
        <v>12</v>
      </c>
      <c r="D14890" s="2">
        <v>190</v>
      </c>
    </row>
    <row r="14891" spans="2:4" hidden="1" outlineLevel="1">
      <c r="B14891" s="249">
        <v>42823</v>
      </c>
      <c r="C14891" s="1" t="s">
        <v>5295</v>
      </c>
      <c r="D14891" s="2">
        <v>120</v>
      </c>
    </row>
    <row r="14892" spans="2:4" hidden="1" outlineLevel="1">
      <c r="B14892" s="249">
        <v>42823</v>
      </c>
      <c r="C14892" s="1" t="s">
        <v>23</v>
      </c>
      <c r="D14892" s="2">
        <v>80</v>
      </c>
    </row>
    <row r="14893" spans="2:4" hidden="1" outlineLevel="1">
      <c r="B14893" s="249">
        <v>42824</v>
      </c>
      <c r="C14893" s="1" t="s">
        <v>367</v>
      </c>
      <c r="D14893" s="2">
        <v>5</v>
      </c>
    </row>
    <row r="14894" spans="2:4" hidden="1" outlineLevel="1">
      <c r="B14894" s="249">
        <v>42824</v>
      </c>
      <c r="C14894" s="1" t="s">
        <v>525</v>
      </c>
      <c r="D14894" s="2">
        <v>75</v>
      </c>
    </row>
    <row r="14895" spans="2:4" hidden="1" outlineLevel="1">
      <c r="B14895" s="249">
        <v>42824</v>
      </c>
      <c r="C14895" s="1" t="s">
        <v>8291</v>
      </c>
      <c r="D14895" s="2">
        <v>1000</v>
      </c>
    </row>
    <row r="14896" spans="2:4" hidden="1" outlineLevel="1">
      <c r="B14896" s="249">
        <v>42824</v>
      </c>
      <c r="C14896" s="1" t="s">
        <v>8292</v>
      </c>
      <c r="D14896" s="2">
        <v>300</v>
      </c>
    </row>
    <row r="14897" spans="1:12" hidden="1" outlineLevel="1">
      <c r="B14897" s="249">
        <v>42824</v>
      </c>
      <c r="C14897" s="1" t="s">
        <v>246</v>
      </c>
      <c r="D14897" s="2">
        <v>120</v>
      </c>
    </row>
    <row r="14898" spans="1:12" hidden="1" outlineLevel="1">
      <c r="B14898" s="249">
        <v>42824</v>
      </c>
      <c r="C14898" s="1" t="s">
        <v>8293</v>
      </c>
      <c r="D14898" s="2">
        <v>400</v>
      </c>
    </row>
    <row r="14899" spans="1:12" hidden="1" outlineLevel="1">
      <c r="B14899" s="249">
        <v>42824</v>
      </c>
      <c r="C14899" s="1" t="s">
        <v>51</v>
      </c>
      <c r="D14899" s="2">
        <v>35</v>
      </c>
    </row>
    <row r="14900" spans="1:12" hidden="1" outlineLevel="1">
      <c r="B14900" s="249">
        <v>42825</v>
      </c>
      <c r="C14900" s="1" t="s">
        <v>220</v>
      </c>
      <c r="D14900" s="2">
        <v>30</v>
      </c>
    </row>
    <row r="14901" spans="1:12" hidden="1" outlineLevel="1">
      <c r="B14901" s="249">
        <v>42825</v>
      </c>
      <c r="C14901" s="1" t="s">
        <v>114</v>
      </c>
      <c r="D14901" s="2">
        <v>60</v>
      </c>
    </row>
    <row r="14902" spans="1:12" hidden="1" outlineLevel="1">
      <c r="B14902" s="249">
        <v>42825</v>
      </c>
      <c r="C14902" s="1" t="s">
        <v>401</v>
      </c>
      <c r="D14902" s="2">
        <v>50</v>
      </c>
    </row>
    <row r="14903" spans="1:12" hidden="1" outlineLevel="1">
      <c r="B14903" s="249">
        <v>42825</v>
      </c>
      <c r="C14903" s="1" t="s">
        <v>224</v>
      </c>
      <c r="D14903" s="2">
        <v>20</v>
      </c>
    </row>
    <row r="14904" spans="1:12" hidden="1" outlineLevel="1">
      <c r="B14904" s="249">
        <v>42825</v>
      </c>
      <c r="C14904" s="1" t="s">
        <v>114</v>
      </c>
      <c r="D14904" s="2">
        <v>130</v>
      </c>
      <c r="E14904" s="1" t="s">
        <v>3088</v>
      </c>
    </row>
    <row r="14905" spans="1:12" hidden="1" outlineLevel="1">
      <c r="B14905" s="249">
        <v>42825</v>
      </c>
      <c r="C14905" s="1" t="s">
        <v>18</v>
      </c>
      <c r="D14905" s="2">
        <v>105</v>
      </c>
      <c r="E14905" s="1">
        <v>1690</v>
      </c>
    </row>
    <row r="14906" spans="1:12" collapsed="1"/>
    <row r="14907" spans="1:12">
      <c r="B14907" s="2472">
        <v>42826</v>
      </c>
      <c r="C14907" s="2472"/>
      <c r="D14907" s="2472"/>
      <c r="E14907" s="2472"/>
      <c r="F14907" s="2472"/>
      <c r="G14907" s="2472"/>
      <c r="H14907" s="2472"/>
      <c r="I14907" s="2472"/>
      <c r="J14907" s="2472"/>
      <c r="K14907" s="2472"/>
      <c r="L14907" s="2472"/>
    </row>
    <row r="14908" spans="1:12" hidden="1" outlineLevel="1">
      <c r="B14908" s="2473" t="s">
        <v>0</v>
      </c>
      <c r="C14908" s="2473"/>
      <c r="D14908" s="2473"/>
      <c r="I14908" s="2473" t="s">
        <v>7175</v>
      </c>
      <c r="J14908" s="2473"/>
      <c r="K14908" s="2473"/>
    </row>
    <row r="14909" spans="1:12" hidden="1" outlineLevel="1">
      <c r="B14909" s="3" t="s">
        <v>115</v>
      </c>
      <c r="C14909" s="3" t="s">
        <v>116</v>
      </c>
      <c r="D14909" s="4" t="s">
        <v>4</v>
      </c>
      <c r="I14909" s="3" t="s">
        <v>115</v>
      </c>
      <c r="J14909" s="3" t="s">
        <v>116</v>
      </c>
      <c r="K14909" s="4" t="s">
        <v>4</v>
      </c>
    </row>
    <row r="14910" spans="1:12" hidden="1" outlineLevel="1">
      <c r="A14910" s="438" t="s">
        <v>421</v>
      </c>
      <c r="B14910" s="549">
        <v>42830</v>
      </c>
      <c r="C14910" s="463" t="s">
        <v>6436</v>
      </c>
      <c r="D14910" s="1002">
        <v>1000</v>
      </c>
      <c r="E14910" s="28"/>
      <c r="I14910" s="72">
        <v>42826</v>
      </c>
      <c r="J14910" s="1" t="s">
        <v>41</v>
      </c>
      <c r="K14910" s="70">
        <v>1489.5500000000002</v>
      </c>
    </row>
    <row r="14911" spans="1:12" hidden="1" outlineLevel="1">
      <c r="A14911" s="438" t="s">
        <v>421</v>
      </c>
      <c r="B14911" s="549">
        <v>42830</v>
      </c>
      <c r="C14911" s="463" t="s">
        <v>6437</v>
      </c>
      <c r="D14911" s="1002">
        <v>1750</v>
      </c>
      <c r="E14911" s="28"/>
      <c r="I14911" s="72"/>
      <c r="K14911" s="70"/>
    </row>
    <row r="14912" spans="1:12" hidden="1" outlineLevel="1">
      <c r="A14912" s="438" t="s">
        <v>421</v>
      </c>
      <c r="B14912" s="549">
        <v>42831</v>
      </c>
      <c r="C14912" s="1324" t="s">
        <v>6</v>
      </c>
      <c r="D14912" s="1325">
        <v>1000</v>
      </c>
      <c r="E14912" s="28"/>
      <c r="K14912" s="70"/>
    </row>
    <row r="14913" spans="1:13" hidden="1" outlineLevel="1">
      <c r="A14913" s="438" t="s">
        <v>421</v>
      </c>
      <c r="B14913" s="549">
        <v>42832</v>
      </c>
      <c r="C14913" s="1324" t="s">
        <v>6</v>
      </c>
      <c r="D14913" s="1325">
        <v>1000</v>
      </c>
      <c r="E14913" s="28"/>
      <c r="K14913" s="70"/>
    </row>
    <row r="14914" spans="1:13" hidden="1" outlineLevel="1">
      <c r="A14914" s="438" t="s">
        <v>421</v>
      </c>
      <c r="B14914" s="549">
        <v>42837</v>
      </c>
      <c r="C14914" s="1324" t="s">
        <v>6</v>
      </c>
      <c r="D14914" s="1325">
        <v>3000</v>
      </c>
      <c r="E14914" s="28"/>
      <c r="K14914" s="70"/>
    </row>
    <row r="14915" spans="1:13" hidden="1" outlineLevel="1">
      <c r="A14915" s="438" t="s">
        <v>421</v>
      </c>
      <c r="B14915" s="1397" t="s">
        <v>608</v>
      </c>
      <c r="C14915" s="554" t="s">
        <v>475</v>
      </c>
      <c r="D14915" s="695" t="s">
        <v>608</v>
      </c>
      <c r="E14915" s="28"/>
      <c r="K14915" s="70"/>
    </row>
    <row r="14916" spans="1:13" hidden="1" outlineLevel="1">
      <c r="A14916" s="438" t="s">
        <v>421</v>
      </c>
      <c r="B14916" s="1397" t="s">
        <v>608</v>
      </c>
      <c r="C14916" s="554" t="s">
        <v>283</v>
      </c>
      <c r="D14916" s="695" t="s">
        <v>608</v>
      </c>
      <c r="E14916" s="28"/>
      <c r="K14916" s="70"/>
    </row>
    <row r="14917" spans="1:13" hidden="1" outlineLevel="1">
      <c r="A14917" s="714" t="s">
        <v>464</v>
      </c>
      <c r="B14917" s="1326">
        <v>42829</v>
      </c>
      <c r="C14917" s="1327" t="s">
        <v>6501</v>
      </c>
      <c r="D14917" s="1328">
        <v>740</v>
      </c>
      <c r="E14917" s="1290"/>
      <c r="F14917" s="298" t="s">
        <v>4856</v>
      </c>
      <c r="G14917" s="298" t="s">
        <v>3065</v>
      </c>
      <c r="I14917" s="72"/>
      <c r="K14917" s="70"/>
    </row>
    <row r="14918" spans="1:13" hidden="1" outlineLevel="1">
      <c r="A14918" s="711" t="s">
        <v>7256</v>
      </c>
      <c r="B14918" s="1303" t="s">
        <v>608</v>
      </c>
      <c r="C14918" s="711" t="s">
        <v>656</v>
      </c>
      <c r="D14918" s="590">
        <v>0</v>
      </c>
      <c r="E14918" s="72"/>
      <c r="F14918" s="1119" t="s">
        <v>3632</v>
      </c>
      <c r="G14918" s="773">
        <f>D14919+D14918</f>
        <v>303</v>
      </c>
      <c r="I14918" s="72"/>
      <c r="K14918" s="70"/>
    </row>
    <row r="14919" spans="1:13" hidden="1" outlineLevel="1">
      <c r="A14919" s="711" t="s">
        <v>7256</v>
      </c>
      <c r="B14919" s="1303">
        <v>42832</v>
      </c>
      <c r="C14919" s="711" t="s">
        <v>8327</v>
      </c>
      <c r="D14919" s="590">
        <v>303</v>
      </c>
      <c r="E14919" s="72"/>
      <c r="F14919" s="772" t="s">
        <v>6173</v>
      </c>
      <c r="G14919" s="773">
        <f>D14943</f>
        <v>752</v>
      </c>
      <c r="I14919" s="72"/>
      <c r="K14919" s="70"/>
    </row>
    <row r="14920" spans="1:13" hidden="1" outlineLevel="1">
      <c r="A14920" s="438" t="s">
        <v>421</v>
      </c>
      <c r="B14920" s="1323">
        <v>42832</v>
      </c>
      <c r="C14920" s="554" t="s">
        <v>8328</v>
      </c>
      <c r="D14920" s="695">
        <v>303</v>
      </c>
      <c r="E14920" s="72"/>
      <c r="F14920" s="772" t="s">
        <v>6</v>
      </c>
      <c r="G14920" s="773">
        <f>D14912+D14913</f>
        <v>2000</v>
      </c>
      <c r="I14920" s="72"/>
      <c r="K14920" s="70"/>
    </row>
    <row r="14921" spans="1:13" hidden="1" outlineLevel="1">
      <c r="A14921" s="709" t="s">
        <v>7256</v>
      </c>
      <c r="B14921" s="710">
        <v>42844</v>
      </c>
      <c r="C14921" s="711" t="s">
        <v>27</v>
      </c>
      <c r="D14921" s="953">
        <v>1263.8599999999999</v>
      </c>
      <c r="E14921" s="1290"/>
      <c r="F14921" s="772" t="s">
        <v>3732</v>
      </c>
      <c r="G14921" s="773">
        <f>D14910</f>
        <v>1000</v>
      </c>
      <c r="I14921" s="72"/>
      <c r="J14921" s="1" t="s">
        <v>195</v>
      </c>
      <c r="K14921" s="225">
        <f>SUM(K14910:K14918)</f>
        <v>1489.5500000000002</v>
      </c>
    </row>
    <row r="14922" spans="1:13" hidden="1" outlineLevel="1">
      <c r="A14922" s="709" t="s">
        <v>7256</v>
      </c>
      <c r="B14922" s="710">
        <v>42829</v>
      </c>
      <c r="C14922" s="711" t="s">
        <v>3304</v>
      </c>
      <c r="D14922" s="590">
        <v>507.16</v>
      </c>
      <c r="E14922" s="183"/>
      <c r="F14922" s="772" t="s">
        <v>531</v>
      </c>
      <c r="G14922" s="773">
        <f>D14911</f>
        <v>1750</v>
      </c>
      <c r="I14922" s="32"/>
      <c r="K14922" s="225"/>
    </row>
    <row r="14923" spans="1:13" hidden="1" outlineLevel="1">
      <c r="A14923" s="711" t="s">
        <v>7256</v>
      </c>
      <c r="B14923" s="710">
        <v>42829</v>
      </c>
      <c r="C14923" s="558" t="s">
        <v>614</v>
      </c>
      <c r="D14923" s="953">
        <v>489.33</v>
      </c>
      <c r="E14923" s="183"/>
      <c r="F14923" s="280" t="s">
        <v>195</v>
      </c>
      <c r="G14923" s="294">
        <f>SUM(G14918:G14922)</f>
        <v>5805</v>
      </c>
    </row>
    <row r="14924" spans="1:13" hidden="1" outlineLevel="1">
      <c r="A14924" s="709" t="s">
        <v>7600</v>
      </c>
      <c r="B14924" s="710" t="s">
        <v>608</v>
      </c>
      <c r="C14924" s="709" t="s">
        <v>3305</v>
      </c>
      <c r="D14924" s="590" t="s">
        <v>608</v>
      </c>
      <c r="E14924" s="733"/>
      <c r="G14924" s="2"/>
      <c r="I14924" s="1" t="s">
        <v>115</v>
      </c>
      <c r="J14924" s="1" t="s">
        <v>2</v>
      </c>
      <c r="K14924" s="1" t="s">
        <v>4</v>
      </c>
    </row>
    <row r="14925" spans="1:13" hidden="1" outlineLevel="1">
      <c r="A14925" s="545" t="s">
        <v>7431</v>
      </c>
      <c r="B14925" s="1389" t="s">
        <v>608</v>
      </c>
      <c r="C14925" s="547" t="s">
        <v>7425</v>
      </c>
      <c r="D14925" s="691" t="s">
        <v>608</v>
      </c>
      <c r="E14925" s="28"/>
      <c r="I14925" s="72">
        <v>42830</v>
      </c>
      <c r="J14925" s="1" t="s">
        <v>549</v>
      </c>
      <c r="K14925" s="2">
        <v>751</v>
      </c>
      <c r="L14925" s="13"/>
    </row>
    <row r="14926" spans="1:13" ht="15" hidden="1" customHeight="1" outlineLevel="1">
      <c r="A14926" s="1388" t="s">
        <v>8387</v>
      </c>
      <c r="B14926" s="1389" t="s">
        <v>608</v>
      </c>
      <c r="C14926" s="1365" t="s">
        <v>6533</v>
      </c>
      <c r="D14926" s="691" t="s">
        <v>8387</v>
      </c>
      <c r="E14926" s="28"/>
      <c r="I14926" s="72">
        <v>42831</v>
      </c>
      <c r="J14926" s="1" t="s">
        <v>8329</v>
      </c>
      <c r="K14926" s="2">
        <v>738</v>
      </c>
      <c r="L14926" s="13"/>
      <c r="M14926" s="13"/>
    </row>
    <row r="14927" spans="1:13" hidden="1" outlineLevel="1">
      <c r="A14927" s="1388" t="s">
        <v>8387</v>
      </c>
      <c r="B14927" s="1389" t="s">
        <v>608</v>
      </c>
      <c r="C14927" s="547" t="s">
        <v>7421</v>
      </c>
      <c r="D14927" s="691" t="s">
        <v>8387</v>
      </c>
      <c r="E14927" s="28"/>
      <c r="G14927" s="2"/>
      <c r="I14927" s="72"/>
      <c r="K14927" s="2"/>
      <c r="L14927" s="13"/>
    </row>
    <row r="14928" spans="1:13" hidden="1" outlineLevel="1">
      <c r="A14928" s="1388" t="s">
        <v>8387</v>
      </c>
      <c r="B14928" s="1389" t="s">
        <v>608</v>
      </c>
      <c r="C14928" s="547" t="s">
        <v>7424</v>
      </c>
      <c r="D14928" s="691" t="s">
        <v>8387</v>
      </c>
      <c r="E14928" s="28"/>
      <c r="G14928" s="2"/>
      <c r="I14928" s="72"/>
      <c r="K14928" s="2"/>
      <c r="L14928" s="13"/>
    </row>
    <row r="14929" spans="1:12" hidden="1" outlineLevel="1">
      <c r="A14929" s="545" t="s">
        <v>7431</v>
      </c>
      <c r="B14929" s="546">
        <v>42836</v>
      </c>
      <c r="C14929" s="1365" t="s">
        <v>8079</v>
      </c>
      <c r="D14929" s="1366">
        <v>6569</v>
      </c>
      <c r="E14929" s="28"/>
      <c r="G14929" s="2"/>
      <c r="I14929" s="72"/>
      <c r="K14929" s="2"/>
      <c r="L14929" s="13"/>
    </row>
    <row r="14930" spans="1:12" hidden="1" outlineLevel="1">
      <c r="A14930" s="545" t="s">
        <v>7431</v>
      </c>
      <c r="B14930" s="546">
        <v>42825</v>
      </c>
      <c r="C14930" s="547" t="s">
        <v>8312</v>
      </c>
      <c r="D14930" s="691">
        <v>70000</v>
      </c>
      <c r="E14930" s="28"/>
      <c r="G14930" s="2"/>
      <c r="I14930" s="72"/>
      <c r="K14930" s="2"/>
      <c r="L14930" s="13"/>
    </row>
    <row r="14931" spans="1:12" hidden="1" outlineLevel="1">
      <c r="A14931" s="545" t="s">
        <v>7431</v>
      </c>
      <c r="B14931" s="546">
        <v>42825</v>
      </c>
      <c r="C14931" s="547" t="s">
        <v>7426</v>
      </c>
      <c r="D14931" s="691">
        <v>20000</v>
      </c>
      <c r="E14931" s="28"/>
      <c r="G14931" s="2"/>
      <c r="I14931" s="72"/>
      <c r="J14931" s="236"/>
      <c r="K14931" s="2"/>
      <c r="L14931" s="13"/>
    </row>
    <row r="14932" spans="1:12" hidden="1" outlineLevel="1">
      <c r="A14932" s="545" t="s">
        <v>7431</v>
      </c>
      <c r="B14932" s="546">
        <v>42825</v>
      </c>
      <c r="C14932" s="547" t="s">
        <v>7420</v>
      </c>
      <c r="D14932" s="691">
        <v>6757</v>
      </c>
      <c r="E14932" s="28"/>
      <c r="G14932" s="2"/>
      <c r="I14932" s="72"/>
      <c r="J14932" s="236"/>
      <c r="K14932" s="2"/>
      <c r="L14932" s="13"/>
    </row>
    <row r="14933" spans="1:12" hidden="1" outlineLevel="1">
      <c r="A14933" s="545" t="s">
        <v>7431</v>
      </c>
      <c r="B14933" s="546">
        <v>42825</v>
      </c>
      <c r="C14933" s="547" t="s">
        <v>7422</v>
      </c>
      <c r="D14933" s="691">
        <v>3150</v>
      </c>
      <c r="E14933" s="28"/>
      <c r="G14933" s="2"/>
      <c r="I14933" s="72"/>
      <c r="J14933" s="236"/>
      <c r="K14933" s="2"/>
      <c r="L14933" s="13"/>
    </row>
    <row r="14934" spans="1:12" hidden="1" outlineLevel="1">
      <c r="A14934" s="545" t="s">
        <v>7431</v>
      </c>
      <c r="B14934" s="546">
        <v>42825</v>
      </c>
      <c r="C14934" s="547" t="s">
        <v>7423</v>
      </c>
      <c r="D14934" s="691">
        <v>762</v>
      </c>
      <c r="E14934" s="28"/>
      <c r="G14934" s="2"/>
      <c r="I14934" s="249"/>
      <c r="J14934" s="236"/>
      <c r="K14934" s="2"/>
      <c r="L14934" s="13"/>
    </row>
    <row r="14935" spans="1:12" hidden="1" outlineLevel="1">
      <c r="D14935" s="1"/>
      <c r="E14935" s="1290"/>
      <c r="I14935" s="249"/>
      <c r="J14935" s="236"/>
      <c r="K14935" s="2"/>
      <c r="L14935" s="13"/>
    </row>
    <row r="14936" spans="1:12" ht="15.75" hidden="1" outlineLevel="1">
      <c r="A14936" s="1273" t="s">
        <v>7430</v>
      </c>
      <c r="B14936" s="1266"/>
      <c r="C14936" s="1273" t="s">
        <v>7428</v>
      </c>
      <c r="D14936" s="1267">
        <v>15357.74</v>
      </c>
      <c r="E14936" s="1290">
        <v>42865</v>
      </c>
      <c r="G14936" s="2"/>
      <c r="I14936" s="249"/>
      <c r="J14936" s="236"/>
      <c r="K14936" s="2"/>
      <c r="L14936" s="13"/>
    </row>
    <row r="14937" spans="1:12" ht="15.75" hidden="1" outlineLevel="1">
      <c r="A14937" s="1275" t="s">
        <v>7411</v>
      </c>
      <c r="B14937" s="1268"/>
      <c r="C14937" s="1272" t="s">
        <v>7427</v>
      </c>
      <c r="D14937" s="1269">
        <v>3955.23</v>
      </c>
      <c r="E14937" s="1290">
        <v>42859</v>
      </c>
      <c r="G14937" s="2"/>
      <c r="I14937" s="249"/>
      <c r="J14937" s="200"/>
      <c r="K14937" s="2"/>
      <c r="L14937" s="13"/>
    </row>
    <row r="14938" spans="1:12" ht="15.75" hidden="1" outlineLevel="1">
      <c r="A14938" s="1276" t="s">
        <v>5208</v>
      </c>
      <c r="B14938" s="1352"/>
      <c r="C14938" s="1274" t="s">
        <v>7429</v>
      </c>
      <c r="D14938" s="1353">
        <v>0</v>
      </c>
      <c r="E14938" s="28"/>
      <c r="G14938" s="2"/>
      <c r="H14938" s="1009"/>
      <c r="I14938" s="249"/>
      <c r="K14938" s="13"/>
      <c r="L14938" s="13"/>
    </row>
    <row r="14939" spans="1:12" hidden="1" outlineLevel="1">
      <c r="E14939" s="72"/>
      <c r="G14939" s="2"/>
      <c r="H14939" s="1009"/>
      <c r="I14939" s="249"/>
      <c r="K14939" s="13"/>
      <c r="L14939" s="13"/>
    </row>
    <row r="14940" spans="1:12" hidden="1" outlineLevel="1">
      <c r="A14940" s="438" t="s">
        <v>421</v>
      </c>
      <c r="B14940" s="549">
        <v>42845</v>
      </c>
      <c r="C14940" s="554" t="s">
        <v>8311</v>
      </c>
      <c r="D14940" s="587">
        <f>30*43</f>
        <v>1290</v>
      </c>
      <c r="E14940" s="72"/>
      <c r="G14940" s="2"/>
      <c r="H14940" s="1009"/>
      <c r="I14940" s="249"/>
      <c r="K14940" s="13"/>
      <c r="L14940" s="13"/>
    </row>
    <row r="14941" spans="1:12" hidden="1" outlineLevel="1">
      <c r="A14941" s="438" t="s">
        <v>421</v>
      </c>
      <c r="B14941" s="549">
        <v>42845</v>
      </c>
      <c r="C14941" s="554" t="s">
        <v>2598</v>
      </c>
      <c r="D14941" s="587">
        <v>150</v>
      </c>
      <c r="E14941" s="72"/>
      <c r="G14941" s="2"/>
      <c r="H14941" s="1009"/>
      <c r="I14941" s="249"/>
      <c r="K14941" s="13"/>
      <c r="L14941" s="13"/>
    </row>
    <row r="14942" spans="1:12" ht="30" hidden="1" outlineLevel="1">
      <c r="A14942" s="438" t="s">
        <v>6087</v>
      </c>
      <c r="B14942" s="549">
        <v>42845</v>
      </c>
      <c r="C14942" s="554" t="s">
        <v>8326</v>
      </c>
      <c r="D14942" s="587">
        <f>16*43</f>
        <v>688</v>
      </c>
      <c r="E14942" s="28"/>
      <c r="G14942" s="2"/>
      <c r="I14942" s="249"/>
      <c r="K14942" s="13"/>
      <c r="L14942" s="13"/>
    </row>
    <row r="14943" spans="1:12" ht="33" hidden="1" customHeight="1" outlineLevel="1">
      <c r="A14943" s="438" t="s">
        <v>421</v>
      </c>
      <c r="B14943" s="549">
        <v>42845</v>
      </c>
      <c r="C14943" s="554" t="s">
        <v>4050</v>
      </c>
      <c r="D14943" s="587">
        <f>D14940+D14941-D14942</f>
        <v>752</v>
      </c>
      <c r="E14943" s="28"/>
      <c r="G14943" s="2"/>
      <c r="K14943" s="13"/>
      <c r="L14943" s="13"/>
    </row>
    <row r="14944" spans="1:12" hidden="1" outlineLevel="1">
      <c r="E14944" s="399"/>
      <c r="G14944" s="2"/>
      <c r="H14944" s="1009"/>
      <c r="I14944" s="249"/>
      <c r="K14944" s="13"/>
      <c r="L14944" s="13"/>
    </row>
    <row r="14945" spans="2:12" hidden="1" outlineLevel="1">
      <c r="B14945" s="249">
        <v>42826</v>
      </c>
      <c r="C14945" s="1" t="s">
        <v>367</v>
      </c>
      <c r="D14945" s="2">
        <v>10</v>
      </c>
      <c r="G14945" s="2"/>
      <c r="H14945" s="1009"/>
      <c r="I14945" s="249"/>
      <c r="K14945" s="13"/>
      <c r="L14945" s="13"/>
    </row>
    <row r="14946" spans="2:12" hidden="1" outlineLevel="1">
      <c r="B14946" s="249">
        <v>42826</v>
      </c>
      <c r="C14946" s="236" t="s">
        <v>605</v>
      </c>
      <c r="D14946" s="70">
        <v>150</v>
      </c>
      <c r="I14946" s="32"/>
      <c r="K14946" s="13"/>
      <c r="L14946" s="13"/>
    </row>
    <row r="14947" spans="2:12" hidden="1" outlineLevel="1">
      <c r="B14947" s="249">
        <v>42826</v>
      </c>
      <c r="C14947" s="236" t="s">
        <v>163</v>
      </c>
      <c r="D14947" s="70">
        <v>70</v>
      </c>
      <c r="H14947" s="1009"/>
      <c r="I14947" s="32"/>
      <c r="K14947" s="13"/>
      <c r="L14947" s="13"/>
    </row>
    <row r="14948" spans="2:12" hidden="1" outlineLevel="1">
      <c r="B14948" s="249">
        <v>42826</v>
      </c>
      <c r="C14948" s="1" t="s">
        <v>23</v>
      </c>
      <c r="D14948" s="2">
        <v>90</v>
      </c>
      <c r="G14948" s="13"/>
      <c r="H14948" s="1009"/>
      <c r="I14948" s="32"/>
      <c r="K14948" s="13"/>
      <c r="L14948" s="13"/>
    </row>
    <row r="14949" spans="2:12" hidden="1" outlineLevel="1">
      <c r="B14949" s="249">
        <v>42827</v>
      </c>
      <c r="C14949" s="1" t="s">
        <v>59</v>
      </c>
      <c r="D14949" s="2">
        <v>200</v>
      </c>
      <c r="G14949" s="399"/>
      <c r="I14949" s="32"/>
      <c r="K14949" s="13"/>
      <c r="L14949" s="13"/>
    </row>
    <row r="14950" spans="2:12" hidden="1" outlineLevel="1">
      <c r="B14950" s="249">
        <v>42827</v>
      </c>
      <c r="C14950" s="1" t="s">
        <v>401</v>
      </c>
      <c r="D14950" s="2">
        <v>50</v>
      </c>
      <c r="G14950" s="399"/>
      <c r="H14950" s="1009"/>
      <c r="I14950" s="32"/>
      <c r="K14950" s="13"/>
      <c r="L14950" s="13"/>
    </row>
    <row r="14951" spans="2:12" hidden="1" outlineLevel="1">
      <c r="B14951" s="249">
        <v>42827</v>
      </c>
      <c r="C14951" s="1" t="s">
        <v>4876</v>
      </c>
      <c r="D14951" s="2">
        <v>100</v>
      </c>
      <c r="G14951" s="399"/>
      <c r="H14951" s="1009"/>
      <c r="I14951" s="32"/>
      <c r="K14951" s="13"/>
      <c r="L14951" s="13"/>
    </row>
    <row r="14952" spans="2:12" hidden="1" outlineLevel="1">
      <c r="B14952" s="249">
        <v>42827</v>
      </c>
      <c r="C14952" s="1" t="s">
        <v>23</v>
      </c>
      <c r="D14952" s="2">
        <v>100</v>
      </c>
      <c r="I14952" s="32"/>
      <c r="K14952" s="13"/>
      <c r="L14952" s="13"/>
    </row>
    <row r="14953" spans="2:12" hidden="1" outlineLevel="1">
      <c r="B14953" s="249">
        <v>42827</v>
      </c>
      <c r="C14953" s="1" t="s">
        <v>51</v>
      </c>
      <c r="D14953" s="2">
        <v>50</v>
      </c>
      <c r="F14953" s="1321"/>
      <c r="G14953" s="1322"/>
      <c r="H14953" s="1009"/>
      <c r="I14953" s="32"/>
      <c r="K14953" s="13"/>
      <c r="L14953" s="13"/>
    </row>
    <row r="14954" spans="2:12" hidden="1" outlineLevel="1">
      <c r="B14954" s="249">
        <v>42828</v>
      </c>
      <c r="C14954" s="1" t="s">
        <v>525</v>
      </c>
      <c r="D14954" s="2">
        <v>210</v>
      </c>
      <c r="F14954" s="1321"/>
      <c r="G14954" s="1322"/>
      <c r="H14954" s="1009"/>
      <c r="I14954" s="32"/>
      <c r="K14954" s="13"/>
      <c r="L14954" s="13"/>
    </row>
    <row r="14955" spans="2:12" hidden="1" outlineLevel="1">
      <c r="B14955" s="249">
        <v>42828</v>
      </c>
      <c r="C14955" s="1" t="s">
        <v>23</v>
      </c>
      <c r="D14955" s="2">
        <v>80</v>
      </c>
      <c r="F14955" s="1321"/>
      <c r="G14955" s="1322"/>
      <c r="I14955" s="32"/>
      <c r="K14955" s="13"/>
      <c r="L14955" s="13"/>
    </row>
    <row r="14956" spans="2:12" hidden="1" outlineLevel="1">
      <c r="B14956" s="249">
        <v>42829</v>
      </c>
      <c r="C14956" s="1" t="s">
        <v>525</v>
      </c>
      <c r="D14956" s="2">
        <v>170</v>
      </c>
      <c r="F14956" s="1321"/>
      <c r="G14956" s="1322"/>
      <c r="I14956" s="32"/>
      <c r="K14956" s="13"/>
      <c r="L14956" s="13"/>
    </row>
    <row r="14957" spans="2:12" hidden="1" outlineLevel="1">
      <c r="B14957" s="249">
        <v>42830</v>
      </c>
      <c r="C14957" s="1" t="s">
        <v>525</v>
      </c>
      <c r="D14957" s="2">
        <v>220</v>
      </c>
      <c r="F14957" s="32"/>
      <c r="G14957" s="870"/>
      <c r="I14957" s="32"/>
      <c r="K14957" s="13"/>
      <c r="L14957" s="13"/>
    </row>
    <row r="14958" spans="2:12" hidden="1" outlineLevel="1">
      <c r="B14958" s="249">
        <v>42831</v>
      </c>
      <c r="C14958" s="1" t="s">
        <v>525</v>
      </c>
      <c r="D14958" s="2">
        <v>170</v>
      </c>
      <c r="F14958" s="32"/>
      <c r="G14958" s="870"/>
      <c r="I14958" s="32"/>
      <c r="K14958" s="13"/>
      <c r="L14958" s="13"/>
    </row>
    <row r="14959" spans="2:12" hidden="1" outlineLevel="1">
      <c r="B14959" s="249">
        <v>42831</v>
      </c>
      <c r="C14959" s="1" t="s">
        <v>114</v>
      </c>
      <c r="D14959" s="2">
        <v>200</v>
      </c>
      <c r="F14959" s="32"/>
      <c r="G14959" s="870"/>
      <c r="H14959" s="1009"/>
      <c r="I14959" s="32"/>
      <c r="K14959" s="13"/>
      <c r="L14959" s="13"/>
    </row>
    <row r="14960" spans="2:12" hidden="1" outlineLevel="1">
      <c r="B14960" s="249">
        <v>42831</v>
      </c>
      <c r="C14960" s="1" t="s">
        <v>51</v>
      </c>
      <c r="D14960" s="2">
        <v>230</v>
      </c>
      <c r="F14960" s="32"/>
      <c r="G14960" s="870"/>
      <c r="I14960" s="32"/>
      <c r="K14960" s="13"/>
      <c r="L14960" s="13"/>
    </row>
    <row r="14961" spans="2:12" hidden="1" outlineLevel="1">
      <c r="B14961" s="249">
        <v>42832</v>
      </c>
      <c r="C14961" s="1" t="s">
        <v>525</v>
      </c>
      <c r="D14961" s="2">
        <v>200</v>
      </c>
      <c r="F14961" s="32"/>
      <c r="G14961" s="870"/>
      <c r="I14961" s="32"/>
      <c r="K14961" s="13"/>
      <c r="L14961" s="13"/>
    </row>
    <row r="14962" spans="2:12" hidden="1" outlineLevel="1">
      <c r="B14962" s="249">
        <v>42832</v>
      </c>
      <c r="C14962" s="1" t="s">
        <v>246</v>
      </c>
      <c r="D14962" s="2">
        <v>120</v>
      </c>
      <c r="F14962" s="2"/>
      <c r="G14962" s="870"/>
      <c r="I14962" s="32"/>
      <c r="K14962" s="13"/>
    </row>
    <row r="14963" spans="2:12" hidden="1" outlineLevel="1">
      <c r="B14963" s="249">
        <v>42833</v>
      </c>
      <c r="C14963" s="1" t="s">
        <v>8330</v>
      </c>
      <c r="D14963" s="2">
        <v>800</v>
      </c>
      <c r="F14963" s="32"/>
      <c r="G14963" s="870"/>
      <c r="I14963" s="32"/>
      <c r="K14963" s="13"/>
    </row>
    <row r="14964" spans="2:12" hidden="1" outlineLevel="1">
      <c r="B14964" s="249">
        <v>42833</v>
      </c>
      <c r="C14964" s="1" t="s">
        <v>401</v>
      </c>
      <c r="D14964" s="2">
        <v>60</v>
      </c>
      <c r="F14964" s="32"/>
      <c r="G14964" s="870"/>
      <c r="I14964" s="32"/>
      <c r="K14964" s="13"/>
    </row>
    <row r="14965" spans="2:12" hidden="1" outlineLevel="1">
      <c r="B14965" s="249">
        <v>42833</v>
      </c>
      <c r="C14965" s="1" t="s">
        <v>246</v>
      </c>
      <c r="D14965" s="2">
        <v>50</v>
      </c>
      <c r="F14965" s="32"/>
      <c r="G14965" s="870"/>
      <c r="I14965" s="32"/>
      <c r="J14965" s="2"/>
      <c r="K14965" s="13"/>
    </row>
    <row r="14966" spans="2:12" hidden="1" outlineLevel="1">
      <c r="B14966" s="249">
        <v>42833</v>
      </c>
      <c r="C14966" s="1" t="s">
        <v>8331</v>
      </c>
      <c r="D14966" s="2">
        <v>30</v>
      </c>
      <c r="F14966" s="32"/>
      <c r="G14966" s="870"/>
      <c r="K14966" s="13"/>
    </row>
    <row r="14967" spans="2:12" hidden="1" outlineLevel="1">
      <c r="B14967" s="249">
        <v>42833</v>
      </c>
      <c r="C14967" s="1" t="s">
        <v>12</v>
      </c>
      <c r="D14967" s="2">
        <v>520</v>
      </c>
      <c r="F14967" s="32"/>
      <c r="G14967" s="870"/>
      <c r="I14967" s="32"/>
      <c r="K14967" s="13"/>
    </row>
    <row r="14968" spans="2:12" hidden="1" outlineLevel="1">
      <c r="B14968" s="249">
        <v>42833</v>
      </c>
      <c r="C14968" s="1" t="s">
        <v>401</v>
      </c>
      <c r="D14968" s="2">
        <v>80</v>
      </c>
      <c r="F14968" s="32"/>
      <c r="G14968" s="870"/>
      <c r="H14968" s="1009"/>
      <c r="K14968" s="13"/>
    </row>
    <row r="14969" spans="2:12" hidden="1" outlineLevel="1">
      <c r="B14969" s="249">
        <v>42833</v>
      </c>
      <c r="C14969" s="1" t="s">
        <v>4963</v>
      </c>
      <c r="D14969" s="2">
        <v>60</v>
      </c>
      <c r="F14969" s="32"/>
      <c r="G14969" s="870"/>
      <c r="K14969" s="13"/>
    </row>
    <row r="14970" spans="2:12" hidden="1" outlineLevel="1">
      <c r="B14970" s="249">
        <v>42833</v>
      </c>
      <c r="C14970" s="1" t="s">
        <v>887</v>
      </c>
      <c r="D14970" s="2">
        <v>20</v>
      </c>
      <c r="F14970" s="32"/>
      <c r="G14970" s="870"/>
      <c r="K14970" s="13"/>
    </row>
    <row r="14971" spans="2:12" hidden="1" outlineLevel="1">
      <c r="B14971" s="249">
        <v>42833</v>
      </c>
      <c r="C14971" s="1" t="s">
        <v>205</v>
      </c>
      <c r="D14971" s="2">
        <v>160</v>
      </c>
      <c r="G14971" s="2"/>
      <c r="K14971" s="13"/>
    </row>
    <row r="14972" spans="2:12" hidden="1" outlineLevel="1">
      <c r="B14972" s="249">
        <v>42834</v>
      </c>
      <c r="C14972" s="1" t="s">
        <v>2164</v>
      </c>
      <c r="D14972" s="2">
        <v>1000</v>
      </c>
      <c r="F14972" s="32"/>
      <c r="G14972" s="2"/>
      <c r="K14972" s="13"/>
    </row>
    <row r="14973" spans="2:12" hidden="1" outlineLevel="1">
      <c r="B14973" s="249">
        <v>42834</v>
      </c>
      <c r="C14973" s="1" t="s">
        <v>23</v>
      </c>
      <c r="D14973" s="2">
        <v>100</v>
      </c>
      <c r="G14973" s="399"/>
      <c r="H14973" s="1009"/>
    </row>
    <row r="14974" spans="2:12" hidden="1" outlineLevel="1">
      <c r="B14974" s="249">
        <v>42835</v>
      </c>
      <c r="C14974" s="1" t="s">
        <v>525</v>
      </c>
      <c r="D14974" s="2">
        <v>150</v>
      </c>
      <c r="F14974" s="32"/>
      <c r="G14974" s="2"/>
      <c r="H14974" s="1009"/>
      <c r="K14974" s="13"/>
    </row>
    <row r="14975" spans="2:12" hidden="1" outlineLevel="1">
      <c r="B14975" s="249">
        <v>42835</v>
      </c>
      <c r="C14975" s="1" t="s">
        <v>114</v>
      </c>
      <c r="D14975" s="2">
        <v>77</v>
      </c>
      <c r="J14975" s="1" t="s">
        <v>195</v>
      </c>
      <c r="K14975" s="13">
        <f>SUM(K14925:K14974)</f>
        <v>1489</v>
      </c>
    </row>
    <row r="14976" spans="2:12" hidden="1" outlineLevel="1">
      <c r="B14976" s="249">
        <v>42836</v>
      </c>
      <c r="C14976" s="1" t="s">
        <v>525</v>
      </c>
      <c r="D14976" s="2">
        <v>150</v>
      </c>
      <c r="J14976" s="1" t="s">
        <v>130</v>
      </c>
      <c r="K14976" s="225">
        <f>K14921-K14975</f>
        <v>0.5500000000001819</v>
      </c>
    </row>
    <row r="14977" spans="2:11" hidden="1" outlineLevel="1">
      <c r="B14977" s="249">
        <v>42836</v>
      </c>
      <c r="C14977" s="1" t="s">
        <v>8342</v>
      </c>
      <c r="D14977" s="2">
        <v>10</v>
      </c>
      <c r="F14977" s="1362"/>
      <c r="G14977" s="1362"/>
    </row>
    <row r="14978" spans="2:11" hidden="1" outlineLevel="1">
      <c r="B14978" s="249">
        <v>42837</v>
      </c>
      <c r="C14978" s="1" t="s">
        <v>525</v>
      </c>
      <c r="D14978" s="2">
        <v>350</v>
      </c>
      <c r="E14978" s="2"/>
      <c r="F14978" s="1362"/>
      <c r="G14978" s="1362"/>
      <c r="I14978" s="72"/>
      <c r="K14978" s="2"/>
    </row>
    <row r="14979" spans="2:11" hidden="1" outlineLevel="1">
      <c r="B14979" s="249">
        <v>42837</v>
      </c>
      <c r="C14979" s="1" t="s">
        <v>23</v>
      </c>
      <c r="D14979" s="2">
        <v>90</v>
      </c>
      <c r="F14979" s="1362"/>
      <c r="G14979" s="1362"/>
      <c r="I14979" s="32"/>
      <c r="K14979" s="2"/>
    </row>
    <row r="14980" spans="2:11" hidden="1" outlineLevel="1">
      <c r="B14980" s="249">
        <v>42838</v>
      </c>
      <c r="C14980" s="1" t="s">
        <v>525</v>
      </c>
      <c r="D14980" s="2">
        <v>250</v>
      </c>
      <c r="F14980" s="1362"/>
      <c r="G14980" s="1362"/>
    </row>
    <row r="14981" spans="2:11" hidden="1" outlineLevel="1">
      <c r="B14981" s="249">
        <v>42839</v>
      </c>
      <c r="C14981" s="1" t="s">
        <v>23</v>
      </c>
      <c r="D14981" s="2">
        <v>80</v>
      </c>
      <c r="F14981" s="1362"/>
      <c r="G14981" s="1362"/>
    </row>
    <row r="14982" spans="2:11" hidden="1" outlineLevel="1">
      <c r="B14982" s="249">
        <v>42840</v>
      </c>
      <c r="C14982" s="1" t="s">
        <v>163</v>
      </c>
      <c r="D14982" s="2">
        <v>130</v>
      </c>
      <c r="F14982" s="231"/>
      <c r="G14982" s="194"/>
    </row>
    <row r="14983" spans="2:11" hidden="1" outlineLevel="1">
      <c r="B14983" s="249">
        <v>42840</v>
      </c>
      <c r="C14983" s="1" t="s">
        <v>8343</v>
      </c>
      <c r="D14983" s="2">
        <v>120</v>
      </c>
      <c r="F14983" s="2"/>
    </row>
    <row r="14984" spans="2:11" hidden="1" outlineLevel="1">
      <c r="B14984" s="249">
        <v>42840</v>
      </c>
      <c r="C14984" s="1" t="s">
        <v>525</v>
      </c>
      <c r="D14984" s="2">
        <v>50</v>
      </c>
      <c r="F14984" s="2"/>
    </row>
    <row r="14985" spans="2:11" hidden="1" outlineLevel="1">
      <c r="B14985" s="249">
        <v>42840</v>
      </c>
      <c r="C14985" s="1" t="s">
        <v>8344</v>
      </c>
      <c r="D14985" s="2">
        <v>1050</v>
      </c>
    </row>
    <row r="14986" spans="2:11" hidden="1" outlineLevel="1">
      <c r="B14986" s="249">
        <v>42840</v>
      </c>
      <c r="C14986" s="1" t="s">
        <v>57</v>
      </c>
      <c r="D14986" s="2">
        <v>280</v>
      </c>
      <c r="G14986" s="2"/>
      <c r="H14986" s="2"/>
      <c r="I14986" s="2"/>
    </row>
    <row r="14987" spans="2:11" hidden="1" outlineLevel="1">
      <c r="B14987" s="249">
        <v>42840</v>
      </c>
      <c r="C14987" s="1" t="s">
        <v>23</v>
      </c>
      <c r="D14987" s="2">
        <v>400</v>
      </c>
      <c r="F14987" s="2"/>
      <c r="G14987" s="2"/>
      <c r="H14987" s="2"/>
      <c r="I14987" s="2"/>
    </row>
    <row r="14988" spans="2:11" hidden="1" outlineLevel="1">
      <c r="B14988" s="249">
        <v>42841</v>
      </c>
      <c r="C14988" s="1" t="s">
        <v>401</v>
      </c>
      <c r="D14988" s="2">
        <v>70</v>
      </c>
      <c r="F14988" s="2"/>
      <c r="G14988" s="2"/>
      <c r="H14988" s="2"/>
      <c r="I14988" s="2"/>
    </row>
    <row r="14989" spans="2:11" hidden="1" outlineLevel="1">
      <c r="B14989" s="249">
        <v>42841</v>
      </c>
      <c r="C14989" s="1" t="s">
        <v>8351</v>
      </c>
      <c r="D14989" s="2">
        <v>140</v>
      </c>
      <c r="G14989" s="2"/>
      <c r="H14989" s="2"/>
      <c r="I14989" s="2"/>
    </row>
    <row r="14990" spans="2:11" hidden="1" outlineLevel="1">
      <c r="B14990" s="249">
        <v>42841</v>
      </c>
      <c r="C14990" s="1" t="s">
        <v>51</v>
      </c>
      <c r="D14990" s="2">
        <v>460</v>
      </c>
      <c r="G14990" s="2"/>
      <c r="H14990" s="2"/>
      <c r="I14990" s="2"/>
    </row>
    <row r="14991" spans="2:11" hidden="1" outlineLevel="1">
      <c r="B14991" s="249">
        <v>42841</v>
      </c>
      <c r="C14991" s="1" t="s">
        <v>12</v>
      </c>
      <c r="D14991" s="2">
        <v>230</v>
      </c>
      <c r="F14991" s="2"/>
      <c r="G14991" s="2"/>
      <c r="H14991" s="2"/>
      <c r="I14991" s="2"/>
    </row>
    <row r="14992" spans="2:11" hidden="1" outlineLevel="1">
      <c r="B14992" s="249">
        <v>42841</v>
      </c>
      <c r="C14992" s="1" t="s">
        <v>516</v>
      </c>
      <c r="D14992" s="2">
        <v>50</v>
      </c>
      <c r="F14992" s="2"/>
      <c r="G14992" s="2"/>
      <c r="H14992" s="2"/>
      <c r="I14992" s="2"/>
    </row>
    <row r="14993" spans="2:8" hidden="1" outlineLevel="1">
      <c r="B14993" s="249">
        <v>42841</v>
      </c>
      <c r="C14993" s="1" t="s">
        <v>132</v>
      </c>
      <c r="D14993" s="2">
        <v>210</v>
      </c>
      <c r="G14993" s="2"/>
      <c r="H14993" s="2"/>
    </row>
    <row r="14994" spans="2:8" hidden="1" outlineLevel="1">
      <c r="B14994" s="249">
        <v>42841</v>
      </c>
      <c r="C14994" s="1" t="s">
        <v>289</v>
      </c>
      <c r="D14994" s="2">
        <v>60</v>
      </c>
      <c r="F14994" s="2"/>
      <c r="G14994" s="2"/>
      <c r="H14994" s="2"/>
    </row>
    <row r="14995" spans="2:8" hidden="1" outlineLevel="1">
      <c r="B14995" s="249">
        <v>42841</v>
      </c>
      <c r="C14995" s="1" t="s">
        <v>401</v>
      </c>
      <c r="D14995" s="2">
        <v>15</v>
      </c>
      <c r="F14995" s="2"/>
      <c r="H14995" s="7"/>
    </row>
    <row r="14996" spans="2:8" hidden="1" outlineLevel="1">
      <c r="B14996" s="249">
        <v>42841</v>
      </c>
      <c r="C14996" s="1" t="s">
        <v>57</v>
      </c>
      <c r="D14996" s="2">
        <v>250</v>
      </c>
      <c r="F14996" s="2"/>
      <c r="H14996" s="7"/>
    </row>
    <row r="14997" spans="2:8" hidden="1" outlineLevel="1">
      <c r="B14997" s="249">
        <v>42841</v>
      </c>
      <c r="C14997" s="1" t="s">
        <v>23</v>
      </c>
      <c r="D14997" s="2">
        <v>80</v>
      </c>
      <c r="H14997" s="7"/>
    </row>
    <row r="14998" spans="2:8" hidden="1" outlineLevel="1">
      <c r="B14998" s="249">
        <v>42842</v>
      </c>
      <c r="C14998" s="1" t="s">
        <v>605</v>
      </c>
      <c r="D14998" s="2">
        <v>100</v>
      </c>
      <c r="F14998" s="2"/>
      <c r="G14998" s="2"/>
    </row>
    <row r="14999" spans="2:8" hidden="1" outlineLevel="1">
      <c r="B14999" s="249">
        <v>42842</v>
      </c>
      <c r="C14999" s="1" t="s">
        <v>525</v>
      </c>
      <c r="D14999" s="2">
        <v>300</v>
      </c>
      <c r="G14999" s="2"/>
    </row>
    <row r="15000" spans="2:8" hidden="1" outlineLevel="1">
      <c r="B15000" s="249">
        <v>42842</v>
      </c>
      <c r="C15000" s="1" t="s">
        <v>8372</v>
      </c>
      <c r="D15000" s="2">
        <v>220</v>
      </c>
      <c r="E15000" s="2"/>
      <c r="G15000" s="2"/>
    </row>
    <row r="15001" spans="2:8" hidden="1" outlineLevel="1">
      <c r="B15001" s="249">
        <v>42842</v>
      </c>
      <c r="C15001" s="1" t="s">
        <v>246</v>
      </c>
      <c r="D15001" s="2">
        <v>135</v>
      </c>
      <c r="F15001" s="2"/>
    </row>
    <row r="15002" spans="2:8" hidden="1" outlineLevel="1">
      <c r="B15002" s="249">
        <v>42842</v>
      </c>
      <c r="C15002" s="1" t="s">
        <v>23</v>
      </c>
      <c r="D15002" s="2">
        <v>135</v>
      </c>
    </row>
    <row r="15003" spans="2:8" hidden="1" outlineLevel="1">
      <c r="B15003" s="249">
        <v>42843</v>
      </c>
      <c r="C15003" s="1" t="s">
        <v>525</v>
      </c>
      <c r="D15003" s="2">
        <v>170</v>
      </c>
    </row>
    <row r="15004" spans="2:8" hidden="1" outlineLevel="1">
      <c r="B15004" s="249">
        <v>42843</v>
      </c>
      <c r="C15004" s="1" t="s">
        <v>7032</v>
      </c>
      <c r="D15004" s="2">
        <v>160</v>
      </c>
      <c r="F15004" s="2"/>
    </row>
    <row r="15005" spans="2:8" hidden="1" outlineLevel="1">
      <c r="B15005" s="249">
        <v>42844</v>
      </c>
      <c r="C15005" s="1" t="s">
        <v>525</v>
      </c>
      <c r="D15005" s="2">
        <v>140</v>
      </c>
    </row>
    <row r="15006" spans="2:8" hidden="1" outlineLevel="1">
      <c r="B15006" s="249">
        <v>42844</v>
      </c>
      <c r="C15006" s="1" t="s">
        <v>111</v>
      </c>
      <c r="D15006" s="2">
        <v>60</v>
      </c>
      <c r="F15006" s="2"/>
    </row>
    <row r="15007" spans="2:8" hidden="1" outlineLevel="1">
      <c r="B15007" s="249">
        <v>42845</v>
      </c>
      <c r="C15007" s="1" t="s">
        <v>525</v>
      </c>
      <c r="D15007" s="2">
        <v>130</v>
      </c>
    </row>
    <row r="15008" spans="2:8" hidden="1" outlineLevel="1">
      <c r="B15008" s="249">
        <v>42845</v>
      </c>
      <c r="C15008" s="1" t="s">
        <v>18</v>
      </c>
      <c r="D15008" s="2">
        <v>110</v>
      </c>
      <c r="F15008" s="2"/>
    </row>
    <row r="15009" spans="2:15" hidden="1" outlineLevel="1">
      <c r="B15009" s="249">
        <v>42845</v>
      </c>
      <c r="C15009" s="1" t="s">
        <v>23</v>
      </c>
      <c r="D15009" s="2">
        <v>150</v>
      </c>
      <c r="F15009" s="2"/>
    </row>
    <row r="15010" spans="2:15" hidden="1" outlineLevel="1">
      <c r="B15010" s="249">
        <v>42846</v>
      </c>
      <c r="C15010" s="1" t="s">
        <v>525</v>
      </c>
      <c r="D15010" s="2">
        <v>25</v>
      </c>
    </row>
    <row r="15011" spans="2:15" hidden="1" outlineLevel="1">
      <c r="B15011" s="249">
        <v>42846</v>
      </c>
      <c r="C15011" s="1" t="s">
        <v>8351</v>
      </c>
      <c r="D15011" s="2">
        <v>100</v>
      </c>
      <c r="F15011" s="2"/>
    </row>
    <row r="15012" spans="2:15" hidden="1" outlineLevel="1">
      <c r="B15012" s="249">
        <v>42846</v>
      </c>
      <c r="C15012" s="1" t="s">
        <v>114</v>
      </c>
      <c r="D15012" s="2">
        <v>70</v>
      </c>
      <c r="F15012" s="233"/>
      <c r="G15012"/>
      <c r="H15012"/>
      <c r="I15012"/>
      <c r="J15012"/>
      <c r="K15012"/>
      <c r="L15012"/>
      <c r="M15012"/>
      <c r="N15012"/>
      <c r="O15012"/>
    </row>
    <row r="15013" spans="2:15" hidden="1" outlineLevel="1">
      <c r="B15013" s="249">
        <v>42846</v>
      </c>
      <c r="C15013" s="1" t="s">
        <v>401</v>
      </c>
      <c r="D15013" s="2">
        <v>24</v>
      </c>
    </row>
    <row r="15014" spans="2:15" hidden="1" outlineLevel="1">
      <c r="B15014" s="249">
        <v>42846</v>
      </c>
      <c r="C15014" s="1" t="s">
        <v>8373</v>
      </c>
      <c r="D15014" s="2">
        <v>200</v>
      </c>
      <c r="G15014" s="2"/>
      <c r="I15014" s="32"/>
      <c r="K15014" s="2"/>
    </row>
    <row r="15015" spans="2:15" hidden="1" outlineLevel="1">
      <c r="B15015" s="249">
        <v>42846</v>
      </c>
      <c r="C15015" s="1" t="s">
        <v>224</v>
      </c>
      <c r="D15015" s="2">
        <v>90</v>
      </c>
      <c r="F15015" s="2"/>
      <c r="I15015" s="32"/>
      <c r="K15015" s="2"/>
    </row>
    <row r="15016" spans="2:15" hidden="1" outlineLevel="1">
      <c r="B15016" s="249">
        <v>42847</v>
      </c>
      <c r="C15016" s="2" t="s">
        <v>367</v>
      </c>
      <c r="D15016" s="2">
        <v>10</v>
      </c>
      <c r="F15016" s="2"/>
    </row>
    <row r="15017" spans="2:15" hidden="1" outlineLevel="1">
      <c r="B15017" s="249">
        <v>42847</v>
      </c>
      <c r="C15017" s="2" t="s">
        <v>516</v>
      </c>
      <c r="D15017" s="2">
        <v>40</v>
      </c>
      <c r="F15017" s="2"/>
    </row>
    <row r="15018" spans="2:15" hidden="1" outlineLevel="1">
      <c r="B15018" s="249">
        <v>42847</v>
      </c>
      <c r="C15018" s="2" t="s">
        <v>7217</v>
      </c>
      <c r="D15018" s="2">
        <v>105</v>
      </c>
      <c r="F15018" s="2"/>
      <c r="G15018" s="2"/>
    </row>
    <row r="15019" spans="2:15" hidden="1" outlineLevel="1">
      <c r="B15019" s="249">
        <v>42847</v>
      </c>
      <c r="C15019" s="1" t="s">
        <v>224</v>
      </c>
      <c r="D15019" s="2">
        <v>100</v>
      </c>
      <c r="F15019" s="2"/>
    </row>
    <row r="15020" spans="2:15" hidden="1" outlineLevel="1">
      <c r="B15020" s="249">
        <v>42847</v>
      </c>
      <c r="C15020" s="1" t="s">
        <v>143</v>
      </c>
      <c r="D15020" s="2">
        <v>25</v>
      </c>
    </row>
    <row r="15021" spans="2:15" hidden="1" outlineLevel="1">
      <c r="B15021" s="249">
        <v>42848</v>
      </c>
      <c r="C15021" s="1" t="s">
        <v>12</v>
      </c>
      <c r="D15021" s="2">
        <v>24</v>
      </c>
    </row>
    <row r="15022" spans="2:15" hidden="1" outlineLevel="1">
      <c r="B15022" s="249">
        <v>42848</v>
      </c>
      <c r="C15022" s="1" t="s">
        <v>516</v>
      </c>
      <c r="D15022" s="2">
        <v>70</v>
      </c>
    </row>
    <row r="15023" spans="2:15" hidden="1" outlineLevel="1">
      <c r="B15023" s="249">
        <v>42848</v>
      </c>
      <c r="C15023" s="1" t="s">
        <v>289</v>
      </c>
      <c r="D15023" s="2">
        <v>100</v>
      </c>
    </row>
    <row r="15024" spans="2:15" hidden="1" outlineLevel="1">
      <c r="B15024" s="249">
        <v>42848</v>
      </c>
      <c r="C15024" s="308" t="s">
        <v>114</v>
      </c>
      <c r="D15024" s="2">
        <v>60</v>
      </c>
      <c r="F15024" s="2"/>
    </row>
    <row r="15025" spans="2:10" hidden="1" outlineLevel="1">
      <c r="B15025" s="249">
        <v>42849</v>
      </c>
      <c r="C15025" s="1" t="s">
        <v>525</v>
      </c>
      <c r="D15025" s="2">
        <v>260</v>
      </c>
    </row>
    <row r="15026" spans="2:10" hidden="1" outlineLevel="1">
      <c r="B15026" s="249">
        <v>42850</v>
      </c>
      <c r="C15026" s="1" t="s">
        <v>525</v>
      </c>
      <c r="D15026" s="2">
        <v>110</v>
      </c>
      <c r="F15026" s="2"/>
    </row>
    <row r="15027" spans="2:10" hidden="1" outlineLevel="1">
      <c r="B15027" s="249">
        <v>42850</v>
      </c>
      <c r="C15027" s="1" t="s">
        <v>8377</v>
      </c>
      <c r="D15027" s="2">
        <v>2000</v>
      </c>
      <c r="F15027" s="2"/>
    </row>
    <row r="15028" spans="2:10" hidden="1" outlineLevel="1">
      <c r="B15028" s="249">
        <v>42850</v>
      </c>
      <c r="C15028" s="1" t="s">
        <v>23</v>
      </c>
      <c r="D15028" s="2">
        <v>210</v>
      </c>
    </row>
    <row r="15029" spans="2:10" hidden="1" outlineLevel="1">
      <c r="B15029" s="249">
        <v>42851</v>
      </c>
      <c r="C15029" s="1" t="s">
        <v>525</v>
      </c>
      <c r="D15029" s="2">
        <v>100</v>
      </c>
    </row>
    <row r="15030" spans="2:10" hidden="1" outlineLevel="1">
      <c r="B15030" s="249">
        <v>42852</v>
      </c>
      <c r="C15030" s="1" t="s">
        <v>525</v>
      </c>
      <c r="D15030" s="2">
        <v>190</v>
      </c>
    </row>
    <row r="15031" spans="2:10" hidden="1" outlineLevel="1">
      <c r="B15031" s="249">
        <v>42852</v>
      </c>
      <c r="C15031" s="1" t="s">
        <v>23</v>
      </c>
      <c r="D15031" s="2">
        <v>210</v>
      </c>
      <c r="F15031" s="2"/>
    </row>
    <row r="15032" spans="2:10" hidden="1" outlineLevel="1">
      <c r="B15032" s="249">
        <v>42853</v>
      </c>
      <c r="C15032" s="1" t="s">
        <v>525</v>
      </c>
      <c r="D15032" s="2">
        <v>250</v>
      </c>
      <c r="F15032" s="2"/>
    </row>
    <row r="15033" spans="2:10" hidden="1" outlineLevel="1">
      <c r="B15033" s="249">
        <v>42854</v>
      </c>
      <c r="C15033" s="1" t="s">
        <v>517</v>
      </c>
      <c r="D15033" s="2">
        <v>100</v>
      </c>
      <c r="F15033" s="2"/>
      <c r="H15033" s="7"/>
    </row>
    <row r="15034" spans="2:10" hidden="1" outlineLevel="1">
      <c r="B15034" s="249">
        <v>42854</v>
      </c>
      <c r="C15034" s="1" t="s">
        <v>246</v>
      </c>
      <c r="D15034" s="2">
        <v>165</v>
      </c>
      <c r="H15034" s="7"/>
    </row>
    <row r="15035" spans="2:10" hidden="1" outlineLevel="1">
      <c r="B15035" s="249">
        <v>42854</v>
      </c>
      <c r="C15035" s="1" t="s">
        <v>445</v>
      </c>
      <c r="D15035" s="2">
        <v>50</v>
      </c>
      <c r="J15035" s="7"/>
    </row>
    <row r="15036" spans="2:10" hidden="1" outlineLevel="1">
      <c r="B15036" s="249">
        <v>42854</v>
      </c>
      <c r="C15036" s="1" t="s">
        <v>18</v>
      </c>
      <c r="D15036" s="2">
        <v>400</v>
      </c>
      <c r="F15036" s="2"/>
      <c r="J15036" s="7"/>
    </row>
    <row r="15037" spans="2:10" hidden="1" outlineLevel="1">
      <c r="B15037" s="249">
        <v>42854</v>
      </c>
      <c r="C15037" s="1" t="s">
        <v>401</v>
      </c>
      <c r="D15037" s="2">
        <v>95</v>
      </c>
      <c r="F15037" s="2"/>
    </row>
    <row r="15038" spans="2:10" hidden="1" outlineLevel="1">
      <c r="B15038" s="249">
        <v>42855</v>
      </c>
      <c r="C15038" s="1" t="s">
        <v>8381</v>
      </c>
      <c r="D15038" s="2">
        <v>300</v>
      </c>
      <c r="H15038" s="2"/>
    </row>
    <row r="15039" spans="2:10" hidden="1" outlineLevel="1">
      <c r="B15039" s="249">
        <v>42855</v>
      </c>
      <c r="C15039" s="1" t="s">
        <v>289</v>
      </c>
      <c r="D15039" s="2">
        <v>30</v>
      </c>
      <c r="F15039" s="2"/>
    </row>
    <row r="15040" spans="2:10" hidden="1" outlineLevel="1">
      <c r="B15040" s="249">
        <v>42855</v>
      </c>
      <c r="C15040" s="1" t="s">
        <v>51</v>
      </c>
      <c r="D15040" s="2">
        <v>500</v>
      </c>
      <c r="E15040" s="1" t="s">
        <v>3088</v>
      </c>
      <c r="F15040" s="2"/>
    </row>
    <row r="15041" spans="1:12" hidden="1" outlineLevel="1">
      <c r="B15041" s="249">
        <v>42855</v>
      </c>
      <c r="C15041" s="1" t="s">
        <v>516</v>
      </c>
      <c r="D15041" s="2">
        <v>30</v>
      </c>
      <c r="E15041" s="1">
        <v>1040</v>
      </c>
      <c r="F15041" s="2"/>
    </row>
    <row r="15042" spans="1:12" collapsed="1">
      <c r="B15042" s="400"/>
      <c r="C15042" s="2"/>
      <c r="F15042" s="2"/>
    </row>
    <row r="15043" spans="1:12">
      <c r="B15043" s="2472">
        <v>42856</v>
      </c>
      <c r="C15043" s="2472"/>
      <c r="D15043" s="2472"/>
      <c r="E15043" s="2472"/>
      <c r="F15043" s="2472"/>
      <c r="G15043" s="2472"/>
      <c r="H15043" s="2472"/>
      <c r="I15043" s="2472"/>
      <c r="J15043" s="2472"/>
      <c r="K15043" s="2472"/>
      <c r="L15043" s="2472"/>
    </row>
    <row r="15044" spans="1:12" hidden="1" outlineLevel="1">
      <c r="B15044" s="2473" t="s">
        <v>0</v>
      </c>
      <c r="C15044" s="2473"/>
      <c r="D15044" s="2473"/>
      <c r="I15044" s="2473" t="s">
        <v>7175</v>
      </c>
      <c r="J15044" s="2473"/>
      <c r="K15044" s="2473"/>
    </row>
    <row r="15045" spans="1:12" hidden="1" outlineLevel="1">
      <c r="B15045" s="3" t="s">
        <v>115</v>
      </c>
      <c r="C15045" s="3" t="s">
        <v>116</v>
      </c>
      <c r="D15045" s="4" t="s">
        <v>4</v>
      </c>
      <c r="I15045" s="3" t="s">
        <v>115</v>
      </c>
      <c r="J15045" s="3" t="s">
        <v>116</v>
      </c>
      <c r="K15045" s="4" t="s">
        <v>4</v>
      </c>
    </row>
    <row r="15046" spans="1:12" hidden="1" outlineLevel="1">
      <c r="A15046" s="438" t="s">
        <v>7431</v>
      </c>
      <c r="B15046" s="549">
        <v>42860</v>
      </c>
      <c r="C15046" s="463" t="s">
        <v>6436</v>
      </c>
      <c r="D15046" s="1002">
        <v>1000</v>
      </c>
      <c r="E15046" s="28"/>
      <c r="I15046" s="72">
        <v>42856</v>
      </c>
      <c r="J15046" s="1" t="s">
        <v>41</v>
      </c>
      <c r="K15046" s="70">
        <f>K14976</f>
        <v>0.5500000000001819</v>
      </c>
    </row>
    <row r="15047" spans="1:12" hidden="1" outlineLevel="1">
      <c r="A15047" s="438" t="s">
        <v>7431</v>
      </c>
      <c r="B15047" s="549">
        <v>42860</v>
      </c>
      <c r="C15047" s="463" t="s">
        <v>6437</v>
      </c>
      <c r="D15047" s="1002">
        <v>2450</v>
      </c>
      <c r="E15047" s="28"/>
      <c r="I15047" s="72"/>
      <c r="K15047" s="70"/>
    </row>
    <row r="15048" spans="1:12" hidden="1" outlineLevel="1">
      <c r="A15048" s="438" t="s">
        <v>421</v>
      </c>
      <c r="B15048" s="549">
        <v>42856</v>
      </c>
      <c r="C15048" s="1324" t="s">
        <v>6</v>
      </c>
      <c r="D15048" s="1325">
        <v>3000</v>
      </c>
      <c r="E15048" s="28"/>
      <c r="K15048" s="70"/>
    </row>
    <row r="15049" spans="1:12" hidden="1" outlineLevel="1">
      <c r="A15049" s="438" t="s">
        <v>421</v>
      </c>
      <c r="B15049" s="1323" t="s">
        <v>608</v>
      </c>
      <c r="C15049" s="554" t="s">
        <v>475</v>
      </c>
      <c r="D15049" s="1323" t="s">
        <v>608</v>
      </c>
      <c r="E15049" s="28"/>
      <c r="K15049" s="70"/>
    </row>
    <row r="15050" spans="1:12" hidden="1" outlineLevel="1">
      <c r="A15050" s="438" t="s">
        <v>421</v>
      </c>
      <c r="B15050" s="1323" t="s">
        <v>608</v>
      </c>
      <c r="C15050" s="554" t="s">
        <v>283</v>
      </c>
      <c r="D15050" s="1323" t="s">
        <v>608</v>
      </c>
      <c r="E15050" s="28"/>
      <c r="K15050" s="70"/>
    </row>
    <row r="15051" spans="1:12" hidden="1" outlineLevel="1">
      <c r="A15051" s="714" t="s">
        <v>464</v>
      </c>
      <c r="B15051" s="1326">
        <v>42886</v>
      </c>
      <c r="C15051" s="1327" t="s">
        <v>6501</v>
      </c>
      <c r="D15051" s="1328">
        <v>4618</v>
      </c>
      <c r="E15051" s="1290"/>
      <c r="F15051" s="298" t="s">
        <v>4856</v>
      </c>
      <c r="G15051" s="298" t="s">
        <v>3065</v>
      </c>
      <c r="I15051" s="72"/>
      <c r="K15051" s="70"/>
    </row>
    <row r="15052" spans="1:12" hidden="1" outlineLevel="1">
      <c r="A15052" s="711" t="s">
        <v>7256</v>
      </c>
      <c r="B15052" s="1303">
        <v>42879</v>
      </c>
      <c r="C15052" s="711" t="s">
        <v>656</v>
      </c>
      <c r="D15052" s="590">
        <v>205</v>
      </c>
      <c r="E15052" s="72"/>
      <c r="F15052" s="1119" t="s">
        <v>3632</v>
      </c>
      <c r="G15052" s="773">
        <f>D15052</f>
        <v>205</v>
      </c>
      <c r="I15052" s="72"/>
      <c r="K15052" s="70"/>
    </row>
    <row r="15053" spans="1:12" hidden="1" outlineLevel="1">
      <c r="A15053" s="711" t="s">
        <v>7256</v>
      </c>
      <c r="B15053" s="1303" t="s">
        <v>608</v>
      </c>
      <c r="C15053" s="711" t="s">
        <v>8327</v>
      </c>
      <c r="D15053" s="590" t="s">
        <v>608</v>
      </c>
      <c r="E15053" s="72"/>
      <c r="F15053" s="772" t="s">
        <v>6173</v>
      </c>
      <c r="G15053" s="773">
        <f>D15074</f>
        <v>1083</v>
      </c>
      <c r="I15053" s="72"/>
      <c r="K15053" s="70"/>
    </row>
    <row r="15054" spans="1:12" hidden="1" outlineLevel="1">
      <c r="A15054" s="438" t="s">
        <v>421</v>
      </c>
      <c r="B15054" s="1323" t="s">
        <v>608</v>
      </c>
      <c r="C15054" s="554" t="s">
        <v>8328</v>
      </c>
      <c r="D15054" s="695" t="s">
        <v>608</v>
      </c>
      <c r="E15054" s="72"/>
      <c r="F15054" s="772" t="s">
        <v>6</v>
      </c>
      <c r="G15054" s="773">
        <f>D15048</f>
        <v>3000</v>
      </c>
      <c r="I15054" s="72"/>
      <c r="K15054" s="70"/>
    </row>
    <row r="15055" spans="1:12" hidden="1" outlineLevel="1">
      <c r="A15055" s="1398" t="s">
        <v>7256</v>
      </c>
      <c r="B15055" s="1399">
        <v>42873</v>
      </c>
      <c r="C15055" s="1400" t="s">
        <v>27</v>
      </c>
      <c r="D15055" s="1401">
        <v>1263.8599999999999</v>
      </c>
      <c r="E15055" s="1290"/>
      <c r="F15055" s="772" t="s">
        <v>3732</v>
      </c>
      <c r="G15055" s="773">
        <f>D15046</f>
        <v>1000</v>
      </c>
      <c r="I15055" s="72"/>
      <c r="J15055" s="1" t="s">
        <v>195</v>
      </c>
      <c r="K15055" s="225">
        <f>SUM(K15046:K15052)</f>
        <v>0.5500000000001819</v>
      </c>
    </row>
    <row r="15056" spans="1:12" hidden="1" outlineLevel="1">
      <c r="A15056" s="1402" t="s">
        <v>8388</v>
      </c>
      <c r="B15056" s="1403">
        <v>42855</v>
      </c>
      <c r="C15056" s="1404" t="s">
        <v>3304</v>
      </c>
      <c r="D15056" s="1405">
        <v>491.63</v>
      </c>
      <c r="E15056" s="183"/>
      <c r="F15056" s="772" t="s">
        <v>531</v>
      </c>
      <c r="G15056" s="773">
        <f>D15047</f>
        <v>2450</v>
      </c>
      <c r="I15056" s="32"/>
      <c r="K15056" s="225"/>
    </row>
    <row r="15057" spans="1:12" hidden="1" outlineLevel="1">
      <c r="A15057" s="1404" t="s">
        <v>8388</v>
      </c>
      <c r="B15057" s="1403">
        <v>42855</v>
      </c>
      <c r="C15057" s="1404" t="s">
        <v>614</v>
      </c>
      <c r="D15057" s="1406">
        <v>471.5</v>
      </c>
      <c r="E15057" s="183"/>
      <c r="F15057" s="280" t="s">
        <v>195</v>
      </c>
      <c r="G15057" s="294">
        <f>SUM(G15052:G15056)</f>
        <v>7738</v>
      </c>
    </row>
    <row r="15058" spans="1:12" hidden="1" outlineLevel="1">
      <c r="A15058" s="709" t="s">
        <v>7600</v>
      </c>
      <c r="B15058" s="710" t="s">
        <v>608</v>
      </c>
      <c r="C15058" s="709" t="s">
        <v>3305</v>
      </c>
      <c r="D15058" s="590" t="s">
        <v>608</v>
      </c>
      <c r="E15058" s="733"/>
      <c r="G15058" s="2"/>
    </row>
    <row r="15059" spans="1:12" hidden="1" outlineLevel="1">
      <c r="A15059" s="545" t="s">
        <v>7431</v>
      </c>
      <c r="B15059" s="546">
        <v>42856</v>
      </c>
      <c r="C15059" s="547" t="s">
        <v>7425</v>
      </c>
      <c r="D15059" s="1366">
        <v>35000</v>
      </c>
      <c r="E15059" s="28"/>
      <c r="I15059" s="72"/>
      <c r="K15059" s="2"/>
      <c r="L15059" s="13"/>
    </row>
    <row r="15060" spans="1:12" hidden="1" outlineLevel="1">
      <c r="A15060" s="545" t="s">
        <v>7431</v>
      </c>
      <c r="B15060" s="546">
        <v>42865</v>
      </c>
      <c r="C15060" s="1365" t="s">
        <v>8079</v>
      </c>
      <c r="D15060" s="1366">
        <v>6569</v>
      </c>
      <c r="E15060" s="28"/>
      <c r="G15060" s="2"/>
      <c r="I15060" s="72"/>
      <c r="K15060" s="2"/>
      <c r="L15060" s="13"/>
    </row>
    <row r="15061" spans="1:12" hidden="1" outlineLevel="1">
      <c r="A15061" s="545" t="s">
        <v>7431</v>
      </c>
      <c r="B15061" s="546" t="s">
        <v>608</v>
      </c>
      <c r="C15061" s="547" t="s">
        <v>8312</v>
      </c>
      <c r="D15061" s="1366">
        <v>0</v>
      </c>
      <c r="E15061" s="28"/>
      <c r="G15061" s="2"/>
      <c r="I15061" s="72"/>
      <c r="K15061" s="2"/>
      <c r="L15061" s="13"/>
    </row>
    <row r="15062" spans="1:12" hidden="1" outlineLevel="1">
      <c r="A15062" s="545" t="s">
        <v>7431</v>
      </c>
      <c r="B15062" s="546">
        <v>42856</v>
      </c>
      <c r="C15062" s="547" t="s">
        <v>7426</v>
      </c>
      <c r="D15062" s="1366">
        <v>25000</v>
      </c>
      <c r="E15062" s="28"/>
      <c r="G15062" s="2"/>
      <c r="I15062" s="72"/>
      <c r="J15062" s="236"/>
      <c r="K15062" s="2"/>
      <c r="L15062" s="13"/>
    </row>
    <row r="15063" spans="1:12" hidden="1" outlineLevel="1">
      <c r="A15063" s="545" t="s">
        <v>7431</v>
      </c>
      <c r="B15063" s="546">
        <v>42856</v>
      </c>
      <c r="C15063" s="547" t="s">
        <v>7420</v>
      </c>
      <c r="D15063" s="1366">
        <v>10000</v>
      </c>
      <c r="E15063" s="28"/>
      <c r="G15063" s="2"/>
      <c r="I15063" s="72"/>
      <c r="J15063" s="236"/>
      <c r="K15063" s="2"/>
      <c r="L15063" s="13"/>
    </row>
    <row r="15064" spans="1:12" hidden="1" outlineLevel="1">
      <c r="A15064" s="545" t="s">
        <v>7431</v>
      </c>
      <c r="B15064" s="546">
        <v>42856</v>
      </c>
      <c r="C15064" s="547" t="s">
        <v>7422</v>
      </c>
      <c r="D15064" s="1366">
        <v>4000</v>
      </c>
      <c r="E15064" s="28"/>
      <c r="G15064" s="2"/>
      <c r="I15064" s="72"/>
      <c r="J15064" s="236"/>
      <c r="K15064" s="2"/>
      <c r="L15064" s="13"/>
    </row>
    <row r="15065" spans="1:12" hidden="1" outlineLevel="1">
      <c r="A15065" s="545" t="s">
        <v>7431</v>
      </c>
      <c r="B15065" s="546" t="s">
        <v>608</v>
      </c>
      <c r="C15065" s="547" t="s">
        <v>7423</v>
      </c>
      <c r="D15065" s="691">
        <v>0</v>
      </c>
      <c r="E15065" s="28"/>
      <c r="G15065" s="2"/>
      <c r="I15065" s="249"/>
      <c r="J15065" s="236"/>
      <c r="K15065" s="2"/>
      <c r="L15065" s="13"/>
    </row>
    <row r="15066" spans="1:12" hidden="1" outlineLevel="1">
      <c r="D15066" s="1"/>
      <c r="E15066" s="1290"/>
      <c r="I15066" s="249"/>
      <c r="J15066" s="236"/>
      <c r="K15066" s="2"/>
      <c r="L15066" s="13"/>
    </row>
    <row r="15067" spans="1:12" ht="15.75" hidden="1" outlineLevel="1">
      <c r="A15067" s="1273" t="s">
        <v>7430</v>
      </c>
      <c r="B15067" s="1410">
        <v>42856</v>
      </c>
      <c r="C15067" s="1273" t="s">
        <v>7428</v>
      </c>
      <c r="D15067" s="905">
        <v>15357.74</v>
      </c>
      <c r="E15067" s="1290"/>
      <c r="G15067" s="2"/>
      <c r="I15067" s="249"/>
      <c r="J15067" s="236"/>
      <c r="K15067" s="2"/>
      <c r="L15067" s="13"/>
    </row>
    <row r="15068" spans="1:12" hidden="1" outlineLevel="1">
      <c r="A15068" s="1411" t="s">
        <v>7411</v>
      </c>
      <c r="B15068" s="1412">
        <v>42858</v>
      </c>
      <c r="C15068" s="1413" t="s">
        <v>7427</v>
      </c>
      <c r="D15068" s="1414">
        <v>3955.23</v>
      </c>
      <c r="E15068" s="1290"/>
      <c r="G15068" s="2"/>
      <c r="I15068" s="249"/>
      <c r="J15068" s="200"/>
      <c r="K15068" s="2"/>
      <c r="L15068" s="13"/>
    </row>
    <row r="15069" spans="1:12" hidden="1" outlineLevel="1">
      <c r="A15069" s="1407" t="s">
        <v>5208</v>
      </c>
      <c r="B15069" s="1408" t="s">
        <v>608</v>
      </c>
      <c r="C15069" s="1407" t="s">
        <v>7429</v>
      </c>
      <c r="D15069" s="1409">
        <v>0</v>
      </c>
      <c r="E15069" s="28"/>
      <c r="G15069" s="2"/>
      <c r="H15069" s="1009"/>
      <c r="I15069" s="249"/>
      <c r="K15069" s="13"/>
      <c r="L15069" s="13"/>
    </row>
    <row r="15070" spans="1:12" hidden="1" outlineLevel="1">
      <c r="E15070" s="72"/>
      <c r="G15070" s="2"/>
      <c r="H15070" s="1009"/>
      <c r="I15070" s="249"/>
      <c r="K15070" s="13"/>
      <c r="L15070" s="13"/>
    </row>
    <row r="15071" spans="1:12" hidden="1" outlineLevel="1">
      <c r="A15071" s="438" t="s">
        <v>421</v>
      </c>
      <c r="B15071" s="549">
        <v>42869</v>
      </c>
      <c r="C15071" s="554" t="s">
        <v>8386</v>
      </c>
      <c r="D15071" s="587">
        <f>31*43</f>
        <v>1333</v>
      </c>
      <c r="G15071" s="2"/>
      <c r="H15071" s="1009"/>
      <c r="I15071" s="249"/>
      <c r="K15071" s="13"/>
      <c r="L15071" s="13"/>
    </row>
    <row r="15072" spans="1:12" hidden="1" outlineLevel="1">
      <c r="A15072" s="438" t="s">
        <v>421</v>
      </c>
      <c r="B15072" s="549">
        <v>42869</v>
      </c>
      <c r="C15072" s="554" t="s">
        <v>2598</v>
      </c>
      <c r="D15072" s="587">
        <v>180</v>
      </c>
      <c r="E15072" s="72"/>
      <c r="G15072" s="2"/>
      <c r="H15072" s="1009"/>
      <c r="I15072" s="249"/>
      <c r="K15072" s="13"/>
      <c r="L15072" s="13"/>
    </row>
    <row r="15073" spans="1:12" ht="30" hidden="1" outlineLevel="1">
      <c r="A15073" s="438" t="s">
        <v>6087</v>
      </c>
      <c r="B15073" s="549">
        <v>42869</v>
      </c>
      <c r="C15073" s="554" t="s">
        <v>8440</v>
      </c>
      <c r="D15073" s="587">
        <v>430</v>
      </c>
      <c r="E15073" s="28"/>
      <c r="G15073" s="2"/>
      <c r="I15073" s="249"/>
      <c r="K15073" s="13"/>
      <c r="L15073" s="13"/>
    </row>
    <row r="15074" spans="1:12" ht="33" hidden="1" customHeight="1" outlineLevel="1">
      <c r="A15074" s="438" t="s">
        <v>421</v>
      </c>
      <c r="B15074" s="549">
        <v>42869</v>
      </c>
      <c r="C15074" s="554" t="s">
        <v>4050</v>
      </c>
      <c r="D15074" s="587">
        <f>D15071+D15072-D15073</f>
        <v>1083</v>
      </c>
      <c r="E15074" s="28"/>
      <c r="G15074" s="2"/>
      <c r="K15074" s="13"/>
      <c r="L15074" s="13"/>
    </row>
    <row r="15075" spans="1:12" hidden="1" outlineLevel="1">
      <c r="E15075" s="399"/>
      <c r="G15075" s="2"/>
      <c r="H15075" s="1009"/>
      <c r="I15075" s="249"/>
      <c r="K15075" s="13"/>
      <c r="L15075" s="13"/>
    </row>
    <row r="15076" spans="1:12" hidden="1" outlineLevel="1">
      <c r="B15076" s="249">
        <v>42856</v>
      </c>
      <c r="C15076" s="1" t="s">
        <v>367</v>
      </c>
      <c r="D15076" s="2">
        <v>1000</v>
      </c>
      <c r="F15076" s="1321"/>
      <c r="G15076" s="1322"/>
      <c r="I15076" s="249"/>
      <c r="K15076" s="13"/>
      <c r="L15076" s="13"/>
    </row>
    <row r="15077" spans="1:12" hidden="1" outlineLevel="1">
      <c r="B15077" s="249">
        <v>42856</v>
      </c>
      <c r="C15077" s="236" t="s">
        <v>224</v>
      </c>
      <c r="D15077" s="70">
        <v>50</v>
      </c>
      <c r="F15077" s="1321"/>
      <c r="G15077" s="1322"/>
      <c r="H15077" s="1009"/>
      <c r="I15077" s="32"/>
      <c r="K15077" s="13"/>
      <c r="L15077" s="13"/>
    </row>
    <row r="15078" spans="1:12" hidden="1" outlineLevel="1">
      <c r="B15078" s="249">
        <v>42856</v>
      </c>
      <c r="C15078" s="236" t="s">
        <v>2625</v>
      </c>
      <c r="D15078" s="70">
        <v>500</v>
      </c>
      <c r="F15078" s="32"/>
      <c r="G15078" s="870"/>
      <c r="H15078" s="1009"/>
      <c r="I15078" s="32"/>
      <c r="K15078" s="13"/>
      <c r="L15078" s="13"/>
    </row>
    <row r="15079" spans="1:12" hidden="1" outlineLevel="1">
      <c r="B15079" s="249">
        <v>42856</v>
      </c>
      <c r="C15079" s="1" t="s">
        <v>189</v>
      </c>
      <c r="D15079" s="2">
        <v>400</v>
      </c>
      <c r="F15079" s="32"/>
      <c r="G15079" s="870"/>
      <c r="H15079" s="1009"/>
      <c r="I15079" s="32"/>
      <c r="K15079" s="13"/>
      <c r="L15079" s="13"/>
    </row>
    <row r="15080" spans="1:12" hidden="1" outlineLevel="1">
      <c r="B15080" s="249">
        <v>42856</v>
      </c>
      <c r="C15080" s="1" t="s">
        <v>401</v>
      </c>
      <c r="D15080" s="2">
        <v>80</v>
      </c>
      <c r="G15080" s="399"/>
      <c r="I15080" s="32"/>
      <c r="K15080" s="13"/>
      <c r="L15080" s="13"/>
    </row>
    <row r="15081" spans="1:12" hidden="1" outlineLevel="1">
      <c r="B15081" s="249">
        <v>42856</v>
      </c>
      <c r="C15081" s="1" t="s">
        <v>12</v>
      </c>
      <c r="D15081" s="2">
        <v>200</v>
      </c>
      <c r="G15081" s="399"/>
      <c r="H15081" s="1009"/>
      <c r="I15081" s="32"/>
      <c r="K15081" s="13"/>
      <c r="L15081" s="13"/>
    </row>
    <row r="15082" spans="1:12" hidden="1" outlineLevel="1">
      <c r="B15082" s="249">
        <v>42856</v>
      </c>
      <c r="C15082" s="1" t="s">
        <v>23</v>
      </c>
      <c r="D15082" s="2">
        <v>150</v>
      </c>
      <c r="G15082" s="399"/>
      <c r="H15082" s="1009"/>
      <c r="I15082" s="32"/>
      <c r="K15082" s="13"/>
      <c r="L15082" s="13"/>
    </row>
    <row r="15083" spans="1:12" hidden="1" outlineLevel="1">
      <c r="B15083" s="249">
        <v>42857</v>
      </c>
      <c r="C15083" s="1" t="s">
        <v>525</v>
      </c>
      <c r="D15083" s="2">
        <v>200</v>
      </c>
      <c r="I15083" s="32"/>
      <c r="K15083" s="13"/>
      <c r="L15083" s="13"/>
    </row>
    <row r="15084" spans="1:12" hidden="1" outlineLevel="1">
      <c r="B15084" s="249">
        <v>42857</v>
      </c>
      <c r="C15084" s="1" t="s">
        <v>23</v>
      </c>
      <c r="D15084" s="2">
        <v>100</v>
      </c>
      <c r="F15084" s="1321"/>
      <c r="G15084" s="1322"/>
      <c r="H15084" s="1009"/>
      <c r="I15084" s="32"/>
      <c r="K15084" s="13"/>
      <c r="L15084" s="13"/>
    </row>
    <row r="15085" spans="1:12" hidden="1" outlineLevel="1">
      <c r="B15085" s="249">
        <v>42858</v>
      </c>
      <c r="C15085" s="1" t="s">
        <v>525</v>
      </c>
      <c r="D15085" s="2">
        <v>150</v>
      </c>
      <c r="F15085" s="1321"/>
      <c r="G15085" s="1322"/>
      <c r="H15085" s="1009"/>
      <c r="I15085" s="32"/>
      <c r="K15085" s="13"/>
      <c r="L15085" s="13"/>
    </row>
    <row r="15086" spans="1:12" hidden="1" outlineLevel="1">
      <c r="B15086" s="249">
        <v>42859</v>
      </c>
      <c r="C15086" s="1" t="s">
        <v>525</v>
      </c>
      <c r="D15086" s="2">
        <v>110</v>
      </c>
      <c r="F15086" s="1321"/>
      <c r="G15086" s="1322"/>
      <c r="I15086" s="32"/>
      <c r="K15086" s="13"/>
      <c r="L15086" s="13"/>
    </row>
    <row r="15087" spans="1:12" hidden="1" outlineLevel="1">
      <c r="B15087" s="249">
        <v>42859</v>
      </c>
      <c r="C15087" s="1" t="s">
        <v>401</v>
      </c>
      <c r="D15087" s="2">
        <v>40</v>
      </c>
      <c r="F15087" s="1321"/>
      <c r="G15087" s="1322"/>
      <c r="I15087" s="32"/>
      <c r="K15087" s="13"/>
      <c r="L15087" s="13"/>
    </row>
    <row r="15088" spans="1:12" hidden="1" outlineLevel="1">
      <c r="B15088" s="249">
        <v>42859</v>
      </c>
      <c r="C15088" s="1" t="s">
        <v>942</v>
      </c>
      <c r="D15088" s="2">
        <v>30</v>
      </c>
      <c r="F15088" s="32"/>
      <c r="G15088" s="870"/>
      <c r="I15088" s="32"/>
      <c r="K15088" s="13"/>
      <c r="L15088" s="13"/>
    </row>
    <row r="15089" spans="2:12" hidden="1" outlineLevel="1">
      <c r="B15089" s="249">
        <v>42860</v>
      </c>
      <c r="C15089" s="1" t="s">
        <v>525</v>
      </c>
      <c r="D15089" s="2">
        <v>130</v>
      </c>
      <c r="F15089" s="32"/>
      <c r="G15089" s="870"/>
      <c r="I15089" s="32"/>
      <c r="K15089" s="13"/>
      <c r="L15089" s="13"/>
    </row>
    <row r="15090" spans="2:12" hidden="1" outlineLevel="1">
      <c r="B15090" s="249">
        <v>42860</v>
      </c>
      <c r="C15090" s="1" t="s">
        <v>8421</v>
      </c>
      <c r="D15090" s="2">
        <v>730</v>
      </c>
      <c r="F15090" s="32"/>
      <c r="G15090" s="870"/>
      <c r="H15090" s="1009"/>
      <c r="I15090" s="32"/>
      <c r="K15090" s="13"/>
      <c r="L15090" s="13"/>
    </row>
    <row r="15091" spans="2:12" hidden="1" outlineLevel="1">
      <c r="B15091" s="249">
        <v>42861</v>
      </c>
      <c r="C15091" s="1" t="s">
        <v>51</v>
      </c>
      <c r="D15091" s="2">
        <v>170</v>
      </c>
      <c r="F15091" s="32"/>
      <c r="G15091" s="870"/>
      <c r="I15091" s="32"/>
      <c r="K15091" s="13"/>
      <c r="L15091" s="13"/>
    </row>
    <row r="15092" spans="2:12" hidden="1" outlineLevel="1">
      <c r="B15092" s="249">
        <v>42861</v>
      </c>
      <c r="C15092" s="1" t="s">
        <v>226</v>
      </c>
      <c r="D15092" s="2">
        <v>60</v>
      </c>
      <c r="F15092" s="32"/>
      <c r="G15092" s="870"/>
      <c r="I15092" s="32"/>
      <c r="K15092" s="13"/>
      <c r="L15092" s="13"/>
    </row>
    <row r="15093" spans="2:12" hidden="1" outlineLevel="1">
      <c r="B15093" s="249">
        <v>42861</v>
      </c>
      <c r="C15093" s="1" t="s">
        <v>889</v>
      </c>
      <c r="D15093" s="2">
        <v>90</v>
      </c>
      <c r="F15093" s="2"/>
      <c r="G15093" s="870"/>
      <c r="I15093" s="32"/>
      <c r="K15093" s="13"/>
    </row>
    <row r="15094" spans="2:12" hidden="1" outlineLevel="1">
      <c r="B15094" s="249">
        <v>42861</v>
      </c>
      <c r="C15094" s="1" t="s">
        <v>114</v>
      </c>
      <c r="D15094" s="2">
        <v>240</v>
      </c>
      <c r="F15094" s="32"/>
      <c r="G15094" s="870"/>
      <c r="I15094" s="32"/>
      <c r="K15094" s="13"/>
    </row>
    <row r="15095" spans="2:12" hidden="1" outlineLevel="1">
      <c r="B15095" s="249">
        <v>42861</v>
      </c>
      <c r="C15095" s="1" t="s">
        <v>8422</v>
      </c>
      <c r="D15095" s="2">
        <v>60</v>
      </c>
      <c r="F15095" s="32"/>
      <c r="G15095" s="870"/>
      <c r="I15095" s="32"/>
      <c r="K15095" s="13"/>
    </row>
    <row r="15096" spans="2:12" hidden="1" outlineLevel="1">
      <c r="B15096" s="249">
        <v>42861</v>
      </c>
      <c r="C15096" s="1" t="s">
        <v>850</v>
      </c>
      <c r="D15096" s="2">
        <v>40</v>
      </c>
      <c r="F15096" s="32"/>
      <c r="G15096" s="870"/>
      <c r="I15096" s="32"/>
      <c r="J15096" s="2"/>
      <c r="K15096" s="13"/>
    </row>
    <row r="15097" spans="2:12" hidden="1" outlineLevel="1">
      <c r="B15097" s="249">
        <v>42861</v>
      </c>
      <c r="C15097" s="1" t="s">
        <v>8423</v>
      </c>
      <c r="D15097" s="2">
        <v>750</v>
      </c>
      <c r="F15097" s="32"/>
      <c r="G15097" s="870"/>
      <c r="K15097" s="13"/>
    </row>
    <row r="15098" spans="2:12" hidden="1" outlineLevel="1">
      <c r="B15098" s="249">
        <v>42862</v>
      </c>
      <c r="C15098" s="1" t="s">
        <v>8424</v>
      </c>
      <c r="D15098" s="2">
        <v>300</v>
      </c>
      <c r="F15098" s="32"/>
      <c r="G15098" s="870"/>
      <c r="I15098" s="32"/>
      <c r="K15098" s="13"/>
    </row>
    <row r="15099" spans="2:12" hidden="1" outlineLevel="1">
      <c r="B15099" s="249">
        <v>42864</v>
      </c>
      <c r="C15099" s="1" t="s">
        <v>525</v>
      </c>
      <c r="D15099" s="2">
        <v>70</v>
      </c>
      <c r="F15099" s="32"/>
      <c r="G15099" s="870"/>
      <c r="H15099" s="1009"/>
      <c r="K15099" s="13"/>
    </row>
    <row r="15100" spans="2:12" hidden="1" outlineLevel="1">
      <c r="B15100" s="249">
        <v>42865</v>
      </c>
      <c r="C15100" s="1" t="s">
        <v>132</v>
      </c>
      <c r="D15100" s="2">
        <v>200</v>
      </c>
      <c r="F15100" s="32"/>
      <c r="G15100" s="870"/>
      <c r="K15100" s="13"/>
    </row>
    <row r="15101" spans="2:12" hidden="1" outlineLevel="1">
      <c r="B15101" s="249">
        <v>42865</v>
      </c>
      <c r="C15101" s="1" t="s">
        <v>8439</v>
      </c>
      <c r="D15101" s="2">
        <v>80</v>
      </c>
      <c r="F15101" s="32"/>
      <c r="G15101" s="870"/>
      <c r="K15101" s="13"/>
    </row>
    <row r="15102" spans="2:12" hidden="1" outlineLevel="1">
      <c r="B15102" s="249">
        <v>42865</v>
      </c>
      <c r="C15102" s="1" t="s">
        <v>401</v>
      </c>
      <c r="D15102" s="2">
        <v>40</v>
      </c>
      <c r="G15102" s="2"/>
      <c r="K15102" s="13"/>
    </row>
    <row r="15103" spans="2:12" hidden="1" outlineLevel="1">
      <c r="B15103" s="249">
        <v>42865</v>
      </c>
      <c r="C15103" s="1" t="s">
        <v>220</v>
      </c>
      <c r="D15103" s="2">
        <v>40</v>
      </c>
      <c r="F15103" s="32"/>
      <c r="G15103" s="2"/>
      <c r="K15103" s="13"/>
    </row>
    <row r="15104" spans="2:12" hidden="1" outlineLevel="1">
      <c r="B15104" s="249">
        <v>42867</v>
      </c>
      <c r="C15104" s="1" t="s">
        <v>605</v>
      </c>
      <c r="D15104" s="2">
        <v>230</v>
      </c>
      <c r="G15104" s="399"/>
      <c r="H15104" s="1009"/>
    </row>
    <row r="15105" spans="2:11" hidden="1" outlineLevel="1">
      <c r="B15105" s="249">
        <v>42867</v>
      </c>
      <c r="C15105" s="1" t="s">
        <v>525</v>
      </c>
      <c r="D15105" s="2">
        <v>280</v>
      </c>
      <c r="F15105" s="32"/>
      <c r="G15105" s="2"/>
      <c r="H15105" s="1009"/>
      <c r="K15105" s="13"/>
    </row>
    <row r="15106" spans="2:11" hidden="1" outlineLevel="1">
      <c r="B15106" s="249">
        <v>42868</v>
      </c>
      <c r="C15106" s="1" t="s">
        <v>163</v>
      </c>
      <c r="D15106" s="2">
        <v>20</v>
      </c>
      <c r="K15106" s="13"/>
    </row>
    <row r="15107" spans="2:11" hidden="1" outlineLevel="1">
      <c r="B15107" s="249">
        <v>42868</v>
      </c>
      <c r="C15107" s="1" t="s">
        <v>401</v>
      </c>
      <c r="D15107" s="2">
        <v>30</v>
      </c>
      <c r="K15107" s="225"/>
    </row>
    <row r="15108" spans="2:11" hidden="1" outlineLevel="1">
      <c r="B15108" s="249">
        <v>42868</v>
      </c>
      <c r="C15108" s="1" t="s">
        <v>887</v>
      </c>
      <c r="D15108" s="2">
        <v>180</v>
      </c>
      <c r="F15108" s="1362"/>
      <c r="G15108" s="1362"/>
    </row>
    <row r="15109" spans="2:11" hidden="1" outlineLevel="1">
      <c r="B15109" s="249">
        <v>42868</v>
      </c>
      <c r="C15109" s="1" t="s">
        <v>2950</v>
      </c>
      <c r="D15109" s="2">
        <v>80</v>
      </c>
      <c r="F15109" s="1362"/>
      <c r="G15109" s="1362"/>
      <c r="I15109" s="72"/>
      <c r="K15109" s="2"/>
    </row>
    <row r="15110" spans="2:11" hidden="1" outlineLevel="1">
      <c r="B15110" s="249">
        <v>42868</v>
      </c>
      <c r="C15110" s="1" t="s">
        <v>23</v>
      </c>
      <c r="D15110" s="2">
        <v>67</v>
      </c>
      <c r="F15110" s="1362"/>
      <c r="G15110" s="1362"/>
      <c r="I15110" s="32"/>
      <c r="K15110" s="2"/>
    </row>
    <row r="15111" spans="2:11" hidden="1" outlineLevel="1">
      <c r="B15111" s="249">
        <v>42869</v>
      </c>
      <c r="C15111" s="1" t="s">
        <v>2164</v>
      </c>
      <c r="D15111" s="2">
        <v>200</v>
      </c>
      <c r="F15111" s="1362"/>
      <c r="G15111" s="1362"/>
    </row>
    <row r="15112" spans="2:11" hidden="1" outlineLevel="1">
      <c r="B15112" s="249">
        <v>42869</v>
      </c>
      <c r="C15112" s="1" t="s">
        <v>12</v>
      </c>
      <c r="D15112" s="2">
        <v>270</v>
      </c>
      <c r="F15112" s="1362"/>
      <c r="G15112" s="1362"/>
    </row>
    <row r="15113" spans="2:11" hidden="1" outlineLevel="1">
      <c r="B15113" s="249">
        <v>42869</v>
      </c>
      <c r="C15113" s="1" t="s">
        <v>57</v>
      </c>
      <c r="D15113" s="2">
        <v>100</v>
      </c>
      <c r="F15113" s="231"/>
      <c r="G15113" s="194"/>
    </row>
    <row r="15114" spans="2:11" hidden="1" outlineLevel="1">
      <c r="B15114" s="249">
        <v>42870</v>
      </c>
      <c r="C15114" s="1" t="s">
        <v>525</v>
      </c>
      <c r="D15114" s="2">
        <v>230</v>
      </c>
      <c r="F15114" s="2"/>
    </row>
    <row r="15115" spans="2:11" hidden="1" outlineLevel="1">
      <c r="B15115" s="249">
        <v>42870</v>
      </c>
      <c r="C15115" s="1" t="s">
        <v>205</v>
      </c>
      <c r="D15115" s="2">
        <v>70</v>
      </c>
      <c r="F15115" s="2"/>
    </row>
    <row r="15116" spans="2:11" hidden="1" outlineLevel="1">
      <c r="B15116" s="249">
        <v>42870</v>
      </c>
      <c r="C15116" s="1" t="s">
        <v>111</v>
      </c>
      <c r="D15116" s="2">
        <v>70</v>
      </c>
    </row>
    <row r="15117" spans="2:11" hidden="1" outlineLevel="1">
      <c r="B15117" s="249">
        <v>42870</v>
      </c>
      <c r="C15117" s="1" t="s">
        <v>51</v>
      </c>
      <c r="D15117" s="2">
        <v>260</v>
      </c>
      <c r="G15117" s="2"/>
      <c r="H15117" s="2"/>
      <c r="I15117" s="2"/>
    </row>
    <row r="15118" spans="2:11" hidden="1" outlineLevel="1">
      <c r="B15118" s="249">
        <v>42871</v>
      </c>
      <c r="C15118" s="1" t="s">
        <v>525</v>
      </c>
      <c r="D15118" s="2">
        <v>200</v>
      </c>
      <c r="F15118" s="2"/>
      <c r="G15118" s="2"/>
      <c r="H15118" s="2"/>
      <c r="I15118" s="2"/>
    </row>
    <row r="15119" spans="2:11" hidden="1" outlineLevel="1">
      <c r="B15119" s="249">
        <v>42871</v>
      </c>
      <c r="C15119" s="1" t="s">
        <v>278</v>
      </c>
      <c r="D15119" s="2">
        <v>40</v>
      </c>
      <c r="F15119" s="2"/>
      <c r="G15119" s="2"/>
      <c r="H15119" s="2"/>
      <c r="I15119" s="2"/>
    </row>
    <row r="15120" spans="2:11" hidden="1" outlineLevel="1">
      <c r="B15120" s="249">
        <v>42871</v>
      </c>
      <c r="C15120" s="1" t="s">
        <v>6481</v>
      </c>
      <c r="D15120" s="2">
        <v>20000</v>
      </c>
      <c r="G15120" s="2"/>
      <c r="H15120" s="2"/>
      <c r="I15120" s="2"/>
    </row>
    <row r="15121" spans="2:9" hidden="1" outlineLevel="1">
      <c r="B15121" s="249">
        <v>42872</v>
      </c>
      <c r="C15121" s="1" t="s">
        <v>525</v>
      </c>
      <c r="D15121" s="2">
        <v>195</v>
      </c>
      <c r="G15121" s="2"/>
      <c r="H15121" s="2"/>
      <c r="I15121" s="2"/>
    </row>
    <row r="15122" spans="2:9" hidden="1" outlineLevel="1">
      <c r="B15122" s="249">
        <v>42872</v>
      </c>
      <c r="C15122" s="1" t="s">
        <v>913</v>
      </c>
      <c r="D15122" s="2">
        <v>65</v>
      </c>
      <c r="F15122" s="2"/>
      <c r="G15122" s="2"/>
      <c r="H15122" s="2"/>
      <c r="I15122" s="2"/>
    </row>
    <row r="15123" spans="2:9" hidden="1" outlineLevel="1">
      <c r="B15123" s="249">
        <v>42872</v>
      </c>
      <c r="C15123" s="1" t="s">
        <v>516</v>
      </c>
      <c r="D15123" s="2">
        <v>20</v>
      </c>
      <c r="F15123" s="2"/>
      <c r="G15123" s="2"/>
      <c r="H15123" s="2"/>
      <c r="I15123" s="2"/>
    </row>
    <row r="15124" spans="2:9" hidden="1" outlineLevel="1">
      <c r="B15124" s="249">
        <v>42872</v>
      </c>
      <c r="C15124" s="1" t="s">
        <v>51</v>
      </c>
      <c r="D15124" s="2">
        <v>30</v>
      </c>
      <c r="G15124" s="2"/>
      <c r="H15124" s="2"/>
    </row>
    <row r="15125" spans="2:9" hidden="1" outlineLevel="1">
      <c r="B15125" s="249">
        <v>42873</v>
      </c>
      <c r="C15125" s="1" t="s">
        <v>525</v>
      </c>
      <c r="D15125" s="2">
        <v>300</v>
      </c>
      <c r="F15125" s="2"/>
      <c r="G15125" s="2"/>
      <c r="H15125" s="2"/>
    </row>
    <row r="15126" spans="2:9" hidden="1" outlineLevel="1">
      <c r="B15126" s="249">
        <v>42873</v>
      </c>
      <c r="C15126" s="1" t="s">
        <v>111</v>
      </c>
      <c r="D15126" s="2">
        <v>60</v>
      </c>
      <c r="F15126" s="2"/>
      <c r="H15126" s="7"/>
    </row>
    <row r="15127" spans="2:9" hidden="1" outlineLevel="1">
      <c r="B15127" s="249">
        <v>42874</v>
      </c>
      <c r="C15127" s="1" t="s">
        <v>525</v>
      </c>
      <c r="D15127" s="2">
        <v>210</v>
      </c>
      <c r="F15127" s="2"/>
      <c r="H15127" s="7"/>
    </row>
    <row r="15128" spans="2:9" hidden="1" outlineLevel="1">
      <c r="B15128" s="249">
        <v>42875</v>
      </c>
      <c r="C15128" s="1" t="s">
        <v>2556</v>
      </c>
      <c r="D15128" s="2">
        <v>120</v>
      </c>
      <c r="H15128" s="7"/>
    </row>
    <row r="15129" spans="2:9" hidden="1" outlineLevel="1">
      <c r="B15129" s="249">
        <v>42875</v>
      </c>
      <c r="C15129" s="1" t="s">
        <v>51</v>
      </c>
      <c r="D15129" s="2">
        <v>20</v>
      </c>
      <c r="F15129" s="2"/>
      <c r="G15129" s="2"/>
    </row>
    <row r="15130" spans="2:9" hidden="1" outlineLevel="1">
      <c r="B15130" s="249">
        <v>42875</v>
      </c>
      <c r="C15130" s="1" t="s">
        <v>6481</v>
      </c>
      <c r="D15130" s="2">
        <v>20000</v>
      </c>
      <c r="G15130" s="2"/>
    </row>
    <row r="15131" spans="2:9" hidden="1" outlineLevel="1">
      <c r="B15131" s="249">
        <v>42875</v>
      </c>
      <c r="C15131" s="1" t="s">
        <v>8464</v>
      </c>
      <c r="D15131" s="2">
        <v>330</v>
      </c>
      <c r="E15131" s="2"/>
      <c r="G15131" s="2"/>
    </row>
    <row r="15132" spans="2:9" hidden="1" outlineLevel="1">
      <c r="B15132" s="249">
        <v>42876</v>
      </c>
      <c r="C15132" s="1" t="s">
        <v>23</v>
      </c>
      <c r="D15132" s="2">
        <v>60</v>
      </c>
      <c r="F15132" s="2"/>
    </row>
    <row r="15133" spans="2:9" hidden="1" outlineLevel="1">
      <c r="B15133" s="249">
        <v>42876</v>
      </c>
      <c r="C15133" s="1" t="s">
        <v>4849</v>
      </c>
      <c r="D15133" s="2">
        <v>225</v>
      </c>
    </row>
    <row r="15134" spans="2:9" hidden="1" outlineLevel="1">
      <c r="B15134" s="249">
        <v>42876</v>
      </c>
      <c r="C15134" s="1" t="s">
        <v>516</v>
      </c>
      <c r="D15134" s="2">
        <v>20</v>
      </c>
    </row>
    <row r="15135" spans="2:9" hidden="1" outlineLevel="1">
      <c r="B15135" s="249">
        <v>42877</v>
      </c>
      <c r="C15135" s="1" t="s">
        <v>525</v>
      </c>
      <c r="D15135" s="2">
        <v>270</v>
      </c>
      <c r="F15135" s="2"/>
    </row>
    <row r="15136" spans="2:9" hidden="1" outlineLevel="1">
      <c r="B15136" s="249">
        <v>42877</v>
      </c>
      <c r="C15136" s="1" t="s">
        <v>132</v>
      </c>
      <c r="D15136" s="2">
        <v>200</v>
      </c>
    </row>
    <row r="15137" spans="2:15" hidden="1" outlineLevel="1">
      <c r="B15137" s="249">
        <v>42877</v>
      </c>
      <c r="C15137" s="1" t="s">
        <v>8473</v>
      </c>
      <c r="D15137" s="2">
        <v>140</v>
      </c>
      <c r="F15137" s="2"/>
    </row>
    <row r="15138" spans="2:15" hidden="1" outlineLevel="1">
      <c r="B15138" s="249">
        <v>42878</v>
      </c>
      <c r="C15138" s="1" t="s">
        <v>525</v>
      </c>
      <c r="D15138" s="2">
        <v>260</v>
      </c>
    </row>
    <row r="15139" spans="2:15" hidden="1" outlineLevel="1">
      <c r="B15139" s="249">
        <v>42879</v>
      </c>
      <c r="C15139" s="1" t="s">
        <v>525</v>
      </c>
      <c r="D15139" s="2">
        <v>470</v>
      </c>
      <c r="F15139" s="2"/>
    </row>
    <row r="15140" spans="2:15" hidden="1" outlineLevel="1">
      <c r="B15140" s="249">
        <v>42880</v>
      </c>
      <c r="C15140" s="1" t="s">
        <v>205</v>
      </c>
      <c r="D15140" s="2">
        <v>30</v>
      </c>
      <c r="F15140" s="2"/>
    </row>
    <row r="15141" spans="2:15" hidden="1" outlineLevel="1">
      <c r="B15141" s="249">
        <v>42880</v>
      </c>
      <c r="C15141" s="1" t="s">
        <v>525</v>
      </c>
      <c r="D15141" s="2">
        <v>190</v>
      </c>
    </row>
    <row r="15142" spans="2:15" hidden="1" outlineLevel="1">
      <c r="B15142" s="249">
        <v>42880</v>
      </c>
      <c r="C15142" s="1" t="s">
        <v>2740</v>
      </c>
      <c r="D15142" s="2">
        <v>80</v>
      </c>
      <c r="F15142" s="2"/>
    </row>
    <row r="15143" spans="2:15" hidden="1" outlineLevel="1">
      <c r="B15143" s="249">
        <v>42880</v>
      </c>
      <c r="C15143" s="1" t="s">
        <v>401</v>
      </c>
      <c r="D15143" s="2">
        <v>35</v>
      </c>
      <c r="F15143" s="233"/>
      <c r="G15143"/>
      <c r="H15143"/>
      <c r="I15143"/>
      <c r="J15143"/>
      <c r="K15143"/>
      <c r="L15143"/>
      <c r="M15143"/>
      <c r="N15143"/>
      <c r="O15143"/>
    </row>
    <row r="15144" spans="2:15" hidden="1" outlineLevel="1">
      <c r="B15144" s="249">
        <v>42880</v>
      </c>
      <c r="C15144" s="1" t="s">
        <v>8474</v>
      </c>
      <c r="D15144" s="2">
        <v>1800</v>
      </c>
    </row>
    <row r="15145" spans="2:15" hidden="1" outlineLevel="1">
      <c r="B15145" s="249">
        <v>42880</v>
      </c>
      <c r="C15145" s="1" t="s">
        <v>23</v>
      </c>
      <c r="D15145" s="2">
        <v>180</v>
      </c>
      <c r="G15145" s="2"/>
      <c r="I15145" s="32"/>
      <c r="K15145" s="2"/>
    </row>
    <row r="15146" spans="2:15" hidden="1" outlineLevel="1">
      <c r="B15146" s="249">
        <v>42881</v>
      </c>
      <c r="C15146" s="1" t="s">
        <v>525</v>
      </c>
      <c r="D15146" s="2">
        <v>50</v>
      </c>
      <c r="F15146" s="2"/>
      <c r="I15146" s="32"/>
      <c r="K15146" s="2"/>
    </row>
    <row r="15147" spans="2:15" hidden="1" outlineLevel="1">
      <c r="B15147" s="249">
        <v>42881</v>
      </c>
      <c r="C15147" s="2" t="s">
        <v>401</v>
      </c>
      <c r="D15147" s="2">
        <v>60</v>
      </c>
      <c r="F15147" s="2"/>
    </row>
    <row r="15148" spans="2:15" hidden="1" outlineLevel="1">
      <c r="B15148" s="249">
        <v>42881</v>
      </c>
      <c r="C15148" s="2" t="s">
        <v>12</v>
      </c>
      <c r="D15148" s="2">
        <v>80</v>
      </c>
      <c r="F15148" s="2"/>
    </row>
    <row r="15149" spans="2:15" hidden="1" outlineLevel="1">
      <c r="B15149" s="249">
        <v>42881</v>
      </c>
      <c r="C15149" s="1" t="s">
        <v>401</v>
      </c>
      <c r="D15149" s="2">
        <v>40</v>
      </c>
      <c r="F15149" s="2"/>
      <c r="G15149" s="2"/>
    </row>
    <row r="15150" spans="2:15" hidden="1" outlineLevel="1">
      <c r="B15150" s="249">
        <v>42881</v>
      </c>
      <c r="C15150" s="1" t="s">
        <v>431</v>
      </c>
      <c r="D15150" s="2">
        <v>10</v>
      </c>
      <c r="F15150" s="2"/>
    </row>
    <row r="15151" spans="2:15" hidden="1" outlineLevel="1">
      <c r="B15151" s="249">
        <v>42881</v>
      </c>
      <c r="C15151" s="1" t="s">
        <v>23</v>
      </c>
      <c r="D15151" s="2">
        <v>155</v>
      </c>
    </row>
    <row r="15152" spans="2:15" hidden="1" outlineLevel="1">
      <c r="B15152" s="249">
        <v>42881</v>
      </c>
      <c r="C15152" s="1" t="s">
        <v>18</v>
      </c>
      <c r="D15152" s="2">
        <v>105</v>
      </c>
    </row>
    <row r="15153" spans="2:10" hidden="1" outlineLevel="1">
      <c r="B15153" s="249">
        <v>42881</v>
      </c>
      <c r="C15153" s="1" t="s">
        <v>401</v>
      </c>
      <c r="D15153" s="2">
        <v>35</v>
      </c>
    </row>
    <row r="15154" spans="2:10" hidden="1" outlineLevel="1">
      <c r="B15154" s="249">
        <v>42882</v>
      </c>
      <c r="C15154" s="1" t="s">
        <v>5295</v>
      </c>
      <c r="D15154" s="2">
        <v>75</v>
      </c>
    </row>
    <row r="15155" spans="2:10" hidden="1" outlineLevel="1">
      <c r="B15155" s="249">
        <v>42882</v>
      </c>
      <c r="C15155" s="308" t="s">
        <v>6217</v>
      </c>
      <c r="D15155" s="2">
        <v>20</v>
      </c>
      <c r="F15155" s="2"/>
    </row>
    <row r="15156" spans="2:10" hidden="1" outlineLevel="1">
      <c r="B15156" s="249">
        <v>42882</v>
      </c>
      <c r="C15156" s="1" t="s">
        <v>222</v>
      </c>
      <c r="D15156" s="2">
        <v>10</v>
      </c>
    </row>
    <row r="15157" spans="2:10" hidden="1" outlineLevel="1">
      <c r="B15157" s="249">
        <v>42882</v>
      </c>
      <c r="C15157" s="1" t="s">
        <v>246</v>
      </c>
      <c r="D15157" s="2">
        <v>60</v>
      </c>
      <c r="F15157" s="2"/>
    </row>
    <row r="15158" spans="2:10" hidden="1" outlineLevel="1">
      <c r="B15158" s="249">
        <v>42882</v>
      </c>
      <c r="C15158" s="1" t="s">
        <v>114</v>
      </c>
      <c r="D15158" s="2">
        <v>20</v>
      </c>
      <c r="F15158" s="2"/>
    </row>
    <row r="15159" spans="2:10" hidden="1" outlineLevel="1">
      <c r="B15159" s="249">
        <v>42882</v>
      </c>
      <c r="C15159" s="1" t="s">
        <v>2401</v>
      </c>
      <c r="D15159" s="2">
        <v>10</v>
      </c>
    </row>
    <row r="15160" spans="2:10" hidden="1" outlineLevel="1">
      <c r="B15160" s="249">
        <v>42882</v>
      </c>
      <c r="C15160" s="1" t="s">
        <v>4068</v>
      </c>
      <c r="D15160" s="2">
        <v>30</v>
      </c>
    </row>
    <row r="15161" spans="2:10" hidden="1" outlineLevel="1">
      <c r="B15161" s="249">
        <v>42883</v>
      </c>
      <c r="C15161" s="1" t="s">
        <v>114</v>
      </c>
      <c r="D15161" s="2">
        <v>130</v>
      </c>
    </row>
    <row r="15162" spans="2:10" hidden="1" outlineLevel="1">
      <c r="B15162" s="249">
        <v>42883</v>
      </c>
      <c r="C15162" s="1" t="s">
        <v>222</v>
      </c>
      <c r="D15162" s="2">
        <v>20</v>
      </c>
      <c r="F15162" s="2"/>
    </row>
    <row r="15163" spans="2:10" hidden="1" outlineLevel="1">
      <c r="B15163" s="249">
        <v>42883</v>
      </c>
      <c r="C15163" s="1" t="s">
        <v>246</v>
      </c>
      <c r="D15163" s="2">
        <v>40</v>
      </c>
      <c r="F15163" s="2"/>
    </row>
    <row r="15164" spans="2:10" hidden="1" outlineLevel="1">
      <c r="B15164" s="249">
        <v>42883</v>
      </c>
      <c r="C15164" s="1" t="s">
        <v>8477</v>
      </c>
      <c r="D15164" s="2">
        <v>2350</v>
      </c>
      <c r="F15164" s="2"/>
      <c r="H15164" s="7"/>
    </row>
    <row r="15165" spans="2:10" hidden="1" outlineLevel="1">
      <c r="B15165" s="249">
        <v>42883</v>
      </c>
      <c r="C15165" s="1" t="s">
        <v>23</v>
      </c>
      <c r="D15165" s="2">
        <v>500</v>
      </c>
      <c r="H15165" s="7"/>
    </row>
    <row r="15166" spans="2:10" hidden="1" outlineLevel="1">
      <c r="B15166" s="249">
        <v>42885</v>
      </c>
      <c r="C15166" s="1" t="s">
        <v>525</v>
      </c>
      <c r="D15166" s="2">
        <v>200</v>
      </c>
      <c r="J15166" s="7"/>
    </row>
    <row r="15167" spans="2:10" hidden="1" outlineLevel="1">
      <c r="B15167" s="249">
        <v>42885</v>
      </c>
      <c r="C15167" s="1" t="s">
        <v>2662</v>
      </c>
      <c r="D15167" s="2">
        <v>100</v>
      </c>
      <c r="F15167" s="2"/>
      <c r="J15167" s="7"/>
    </row>
    <row r="15168" spans="2:10" hidden="1" outlineLevel="1">
      <c r="B15168" s="249">
        <v>42885</v>
      </c>
      <c r="C15168" s="1" t="s">
        <v>23</v>
      </c>
      <c r="D15168" s="2">
        <v>220</v>
      </c>
      <c r="F15168" s="2"/>
    </row>
    <row r="15169" spans="1:12" hidden="1" outlineLevel="1">
      <c r="B15169" s="249">
        <v>42886</v>
      </c>
      <c r="C15169" s="1" t="s">
        <v>525</v>
      </c>
      <c r="D15169" s="2">
        <v>330</v>
      </c>
      <c r="E15169" s="1" t="s">
        <v>3088</v>
      </c>
      <c r="H15169" s="2"/>
    </row>
    <row r="15170" spans="1:12" hidden="1" outlineLevel="1">
      <c r="B15170" s="249">
        <v>42886</v>
      </c>
      <c r="C15170" s="1" t="s">
        <v>23</v>
      </c>
      <c r="D15170" s="2">
        <v>100</v>
      </c>
      <c r="E15170" s="1">
        <v>4300</v>
      </c>
    </row>
    <row r="15171" spans="1:12" collapsed="1">
      <c r="B15171" s="400"/>
      <c r="F15171" s="2"/>
    </row>
    <row r="15172" spans="1:12">
      <c r="B15172" s="2472">
        <v>42887</v>
      </c>
      <c r="C15172" s="2472"/>
      <c r="D15172" s="2472"/>
      <c r="E15172" s="2472"/>
      <c r="F15172" s="2472"/>
      <c r="G15172" s="2472"/>
      <c r="H15172" s="2472"/>
      <c r="I15172" s="2472"/>
      <c r="J15172" s="2472"/>
      <c r="K15172" s="2472"/>
      <c r="L15172" s="2472"/>
    </row>
    <row r="15173" spans="1:12" hidden="1" outlineLevel="1">
      <c r="B15173" s="2473" t="s">
        <v>0</v>
      </c>
      <c r="C15173" s="2473"/>
      <c r="D15173" s="2473"/>
      <c r="K15173" s="70"/>
    </row>
    <row r="15174" spans="1:12" hidden="1" outlineLevel="1">
      <c r="B15174" s="3" t="s">
        <v>115</v>
      </c>
      <c r="C15174" s="3" t="s">
        <v>116</v>
      </c>
      <c r="D15174" s="4" t="s">
        <v>4</v>
      </c>
      <c r="K15174" s="70"/>
    </row>
    <row r="15175" spans="1:12" hidden="1" outlineLevel="1">
      <c r="A15175" s="438" t="s">
        <v>7431</v>
      </c>
      <c r="B15175" s="549">
        <v>42890</v>
      </c>
      <c r="C15175" s="463" t="s">
        <v>6436</v>
      </c>
      <c r="D15175" s="1002">
        <v>1000</v>
      </c>
      <c r="E15175" s="28"/>
      <c r="I15175" s="72"/>
      <c r="K15175" s="70"/>
    </row>
    <row r="15176" spans="1:12" hidden="1" outlineLevel="1">
      <c r="A15176" s="438" t="s">
        <v>7431</v>
      </c>
      <c r="B15176" s="549">
        <v>42890</v>
      </c>
      <c r="C15176" s="463" t="s">
        <v>6437</v>
      </c>
      <c r="D15176" s="1002">
        <v>2520</v>
      </c>
      <c r="E15176" s="28"/>
      <c r="I15176" s="72"/>
      <c r="K15176" s="70"/>
    </row>
    <row r="15177" spans="1:12" hidden="1" outlineLevel="1">
      <c r="A15177" s="438" t="s">
        <v>421</v>
      </c>
      <c r="B15177" s="549">
        <v>42898</v>
      </c>
      <c r="C15177" s="1324" t="s">
        <v>8532</v>
      </c>
      <c r="D15177" s="1325">
        <v>4000</v>
      </c>
      <c r="E15177" s="28"/>
      <c r="K15177" s="70"/>
    </row>
    <row r="15178" spans="1:12" hidden="1" outlineLevel="1">
      <c r="A15178" s="438" t="s">
        <v>421</v>
      </c>
      <c r="B15178" s="1323" t="s">
        <v>608</v>
      </c>
      <c r="C15178" s="554" t="s">
        <v>475</v>
      </c>
      <c r="D15178" s="1323" t="s">
        <v>608</v>
      </c>
      <c r="E15178" s="28"/>
      <c r="K15178" s="70"/>
    </row>
    <row r="15179" spans="1:12" hidden="1" outlineLevel="1">
      <c r="A15179" s="438" t="s">
        <v>421</v>
      </c>
      <c r="B15179" s="1323" t="s">
        <v>608</v>
      </c>
      <c r="C15179" s="554" t="s">
        <v>283</v>
      </c>
      <c r="D15179" s="1323" t="s">
        <v>608</v>
      </c>
      <c r="E15179" s="28"/>
      <c r="K15179" s="70"/>
    </row>
    <row r="15180" spans="1:12" hidden="1" outlineLevel="1">
      <c r="A15180" s="714" t="s">
        <v>464</v>
      </c>
      <c r="B15180" s="1326" t="s">
        <v>608</v>
      </c>
      <c r="C15180" s="1327" t="s">
        <v>6501</v>
      </c>
      <c r="D15180" s="1432" t="s">
        <v>608</v>
      </c>
      <c r="E15180" s="1290"/>
      <c r="F15180" s="298" t="s">
        <v>4856</v>
      </c>
      <c r="G15180" s="298" t="s">
        <v>3065</v>
      </c>
      <c r="I15180" s="72"/>
      <c r="K15180" s="70"/>
    </row>
    <row r="15181" spans="1:12" hidden="1" outlineLevel="1">
      <c r="A15181" s="711" t="s">
        <v>7256</v>
      </c>
      <c r="B15181" s="1303">
        <v>42909</v>
      </c>
      <c r="C15181" s="711" t="s">
        <v>656</v>
      </c>
      <c r="D15181" s="590">
        <v>249</v>
      </c>
      <c r="E15181" s="72"/>
      <c r="F15181" s="1119" t="s">
        <v>3632</v>
      </c>
      <c r="G15181" s="773">
        <f>D15181</f>
        <v>249</v>
      </c>
      <c r="I15181" s="72"/>
      <c r="K15181" s="70"/>
    </row>
    <row r="15182" spans="1:12" hidden="1" outlineLevel="1">
      <c r="A15182" s="711" t="s">
        <v>7256</v>
      </c>
      <c r="B15182" s="1303" t="s">
        <v>608</v>
      </c>
      <c r="C15182" s="711" t="s">
        <v>8327</v>
      </c>
      <c r="D15182" s="1433" t="s">
        <v>608</v>
      </c>
      <c r="E15182" s="72"/>
      <c r="F15182" s="772" t="s">
        <v>6173</v>
      </c>
      <c r="G15182" s="773">
        <f>D15203</f>
        <v>1040</v>
      </c>
      <c r="I15182" s="72"/>
      <c r="K15182" s="70"/>
    </row>
    <row r="15183" spans="1:12" hidden="1" outlineLevel="1">
      <c r="A15183" s="438" t="s">
        <v>421</v>
      </c>
      <c r="B15183" s="1323" t="s">
        <v>608</v>
      </c>
      <c r="C15183" s="554" t="s">
        <v>8328</v>
      </c>
      <c r="D15183" s="1397" t="s">
        <v>608</v>
      </c>
      <c r="E15183" s="72"/>
      <c r="F15183" s="772" t="s">
        <v>6</v>
      </c>
      <c r="G15183" s="773">
        <f>D15177</f>
        <v>4000</v>
      </c>
      <c r="I15183" s="72"/>
      <c r="K15183" s="70"/>
    </row>
    <row r="15184" spans="1:12" hidden="1" outlineLevel="1">
      <c r="A15184" s="1398" t="s">
        <v>7256</v>
      </c>
      <c r="B15184" s="1399">
        <v>42904</v>
      </c>
      <c r="C15184" s="1400" t="s">
        <v>27</v>
      </c>
      <c r="D15184" s="1401">
        <v>1263.8599999999999</v>
      </c>
      <c r="E15184" s="1290"/>
      <c r="F15184" s="772" t="s">
        <v>3732</v>
      </c>
      <c r="G15184" s="773">
        <f>D15175</f>
        <v>1000</v>
      </c>
      <c r="I15184" s="72"/>
      <c r="K15184" s="225"/>
    </row>
    <row r="15185" spans="1:12" hidden="1" outlineLevel="1">
      <c r="A15185" s="1402" t="s">
        <v>8388</v>
      </c>
      <c r="B15185" s="1403">
        <v>42890</v>
      </c>
      <c r="C15185" s="1404" t="s">
        <v>3304</v>
      </c>
      <c r="D15185" s="1405">
        <v>585.92999999999995</v>
      </c>
      <c r="E15185" s="183"/>
      <c r="F15185" s="772" t="s">
        <v>531</v>
      </c>
      <c r="G15185" s="773">
        <f>D15176</f>
        <v>2520</v>
      </c>
      <c r="I15185" s="32"/>
      <c r="K15185" s="225"/>
    </row>
    <row r="15186" spans="1:12" hidden="1" outlineLevel="1">
      <c r="A15186" s="1404" t="s">
        <v>8388</v>
      </c>
      <c r="B15186" s="1403">
        <v>42890</v>
      </c>
      <c r="C15186" s="1404" t="s">
        <v>614</v>
      </c>
      <c r="D15186" s="1406">
        <v>530.16</v>
      </c>
      <c r="E15186" s="183"/>
      <c r="F15186" s="280" t="s">
        <v>195</v>
      </c>
      <c r="G15186" s="294">
        <f>SUM(G15181:G15185)</f>
        <v>8809</v>
      </c>
    </row>
    <row r="15187" spans="1:12" hidden="1" outlineLevel="1">
      <c r="A15187" s="709" t="s">
        <v>7600</v>
      </c>
      <c r="B15187" s="710" t="s">
        <v>608</v>
      </c>
      <c r="C15187" s="709" t="s">
        <v>3305</v>
      </c>
      <c r="D15187" s="1433" t="s">
        <v>608</v>
      </c>
      <c r="E15187" s="733"/>
      <c r="G15187" s="2"/>
    </row>
    <row r="15188" spans="1:12" hidden="1" outlineLevel="1">
      <c r="A15188" s="545" t="s">
        <v>7431</v>
      </c>
      <c r="B15188" s="546">
        <v>42886</v>
      </c>
      <c r="C15188" s="547" t="s">
        <v>7425</v>
      </c>
      <c r="D15188" s="1366">
        <v>25296</v>
      </c>
      <c r="E15188" s="28"/>
      <c r="I15188" s="72"/>
      <c r="K15188" s="2"/>
      <c r="L15188" s="13"/>
    </row>
    <row r="15189" spans="1:12" hidden="1" outlineLevel="1">
      <c r="A15189" s="545" t="s">
        <v>7431</v>
      </c>
      <c r="B15189" s="546">
        <v>42898</v>
      </c>
      <c r="C15189" s="1365" t="s">
        <v>8079</v>
      </c>
      <c r="D15189" s="1366">
        <v>6569</v>
      </c>
      <c r="E15189" s="28"/>
      <c r="G15189" s="2"/>
      <c r="I15189" s="72"/>
      <c r="K15189" s="2"/>
      <c r="L15189" s="13"/>
    </row>
    <row r="15190" spans="1:12" hidden="1" outlineLevel="1">
      <c r="A15190" s="545" t="s">
        <v>7431</v>
      </c>
      <c r="B15190" s="546" t="s">
        <v>608</v>
      </c>
      <c r="C15190" s="547" t="s">
        <v>8312</v>
      </c>
      <c r="D15190" s="1366">
        <v>0</v>
      </c>
      <c r="E15190" s="28"/>
      <c r="G15190" s="2"/>
      <c r="I15190" s="72"/>
      <c r="K15190" s="13"/>
      <c r="L15190" s="13"/>
    </row>
    <row r="15191" spans="1:12" hidden="1" outlineLevel="1">
      <c r="A15191" s="545" t="s">
        <v>7431</v>
      </c>
      <c r="B15191" s="546">
        <v>42886</v>
      </c>
      <c r="C15191" s="547" t="s">
        <v>7426</v>
      </c>
      <c r="D15191" s="1366">
        <v>25000</v>
      </c>
      <c r="E15191" s="28"/>
      <c r="G15191" s="2"/>
      <c r="I15191" s="72"/>
      <c r="K15191" s="225"/>
      <c r="L15191" s="13"/>
    </row>
    <row r="15192" spans="1:12" hidden="1" outlineLevel="1">
      <c r="A15192" s="545" t="s">
        <v>7431</v>
      </c>
      <c r="B15192" s="546">
        <v>42886</v>
      </c>
      <c r="C15192" s="547" t="s">
        <v>7420</v>
      </c>
      <c r="D15192" s="1366">
        <v>3116</v>
      </c>
      <c r="E15192" s="28"/>
      <c r="G15192" s="2"/>
      <c r="I15192" s="72"/>
      <c r="J15192" s="236"/>
      <c r="K15192" s="2"/>
      <c r="L15192" s="13"/>
    </row>
    <row r="15193" spans="1:12" hidden="1" outlineLevel="1">
      <c r="A15193" s="545" t="s">
        <v>7431</v>
      </c>
      <c r="B15193" s="546">
        <v>42886</v>
      </c>
      <c r="C15193" s="547" t="s">
        <v>7422</v>
      </c>
      <c r="D15193" s="1366">
        <v>3338</v>
      </c>
      <c r="E15193" s="28"/>
      <c r="G15193" s="2"/>
      <c r="I15193" s="72"/>
      <c r="J15193" s="236"/>
      <c r="K15193" s="2"/>
      <c r="L15193" s="13"/>
    </row>
    <row r="15194" spans="1:12" hidden="1" outlineLevel="1">
      <c r="A15194" s="545" t="s">
        <v>7431</v>
      </c>
      <c r="B15194" s="546" t="s">
        <v>608</v>
      </c>
      <c r="C15194" s="547" t="s">
        <v>7423</v>
      </c>
      <c r="D15194" s="691">
        <v>0</v>
      </c>
      <c r="E15194" s="28"/>
      <c r="G15194" s="2"/>
      <c r="I15194" s="249"/>
      <c r="J15194" s="236"/>
      <c r="K15194" s="2"/>
      <c r="L15194" s="13"/>
    </row>
    <row r="15195" spans="1:12" hidden="1" outlineLevel="1">
      <c r="D15195" s="1"/>
      <c r="E15195" s="1290"/>
      <c r="I15195" s="249"/>
      <c r="J15195" s="236"/>
      <c r="K15195" s="2"/>
      <c r="L15195" s="13"/>
    </row>
    <row r="15196" spans="1:12" ht="15.75" hidden="1" outlineLevel="1">
      <c r="A15196" s="1273" t="s">
        <v>7430</v>
      </c>
      <c r="B15196" s="1410">
        <v>42886</v>
      </c>
      <c r="C15196" s="1273" t="s">
        <v>7428</v>
      </c>
      <c r="D15196" s="905">
        <v>35872.17</v>
      </c>
      <c r="E15196" s="1290"/>
      <c r="G15196" s="2"/>
      <c r="I15196" s="249"/>
      <c r="J15196" s="236"/>
      <c r="K15196" s="2"/>
      <c r="L15196" s="13"/>
    </row>
    <row r="15197" spans="1:12" hidden="1" outlineLevel="1">
      <c r="A15197" s="1411" t="s">
        <v>7411</v>
      </c>
      <c r="B15197" s="1412">
        <v>42886</v>
      </c>
      <c r="C15197" s="1413" t="s">
        <v>7427</v>
      </c>
      <c r="D15197" s="1414">
        <v>2391.17</v>
      </c>
      <c r="G15197" s="2"/>
      <c r="I15197" s="249"/>
      <c r="J15197" s="200"/>
      <c r="K15197" s="2"/>
      <c r="L15197" s="13"/>
    </row>
    <row r="15198" spans="1:12" hidden="1" outlineLevel="1">
      <c r="A15198" s="1407" t="s">
        <v>5208</v>
      </c>
      <c r="B15198" s="1408">
        <v>42886</v>
      </c>
      <c r="C15198" s="1407" t="s">
        <v>7429</v>
      </c>
      <c r="D15198" s="1409">
        <v>4101.5300000000007</v>
      </c>
      <c r="E15198" s="1290"/>
      <c r="G15198" s="2"/>
      <c r="H15198" s="1009"/>
      <c r="I15198" s="249"/>
      <c r="K15198" s="13"/>
      <c r="L15198" s="13"/>
    </row>
    <row r="15199" spans="1:12" hidden="1" outlineLevel="1">
      <c r="E15199" s="72"/>
      <c r="G15199" s="2"/>
      <c r="H15199" s="1009"/>
      <c r="I15199" s="249"/>
      <c r="K15199" s="13"/>
      <c r="L15199" s="13"/>
    </row>
    <row r="15200" spans="1:12" hidden="1" outlineLevel="1">
      <c r="A15200" s="438" t="s">
        <v>421</v>
      </c>
      <c r="B15200" s="549">
        <v>42890</v>
      </c>
      <c r="C15200" s="554" t="s">
        <v>8483</v>
      </c>
      <c r="D15200" s="587">
        <f>30*43</f>
        <v>1290</v>
      </c>
      <c r="G15200" s="2"/>
      <c r="H15200" s="1009"/>
      <c r="I15200" s="249"/>
      <c r="K15200" s="13"/>
      <c r="L15200" s="13"/>
    </row>
    <row r="15201" spans="1:12" hidden="1" outlineLevel="1">
      <c r="A15201" s="438" t="s">
        <v>421</v>
      </c>
      <c r="B15201" s="549">
        <v>42890</v>
      </c>
      <c r="C15201" s="554" t="s">
        <v>2598</v>
      </c>
      <c r="D15201" s="587">
        <v>180</v>
      </c>
      <c r="E15201" s="72"/>
      <c r="G15201" s="2"/>
      <c r="H15201" s="1009"/>
      <c r="I15201" s="249"/>
      <c r="K15201" s="13"/>
      <c r="L15201" s="13"/>
    </row>
    <row r="15202" spans="1:12" ht="30" hidden="1" outlineLevel="1">
      <c r="A15202" s="438" t="s">
        <v>6087</v>
      </c>
      <c r="B15202" s="549">
        <v>42890</v>
      </c>
      <c r="C15202" s="554" t="s">
        <v>8509</v>
      </c>
      <c r="D15202" s="587">
        <f>43*10</f>
        <v>430</v>
      </c>
      <c r="E15202" s="28"/>
      <c r="G15202" s="2"/>
      <c r="I15202" s="249"/>
      <c r="K15202" s="13"/>
      <c r="L15202" s="13"/>
    </row>
    <row r="15203" spans="1:12" ht="33" hidden="1" customHeight="1" outlineLevel="1">
      <c r="A15203" s="438" t="s">
        <v>421</v>
      </c>
      <c r="B15203" s="549">
        <v>42890</v>
      </c>
      <c r="C15203" s="554" t="s">
        <v>4050</v>
      </c>
      <c r="D15203" s="587">
        <f>D15200+D15201-D15202</f>
        <v>1040</v>
      </c>
      <c r="E15203" s="28"/>
      <c r="G15203" s="2"/>
      <c r="K15203" s="13"/>
      <c r="L15203" s="13"/>
    </row>
    <row r="15204" spans="1:12" hidden="1" outlineLevel="1">
      <c r="E15204" s="399"/>
      <c r="G15204" s="2"/>
      <c r="H15204" s="1009"/>
      <c r="I15204" s="249"/>
      <c r="K15204" s="13"/>
      <c r="L15204" s="13"/>
    </row>
    <row r="15205" spans="1:12" hidden="1" outlineLevel="1">
      <c r="B15205" s="249">
        <v>42887</v>
      </c>
      <c r="C15205" s="1" t="s">
        <v>525</v>
      </c>
      <c r="D15205" s="2">
        <v>290</v>
      </c>
      <c r="F15205" s="1321"/>
      <c r="G15205" s="1322"/>
      <c r="I15205" s="249"/>
      <c r="K15205" s="13"/>
      <c r="L15205" s="13"/>
    </row>
    <row r="15206" spans="1:12" hidden="1" outlineLevel="1">
      <c r="B15206" s="249">
        <v>42887</v>
      </c>
      <c r="C15206" s="236" t="s">
        <v>23</v>
      </c>
      <c r="D15206" s="70">
        <v>80</v>
      </c>
      <c r="F15206" s="1321"/>
      <c r="G15206" s="1322"/>
      <c r="H15206" s="1009"/>
      <c r="I15206" s="32"/>
      <c r="K15206" s="13"/>
      <c r="L15206" s="13"/>
    </row>
    <row r="15207" spans="1:12" hidden="1" outlineLevel="1">
      <c r="B15207" s="249">
        <v>42888</v>
      </c>
      <c r="C15207" s="236" t="s">
        <v>525</v>
      </c>
      <c r="D15207" s="70">
        <v>150</v>
      </c>
      <c r="F15207" s="32"/>
      <c r="G15207" s="870"/>
      <c r="H15207" s="1009"/>
      <c r="I15207" s="32"/>
      <c r="K15207" s="13"/>
      <c r="L15207" s="13"/>
    </row>
    <row r="15208" spans="1:12" hidden="1" outlineLevel="1">
      <c r="B15208" s="249">
        <v>42888</v>
      </c>
      <c r="C15208" s="1" t="s">
        <v>525</v>
      </c>
      <c r="D15208" s="2">
        <v>140</v>
      </c>
      <c r="F15208" s="32"/>
      <c r="G15208" s="870"/>
      <c r="H15208" s="1009"/>
      <c r="I15208" s="32"/>
      <c r="K15208" s="13"/>
      <c r="L15208" s="13"/>
    </row>
    <row r="15209" spans="1:12" hidden="1" outlineLevel="1">
      <c r="B15209" s="249">
        <v>42888</v>
      </c>
      <c r="C15209" s="1" t="s">
        <v>23</v>
      </c>
      <c r="D15209" s="2">
        <v>80</v>
      </c>
      <c r="G15209" s="399"/>
      <c r="I15209" s="32"/>
      <c r="K15209" s="13"/>
      <c r="L15209" s="13"/>
    </row>
    <row r="15210" spans="1:12" hidden="1" outlineLevel="1">
      <c r="B15210" s="249">
        <v>42888</v>
      </c>
      <c r="C15210" s="1" t="s">
        <v>2853</v>
      </c>
      <c r="D15210" s="2">
        <v>80</v>
      </c>
      <c r="G15210" s="399"/>
      <c r="H15210" s="1009"/>
      <c r="I15210" s="32"/>
      <c r="K15210" s="13"/>
      <c r="L15210" s="13"/>
    </row>
    <row r="15211" spans="1:12" hidden="1" outlineLevel="1">
      <c r="B15211" s="249">
        <v>42889</v>
      </c>
      <c r="C15211" s="1" t="s">
        <v>401</v>
      </c>
      <c r="D15211" s="2">
        <v>110</v>
      </c>
      <c r="G15211" s="399"/>
      <c r="H15211" s="1009"/>
      <c r="I15211" s="32"/>
      <c r="K15211" s="13"/>
      <c r="L15211" s="13"/>
    </row>
    <row r="15212" spans="1:12" hidden="1" outlineLevel="1">
      <c r="B15212" s="249">
        <v>42889</v>
      </c>
      <c r="C15212" s="1" t="s">
        <v>8507</v>
      </c>
      <c r="D15212" s="2">
        <v>100</v>
      </c>
      <c r="I15212" s="32"/>
      <c r="K15212" s="13"/>
      <c r="L15212" s="13"/>
    </row>
    <row r="15213" spans="1:12" hidden="1" outlineLevel="1">
      <c r="B15213" s="249">
        <v>42889</v>
      </c>
      <c r="C15213" s="1" t="s">
        <v>23</v>
      </c>
      <c r="D15213" s="2">
        <v>50</v>
      </c>
      <c r="F15213" s="1321"/>
      <c r="G15213" s="1322"/>
      <c r="H15213" s="1009"/>
      <c r="I15213" s="32"/>
      <c r="K15213" s="13"/>
      <c r="L15213" s="13"/>
    </row>
    <row r="15214" spans="1:12" hidden="1" outlineLevel="1">
      <c r="B15214" s="249">
        <v>42890</v>
      </c>
      <c r="C15214" s="1" t="s">
        <v>12</v>
      </c>
      <c r="D15214" s="2">
        <v>130</v>
      </c>
      <c r="F15214" s="1321"/>
      <c r="G15214" s="1322"/>
      <c r="H15214" s="1009"/>
      <c r="I15214" s="32"/>
      <c r="K15214" s="13"/>
      <c r="L15214" s="13"/>
    </row>
    <row r="15215" spans="1:12" hidden="1" outlineLevel="1">
      <c r="B15215" s="249">
        <v>42890</v>
      </c>
      <c r="C15215" s="1" t="s">
        <v>23</v>
      </c>
      <c r="D15215" s="2">
        <v>40</v>
      </c>
      <c r="F15215" s="1321"/>
      <c r="G15215" s="1322"/>
      <c r="I15215" s="32"/>
      <c r="K15215" s="13"/>
      <c r="L15215" s="13"/>
    </row>
    <row r="15216" spans="1:12" hidden="1" outlineLevel="1">
      <c r="B15216" s="249">
        <v>42890</v>
      </c>
      <c r="C15216" s="1" t="s">
        <v>289</v>
      </c>
      <c r="D15216" s="2">
        <v>100</v>
      </c>
      <c r="F15216" s="1321"/>
      <c r="G15216" s="1322"/>
      <c r="I15216" s="32"/>
      <c r="K15216" s="13"/>
      <c r="L15216" s="13"/>
    </row>
    <row r="15217" spans="2:12" hidden="1" outlineLevel="1">
      <c r="B15217" s="249">
        <v>42890</v>
      </c>
      <c r="C15217" s="1" t="s">
        <v>8508</v>
      </c>
      <c r="D15217" s="2">
        <v>50</v>
      </c>
      <c r="F15217" s="32"/>
      <c r="G15217" s="870"/>
      <c r="I15217" s="32"/>
      <c r="K15217" s="13"/>
      <c r="L15217" s="13"/>
    </row>
    <row r="15218" spans="2:12" hidden="1" outlineLevel="1">
      <c r="B15218" s="249">
        <v>42891</v>
      </c>
      <c r="C15218" s="1" t="s">
        <v>525</v>
      </c>
      <c r="D15218" s="2">
        <v>210</v>
      </c>
      <c r="F15218" s="32"/>
      <c r="G15218" s="870"/>
      <c r="I15218" s="32"/>
      <c r="K15218" s="13"/>
      <c r="L15218" s="13"/>
    </row>
    <row r="15219" spans="2:12" hidden="1" outlineLevel="1">
      <c r="B15219" s="249">
        <v>42891</v>
      </c>
      <c r="C15219" s="1" t="s">
        <v>57</v>
      </c>
      <c r="D15219" s="2">
        <v>140</v>
      </c>
      <c r="F15219" s="32"/>
      <c r="G15219" s="870"/>
      <c r="H15219" s="1009"/>
      <c r="I15219" s="32"/>
      <c r="K15219" s="13"/>
      <c r="L15219" s="13"/>
    </row>
    <row r="15220" spans="2:12" hidden="1" outlineLevel="1">
      <c r="B15220" s="249">
        <v>42891</v>
      </c>
      <c r="C15220" s="1" t="s">
        <v>525</v>
      </c>
      <c r="D15220" s="2">
        <v>140</v>
      </c>
      <c r="F15220" s="32"/>
      <c r="G15220" s="870"/>
      <c r="I15220" s="32"/>
      <c r="K15220" s="13"/>
      <c r="L15220" s="13"/>
    </row>
    <row r="15221" spans="2:12" hidden="1" outlineLevel="1">
      <c r="B15221" s="249">
        <v>42891</v>
      </c>
      <c r="C15221" s="1" t="s">
        <v>23</v>
      </c>
      <c r="D15221" s="2">
        <v>40</v>
      </c>
      <c r="F15221" s="32"/>
      <c r="G15221" s="870"/>
      <c r="I15221" s="32"/>
      <c r="K15221" s="13"/>
      <c r="L15221" s="13"/>
    </row>
    <row r="15222" spans="2:12" hidden="1" outlineLevel="1">
      <c r="B15222" s="249">
        <v>42892</v>
      </c>
      <c r="C15222" s="1" t="s">
        <v>525</v>
      </c>
      <c r="D15222" s="2">
        <v>240</v>
      </c>
      <c r="F15222" s="2"/>
      <c r="G15222" s="870"/>
      <c r="I15222" s="32"/>
      <c r="K15222" s="13"/>
    </row>
    <row r="15223" spans="2:12" hidden="1" outlineLevel="1">
      <c r="B15223" s="249">
        <v>42892</v>
      </c>
      <c r="C15223" s="1" t="s">
        <v>51</v>
      </c>
      <c r="D15223" s="2">
        <v>270</v>
      </c>
      <c r="F15223" s="32"/>
      <c r="G15223" s="870"/>
      <c r="I15223" s="32"/>
      <c r="K15223" s="13"/>
    </row>
    <row r="15224" spans="2:12" hidden="1" outlineLevel="1">
      <c r="B15224" s="249">
        <v>42892</v>
      </c>
      <c r="C15224" s="1" t="s">
        <v>947</v>
      </c>
      <c r="D15224" s="2">
        <v>40</v>
      </c>
      <c r="F15224" s="32"/>
      <c r="G15224" s="870"/>
      <c r="I15224" s="32"/>
      <c r="K15224" s="13"/>
    </row>
    <row r="15225" spans="2:12" hidden="1" outlineLevel="1">
      <c r="B15225" s="249">
        <v>42892</v>
      </c>
      <c r="C15225" s="1" t="s">
        <v>18</v>
      </c>
      <c r="D15225" s="2">
        <v>310</v>
      </c>
      <c r="F15225" s="32"/>
      <c r="G15225" s="870"/>
      <c r="I15225" s="32"/>
      <c r="J15225" s="2"/>
      <c r="K15225" s="13"/>
    </row>
    <row r="15226" spans="2:12" hidden="1" outlineLevel="1">
      <c r="B15226" s="249">
        <v>42892</v>
      </c>
      <c r="C15226" s="1" t="s">
        <v>516</v>
      </c>
      <c r="D15226" s="2">
        <v>20</v>
      </c>
      <c r="F15226" s="32"/>
      <c r="G15226" s="870"/>
      <c r="K15226" s="13"/>
    </row>
    <row r="15227" spans="2:12" hidden="1" outlineLevel="1">
      <c r="B15227" s="249">
        <v>42892</v>
      </c>
      <c r="C15227" s="1" t="s">
        <v>23</v>
      </c>
      <c r="D15227" s="2">
        <v>100</v>
      </c>
      <c r="F15227" s="32"/>
      <c r="G15227" s="870"/>
      <c r="I15227" s="32"/>
      <c r="K15227" s="13"/>
    </row>
    <row r="15228" spans="2:12" hidden="1" outlineLevel="1">
      <c r="B15228" s="249">
        <v>42892</v>
      </c>
      <c r="C15228" s="1" t="s">
        <v>18</v>
      </c>
      <c r="D15228" s="2">
        <v>50</v>
      </c>
      <c r="F15228" s="32"/>
      <c r="G15228" s="870"/>
      <c r="H15228" s="1009"/>
      <c r="K15228" s="13"/>
    </row>
    <row r="15229" spans="2:12" hidden="1" outlineLevel="1">
      <c r="B15229" s="249">
        <v>42893</v>
      </c>
      <c r="C15229" s="1" t="s">
        <v>525</v>
      </c>
      <c r="D15229" s="2">
        <v>200</v>
      </c>
      <c r="F15229" s="32"/>
      <c r="G15229" s="870"/>
      <c r="K15229" s="13"/>
    </row>
    <row r="15230" spans="2:12" hidden="1" outlineLevel="1">
      <c r="B15230" s="249">
        <v>42893</v>
      </c>
      <c r="C15230" s="1" t="s">
        <v>8526</v>
      </c>
      <c r="D15230" s="2">
        <v>80</v>
      </c>
      <c r="F15230" s="32"/>
      <c r="G15230" s="870"/>
      <c r="K15230" s="13"/>
    </row>
    <row r="15231" spans="2:12" hidden="1" outlineLevel="1">
      <c r="B15231" s="249">
        <v>42894</v>
      </c>
      <c r="C15231" s="1" t="s">
        <v>525</v>
      </c>
      <c r="D15231" s="2">
        <v>170</v>
      </c>
      <c r="G15231" s="2"/>
      <c r="K15231" s="13"/>
    </row>
    <row r="15232" spans="2:12" hidden="1" outlineLevel="1">
      <c r="B15232" s="249">
        <v>42894</v>
      </c>
      <c r="C15232" s="1" t="s">
        <v>401</v>
      </c>
      <c r="D15232" s="2">
        <v>50</v>
      </c>
      <c r="F15232" s="32"/>
      <c r="G15232" s="2"/>
      <c r="K15232" s="13"/>
    </row>
    <row r="15233" spans="2:11" hidden="1" outlineLevel="1">
      <c r="B15233" s="249">
        <v>42894</v>
      </c>
      <c r="C15233" s="1" t="s">
        <v>4747</v>
      </c>
      <c r="D15233" s="2">
        <v>70</v>
      </c>
      <c r="G15233" s="399"/>
      <c r="H15233" s="1009"/>
    </row>
    <row r="15234" spans="2:11" hidden="1" outlineLevel="1">
      <c r="B15234" s="249">
        <v>42894</v>
      </c>
      <c r="C15234" s="1" t="s">
        <v>6352</v>
      </c>
      <c r="D15234" s="2">
        <v>85</v>
      </c>
      <c r="F15234" s="32"/>
      <c r="G15234" s="2"/>
      <c r="H15234" s="1009"/>
      <c r="K15234" s="13"/>
    </row>
    <row r="15235" spans="2:11" hidden="1" outlineLevel="1">
      <c r="B15235" s="249">
        <v>42894</v>
      </c>
      <c r="C15235" s="1" t="s">
        <v>23</v>
      </c>
      <c r="D15235" s="2">
        <v>85</v>
      </c>
    </row>
    <row r="15236" spans="2:11" hidden="1" outlineLevel="1">
      <c r="B15236" s="249">
        <v>42894</v>
      </c>
      <c r="C15236" s="1" t="s">
        <v>8527</v>
      </c>
      <c r="D15236" s="2">
        <v>70</v>
      </c>
    </row>
    <row r="15237" spans="2:11" hidden="1" outlineLevel="1">
      <c r="B15237" s="249">
        <v>42895</v>
      </c>
      <c r="C15237" s="1" t="s">
        <v>525</v>
      </c>
      <c r="D15237" s="2">
        <v>100</v>
      </c>
      <c r="F15237" s="1362"/>
      <c r="G15237" s="1362"/>
    </row>
    <row r="15238" spans="2:11" hidden="1" outlineLevel="1">
      <c r="B15238" s="249">
        <v>42895</v>
      </c>
      <c r="C15238" s="1" t="s">
        <v>1002</v>
      </c>
      <c r="D15238" s="2">
        <v>350</v>
      </c>
      <c r="F15238" s="1362"/>
      <c r="G15238" s="1362"/>
      <c r="I15238" s="72"/>
      <c r="K15238" s="2"/>
    </row>
    <row r="15239" spans="2:11" hidden="1" outlineLevel="1">
      <c r="B15239" s="249">
        <v>42895</v>
      </c>
      <c r="C15239" s="1" t="s">
        <v>8528</v>
      </c>
      <c r="D15239" s="2">
        <v>800</v>
      </c>
      <c r="F15239" s="1362"/>
      <c r="G15239" s="1362"/>
      <c r="I15239" s="32"/>
      <c r="K15239" s="2"/>
    </row>
    <row r="15240" spans="2:11" hidden="1" outlineLevel="1">
      <c r="B15240" s="249">
        <v>42895</v>
      </c>
      <c r="C15240" s="1" t="s">
        <v>111</v>
      </c>
      <c r="D15240" s="2">
        <v>70</v>
      </c>
      <c r="F15240" s="1362"/>
      <c r="G15240" s="1362"/>
    </row>
    <row r="15241" spans="2:11" hidden="1" outlineLevel="1">
      <c r="B15241" s="249">
        <v>42896</v>
      </c>
      <c r="C15241" s="1" t="s">
        <v>8533</v>
      </c>
      <c r="D15241" s="2">
        <v>500</v>
      </c>
      <c r="F15241" s="1362"/>
      <c r="G15241" s="1362"/>
    </row>
    <row r="15242" spans="2:11" hidden="1" outlineLevel="1">
      <c r="B15242" s="249">
        <v>42896</v>
      </c>
      <c r="C15242" s="1" t="s">
        <v>8534</v>
      </c>
      <c r="D15242" s="2">
        <v>750</v>
      </c>
      <c r="F15242" s="231"/>
      <c r="G15242" s="194"/>
    </row>
    <row r="15243" spans="2:11" hidden="1" outlineLevel="1">
      <c r="B15243" s="249">
        <v>42896</v>
      </c>
      <c r="C15243" s="1" t="s">
        <v>114</v>
      </c>
      <c r="D15243" s="2">
        <v>80</v>
      </c>
      <c r="F15243" s="2"/>
    </row>
    <row r="15244" spans="2:11" hidden="1" outlineLevel="1">
      <c r="B15244" s="249">
        <v>42897</v>
      </c>
      <c r="C15244" s="1" t="s">
        <v>246</v>
      </c>
      <c r="D15244" s="2">
        <v>150</v>
      </c>
      <c r="F15244" s="2"/>
    </row>
    <row r="15245" spans="2:11" hidden="1" outlineLevel="1">
      <c r="B15245" s="249">
        <v>42897</v>
      </c>
      <c r="C15245" s="1" t="s">
        <v>172</v>
      </c>
      <c r="D15245" s="2">
        <v>10</v>
      </c>
    </row>
    <row r="15246" spans="2:11" hidden="1" outlineLevel="1">
      <c r="B15246" s="249">
        <v>42897</v>
      </c>
      <c r="C15246" s="1" t="s">
        <v>8535</v>
      </c>
      <c r="D15246" s="2">
        <v>390</v>
      </c>
      <c r="G15246" s="2"/>
      <c r="H15246" s="2"/>
      <c r="I15246" s="2"/>
    </row>
    <row r="15247" spans="2:11" hidden="1" outlineLevel="1">
      <c r="B15247" s="249">
        <v>42897</v>
      </c>
      <c r="C15247" s="1" t="s">
        <v>114</v>
      </c>
      <c r="D15247" s="2">
        <v>210</v>
      </c>
      <c r="F15247" s="2"/>
      <c r="G15247" s="2"/>
      <c r="H15247" s="2"/>
      <c r="I15247" s="2"/>
    </row>
    <row r="15248" spans="2:11" hidden="1" outlineLevel="1">
      <c r="B15248" s="249">
        <v>42897</v>
      </c>
      <c r="C15248" s="1" t="s">
        <v>774</v>
      </c>
      <c r="D15248" s="2">
        <v>20</v>
      </c>
      <c r="F15248" s="2"/>
      <c r="G15248" s="2"/>
      <c r="H15248" s="2"/>
      <c r="I15248" s="2"/>
    </row>
    <row r="15249" spans="2:9" hidden="1" outlineLevel="1">
      <c r="B15249" s="249">
        <v>42897</v>
      </c>
      <c r="C15249" s="1" t="s">
        <v>12</v>
      </c>
      <c r="D15249" s="2">
        <v>180</v>
      </c>
      <c r="G15249" s="2"/>
      <c r="H15249" s="2"/>
      <c r="I15249" s="2"/>
    </row>
    <row r="15250" spans="2:9" hidden="1" outlineLevel="1">
      <c r="B15250" s="249">
        <v>42897</v>
      </c>
      <c r="C15250" s="1" t="s">
        <v>516</v>
      </c>
      <c r="D15250" s="2">
        <v>50</v>
      </c>
      <c r="G15250" s="2"/>
      <c r="H15250" s="2"/>
      <c r="I15250" s="2"/>
    </row>
    <row r="15251" spans="2:9" hidden="1" outlineLevel="1">
      <c r="B15251" s="249">
        <v>42897</v>
      </c>
      <c r="C15251" s="1" t="s">
        <v>289</v>
      </c>
      <c r="D15251" s="2">
        <v>40</v>
      </c>
      <c r="F15251" s="2"/>
      <c r="G15251" s="2"/>
      <c r="H15251" s="2"/>
      <c r="I15251" s="2"/>
    </row>
    <row r="15252" spans="2:9" hidden="1" outlineLevel="1">
      <c r="B15252" s="249">
        <v>42897</v>
      </c>
      <c r="C15252" s="1" t="s">
        <v>111</v>
      </c>
      <c r="D15252" s="2">
        <v>70</v>
      </c>
      <c r="F15252" s="2"/>
      <c r="G15252" s="2"/>
      <c r="H15252" s="2"/>
      <c r="I15252" s="2"/>
    </row>
    <row r="15253" spans="2:9" hidden="1" outlineLevel="1">
      <c r="B15253" s="249">
        <v>42897</v>
      </c>
      <c r="C15253" s="1" t="s">
        <v>23</v>
      </c>
      <c r="D15253" s="2">
        <v>160</v>
      </c>
      <c r="G15253" s="2"/>
      <c r="H15253" s="2"/>
    </row>
    <row r="15254" spans="2:9" hidden="1" outlineLevel="1">
      <c r="B15254" s="249">
        <v>42897</v>
      </c>
      <c r="C15254" s="1" t="s">
        <v>8527</v>
      </c>
      <c r="D15254" s="2">
        <v>80</v>
      </c>
      <c r="F15254" s="2"/>
      <c r="G15254" s="2"/>
      <c r="H15254" s="2"/>
    </row>
    <row r="15255" spans="2:9" hidden="1" outlineLevel="1">
      <c r="B15255" s="249">
        <v>42898</v>
      </c>
      <c r="C15255" s="1" t="s">
        <v>132</v>
      </c>
      <c r="D15255" s="2">
        <v>100</v>
      </c>
      <c r="F15255" s="2"/>
      <c r="H15255" s="7"/>
    </row>
    <row r="15256" spans="2:9" hidden="1" outlineLevel="1">
      <c r="B15256" s="249">
        <v>42898</v>
      </c>
      <c r="C15256" s="1" t="s">
        <v>525</v>
      </c>
      <c r="D15256" s="2">
        <v>160</v>
      </c>
      <c r="F15256" s="2"/>
      <c r="H15256" s="7"/>
    </row>
    <row r="15257" spans="2:9" hidden="1" outlineLevel="1">
      <c r="B15257" s="249">
        <v>42898</v>
      </c>
      <c r="C15257" s="1" t="s">
        <v>401</v>
      </c>
      <c r="D15257" s="2">
        <v>70</v>
      </c>
      <c r="H15257" s="7"/>
    </row>
    <row r="15258" spans="2:9" hidden="1" outlineLevel="1">
      <c r="B15258" s="249">
        <v>42898</v>
      </c>
      <c r="C15258" s="1" t="s">
        <v>23</v>
      </c>
      <c r="D15258" s="2">
        <v>135</v>
      </c>
      <c r="F15258" s="2"/>
      <c r="G15258" s="2"/>
    </row>
    <row r="15259" spans="2:9" hidden="1" outlineLevel="1">
      <c r="B15259" s="249">
        <v>42898</v>
      </c>
      <c r="C15259" s="1" t="s">
        <v>48</v>
      </c>
      <c r="D15259" s="2">
        <v>135</v>
      </c>
      <c r="G15259" s="2"/>
    </row>
    <row r="15260" spans="2:9" hidden="1" outlineLevel="1">
      <c r="B15260" s="249">
        <v>42898</v>
      </c>
      <c r="C15260" s="1" t="s">
        <v>8531</v>
      </c>
      <c r="D15260" s="2">
        <v>180</v>
      </c>
      <c r="E15260" s="2"/>
      <c r="G15260" s="2"/>
    </row>
    <row r="15261" spans="2:9" hidden="1" outlineLevel="1">
      <c r="B15261" s="234">
        <v>42899</v>
      </c>
      <c r="C15261" s="182" t="s">
        <v>8543</v>
      </c>
      <c r="D15261" s="210">
        <v>150</v>
      </c>
      <c r="F15261" s="2"/>
    </row>
    <row r="15262" spans="2:9" hidden="1" outlineLevel="1">
      <c r="B15262" s="249">
        <v>42899</v>
      </c>
      <c r="C15262" s="1" t="s">
        <v>525</v>
      </c>
      <c r="D15262" s="2">
        <v>120</v>
      </c>
    </row>
    <row r="15263" spans="2:9" hidden="1" outlineLevel="1">
      <c r="B15263" s="249">
        <v>42899</v>
      </c>
      <c r="C15263" s="1" t="s">
        <v>114</v>
      </c>
      <c r="D15263" s="2">
        <v>85</v>
      </c>
    </row>
    <row r="15264" spans="2:9" hidden="1" outlineLevel="1">
      <c r="B15264" s="249">
        <v>42899</v>
      </c>
      <c r="C15264" s="1" t="s">
        <v>8527</v>
      </c>
      <c r="D15264" s="2">
        <v>80</v>
      </c>
      <c r="F15264" s="2"/>
    </row>
    <row r="15265" spans="2:15" hidden="1" outlineLevel="1">
      <c r="B15265" s="249">
        <v>42899</v>
      </c>
      <c r="C15265" s="1" t="s">
        <v>111</v>
      </c>
      <c r="D15265" s="2">
        <v>70</v>
      </c>
    </row>
    <row r="15266" spans="2:15" hidden="1" outlineLevel="1">
      <c r="B15266" s="249">
        <v>42900</v>
      </c>
      <c r="C15266" s="1" t="s">
        <v>114</v>
      </c>
      <c r="D15266" s="2">
        <v>100</v>
      </c>
      <c r="F15266" s="2"/>
    </row>
    <row r="15267" spans="2:15" hidden="1" outlineLevel="1">
      <c r="B15267" s="249">
        <v>42901</v>
      </c>
      <c r="C15267" s="1" t="s">
        <v>525</v>
      </c>
      <c r="D15267" s="2">
        <v>90</v>
      </c>
    </row>
    <row r="15268" spans="2:15" hidden="1" outlineLevel="1">
      <c r="B15268" s="249">
        <v>42901</v>
      </c>
      <c r="C15268" s="1" t="s">
        <v>23</v>
      </c>
      <c r="D15268" s="2">
        <v>270</v>
      </c>
      <c r="F15268" s="2"/>
    </row>
    <row r="15269" spans="2:15" hidden="1" outlineLevel="1">
      <c r="B15269" s="249">
        <v>42901</v>
      </c>
      <c r="C15269" s="1" t="s">
        <v>111</v>
      </c>
      <c r="D15269" s="2">
        <v>35</v>
      </c>
      <c r="F15269" s="2"/>
    </row>
    <row r="15270" spans="2:15" hidden="1" outlineLevel="1">
      <c r="B15270" s="249">
        <v>42902</v>
      </c>
      <c r="C15270" s="1" t="s">
        <v>8544</v>
      </c>
      <c r="D15270" s="2">
        <v>5150</v>
      </c>
    </row>
    <row r="15271" spans="2:15" hidden="1" outlineLevel="1">
      <c r="B15271" s="249">
        <v>42902</v>
      </c>
      <c r="C15271" s="1" t="s">
        <v>48</v>
      </c>
      <c r="D15271" s="2">
        <v>585</v>
      </c>
      <c r="F15271" s="2"/>
    </row>
    <row r="15272" spans="2:15" hidden="1" outlineLevel="1">
      <c r="B15272" s="249">
        <v>42902</v>
      </c>
      <c r="C15272" s="1" t="s">
        <v>12</v>
      </c>
      <c r="D15272" s="2">
        <v>600</v>
      </c>
      <c r="F15272" s="233"/>
      <c r="G15272"/>
      <c r="H15272"/>
      <c r="I15272"/>
      <c r="J15272"/>
      <c r="K15272"/>
      <c r="L15272"/>
      <c r="M15272"/>
      <c r="N15272"/>
      <c r="O15272"/>
    </row>
    <row r="15273" spans="2:15" hidden="1" outlineLevel="1">
      <c r="B15273" s="249">
        <v>42902</v>
      </c>
      <c r="C15273" s="1" t="s">
        <v>6147</v>
      </c>
      <c r="D15273" s="2">
        <v>220</v>
      </c>
    </row>
    <row r="15274" spans="2:15" hidden="1" outlineLevel="1">
      <c r="B15274" s="249">
        <v>42902</v>
      </c>
      <c r="C15274" s="1" t="s">
        <v>2164</v>
      </c>
      <c r="D15274" s="2">
        <v>200</v>
      </c>
      <c r="G15274" s="2"/>
      <c r="I15274" s="32"/>
      <c r="K15274" s="2"/>
    </row>
    <row r="15275" spans="2:15" hidden="1" outlineLevel="1">
      <c r="B15275" s="249">
        <v>42902</v>
      </c>
      <c r="C15275" s="1" t="s">
        <v>166</v>
      </c>
      <c r="D15275" s="2">
        <v>40</v>
      </c>
      <c r="F15275" s="2"/>
      <c r="I15275" s="32"/>
      <c r="K15275" s="2"/>
    </row>
    <row r="15276" spans="2:15" hidden="1" outlineLevel="1">
      <c r="B15276" s="249">
        <v>42902</v>
      </c>
      <c r="C15276" s="2" t="s">
        <v>224</v>
      </c>
      <c r="D15276" s="2">
        <v>15</v>
      </c>
      <c r="F15276" s="2"/>
    </row>
    <row r="15277" spans="2:15" hidden="1" outlineLevel="1">
      <c r="B15277" s="249">
        <v>42902</v>
      </c>
      <c r="C15277" s="2" t="s">
        <v>172</v>
      </c>
      <c r="D15277" s="2">
        <v>20</v>
      </c>
      <c r="F15277" s="2"/>
    </row>
    <row r="15278" spans="2:15" hidden="1" outlineLevel="1">
      <c r="B15278" s="249">
        <v>42902</v>
      </c>
      <c r="C15278" s="1" t="s">
        <v>173</v>
      </c>
      <c r="D15278" s="2">
        <v>30</v>
      </c>
      <c r="F15278" s="2"/>
      <c r="G15278" s="2"/>
    </row>
    <row r="15279" spans="2:15" hidden="1" outlineLevel="1">
      <c r="B15279" s="249">
        <v>42902</v>
      </c>
      <c r="C15279" s="1" t="s">
        <v>220</v>
      </c>
      <c r="D15279" s="2">
        <v>40</v>
      </c>
      <c r="F15279" s="2"/>
    </row>
    <row r="15280" spans="2:15" hidden="1" outlineLevel="1">
      <c r="B15280" s="249">
        <v>42903</v>
      </c>
      <c r="C15280" s="1" t="s">
        <v>23</v>
      </c>
      <c r="D15280" s="2">
        <v>380</v>
      </c>
    </row>
    <row r="15281" spans="2:10" hidden="1" outlineLevel="1">
      <c r="B15281" s="249">
        <v>42903</v>
      </c>
      <c r="C15281" s="1" t="s">
        <v>224</v>
      </c>
      <c r="D15281" s="2">
        <v>90</v>
      </c>
    </row>
    <row r="15282" spans="2:10" hidden="1" outlineLevel="1">
      <c r="B15282" s="249">
        <v>42904</v>
      </c>
      <c r="C15282" s="1" t="s">
        <v>220</v>
      </c>
      <c r="D15282" s="2">
        <v>60</v>
      </c>
    </row>
    <row r="15283" spans="2:10" hidden="1" outlineLevel="1">
      <c r="B15283" s="249">
        <v>42904</v>
      </c>
      <c r="C15283" s="1" t="s">
        <v>246</v>
      </c>
      <c r="D15283" s="2">
        <v>60</v>
      </c>
    </row>
    <row r="15284" spans="2:10" hidden="1" outlineLevel="1">
      <c r="B15284" s="249">
        <v>42904</v>
      </c>
      <c r="C15284" s="308" t="s">
        <v>80</v>
      </c>
      <c r="D15284" s="2">
        <v>40</v>
      </c>
      <c r="F15284" s="2"/>
    </row>
    <row r="15285" spans="2:10" hidden="1" outlineLevel="1">
      <c r="B15285" s="249">
        <v>42904</v>
      </c>
      <c r="C15285" s="1" t="s">
        <v>179</v>
      </c>
      <c r="D15285" s="2">
        <v>60</v>
      </c>
    </row>
    <row r="15286" spans="2:10" hidden="1" outlineLevel="1">
      <c r="B15286" s="249">
        <v>42904</v>
      </c>
      <c r="C15286" s="1" t="s">
        <v>246</v>
      </c>
      <c r="D15286" s="2">
        <v>60</v>
      </c>
      <c r="F15286" s="2"/>
    </row>
    <row r="15287" spans="2:10" hidden="1" outlineLevel="1">
      <c r="B15287" s="249">
        <v>42904</v>
      </c>
      <c r="C15287" s="1" t="s">
        <v>18</v>
      </c>
      <c r="D15287" s="2">
        <v>60</v>
      </c>
      <c r="F15287" s="2"/>
    </row>
    <row r="15288" spans="2:10" hidden="1" outlineLevel="1">
      <c r="B15288" s="249">
        <v>42904</v>
      </c>
      <c r="C15288" s="1" t="s">
        <v>111</v>
      </c>
      <c r="D15288" s="2">
        <v>60</v>
      </c>
    </row>
    <row r="15289" spans="2:10" hidden="1" outlineLevel="1">
      <c r="B15289" s="249">
        <v>42904</v>
      </c>
      <c r="C15289" s="1" t="s">
        <v>401</v>
      </c>
      <c r="D15289" s="2">
        <v>210</v>
      </c>
    </row>
    <row r="15290" spans="2:10" hidden="1" outlineLevel="1">
      <c r="B15290" s="249">
        <v>42904</v>
      </c>
      <c r="C15290" s="1" t="s">
        <v>114</v>
      </c>
      <c r="D15290" s="2">
        <v>260</v>
      </c>
    </row>
    <row r="15291" spans="2:10" hidden="1" outlineLevel="1">
      <c r="B15291" s="249">
        <v>42904</v>
      </c>
      <c r="C15291" s="1" t="s">
        <v>6217</v>
      </c>
      <c r="D15291" s="2">
        <v>130</v>
      </c>
      <c r="F15291" s="2"/>
    </row>
    <row r="15292" spans="2:10" hidden="1" outlineLevel="1">
      <c r="B15292" s="249">
        <v>42904</v>
      </c>
      <c r="C15292" s="1" t="s">
        <v>48</v>
      </c>
      <c r="D15292" s="2">
        <v>80</v>
      </c>
      <c r="F15292" s="2"/>
    </row>
    <row r="15293" spans="2:10" hidden="1" outlineLevel="1">
      <c r="B15293" s="249">
        <v>42904</v>
      </c>
      <c r="C15293" s="1" t="s">
        <v>114</v>
      </c>
      <c r="D15293" s="2">
        <v>50</v>
      </c>
      <c r="F15293" s="2"/>
      <c r="H15293" s="7"/>
    </row>
    <row r="15294" spans="2:10" hidden="1" outlineLevel="1">
      <c r="B15294" s="249">
        <v>42905</v>
      </c>
      <c r="C15294" s="1" t="s">
        <v>525</v>
      </c>
      <c r="D15294" s="2">
        <v>150</v>
      </c>
      <c r="H15294" s="7"/>
    </row>
    <row r="15295" spans="2:10" hidden="1" outlineLevel="1">
      <c r="B15295" s="249">
        <v>42905</v>
      </c>
      <c r="C15295" s="1" t="s">
        <v>51</v>
      </c>
      <c r="D15295" s="2">
        <v>100</v>
      </c>
      <c r="J15295" s="7"/>
    </row>
    <row r="15296" spans="2:10" hidden="1" outlineLevel="1">
      <c r="B15296" s="249">
        <v>42906</v>
      </c>
      <c r="C15296" s="1" t="s">
        <v>525</v>
      </c>
      <c r="D15296" s="2">
        <v>180</v>
      </c>
      <c r="F15296" s="2"/>
      <c r="J15296" s="7"/>
    </row>
    <row r="15297" spans="2:8" hidden="1" outlineLevel="1">
      <c r="B15297" s="249">
        <v>42906</v>
      </c>
      <c r="C15297" s="1" t="s">
        <v>23</v>
      </c>
      <c r="D15297" s="2">
        <v>100</v>
      </c>
      <c r="F15297" s="2"/>
    </row>
    <row r="15298" spans="2:8" hidden="1" outlineLevel="1">
      <c r="B15298" s="249">
        <v>42907</v>
      </c>
      <c r="C15298" s="1" t="s">
        <v>525</v>
      </c>
      <c r="D15298" s="2">
        <v>270</v>
      </c>
      <c r="H15298" s="2"/>
    </row>
    <row r="15299" spans="2:8" hidden="1" outlineLevel="1">
      <c r="B15299" s="249">
        <v>42908</v>
      </c>
      <c r="C15299" s="1" t="s">
        <v>525</v>
      </c>
      <c r="D15299" s="2">
        <v>130</v>
      </c>
    </row>
    <row r="15300" spans="2:8" hidden="1" outlineLevel="1">
      <c r="B15300" s="249">
        <v>42908</v>
      </c>
      <c r="C15300" s="1" t="s">
        <v>23</v>
      </c>
      <c r="D15300" s="2">
        <v>170</v>
      </c>
      <c r="F15300" s="2"/>
    </row>
    <row r="15301" spans="2:8" hidden="1" outlineLevel="1">
      <c r="B15301" s="249">
        <v>42909</v>
      </c>
      <c r="C15301" s="1" t="s">
        <v>525</v>
      </c>
      <c r="D15301" s="2">
        <v>20</v>
      </c>
      <c r="F15301" s="2"/>
    </row>
    <row r="15302" spans="2:8" hidden="1" outlineLevel="1">
      <c r="B15302" s="249">
        <v>42909</v>
      </c>
      <c r="C15302" s="2" t="s">
        <v>525</v>
      </c>
      <c r="D15302" s="2">
        <v>60</v>
      </c>
    </row>
    <row r="15303" spans="2:8" hidden="1" outlineLevel="1">
      <c r="B15303" s="249">
        <v>42909</v>
      </c>
      <c r="C15303" s="267" t="s">
        <v>23</v>
      </c>
      <c r="D15303" s="404">
        <v>250</v>
      </c>
    </row>
    <row r="15304" spans="2:8" hidden="1" outlineLevel="1">
      <c r="B15304" s="249">
        <v>42909</v>
      </c>
      <c r="C15304" s="267" t="s">
        <v>605</v>
      </c>
      <c r="D15304" s="404">
        <v>110</v>
      </c>
      <c r="F15304" s="2"/>
    </row>
    <row r="15305" spans="2:8" hidden="1" outlineLevel="1">
      <c r="B15305" s="249">
        <v>42909</v>
      </c>
      <c r="C15305" s="267" t="s">
        <v>166</v>
      </c>
      <c r="D15305" s="2">
        <v>135</v>
      </c>
      <c r="F15305" s="2"/>
    </row>
    <row r="15306" spans="2:8" hidden="1" outlineLevel="1">
      <c r="B15306" s="249">
        <v>42909</v>
      </c>
      <c r="C15306" s="267" t="s">
        <v>166</v>
      </c>
      <c r="D15306" s="404">
        <v>400</v>
      </c>
    </row>
    <row r="15307" spans="2:8" hidden="1" outlineLevel="1">
      <c r="B15307" s="249">
        <v>42910</v>
      </c>
      <c r="C15307" s="1" t="s">
        <v>2740</v>
      </c>
      <c r="D15307" s="2">
        <v>60</v>
      </c>
    </row>
    <row r="15308" spans="2:8" hidden="1" outlineLevel="1">
      <c r="B15308" s="249">
        <v>42910</v>
      </c>
      <c r="C15308" s="1" t="s">
        <v>913</v>
      </c>
      <c r="D15308" s="2">
        <v>20</v>
      </c>
      <c r="F15308" s="228"/>
    </row>
    <row r="15309" spans="2:8" hidden="1" outlineLevel="1">
      <c r="B15309" s="249">
        <v>42910</v>
      </c>
      <c r="C15309" s="267" t="s">
        <v>850</v>
      </c>
      <c r="D15309" s="404">
        <v>115</v>
      </c>
    </row>
    <row r="15310" spans="2:8" hidden="1" outlineLevel="1">
      <c r="B15310" s="249">
        <v>42910</v>
      </c>
      <c r="C15310" s="1" t="s">
        <v>114</v>
      </c>
      <c r="D15310" s="2">
        <v>115</v>
      </c>
    </row>
    <row r="15311" spans="2:8" hidden="1" outlineLevel="1">
      <c r="B15311" s="249">
        <v>42910</v>
      </c>
      <c r="C15311" s="1" t="s">
        <v>8572</v>
      </c>
      <c r="D15311" s="2">
        <v>80</v>
      </c>
    </row>
    <row r="15312" spans="2:8" hidden="1" outlineLevel="1">
      <c r="B15312" s="249">
        <v>42910</v>
      </c>
      <c r="C15312" s="1" t="s">
        <v>132</v>
      </c>
      <c r="D15312" s="2">
        <v>100</v>
      </c>
    </row>
    <row r="15313" spans="2:4" hidden="1" outlineLevel="1">
      <c r="B15313" s="249">
        <v>42910</v>
      </c>
      <c r="C15313" s="1" t="s">
        <v>516</v>
      </c>
      <c r="D15313" s="2">
        <v>60</v>
      </c>
    </row>
    <row r="15314" spans="2:4" hidden="1" outlineLevel="1">
      <c r="B15314" s="249">
        <v>42910</v>
      </c>
      <c r="C15314" s="1" t="s">
        <v>114</v>
      </c>
      <c r="D15314" s="2">
        <v>50</v>
      </c>
    </row>
    <row r="15315" spans="2:4" hidden="1" outlineLevel="1">
      <c r="B15315" s="249">
        <v>42910</v>
      </c>
      <c r="C15315" s="1" t="s">
        <v>23</v>
      </c>
      <c r="D15315" s="2">
        <v>100</v>
      </c>
    </row>
    <row r="15316" spans="2:4" hidden="1" outlineLevel="1">
      <c r="B15316" s="249">
        <v>42910</v>
      </c>
      <c r="C15316" s="1" t="s">
        <v>4964</v>
      </c>
      <c r="D15316" s="2">
        <v>100</v>
      </c>
    </row>
    <row r="15317" spans="2:4" hidden="1" outlineLevel="1">
      <c r="B15317" s="249">
        <v>42911</v>
      </c>
      <c r="C15317" s="1" t="s">
        <v>59</v>
      </c>
      <c r="D15317" s="2">
        <v>170</v>
      </c>
    </row>
    <row r="15318" spans="2:4" hidden="1" outlineLevel="1">
      <c r="B15318" s="249">
        <v>42911</v>
      </c>
      <c r="C15318" s="1" t="s">
        <v>8573</v>
      </c>
      <c r="D15318" s="2">
        <v>2000</v>
      </c>
    </row>
    <row r="15319" spans="2:4" hidden="1" outlineLevel="1">
      <c r="B15319" s="249">
        <v>42911</v>
      </c>
      <c r="C15319" s="1" t="s">
        <v>59</v>
      </c>
      <c r="D15319" s="2">
        <v>100</v>
      </c>
    </row>
    <row r="15320" spans="2:4" hidden="1" outlineLevel="1">
      <c r="B15320" s="249">
        <v>42911</v>
      </c>
      <c r="C15320" s="1" t="s">
        <v>8574</v>
      </c>
      <c r="D15320" s="2">
        <v>300</v>
      </c>
    </row>
    <row r="15321" spans="2:4" hidden="1" outlineLevel="1">
      <c r="B15321" s="249">
        <v>42911</v>
      </c>
      <c r="C15321" s="1" t="s">
        <v>286</v>
      </c>
      <c r="D15321" s="2">
        <v>130</v>
      </c>
    </row>
    <row r="15322" spans="2:4" hidden="1" outlineLevel="1">
      <c r="B15322" s="249">
        <v>42911</v>
      </c>
      <c r="C15322" s="1" t="s">
        <v>114</v>
      </c>
      <c r="D15322" s="2">
        <v>110</v>
      </c>
    </row>
    <row r="15323" spans="2:4" hidden="1" outlineLevel="1">
      <c r="B15323" s="249">
        <v>42911</v>
      </c>
      <c r="C15323" s="1" t="s">
        <v>92</v>
      </c>
      <c r="D15323" s="2">
        <v>50</v>
      </c>
    </row>
    <row r="15324" spans="2:4" hidden="1" outlineLevel="1">
      <c r="B15324" s="249">
        <v>42912</v>
      </c>
      <c r="C15324" s="1" t="s">
        <v>289</v>
      </c>
      <c r="D15324" s="2">
        <v>40</v>
      </c>
    </row>
    <row r="15325" spans="2:4" hidden="1" outlineLevel="1">
      <c r="B15325" s="249">
        <v>42912</v>
      </c>
      <c r="C15325" s="1" t="s">
        <v>445</v>
      </c>
      <c r="D15325" s="2">
        <v>20</v>
      </c>
    </row>
    <row r="15326" spans="2:4" hidden="1" outlineLevel="1">
      <c r="B15326" s="249">
        <v>42912</v>
      </c>
      <c r="C15326" s="1" t="s">
        <v>6352</v>
      </c>
      <c r="D15326" s="2">
        <v>20</v>
      </c>
    </row>
    <row r="15327" spans="2:4" hidden="1" outlineLevel="1">
      <c r="B15327" s="249">
        <v>42912</v>
      </c>
      <c r="C15327" s="1" t="s">
        <v>8575</v>
      </c>
      <c r="D15327" s="2">
        <v>760</v>
      </c>
    </row>
    <row r="15328" spans="2:4" hidden="1" outlineLevel="1">
      <c r="B15328" s="249">
        <v>42912</v>
      </c>
      <c r="C15328" s="1" t="s">
        <v>114</v>
      </c>
      <c r="D15328" s="2">
        <v>160</v>
      </c>
    </row>
    <row r="15329" spans="2:5" hidden="1" outlineLevel="1">
      <c r="B15329" s="249">
        <v>42912</v>
      </c>
      <c r="C15329" s="1" t="s">
        <v>289</v>
      </c>
      <c r="D15329" s="2">
        <v>10</v>
      </c>
    </row>
    <row r="15330" spans="2:5" hidden="1" outlineLevel="1">
      <c r="B15330" s="249">
        <v>42912</v>
      </c>
      <c r="C15330" s="1" t="s">
        <v>6352</v>
      </c>
      <c r="D15330" s="2">
        <v>40</v>
      </c>
    </row>
    <row r="15331" spans="2:5" hidden="1" outlineLevel="1">
      <c r="B15331" s="249">
        <v>42912</v>
      </c>
      <c r="C15331" s="1" t="s">
        <v>7476</v>
      </c>
      <c r="D15331" s="2">
        <v>80</v>
      </c>
    </row>
    <row r="15332" spans="2:5" hidden="1" outlineLevel="1">
      <c r="B15332" s="249">
        <v>42912</v>
      </c>
      <c r="C15332" s="1" t="s">
        <v>23</v>
      </c>
      <c r="D15332" s="2">
        <v>70</v>
      </c>
    </row>
    <row r="15333" spans="2:5" hidden="1" outlineLevel="1">
      <c r="B15333" s="249">
        <v>42913</v>
      </c>
      <c r="C15333" s="1" t="s">
        <v>51</v>
      </c>
      <c r="D15333" s="2">
        <v>280</v>
      </c>
    </row>
    <row r="15334" spans="2:5" hidden="1" outlineLevel="1">
      <c r="B15334" s="249">
        <v>42913</v>
      </c>
      <c r="C15334" s="1" t="s">
        <v>246</v>
      </c>
      <c r="D15334" s="2">
        <v>210</v>
      </c>
    </row>
    <row r="15335" spans="2:5" hidden="1" outlineLevel="1">
      <c r="B15335" s="249">
        <v>42913</v>
      </c>
      <c r="C15335" s="1" t="s">
        <v>6352</v>
      </c>
      <c r="D15335" s="2">
        <v>110</v>
      </c>
    </row>
    <row r="15336" spans="2:5" hidden="1" outlineLevel="1">
      <c r="B15336" s="249">
        <v>42913</v>
      </c>
      <c r="C15336" s="1" t="s">
        <v>968</v>
      </c>
      <c r="D15336" s="2">
        <v>940</v>
      </c>
    </row>
    <row r="15337" spans="2:5" hidden="1" outlineLevel="1">
      <c r="B15337" s="249">
        <v>42913</v>
      </c>
      <c r="C15337" s="1" t="s">
        <v>173</v>
      </c>
      <c r="D15337" s="2">
        <v>50</v>
      </c>
    </row>
    <row r="15338" spans="2:5" hidden="1" outlineLevel="1">
      <c r="B15338" s="249">
        <v>42914</v>
      </c>
      <c r="C15338" s="1" t="s">
        <v>605</v>
      </c>
      <c r="D15338" s="2">
        <v>120</v>
      </c>
    </row>
    <row r="15339" spans="2:5" hidden="1" outlineLevel="1">
      <c r="B15339" s="249">
        <v>42914</v>
      </c>
      <c r="C15339" s="1" t="s">
        <v>525</v>
      </c>
      <c r="D15339" s="2">
        <v>205</v>
      </c>
    </row>
    <row r="15340" spans="2:5" hidden="1" outlineLevel="1">
      <c r="B15340" s="249">
        <v>42914</v>
      </c>
      <c r="C15340" s="1" t="s">
        <v>132</v>
      </c>
      <c r="D15340" s="2">
        <v>100</v>
      </c>
      <c r="E15340" s="2"/>
    </row>
    <row r="15341" spans="2:5" hidden="1" outlineLevel="1">
      <c r="B15341" s="249">
        <v>42914</v>
      </c>
      <c r="C15341" s="1" t="s">
        <v>220</v>
      </c>
      <c r="D15341" s="2">
        <v>60</v>
      </c>
    </row>
    <row r="15342" spans="2:5" hidden="1" outlineLevel="1">
      <c r="B15342" s="249">
        <v>42914</v>
      </c>
      <c r="C15342" s="1" t="s">
        <v>246</v>
      </c>
      <c r="D15342" s="2">
        <v>150</v>
      </c>
    </row>
    <row r="15343" spans="2:5" hidden="1" outlineLevel="1">
      <c r="B15343" s="249">
        <v>42914</v>
      </c>
      <c r="C15343" s="1" t="s">
        <v>80</v>
      </c>
      <c r="D15343" s="2">
        <v>20</v>
      </c>
    </row>
    <row r="15344" spans="2:5" hidden="1" outlineLevel="1">
      <c r="B15344" s="249">
        <v>42914</v>
      </c>
      <c r="C15344" s="1" t="s">
        <v>111</v>
      </c>
      <c r="D15344" s="2">
        <v>30</v>
      </c>
    </row>
    <row r="15345" spans="1:12" hidden="1" outlineLevel="1">
      <c r="B15345" s="249">
        <v>42914</v>
      </c>
      <c r="C15345" s="1" t="s">
        <v>122</v>
      </c>
      <c r="D15345" s="2">
        <v>80</v>
      </c>
    </row>
    <row r="15346" spans="1:12" hidden="1" outlineLevel="1">
      <c r="B15346" s="249">
        <v>42914</v>
      </c>
      <c r="C15346" s="1" t="s">
        <v>637</v>
      </c>
      <c r="D15346" s="2">
        <v>125</v>
      </c>
    </row>
    <row r="15347" spans="1:12" hidden="1" outlineLevel="1">
      <c r="B15347" s="249">
        <v>42915</v>
      </c>
      <c r="C15347" s="1" t="s">
        <v>525</v>
      </c>
      <c r="D15347" s="2">
        <v>170</v>
      </c>
    </row>
    <row r="15348" spans="1:12" hidden="1" outlineLevel="1">
      <c r="B15348" s="249">
        <v>42916</v>
      </c>
      <c r="C15348" s="1" t="s">
        <v>525</v>
      </c>
      <c r="D15348" s="2">
        <v>185</v>
      </c>
    </row>
    <row r="15349" spans="1:12" hidden="1" outlineLevel="1">
      <c r="B15349" s="249">
        <v>42916</v>
      </c>
      <c r="C15349" s="1" t="s">
        <v>887</v>
      </c>
      <c r="D15349" s="2">
        <v>100</v>
      </c>
    </row>
    <row r="15350" spans="1:12" hidden="1" outlineLevel="1">
      <c r="B15350" s="249">
        <v>42916</v>
      </c>
      <c r="C15350" s="1" t="s">
        <v>8576</v>
      </c>
      <c r="D15350" s="2">
        <v>80</v>
      </c>
    </row>
    <row r="15351" spans="1:12" hidden="1" outlineLevel="1"/>
    <row r="15352" spans="1:12" collapsed="1"/>
    <row r="15353" spans="1:12">
      <c r="B15353" s="2472">
        <v>42917</v>
      </c>
      <c r="C15353" s="2472"/>
      <c r="D15353" s="2472"/>
      <c r="E15353" s="2472"/>
      <c r="F15353" s="2472"/>
      <c r="G15353" s="2472"/>
      <c r="H15353" s="2472"/>
      <c r="I15353" s="2472"/>
      <c r="J15353" s="2472"/>
      <c r="K15353" s="2472"/>
      <c r="L15353" s="2472"/>
    </row>
    <row r="15354" spans="1:12" hidden="1" outlineLevel="1">
      <c r="B15354" s="2473" t="s">
        <v>0</v>
      </c>
      <c r="C15354" s="2473"/>
      <c r="D15354" s="2473"/>
      <c r="I15354" s="249"/>
      <c r="J15354" s="236"/>
      <c r="K15354" s="2"/>
    </row>
    <row r="15355" spans="1:12" hidden="1" outlineLevel="1">
      <c r="B15355" s="3" t="s">
        <v>115</v>
      </c>
      <c r="C15355" s="3" t="s">
        <v>116</v>
      </c>
      <c r="D15355" s="4" t="s">
        <v>4</v>
      </c>
      <c r="I15355" s="249"/>
      <c r="J15355" s="236"/>
      <c r="K15355" s="2"/>
    </row>
    <row r="15356" spans="1:12" hidden="1" outlineLevel="1">
      <c r="A15356" s="438" t="s">
        <v>7431</v>
      </c>
      <c r="B15356" s="549">
        <v>42926</v>
      </c>
      <c r="C15356" s="463" t="s">
        <v>6436</v>
      </c>
      <c r="D15356" s="1002">
        <v>1000</v>
      </c>
      <c r="E15356" s="28"/>
      <c r="G15356" s="13"/>
      <c r="I15356" s="72"/>
      <c r="K15356" s="70"/>
    </row>
    <row r="15357" spans="1:12" hidden="1" outlineLevel="1">
      <c r="A15357" s="438" t="s">
        <v>7431</v>
      </c>
      <c r="B15357" s="549">
        <v>42926</v>
      </c>
      <c r="C15357" s="463" t="s">
        <v>6437</v>
      </c>
      <c r="D15357" s="1002">
        <v>2370</v>
      </c>
      <c r="E15357" s="28"/>
      <c r="I15357" s="72"/>
      <c r="K15357" s="70"/>
    </row>
    <row r="15358" spans="1:12" hidden="1" outlineLevel="1">
      <c r="A15358" s="438" t="s">
        <v>421</v>
      </c>
      <c r="B15358" s="549">
        <v>42926</v>
      </c>
      <c r="C15358" s="1324" t="s">
        <v>6</v>
      </c>
      <c r="D15358" s="1325">
        <v>6020</v>
      </c>
      <c r="E15358" s="28"/>
      <c r="K15358" s="70"/>
    </row>
    <row r="15359" spans="1:12" hidden="1" outlineLevel="1">
      <c r="A15359" s="438" t="s">
        <v>421</v>
      </c>
      <c r="B15359" s="1323">
        <v>42918</v>
      </c>
      <c r="C15359" s="554" t="s">
        <v>475</v>
      </c>
      <c r="D15359" s="1325">
        <v>610</v>
      </c>
      <c r="E15359" s="28"/>
      <c r="K15359" s="70"/>
    </row>
    <row r="15360" spans="1:12" hidden="1" outlineLevel="1">
      <c r="A15360" s="438" t="s">
        <v>421</v>
      </c>
      <c r="B15360" s="1323">
        <v>42916</v>
      </c>
      <c r="C15360" s="554" t="s">
        <v>8629</v>
      </c>
      <c r="D15360" s="1325">
        <v>610</v>
      </c>
      <c r="E15360" s="28"/>
      <c r="K15360" s="70"/>
    </row>
    <row r="15361" spans="1:12" hidden="1" outlineLevel="1">
      <c r="A15361" s="714" t="s">
        <v>464</v>
      </c>
      <c r="B15361" s="1326">
        <v>42947</v>
      </c>
      <c r="C15361" s="1327" t="s">
        <v>6501</v>
      </c>
      <c r="D15361" s="1328">
        <v>3826</v>
      </c>
      <c r="E15361" s="1290"/>
      <c r="F15361" s="298" t="s">
        <v>4856</v>
      </c>
      <c r="G15361" s="298" t="s">
        <v>3065</v>
      </c>
      <c r="I15361" s="72"/>
      <c r="K15361" s="70"/>
    </row>
    <row r="15362" spans="1:12" hidden="1" outlineLevel="1">
      <c r="A15362" s="711" t="s">
        <v>7256</v>
      </c>
      <c r="B15362" s="1303" t="s">
        <v>608</v>
      </c>
      <c r="C15362" s="711" t="s">
        <v>656</v>
      </c>
      <c r="D15362" s="1464" t="s">
        <v>608</v>
      </c>
      <c r="E15362" s="72"/>
      <c r="F15362" s="1119" t="s">
        <v>3632</v>
      </c>
      <c r="G15362" s="1146" t="str">
        <f>D15362</f>
        <v>Nil</v>
      </c>
      <c r="I15362" s="72"/>
      <c r="K15362" s="70"/>
    </row>
    <row r="15363" spans="1:12" hidden="1" outlineLevel="1">
      <c r="A15363" s="711" t="s">
        <v>7256</v>
      </c>
      <c r="B15363" s="1303" t="s">
        <v>608</v>
      </c>
      <c r="C15363" s="711" t="s">
        <v>8327</v>
      </c>
      <c r="D15363" s="590" t="s">
        <v>608</v>
      </c>
      <c r="E15363" s="72"/>
      <c r="F15363" s="772" t="s">
        <v>6173</v>
      </c>
      <c r="G15363" s="773">
        <f>D15388</f>
        <v>782</v>
      </c>
      <c r="I15363" s="72"/>
      <c r="K15363" s="70"/>
    </row>
    <row r="15364" spans="1:12" hidden="1" outlineLevel="1">
      <c r="A15364" s="438" t="s">
        <v>421</v>
      </c>
      <c r="B15364" s="1323" t="s">
        <v>608</v>
      </c>
      <c r="C15364" s="554" t="s">
        <v>8328</v>
      </c>
      <c r="D15364" s="695" t="s">
        <v>608</v>
      </c>
      <c r="E15364" s="72"/>
      <c r="F15364" s="772" t="s">
        <v>6</v>
      </c>
      <c r="G15364" s="773">
        <f>D15358</f>
        <v>6020</v>
      </c>
      <c r="I15364" s="72"/>
      <c r="K15364" s="70"/>
    </row>
    <row r="15365" spans="1:12" hidden="1" outlineLevel="1">
      <c r="A15365" s="1398" t="s">
        <v>7256</v>
      </c>
      <c r="B15365" s="1399">
        <v>42932</v>
      </c>
      <c r="C15365" s="1400" t="s">
        <v>27</v>
      </c>
      <c r="D15365" s="1401">
        <v>1886.82</v>
      </c>
      <c r="E15365" s="72"/>
      <c r="F15365" s="772" t="s">
        <v>3732</v>
      </c>
      <c r="G15365" s="773">
        <f>D15356</f>
        <v>1000</v>
      </c>
      <c r="I15365" s="72"/>
      <c r="K15365" s="70"/>
    </row>
    <row r="15366" spans="1:12" hidden="1" outlineLevel="1">
      <c r="A15366" s="1398" t="s">
        <v>8388</v>
      </c>
      <c r="B15366" s="1399">
        <v>42921</v>
      </c>
      <c r="C15366" s="1400" t="s">
        <v>3304</v>
      </c>
      <c r="D15366" s="1401">
        <v>782.34</v>
      </c>
      <c r="E15366" s="1290"/>
      <c r="F15366" s="772" t="s">
        <v>531</v>
      </c>
      <c r="G15366" s="773">
        <f>D15357</f>
        <v>2370</v>
      </c>
      <c r="I15366" s="72"/>
      <c r="K15366" s="225"/>
    </row>
    <row r="15367" spans="1:12" hidden="1" outlineLevel="1">
      <c r="A15367" s="1398" t="s">
        <v>8388</v>
      </c>
      <c r="B15367" s="1399">
        <v>42921</v>
      </c>
      <c r="C15367" s="1400" t="s">
        <v>614</v>
      </c>
      <c r="D15367" s="1401">
        <v>539</v>
      </c>
      <c r="E15367" s="183"/>
      <c r="F15367" s="280" t="s">
        <v>195</v>
      </c>
      <c r="G15367" s="294">
        <f>SUM(G15362:G15366)</f>
        <v>10172</v>
      </c>
      <c r="I15367" s="32"/>
      <c r="K15367" s="225"/>
    </row>
    <row r="15368" spans="1:12" hidden="1" outlineLevel="1">
      <c r="A15368" s="709" t="s">
        <v>7600</v>
      </c>
      <c r="B15368" s="710" t="s">
        <v>608</v>
      </c>
      <c r="C15368" s="709" t="s">
        <v>3305</v>
      </c>
      <c r="D15368" s="1433" t="s">
        <v>608</v>
      </c>
      <c r="E15368" s="183"/>
    </row>
    <row r="15369" spans="1:12" hidden="1" outlineLevel="1">
      <c r="A15369" s="545" t="s">
        <v>7431</v>
      </c>
      <c r="B15369" s="546">
        <v>42919</v>
      </c>
      <c r="C15369" s="547" t="s">
        <v>7425</v>
      </c>
      <c r="D15369" s="1366">
        <v>25542</v>
      </c>
      <c r="E15369" s="733"/>
      <c r="G15369" s="2"/>
    </row>
    <row r="15370" spans="1:12" hidden="1" outlineLevel="1">
      <c r="A15370" s="545" t="s">
        <v>7431</v>
      </c>
      <c r="B15370" s="546">
        <v>42926</v>
      </c>
      <c r="C15370" s="1365" t="s">
        <v>8079</v>
      </c>
      <c r="D15370" s="1366">
        <v>6569</v>
      </c>
      <c r="E15370" s="28"/>
      <c r="I15370" s="72"/>
      <c r="K15370" s="2"/>
      <c r="L15370" s="13"/>
    </row>
    <row r="15371" spans="1:12" hidden="1" outlineLevel="1">
      <c r="A15371" s="545" t="s">
        <v>7431</v>
      </c>
      <c r="B15371" s="546" t="s">
        <v>608</v>
      </c>
      <c r="C15371" s="547" t="s">
        <v>8312</v>
      </c>
      <c r="D15371" s="1366">
        <v>0</v>
      </c>
      <c r="E15371" s="28"/>
      <c r="G15371" s="2"/>
      <c r="I15371" s="72"/>
      <c r="K15371" s="2"/>
      <c r="L15371" s="13"/>
    </row>
    <row r="15372" spans="1:12" hidden="1" outlineLevel="1">
      <c r="A15372" s="545" t="s">
        <v>7431</v>
      </c>
      <c r="B15372" s="546">
        <v>42919</v>
      </c>
      <c r="C15372" s="547" t="s">
        <v>7426</v>
      </c>
      <c r="D15372" s="1366">
        <v>25000</v>
      </c>
      <c r="E15372" s="28"/>
      <c r="F15372" s="280" t="s">
        <v>8621</v>
      </c>
      <c r="G15372" s="294">
        <v>3000</v>
      </c>
      <c r="I15372" s="72"/>
      <c r="K15372" s="13"/>
      <c r="L15372" s="13"/>
    </row>
    <row r="15373" spans="1:12" hidden="1" outlineLevel="1">
      <c r="A15373" s="545" t="s">
        <v>7431</v>
      </c>
      <c r="B15373" s="546">
        <v>42919</v>
      </c>
      <c r="C15373" s="547" t="s">
        <v>7420</v>
      </c>
      <c r="D15373" s="1366">
        <v>17367</v>
      </c>
      <c r="E15373" s="28"/>
      <c r="F15373" s="280" t="s">
        <v>3546</v>
      </c>
      <c r="G15373" s="1441">
        <v>4000</v>
      </c>
      <c r="I15373" s="72"/>
      <c r="K15373" s="225"/>
      <c r="L15373" s="13"/>
    </row>
    <row r="15374" spans="1:12" hidden="1" outlineLevel="1">
      <c r="A15374" s="545" t="s">
        <v>7431</v>
      </c>
      <c r="B15374" s="546">
        <v>42919</v>
      </c>
      <c r="C15374" s="547" t="s">
        <v>7422</v>
      </c>
      <c r="D15374" s="1366">
        <v>7120</v>
      </c>
      <c r="E15374" s="28"/>
      <c r="F15374" s="280" t="s">
        <v>666</v>
      </c>
      <c r="G15374" s="294">
        <v>810</v>
      </c>
      <c r="I15374" s="72"/>
      <c r="J15374" s="236"/>
      <c r="K15374" s="2"/>
      <c r="L15374" s="13"/>
    </row>
    <row r="15375" spans="1:12" hidden="1" outlineLevel="1">
      <c r="A15375" s="545" t="s">
        <v>7431</v>
      </c>
      <c r="B15375" s="546" t="s">
        <v>608</v>
      </c>
      <c r="C15375" s="547" t="s">
        <v>7423</v>
      </c>
      <c r="D15375" s="691">
        <v>0</v>
      </c>
      <c r="E15375" s="28"/>
      <c r="F15375" s="1448" t="s">
        <v>8584</v>
      </c>
      <c r="G15375" s="1449">
        <v>510</v>
      </c>
      <c r="I15375" s="72"/>
      <c r="J15375" s="236"/>
      <c r="K15375" s="2"/>
      <c r="L15375" s="13"/>
    </row>
    <row r="15376" spans="1:12" hidden="1" outlineLevel="1">
      <c r="D15376" s="1"/>
      <c r="E15376" s="28"/>
      <c r="G15376" s="2">
        <f>SUM(G15372:G15375)</f>
        <v>8320</v>
      </c>
      <c r="I15376" s="249"/>
      <c r="J15376" s="236"/>
      <c r="K15376" s="2"/>
      <c r="L15376" s="13"/>
    </row>
    <row r="15377" spans="1:12" ht="15.75" hidden="1" outlineLevel="1">
      <c r="A15377" s="1273" t="s">
        <v>7430</v>
      </c>
      <c r="B15377" s="1410">
        <v>42921</v>
      </c>
      <c r="C15377" s="1273" t="s">
        <v>7428</v>
      </c>
      <c r="D15377" s="1447">
        <v>18086.490000000002</v>
      </c>
      <c r="E15377" s="1290"/>
      <c r="I15377" s="249"/>
      <c r="J15377" s="236"/>
      <c r="K15377" s="2"/>
      <c r="L15377" s="13"/>
    </row>
    <row r="15378" spans="1:12" hidden="1" outlineLevel="1">
      <c r="A15378" s="1411" t="s">
        <v>7411</v>
      </c>
      <c r="B15378" s="1412">
        <v>42919</v>
      </c>
      <c r="C15378" s="1413" t="s">
        <v>7427</v>
      </c>
      <c r="D15378" s="1414">
        <v>7119.95</v>
      </c>
      <c r="E15378" s="1446"/>
      <c r="I15378" s="249"/>
      <c r="J15378" s="236"/>
      <c r="K15378" s="2"/>
      <c r="L15378" s="13"/>
    </row>
    <row r="15379" spans="1:12" hidden="1" outlineLevel="1">
      <c r="A15379" s="1407" t="s">
        <v>5208</v>
      </c>
      <c r="B15379" s="1408" t="s">
        <v>241</v>
      </c>
      <c r="C15379" s="1407" t="s">
        <v>7429</v>
      </c>
      <c r="D15379" s="1409">
        <v>0</v>
      </c>
      <c r="E15379" s="1290"/>
      <c r="F15379" s="280" t="s">
        <v>780</v>
      </c>
      <c r="G15379" s="294">
        <v>100</v>
      </c>
      <c r="I15379" s="249"/>
      <c r="J15379" s="200"/>
      <c r="K15379" s="2"/>
      <c r="L15379" s="13"/>
    </row>
    <row r="15380" spans="1:12" hidden="1" outlineLevel="1">
      <c r="E15380" s="1290"/>
      <c r="F15380" s="280" t="s">
        <v>8581</v>
      </c>
      <c r="G15380" s="294">
        <v>100</v>
      </c>
      <c r="H15380" s="1009"/>
      <c r="I15380" s="249"/>
      <c r="K15380" s="13"/>
      <c r="L15380" s="13"/>
    </row>
    <row r="15381" spans="1:12" ht="15.75" hidden="1" outlineLevel="1">
      <c r="A15381" s="1273" t="s">
        <v>7430</v>
      </c>
      <c r="B15381" s="1410">
        <v>42947</v>
      </c>
      <c r="C15381" s="1273" t="s">
        <v>7428</v>
      </c>
      <c r="D15381" s="905">
        <v>26405.64</v>
      </c>
      <c r="E15381" s="234"/>
      <c r="F15381" s="280" t="s">
        <v>8582</v>
      </c>
      <c r="G15381" s="294">
        <v>100</v>
      </c>
      <c r="H15381" s="1009"/>
      <c r="I15381" s="249"/>
      <c r="K15381" s="13"/>
      <c r="L15381" s="13"/>
    </row>
    <row r="15382" spans="1:12" hidden="1" outlineLevel="1">
      <c r="A15382" s="1411" t="s">
        <v>7411</v>
      </c>
      <c r="B15382" s="1412">
        <v>42943</v>
      </c>
      <c r="C15382" s="1413" t="s">
        <v>7427</v>
      </c>
      <c r="D15382" s="1414">
        <v>2834.2</v>
      </c>
      <c r="E15382" s="234"/>
      <c r="F15382" s="1448" t="s">
        <v>8583</v>
      </c>
      <c r="G15382" s="326">
        <v>800</v>
      </c>
      <c r="I15382" s="249"/>
      <c r="J15382" s="236"/>
      <c r="K15382" s="2"/>
      <c r="L15382" s="13"/>
    </row>
    <row r="15383" spans="1:12" hidden="1" outlineLevel="1">
      <c r="A15383" s="1407" t="s">
        <v>5208</v>
      </c>
      <c r="B15383" s="1408" t="s">
        <v>241</v>
      </c>
      <c r="C15383" s="1407" t="s">
        <v>7429</v>
      </c>
      <c r="D15383" s="1409">
        <v>0</v>
      </c>
      <c r="E15383" s="1290"/>
      <c r="F15383" s="280" t="s">
        <v>1002</v>
      </c>
      <c r="G15383" s="294">
        <v>1200</v>
      </c>
      <c r="I15383" s="249"/>
      <c r="J15383" s="200"/>
      <c r="K15383" s="2"/>
      <c r="L15383" s="13"/>
    </row>
    <row r="15384" spans="1:12" hidden="1" outlineLevel="1">
      <c r="G15384" s="1450">
        <f>SUM(G15379:G15383)</f>
        <v>2300</v>
      </c>
      <c r="H15384" s="42">
        <f>G15376-G15384</f>
        <v>6020</v>
      </c>
      <c r="I15384" s="249"/>
      <c r="K15384" s="13"/>
      <c r="L15384" s="13"/>
    </row>
    <row r="15385" spans="1:12" hidden="1" outlineLevel="1">
      <c r="A15385" s="438" t="s">
        <v>421</v>
      </c>
      <c r="B15385" s="549">
        <v>42954</v>
      </c>
      <c r="C15385" s="554" t="s">
        <v>8579</v>
      </c>
      <c r="D15385" s="587">
        <f>31*43</f>
        <v>1333</v>
      </c>
      <c r="E15385" s="2"/>
      <c r="F15385" s="280" t="s">
        <v>968</v>
      </c>
      <c r="G15385" s="294">
        <v>180</v>
      </c>
      <c r="H15385" s="1009"/>
      <c r="I15385" s="249"/>
      <c r="K15385" s="13"/>
      <c r="L15385" s="13"/>
    </row>
    <row r="15386" spans="1:12" hidden="1" outlineLevel="1">
      <c r="A15386" s="438" t="s">
        <v>421</v>
      </c>
      <c r="B15386" s="549">
        <v>42954</v>
      </c>
      <c r="C15386" s="554" t="s">
        <v>2598</v>
      </c>
      <c r="D15386" s="587">
        <v>180</v>
      </c>
      <c r="G15386" s="1450">
        <f>G15384+G15385</f>
        <v>2480</v>
      </c>
      <c r="H15386" s="42">
        <f>G15376-G15386</f>
        <v>5840</v>
      </c>
      <c r="I15386" s="249"/>
      <c r="K15386" s="13"/>
      <c r="L15386" s="13"/>
    </row>
    <row r="15387" spans="1:12" ht="30" hidden="1" outlineLevel="1">
      <c r="A15387" s="438" t="s">
        <v>6087</v>
      </c>
      <c r="B15387" s="549">
        <v>42954</v>
      </c>
      <c r="C15387" s="554" t="s">
        <v>8606</v>
      </c>
      <c r="D15387" s="587">
        <f>17*43</f>
        <v>731</v>
      </c>
      <c r="E15387" s="72"/>
      <c r="G15387" s="2"/>
      <c r="H15387" s="1009"/>
      <c r="I15387" s="249"/>
      <c r="K15387" s="13"/>
      <c r="L15387" s="13"/>
    </row>
    <row r="15388" spans="1:12" hidden="1" outlineLevel="1">
      <c r="A15388" s="438" t="s">
        <v>421</v>
      </c>
      <c r="B15388" s="549">
        <v>42954</v>
      </c>
      <c r="C15388" s="554" t="s">
        <v>4050</v>
      </c>
      <c r="D15388" s="587">
        <f>D15385+D15386-D15387</f>
        <v>782</v>
      </c>
      <c r="E15388" s="28"/>
      <c r="F15388" s="1440" t="s">
        <v>8620</v>
      </c>
      <c r="G15388" s="1439">
        <v>100</v>
      </c>
      <c r="I15388" s="249"/>
      <c r="K15388" s="13"/>
      <c r="L15388" s="13"/>
    </row>
    <row r="15389" spans="1:12" hidden="1" outlineLevel="1">
      <c r="E15389" s="399"/>
      <c r="H15389" s="1009"/>
      <c r="I15389" s="249"/>
      <c r="K15389" s="13"/>
      <c r="L15389" s="13"/>
    </row>
    <row r="15390" spans="1:12" hidden="1" outlineLevel="1">
      <c r="B15390" s="249">
        <v>42917</v>
      </c>
      <c r="C15390" s="1" t="s">
        <v>224</v>
      </c>
      <c r="D15390" s="2">
        <v>50</v>
      </c>
      <c r="I15390" s="249"/>
      <c r="K15390" s="13"/>
      <c r="L15390" s="13"/>
    </row>
    <row r="15391" spans="1:12" hidden="1" outlineLevel="1">
      <c r="B15391" s="249">
        <v>42917</v>
      </c>
      <c r="C15391" s="236" t="s">
        <v>224</v>
      </c>
      <c r="D15391" s="70">
        <v>10</v>
      </c>
      <c r="H15391" s="1009"/>
      <c r="I15391" s="32"/>
      <c r="K15391" s="13"/>
      <c r="L15391" s="13"/>
    </row>
    <row r="15392" spans="1:12" hidden="1" outlineLevel="1">
      <c r="B15392" s="249">
        <v>42917</v>
      </c>
      <c r="C15392" s="236" t="s">
        <v>226</v>
      </c>
      <c r="D15392" s="70">
        <v>60</v>
      </c>
      <c r="H15392" s="1009"/>
      <c r="I15392" s="32"/>
      <c r="K15392" s="13"/>
      <c r="L15392" s="13"/>
    </row>
    <row r="15393" spans="2:12" hidden="1" outlineLevel="1">
      <c r="B15393" s="249">
        <v>42917</v>
      </c>
      <c r="C15393" s="1" t="s">
        <v>173</v>
      </c>
      <c r="D15393" s="2">
        <v>50</v>
      </c>
      <c r="H15393" s="1009"/>
      <c r="I15393" s="32"/>
      <c r="K15393" s="13"/>
      <c r="L15393" s="13"/>
    </row>
    <row r="15394" spans="2:12" hidden="1" outlineLevel="1">
      <c r="B15394" s="249">
        <v>42917</v>
      </c>
      <c r="C15394" s="1" t="s">
        <v>850</v>
      </c>
      <c r="D15394" s="2">
        <v>90</v>
      </c>
      <c r="I15394" s="32"/>
      <c r="K15394" s="13"/>
      <c r="L15394" s="13"/>
    </row>
    <row r="15395" spans="2:12" hidden="1" outlineLevel="1">
      <c r="B15395" s="249">
        <v>42917</v>
      </c>
      <c r="C15395" s="1" t="s">
        <v>2853</v>
      </c>
      <c r="D15395" s="2">
        <v>2100</v>
      </c>
      <c r="H15395" s="1009"/>
      <c r="I15395" s="32"/>
      <c r="K15395" s="13"/>
      <c r="L15395" s="13"/>
    </row>
    <row r="15396" spans="2:12" hidden="1" outlineLevel="1">
      <c r="B15396" s="249">
        <v>42917</v>
      </c>
      <c r="C15396" s="1" t="s">
        <v>114</v>
      </c>
      <c r="D15396" s="2">
        <v>180</v>
      </c>
      <c r="H15396" s="1009"/>
      <c r="I15396" s="32"/>
      <c r="K15396" s="13"/>
      <c r="L15396" s="13"/>
    </row>
    <row r="15397" spans="2:12" hidden="1" outlineLevel="1">
      <c r="B15397" s="249">
        <v>42917</v>
      </c>
      <c r="C15397" s="1" t="s">
        <v>23</v>
      </c>
      <c r="D15397" s="2">
        <v>170</v>
      </c>
      <c r="I15397" s="32"/>
      <c r="K15397" s="13"/>
      <c r="L15397" s="13"/>
    </row>
    <row r="15398" spans="2:12" hidden="1" outlineLevel="1">
      <c r="B15398" s="249">
        <v>42917</v>
      </c>
      <c r="C15398" s="1" t="s">
        <v>114</v>
      </c>
      <c r="D15398" s="2">
        <v>20</v>
      </c>
      <c r="H15398" s="1009"/>
      <c r="I15398" s="32"/>
      <c r="K15398" s="13"/>
      <c r="L15398" s="13"/>
    </row>
    <row r="15399" spans="2:12" hidden="1" outlineLevel="1">
      <c r="B15399" s="249">
        <v>42917</v>
      </c>
      <c r="C15399" s="1" t="s">
        <v>173</v>
      </c>
      <c r="D15399" s="2">
        <v>60</v>
      </c>
      <c r="H15399" s="1009"/>
      <c r="I15399" s="32"/>
      <c r="K15399" s="13"/>
      <c r="L15399" s="13"/>
    </row>
    <row r="15400" spans="2:12" hidden="1" outlineLevel="1">
      <c r="B15400" s="249">
        <v>42917</v>
      </c>
      <c r="C15400" s="1" t="s">
        <v>112</v>
      </c>
      <c r="D15400" s="2">
        <v>30</v>
      </c>
      <c r="I15400" s="32"/>
      <c r="K15400" s="13"/>
      <c r="L15400" s="13"/>
    </row>
    <row r="15401" spans="2:12" hidden="1" outlineLevel="1">
      <c r="B15401" s="249">
        <v>42918</v>
      </c>
      <c r="C15401" s="1" t="s">
        <v>8011</v>
      </c>
      <c r="D15401" s="2">
        <v>150</v>
      </c>
      <c r="I15401" s="32"/>
      <c r="K15401" s="13"/>
      <c r="L15401" s="13"/>
    </row>
    <row r="15402" spans="2:12" hidden="1" outlineLevel="1">
      <c r="B15402" s="249">
        <v>42918</v>
      </c>
      <c r="C15402" s="1" t="s">
        <v>401</v>
      </c>
      <c r="D15402" s="2">
        <v>40</v>
      </c>
      <c r="I15402" s="32"/>
      <c r="K15402" s="13"/>
      <c r="L15402" s="13"/>
    </row>
    <row r="15403" spans="2:12" hidden="1" outlineLevel="1">
      <c r="B15403" s="249">
        <v>42918</v>
      </c>
      <c r="C15403" s="1" t="s">
        <v>8588</v>
      </c>
      <c r="D15403" s="2">
        <v>500</v>
      </c>
      <c r="F15403" s="32"/>
      <c r="G15403" s="870"/>
      <c r="I15403" s="32"/>
      <c r="K15403" s="13"/>
      <c r="L15403" s="13"/>
    </row>
    <row r="15404" spans="2:12" hidden="1" outlineLevel="1">
      <c r="B15404" s="249">
        <v>42918</v>
      </c>
      <c r="C15404" s="1" t="s">
        <v>23</v>
      </c>
      <c r="D15404" s="2">
        <v>170</v>
      </c>
      <c r="H15404" s="1009"/>
      <c r="I15404" s="32"/>
      <c r="K15404" s="13"/>
      <c r="L15404" s="13"/>
    </row>
    <row r="15405" spans="2:12" hidden="1" outlineLevel="1">
      <c r="B15405" s="249">
        <v>42919</v>
      </c>
      <c r="C15405" s="1" t="s">
        <v>525</v>
      </c>
      <c r="D15405" s="2">
        <v>100</v>
      </c>
      <c r="I15405" s="32"/>
      <c r="K15405" s="13"/>
      <c r="L15405" s="13"/>
    </row>
    <row r="15406" spans="2:12" hidden="1" outlineLevel="1">
      <c r="B15406" s="249">
        <v>42919</v>
      </c>
      <c r="C15406" s="1" t="s">
        <v>525</v>
      </c>
      <c r="D15406" s="2">
        <v>60</v>
      </c>
      <c r="I15406" s="32"/>
      <c r="K15406" s="13"/>
      <c r="L15406" s="13"/>
    </row>
    <row r="15407" spans="2:12" hidden="1" outlineLevel="1">
      <c r="B15407" s="249">
        <v>42919</v>
      </c>
      <c r="C15407" s="1" t="s">
        <v>836</v>
      </c>
      <c r="D15407" s="2">
        <v>5000</v>
      </c>
      <c r="F15407" s="2"/>
      <c r="G15407" s="870"/>
      <c r="I15407" s="32"/>
      <c r="K15407" s="13"/>
    </row>
    <row r="15408" spans="2:12" hidden="1" outlineLevel="1">
      <c r="B15408" s="249">
        <v>42919</v>
      </c>
      <c r="C15408" s="1" t="s">
        <v>219</v>
      </c>
      <c r="D15408" s="2">
        <v>22</v>
      </c>
      <c r="F15408" s="32"/>
      <c r="G15408" s="870"/>
      <c r="I15408" s="32"/>
      <c r="K15408" s="13"/>
    </row>
    <row r="15409" spans="2:11" hidden="1" outlineLevel="1">
      <c r="B15409" s="249">
        <v>42920</v>
      </c>
      <c r="C15409" s="1" t="s">
        <v>111</v>
      </c>
      <c r="D15409" s="2">
        <v>35</v>
      </c>
      <c r="F15409" s="32"/>
      <c r="G15409" s="870"/>
      <c r="I15409" s="32"/>
      <c r="K15409" s="13"/>
    </row>
    <row r="15410" spans="2:11" hidden="1" outlineLevel="1">
      <c r="B15410" s="249">
        <v>42920</v>
      </c>
      <c r="C15410" s="1" t="s">
        <v>3264</v>
      </c>
      <c r="D15410" s="2">
        <v>30</v>
      </c>
      <c r="F15410" s="32"/>
      <c r="G15410" s="870"/>
      <c r="I15410" s="32"/>
      <c r="J15410" s="2"/>
      <c r="K15410" s="13"/>
    </row>
    <row r="15411" spans="2:11" hidden="1" outlineLevel="1">
      <c r="B15411" s="249">
        <v>42920</v>
      </c>
      <c r="C15411" s="1" t="s">
        <v>23</v>
      </c>
      <c r="D15411" s="2">
        <v>110</v>
      </c>
      <c r="F15411" s="32"/>
      <c r="G15411" s="870"/>
      <c r="K15411" s="13"/>
    </row>
    <row r="15412" spans="2:11" hidden="1" outlineLevel="1">
      <c r="B15412" s="249">
        <v>42920</v>
      </c>
      <c r="C15412" s="1" t="s">
        <v>525</v>
      </c>
      <c r="D15412" s="2">
        <v>100</v>
      </c>
      <c r="F15412" s="32"/>
      <c r="G15412" s="870"/>
      <c r="I15412" s="32"/>
      <c r="K15412" s="13"/>
    </row>
    <row r="15413" spans="2:11" hidden="1" outlineLevel="1">
      <c r="B15413" s="1451">
        <v>42920</v>
      </c>
      <c r="C15413" s="190" t="s">
        <v>8626</v>
      </c>
      <c r="D15413" s="454">
        <v>100</v>
      </c>
      <c r="F15413" s="32"/>
      <c r="G15413" s="870"/>
      <c r="H15413" s="1009"/>
      <c r="K15413" s="13"/>
    </row>
    <row r="15414" spans="2:11" hidden="1" outlineLevel="1">
      <c r="B15414" s="1451">
        <v>42921</v>
      </c>
      <c r="C15414" s="190" t="s">
        <v>8627</v>
      </c>
      <c r="D15414" s="454">
        <v>1000</v>
      </c>
      <c r="F15414" s="32"/>
      <c r="G15414" s="870"/>
      <c r="K15414" s="13"/>
    </row>
    <row r="15415" spans="2:11" hidden="1" outlineLevel="1">
      <c r="B15415" s="249">
        <v>42921</v>
      </c>
      <c r="C15415" s="1" t="s">
        <v>525</v>
      </c>
      <c r="D15415" s="2">
        <v>113</v>
      </c>
      <c r="F15415" s="32"/>
      <c r="G15415" s="870"/>
      <c r="K15415" s="13"/>
    </row>
    <row r="15416" spans="2:11" hidden="1" outlineLevel="1">
      <c r="B15416" s="249">
        <v>42921</v>
      </c>
      <c r="C15416" s="1" t="s">
        <v>23</v>
      </c>
      <c r="D15416" s="2">
        <v>205</v>
      </c>
      <c r="G15416" s="2"/>
      <c r="K15416" s="13"/>
    </row>
    <row r="15417" spans="2:11" hidden="1" outlineLevel="1">
      <c r="B15417" s="249">
        <v>42922</v>
      </c>
      <c r="C15417" s="1" t="s">
        <v>431</v>
      </c>
      <c r="D15417" s="2">
        <v>50</v>
      </c>
      <c r="F15417" s="32"/>
      <c r="G15417" s="2"/>
      <c r="K15417" s="13"/>
    </row>
    <row r="15418" spans="2:11" hidden="1" outlineLevel="1">
      <c r="B15418" s="249">
        <v>42922</v>
      </c>
      <c r="C15418" s="1" t="s">
        <v>525</v>
      </c>
      <c r="D15418" s="2">
        <v>150</v>
      </c>
      <c r="G15418" s="399"/>
      <c r="H15418" s="1009"/>
    </row>
    <row r="15419" spans="2:11" hidden="1" outlineLevel="1">
      <c r="B15419" s="249">
        <v>42922</v>
      </c>
      <c r="C15419" s="1" t="s">
        <v>23</v>
      </c>
      <c r="D15419" s="2">
        <v>125</v>
      </c>
      <c r="F15419" s="32"/>
      <c r="G15419" s="2"/>
      <c r="H15419" s="1009"/>
      <c r="K15419" s="13"/>
    </row>
    <row r="15420" spans="2:11" hidden="1" outlineLevel="1">
      <c r="B15420" s="249">
        <v>42922</v>
      </c>
      <c r="C15420" s="1" t="s">
        <v>6147</v>
      </c>
      <c r="D15420" s="2">
        <v>220</v>
      </c>
    </row>
    <row r="15421" spans="2:11" hidden="1" outlineLevel="1">
      <c r="B15421" s="249">
        <v>42922</v>
      </c>
      <c r="C15421" s="1" t="s">
        <v>401</v>
      </c>
      <c r="D15421" s="2">
        <v>20</v>
      </c>
    </row>
    <row r="15422" spans="2:11" hidden="1" outlineLevel="1">
      <c r="B15422" s="249">
        <v>42923</v>
      </c>
      <c r="C15422" s="1" t="s">
        <v>525</v>
      </c>
      <c r="D15422" s="2">
        <v>35</v>
      </c>
      <c r="F15422" s="1362"/>
      <c r="G15422" s="1362"/>
    </row>
    <row r="15423" spans="2:11" hidden="1" outlineLevel="1">
      <c r="B15423" s="249">
        <v>42923</v>
      </c>
      <c r="C15423" s="1" t="s">
        <v>12</v>
      </c>
      <c r="D15423" s="2">
        <v>80</v>
      </c>
      <c r="F15423" s="1362"/>
      <c r="G15423" s="1362"/>
      <c r="I15423" s="72"/>
      <c r="K15423" s="2"/>
    </row>
    <row r="15424" spans="2:11" hidden="1" outlineLevel="1">
      <c r="B15424" s="249">
        <v>42923</v>
      </c>
      <c r="C15424" s="1" t="s">
        <v>114</v>
      </c>
      <c r="D15424" s="2">
        <v>110</v>
      </c>
      <c r="F15424" s="1362"/>
      <c r="G15424" s="1362"/>
      <c r="I15424" s="32"/>
      <c r="K15424" s="2"/>
    </row>
    <row r="15425" spans="2:9" hidden="1" outlineLevel="1">
      <c r="B15425" s="249">
        <v>42923</v>
      </c>
      <c r="C15425" s="1" t="s">
        <v>18</v>
      </c>
      <c r="D15425" s="2">
        <v>1125</v>
      </c>
      <c r="F15425" s="1362"/>
      <c r="G15425" s="1362"/>
    </row>
    <row r="15426" spans="2:9" hidden="1" outlineLevel="1">
      <c r="B15426" s="249">
        <v>42923</v>
      </c>
      <c r="C15426" s="1" t="s">
        <v>8622</v>
      </c>
      <c r="D15426" s="2">
        <v>200</v>
      </c>
      <c r="F15426" s="1362"/>
      <c r="G15426" s="1362"/>
    </row>
    <row r="15427" spans="2:9" hidden="1" outlineLevel="1">
      <c r="B15427" s="249">
        <v>42924</v>
      </c>
      <c r="C15427" s="1" t="s">
        <v>114</v>
      </c>
      <c r="D15427" s="2">
        <v>150</v>
      </c>
      <c r="F15427" s="231"/>
      <c r="G15427" s="194"/>
    </row>
    <row r="15428" spans="2:9" hidden="1" outlineLevel="1">
      <c r="B15428" s="249">
        <v>42924</v>
      </c>
      <c r="C15428" s="1" t="s">
        <v>226</v>
      </c>
      <c r="D15428" s="2">
        <v>60</v>
      </c>
      <c r="F15428" s="2"/>
    </row>
    <row r="15429" spans="2:9" hidden="1" outlineLevel="1">
      <c r="B15429" s="249">
        <v>42924</v>
      </c>
      <c r="C15429" s="1" t="s">
        <v>173</v>
      </c>
      <c r="D15429" s="2">
        <v>30</v>
      </c>
      <c r="F15429" s="2"/>
    </row>
    <row r="15430" spans="2:9" hidden="1" outlineLevel="1">
      <c r="B15430" s="249">
        <v>42924</v>
      </c>
      <c r="C15430" s="1" t="s">
        <v>112</v>
      </c>
      <c r="D15430" s="2">
        <v>30</v>
      </c>
    </row>
    <row r="15431" spans="2:9" hidden="1" outlineLevel="1">
      <c r="B15431" s="249">
        <v>42925</v>
      </c>
      <c r="C15431" s="1" t="s">
        <v>8623</v>
      </c>
      <c r="D15431" s="2">
        <v>100</v>
      </c>
      <c r="G15431" s="2"/>
      <c r="H15431" s="2"/>
      <c r="I15431" s="2"/>
    </row>
    <row r="15432" spans="2:9" hidden="1" outlineLevel="1">
      <c r="B15432" s="249">
        <v>42925</v>
      </c>
      <c r="C15432" s="1" t="s">
        <v>127</v>
      </c>
      <c r="D15432" s="2">
        <v>320</v>
      </c>
      <c r="F15432" s="2"/>
      <c r="G15432" s="2"/>
      <c r="H15432" s="2"/>
      <c r="I15432" s="2"/>
    </row>
    <row r="15433" spans="2:9" hidden="1" outlineLevel="1">
      <c r="B15433" s="249">
        <v>42925</v>
      </c>
      <c r="C15433" s="1" t="s">
        <v>23</v>
      </c>
      <c r="D15433" s="2">
        <v>70</v>
      </c>
      <c r="F15433" s="2"/>
      <c r="G15433" s="2"/>
      <c r="H15433" s="2"/>
      <c r="I15433" s="2"/>
    </row>
    <row r="15434" spans="2:9" hidden="1" outlineLevel="1">
      <c r="B15434" s="249">
        <v>42926</v>
      </c>
      <c r="C15434" s="1" t="s">
        <v>525</v>
      </c>
      <c r="D15434" s="2">
        <v>250</v>
      </c>
      <c r="G15434" s="2"/>
      <c r="H15434" s="2"/>
      <c r="I15434" s="2"/>
    </row>
    <row r="15435" spans="2:9" hidden="1" outlineLevel="1">
      <c r="B15435" s="249">
        <v>42926</v>
      </c>
      <c r="C15435" s="1" t="s">
        <v>114</v>
      </c>
      <c r="D15435" s="2">
        <v>40</v>
      </c>
      <c r="G15435" s="2"/>
      <c r="H15435" s="2"/>
      <c r="I15435" s="2"/>
    </row>
    <row r="15436" spans="2:9" hidden="1" outlineLevel="1">
      <c r="B15436" s="249">
        <v>42926</v>
      </c>
      <c r="C15436" s="1" t="s">
        <v>8624</v>
      </c>
      <c r="D15436" s="2">
        <v>400</v>
      </c>
      <c r="F15436" s="2"/>
      <c r="G15436" s="2"/>
      <c r="H15436" s="2"/>
      <c r="I15436" s="2"/>
    </row>
    <row r="15437" spans="2:9" hidden="1" outlineLevel="1">
      <c r="B15437" s="249">
        <v>42926</v>
      </c>
      <c r="C15437" s="1" t="s">
        <v>6352</v>
      </c>
      <c r="D15437" s="2">
        <v>105</v>
      </c>
      <c r="F15437" s="2"/>
      <c r="G15437" s="2"/>
      <c r="H15437" s="2"/>
      <c r="I15437" s="2"/>
    </row>
    <row r="15438" spans="2:9" hidden="1" outlineLevel="1">
      <c r="B15438" s="249">
        <v>42926</v>
      </c>
      <c r="C15438" s="1" t="s">
        <v>23</v>
      </c>
      <c r="D15438" s="2">
        <v>85</v>
      </c>
      <c r="G15438" s="2"/>
      <c r="H15438" s="2"/>
    </row>
    <row r="15439" spans="2:9" hidden="1" outlineLevel="1">
      <c r="B15439" s="249">
        <v>42926</v>
      </c>
      <c r="C15439" s="1" t="s">
        <v>220</v>
      </c>
      <c r="D15439" s="2">
        <v>30</v>
      </c>
      <c r="F15439" s="2"/>
      <c r="G15439" s="2"/>
      <c r="H15439" s="2"/>
    </row>
    <row r="15440" spans="2:9" hidden="1" outlineLevel="1">
      <c r="B15440" s="249">
        <v>42927</v>
      </c>
      <c r="C15440" s="1" t="s">
        <v>224</v>
      </c>
      <c r="D15440" s="2">
        <v>10</v>
      </c>
      <c r="F15440" s="2"/>
      <c r="H15440" s="7"/>
    </row>
    <row r="15441" spans="2:8" hidden="1" outlineLevel="1">
      <c r="B15441" s="249">
        <v>42927</v>
      </c>
      <c r="C15441" s="1" t="s">
        <v>226</v>
      </c>
      <c r="D15441" s="2">
        <v>40</v>
      </c>
      <c r="F15441" s="2"/>
      <c r="H15441" s="7"/>
    </row>
    <row r="15442" spans="2:8" hidden="1" outlineLevel="1">
      <c r="B15442" s="249">
        <v>42927</v>
      </c>
      <c r="C15442" s="1" t="s">
        <v>179</v>
      </c>
      <c r="D15442" s="2">
        <v>40</v>
      </c>
      <c r="H15442" s="7"/>
    </row>
    <row r="15443" spans="2:8" hidden="1" outlineLevel="1">
      <c r="B15443" s="249">
        <v>42927</v>
      </c>
      <c r="C15443" s="1" t="s">
        <v>531</v>
      </c>
      <c r="D15443" s="2">
        <v>10</v>
      </c>
      <c r="F15443" s="2"/>
      <c r="G15443" s="2"/>
    </row>
    <row r="15444" spans="2:8" hidden="1" outlineLevel="1">
      <c r="B15444" s="249">
        <v>42927</v>
      </c>
      <c r="C15444" s="1" t="s">
        <v>3052</v>
      </c>
      <c r="D15444" s="2">
        <v>10</v>
      </c>
      <c r="G15444" s="2"/>
    </row>
    <row r="15445" spans="2:8" hidden="1" outlineLevel="1">
      <c r="B15445" s="249">
        <v>42927</v>
      </c>
      <c r="C15445" s="1" t="s">
        <v>401</v>
      </c>
      <c r="D15445" s="2">
        <v>20</v>
      </c>
      <c r="E15445" s="2"/>
      <c r="G15445" s="2"/>
    </row>
    <row r="15446" spans="2:8" hidden="1" outlineLevel="1">
      <c r="B15446" s="249">
        <v>42927</v>
      </c>
      <c r="C15446" s="1" t="s">
        <v>173</v>
      </c>
      <c r="D15446" s="2">
        <v>50</v>
      </c>
      <c r="F15446" s="2"/>
    </row>
    <row r="15447" spans="2:8" hidden="1" outlineLevel="1">
      <c r="B15447" s="249">
        <v>42927</v>
      </c>
      <c r="C15447" s="1" t="s">
        <v>59</v>
      </c>
      <c r="D15447" s="2">
        <v>620</v>
      </c>
    </row>
    <row r="15448" spans="2:8" hidden="1" outlineLevel="1">
      <c r="B15448" s="249">
        <v>42927</v>
      </c>
      <c r="C15448" s="1" t="s">
        <v>516</v>
      </c>
      <c r="D15448" s="2">
        <v>50</v>
      </c>
    </row>
    <row r="15449" spans="2:8" hidden="1" outlineLevel="1">
      <c r="B15449" s="249">
        <v>42927</v>
      </c>
      <c r="C15449" s="1" t="s">
        <v>173</v>
      </c>
      <c r="D15449" s="2">
        <v>30</v>
      </c>
      <c r="F15449" s="2"/>
    </row>
    <row r="15450" spans="2:8" hidden="1" outlineLevel="1">
      <c r="B15450" s="249">
        <v>42927</v>
      </c>
      <c r="C15450" s="1" t="s">
        <v>23</v>
      </c>
      <c r="D15450" s="2">
        <v>200</v>
      </c>
    </row>
    <row r="15451" spans="2:8" hidden="1" outlineLevel="1">
      <c r="B15451" s="249">
        <v>42928</v>
      </c>
      <c r="C15451" s="1" t="s">
        <v>525</v>
      </c>
      <c r="D15451" s="2">
        <v>200</v>
      </c>
      <c r="F15451" s="2"/>
    </row>
    <row r="15452" spans="2:8" hidden="1" outlineLevel="1">
      <c r="B15452" s="249">
        <v>42929</v>
      </c>
      <c r="C15452" s="1" t="s">
        <v>525</v>
      </c>
      <c r="D15452" s="2">
        <v>200</v>
      </c>
    </row>
    <row r="15453" spans="2:8" hidden="1" outlineLevel="1">
      <c r="B15453" s="249">
        <v>42929</v>
      </c>
      <c r="C15453" s="1" t="s">
        <v>8638</v>
      </c>
      <c r="D15453" s="2">
        <v>30</v>
      </c>
      <c r="F15453" s="2"/>
    </row>
    <row r="15454" spans="2:8" hidden="1" outlineLevel="1">
      <c r="B15454" s="249">
        <v>42930</v>
      </c>
      <c r="C15454" s="1" t="s">
        <v>525</v>
      </c>
      <c r="D15454" s="2">
        <v>60</v>
      </c>
      <c r="F15454" s="2"/>
    </row>
    <row r="15455" spans="2:8" hidden="1" outlineLevel="1">
      <c r="B15455" s="249">
        <v>42930</v>
      </c>
      <c r="C15455" s="1" t="s">
        <v>8639</v>
      </c>
      <c r="D15455" s="2">
        <v>280</v>
      </c>
    </row>
    <row r="15456" spans="2:8" hidden="1" outlineLevel="1">
      <c r="B15456" s="249">
        <v>42930</v>
      </c>
      <c r="C15456" s="1" t="s">
        <v>114</v>
      </c>
      <c r="D15456" s="2">
        <v>240</v>
      </c>
      <c r="F15456" s="2"/>
    </row>
    <row r="15457" spans="2:15" hidden="1" outlineLevel="1">
      <c r="B15457" s="249">
        <v>42930</v>
      </c>
      <c r="C15457" s="1" t="s">
        <v>132</v>
      </c>
      <c r="D15457" s="2">
        <v>300</v>
      </c>
      <c r="F15457" s="233"/>
      <c r="G15457"/>
      <c r="H15457"/>
      <c r="I15457"/>
      <c r="J15457"/>
      <c r="K15457"/>
      <c r="L15457"/>
      <c r="M15457"/>
      <c r="N15457"/>
      <c r="O15457"/>
    </row>
    <row r="15458" spans="2:15" hidden="1" outlineLevel="1">
      <c r="B15458" s="249">
        <v>42930</v>
      </c>
      <c r="C15458" s="1" t="s">
        <v>51</v>
      </c>
      <c r="D15458" s="2">
        <v>105</v>
      </c>
    </row>
    <row r="15459" spans="2:15" hidden="1" outlineLevel="1">
      <c r="B15459" s="249">
        <v>42930</v>
      </c>
      <c r="C15459" s="1" t="s">
        <v>23</v>
      </c>
      <c r="D15459" s="2">
        <v>220</v>
      </c>
      <c r="G15459" s="2"/>
      <c r="I15459" s="32"/>
      <c r="K15459" s="2"/>
    </row>
    <row r="15460" spans="2:15" hidden="1" outlineLevel="1">
      <c r="B15460" s="249">
        <v>42930</v>
      </c>
      <c r="C15460" s="1" t="s">
        <v>401</v>
      </c>
      <c r="D15460" s="2">
        <v>70</v>
      </c>
      <c r="F15460" s="2"/>
      <c r="I15460" s="32"/>
      <c r="K15460" s="2"/>
    </row>
    <row r="15461" spans="2:15" hidden="1" outlineLevel="1">
      <c r="B15461" s="249">
        <v>42930</v>
      </c>
      <c r="C15461" s="2" t="s">
        <v>516</v>
      </c>
      <c r="D15461" s="2">
        <v>50</v>
      </c>
      <c r="F15461" s="2"/>
    </row>
    <row r="15462" spans="2:15" hidden="1" outlineLevel="1">
      <c r="B15462" s="249">
        <v>42931</v>
      </c>
      <c r="C15462" s="2" t="s">
        <v>51</v>
      </c>
      <c r="D15462" s="2">
        <v>100</v>
      </c>
      <c r="F15462" s="2"/>
    </row>
    <row r="15463" spans="2:15" hidden="1" outlineLevel="1">
      <c r="B15463" s="249">
        <v>42931</v>
      </c>
      <c r="C15463" s="1" t="s">
        <v>3261</v>
      </c>
      <c r="D15463" s="2">
        <v>120</v>
      </c>
      <c r="F15463" s="2"/>
      <c r="G15463" s="2"/>
    </row>
    <row r="15464" spans="2:15" hidden="1" outlineLevel="1">
      <c r="B15464" s="249">
        <v>42931</v>
      </c>
      <c r="C15464" s="1" t="s">
        <v>525</v>
      </c>
      <c r="D15464" s="2">
        <v>35</v>
      </c>
      <c r="F15464" s="2"/>
    </row>
    <row r="15465" spans="2:15" hidden="1" outlineLevel="1">
      <c r="B15465" s="249">
        <v>42931</v>
      </c>
      <c r="C15465" s="1" t="s">
        <v>132</v>
      </c>
      <c r="D15465" s="2">
        <v>100</v>
      </c>
    </row>
    <row r="15466" spans="2:15" hidden="1" outlineLevel="1">
      <c r="B15466" s="249">
        <v>42931</v>
      </c>
      <c r="C15466" s="1" t="s">
        <v>2950</v>
      </c>
      <c r="D15466" s="2">
        <v>100</v>
      </c>
    </row>
    <row r="15467" spans="2:15" hidden="1" outlineLevel="1">
      <c r="B15467" s="249">
        <v>42931</v>
      </c>
      <c r="C15467" s="1" t="s">
        <v>8640</v>
      </c>
      <c r="D15467" s="2">
        <v>350</v>
      </c>
    </row>
    <row r="15468" spans="2:15" hidden="1" outlineLevel="1">
      <c r="B15468" s="249">
        <v>42931</v>
      </c>
      <c r="C15468" s="1" t="s">
        <v>8641</v>
      </c>
      <c r="D15468" s="2">
        <v>250</v>
      </c>
    </row>
    <row r="15469" spans="2:15" hidden="1" outlineLevel="1">
      <c r="B15469" s="249">
        <v>42931</v>
      </c>
      <c r="C15469" s="308" t="s">
        <v>114</v>
      </c>
      <c r="D15469" s="2">
        <v>40</v>
      </c>
      <c r="F15469" s="2"/>
    </row>
    <row r="15470" spans="2:15" hidden="1" outlineLevel="1">
      <c r="B15470" s="249">
        <v>42931</v>
      </c>
      <c r="C15470" s="1" t="s">
        <v>8642</v>
      </c>
      <c r="D15470" s="2">
        <v>1430</v>
      </c>
    </row>
    <row r="15471" spans="2:15" hidden="1" outlineLevel="1">
      <c r="B15471" s="249">
        <v>42931</v>
      </c>
      <c r="C15471" s="1" t="s">
        <v>205</v>
      </c>
      <c r="D15471" s="2">
        <v>50</v>
      </c>
      <c r="F15471" s="2"/>
    </row>
    <row r="15472" spans="2:15" hidden="1" outlineLevel="1">
      <c r="B15472" s="249">
        <v>42932</v>
      </c>
      <c r="C15472" s="1" t="s">
        <v>5687</v>
      </c>
      <c r="D15472" s="2">
        <v>370</v>
      </c>
      <c r="F15472" s="2"/>
    </row>
    <row r="15473" spans="2:10" hidden="1" outlineLevel="1">
      <c r="B15473" s="249">
        <v>42932</v>
      </c>
      <c r="C15473" s="1" t="s">
        <v>114</v>
      </c>
      <c r="D15473" s="2">
        <v>100</v>
      </c>
    </row>
    <row r="15474" spans="2:10" hidden="1" outlineLevel="1">
      <c r="B15474" s="249">
        <v>42932</v>
      </c>
      <c r="C15474" s="1" t="s">
        <v>222</v>
      </c>
      <c r="D15474" s="2">
        <v>20</v>
      </c>
    </row>
    <row r="15475" spans="2:10" hidden="1" outlineLevel="1">
      <c r="B15475" s="249">
        <v>42932</v>
      </c>
      <c r="C15475" s="1" t="s">
        <v>2590</v>
      </c>
      <c r="D15475" s="2">
        <v>60</v>
      </c>
    </row>
    <row r="15476" spans="2:10" hidden="1" outlineLevel="1">
      <c r="B15476" s="249">
        <v>42933</v>
      </c>
      <c r="C15476" s="1" t="s">
        <v>525</v>
      </c>
      <c r="D15476" s="2">
        <v>180</v>
      </c>
      <c r="F15476" s="2"/>
    </row>
    <row r="15477" spans="2:10" hidden="1" outlineLevel="1">
      <c r="B15477" s="249">
        <v>42933</v>
      </c>
      <c r="C15477" s="1" t="s">
        <v>18</v>
      </c>
      <c r="D15477" s="2">
        <v>350</v>
      </c>
      <c r="F15477" s="2"/>
    </row>
    <row r="15478" spans="2:10" hidden="1" outlineLevel="1">
      <c r="B15478" s="249">
        <v>42933</v>
      </c>
      <c r="C15478" s="1" t="s">
        <v>132</v>
      </c>
      <c r="D15478" s="2">
        <v>700</v>
      </c>
      <c r="F15478" s="2"/>
      <c r="H15478" s="7"/>
    </row>
    <row r="15479" spans="2:10" hidden="1" outlineLevel="1">
      <c r="B15479" s="249">
        <v>42933</v>
      </c>
      <c r="C15479" s="1" t="s">
        <v>23</v>
      </c>
      <c r="D15479" s="2">
        <v>90</v>
      </c>
      <c r="H15479" s="7"/>
    </row>
    <row r="15480" spans="2:10" hidden="1" outlineLevel="1">
      <c r="B15480" s="249">
        <v>42934</v>
      </c>
      <c r="C15480" s="1" t="s">
        <v>525</v>
      </c>
      <c r="D15480" s="2">
        <v>240</v>
      </c>
      <c r="J15480" s="7"/>
    </row>
    <row r="15481" spans="2:10" hidden="1" outlineLevel="1">
      <c r="B15481" s="249">
        <v>42934</v>
      </c>
      <c r="C15481" s="1" t="s">
        <v>220</v>
      </c>
      <c r="D15481" s="2">
        <v>20</v>
      </c>
      <c r="F15481" s="2"/>
      <c r="J15481" s="7"/>
    </row>
    <row r="15482" spans="2:10" hidden="1" outlineLevel="1">
      <c r="B15482" s="249">
        <v>42934</v>
      </c>
      <c r="C15482" s="1" t="s">
        <v>63</v>
      </c>
      <c r="D15482" s="2">
        <v>30</v>
      </c>
      <c r="F15482" s="2"/>
    </row>
    <row r="15483" spans="2:10" hidden="1" outlineLevel="1">
      <c r="B15483" s="249">
        <v>42935</v>
      </c>
      <c r="C15483" s="1" t="s">
        <v>525</v>
      </c>
      <c r="D15483" s="2">
        <v>260</v>
      </c>
      <c r="H15483" s="2"/>
    </row>
    <row r="15484" spans="2:10" hidden="1" outlineLevel="1">
      <c r="B15484" s="249">
        <v>42935</v>
      </c>
      <c r="C15484" s="1" t="s">
        <v>23</v>
      </c>
      <c r="D15484" s="2">
        <v>220</v>
      </c>
    </row>
    <row r="15485" spans="2:10" hidden="1" outlineLevel="1">
      <c r="B15485" s="249">
        <v>42935</v>
      </c>
      <c r="C15485" s="1" t="s">
        <v>8643</v>
      </c>
      <c r="D15485" s="2">
        <v>100</v>
      </c>
      <c r="F15485" s="2"/>
    </row>
    <row r="15486" spans="2:10" hidden="1" outlineLevel="1">
      <c r="B15486" s="249">
        <v>42936</v>
      </c>
      <c r="C15486" s="1" t="s">
        <v>525</v>
      </c>
      <c r="D15486" s="2">
        <v>200</v>
      </c>
      <c r="F15486" s="2"/>
    </row>
    <row r="15487" spans="2:10" hidden="1" outlineLevel="1">
      <c r="B15487" s="249">
        <v>42936</v>
      </c>
      <c r="C15487" s="2" t="s">
        <v>12</v>
      </c>
      <c r="D15487" s="2">
        <v>115</v>
      </c>
    </row>
    <row r="15488" spans="2:10" hidden="1" outlineLevel="1">
      <c r="B15488" s="249">
        <v>42936</v>
      </c>
      <c r="C15488" s="267" t="s">
        <v>8644</v>
      </c>
      <c r="D15488" s="404">
        <v>800</v>
      </c>
    </row>
    <row r="15489" spans="2:7" hidden="1" outlineLevel="1">
      <c r="B15489" s="249">
        <v>42936</v>
      </c>
      <c r="C15489" s="267" t="s">
        <v>205</v>
      </c>
      <c r="D15489" s="404">
        <v>60</v>
      </c>
      <c r="F15489" s="2"/>
    </row>
    <row r="15490" spans="2:7" hidden="1" outlineLevel="1">
      <c r="B15490" s="249">
        <v>42937</v>
      </c>
      <c r="C15490" s="267" t="s">
        <v>525</v>
      </c>
      <c r="D15490" s="2">
        <v>175</v>
      </c>
      <c r="F15490" s="2"/>
    </row>
    <row r="15491" spans="2:7" hidden="1" outlineLevel="1">
      <c r="B15491" s="249">
        <v>42937</v>
      </c>
      <c r="C15491" s="267" t="s">
        <v>246</v>
      </c>
      <c r="D15491" s="404">
        <v>175</v>
      </c>
    </row>
    <row r="15492" spans="2:7" hidden="1" outlineLevel="1">
      <c r="B15492" s="249">
        <v>42937</v>
      </c>
      <c r="C15492" s="1" t="s">
        <v>23</v>
      </c>
      <c r="D15492" s="2">
        <v>215</v>
      </c>
    </row>
    <row r="15493" spans="2:7" hidden="1" outlineLevel="1">
      <c r="B15493" s="249">
        <v>42938</v>
      </c>
      <c r="C15493" s="1" t="s">
        <v>114</v>
      </c>
      <c r="D15493" s="2">
        <v>100</v>
      </c>
      <c r="F15493" s="228"/>
    </row>
    <row r="15494" spans="2:7" hidden="1" outlineLevel="1">
      <c r="B15494" s="249">
        <v>42939</v>
      </c>
      <c r="C15494" s="267" t="s">
        <v>51</v>
      </c>
      <c r="D15494" s="404">
        <v>200</v>
      </c>
    </row>
    <row r="15495" spans="2:7" hidden="1" outlineLevel="1">
      <c r="B15495" s="249">
        <v>42939</v>
      </c>
      <c r="C15495" s="1" t="s">
        <v>18</v>
      </c>
      <c r="D15495" s="2">
        <v>140</v>
      </c>
    </row>
    <row r="15496" spans="2:7" hidden="1" outlineLevel="1">
      <c r="B15496" s="249">
        <v>42939</v>
      </c>
      <c r="C15496" s="1" t="s">
        <v>2556</v>
      </c>
      <c r="D15496" s="2">
        <v>200</v>
      </c>
    </row>
    <row r="15497" spans="2:7" hidden="1" outlineLevel="1">
      <c r="B15497" s="249">
        <v>42939</v>
      </c>
      <c r="C15497" s="1" t="s">
        <v>8653</v>
      </c>
      <c r="D15497" s="2">
        <v>500</v>
      </c>
    </row>
    <row r="15498" spans="2:7" hidden="1" outlineLevel="1">
      <c r="B15498" s="249">
        <v>42939</v>
      </c>
      <c r="C15498" s="1" t="s">
        <v>246</v>
      </c>
      <c r="D15498" s="2">
        <v>130</v>
      </c>
      <c r="F15498" s="1" t="s">
        <v>3454</v>
      </c>
      <c r="G15498" s="1">
        <v>700</v>
      </c>
    </row>
    <row r="15499" spans="2:7" hidden="1" outlineLevel="1">
      <c r="B15499" s="249">
        <v>42939</v>
      </c>
      <c r="C15499" s="1" t="s">
        <v>8654</v>
      </c>
      <c r="D15499" s="2">
        <v>73</v>
      </c>
      <c r="F15499" s="1" t="s">
        <v>3454</v>
      </c>
      <c r="G15499" s="1">
        <v>800</v>
      </c>
    </row>
    <row r="15500" spans="2:7" hidden="1" outlineLevel="1">
      <c r="B15500" s="249">
        <v>42939</v>
      </c>
      <c r="C15500" s="1" t="s">
        <v>23</v>
      </c>
      <c r="D15500" s="2">
        <v>127</v>
      </c>
      <c r="F15500" s="1" t="s">
        <v>3454</v>
      </c>
      <c r="G15500" s="1">
        <v>500</v>
      </c>
    </row>
    <row r="15501" spans="2:7" hidden="1" outlineLevel="1">
      <c r="B15501" s="249">
        <v>42940</v>
      </c>
      <c r="C15501" s="1" t="s">
        <v>6</v>
      </c>
      <c r="D15501" s="2">
        <v>200</v>
      </c>
      <c r="F15501" s="1" t="s">
        <v>8659</v>
      </c>
      <c r="G15501" s="1">
        <v>900</v>
      </c>
    </row>
    <row r="15502" spans="2:7" hidden="1" outlineLevel="1">
      <c r="B15502" s="249">
        <v>42940</v>
      </c>
      <c r="C15502" s="1" t="s">
        <v>525</v>
      </c>
      <c r="D15502" s="2">
        <v>210</v>
      </c>
      <c r="F15502" s="1" t="s">
        <v>8660</v>
      </c>
      <c r="G15502" s="1">
        <f>152+116</f>
        <v>268</v>
      </c>
    </row>
    <row r="15503" spans="2:7" hidden="1" outlineLevel="1">
      <c r="B15503" s="249">
        <v>42940</v>
      </c>
      <c r="C15503" s="1" t="s">
        <v>6352</v>
      </c>
      <c r="D15503" s="2">
        <v>75</v>
      </c>
      <c r="F15503" s="1" t="s">
        <v>57</v>
      </c>
      <c r="G15503" s="1">
        <v>30</v>
      </c>
    </row>
    <row r="15504" spans="2:7" hidden="1" outlineLevel="1">
      <c r="B15504" s="249">
        <v>42940</v>
      </c>
      <c r="C15504" s="1" t="s">
        <v>64</v>
      </c>
      <c r="D15504" s="2">
        <v>200</v>
      </c>
      <c r="F15504" s="1" t="s">
        <v>3546</v>
      </c>
      <c r="G15504" s="1">
        <f>SUM(G15498:G15503)</f>
        <v>3198</v>
      </c>
    </row>
    <row r="15505" spans="2:4" hidden="1" outlineLevel="1">
      <c r="B15505" s="249">
        <v>42940</v>
      </c>
      <c r="C15505" s="1" t="s">
        <v>401</v>
      </c>
      <c r="D15505" s="2">
        <v>60</v>
      </c>
    </row>
    <row r="15506" spans="2:4" hidden="1" outlineLevel="1">
      <c r="B15506" s="249">
        <v>42940</v>
      </c>
      <c r="C15506" s="1" t="s">
        <v>23</v>
      </c>
      <c r="D15506" s="2">
        <v>160</v>
      </c>
    </row>
    <row r="15507" spans="2:4" hidden="1" outlineLevel="1">
      <c r="B15507" s="249">
        <v>42941</v>
      </c>
      <c r="C15507" s="1" t="s">
        <v>525</v>
      </c>
      <c r="D15507" s="2">
        <v>175</v>
      </c>
    </row>
    <row r="15508" spans="2:4" hidden="1" outlineLevel="1">
      <c r="B15508" s="249">
        <v>42941</v>
      </c>
      <c r="C15508" s="1" t="s">
        <v>8011</v>
      </c>
      <c r="D15508" s="2">
        <v>100</v>
      </c>
    </row>
    <row r="15509" spans="2:4" hidden="1" outlineLevel="1">
      <c r="B15509" s="249">
        <v>42941</v>
      </c>
      <c r="C15509" s="1" t="s">
        <v>975</v>
      </c>
      <c r="D15509" s="2">
        <v>40</v>
      </c>
    </row>
    <row r="15510" spans="2:4" hidden="1" outlineLevel="1">
      <c r="B15510" s="249">
        <v>42941</v>
      </c>
      <c r="C15510" s="1" t="s">
        <v>23</v>
      </c>
      <c r="D15510" s="2">
        <v>200</v>
      </c>
    </row>
    <row r="15511" spans="2:4" hidden="1" outlineLevel="1">
      <c r="B15511" s="249">
        <v>42942</v>
      </c>
      <c r="C15511" s="1" t="s">
        <v>525</v>
      </c>
      <c r="D15511" s="2">
        <v>150</v>
      </c>
    </row>
    <row r="15512" spans="2:4" hidden="1" outlineLevel="1">
      <c r="B15512" s="249">
        <v>42942</v>
      </c>
      <c r="C15512" s="1" t="s">
        <v>23</v>
      </c>
      <c r="D15512" s="2">
        <v>140</v>
      </c>
    </row>
    <row r="15513" spans="2:4" hidden="1" outlineLevel="1">
      <c r="B15513" s="249">
        <v>42942</v>
      </c>
      <c r="C15513" s="1" t="s">
        <v>605</v>
      </c>
      <c r="D15513" s="2">
        <v>90</v>
      </c>
    </row>
    <row r="15514" spans="2:4" hidden="1" outlineLevel="1">
      <c r="B15514" s="249">
        <v>42942</v>
      </c>
      <c r="C15514" s="1" t="s">
        <v>401</v>
      </c>
      <c r="D15514" s="2">
        <v>30</v>
      </c>
    </row>
    <row r="15515" spans="2:4" hidden="1" outlineLevel="1">
      <c r="B15515" s="249">
        <v>42942</v>
      </c>
      <c r="C15515" s="1" t="s">
        <v>112</v>
      </c>
      <c r="D15515" s="2">
        <v>20</v>
      </c>
    </row>
    <row r="15516" spans="2:4" hidden="1" outlineLevel="1">
      <c r="B15516" s="249">
        <v>42942</v>
      </c>
      <c r="C15516" s="1" t="s">
        <v>173</v>
      </c>
      <c r="D15516" s="2">
        <v>70</v>
      </c>
    </row>
    <row r="15517" spans="2:4" hidden="1" outlineLevel="1">
      <c r="B15517" s="249">
        <v>42943</v>
      </c>
      <c r="C15517" s="1" t="s">
        <v>516</v>
      </c>
      <c r="D15517" s="2">
        <v>40</v>
      </c>
    </row>
    <row r="15518" spans="2:4" hidden="1" outlineLevel="1">
      <c r="B15518" s="249">
        <v>42943</v>
      </c>
      <c r="C15518" s="1" t="s">
        <v>205</v>
      </c>
      <c r="D15518" s="2">
        <v>10</v>
      </c>
    </row>
    <row r="15519" spans="2:4" hidden="1" outlineLevel="1">
      <c r="B15519" s="249">
        <v>42943</v>
      </c>
      <c r="C15519" s="1" t="s">
        <v>18</v>
      </c>
      <c r="D15519" s="2">
        <v>100</v>
      </c>
    </row>
    <row r="15520" spans="2:4" hidden="1" outlineLevel="1">
      <c r="B15520" s="249">
        <v>42943</v>
      </c>
      <c r="C15520" s="1" t="s">
        <v>7668</v>
      </c>
      <c r="D15520" s="2">
        <v>130</v>
      </c>
    </row>
    <row r="15521" spans="2:5" hidden="1" outlineLevel="1">
      <c r="B15521" s="249">
        <v>42943</v>
      </c>
      <c r="C15521" s="1" t="s">
        <v>8661</v>
      </c>
      <c r="D15521" s="2">
        <v>20</v>
      </c>
    </row>
    <row r="15522" spans="2:5" hidden="1" outlineLevel="1">
      <c r="B15522" s="249">
        <v>42943</v>
      </c>
      <c r="C15522" s="1" t="s">
        <v>4157</v>
      </c>
      <c r="D15522" s="2">
        <v>10</v>
      </c>
    </row>
    <row r="15523" spans="2:5" hidden="1" outlineLevel="1">
      <c r="B15523" s="249">
        <v>42943</v>
      </c>
      <c r="C15523" s="1" t="s">
        <v>301</v>
      </c>
      <c r="D15523" s="2">
        <v>40</v>
      </c>
    </row>
    <row r="15524" spans="2:5" hidden="1" outlineLevel="1">
      <c r="B15524" s="249">
        <v>42943</v>
      </c>
      <c r="C15524" s="1" t="s">
        <v>8662</v>
      </c>
      <c r="D15524" s="2">
        <v>120</v>
      </c>
    </row>
    <row r="15525" spans="2:5" hidden="1" outlineLevel="1">
      <c r="B15525" s="249">
        <v>42943</v>
      </c>
      <c r="C15525" s="1" t="s">
        <v>780</v>
      </c>
      <c r="D15525" s="2">
        <v>100</v>
      </c>
      <c r="E15525" s="2"/>
    </row>
    <row r="15526" spans="2:5" hidden="1" outlineLevel="1">
      <c r="B15526" s="249">
        <v>42944</v>
      </c>
      <c r="C15526" s="1" t="s">
        <v>2965</v>
      </c>
      <c r="D15526" s="2">
        <v>10</v>
      </c>
    </row>
    <row r="15527" spans="2:5" hidden="1" outlineLevel="1">
      <c r="B15527" s="249">
        <v>42945</v>
      </c>
      <c r="C15527" s="1" t="s">
        <v>401</v>
      </c>
      <c r="D15527" s="2">
        <v>270</v>
      </c>
    </row>
    <row r="15528" spans="2:5" hidden="1" outlineLevel="1">
      <c r="B15528" s="249">
        <v>42945</v>
      </c>
      <c r="C15528" s="1" t="s">
        <v>2138</v>
      </c>
      <c r="D15528" s="2">
        <v>150</v>
      </c>
    </row>
    <row r="15529" spans="2:5" hidden="1" outlineLevel="1">
      <c r="B15529" s="249">
        <v>42946</v>
      </c>
      <c r="C15529" s="1" t="s">
        <v>289</v>
      </c>
      <c r="D15529" s="2">
        <v>200</v>
      </c>
    </row>
    <row r="15530" spans="2:5" hidden="1" outlineLevel="1">
      <c r="B15530" s="249">
        <v>42946</v>
      </c>
      <c r="C15530" s="1" t="s">
        <v>8663</v>
      </c>
      <c r="D15530" s="2">
        <v>40</v>
      </c>
    </row>
    <row r="15531" spans="2:5" hidden="1" outlineLevel="1">
      <c r="B15531" s="249">
        <v>42946</v>
      </c>
      <c r="C15531" s="1" t="s">
        <v>8664</v>
      </c>
      <c r="D15531" s="2">
        <v>60</v>
      </c>
    </row>
    <row r="15532" spans="2:5" hidden="1" outlineLevel="1">
      <c r="B15532" s="249">
        <v>42946</v>
      </c>
      <c r="C15532" s="1" t="s">
        <v>23</v>
      </c>
      <c r="D15532" s="2">
        <v>240</v>
      </c>
    </row>
    <row r="15533" spans="2:5" hidden="1" outlineLevel="1">
      <c r="B15533" s="249">
        <v>42946</v>
      </c>
      <c r="C15533" s="1" t="s">
        <v>589</v>
      </c>
      <c r="D15533" s="2">
        <v>300</v>
      </c>
    </row>
    <row r="15534" spans="2:5" hidden="1" outlineLevel="1">
      <c r="B15534" s="249">
        <v>42946</v>
      </c>
      <c r="C15534" s="1" t="s">
        <v>173</v>
      </c>
      <c r="D15534" s="2">
        <v>50</v>
      </c>
    </row>
    <row r="15535" spans="2:5" hidden="1" outlineLevel="1">
      <c r="B15535" s="249">
        <v>42947</v>
      </c>
      <c r="C15535" s="1" t="s">
        <v>605</v>
      </c>
      <c r="D15535" s="2">
        <v>110</v>
      </c>
    </row>
    <row r="15536" spans="2:5" hidden="1" outlineLevel="1">
      <c r="B15536" s="249">
        <v>42947</v>
      </c>
      <c r="C15536" s="1" t="s">
        <v>2487</v>
      </c>
      <c r="D15536" s="2">
        <v>20</v>
      </c>
    </row>
    <row r="15537" spans="1:12" hidden="1" outlineLevel="1">
      <c r="B15537" s="249">
        <v>42947</v>
      </c>
      <c r="C15537" s="1" t="s">
        <v>401</v>
      </c>
      <c r="D15537" s="2">
        <v>20</v>
      </c>
    </row>
    <row r="15538" spans="1:12" hidden="1" outlineLevel="1">
      <c r="B15538" s="249">
        <v>42947</v>
      </c>
      <c r="C15538" s="236" t="s">
        <v>23</v>
      </c>
      <c r="D15538" s="70">
        <v>130</v>
      </c>
      <c r="E15538" s="1" t="s">
        <v>3088</v>
      </c>
    </row>
    <row r="15539" spans="1:12" hidden="1" outlineLevel="1">
      <c r="B15539" s="249">
        <v>42947</v>
      </c>
      <c r="C15539" s="236" t="s">
        <v>18</v>
      </c>
      <c r="D15539" s="70">
        <v>90</v>
      </c>
      <c r="E15539" s="1">
        <v>540</v>
      </c>
    </row>
    <row r="15540" spans="1:12" collapsed="1">
      <c r="B15540" s="249"/>
    </row>
    <row r="15541" spans="1:12">
      <c r="B15541" s="2472">
        <v>42948</v>
      </c>
      <c r="C15541" s="2472"/>
      <c r="D15541" s="2472"/>
      <c r="E15541" s="2472"/>
      <c r="F15541" s="2472"/>
      <c r="G15541" s="2472"/>
      <c r="H15541" s="2472"/>
      <c r="I15541" s="2472"/>
      <c r="J15541" s="2472"/>
      <c r="K15541" s="2472"/>
      <c r="L15541" s="2472"/>
    </row>
    <row r="15542" spans="1:12" hidden="1" outlineLevel="1">
      <c r="B15542" s="2473" t="s">
        <v>0</v>
      </c>
      <c r="C15542" s="2473"/>
      <c r="D15542" s="2473"/>
      <c r="I15542" s="249"/>
      <c r="J15542" s="236"/>
      <c r="K15542" s="2"/>
    </row>
    <row r="15543" spans="1:12" hidden="1" outlineLevel="1">
      <c r="B15543" s="3" t="s">
        <v>115</v>
      </c>
      <c r="C15543" s="3" t="s">
        <v>116</v>
      </c>
      <c r="D15543" s="4" t="s">
        <v>4</v>
      </c>
      <c r="I15543" s="249"/>
      <c r="J15543" s="236"/>
      <c r="K15543" s="2"/>
    </row>
    <row r="15544" spans="1:12" hidden="1" outlineLevel="1">
      <c r="A15544" s="438" t="s">
        <v>7431</v>
      </c>
      <c r="B15544" s="549">
        <v>42966</v>
      </c>
      <c r="C15544" s="463" t="s">
        <v>6436</v>
      </c>
      <c r="D15544" s="1002">
        <v>1000</v>
      </c>
      <c r="E15544" s="28"/>
      <c r="G15544" s="13"/>
      <c r="I15544" s="72"/>
      <c r="K15544" s="70"/>
    </row>
    <row r="15545" spans="1:12" hidden="1" outlineLevel="1">
      <c r="A15545" s="438" t="s">
        <v>7431</v>
      </c>
      <c r="B15545" s="549">
        <v>42966</v>
      </c>
      <c r="C15545" s="463" t="s">
        <v>6437</v>
      </c>
      <c r="D15545" s="1002">
        <v>1800</v>
      </c>
      <c r="E15545" s="28"/>
      <c r="I15545" s="72"/>
      <c r="K15545" s="70"/>
    </row>
    <row r="15546" spans="1:12" hidden="1" outlineLevel="1">
      <c r="A15546" s="438" t="s">
        <v>421</v>
      </c>
      <c r="B15546" s="549">
        <v>42954</v>
      </c>
      <c r="C15546" s="1324" t="s">
        <v>6</v>
      </c>
      <c r="D15546" s="1325">
        <v>1800</v>
      </c>
      <c r="E15546" s="28"/>
      <c r="K15546" s="70"/>
    </row>
    <row r="15547" spans="1:12" hidden="1" outlineLevel="1">
      <c r="A15547" s="438" t="s">
        <v>421</v>
      </c>
      <c r="B15547" s="1323">
        <v>42976</v>
      </c>
      <c r="C15547" s="554" t="s">
        <v>475</v>
      </c>
      <c r="D15547" s="1325">
        <v>560</v>
      </c>
      <c r="E15547" s="28"/>
      <c r="K15547" s="70"/>
    </row>
    <row r="15548" spans="1:12" hidden="1" outlineLevel="1">
      <c r="A15548" s="438" t="s">
        <v>421</v>
      </c>
      <c r="B15548" s="1323" t="s">
        <v>608</v>
      </c>
      <c r="C15548" s="554" t="s">
        <v>8676</v>
      </c>
      <c r="D15548" s="1325" t="s">
        <v>608</v>
      </c>
      <c r="E15548" s="28"/>
      <c r="K15548" s="70"/>
    </row>
    <row r="15549" spans="1:12" hidden="1" outlineLevel="1">
      <c r="A15549" s="714" t="s">
        <v>464</v>
      </c>
      <c r="B15549" s="1326" t="s">
        <v>608</v>
      </c>
      <c r="C15549" s="1327" t="s">
        <v>6501</v>
      </c>
      <c r="D15549" s="1328" t="s">
        <v>608</v>
      </c>
      <c r="E15549" s="1290"/>
      <c r="F15549" s="298" t="s">
        <v>4856</v>
      </c>
      <c r="G15549" s="298" t="s">
        <v>3065</v>
      </c>
      <c r="I15549" s="72"/>
      <c r="K15549" s="70"/>
    </row>
    <row r="15550" spans="1:12" hidden="1" outlineLevel="1">
      <c r="A15550" s="711" t="s">
        <v>7256</v>
      </c>
      <c r="B15550" s="1303" t="s">
        <v>608</v>
      </c>
      <c r="C15550" s="711" t="s">
        <v>656</v>
      </c>
      <c r="D15550" s="1464" t="s">
        <v>608</v>
      </c>
      <c r="E15550" s="72"/>
      <c r="F15550" s="1119" t="s">
        <v>3632</v>
      </c>
      <c r="G15550" s="773" t="str">
        <f>D15550</f>
        <v>Nil</v>
      </c>
      <c r="I15550" s="72"/>
      <c r="K15550" s="70"/>
    </row>
    <row r="15551" spans="1:12" hidden="1" outlineLevel="1">
      <c r="A15551" s="1478" t="s">
        <v>8738</v>
      </c>
      <c r="B15551" s="1479">
        <v>42964</v>
      </c>
      <c r="C15551" s="1478" t="s">
        <v>8327</v>
      </c>
      <c r="D15551" s="1480">
        <v>399</v>
      </c>
      <c r="E15551" s="72"/>
      <c r="F15551" s="772" t="s">
        <v>6173</v>
      </c>
      <c r="G15551" s="773">
        <f>D15577</f>
        <v>1040</v>
      </c>
      <c r="I15551" s="72"/>
      <c r="K15551" s="70"/>
    </row>
    <row r="15552" spans="1:12" hidden="1" outlineLevel="1">
      <c r="A15552" s="1478" t="s">
        <v>8738</v>
      </c>
      <c r="B15552" s="1479">
        <v>42964</v>
      </c>
      <c r="C15552" s="1478" t="s">
        <v>8328</v>
      </c>
      <c r="D15552" s="1480">
        <v>399</v>
      </c>
      <c r="E15552" s="72"/>
      <c r="F15552" s="772" t="s">
        <v>6</v>
      </c>
      <c r="G15552" s="773">
        <f>D15546</f>
        <v>1800</v>
      </c>
      <c r="I15552" s="72"/>
      <c r="K15552" s="70"/>
    </row>
    <row r="15553" spans="1:12" hidden="1" outlineLevel="1">
      <c r="A15553" s="1398" t="s">
        <v>7256</v>
      </c>
      <c r="B15553" s="1399">
        <v>42966</v>
      </c>
      <c r="C15553" s="1400" t="s">
        <v>27</v>
      </c>
      <c r="D15553" s="1401">
        <v>1296.82</v>
      </c>
      <c r="E15553" s="72"/>
      <c r="F15553" s="772" t="s">
        <v>3732</v>
      </c>
      <c r="G15553" s="773">
        <f>D15544</f>
        <v>1000</v>
      </c>
      <c r="I15553" s="72"/>
      <c r="K15553" s="70"/>
    </row>
    <row r="15554" spans="1:12" hidden="1" outlineLevel="1">
      <c r="A15554" s="1478" t="s">
        <v>8738</v>
      </c>
      <c r="B15554" s="1479">
        <v>42947</v>
      </c>
      <c r="C15554" s="1478" t="s">
        <v>3304</v>
      </c>
      <c r="D15554" s="1480">
        <v>510.36</v>
      </c>
      <c r="E15554" s="1290"/>
      <c r="F15554" s="772" t="s">
        <v>531</v>
      </c>
      <c r="G15554" s="773">
        <f>D15545</f>
        <v>1800</v>
      </c>
      <c r="I15554" s="72"/>
      <c r="K15554" s="225"/>
    </row>
    <row r="15555" spans="1:12" hidden="1" outlineLevel="1">
      <c r="A15555" s="1478" t="s">
        <v>8738</v>
      </c>
      <c r="B15555" s="1479">
        <v>42947</v>
      </c>
      <c r="C15555" s="1478" t="s">
        <v>614</v>
      </c>
      <c r="D15555" s="1480">
        <v>604.76</v>
      </c>
      <c r="E15555" s="1290"/>
      <c r="F15555" s="280" t="s">
        <v>195</v>
      </c>
      <c r="G15555" s="294">
        <f>SUM(G15550:G15554)</f>
        <v>5640</v>
      </c>
      <c r="I15555" s="32"/>
      <c r="K15555" s="225"/>
    </row>
    <row r="15556" spans="1:12" hidden="1" outlineLevel="1">
      <c r="A15556" s="709" t="s">
        <v>7600</v>
      </c>
      <c r="B15556" s="710" t="s">
        <v>608</v>
      </c>
      <c r="C15556" s="709" t="s">
        <v>3305</v>
      </c>
      <c r="D15556" s="1433" t="s">
        <v>608</v>
      </c>
      <c r="E15556" s="183"/>
    </row>
    <row r="15557" spans="1:12" hidden="1" outlineLevel="1">
      <c r="A15557" s="545" t="s">
        <v>7431</v>
      </c>
      <c r="B15557" s="546">
        <v>42947</v>
      </c>
      <c r="C15557" s="547" t="s">
        <v>7425</v>
      </c>
      <c r="D15557" s="1366">
        <v>35000</v>
      </c>
      <c r="E15557" s="733"/>
      <c r="G15557" s="2"/>
    </row>
    <row r="15558" spans="1:12" hidden="1" outlineLevel="1">
      <c r="A15558" s="545" t="s">
        <v>7431</v>
      </c>
      <c r="B15558" s="546">
        <v>42957</v>
      </c>
      <c r="C15558" s="1365" t="s">
        <v>8079</v>
      </c>
      <c r="D15558" s="1366">
        <v>6569</v>
      </c>
      <c r="E15558" s="28"/>
      <c r="I15558" s="72"/>
      <c r="K15558" s="2"/>
      <c r="L15558" s="13"/>
    </row>
    <row r="15559" spans="1:12" hidden="1" outlineLevel="1">
      <c r="A15559" s="545" t="s">
        <v>7431</v>
      </c>
      <c r="B15559" s="546" t="s">
        <v>608</v>
      </c>
      <c r="C15559" s="547" t="s">
        <v>8312</v>
      </c>
      <c r="D15559" s="1366">
        <v>0</v>
      </c>
      <c r="E15559" s="28"/>
      <c r="H15559" s="1009"/>
      <c r="I15559" s="72"/>
      <c r="K15559" s="2"/>
      <c r="L15559" s="13"/>
    </row>
    <row r="15560" spans="1:12" hidden="1" outlineLevel="1">
      <c r="A15560" s="545" t="s">
        <v>7431</v>
      </c>
      <c r="B15560" s="546">
        <v>42947</v>
      </c>
      <c r="C15560" s="547" t="s">
        <v>7426</v>
      </c>
      <c r="D15560" s="1366">
        <v>30000</v>
      </c>
      <c r="E15560" s="28"/>
      <c r="H15560" s="1009"/>
      <c r="I15560" s="72"/>
      <c r="K15560" s="13"/>
      <c r="L15560" s="13"/>
    </row>
    <row r="15561" spans="1:12" hidden="1" outlineLevel="1">
      <c r="A15561" s="545" t="s">
        <v>7431</v>
      </c>
      <c r="B15561" s="546">
        <v>42947</v>
      </c>
      <c r="C15561" s="547" t="s">
        <v>7420</v>
      </c>
      <c r="D15561" s="1366">
        <v>7810</v>
      </c>
      <c r="E15561" s="28"/>
      <c r="H15561" s="1009"/>
      <c r="I15561" s="72"/>
      <c r="K15561" s="225"/>
      <c r="L15561" s="13"/>
    </row>
    <row r="15562" spans="1:12" hidden="1" outlineLevel="1">
      <c r="A15562" s="545" t="s">
        <v>7431</v>
      </c>
      <c r="B15562" s="546" t="s">
        <v>608</v>
      </c>
      <c r="C15562" s="547" t="s">
        <v>7422</v>
      </c>
      <c r="D15562" s="1366">
        <v>0</v>
      </c>
      <c r="E15562" s="28"/>
      <c r="I15562" s="72"/>
      <c r="J15562" s="236"/>
      <c r="K15562" s="2"/>
      <c r="L15562" s="13"/>
    </row>
    <row r="15563" spans="1:12" hidden="1" outlineLevel="1">
      <c r="A15563" s="545" t="s">
        <v>7431</v>
      </c>
      <c r="B15563" s="546" t="s">
        <v>608</v>
      </c>
      <c r="C15563" s="547" t="s">
        <v>7423</v>
      </c>
      <c r="D15563" s="691">
        <v>0</v>
      </c>
      <c r="E15563" s="28"/>
      <c r="H15563" s="1009"/>
      <c r="I15563" s="72"/>
      <c r="J15563" s="236"/>
      <c r="K15563" s="2"/>
      <c r="L15563" s="13"/>
    </row>
    <row r="15564" spans="1:12" hidden="1" outlineLevel="1">
      <c r="D15564" s="1"/>
      <c r="E15564" s="28"/>
      <c r="H15564" s="1009"/>
      <c r="I15564" s="249"/>
      <c r="J15564" s="236"/>
      <c r="K15564" s="2"/>
      <c r="L15564" s="13"/>
    </row>
    <row r="15565" spans="1:12" ht="15.75" hidden="1" outlineLevel="1">
      <c r="A15565" s="1273" t="s">
        <v>7430</v>
      </c>
      <c r="B15565" s="1410">
        <v>42947</v>
      </c>
      <c r="C15565" s="1273" t="s">
        <v>7428</v>
      </c>
      <c r="D15565" s="905">
        <v>26405.64</v>
      </c>
      <c r="E15565" s="234"/>
      <c r="H15565" s="1009"/>
      <c r="I15565" s="249"/>
      <c r="J15565" s="236"/>
      <c r="K15565" s="2"/>
      <c r="L15565" s="13"/>
    </row>
    <row r="15566" spans="1:12" hidden="1" outlineLevel="1">
      <c r="A15566" s="1411" t="s">
        <v>7411</v>
      </c>
      <c r="B15566" s="1412">
        <v>42943</v>
      </c>
      <c r="C15566" s="1413" t="s">
        <v>7427</v>
      </c>
      <c r="D15566" s="1490">
        <v>2834.2</v>
      </c>
      <c r="E15566" s="234"/>
      <c r="F15566" s="1" t="s">
        <v>3454</v>
      </c>
      <c r="G15566" s="1">
        <v>700</v>
      </c>
      <c r="I15566" s="249"/>
      <c r="J15566" s="236"/>
      <c r="K15566" s="2"/>
      <c r="L15566" s="13"/>
    </row>
    <row r="15567" spans="1:12" hidden="1" outlineLevel="1">
      <c r="A15567" s="1407" t="s">
        <v>5208</v>
      </c>
      <c r="B15567" s="1408" t="s">
        <v>241</v>
      </c>
      <c r="C15567" s="1407" t="s">
        <v>7429</v>
      </c>
      <c r="D15567" s="1409">
        <v>0</v>
      </c>
      <c r="E15567" s="1290"/>
      <c r="F15567" s="1" t="s">
        <v>3454</v>
      </c>
      <c r="G15567" s="1">
        <v>800</v>
      </c>
      <c r="H15567" s="1009"/>
      <c r="I15567" s="249"/>
      <c r="J15567" s="200"/>
      <c r="K15567" s="2"/>
      <c r="L15567" s="13"/>
    </row>
    <row r="15568" spans="1:12" hidden="1" outlineLevel="1">
      <c r="E15568" s="1290"/>
      <c r="F15568" s="1" t="s">
        <v>3454</v>
      </c>
      <c r="G15568" s="1">
        <v>500</v>
      </c>
      <c r="H15568" s="1009"/>
      <c r="I15568" s="249"/>
      <c r="K15568" s="13"/>
      <c r="L15568" s="13"/>
    </row>
    <row r="15569" spans="1:12" ht="15.75" hidden="1" outlineLevel="1">
      <c r="A15569" s="1273" t="s">
        <v>7430</v>
      </c>
      <c r="B15569" s="1410"/>
      <c r="C15569" s="1273" t="s">
        <v>7428</v>
      </c>
      <c r="D15569" s="905">
        <v>12296</v>
      </c>
      <c r="E15569" s="1489">
        <v>42989</v>
      </c>
      <c r="F15569" s="1" t="s">
        <v>8659</v>
      </c>
      <c r="G15569" s="1">
        <v>900</v>
      </c>
      <c r="H15569" s="1009"/>
      <c r="I15569" s="249"/>
      <c r="K15569" s="13"/>
      <c r="L15569" s="13"/>
    </row>
    <row r="15570" spans="1:12" hidden="1" outlineLevel="1">
      <c r="A15570" s="1411" t="s">
        <v>7411</v>
      </c>
      <c r="B15570" s="1412"/>
      <c r="C15570" s="1413" t="s">
        <v>7427</v>
      </c>
      <c r="D15570" s="1490">
        <v>14612.82</v>
      </c>
      <c r="E15570" s="1489">
        <v>42981</v>
      </c>
      <c r="F15570" s="1" t="s">
        <v>8660</v>
      </c>
      <c r="G15570" s="1">
        <f>152+116</f>
        <v>268</v>
      </c>
      <c r="I15570" s="249"/>
      <c r="J15570" s="236"/>
      <c r="K15570" s="2"/>
      <c r="L15570" s="13"/>
    </row>
    <row r="15571" spans="1:12" hidden="1" outlineLevel="1">
      <c r="A15571" s="1407" t="s">
        <v>5208</v>
      </c>
      <c r="B15571" s="1408"/>
      <c r="C15571" s="1407" t="s">
        <v>7429</v>
      </c>
      <c r="D15571" s="1409" t="s">
        <v>608</v>
      </c>
      <c r="E15571" s="1489" t="s">
        <v>608</v>
      </c>
      <c r="F15571" s="1" t="s">
        <v>57</v>
      </c>
      <c r="G15571" s="1">
        <v>32</v>
      </c>
      <c r="H15571" s="1009"/>
      <c r="I15571" s="249"/>
      <c r="J15571" s="200"/>
      <c r="K15571" s="2"/>
      <c r="L15571" s="13"/>
    </row>
    <row r="15572" spans="1:12" hidden="1" outlineLevel="1">
      <c r="A15572" s="1485" t="s">
        <v>8749</v>
      </c>
      <c r="B15572" s="1488"/>
      <c r="C15572" s="1486" t="s">
        <v>8748</v>
      </c>
      <c r="D15572" s="1487">
        <v>15779</v>
      </c>
      <c r="E15572" s="1489">
        <v>42985</v>
      </c>
      <c r="F15572" s="1" t="s">
        <v>3546</v>
      </c>
      <c r="G15572" s="1">
        <f>SUM(G15566:G15571)</f>
        <v>3200</v>
      </c>
      <c r="H15572" s="1009"/>
      <c r="I15572" s="249"/>
      <c r="K15572" s="13"/>
      <c r="L15572" s="13"/>
    </row>
    <row r="15573" spans="1:12" hidden="1" outlineLevel="1">
      <c r="E15573" s="2"/>
      <c r="F15573" s="1" t="s">
        <v>2164</v>
      </c>
      <c r="G15573" s="1">
        <v>2200</v>
      </c>
      <c r="H15573" s="1009"/>
      <c r="I15573" s="249"/>
      <c r="K15573" s="13"/>
      <c r="L15573" s="13"/>
    </row>
    <row r="15574" spans="1:12" hidden="1" outlineLevel="1">
      <c r="A15574" s="438" t="s">
        <v>421</v>
      </c>
      <c r="B15574" s="549">
        <v>42954</v>
      </c>
      <c r="C15574" s="554" t="s">
        <v>8677</v>
      </c>
      <c r="D15574" s="587">
        <f>31*43</f>
        <v>1333</v>
      </c>
      <c r="F15574" s="182" t="s">
        <v>8719</v>
      </c>
      <c r="G15574" s="182">
        <v>1000</v>
      </c>
      <c r="I15574" s="249"/>
      <c r="K15574" s="13"/>
      <c r="L15574" s="13"/>
    </row>
    <row r="15575" spans="1:12" hidden="1" outlineLevel="1">
      <c r="A15575" s="438" t="s">
        <v>421</v>
      </c>
      <c r="B15575" s="549">
        <v>42954</v>
      </c>
      <c r="C15575" s="554" t="s">
        <v>2598</v>
      </c>
      <c r="D15575" s="587">
        <v>180</v>
      </c>
      <c r="E15575" s="72"/>
      <c r="F15575" s="1" t="s">
        <v>8718</v>
      </c>
      <c r="G15575" s="1">
        <v>1800</v>
      </c>
      <c r="H15575" s="1009"/>
      <c r="I15575" s="249"/>
      <c r="K15575" s="13"/>
      <c r="L15575" s="13"/>
    </row>
    <row r="15576" spans="1:12" ht="30" hidden="1" outlineLevel="1">
      <c r="A15576" s="438" t="s">
        <v>6087</v>
      </c>
      <c r="B15576" s="549">
        <v>42954</v>
      </c>
      <c r="C15576" s="554" t="s">
        <v>8678</v>
      </c>
      <c r="D15576" s="587">
        <f>11*43</f>
        <v>473</v>
      </c>
      <c r="E15576" s="28"/>
      <c r="H15576" s="1009"/>
      <c r="I15576" s="249"/>
      <c r="K15576" s="13"/>
      <c r="L15576" s="13"/>
    </row>
    <row r="15577" spans="1:12" hidden="1" outlineLevel="1">
      <c r="A15577" s="438" t="s">
        <v>421</v>
      </c>
      <c r="B15577" s="549">
        <v>42954</v>
      </c>
      <c r="C15577" s="554" t="s">
        <v>4050</v>
      </c>
      <c r="D15577" s="587">
        <f>D15574+D15575-D15576</f>
        <v>1040</v>
      </c>
      <c r="E15577" s="399"/>
      <c r="F15577" s="182" t="s">
        <v>8729</v>
      </c>
      <c r="G15577" s="182">
        <v>2990</v>
      </c>
      <c r="H15577" s="1009"/>
      <c r="I15577" s="249"/>
      <c r="K15577" s="13"/>
      <c r="L15577" s="13"/>
    </row>
    <row r="15578" spans="1:12" hidden="1" outlineLevel="1">
      <c r="B15578" s="249"/>
      <c r="I15578" s="249"/>
      <c r="K15578" s="13"/>
      <c r="L15578" s="13"/>
    </row>
    <row r="15579" spans="1:12" hidden="1" outlineLevel="1">
      <c r="B15579" s="249">
        <v>42948</v>
      </c>
      <c r="C15579" s="236" t="s">
        <v>525</v>
      </c>
      <c r="D15579" s="70">
        <v>110</v>
      </c>
      <c r="G15579" s="182">
        <f>G15577+G15574</f>
        <v>3990</v>
      </c>
      <c r="H15579" s="1009"/>
      <c r="I15579" s="32"/>
      <c r="K15579" s="13"/>
      <c r="L15579" s="13"/>
    </row>
    <row r="15580" spans="1:12" hidden="1" outlineLevel="1">
      <c r="B15580" s="249">
        <v>42948</v>
      </c>
      <c r="C15580" s="236" t="s">
        <v>246</v>
      </c>
      <c r="D15580" s="70">
        <v>170</v>
      </c>
      <c r="H15580" s="1009"/>
      <c r="I15580" s="32"/>
      <c r="K15580" s="13"/>
      <c r="L15580" s="13"/>
    </row>
    <row r="15581" spans="1:12" hidden="1" outlineLevel="1">
      <c r="B15581" s="249">
        <v>42949</v>
      </c>
      <c r="C15581" s="1" t="s">
        <v>525</v>
      </c>
      <c r="D15581" s="2">
        <v>170</v>
      </c>
      <c r="H15581" s="1009"/>
      <c r="I15581" s="32"/>
      <c r="K15581" s="13"/>
      <c r="L15581" s="13"/>
    </row>
    <row r="15582" spans="1:12" hidden="1" outlineLevel="1">
      <c r="B15582" s="249">
        <v>42949</v>
      </c>
      <c r="C15582" s="1" t="s">
        <v>525</v>
      </c>
      <c r="D15582" s="2">
        <v>20</v>
      </c>
      <c r="I15582" s="32"/>
      <c r="K15582" s="13"/>
      <c r="L15582" s="13"/>
    </row>
    <row r="15583" spans="1:12" hidden="1" outlineLevel="1">
      <c r="B15583" s="249">
        <v>42949</v>
      </c>
      <c r="C15583" s="1" t="s">
        <v>246</v>
      </c>
      <c r="D15583" s="2">
        <v>160</v>
      </c>
      <c r="H15583" s="1009"/>
      <c r="I15583" s="32"/>
      <c r="K15583" s="13"/>
      <c r="L15583" s="13"/>
    </row>
    <row r="15584" spans="1:12" hidden="1" outlineLevel="1">
      <c r="B15584" s="249">
        <v>42950</v>
      </c>
      <c r="C15584" s="1" t="s">
        <v>525</v>
      </c>
      <c r="D15584" s="2">
        <v>265</v>
      </c>
      <c r="H15584" s="1009"/>
      <c r="I15584" s="32"/>
      <c r="K15584" s="13"/>
      <c r="L15584" s="13"/>
    </row>
    <row r="15585" spans="2:12" hidden="1" outlineLevel="1">
      <c r="B15585" s="249">
        <v>42950</v>
      </c>
      <c r="C15585" s="1" t="s">
        <v>525</v>
      </c>
      <c r="D15585" s="2">
        <v>5400</v>
      </c>
      <c r="F15585" s="1" t="s">
        <v>8686</v>
      </c>
      <c r="I15585" s="32"/>
      <c r="K15585" s="13"/>
      <c r="L15585" s="13"/>
    </row>
    <row r="15586" spans="2:12" hidden="1" outlineLevel="1">
      <c r="B15586" s="249">
        <v>42950</v>
      </c>
      <c r="C15586" s="1" t="s">
        <v>23</v>
      </c>
      <c r="D15586" s="2">
        <v>125</v>
      </c>
      <c r="F15586" s="1" t="s">
        <v>8689</v>
      </c>
      <c r="H15586" s="1009"/>
      <c r="I15586" s="32"/>
      <c r="K15586" s="13"/>
      <c r="L15586" s="13"/>
    </row>
    <row r="15587" spans="2:12" hidden="1" outlineLevel="1">
      <c r="B15587" s="249">
        <v>42951</v>
      </c>
      <c r="C15587" s="1" t="s">
        <v>525</v>
      </c>
      <c r="D15587" s="2">
        <v>270</v>
      </c>
      <c r="F15587" s="1" t="s">
        <v>8688</v>
      </c>
      <c r="H15587" s="1009"/>
      <c r="I15587" s="32"/>
      <c r="K15587" s="13"/>
      <c r="L15587" s="13"/>
    </row>
    <row r="15588" spans="2:12" hidden="1" outlineLevel="1">
      <c r="B15588" s="249">
        <v>42951</v>
      </c>
      <c r="C15588" s="1" t="s">
        <v>114</v>
      </c>
      <c r="D15588" s="2">
        <v>170</v>
      </c>
      <c r="F15588" s="1" t="s">
        <v>8687</v>
      </c>
      <c r="I15588" s="32"/>
      <c r="K15588" s="13"/>
      <c r="L15588" s="13"/>
    </row>
    <row r="15589" spans="2:12" hidden="1" outlineLevel="1">
      <c r="B15589" s="249">
        <v>42951</v>
      </c>
      <c r="C15589" s="1" t="s">
        <v>8714</v>
      </c>
      <c r="D15589" s="2">
        <v>150</v>
      </c>
      <c r="F15589" s="1" t="s">
        <v>8690</v>
      </c>
      <c r="I15589" s="32"/>
      <c r="K15589" s="13"/>
      <c r="L15589" s="13"/>
    </row>
    <row r="15590" spans="2:12" hidden="1" outlineLevel="1">
      <c r="B15590" s="249">
        <v>42952</v>
      </c>
      <c r="C15590" s="1" t="s">
        <v>8715</v>
      </c>
      <c r="D15590" s="2">
        <v>110</v>
      </c>
      <c r="F15590" s="1" t="s">
        <v>8778</v>
      </c>
      <c r="I15590" s="32"/>
      <c r="K15590" s="13"/>
      <c r="L15590" s="13"/>
    </row>
    <row r="15591" spans="2:12" hidden="1" outlineLevel="1">
      <c r="B15591" s="249">
        <v>42952</v>
      </c>
      <c r="C15591" s="1" t="s">
        <v>71</v>
      </c>
      <c r="D15591" s="2">
        <v>10</v>
      </c>
      <c r="F15591" s="32"/>
      <c r="G15591" s="870"/>
      <c r="I15591" s="32"/>
      <c r="K15591" s="13"/>
      <c r="L15591" s="13"/>
    </row>
    <row r="15592" spans="2:12" hidden="1" outlineLevel="1">
      <c r="B15592" s="249">
        <v>42952</v>
      </c>
      <c r="C15592" s="1" t="s">
        <v>226</v>
      </c>
      <c r="D15592" s="2">
        <v>50</v>
      </c>
      <c r="H15592" s="1009"/>
      <c r="I15592" s="32"/>
      <c r="K15592" s="13"/>
      <c r="L15592" s="13"/>
    </row>
    <row r="15593" spans="2:12" hidden="1" outlineLevel="1">
      <c r="B15593" s="249">
        <v>42952</v>
      </c>
      <c r="C15593" s="1" t="s">
        <v>173</v>
      </c>
      <c r="D15593" s="2">
        <v>130</v>
      </c>
      <c r="I15593" s="32"/>
      <c r="K15593" s="13"/>
      <c r="L15593" s="13"/>
    </row>
    <row r="15594" spans="2:12" hidden="1" outlineLevel="1">
      <c r="B15594" s="249">
        <v>42952</v>
      </c>
      <c r="C15594" s="1" t="s">
        <v>114</v>
      </c>
      <c r="D15594" s="2">
        <v>350</v>
      </c>
      <c r="I15594" s="32"/>
      <c r="K15594" s="13"/>
      <c r="L15594" s="13"/>
    </row>
    <row r="15595" spans="2:12" hidden="1" outlineLevel="1">
      <c r="B15595" s="249">
        <v>42952</v>
      </c>
      <c r="C15595" s="1" t="s">
        <v>516</v>
      </c>
      <c r="D15595" s="2">
        <v>50</v>
      </c>
      <c r="F15595" s="2"/>
      <c r="G15595" s="870"/>
      <c r="I15595" s="32"/>
      <c r="K15595" s="13"/>
    </row>
    <row r="15596" spans="2:12" hidden="1" outlineLevel="1">
      <c r="B15596" s="249">
        <v>42952</v>
      </c>
      <c r="C15596" s="1" t="s">
        <v>8716</v>
      </c>
      <c r="D15596" s="2">
        <v>100</v>
      </c>
      <c r="F15596" s="32"/>
      <c r="G15596" s="870"/>
      <c r="I15596" s="32"/>
      <c r="K15596" s="13"/>
    </row>
    <row r="15597" spans="2:12" hidden="1" outlineLevel="1">
      <c r="B15597" s="249">
        <v>42952</v>
      </c>
      <c r="C15597" s="1" t="s">
        <v>246</v>
      </c>
      <c r="D15597" s="2">
        <v>30</v>
      </c>
      <c r="F15597" s="32"/>
      <c r="G15597" s="870"/>
      <c r="I15597" s="32"/>
      <c r="K15597" s="13"/>
    </row>
    <row r="15598" spans="2:12" hidden="1" outlineLevel="1">
      <c r="B15598" s="249">
        <v>42952</v>
      </c>
      <c r="C15598" s="1" t="s">
        <v>23</v>
      </c>
      <c r="D15598" s="2">
        <v>200</v>
      </c>
      <c r="F15598" s="32"/>
      <c r="G15598" s="870"/>
      <c r="I15598" s="32"/>
      <c r="J15598" s="2"/>
      <c r="K15598" s="13"/>
    </row>
    <row r="15599" spans="2:12" hidden="1" outlineLevel="1">
      <c r="B15599" s="249">
        <v>42953</v>
      </c>
      <c r="C15599" s="1" t="s">
        <v>401</v>
      </c>
      <c r="D15599" s="2">
        <v>140</v>
      </c>
      <c r="F15599" s="32"/>
      <c r="G15599" s="870"/>
      <c r="K15599" s="13"/>
    </row>
    <row r="15600" spans="2:12" hidden="1" outlineLevel="1">
      <c r="B15600" s="249">
        <v>42953</v>
      </c>
      <c r="C15600" s="1" t="s">
        <v>114</v>
      </c>
      <c r="D15600" s="2">
        <v>210</v>
      </c>
      <c r="F15600" s="32"/>
      <c r="G15600" s="870"/>
      <c r="I15600" s="32"/>
      <c r="K15600" s="13"/>
    </row>
    <row r="15601" spans="2:11" hidden="1" outlineLevel="1">
      <c r="B15601" s="249">
        <v>42953</v>
      </c>
      <c r="C15601" s="1" t="s">
        <v>537</v>
      </c>
      <c r="D15601" s="2">
        <v>135</v>
      </c>
      <c r="F15601" s="32"/>
      <c r="G15601" s="870"/>
      <c r="H15601" s="1009"/>
      <c r="K15601" s="13"/>
    </row>
    <row r="15602" spans="2:11" hidden="1" outlineLevel="1">
      <c r="B15602" s="249">
        <v>42954</v>
      </c>
      <c r="C15602" s="1" t="s">
        <v>8717</v>
      </c>
      <c r="D15602" s="2">
        <v>160</v>
      </c>
      <c r="F15602" s="32"/>
      <c r="G15602" s="870"/>
      <c r="K15602" s="13"/>
    </row>
    <row r="15603" spans="2:11" hidden="1" outlineLevel="1">
      <c r="B15603" s="249">
        <v>42954</v>
      </c>
      <c r="C15603" s="1" t="s">
        <v>246</v>
      </c>
      <c r="D15603" s="2">
        <v>120</v>
      </c>
      <c r="F15603" s="32"/>
      <c r="G15603" s="870"/>
      <c r="K15603" s="13"/>
    </row>
    <row r="15604" spans="2:11" hidden="1" outlineLevel="1">
      <c r="B15604" s="249">
        <v>42955</v>
      </c>
      <c r="C15604" s="1" t="s">
        <v>525</v>
      </c>
      <c r="D15604" s="2">
        <v>110</v>
      </c>
      <c r="G15604" s="2"/>
      <c r="K15604" s="13"/>
    </row>
    <row r="15605" spans="2:11" hidden="1" outlineLevel="1">
      <c r="B15605" s="249">
        <v>42955</v>
      </c>
      <c r="C15605" s="1" t="s">
        <v>12</v>
      </c>
      <c r="D15605" s="2">
        <v>75</v>
      </c>
      <c r="F15605" s="32"/>
      <c r="G15605" s="2"/>
      <c r="K15605" s="13"/>
    </row>
    <row r="15606" spans="2:11" hidden="1" outlineLevel="1">
      <c r="B15606" s="249">
        <v>42955</v>
      </c>
      <c r="C15606" s="1" t="s">
        <v>51</v>
      </c>
      <c r="D15606" s="2">
        <v>350</v>
      </c>
      <c r="G15606" s="399"/>
      <c r="H15606" s="1009"/>
    </row>
    <row r="15607" spans="2:11" hidden="1" outlineLevel="1">
      <c r="B15607" s="249">
        <v>42955</v>
      </c>
      <c r="C15607" s="1" t="s">
        <v>18</v>
      </c>
      <c r="D15607" s="2">
        <v>250</v>
      </c>
      <c r="F15607" s="32"/>
      <c r="G15607" s="2"/>
      <c r="H15607" s="1009"/>
      <c r="K15607" s="13"/>
    </row>
    <row r="15608" spans="2:11" hidden="1" outlineLevel="1">
      <c r="B15608" s="249">
        <v>42955</v>
      </c>
      <c r="C15608" s="1" t="s">
        <v>23</v>
      </c>
      <c r="D15608" s="2">
        <v>120</v>
      </c>
    </row>
    <row r="15609" spans="2:11" hidden="1" outlineLevel="1">
      <c r="B15609" s="249">
        <v>42956</v>
      </c>
      <c r="C15609" s="1" t="s">
        <v>525</v>
      </c>
      <c r="D15609" s="2">
        <v>130</v>
      </c>
    </row>
    <row r="15610" spans="2:11" hidden="1" outlineLevel="1">
      <c r="B15610" s="249">
        <v>42956</v>
      </c>
      <c r="C15610" s="1" t="s">
        <v>12</v>
      </c>
      <c r="D15610" s="2">
        <v>100</v>
      </c>
      <c r="F15610" s="1362"/>
      <c r="G15610" s="1362"/>
    </row>
    <row r="15611" spans="2:11" hidden="1" outlineLevel="1">
      <c r="B15611" s="234">
        <v>42956</v>
      </c>
      <c r="C15611" s="182" t="s">
        <v>5687</v>
      </c>
      <c r="D15611" s="210">
        <v>278</v>
      </c>
      <c r="F15611" s="1362"/>
      <c r="G15611" s="1362"/>
      <c r="I15611" s="72"/>
      <c r="K15611" s="2"/>
    </row>
    <row r="15612" spans="2:11" hidden="1" outlineLevel="1">
      <c r="B15612" s="249">
        <v>42956</v>
      </c>
      <c r="C15612" s="1" t="s">
        <v>246</v>
      </c>
      <c r="D15612" s="2">
        <v>80</v>
      </c>
      <c r="F15612" s="1362"/>
      <c r="G15612" s="1362"/>
      <c r="I15612" s="32"/>
      <c r="K15612" s="2"/>
    </row>
    <row r="15613" spans="2:11" hidden="1" outlineLevel="1">
      <c r="B15613" s="249">
        <v>42956</v>
      </c>
      <c r="C15613" s="1" t="s">
        <v>23</v>
      </c>
      <c r="D15613" s="2">
        <v>200</v>
      </c>
      <c r="F15613" s="1362"/>
      <c r="G15613" s="1362"/>
    </row>
    <row r="15614" spans="2:11" hidden="1" outlineLevel="1">
      <c r="B15614" s="249">
        <v>42957</v>
      </c>
      <c r="C15614" s="1" t="s">
        <v>525</v>
      </c>
      <c r="D15614" s="2">
        <v>180</v>
      </c>
      <c r="F15614" s="1362"/>
      <c r="G15614" s="1362"/>
    </row>
    <row r="15615" spans="2:11" hidden="1" outlineLevel="1">
      <c r="B15615" s="249">
        <v>42958</v>
      </c>
      <c r="C15615" s="1" t="s">
        <v>525</v>
      </c>
      <c r="D15615" s="2">
        <v>110</v>
      </c>
      <c r="F15615" s="231"/>
      <c r="G15615" s="194"/>
    </row>
    <row r="15616" spans="2:11" hidden="1" outlineLevel="1">
      <c r="B15616" s="249">
        <v>42958</v>
      </c>
      <c r="C15616" s="1" t="s">
        <v>246</v>
      </c>
      <c r="D15616" s="2">
        <v>120</v>
      </c>
      <c r="F15616" s="2"/>
    </row>
    <row r="15617" spans="2:9" hidden="1" outlineLevel="1">
      <c r="B15617" s="249">
        <v>42958</v>
      </c>
      <c r="C15617" s="1" t="s">
        <v>114</v>
      </c>
      <c r="D15617" s="2">
        <v>40</v>
      </c>
      <c r="F15617" s="2"/>
    </row>
    <row r="15618" spans="2:9" hidden="1" outlineLevel="1">
      <c r="B15618" s="249">
        <v>42958</v>
      </c>
      <c r="C15618" s="1" t="s">
        <v>23</v>
      </c>
      <c r="D15618" s="2">
        <v>80</v>
      </c>
    </row>
    <row r="15619" spans="2:9" hidden="1" outlineLevel="1">
      <c r="B15619" s="249">
        <v>42958</v>
      </c>
      <c r="C15619" s="1" t="s">
        <v>220</v>
      </c>
      <c r="D15619" s="2">
        <v>30</v>
      </c>
      <c r="G15619" s="2"/>
      <c r="H15619" s="2"/>
      <c r="I15619" s="2"/>
    </row>
    <row r="15620" spans="2:9" hidden="1" outlineLevel="1">
      <c r="B15620" s="249">
        <v>42959</v>
      </c>
      <c r="C15620" s="1" t="s">
        <v>8730</v>
      </c>
      <c r="D15620" s="2">
        <v>220</v>
      </c>
      <c r="F15620" s="2"/>
      <c r="G15620" s="2"/>
      <c r="H15620" s="2"/>
      <c r="I15620" s="2"/>
    </row>
    <row r="15621" spans="2:9" hidden="1" outlineLevel="1">
      <c r="B15621" s="249">
        <v>42959</v>
      </c>
      <c r="C15621" s="1" t="s">
        <v>289</v>
      </c>
      <c r="D15621" s="2">
        <v>220</v>
      </c>
      <c r="F15621" s="2"/>
      <c r="G15621" s="2"/>
      <c r="H15621" s="2"/>
      <c r="I15621" s="2"/>
    </row>
    <row r="15622" spans="2:9" hidden="1" outlineLevel="1">
      <c r="B15622" s="249">
        <v>42959</v>
      </c>
      <c r="C15622" s="1" t="s">
        <v>8731</v>
      </c>
      <c r="D15622" s="2">
        <v>300</v>
      </c>
      <c r="G15622" s="2"/>
      <c r="H15622" s="2"/>
      <c r="I15622" s="2"/>
    </row>
    <row r="15623" spans="2:9" hidden="1" outlineLevel="1">
      <c r="B15623" s="249">
        <v>42960</v>
      </c>
      <c r="C15623" s="1" t="s">
        <v>154</v>
      </c>
      <c r="D15623" s="2">
        <v>150</v>
      </c>
      <c r="G15623" s="2"/>
      <c r="H15623" s="2"/>
      <c r="I15623" s="2"/>
    </row>
    <row r="15624" spans="2:9" hidden="1" outlineLevel="1">
      <c r="B15624" s="249">
        <v>42960</v>
      </c>
      <c r="C15624" s="1" t="s">
        <v>51</v>
      </c>
      <c r="D15624" s="2">
        <v>60</v>
      </c>
      <c r="F15624" s="2"/>
      <c r="G15624" s="2"/>
      <c r="H15624" s="2"/>
      <c r="I15624" s="2"/>
    </row>
    <row r="15625" spans="2:9" hidden="1" outlineLevel="1">
      <c r="B15625" s="249">
        <v>42960</v>
      </c>
      <c r="C15625" s="1" t="s">
        <v>18</v>
      </c>
      <c r="D15625" s="2">
        <v>260</v>
      </c>
      <c r="F15625" s="2"/>
      <c r="G15625" s="2"/>
      <c r="H15625" s="2"/>
      <c r="I15625" s="2"/>
    </row>
    <row r="15626" spans="2:9" hidden="1" outlineLevel="1">
      <c r="B15626" s="249">
        <v>42960</v>
      </c>
      <c r="C15626" s="1" t="s">
        <v>114</v>
      </c>
      <c r="D15626" s="2">
        <v>160</v>
      </c>
      <c r="G15626" s="2"/>
      <c r="H15626" s="2"/>
    </row>
    <row r="15627" spans="2:9" hidden="1" outlineLevel="1">
      <c r="B15627" s="249">
        <v>42960</v>
      </c>
      <c r="C15627" s="1" t="s">
        <v>525</v>
      </c>
      <c r="D15627" s="2">
        <v>30</v>
      </c>
      <c r="F15627" s="2"/>
      <c r="G15627" s="2"/>
      <c r="H15627" s="2"/>
    </row>
    <row r="15628" spans="2:9" hidden="1" outlineLevel="1">
      <c r="B15628" s="249">
        <v>42960</v>
      </c>
      <c r="C15628" s="1" t="s">
        <v>71</v>
      </c>
      <c r="D15628" s="2">
        <v>20</v>
      </c>
      <c r="F15628" s="2"/>
      <c r="H15628" s="7"/>
    </row>
    <row r="15629" spans="2:9" hidden="1" outlineLevel="1">
      <c r="B15629" s="249">
        <v>42960</v>
      </c>
      <c r="C15629" s="1" t="s">
        <v>114</v>
      </c>
      <c r="D15629" s="2">
        <v>70</v>
      </c>
      <c r="F15629" s="2"/>
      <c r="H15629" s="7"/>
    </row>
    <row r="15630" spans="2:9" hidden="1" outlineLevel="1">
      <c r="B15630" s="249">
        <v>42961</v>
      </c>
      <c r="C15630" s="1" t="s">
        <v>114</v>
      </c>
      <c r="D15630" s="2">
        <v>160</v>
      </c>
      <c r="H15630" s="7"/>
    </row>
    <row r="15631" spans="2:9" hidden="1" outlineLevel="1">
      <c r="B15631" s="249">
        <v>42962</v>
      </c>
      <c r="C15631" s="1" t="s">
        <v>8734</v>
      </c>
      <c r="D15631" s="2">
        <v>340</v>
      </c>
      <c r="F15631" s="2"/>
      <c r="G15631" s="2"/>
    </row>
    <row r="15632" spans="2:9" hidden="1" outlineLevel="1">
      <c r="B15632" s="249">
        <v>42963</v>
      </c>
      <c r="C15632" s="1" t="s">
        <v>525</v>
      </c>
      <c r="D15632" s="2">
        <v>70</v>
      </c>
      <c r="G15632" s="2"/>
    </row>
    <row r="15633" spans="2:15" hidden="1" outlineLevel="1">
      <c r="B15633" s="249">
        <v>42963</v>
      </c>
      <c r="C15633" s="1" t="s">
        <v>111</v>
      </c>
      <c r="D15633" s="2">
        <v>60</v>
      </c>
      <c r="G15633" s="2"/>
    </row>
    <row r="15634" spans="2:15" hidden="1" outlineLevel="1">
      <c r="B15634" s="249">
        <v>42963</v>
      </c>
      <c r="C15634" s="1" t="s">
        <v>114</v>
      </c>
      <c r="D15634" s="2">
        <v>100</v>
      </c>
      <c r="F15634" s="2"/>
    </row>
    <row r="15635" spans="2:15" hidden="1" outlineLevel="1">
      <c r="B15635" s="249">
        <v>42964</v>
      </c>
      <c r="C15635" s="1" t="s">
        <v>525</v>
      </c>
      <c r="D15635" s="2">
        <v>170</v>
      </c>
    </row>
    <row r="15636" spans="2:15" hidden="1" outlineLevel="1">
      <c r="B15636" s="249">
        <v>42964</v>
      </c>
      <c r="C15636" s="1" t="s">
        <v>114</v>
      </c>
      <c r="D15636" s="2">
        <v>90</v>
      </c>
    </row>
    <row r="15637" spans="2:15" hidden="1" outlineLevel="1">
      <c r="B15637" s="249">
        <v>42964</v>
      </c>
      <c r="C15637" s="1" t="s">
        <v>401</v>
      </c>
      <c r="D15637" s="2">
        <v>40</v>
      </c>
      <c r="F15637" s="2"/>
    </row>
    <row r="15638" spans="2:15" hidden="1" outlineLevel="1">
      <c r="B15638" s="249">
        <v>42964</v>
      </c>
      <c r="C15638" s="1" t="s">
        <v>51</v>
      </c>
      <c r="D15638" s="2">
        <v>60</v>
      </c>
    </row>
    <row r="15639" spans="2:15" hidden="1" outlineLevel="1">
      <c r="B15639" s="249">
        <v>42964</v>
      </c>
      <c r="C15639" s="1" t="s">
        <v>8737</v>
      </c>
      <c r="D15639" s="2">
        <v>800</v>
      </c>
      <c r="F15639" s="2"/>
    </row>
    <row r="15640" spans="2:15" hidden="1" outlineLevel="1">
      <c r="B15640" s="249">
        <v>42965</v>
      </c>
      <c r="C15640" s="1" t="s">
        <v>525</v>
      </c>
      <c r="D15640" s="2">
        <v>280</v>
      </c>
    </row>
    <row r="15641" spans="2:15" hidden="1" outlineLevel="1">
      <c r="B15641" s="249">
        <v>42965</v>
      </c>
      <c r="C15641" s="1" t="s">
        <v>23</v>
      </c>
      <c r="D15641" s="2">
        <v>130</v>
      </c>
      <c r="F15641" s="2"/>
    </row>
    <row r="15642" spans="2:15" hidden="1" outlineLevel="1">
      <c r="B15642" s="249">
        <v>42965</v>
      </c>
      <c r="C15642" s="1" t="s">
        <v>246</v>
      </c>
      <c r="D15642" s="2">
        <v>120</v>
      </c>
      <c r="F15642" s="2"/>
    </row>
    <row r="15643" spans="2:15" hidden="1" outlineLevel="1">
      <c r="B15643" s="249">
        <v>42965</v>
      </c>
      <c r="C15643" s="1" t="s">
        <v>2734</v>
      </c>
      <c r="D15643" s="2">
        <v>30</v>
      </c>
    </row>
    <row r="15644" spans="2:15" hidden="1" outlineLevel="1">
      <c r="B15644" s="249">
        <v>42966</v>
      </c>
      <c r="C15644" s="1" t="s">
        <v>246</v>
      </c>
      <c r="D15644" s="2">
        <v>100</v>
      </c>
      <c r="F15644" s="2"/>
    </row>
    <row r="15645" spans="2:15" hidden="1" outlineLevel="1">
      <c r="B15645" s="249">
        <v>42966</v>
      </c>
      <c r="C15645" s="1" t="s">
        <v>8775</v>
      </c>
      <c r="D15645" s="2">
        <v>800</v>
      </c>
      <c r="F15645" s="233"/>
      <c r="G15645"/>
      <c r="H15645"/>
      <c r="I15645"/>
      <c r="J15645"/>
      <c r="K15645"/>
      <c r="L15645"/>
      <c r="M15645"/>
      <c r="N15645"/>
      <c r="O15645"/>
    </row>
    <row r="15646" spans="2:15" hidden="1" outlineLevel="1">
      <c r="B15646" s="249">
        <v>42966</v>
      </c>
      <c r="C15646" s="1" t="s">
        <v>289</v>
      </c>
      <c r="D15646" s="2">
        <v>100</v>
      </c>
    </row>
    <row r="15647" spans="2:15" hidden="1" outlineLevel="1">
      <c r="B15647" s="249">
        <v>42966</v>
      </c>
      <c r="C15647" s="1" t="s">
        <v>8776</v>
      </c>
      <c r="D15647" s="2">
        <v>300</v>
      </c>
      <c r="G15647" s="2"/>
      <c r="I15647" s="32"/>
      <c r="K15647" s="2"/>
    </row>
    <row r="15648" spans="2:15" hidden="1" outlineLevel="1">
      <c r="B15648" s="249">
        <v>42966</v>
      </c>
      <c r="C15648" s="1" t="s">
        <v>23</v>
      </c>
      <c r="D15648" s="2">
        <v>200</v>
      </c>
      <c r="F15648" s="2"/>
      <c r="I15648" s="32"/>
      <c r="K15648" s="2"/>
    </row>
    <row r="15649" spans="2:7" hidden="1" outlineLevel="1">
      <c r="B15649" s="249">
        <v>42966</v>
      </c>
      <c r="C15649" s="2" t="s">
        <v>246</v>
      </c>
      <c r="D15649" s="2">
        <v>240</v>
      </c>
      <c r="F15649" s="2"/>
    </row>
    <row r="15650" spans="2:7" hidden="1" outlineLevel="1">
      <c r="B15650" s="249">
        <v>42967</v>
      </c>
      <c r="C15650" s="2" t="s">
        <v>154</v>
      </c>
      <c r="D15650" s="2">
        <v>160</v>
      </c>
      <c r="F15650" s="2"/>
    </row>
    <row r="15651" spans="2:7" hidden="1" outlineLevel="1">
      <c r="B15651" s="249">
        <v>42967</v>
      </c>
      <c r="C15651" s="1" t="s">
        <v>8777</v>
      </c>
      <c r="D15651" s="2">
        <v>630</v>
      </c>
      <c r="F15651" s="2"/>
      <c r="G15651" s="2"/>
    </row>
    <row r="15652" spans="2:7" hidden="1" outlineLevel="1">
      <c r="B15652" s="249">
        <v>42968</v>
      </c>
      <c r="C15652" s="1" t="s">
        <v>525</v>
      </c>
      <c r="D15652" s="2">
        <v>250</v>
      </c>
      <c r="F15652" s="2"/>
    </row>
    <row r="15653" spans="2:7" hidden="1" outlineLevel="1">
      <c r="B15653" s="249">
        <v>42968</v>
      </c>
      <c r="C15653" s="1" t="s">
        <v>114</v>
      </c>
      <c r="D15653" s="2">
        <v>100</v>
      </c>
    </row>
    <row r="15654" spans="2:7" hidden="1" outlineLevel="1">
      <c r="B15654" s="249">
        <v>42968</v>
      </c>
      <c r="C15654" s="1" t="s">
        <v>23</v>
      </c>
      <c r="D15654" s="2">
        <v>110</v>
      </c>
    </row>
    <row r="15655" spans="2:7" hidden="1" outlineLevel="1">
      <c r="B15655" s="249">
        <v>42968</v>
      </c>
      <c r="C15655" s="1" t="s">
        <v>2164</v>
      </c>
      <c r="D15655" s="2">
        <v>500</v>
      </c>
    </row>
    <row r="15656" spans="2:7" hidden="1" outlineLevel="1">
      <c r="B15656" s="249">
        <v>42969</v>
      </c>
      <c r="C15656" s="1" t="s">
        <v>525</v>
      </c>
      <c r="D15656" s="2">
        <v>120</v>
      </c>
    </row>
    <row r="15657" spans="2:7" hidden="1" outlineLevel="1">
      <c r="B15657" s="249">
        <v>42969</v>
      </c>
      <c r="C15657" s="308" t="s">
        <v>12</v>
      </c>
      <c r="D15657" s="2">
        <v>50</v>
      </c>
      <c r="F15657" s="2"/>
    </row>
    <row r="15658" spans="2:7" hidden="1" outlineLevel="1">
      <c r="B15658" s="249">
        <v>42969</v>
      </c>
      <c r="C15658" s="1" t="s">
        <v>23</v>
      </c>
      <c r="D15658" s="2">
        <v>100</v>
      </c>
    </row>
    <row r="15659" spans="2:7" hidden="1" outlineLevel="1">
      <c r="B15659" s="249">
        <v>42969</v>
      </c>
      <c r="C15659" s="1" t="s">
        <v>7222</v>
      </c>
      <c r="D15659" s="2">
        <v>100</v>
      </c>
      <c r="F15659" s="2"/>
    </row>
    <row r="15660" spans="2:7" hidden="1" outlineLevel="1">
      <c r="B15660" s="249">
        <v>42969</v>
      </c>
      <c r="C15660" s="1" t="s">
        <v>131</v>
      </c>
      <c r="D15660" s="2">
        <v>50</v>
      </c>
      <c r="F15660" s="2"/>
    </row>
    <row r="15661" spans="2:7" hidden="1" outlineLevel="1">
      <c r="B15661" s="249">
        <v>42970</v>
      </c>
      <c r="C15661" s="1" t="s">
        <v>525</v>
      </c>
      <c r="D15661" s="2">
        <v>250</v>
      </c>
    </row>
    <row r="15662" spans="2:7" hidden="1" outlineLevel="1">
      <c r="B15662" s="249">
        <v>42970</v>
      </c>
      <c r="C15662" s="1" t="s">
        <v>48</v>
      </c>
      <c r="D15662" s="2">
        <v>170</v>
      </c>
    </row>
    <row r="15663" spans="2:7" hidden="1" outlineLevel="1">
      <c r="B15663" s="249">
        <v>42970</v>
      </c>
      <c r="C15663" s="1" t="s">
        <v>246</v>
      </c>
      <c r="D15663" s="2">
        <v>170</v>
      </c>
    </row>
    <row r="15664" spans="2:7" hidden="1" outlineLevel="1">
      <c r="B15664" s="249">
        <v>42971</v>
      </c>
      <c r="C15664" s="1" t="s">
        <v>525</v>
      </c>
      <c r="D15664" s="2">
        <v>170</v>
      </c>
      <c r="F15664" s="2"/>
    </row>
    <row r="15665" spans="2:10" hidden="1" outlineLevel="1">
      <c r="B15665" s="249">
        <v>42971</v>
      </c>
      <c r="C15665" s="1" t="s">
        <v>8779</v>
      </c>
      <c r="D15665" s="2">
        <v>640</v>
      </c>
      <c r="F15665" s="2"/>
    </row>
    <row r="15666" spans="2:10" hidden="1" outlineLevel="1">
      <c r="B15666" s="249">
        <v>42971</v>
      </c>
      <c r="C15666" s="1" t="s">
        <v>6352</v>
      </c>
      <c r="D15666" s="2">
        <v>110</v>
      </c>
      <c r="F15666" s="2"/>
      <c r="H15666" s="7"/>
    </row>
    <row r="15667" spans="2:10" hidden="1" outlineLevel="1">
      <c r="B15667" s="249">
        <v>42971</v>
      </c>
      <c r="C15667" s="1" t="s">
        <v>23</v>
      </c>
      <c r="D15667" s="2">
        <v>110</v>
      </c>
      <c r="H15667" s="7"/>
    </row>
    <row r="15668" spans="2:10" hidden="1" outlineLevel="1">
      <c r="B15668" s="249">
        <v>42972</v>
      </c>
      <c r="C15668" s="1" t="s">
        <v>4068</v>
      </c>
      <c r="D15668" s="2">
        <v>30</v>
      </c>
      <c r="J15668" s="7"/>
    </row>
    <row r="15669" spans="2:10" hidden="1" outlineLevel="1">
      <c r="B15669" s="249">
        <v>42972</v>
      </c>
      <c r="C15669" s="1" t="s">
        <v>7745</v>
      </c>
      <c r="D15669" s="2">
        <v>10</v>
      </c>
      <c r="F15669" s="2"/>
      <c r="J15669" s="7"/>
    </row>
    <row r="15670" spans="2:10" hidden="1" outlineLevel="1">
      <c r="B15670" s="249">
        <v>42972</v>
      </c>
      <c r="C15670" s="1" t="s">
        <v>8780</v>
      </c>
      <c r="D15670" s="2">
        <v>100</v>
      </c>
      <c r="F15670" s="2"/>
    </row>
    <row r="15671" spans="2:10" hidden="1" outlineLevel="1">
      <c r="B15671" s="249">
        <v>42973</v>
      </c>
      <c r="C15671" s="1" t="s">
        <v>5295</v>
      </c>
      <c r="D15671" s="2">
        <v>80</v>
      </c>
      <c r="H15671" s="2"/>
    </row>
    <row r="15672" spans="2:10" hidden="1" outlineLevel="1">
      <c r="B15672" s="249">
        <v>42973</v>
      </c>
      <c r="C15672" s="1" t="s">
        <v>224</v>
      </c>
      <c r="D15672" s="2">
        <v>90</v>
      </c>
    </row>
    <row r="15673" spans="2:10" hidden="1" outlineLevel="1">
      <c r="B15673" s="249">
        <v>42973</v>
      </c>
      <c r="C15673" s="1" t="s">
        <v>8781</v>
      </c>
      <c r="D15673" s="2">
        <v>60</v>
      </c>
      <c r="F15673" s="2"/>
    </row>
    <row r="15674" spans="2:10" hidden="1" outlineLevel="1">
      <c r="B15674" s="249">
        <v>42973</v>
      </c>
      <c r="C15674" s="1" t="s">
        <v>5687</v>
      </c>
      <c r="D15674" s="2">
        <v>100</v>
      </c>
      <c r="F15674" s="2"/>
    </row>
    <row r="15675" spans="2:10" hidden="1" outlineLevel="1">
      <c r="B15675" s="249">
        <v>42974</v>
      </c>
      <c r="C15675" s="2" t="s">
        <v>246</v>
      </c>
      <c r="D15675" s="2">
        <v>120</v>
      </c>
    </row>
    <row r="15676" spans="2:10" hidden="1" outlineLevel="1">
      <c r="B15676" s="249">
        <v>42974</v>
      </c>
      <c r="C15676" s="267" t="s">
        <v>111</v>
      </c>
      <c r="D15676" s="404">
        <v>50</v>
      </c>
    </row>
    <row r="15677" spans="2:10" hidden="1" outlineLevel="1">
      <c r="B15677" s="249">
        <v>42974</v>
      </c>
      <c r="C15677" s="267" t="s">
        <v>7217</v>
      </c>
      <c r="D15677" s="404">
        <v>170</v>
      </c>
      <c r="F15677" s="2"/>
    </row>
    <row r="15678" spans="2:10" hidden="1" outlineLevel="1">
      <c r="B15678" s="249">
        <v>42974</v>
      </c>
      <c r="C15678" s="267" t="s">
        <v>205</v>
      </c>
      <c r="D15678" s="2">
        <v>40</v>
      </c>
      <c r="F15678" s="2"/>
    </row>
    <row r="15679" spans="2:10" hidden="1" outlineLevel="1">
      <c r="B15679" s="249">
        <v>42975</v>
      </c>
      <c r="C15679" s="267" t="s">
        <v>525</v>
      </c>
      <c r="D15679" s="404">
        <v>210</v>
      </c>
    </row>
    <row r="15680" spans="2:10" hidden="1" outlineLevel="1">
      <c r="B15680" s="249">
        <v>42975</v>
      </c>
      <c r="C15680" s="1" t="s">
        <v>23</v>
      </c>
      <c r="D15680" s="2">
        <v>160</v>
      </c>
    </row>
    <row r="15681" spans="1:12" hidden="1" outlineLevel="1">
      <c r="B15681" s="249">
        <v>42975</v>
      </c>
      <c r="C15681" s="1" t="s">
        <v>246</v>
      </c>
      <c r="D15681" s="2">
        <v>40</v>
      </c>
      <c r="F15681" s="228"/>
    </row>
    <row r="15682" spans="1:12" hidden="1" outlineLevel="1">
      <c r="B15682" s="249">
        <v>42976</v>
      </c>
      <c r="C15682" s="267" t="s">
        <v>525</v>
      </c>
      <c r="D15682" s="404">
        <v>350</v>
      </c>
    </row>
    <row r="15683" spans="1:12" hidden="1" outlineLevel="1">
      <c r="B15683" s="249">
        <v>42976</v>
      </c>
      <c r="C15683" s="1" t="s">
        <v>114</v>
      </c>
      <c r="D15683" s="2">
        <v>70</v>
      </c>
    </row>
    <row r="15684" spans="1:12" hidden="1" outlineLevel="1">
      <c r="B15684" s="249">
        <v>42976</v>
      </c>
      <c r="C15684" s="1" t="s">
        <v>246</v>
      </c>
      <c r="D15684" s="2">
        <v>120</v>
      </c>
    </row>
    <row r="15685" spans="1:12" hidden="1" outlineLevel="1">
      <c r="B15685" s="249">
        <v>42977</v>
      </c>
      <c r="C15685" s="1" t="s">
        <v>2164</v>
      </c>
      <c r="D15685" s="2">
        <v>150</v>
      </c>
    </row>
    <row r="15686" spans="1:12" hidden="1" outlineLevel="1">
      <c r="B15686" s="249">
        <v>42977</v>
      </c>
      <c r="C15686" s="1" t="s">
        <v>525</v>
      </c>
      <c r="D15686" s="2">
        <v>220</v>
      </c>
    </row>
    <row r="15687" spans="1:12" hidden="1" outlineLevel="1">
      <c r="B15687" s="249">
        <v>42978</v>
      </c>
      <c r="C15687" s="1" t="s">
        <v>525</v>
      </c>
      <c r="D15687" s="2">
        <v>250</v>
      </c>
      <c r="E15687" s="1" t="s">
        <v>3088</v>
      </c>
    </row>
    <row r="15688" spans="1:12" hidden="1" outlineLevel="1">
      <c r="B15688" s="249">
        <v>42978</v>
      </c>
      <c r="C15688" s="1" t="s">
        <v>23</v>
      </c>
      <c r="D15688" s="2">
        <v>50</v>
      </c>
      <c r="E15688" s="1">
        <v>1040</v>
      </c>
    </row>
    <row r="15689" spans="1:12" collapsed="1">
      <c r="B15689" s="249"/>
    </row>
    <row r="15690" spans="1:12">
      <c r="B15690" s="2472">
        <v>42979</v>
      </c>
      <c r="C15690" s="2472"/>
      <c r="D15690" s="2472"/>
      <c r="E15690" s="2472"/>
      <c r="F15690" s="2472"/>
      <c r="G15690" s="2472"/>
      <c r="H15690" s="2472"/>
      <c r="I15690" s="2472"/>
      <c r="J15690" s="2472"/>
      <c r="K15690" s="2472"/>
      <c r="L15690" s="2472"/>
    </row>
    <row r="15691" spans="1:12" hidden="1" outlineLevel="1">
      <c r="B15691" s="2473" t="s">
        <v>0</v>
      </c>
      <c r="C15691" s="2473"/>
      <c r="D15691" s="2473"/>
      <c r="I15691" s="249"/>
      <c r="J15691" s="236"/>
      <c r="K15691" s="2"/>
    </row>
    <row r="15692" spans="1:12" hidden="1" outlineLevel="1">
      <c r="B15692" s="3" t="s">
        <v>115</v>
      </c>
      <c r="C15692" s="3" t="s">
        <v>116</v>
      </c>
      <c r="D15692" s="4" t="s">
        <v>4</v>
      </c>
      <c r="I15692" s="249"/>
      <c r="J15692" s="236"/>
      <c r="K15692" s="2"/>
    </row>
    <row r="15693" spans="1:12" hidden="1" outlineLevel="1">
      <c r="A15693" s="438" t="s">
        <v>7431</v>
      </c>
      <c r="B15693" s="549">
        <v>42982</v>
      </c>
      <c r="C15693" s="463" t="s">
        <v>6436</v>
      </c>
      <c r="D15693" s="1002">
        <v>1000</v>
      </c>
      <c r="E15693" s="28"/>
      <c r="G15693" s="13"/>
      <c r="I15693" s="72"/>
      <c r="K15693" s="70"/>
    </row>
    <row r="15694" spans="1:12" hidden="1" outlineLevel="1">
      <c r="A15694" s="438" t="s">
        <v>7431</v>
      </c>
      <c r="B15694" s="549">
        <v>42982</v>
      </c>
      <c r="C15694" s="463" t="s">
        <v>6437</v>
      </c>
      <c r="D15694" s="1002">
        <v>1790</v>
      </c>
      <c r="E15694" s="28"/>
      <c r="I15694" s="72"/>
      <c r="K15694" s="70"/>
    </row>
    <row r="15695" spans="1:12" hidden="1" outlineLevel="1">
      <c r="A15695" s="438" t="s">
        <v>421</v>
      </c>
      <c r="B15695" s="549">
        <v>42981</v>
      </c>
      <c r="C15695" s="1324" t="s">
        <v>6</v>
      </c>
      <c r="D15695" s="1325">
        <v>2000</v>
      </c>
      <c r="E15695" s="28"/>
      <c r="K15695" s="70"/>
    </row>
    <row r="15696" spans="1:12" hidden="1" outlineLevel="1">
      <c r="A15696" s="438" t="s">
        <v>421</v>
      </c>
      <c r="B15696" s="1323" t="s">
        <v>608</v>
      </c>
      <c r="C15696" s="554" t="s">
        <v>475</v>
      </c>
      <c r="D15696" s="1492" t="s">
        <v>608</v>
      </c>
      <c r="E15696" s="28"/>
      <c r="K15696" s="70"/>
    </row>
    <row r="15697" spans="1:12" hidden="1" outlineLevel="1">
      <c r="A15697" s="438" t="s">
        <v>421</v>
      </c>
      <c r="B15697" s="549">
        <v>42984</v>
      </c>
      <c r="C15697" s="554" t="s">
        <v>8676</v>
      </c>
      <c r="D15697" s="1325">
        <v>660</v>
      </c>
      <c r="E15697" s="28" t="s">
        <v>8840</v>
      </c>
      <c r="K15697" s="70"/>
    </row>
    <row r="15698" spans="1:12" hidden="1" outlineLevel="1">
      <c r="A15698" s="714" t="s">
        <v>464</v>
      </c>
      <c r="B15698" s="1326" t="s">
        <v>608</v>
      </c>
      <c r="C15698" s="1327" t="s">
        <v>6501</v>
      </c>
      <c r="D15698" s="1328" t="s">
        <v>608</v>
      </c>
      <c r="E15698" s="1290"/>
      <c r="F15698" s="298" t="s">
        <v>4856</v>
      </c>
      <c r="G15698" s="298" t="s">
        <v>3065</v>
      </c>
      <c r="I15698" s="72"/>
      <c r="K15698" s="70"/>
    </row>
    <row r="15699" spans="1:12" hidden="1" outlineLevel="1">
      <c r="A15699" s="711" t="s">
        <v>7256</v>
      </c>
      <c r="B15699" s="1303" t="s">
        <v>608</v>
      </c>
      <c r="C15699" s="711" t="s">
        <v>656</v>
      </c>
      <c r="D15699" s="1464" t="s">
        <v>608</v>
      </c>
      <c r="E15699" s="72"/>
      <c r="F15699" s="1119" t="s">
        <v>3632</v>
      </c>
      <c r="G15699" s="1146" t="str">
        <f>D15699</f>
        <v>Nil</v>
      </c>
      <c r="I15699" s="72"/>
      <c r="K15699" s="70"/>
    </row>
    <row r="15700" spans="1:12" hidden="1" outlineLevel="1">
      <c r="A15700" s="1478" t="s">
        <v>8738</v>
      </c>
      <c r="B15700" s="1479" t="s">
        <v>608</v>
      </c>
      <c r="C15700" s="1478" t="s">
        <v>8327</v>
      </c>
      <c r="D15700" s="1493" t="s">
        <v>608</v>
      </c>
      <c r="E15700" s="72"/>
      <c r="F15700" s="772" t="s">
        <v>6173</v>
      </c>
      <c r="G15700" s="773">
        <f>D15728</f>
        <v>1040</v>
      </c>
      <c r="I15700" s="72"/>
      <c r="K15700" s="70"/>
    </row>
    <row r="15701" spans="1:12" hidden="1" outlineLevel="1">
      <c r="A15701" s="1478" t="s">
        <v>8738</v>
      </c>
      <c r="B15701" s="1479" t="s">
        <v>608</v>
      </c>
      <c r="C15701" s="1478" t="s">
        <v>8328</v>
      </c>
      <c r="D15701" s="1493" t="s">
        <v>608</v>
      </c>
      <c r="E15701" s="72"/>
      <c r="F15701" s="772" t="s">
        <v>6</v>
      </c>
      <c r="G15701" s="773">
        <f>D15695</f>
        <v>2000</v>
      </c>
      <c r="I15701" s="72"/>
      <c r="K15701" s="70"/>
    </row>
    <row r="15702" spans="1:12" hidden="1" outlineLevel="1">
      <c r="A15702" s="1398" t="s">
        <v>7256</v>
      </c>
      <c r="B15702" s="1399">
        <v>42993</v>
      </c>
      <c r="C15702" s="1400" t="s">
        <v>27</v>
      </c>
      <c r="D15702" s="1401">
        <v>1296.82</v>
      </c>
      <c r="E15702" s="72"/>
      <c r="F15702" s="772" t="s">
        <v>3732</v>
      </c>
      <c r="G15702" s="773">
        <f>D15693</f>
        <v>1000</v>
      </c>
      <c r="I15702" s="72"/>
      <c r="K15702" s="70"/>
    </row>
    <row r="15703" spans="1:12" hidden="1" outlineLevel="1">
      <c r="A15703" s="709" t="s">
        <v>7600</v>
      </c>
      <c r="B15703" s="710">
        <v>42983</v>
      </c>
      <c r="C15703" s="709" t="s">
        <v>3304</v>
      </c>
      <c r="D15703" s="590">
        <v>479.08</v>
      </c>
      <c r="E15703" s="1290"/>
      <c r="F15703" s="772" t="s">
        <v>531</v>
      </c>
      <c r="G15703" s="773">
        <f>D15694</f>
        <v>1790</v>
      </c>
      <c r="I15703" s="72"/>
      <c r="K15703" s="225"/>
    </row>
    <row r="15704" spans="1:12" hidden="1" outlineLevel="1">
      <c r="A15704" s="709" t="s">
        <v>7600</v>
      </c>
      <c r="B15704" s="710">
        <v>42983</v>
      </c>
      <c r="C15704" s="709" t="s">
        <v>614</v>
      </c>
      <c r="D15704" s="590">
        <v>506.82</v>
      </c>
      <c r="E15704" s="1290"/>
      <c r="F15704" s="280" t="s">
        <v>195</v>
      </c>
      <c r="G15704" s="294">
        <f>SUM(G15699:G15703)</f>
        <v>5830</v>
      </c>
      <c r="I15704" s="32"/>
      <c r="K15704" s="225"/>
    </row>
    <row r="15705" spans="1:12" hidden="1" outlineLevel="1">
      <c r="A15705" s="709" t="s">
        <v>7600</v>
      </c>
      <c r="B15705" s="710" t="s">
        <v>608</v>
      </c>
      <c r="C15705" s="709" t="s">
        <v>3305</v>
      </c>
      <c r="D15705" s="590" t="s">
        <v>608</v>
      </c>
      <c r="E15705" s="183"/>
    </row>
    <row r="15706" spans="1:12" hidden="1" outlineLevel="1">
      <c r="A15706" s="545" t="s">
        <v>7431</v>
      </c>
      <c r="B15706" s="546">
        <v>42982</v>
      </c>
      <c r="C15706" s="547" t="s">
        <v>7425</v>
      </c>
      <c r="D15706" s="1366">
        <v>25582</v>
      </c>
      <c r="E15706" s="733"/>
      <c r="G15706" s="2"/>
    </row>
    <row r="15707" spans="1:12" hidden="1" outlineLevel="1">
      <c r="A15707" s="545" t="s">
        <v>7431</v>
      </c>
      <c r="B15707" s="546">
        <v>42989</v>
      </c>
      <c r="C15707" s="1365" t="s">
        <v>8079</v>
      </c>
      <c r="D15707" s="1366">
        <v>6569</v>
      </c>
      <c r="E15707" s="28"/>
      <c r="I15707" s="72"/>
      <c r="K15707" s="2"/>
      <c r="L15707" s="13"/>
    </row>
    <row r="15708" spans="1:12" hidden="1" outlineLevel="1">
      <c r="A15708" s="545" t="s">
        <v>7431</v>
      </c>
      <c r="B15708" s="546" t="s">
        <v>608</v>
      </c>
      <c r="C15708" s="547" t="s">
        <v>8312</v>
      </c>
      <c r="D15708" s="1366" t="s">
        <v>608</v>
      </c>
      <c r="E15708" s="28"/>
      <c r="H15708" s="1009"/>
      <c r="I15708" s="72"/>
      <c r="K15708" s="2"/>
      <c r="L15708" s="13"/>
    </row>
    <row r="15709" spans="1:12" hidden="1" outlineLevel="1">
      <c r="A15709" s="545" t="s">
        <v>7431</v>
      </c>
      <c r="B15709" s="546">
        <v>42982</v>
      </c>
      <c r="C15709" s="547" t="s">
        <v>7426</v>
      </c>
      <c r="D15709" s="1366">
        <v>30000</v>
      </c>
      <c r="E15709" s="28"/>
      <c r="H15709" s="1009"/>
      <c r="I15709" s="72"/>
      <c r="K15709" s="13"/>
      <c r="L15709" s="13"/>
    </row>
    <row r="15710" spans="1:12" hidden="1" outlineLevel="1">
      <c r="A15710" s="545" t="s">
        <v>7431</v>
      </c>
      <c r="B15710" s="546">
        <v>42982</v>
      </c>
      <c r="C15710" s="547" t="s">
        <v>8819</v>
      </c>
      <c r="D15710" s="1366">
        <v>2000</v>
      </c>
      <c r="E15710" s="28"/>
      <c r="H15710" s="1009"/>
      <c r="I15710" s="72"/>
      <c r="K15710" s="13"/>
      <c r="L15710" s="13"/>
    </row>
    <row r="15711" spans="1:12" hidden="1" outlineLevel="1">
      <c r="A15711" s="545" t="s">
        <v>8802</v>
      </c>
      <c r="B15711" s="546">
        <v>42975</v>
      </c>
      <c r="C15711" s="547" t="s">
        <v>7420</v>
      </c>
      <c r="D15711" s="1366">
        <v>8826</v>
      </c>
      <c r="E15711" s="28"/>
      <c r="H15711" s="1009"/>
      <c r="I15711" s="72"/>
      <c r="K15711" s="225"/>
      <c r="L15711" s="13"/>
    </row>
    <row r="15712" spans="1:12" hidden="1" outlineLevel="1">
      <c r="A15712" s="545" t="s">
        <v>8802</v>
      </c>
      <c r="B15712" s="546">
        <v>42975</v>
      </c>
      <c r="C15712" s="547" t="s">
        <v>7422</v>
      </c>
      <c r="D15712" s="1366">
        <v>14613</v>
      </c>
      <c r="E15712" s="28"/>
      <c r="I15712" s="72"/>
      <c r="J15712" s="236"/>
      <c r="K15712" s="2"/>
      <c r="L15712" s="13"/>
    </row>
    <row r="15713" spans="1:12" hidden="1" outlineLevel="1">
      <c r="A15713" s="545" t="s">
        <v>7431</v>
      </c>
      <c r="B15713" s="546" t="s">
        <v>608</v>
      </c>
      <c r="C15713" s="547" t="s">
        <v>7423</v>
      </c>
      <c r="D15713" s="691" t="s">
        <v>608</v>
      </c>
      <c r="E15713" s="28"/>
      <c r="H15713" s="1009"/>
      <c r="I15713" s="72"/>
      <c r="J15713" s="236"/>
      <c r="K15713" s="2"/>
      <c r="L15713" s="13"/>
    </row>
    <row r="15714" spans="1:12" hidden="1" outlineLevel="1">
      <c r="D15714" s="1"/>
      <c r="E15714" s="28"/>
      <c r="H15714" s="1009"/>
      <c r="I15714" s="249"/>
      <c r="J15714" s="236"/>
      <c r="K15714" s="2"/>
      <c r="L15714" s="13"/>
    </row>
    <row r="15715" spans="1:12" ht="15.75" hidden="1" outlineLevel="1">
      <c r="A15715" s="1273" t="s">
        <v>7430</v>
      </c>
      <c r="B15715" s="1410">
        <v>42982</v>
      </c>
      <c r="C15715" s="1273" t="s">
        <v>7428</v>
      </c>
      <c r="D15715" s="905">
        <v>12296</v>
      </c>
      <c r="E15715" s="1489">
        <v>42989</v>
      </c>
      <c r="H15715" s="1009"/>
      <c r="I15715" s="249"/>
      <c r="J15715" s="236"/>
      <c r="K15715" s="2"/>
      <c r="L15715" s="13"/>
    </row>
    <row r="15716" spans="1:12" hidden="1" outlineLevel="1">
      <c r="A15716" s="1411" t="s">
        <v>7411</v>
      </c>
      <c r="B15716" s="1412">
        <v>42979</v>
      </c>
      <c r="C15716" s="1413" t="s">
        <v>7427</v>
      </c>
      <c r="D15716" s="1490">
        <v>14612.82</v>
      </c>
      <c r="E15716" s="1489">
        <v>42981</v>
      </c>
      <c r="F15716" s="1" t="s">
        <v>3454</v>
      </c>
      <c r="G15716" s="1">
        <v>700</v>
      </c>
      <c r="I15716" s="249"/>
      <c r="J15716" s="236"/>
      <c r="K15716" s="2"/>
      <c r="L15716" s="13"/>
    </row>
    <row r="15717" spans="1:12" hidden="1" outlineLevel="1">
      <c r="A15717" s="1407" t="s">
        <v>5208</v>
      </c>
      <c r="B15717" s="1408" t="s">
        <v>608</v>
      </c>
      <c r="C15717" s="1407" t="s">
        <v>7429</v>
      </c>
      <c r="D15717" s="1409" t="s">
        <v>608</v>
      </c>
      <c r="E15717" s="1489" t="s">
        <v>608</v>
      </c>
      <c r="F15717" s="1" t="s">
        <v>3454</v>
      </c>
      <c r="G15717" s="1">
        <v>800</v>
      </c>
      <c r="H15717" s="1009"/>
      <c r="I15717" s="249"/>
      <c r="J15717" s="200"/>
      <c r="K15717" s="2"/>
      <c r="L15717" s="13"/>
    </row>
    <row r="15718" spans="1:12" hidden="1" outlineLevel="1">
      <c r="A15718" s="1485" t="s">
        <v>8749</v>
      </c>
      <c r="B15718" s="1488">
        <v>42982</v>
      </c>
      <c r="C15718" s="1486" t="s">
        <v>8748</v>
      </c>
      <c r="D15718" s="1487">
        <v>15779</v>
      </c>
      <c r="E15718" s="1489">
        <v>42985</v>
      </c>
      <c r="F15718" s="1" t="s">
        <v>3454</v>
      </c>
      <c r="G15718" s="1">
        <v>500</v>
      </c>
      <c r="H15718" s="1009"/>
      <c r="I15718" s="249"/>
      <c r="J15718" s="200"/>
      <c r="K15718" s="2"/>
      <c r="L15718" s="13"/>
    </row>
    <row r="15719" spans="1:12" hidden="1" outlineLevel="1">
      <c r="E15719" s="1290"/>
      <c r="F15719" s="1" t="s">
        <v>8659</v>
      </c>
      <c r="G15719" s="1">
        <v>900</v>
      </c>
      <c r="H15719" s="1009"/>
      <c r="I15719" s="249"/>
      <c r="K15719" s="13"/>
      <c r="L15719" s="13"/>
    </row>
    <row r="15720" spans="1:12" ht="15.75" hidden="1" outlineLevel="1">
      <c r="A15720" s="1273" t="s">
        <v>7430</v>
      </c>
      <c r="B15720" s="1410"/>
      <c r="C15720" s="1273" t="s">
        <v>7428</v>
      </c>
      <c r="D15720" s="905">
        <v>8807.99</v>
      </c>
      <c r="E15720" s="1489">
        <v>43019</v>
      </c>
      <c r="F15720" s="1" t="s">
        <v>8660</v>
      </c>
      <c r="G15720" s="1">
        <f>152+116</f>
        <v>268</v>
      </c>
      <c r="H15720" s="1009"/>
      <c r="I15720" s="249"/>
      <c r="K15720" s="13"/>
      <c r="L15720" s="13"/>
    </row>
    <row r="15721" spans="1:12" hidden="1" outlineLevel="1">
      <c r="A15721" s="1411" t="s">
        <v>7411</v>
      </c>
      <c r="B15721" s="1412"/>
      <c r="C15721" s="1413" t="s">
        <v>7427</v>
      </c>
      <c r="D15721" s="1490">
        <v>4660.1000000000004</v>
      </c>
      <c r="E15721" s="1489">
        <v>43012</v>
      </c>
      <c r="F15721" s="1" t="s">
        <v>57</v>
      </c>
      <c r="G15721" s="1">
        <v>32</v>
      </c>
      <c r="I15721" s="249"/>
      <c r="J15721" s="236"/>
      <c r="K15721" s="2"/>
      <c r="L15721" s="13"/>
    </row>
    <row r="15722" spans="1:12" hidden="1" outlineLevel="1">
      <c r="A15722" s="1407" t="s">
        <v>5208</v>
      </c>
      <c r="B15722" s="1408"/>
      <c r="C15722" s="1407" t="s">
        <v>7429</v>
      </c>
      <c r="D15722" s="1409" t="s">
        <v>608</v>
      </c>
      <c r="E15722" s="1489" t="s">
        <v>608</v>
      </c>
      <c r="F15722" s="1" t="s">
        <v>3546</v>
      </c>
      <c r="G15722" s="1">
        <f>SUM(G15716:G15721)</f>
        <v>3200</v>
      </c>
      <c r="H15722" s="1009"/>
      <c r="I15722" s="249"/>
      <c r="J15722" s="200"/>
      <c r="K15722" s="2"/>
      <c r="L15722" s="13"/>
    </row>
    <row r="15723" spans="1:12" hidden="1" outlineLevel="1">
      <c r="A15723" s="1485" t="s">
        <v>8749</v>
      </c>
      <c r="B15723" s="1488"/>
      <c r="C15723" s="1486" t="s">
        <v>8748</v>
      </c>
      <c r="D15723" s="1487">
        <v>1427</v>
      </c>
      <c r="E15723" s="1489">
        <v>43016</v>
      </c>
      <c r="F15723" s="1" t="s">
        <v>2164</v>
      </c>
      <c r="G15723" s="1">
        <v>2200</v>
      </c>
      <c r="H15723" s="1009"/>
      <c r="I15723" s="249"/>
      <c r="K15723" s="13"/>
      <c r="L15723" s="13"/>
    </row>
    <row r="15724" spans="1:12" hidden="1" outlineLevel="1">
      <c r="E15724" s="2"/>
      <c r="F15724" s="182" t="s">
        <v>8719</v>
      </c>
      <c r="G15724" s="182">
        <v>1000</v>
      </c>
      <c r="H15724" s="1009"/>
      <c r="I15724" s="249"/>
      <c r="K15724" s="13"/>
      <c r="L15724" s="13"/>
    </row>
    <row r="15725" spans="1:12" hidden="1" outlineLevel="1">
      <c r="A15725" s="438" t="s">
        <v>421</v>
      </c>
      <c r="B15725" s="549">
        <v>42998</v>
      </c>
      <c r="C15725" s="554" t="s">
        <v>8801</v>
      </c>
      <c r="D15725" s="587">
        <f>30*43</f>
        <v>1290</v>
      </c>
      <c r="F15725" s="1" t="s">
        <v>8718</v>
      </c>
      <c r="G15725" s="1">
        <v>1800</v>
      </c>
      <c r="I15725" s="249"/>
      <c r="K15725" s="13"/>
      <c r="L15725" s="13"/>
    </row>
    <row r="15726" spans="1:12" hidden="1" outlineLevel="1">
      <c r="A15726" s="438" t="s">
        <v>421</v>
      </c>
      <c r="B15726" s="549">
        <v>42998</v>
      </c>
      <c r="C15726" s="554" t="s">
        <v>2598</v>
      </c>
      <c r="D15726" s="587">
        <v>180</v>
      </c>
      <c r="E15726" s="72"/>
      <c r="H15726" s="1009"/>
      <c r="I15726" s="249"/>
      <c r="K15726" s="13"/>
      <c r="L15726" s="13"/>
    </row>
    <row r="15727" spans="1:12" ht="30" hidden="1" outlineLevel="1">
      <c r="A15727" s="438" t="s">
        <v>6087</v>
      </c>
      <c r="B15727" s="549">
        <v>42998</v>
      </c>
      <c r="C15727" s="554" t="s">
        <v>8850</v>
      </c>
      <c r="D15727" s="587">
        <f>43*10</f>
        <v>430</v>
      </c>
      <c r="E15727" s="28"/>
      <c r="H15727" s="1009"/>
      <c r="I15727" s="249"/>
      <c r="K15727" s="13"/>
      <c r="L15727" s="13"/>
    </row>
    <row r="15728" spans="1:12" hidden="1" outlineLevel="1">
      <c r="A15728" s="438" t="s">
        <v>421</v>
      </c>
      <c r="B15728" s="549">
        <v>42998</v>
      </c>
      <c r="C15728" s="554" t="s">
        <v>4050</v>
      </c>
      <c r="D15728" s="587">
        <f>D15725+D15726-D15727</f>
        <v>1040</v>
      </c>
      <c r="E15728" s="399"/>
      <c r="F15728" s="182" t="s">
        <v>8729</v>
      </c>
      <c r="G15728" s="182">
        <v>2990</v>
      </c>
      <c r="H15728" s="1009"/>
      <c r="I15728" s="249"/>
      <c r="K15728" s="13"/>
      <c r="L15728" s="13"/>
    </row>
    <row r="15729" spans="2:12" hidden="1" outlineLevel="1">
      <c r="B15729" s="249"/>
      <c r="I15729" s="249"/>
      <c r="K15729" s="13"/>
      <c r="L15729" s="13"/>
    </row>
    <row r="15730" spans="2:12" hidden="1" outlineLevel="1">
      <c r="B15730" s="249">
        <v>42979</v>
      </c>
      <c r="C15730" s="236" t="s">
        <v>8803</v>
      </c>
      <c r="D15730" s="70">
        <v>200</v>
      </c>
      <c r="G15730" s="182">
        <f>G15728+G15724</f>
        <v>3990</v>
      </c>
      <c r="H15730" s="1009"/>
      <c r="I15730" s="32"/>
      <c r="K15730" s="13"/>
      <c r="L15730" s="13"/>
    </row>
    <row r="15731" spans="2:12" hidden="1" outlineLevel="1">
      <c r="B15731" s="249">
        <v>42979</v>
      </c>
      <c r="C15731" s="236" t="s">
        <v>525</v>
      </c>
      <c r="D15731" s="70">
        <v>200</v>
      </c>
      <c r="H15731" s="1009"/>
      <c r="I15731" s="32"/>
      <c r="K15731" s="13"/>
      <c r="L15731" s="13"/>
    </row>
    <row r="15732" spans="2:12" hidden="1" outlineLevel="1">
      <c r="B15732" s="249">
        <v>42979</v>
      </c>
      <c r="C15732" s="1" t="s">
        <v>8804</v>
      </c>
      <c r="D15732" s="2">
        <v>100</v>
      </c>
      <c r="F15732" s="1" t="s">
        <v>8809</v>
      </c>
      <c r="H15732" s="1009"/>
      <c r="I15732" s="32"/>
      <c r="K15732" s="13"/>
      <c r="L15732" s="13"/>
    </row>
    <row r="15733" spans="2:12" hidden="1" outlineLevel="1">
      <c r="B15733" s="249">
        <v>42979</v>
      </c>
      <c r="C15733" s="1" t="s">
        <v>23</v>
      </c>
      <c r="D15733" s="2">
        <v>120</v>
      </c>
      <c r="F15733" s="1" t="s">
        <v>8810</v>
      </c>
      <c r="G15733" s="870">
        <v>3500</v>
      </c>
      <c r="I15733" s="32"/>
      <c r="K15733" s="13"/>
      <c r="L15733" s="13"/>
    </row>
    <row r="15734" spans="2:12" hidden="1" outlineLevel="1">
      <c r="B15734" s="249">
        <v>42979</v>
      </c>
      <c r="C15734" s="1" t="s">
        <v>205</v>
      </c>
      <c r="D15734" s="2">
        <v>150</v>
      </c>
      <c r="F15734" s="1" t="s">
        <v>8811</v>
      </c>
      <c r="G15734" s="870">
        <v>5000</v>
      </c>
      <c r="H15734" s="1009"/>
      <c r="I15734" s="32"/>
      <c r="K15734" s="13"/>
      <c r="L15734" s="13"/>
    </row>
    <row r="15735" spans="2:12" hidden="1" outlineLevel="1">
      <c r="B15735" s="249">
        <v>42980</v>
      </c>
      <c r="C15735" s="1" t="s">
        <v>2556</v>
      </c>
      <c r="D15735" s="2">
        <v>120</v>
      </c>
      <c r="G15735" s="870">
        <f>SUM(G15733:G15734)</f>
        <v>8500</v>
      </c>
      <c r="H15735" s="1009"/>
      <c r="I15735" s="32"/>
      <c r="K15735" s="13"/>
      <c r="L15735" s="13"/>
    </row>
    <row r="15736" spans="2:12" hidden="1" outlineLevel="1">
      <c r="B15736" s="249">
        <v>42980</v>
      </c>
      <c r="C15736" s="1" t="s">
        <v>8805</v>
      </c>
      <c r="D15736" s="2">
        <v>120</v>
      </c>
      <c r="F15736" s="1" t="s">
        <v>8812</v>
      </c>
      <c r="G15736" s="870">
        <v>3500</v>
      </c>
      <c r="I15736" s="32"/>
      <c r="K15736" s="13"/>
      <c r="L15736" s="13"/>
    </row>
    <row r="15737" spans="2:12" hidden="1" outlineLevel="1">
      <c r="B15737" s="249">
        <v>42980</v>
      </c>
      <c r="C15737" s="1" t="s">
        <v>8806</v>
      </c>
      <c r="D15737" s="2">
        <v>100</v>
      </c>
      <c r="G15737" s="870">
        <f>G15735-G15736</f>
        <v>5000</v>
      </c>
      <c r="H15737" s="1009"/>
      <c r="I15737" s="32"/>
      <c r="K15737" s="13"/>
      <c r="L15737" s="13"/>
    </row>
    <row r="15738" spans="2:12" hidden="1" outlineLevel="1">
      <c r="B15738" s="249">
        <v>42980</v>
      </c>
      <c r="C15738" s="1" t="s">
        <v>8808</v>
      </c>
      <c r="D15738" s="2">
        <v>400</v>
      </c>
      <c r="F15738" s="1" t="s">
        <v>8886</v>
      </c>
      <c r="G15738" s="870">
        <v>2000</v>
      </c>
      <c r="H15738" s="1009"/>
      <c r="I15738" s="32"/>
      <c r="K15738" s="13"/>
      <c r="L15738" s="13"/>
    </row>
    <row r="15739" spans="2:12" hidden="1" outlineLevel="1">
      <c r="B15739" s="249">
        <v>42980</v>
      </c>
      <c r="C15739" s="1" t="s">
        <v>401</v>
      </c>
      <c r="D15739" s="2">
        <v>30</v>
      </c>
      <c r="F15739" s="1" t="s">
        <v>8887</v>
      </c>
      <c r="G15739" s="870">
        <f>G15737-G15738</f>
        <v>3000</v>
      </c>
      <c r="I15739" s="32"/>
      <c r="K15739" s="13"/>
      <c r="L15739" s="13"/>
    </row>
    <row r="15740" spans="2:12" hidden="1" outlineLevel="1">
      <c r="B15740" s="249">
        <v>42980</v>
      </c>
      <c r="C15740" s="1" t="s">
        <v>8807</v>
      </c>
      <c r="D15740" s="2">
        <v>60</v>
      </c>
      <c r="F15740" s="1" t="s">
        <v>2119</v>
      </c>
      <c r="G15740" s="870">
        <v>5000</v>
      </c>
      <c r="I15740" s="32"/>
      <c r="K15740" s="13"/>
      <c r="L15740" s="13"/>
    </row>
    <row r="15741" spans="2:12" hidden="1" outlineLevel="1">
      <c r="B15741" s="249">
        <v>42981</v>
      </c>
      <c r="C15741" s="1" t="s">
        <v>8811</v>
      </c>
      <c r="D15741" s="2">
        <v>300</v>
      </c>
      <c r="F15741" s="1" t="s">
        <v>7446</v>
      </c>
      <c r="G15741" s="870">
        <v>3500</v>
      </c>
      <c r="I15741" s="32"/>
      <c r="K15741" s="13"/>
      <c r="L15741" s="13"/>
    </row>
    <row r="15742" spans="2:12" hidden="1" outlineLevel="1">
      <c r="B15742" s="249">
        <v>42981</v>
      </c>
      <c r="C15742" s="1" t="s">
        <v>51</v>
      </c>
      <c r="D15742" s="2">
        <v>200</v>
      </c>
      <c r="G15742" s="870">
        <f>SUM(G15739:G15741)</f>
        <v>11500</v>
      </c>
      <c r="I15742" s="32"/>
      <c r="K15742" s="13"/>
      <c r="L15742" s="13"/>
    </row>
    <row r="15743" spans="2:12" hidden="1" outlineLevel="1">
      <c r="B15743" s="249">
        <v>42981</v>
      </c>
      <c r="C15743" s="1" t="s">
        <v>23</v>
      </c>
      <c r="D15743" s="2">
        <v>120</v>
      </c>
      <c r="F15743" s="1" t="s">
        <v>8888</v>
      </c>
      <c r="G15743" s="870">
        <v>14000</v>
      </c>
      <c r="H15743" s="1009"/>
      <c r="I15743" s="32"/>
      <c r="K15743" s="13"/>
      <c r="L15743" s="13"/>
    </row>
    <row r="15744" spans="2:12" hidden="1" outlineLevel="1">
      <c r="B15744" s="249">
        <v>42982</v>
      </c>
      <c r="C15744" s="1" t="s">
        <v>525</v>
      </c>
      <c r="D15744" s="2">
        <v>190</v>
      </c>
      <c r="F15744" s="1" t="s">
        <v>8889</v>
      </c>
      <c r="G15744" s="399">
        <f>G15743-G15742</f>
        <v>2500</v>
      </c>
      <c r="I15744" s="32"/>
      <c r="K15744" s="13"/>
      <c r="L15744" s="13"/>
    </row>
    <row r="15745" spans="2:12" hidden="1" outlineLevel="1">
      <c r="B15745" s="249">
        <v>42982</v>
      </c>
      <c r="C15745" s="1" t="s">
        <v>246</v>
      </c>
      <c r="D15745" s="2">
        <v>230</v>
      </c>
      <c r="I15745" s="32"/>
      <c r="K15745" s="13"/>
      <c r="L15745" s="13"/>
    </row>
    <row r="15746" spans="2:12" hidden="1" outlineLevel="1">
      <c r="B15746" s="249">
        <v>42982</v>
      </c>
      <c r="C15746" s="1" t="s">
        <v>111</v>
      </c>
      <c r="D15746" s="2">
        <v>70</v>
      </c>
      <c r="F15746" s="1" t="s">
        <v>8686</v>
      </c>
      <c r="G15746" s="870"/>
      <c r="I15746" s="32"/>
      <c r="K15746" s="13"/>
    </row>
    <row r="15747" spans="2:12" hidden="1" outlineLevel="1">
      <c r="B15747" s="249">
        <v>42982</v>
      </c>
      <c r="C15747" s="1" t="s">
        <v>431</v>
      </c>
      <c r="D15747" s="2">
        <v>20</v>
      </c>
      <c r="F15747" s="1" t="s">
        <v>8689</v>
      </c>
      <c r="G15747" s="870"/>
      <c r="I15747" s="32"/>
      <c r="K15747" s="13"/>
    </row>
    <row r="15748" spans="2:12" hidden="1" outlineLevel="1">
      <c r="B15748" s="249">
        <v>42983</v>
      </c>
      <c r="C15748" s="1" t="s">
        <v>367</v>
      </c>
      <c r="D15748" s="2">
        <v>10</v>
      </c>
      <c r="F15748" s="1" t="s">
        <v>8688</v>
      </c>
      <c r="G15748" s="870"/>
      <c r="I15748" s="32"/>
      <c r="K15748" s="13"/>
    </row>
    <row r="15749" spans="2:12" hidden="1" outlineLevel="1">
      <c r="B15749" s="249">
        <v>42983</v>
      </c>
      <c r="C15749" s="1" t="s">
        <v>114</v>
      </c>
      <c r="D15749" s="2">
        <v>140</v>
      </c>
      <c r="F15749" s="1" t="s">
        <v>8687</v>
      </c>
      <c r="G15749" s="870"/>
      <c r="I15749" s="32"/>
      <c r="J15749" s="2"/>
      <c r="K15749" s="13"/>
    </row>
    <row r="15750" spans="2:12" hidden="1" outlineLevel="1">
      <c r="B15750" s="249">
        <v>42983</v>
      </c>
      <c r="C15750" s="1" t="s">
        <v>525</v>
      </c>
      <c r="D15750" s="2">
        <v>250</v>
      </c>
      <c r="F15750" s="1" t="s">
        <v>8690</v>
      </c>
      <c r="G15750" s="870"/>
      <c r="K15750" s="13"/>
    </row>
    <row r="15751" spans="2:12" hidden="1" outlineLevel="1">
      <c r="B15751" s="249">
        <v>42983</v>
      </c>
      <c r="C15751" s="1" t="s">
        <v>246</v>
      </c>
      <c r="D15751" s="2">
        <v>200</v>
      </c>
      <c r="F15751" s="1" t="s">
        <v>8778</v>
      </c>
      <c r="G15751" s="870"/>
      <c r="I15751" s="32"/>
      <c r="K15751" s="13"/>
    </row>
    <row r="15752" spans="2:12" hidden="1" outlineLevel="1">
      <c r="B15752" s="249">
        <v>42983</v>
      </c>
      <c r="C15752" s="1" t="s">
        <v>23</v>
      </c>
      <c r="D15752" s="2">
        <v>170</v>
      </c>
      <c r="F15752" s="1" t="s">
        <v>8813</v>
      </c>
      <c r="G15752" s="870"/>
      <c r="H15752" s="1009"/>
      <c r="K15752" s="13"/>
    </row>
    <row r="15753" spans="2:12" hidden="1" outlineLevel="1">
      <c r="B15753" s="249">
        <v>42983</v>
      </c>
      <c r="C15753" s="1" t="s">
        <v>163</v>
      </c>
      <c r="D15753" s="2">
        <v>70</v>
      </c>
      <c r="G15753" s="870"/>
      <c r="K15753" s="13"/>
    </row>
    <row r="15754" spans="2:12" hidden="1" outlineLevel="1">
      <c r="B15754" s="249">
        <v>42984</v>
      </c>
      <c r="C15754" s="1" t="s">
        <v>525</v>
      </c>
      <c r="D15754" s="2">
        <v>270</v>
      </c>
      <c r="G15754" s="870"/>
      <c r="K15754" s="13"/>
    </row>
    <row r="15755" spans="2:12" hidden="1" outlineLevel="1">
      <c r="B15755" s="249">
        <v>42985</v>
      </c>
      <c r="C15755" s="1" t="s">
        <v>525</v>
      </c>
      <c r="D15755" s="2">
        <v>160</v>
      </c>
      <c r="G15755" s="2"/>
      <c r="K15755" s="13"/>
    </row>
    <row r="15756" spans="2:12" hidden="1" outlineLevel="1">
      <c r="B15756" s="249">
        <v>42986</v>
      </c>
      <c r="C15756" s="1" t="s">
        <v>114</v>
      </c>
      <c r="D15756" s="2">
        <v>70</v>
      </c>
      <c r="G15756" s="2"/>
      <c r="K15756" s="13"/>
    </row>
    <row r="15757" spans="2:12" hidden="1" outlineLevel="1">
      <c r="B15757" s="249">
        <v>42986</v>
      </c>
      <c r="C15757" s="1" t="s">
        <v>23</v>
      </c>
      <c r="D15757" s="2">
        <v>330</v>
      </c>
      <c r="G15757" s="399"/>
      <c r="H15757" s="1009"/>
    </row>
    <row r="15758" spans="2:12" hidden="1" outlineLevel="1">
      <c r="B15758" s="249">
        <v>42986</v>
      </c>
      <c r="C15758" s="1" t="s">
        <v>525</v>
      </c>
      <c r="D15758" s="2">
        <v>160</v>
      </c>
      <c r="F15758" s="32"/>
      <c r="G15758" s="2"/>
      <c r="H15758" s="1009"/>
      <c r="K15758" s="13"/>
    </row>
    <row r="15759" spans="2:12" hidden="1" outlineLevel="1">
      <c r="B15759" s="249">
        <v>42986</v>
      </c>
      <c r="C15759" s="1" t="s">
        <v>3442</v>
      </c>
      <c r="D15759" s="2">
        <v>150</v>
      </c>
    </row>
    <row r="15760" spans="2:12" hidden="1" outlineLevel="1">
      <c r="B15760" s="249">
        <v>42987</v>
      </c>
      <c r="C15760" s="1" t="s">
        <v>8844</v>
      </c>
      <c r="D15760" s="2">
        <v>10</v>
      </c>
    </row>
    <row r="15761" spans="2:11" hidden="1" outlineLevel="1">
      <c r="B15761" s="249">
        <v>42987</v>
      </c>
      <c r="C15761" s="1" t="s">
        <v>173</v>
      </c>
      <c r="D15761" s="2">
        <v>130</v>
      </c>
      <c r="F15761" s="1362"/>
      <c r="G15761" s="1362"/>
    </row>
    <row r="15762" spans="2:11" hidden="1" outlineLevel="1">
      <c r="B15762" s="249">
        <v>42987</v>
      </c>
      <c r="C15762" s="1" t="s">
        <v>6373</v>
      </c>
      <c r="D15762" s="2">
        <v>2000</v>
      </c>
      <c r="F15762" s="1362"/>
      <c r="G15762" s="1362"/>
      <c r="I15762" s="72"/>
      <c r="K15762" s="2"/>
    </row>
    <row r="15763" spans="2:11" hidden="1" outlineLevel="1">
      <c r="B15763" s="249">
        <v>42987</v>
      </c>
      <c r="C15763" s="1" t="s">
        <v>8845</v>
      </c>
      <c r="D15763" s="2">
        <v>700</v>
      </c>
      <c r="F15763" s="1362"/>
      <c r="G15763" s="1362"/>
      <c r="I15763" s="32"/>
      <c r="K15763" s="2"/>
    </row>
    <row r="15764" spans="2:11" hidden="1" outlineLevel="1">
      <c r="B15764" s="249">
        <v>42987</v>
      </c>
      <c r="C15764" s="1" t="s">
        <v>114</v>
      </c>
      <c r="D15764" s="2">
        <v>100</v>
      </c>
      <c r="F15764" s="1362"/>
      <c r="G15764" s="1362"/>
    </row>
    <row r="15765" spans="2:11" hidden="1" outlineLevel="1">
      <c r="B15765" s="249">
        <v>42987</v>
      </c>
      <c r="C15765" s="1" t="s">
        <v>289</v>
      </c>
      <c r="D15765" s="2">
        <v>20</v>
      </c>
      <c r="F15765" s="1362"/>
      <c r="G15765" s="1362"/>
    </row>
    <row r="15766" spans="2:11" hidden="1" outlineLevel="1">
      <c r="B15766" s="249">
        <v>42987</v>
      </c>
      <c r="C15766" s="1" t="s">
        <v>516</v>
      </c>
      <c r="D15766" s="2">
        <v>100</v>
      </c>
      <c r="F15766" s="231"/>
      <c r="G15766" s="194"/>
    </row>
    <row r="15767" spans="2:11" hidden="1" outlineLevel="1">
      <c r="B15767" s="249">
        <v>42987</v>
      </c>
      <c r="C15767" s="1" t="s">
        <v>2734</v>
      </c>
      <c r="D15767" s="2">
        <v>50</v>
      </c>
      <c r="F15767" s="2"/>
    </row>
    <row r="15768" spans="2:11" hidden="1" outlineLevel="1">
      <c r="B15768" s="249">
        <v>42987</v>
      </c>
      <c r="C15768" s="1" t="s">
        <v>8846</v>
      </c>
      <c r="D15768" s="2">
        <v>230</v>
      </c>
      <c r="F15768" s="2"/>
    </row>
    <row r="15769" spans="2:11" hidden="1" outlineLevel="1">
      <c r="B15769" s="249">
        <v>42987</v>
      </c>
      <c r="C15769" s="1" t="s">
        <v>2868</v>
      </c>
      <c r="D15769" s="2">
        <v>150</v>
      </c>
    </row>
    <row r="15770" spans="2:11" hidden="1" outlineLevel="1">
      <c r="B15770" s="249">
        <v>42987</v>
      </c>
      <c r="C15770" s="1" t="s">
        <v>3283</v>
      </c>
      <c r="D15770" s="2">
        <v>250</v>
      </c>
      <c r="G15770" s="2"/>
      <c r="H15770" s="2"/>
      <c r="I15770" s="2"/>
    </row>
    <row r="15771" spans="2:11" hidden="1" outlineLevel="1">
      <c r="B15771" s="249">
        <v>42987</v>
      </c>
      <c r="C15771" s="1" t="s">
        <v>23</v>
      </c>
      <c r="D15771" s="2">
        <v>150</v>
      </c>
      <c r="F15771" s="2"/>
      <c r="G15771" s="2"/>
      <c r="H15771" s="2"/>
      <c r="I15771" s="2"/>
    </row>
    <row r="15772" spans="2:11" hidden="1" outlineLevel="1">
      <c r="B15772" s="249">
        <v>42987</v>
      </c>
      <c r="C15772" s="1" t="s">
        <v>112</v>
      </c>
      <c r="D15772" s="2">
        <v>30</v>
      </c>
      <c r="F15772" s="2"/>
      <c r="G15772" s="2"/>
      <c r="H15772" s="2"/>
      <c r="I15772" s="2"/>
    </row>
    <row r="15773" spans="2:11" hidden="1" outlineLevel="1">
      <c r="B15773" s="249">
        <v>42988</v>
      </c>
      <c r="C15773" s="1" t="s">
        <v>57</v>
      </c>
      <c r="D15773" s="2">
        <v>200</v>
      </c>
      <c r="G15773" s="2"/>
      <c r="H15773" s="2"/>
      <c r="I15773" s="2"/>
    </row>
    <row r="15774" spans="2:11" hidden="1" outlineLevel="1">
      <c r="B15774" s="249">
        <v>42988</v>
      </c>
      <c r="C15774" s="1" t="s">
        <v>246</v>
      </c>
      <c r="D15774" s="2">
        <v>300</v>
      </c>
      <c r="G15774" s="2"/>
      <c r="H15774" s="2"/>
      <c r="I15774" s="2"/>
    </row>
    <row r="15775" spans="2:11" hidden="1" outlineLevel="1">
      <c r="B15775" s="249">
        <v>42988</v>
      </c>
      <c r="C15775" s="1" t="s">
        <v>51</v>
      </c>
      <c r="D15775" s="2">
        <v>205</v>
      </c>
      <c r="F15775" s="2"/>
      <c r="G15775" s="2"/>
      <c r="H15775" s="2"/>
      <c r="I15775" s="2"/>
    </row>
    <row r="15776" spans="2:11" hidden="1" outlineLevel="1">
      <c r="B15776" s="249">
        <v>42988</v>
      </c>
      <c r="C15776" s="1" t="s">
        <v>111</v>
      </c>
      <c r="D15776" s="2">
        <v>35</v>
      </c>
      <c r="F15776" s="2"/>
      <c r="G15776" s="2"/>
      <c r="H15776" s="2"/>
      <c r="I15776" s="2"/>
    </row>
    <row r="15777" spans="2:8" hidden="1" outlineLevel="1">
      <c r="B15777" s="249">
        <v>42989</v>
      </c>
      <c r="C15777" s="1" t="s">
        <v>525</v>
      </c>
      <c r="D15777" s="2">
        <v>200</v>
      </c>
      <c r="G15777" s="2"/>
      <c r="H15777" s="2"/>
    </row>
    <row r="15778" spans="2:8" hidden="1" outlineLevel="1">
      <c r="B15778" s="249">
        <v>42989</v>
      </c>
      <c r="C15778" s="1" t="s">
        <v>23</v>
      </c>
      <c r="D15778" s="2">
        <v>200</v>
      </c>
      <c r="F15778" s="2"/>
      <c r="G15778" s="2"/>
      <c r="H15778" s="2"/>
    </row>
    <row r="15779" spans="2:8" hidden="1" outlineLevel="1">
      <c r="B15779" s="249">
        <v>42989</v>
      </c>
      <c r="C15779" s="1" t="s">
        <v>8849</v>
      </c>
      <c r="D15779" s="2">
        <v>100</v>
      </c>
      <c r="F15779" s="2"/>
      <c r="H15779" s="7"/>
    </row>
    <row r="15780" spans="2:8" hidden="1" outlineLevel="1">
      <c r="B15780" s="249">
        <v>42990</v>
      </c>
      <c r="C15780" s="1" t="s">
        <v>525</v>
      </c>
      <c r="D15780" s="2">
        <v>210</v>
      </c>
      <c r="F15780" s="2"/>
      <c r="H15780" s="7"/>
    </row>
    <row r="15781" spans="2:8" hidden="1" outlineLevel="1">
      <c r="B15781" s="249">
        <v>42990</v>
      </c>
      <c r="C15781" s="1" t="s">
        <v>189</v>
      </c>
      <c r="D15781" s="2">
        <v>520</v>
      </c>
      <c r="H15781" s="7"/>
    </row>
    <row r="15782" spans="2:8" hidden="1" outlineLevel="1">
      <c r="B15782" s="249">
        <v>42990</v>
      </c>
      <c r="C15782" s="1" t="s">
        <v>114</v>
      </c>
      <c r="D15782" s="2">
        <v>70</v>
      </c>
      <c r="F15782" s="2"/>
      <c r="G15782" s="2"/>
    </row>
    <row r="15783" spans="2:8" hidden="1" outlineLevel="1">
      <c r="B15783" s="249">
        <v>42991</v>
      </c>
      <c r="C15783" s="1" t="s">
        <v>401</v>
      </c>
      <c r="D15783" s="2">
        <v>60</v>
      </c>
      <c r="G15783" s="2"/>
    </row>
    <row r="15784" spans="2:8" hidden="1" outlineLevel="1">
      <c r="B15784" s="249">
        <v>42991</v>
      </c>
      <c r="C15784" s="1" t="s">
        <v>80</v>
      </c>
      <c r="D15784" s="2">
        <v>60</v>
      </c>
      <c r="G15784" s="2"/>
    </row>
    <row r="15785" spans="2:8" hidden="1" outlineLevel="1">
      <c r="B15785" s="249">
        <v>42991</v>
      </c>
      <c r="C15785" s="1" t="s">
        <v>224</v>
      </c>
      <c r="D15785" s="2">
        <v>200</v>
      </c>
      <c r="F15785" s="2"/>
    </row>
    <row r="15786" spans="2:8" hidden="1" outlineLevel="1">
      <c r="B15786" s="249">
        <v>42991</v>
      </c>
      <c r="C15786" s="1" t="s">
        <v>516</v>
      </c>
      <c r="D15786" s="2">
        <v>45</v>
      </c>
    </row>
    <row r="15787" spans="2:8" hidden="1" outlineLevel="1">
      <c r="B15787" s="249">
        <v>42991</v>
      </c>
      <c r="C15787" s="1" t="s">
        <v>58</v>
      </c>
      <c r="D15787" s="2">
        <v>25</v>
      </c>
    </row>
    <row r="15788" spans="2:8" hidden="1" outlineLevel="1">
      <c r="B15788" s="249">
        <v>42991</v>
      </c>
      <c r="C15788" s="1" t="s">
        <v>223</v>
      </c>
      <c r="D15788" s="2">
        <v>105</v>
      </c>
      <c r="F15788" s="2"/>
    </row>
    <row r="15789" spans="2:8" hidden="1" outlineLevel="1">
      <c r="B15789" s="249">
        <v>42991</v>
      </c>
      <c r="C15789" s="1" t="s">
        <v>968</v>
      </c>
      <c r="D15789" s="2">
        <v>20</v>
      </c>
    </row>
    <row r="15790" spans="2:8" hidden="1" outlineLevel="1">
      <c r="B15790" s="249">
        <v>42991</v>
      </c>
      <c r="C15790" s="1" t="s">
        <v>289</v>
      </c>
      <c r="D15790" s="2">
        <v>45</v>
      </c>
      <c r="F15790" s="2"/>
    </row>
    <row r="15791" spans="2:8" hidden="1" outlineLevel="1">
      <c r="B15791" s="249">
        <v>42991</v>
      </c>
      <c r="C15791" s="1" t="s">
        <v>2590</v>
      </c>
      <c r="D15791" s="2">
        <v>70</v>
      </c>
    </row>
    <row r="15792" spans="2:8" hidden="1" outlineLevel="1">
      <c r="B15792" s="249">
        <v>42991</v>
      </c>
      <c r="C15792" s="1" t="s">
        <v>114</v>
      </c>
      <c r="D15792" s="2">
        <v>85</v>
      </c>
      <c r="F15792" s="2"/>
    </row>
    <row r="15793" spans="2:15" hidden="1" outlineLevel="1">
      <c r="B15793" s="249">
        <v>42992</v>
      </c>
      <c r="C15793" s="1" t="s">
        <v>525</v>
      </c>
      <c r="D15793" s="2">
        <v>180</v>
      </c>
      <c r="F15793" s="2"/>
    </row>
    <row r="15794" spans="2:15" hidden="1" outlineLevel="1">
      <c r="B15794" s="249">
        <v>42992</v>
      </c>
      <c r="C15794" s="1" t="s">
        <v>23</v>
      </c>
      <c r="D15794" s="2">
        <v>200</v>
      </c>
    </row>
    <row r="15795" spans="2:15" hidden="1" outlineLevel="1">
      <c r="B15795" s="249">
        <v>42993</v>
      </c>
      <c r="C15795" s="1" t="s">
        <v>525</v>
      </c>
      <c r="D15795" s="2">
        <v>300</v>
      </c>
      <c r="F15795" s="2"/>
    </row>
    <row r="15796" spans="2:15" hidden="1" outlineLevel="1">
      <c r="B15796" s="249">
        <v>42993</v>
      </c>
      <c r="C15796" s="1" t="s">
        <v>8861</v>
      </c>
      <c r="D15796" s="2">
        <v>300</v>
      </c>
      <c r="F15796" s="233"/>
      <c r="G15796"/>
      <c r="H15796"/>
      <c r="I15796"/>
      <c r="J15796"/>
      <c r="K15796"/>
      <c r="L15796"/>
      <c r="M15796"/>
      <c r="N15796"/>
      <c r="O15796"/>
    </row>
    <row r="15797" spans="2:15" hidden="1" outlineLevel="1">
      <c r="B15797" s="249">
        <v>42993</v>
      </c>
      <c r="C15797" s="1" t="s">
        <v>246</v>
      </c>
      <c r="D15797" s="2">
        <v>170</v>
      </c>
    </row>
    <row r="15798" spans="2:15" hidden="1" outlineLevel="1">
      <c r="B15798" s="249">
        <v>42993</v>
      </c>
      <c r="C15798" s="1" t="s">
        <v>2845</v>
      </c>
      <c r="D15798" s="2">
        <v>300</v>
      </c>
      <c r="G15798" s="2"/>
      <c r="I15798" s="32"/>
      <c r="K15798" s="2"/>
    </row>
    <row r="15799" spans="2:15" hidden="1" outlineLevel="1">
      <c r="B15799" s="249">
        <v>42993</v>
      </c>
      <c r="C15799" s="1" t="s">
        <v>7102</v>
      </c>
      <c r="D15799" s="2">
        <v>160</v>
      </c>
      <c r="F15799" s="2"/>
      <c r="I15799" s="32"/>
      <c r="K15799" s="2"/>
    </row>
    <row r="15800" spans="2:15" hidden="1" outlineLevel="1">
      <c r="B15800" s="249">
        <v>42994</v>
      </c>
      <c r="C15800" s="2" t="s">
        <v>246</v>
      </c>
      <c r="D15800" s="2">
        <v>120</v>
      </c>
      <c r="F15800" s="2"/>
    </row>
    <row r="15801" spans="2:15" hidden="1" outlineLevel="1">
      <c r="B15801" s="249">
        <v>42994</v>
      </c>
      <c r="C15801" s="2" t="s">
        <v>516</v>
      </c>
      <c r="D15801" s="2">
        <v>50</v>
      </c>
      <c r="F15801" s="2"/>
    </row>
    <row r="15802" spans="2:15" hidden="1" outlineLevel="1">
      <c r="B15802" s="249">
        <v>42994</v>
      </c>
      <c r="C15802" s="1" t="s">
        <v>885</v>
      </c>
      <c r="D15802" s="2">
        <v>20</v>
      </c>
      <c r="F15802" s="2"/>
      <c r="G15802" s="2"/>
    </row>
    <row r="15803" spans="2:15" hidden="1" outlineLevel="1">
      <c r="B15803" s="249">
        <v>42994</v>
      </c>
      <c r="C15803" s="1" t="s">
        <v>23</v>
      </c>
      <c r="D15803" s="2">
        <v>200</v>
      </c>
      <c r="F15803" s="2"/>
    </row>
    <row r="15804" spans="2:15" hidden="1" outlineLevel="1">
      <c r="B15804" s="249">
        <v>42994</v>
      </c>
      <c r="C15804" s="1" t="s">
        <v>48</v>
      </c>
      <c r="D15804" s="2">
        <v>50</v>
      </c>
    </row>
    <row r="15805" spans="2:15" hidden="1" outlineLevel="1">
      <c r="B15805" s="249">
        <v>42995</v>
      </c>
      <c r="C15805" s="1" t="s">
        <v>246</v>
      </c>
      <c r="D15805" s="2">
        <v>150</v>
      </c>
    </row>
    <row r="15806" spans="2:15" hidden="1" outlineLevel="1">
      <c r="B15806" s="249">
        <v>42995</v>
      </c>
      <c r="C15806" s="1" t="s">
        <v>51</v>
      </c>
      <c r="D15806" s="2">
        <v>190</v>
      </c>
    </row>
    <row r="15807" spans="2:15" hidden="1" outlineLevel="1">
      <c r="B15807" s="249">
        <v>42995</v>
      </c>
      <c r="C15807" s="1" t="s">
        <v>8867</v>
      </c>
      <c r="D15807" s="2">
        <v>350</v>
      </c>
    </row>
    <row r="15808" spans="2:15" hidden="1" outlineLevel="1">
      <c r="B15808" s="249">
        <v>42996</v>
      </c>
      <c r="C15808" s="308" t="s">
        <v>525</v>
      </c>
      <c r="D15808" s="2">
        <v>130</v>
      </c>
      <c r="F15808" s="2"/>
    </row>
    <row r="15809" spans="2:10" hidden="1" outlineLevel="1">
      <c r="B15809" s="249">
        <v>42997</v>
      </c>
      <c r="C15809" s="1" t="s">
        <v>525</v>
      </c>
      <c r="D15809" s="2">
        <v>90</v>
      </c>
    </row>
    <row r="15810" spans="2:10" hidden="1" outlineLevel="1">
      <c r="B15810" s="249">
        <v>42998</v>
      </c>
      <c r="C15810" s="1" t="s">
        <v>525</v>
      </c>
      <c r="D15810" s="2">
        <v>75</v>
      </c>
      <c r="F15810" s="2"/>
    </row>
    <row r="15811" spans="2:10" hidden="1" outlineLevel="1">
      <c r="B15811" s="249">
        <v>42998</v>
      </c>
      <c r="C15811" s="1" t="s">
        <v>246</v>
      </c>
      <c r="D15811" s="2">
        <v>60</v>
      </c>
      <c r="F15811" s="2"/>
    </row>
    <row r="15812" spans="2:10" hidden="1" outlineLevel="1">
      <c r="B15812" s="249">
        <v>42998</v>
      </c>
      <c r="C15812" s="1" t="s">
        <v>114</v>
      </c>
      <c r="D15812" s="2">
        <v>220</v>
      </c>
    </row>
    <row r="15813" spans="2:10" hidden="1" outlineLevel="1">
      <c r="B15813" s="249">
        <v>42998</v>
      </c>
      <c r="C15813" s="1" t="s">
        <v>12</v>
      </c>
      <c r="D15813" s="2">
        <v>50</v>
      </c>
    </row>
    <row r="15814" spans="2:10" hidden="1" outlineLevel="1">
      <c r="B15814" s="249">
        <v>42999</v>
      </c>
      <c r="C15814" s="1" t="s">
        <v>2164</v>
      </c>
      <c r="D15814" s="2">
        <v>300</v>
      </c>
    </row>
    <row r="15815" spans="2:10" hidden="1" outlineLevel="1">
      <c r="B15815" s="249">
        <v>42999</v>
      </c>
      <c r="C15815" s="1" t="s">
        <v>64</v>
      </c>
      <c r="D15815" s="2">
        <v>200</v>
      </c>
      <c r="F15815" s="2"/>
    </row>
    <row r="15816" spans="2:10" hidden="1" outlineLevel="1">
      <c r="B15816" s="249">
        <v>42999</v>
      </c>
      <c r="C15816" s="1" t="s">
        <v>205</v>
      </c>
      <c r="D15816" s="2">
        <v>165</v>
      </c>
      <c r="F15816" s="2"/>
    </row>
    <row r="15817" spans="2:10" hidden="1" outlineLevel="1">
      <c r="B15817" s="249">
        <v>42999</v>
      </c>
      <c r="C15817" s="1" t="s">
        <v>525</v>
      </c>
      <c r="D15817" s="2">
        <v>165</v>
      </c>
      <c r="F15817" s="2"/>
      <c r="H15817" s="7"/>
    </row>
    <row r="15818" spans="2:10" hidden="1" outlineLevel="1">
      <c r="B15818" s="249">
        <v>42999</v>
      </c>
      <c r="C15818" s="1" t="s">
        <v>246</v>
      </c>
      <c r="D15818" s="2">
        <v>50</v>
      </c>
      <c r="H15818" s="7"/>
    </row>
    <row r="15819" spans="2:10" hidden="1" outlineLevel="1">
      <c r="B15819" s="249">
        <v>42999</v>
      </c>
      <c r="C15819" s="1" t="s">
        <v>23</v>
      </c>
      <c r="D15819" s="2">
        <v>130</v>
      </c>
      <c r="J15819" s="7"/>
    </row>
    <row r="15820" spans="2:10" hidden="1" outlineLevel="1">
      <c r="B15820" s="249">
        <v>43000</v>
      </c>
      <c r="C15820" s="1" t="s">
        <v>525</v>
      </c>
      <c r="D15820" s="2">
        <v>65</v>
      </c>
      <c r="F15820" s="2"/>
      <c r="J15820" s="7"/>
    </row>
    <row r="15821" spans="2:10" hidden="1" outlineLevel="1">
      <c r="B15821" s="249">
        <v>43000</v>
      </c>
      <c r="C15821" s="1" t="s">
        <v>12</v>
      </c>
      <c r="D15821" s="2">
        <v>70</v>
      </c>
      <c r="F15821" s="2"/>
    </row>
    <row r="15822" spans="2:10" hidden="1" outlineLevel="1">
      <c r="B15822" s="249">
        <v>43000</v>
      </c>
      <c r="C15822" s="1" t="s">
        <v>8870</v>
      </c>
      <c r="D15822" s="2">
        <v>100</v>
      </c>
      <c r="H15822" s="2"/>
    </row>
    <row r="15823" spans="2:10" hidden="1" outlineLevel="1">
      <c r="B15823" s="249">
        <v>43000</v>
      </c>
      <c r="C15823" s="1" t="s">
        <v>525</v>
      </c>
      <c r="D15823" s="2">
        <v>490</v>
      </c>
    </row>
    <row r="15824" spans="2:10" hidden="1" outlineLevel="1">
      <c r="B15824" s="249">
        <v>43001</v>
      </c>
      <c r="C15824" s="1" t="s">
        <v>224</v>
      </c>
      <c r="D15824" s="2">
        <v>90</v>
      </c>
      <c r="F15824" s="2"/>
    </row>
    <row r="15825" spans="2:6" hidden="1" outlineLevel="1">
      <c r="B15825" s="249">
        <v>43001</v>
      </c>
      <c r="C15825" s="1" t="s">
        <v>114</v>
      </c>
      <c r="D15825" s="2">
        <v>85</v>
      </c>
      <c r="F15825" s="2"/>
    </row>
    <row r="15826" spans="2:6" hidden="1" outlineLevel="1">
      <c r="B15826" s="249">
        <v>43002</v>
      </c>
      <c r="C15826" s="2" t="s">
        <v>23</v>
      </c>
      <c r="D15826" s="2">
        <v>100</v>
      </c>
    </row>
    <row r="15827" spans="2:6" hidden="1" outlineLevel="1">
      <c r="B15827" s="249">
        <v>43003</v>
      </c>
      <c r="C15827" s="267" t="s">
        <v>525</v>
      </c>
      <c r="D15827" s="404">
        <v>260</v>
      </c>
    </row>
    <row r="15828" spans="2:6" hidden="1" outlineLevel="1">
      <c r="B15828" s="249">
        <v>43003</v>
      </c>
      <c r="C15828" s="267" t="s">
        <v>23</v>
      </c>
      <c r="D15828" s="404">
        <v>100</v>
      </c>
      <c r="F15828" s="2"/>
    </row>
    <row r="15829" spans="2:6" hidden="1" outlineLevel="1">
      <c r="B15829" s="249">
        <v>43004</v>
      </c>
      <c r="C15829" s="267" t="s">
        <v>525</v>
      </c>
      <c r="D15829" s="2">
        <v>190</v>
      </c>
      <c r="F15829" s="2"/>
    </row>
    <row r="15830" spans="2:6" hidden="1" outlineLevel="1">
      <c r="B15830" s="249">
        <v>43004</v>
      </c>
      <c r="C15830" s="267" t="s">
        <v>246</v>
      </c>
      <c r="D15830" s="404">
        <v>120</v>
      </c>
    </row>
    <row r="15831" spans="2:6" hidden="1" outlineLevel="1">
      <c r="B15831" s="249">
        <v>43005</v>
      </c>
      <c r="C15831" s="1" t="s">
        <v>525</v>
      </c>
      <c r="D15831" s="2">
        <v>100</v>
      </c>
    </row>
    <row r="15832" spans="2:6" hidden="1" outlineLevel="1">
      <c r="B15832" s="249">
        <v>43006</v>
      </c>
      <c r="C15832" s="1" t="s">
        <v>525</v>
      </c>
      <c r="D15832" s="2">
        <v>140</v>
      </c>
      <c r="F15832" s="228"/>
    </row>
    <row r="15833" spans="2:6" hidden="1" outlineLevel="1">
      <c r="B15833" s="249">
        <v>43006</v>
      </c>
      <c r="C15833" s="267" t="s">
        <v>8807</v>
      </c>
      <c r="D15833" s="404">
        <v>25</v>
      </c>
    </row>
    <row r="15834" spans="2:6" hidden="1" outlineLevel="1">
      <c r="B15834" s="249">
        <v>43007</v>
      </c>
      <c r="C15834" s="1" t="s">
        <v>949</v>
      </c>
      <c r="D15834" s="2">
        <v>165</v>
      </c>
    </row>
    <row r="15835" spans="2:6" hidden="1" outlineLevel="1">
      <c r="B15835" s="249">
        <v>43007</v>
      </c>
      <c r="C15835" s="1" t="s">
        <v>51</v>
      </c>
      <c r="D15835" s="2">
        <v>350</v>
      </c>
    </row>
    <row r="15836" spans="2:6" hidden="1" outlineLevel="1">
      <c r="B15836" s="249">
        <v>43007</v>
      </c>
      <c r="C15836" s="1" t="s">
        <v>18</v>
      </c>
      <c r="D15836" s="2">
        <v>1340</v>
      </c>
    </row>
    <row r="15837" spans="2:6" hidden="1" outlineLevel="1">
      <c r="B15837" s="249">
        <v>43007</v>
      </c>
      <c r="C15837" s="1" t="s">
        <v>3731</v>
      </c>
      <c r="D15837" s="2">
        <v>220</v>
      </c>
    </row>
    <row r="15838" spans="2:6" hidden="1" outlineLevel="1">
      <c r="B15838" s="249">
        <v>43008</v>
      </c>
      <c r="C15838" s="1" t="s">
        <v>114</v>
      </c>
      <c r="D15838" s="2">
        <v>250</v>
      </c>
    </row>
    <row r="15839" spans="2:6" hidden="1" outlineLevel="1">
      <c r="B15839" s="249">
        <v>43008</v>
      </c>
      <c r="C15839" s="1" t="s">
        <v>111</v>
      </c>
      <c r="D15839" s="2">
        <v>60</v>
      </c>
      <c r="E15839" s="1" t="s">
        <v>3088</v>
      </c>
    </row>
    <row r="15840" spans="2:6" hidden="1" outlineLevel="1">
      <c r="B15840" s="249">
        <v>43008</v>
      </c>
      <c r="C15840" s="1" t="s">
        <v>8846</v>
      </c>
      <c r="D15840" s="2">
        <v>40</v>
      </c>
      <c r="E15840" s="1">
        <v>2630</v>
      </c>
    </row>
    <row r="15841" spans="1:12" collapsed="1">
      <c r="B15841" s="249"/>
    </row>
    <row r="15842" spans="1:12">
      <c r="B15842" s="2472">
        <v>43009</v>
      </c>
      <c r="C15842" s="2472"/>
      <c r="D15842" s="2472"/>
      <c r="E15842" s="2472"/>
      <c r="F15842" s="2472"/>
      <c r="G15842" s="2472"/>
      <c r="H15842" s="2472"/>
      <c r="I15842" s="2472"/>
      <c r="J15842" s="2472"/>
      <c r="K15842" s="2472"/>
      <c r="L15842" s="2472"/>
    </row>
    <row r="15843" spans="1:12" hidden="1" outlineLevel="1">
      <c r="B15843" s="2473" t="s">
        <v>0</v>
      </c>
      <c r="C15843" s="2473"/>
      <c r="D15843" s="2473"/>
      <c r="I15843" s="249"/>
      <c r="J15843" s="236"/>
      <c r="K15843" s="2"/>
    </row>
    <row r="15844" spans="1:12" hidden="1" outlineLevel="1">
      <c r="B15844" s="3" t="s">
        <v>115</v>
      </c>
      <c r="C15844" s="3" t="s">
        <v>116</v>
      </c>
      <c r="D15844" s="4" t="s">
        <v>4</v>
      </c>
      <c r="I15844" s="249"/>
      <c r="J15844" s="236"/>
      <c r="K15844" s="2"/>
    </row>
    <row r="15845" spans="1:12" hidden="1" outlineLevel="1">
      <c r="A15845" s="438" t="s">
        <v>7431</v>
      </c>
      <c r="B15845" s="549">
        <v>43012</v>
      </c>
      <c r="C15845" s="463" t="s">
        <v>6436</v>
      </c>
      <c r="D15845" s="1002">
        <v>1000</v>
      </c>
      <c r="E15845" s="28"/>
      <c r="G15845" s="13"/>
      <c r="I15845" s="72"/>
      <c r="K15845" s="70"/>
    </row>
    <row r="15846" spans="1:12" hidden="1" outlineLevel="1">
      <c r="A15846" s="438" t="s">
        <v>7431</v>
      </c>
      <c r="B15846" s="549" t="s">
        <v>608</v>
      </c>
      <c r="C15846" s="463" t="s">
        <v>6437</v>
      </c>
      <c r="D15846" s="1002" t="s">
        <v>608</v>
      </c>
      <c r="E15846" s="28"/>
      <c r="I15846" s="72"/>
      <c r="K15846" s="70"/>
    </row>
    <row r="15847" spans="1:12" hidden="1" outlineLevel="1">
      <c r="A15847" s="438" t="s">
        <v>421</v>
      </c>
      <c r="B15847" s="549" t="s">
        <v>608</v>
      </c>
      <c r="C15847" s="1324" t="s">
        <v>6</v>
      </c>
      <c r="D15847" s="1325" t="s">
        <v>608</v>
      </c>
      <c r="E15847" s="28"/>
      <c r="K15847" s="70"/>
    </row>
    <row r="15848" spans="1:12" hidden="1" outlineLevel="1">
      <c r="A15848" s="438" t="s">
        <v>421</v>
      </c>
      <c r="B15848" s="1323" t="s">
        <v>608</v>
      </c>
      <c r="C15848" s="554" t="s">
        <v>475</v>
      </c>
      <c r="D15848" s="1492" t="s">
        <v>608</v>
      </c>
      <c r="E15848" s="28"/>
      <c r="K15848" s="70"/>
    </row>
    <row r="15849" spans="1:12" hidden="1" outlineLevel="1">
      <c r="A15849" s="438" t="s">
        <v>421</v>
      </c>
      <c r="B15849" s="549" t="s">
        <v>608</v>
      </c>
      <c r="C15849" s="554" t="s">
        <v>8676</v>
      </c>
      <c r="D15849" s="1325" t="s">
        <v>608</v>
      </c>
      <c r="E15849" s="28"/>
      <c r="K15849" s="70"/>
    </row>
    <row r="15850" spans="1:12" hidden="1" outlineLevel="1">
      <c r="A15850" s="714" t="s">
        <v>464</v>
      </c>
      <c r="B15850" s="1326">
        <v>43012</v>
      </c>
      <c r="C15850" s="1327" t="s">
        <v>6501</v>
      </c>
      <c r="D15850" s="1328">
        <v>3430</v>
      </c>
      <c r="E15850" s="1290"/>
      <c r="F15850" s="298" t="s">
        <v>4856</v>
      </c>
      <c r="G15850" s="298" t="s">
        <v>3065</v>
      </c>
      <c r="I15850" s="72"/>
      <c r="K15850" s="70"/>
    </row>
    <row r="15851" spans="1:12" ht="14.25" hidden="1" customHeight="1" outlineLevel="1">
      <c r="A15851" s="711" t="s">
        <v>7256</v>
      </c>
      <c r="B15851" s="1303" t="s">
        <v>608</v>
      </c>
      <c r="C15851" s="711" t="s">
        <v>656</v>
      </c>
      <c r="D15851" s="1464" t="s">
        <v>608</v>
      </c>
      <c r="E15851" s="72"/>
      <c r="F15851" s="1119" t="s">
        <v>3632</v>
      </c>
      <c r="G15851" s="1146" t="str">
        <f>D15851</f>
        <v>Nil</v>
      </c>
      <c r="I15851" s="72"/>
      <c r="K15851" s="70"/>
    </row>
    <row r="15852" spans="1:12" hidden="1" outlineLevel="1">
      <c r="A15852" s="1478" t="s">
        <v>421</v>
      </c>
      <c r="B15852" s="1479">
        <v>43025</v>
      </c>
      <c r="C15852" s="1478" t="s">
        <v>8992</v>
      </c>
      <c r="D15852" s="1487">
        <v>400</v>
      </c>
      <c r="E15852" s="72"/>
      <c r="F15852" s="772" t="s">
        <v>6173</v>
      </c>
      <c r="G15852" s="773">
        <f>D15882</f>
        <v>911</v>
      </c>
      <c r="I15852" s="72"/>
      <c r="K15852" s="70"/>
    </row>
    <row r="15853" spans="1:12" hidden="1" outlineLevel="1">
      <c r="A15853" s="1478" t="s">
        <v>421</v>
      </c>
      <c r="B15853" s="1479">
        <v>43025</v>
      </c>
      <c r="C15853" s="1478" t="s">
        <v>8991</v>
      </c>
      <c r="D15853" s="1487">
        <v>400</v>
      </c>
      <c r="E15853" s="72"/>
      <c r="F15853" s="772" t="s">
        <v>6</v>
      </c>
      <c r="G15853" s="1146" t="str">
        <f>D15847</f>
        <v>Nil</v>
      </c>
      <c r="I15853" s="72"/>
      <c r="K15853" s="70"/>
    </row>
    <row r="15854" spans="1:12" hidden="1" outlineLevel="1">
      <c r="A15854" s="1478" t="s">
        <v>421</v>
      </c>
      <c r="B15854" s="1479">
        <v>43025</v>
      </c>
      <c r="C15854" s="1478" t="s">
        <v>8990</v>
      </c>
      <c r="D15854" s="1487">
        <v>400</v>
      </c>
      <c r="E15854" s="72"/>
      <c r="F15854" s="772" t="s">
        <v>3732</v>
      </c>
      <c r="G15854" s="773">
        <f>D15845</f>
        <v>1000</v>
      </c>
      <c r="I15854" s="72"/>
      <c r="K15854" s="70"/>
    </row>
    <row r="15855" spans="1:12" hidden="1" outlineLevel="1">
      <c r="A15855" s="1478" t="s">
        <v>421</v>
      </c>
      <c r="B15855" s="1479">
        <v>43025</v>
      </c>
      <c r="C15855" s="1478" t="s">
        <v>8989</v>
      </c>
      <c r="D15855" s="1487">
        <v>500</v>
      </c>
      <c r="E15855" s="72"/>
      <c r="F15855" s="772" t="s">
        <v>531</v>
      </c>
      <c r="G15855" s="1146" t="str">
        <f>D15846</f>
        <v>Nil</v>
      </c>
      <c r="I15855" s="72"/>
      <c r="K15855" s="70"/>
    </row>
    <row r="15856" spans="1:12" hidden="1" outlineLevel="1">
      <c r="A15856" s="1398" t="s">
        <v>7256</v>
      </c>
      <c r="B15856" s="1399">
        <v>43024</v>
      </c>
      <c r="C15856" s="1400" t="s">
        <v>27</v>
      </c>
      <c r="D15856" s="1401">
        <v>1296.82</v>
      </c>
      <c r="E15856" s="72"/>
      <c r="F15856" s="280" t="s">
        <v>195</v>
      </c>
      <c r="G15856" s="294">
        <f>SUM(G15851:G15855)</f>
        <v>1911</v>
      </c>
      <c r="I15856" s="72"/>
      <c r="K15856" s="70"/>
    </row>
    <row r="15857" spans="1:12" hidden="1" outlineLevel="1">
      <c r="A15857" s="709" t="s">
        <v>7600</v>
      </c>
      <c r="B15857" s="710">
        <v>43012</v>
      </c>
      <c r="C15857" s="709" t="s">
        <v>3304</v>
      </c>
      <c r="D15857" s="590">
        <v>476.14</v>
      </c>
      <c r="E15857" s="1290"/>
      <c r="I15857" s="72"/>
      <c r="K15857" s="225"/>
    </row>
    <row r="15858" spans="1:12" hidden="1" outlineLevel="1">
      <c r="A15858" s="709" t="s">
        <v>7600</v>
      </c>
      <c r="B15858" s="710">
        <v>43012</v>
      </c>
      <c r="C15858" s="709" t="s">
        <v>614</v>
      </c>
      <c r="D15858" s="590">
        <v>494.42</v>
      </c>
      <c r="E15858" s="1290"/>
      <c r="I15858" s="32"/>
      <c r="K15858" s="225"/>
    </row>
    <row r="15859" spans="1:12" hidden="1" outlineLevel="1">
      <c r="A15859" s="709" t="s">
        <v>7600</v>
      </c>
      <c r="B15859" s="710" t="s">
        <v>608</v>
      </c>
      <c r="C15859" s="709" t="s">
        <v>3305</v>
      </c>
      <c r="D15859" s="590" t="s">
        <v>608</v>
      </c>
      <c r="E15859" s="183"/>
    </row>
    <row r="15860" spans="1:12" hidden="1" outlineLevel="1">
      <c r="A15860" s="545" t="s">
        <v>7431</v>
      </c>
      <c r="B15860" s="546">
        <v>43011</v>
      </c>
      <c r="C15860" s="547" t="s">
        <v>7425</v>
      </c>
      <c r="D15860" s="1366">
        <v>35000</v>
      </c>
      <c r="E15860" s="733"/>
      <c r="G15860" s="2"/>
    </row>
    <row r="15861" spans="1:12" hidden="1" outlineLevel="1">
      <c r="A15861" s="545" t="s">
        <v>7431</v>
      </c>
      <c r="B15861" s="546">
        <v>43018</v>
      </c>
      <c r="C15861" s="1365" t="s">
        <v>8079</v>
      </c>
      <c r="D15861" s="1366">
        <v>6569</v>
      </c>
      <c r="E15861" s="28"/>
      <c r="I15861" s="72"/>
      <c r="K15861" s="2"/>
      <c r="L15861" s="13"/>
    </row>
    <row r="15862" spans="1:12" hidden="1" outlineLevel="1">
      <c r="A15862" s="545" t="s">
        <v>7431</v>
      </c>
      <c r="B15862" s="546" t="s">
        <v>608</v>
      </c>
      <c r="C15862" s="547" t="s">
        <v>8312</v>
      </c>
      <c r="D15862" s="1366" t="s">
        <v>608</v>
      </c>
      <c r="E15862" s="28"/>
      <c r="H15862" s="1009"/>
      <c r="I15862" s="72"/>
      <c r="K15862" s="2"/>
      <c r="L15862" s="13"/>
    </row>
    <row r="15863" spans="1:12" hidden="1" outlineLevel="1">
      <c r="A15863" s="545" t="s">
        <v>7431</v>
      </c>
      <c r="B15863" s="546">
        <v>43012</v>
      </c>
      <c r="C15863" s="547" t="s">
        <v>7426</v>
      </c>
      <c r="D15863" s="1366">
        <v>30000</v>
      </c>
      <c r="E15863" s="28"/>
      <c r="H15863" s="1009"/>
      <c r="I15863" s="72"/>
      <c r="K15863" s="13"/>
      <c r="L15863" s="13"/>
    </row>
    <row r="15864" spans="1:12" hidden="1" outlineLevel="1">
      <c r="A15864" s="545" t="s">
        <v>7431</v>
      </c>
      <c r="B15864" s="546">
        <v>43013</v>
      </c>
      <c r="C15864" s="547" t="s">
        <v>8819</v>
      </c>
      <c r="D15864" s="1366">
        <v>2000</v>
      </c>
      <c r="E15864" s="28"/>
      <c r="H15864" s="1009"/>
      <c r="I15864" s="72"/>
      <c r="K15864" s="13"/>
      <c r="L15864" s="13"/>
    </row>
    <row r="15865" spans="1:12" hidden="1" outlineLevel="1">
      <c r="A15865" s="545" t="s">
        <v>8802</v>
      </c>
      <c r="B15865" s="546">
        <v>43011</v>
      </c>
      <c r="C15865" s="547" t="s">
        <v>7420</v>
      </c>
      <c r="D15865" s="1366">
        <v>11824</v>
      </c>
      <c r="E15865" s="28"/>
      <c r="H15865" s="1009"/>
      <c r="I15865" s="72"/>
      <c r="K15865" s="225"/>
      <c r="L15865" s="13"/>
    </row>
    <row r="15866" spans="1:12" hidden="1" outlineLevel="1">
      <c r="A15866" s="545" t="s">
        <v>8802</v>
      </c>
      <c r="B15866" s="546">
        <v>43011</v>
      </c>
      <c r="C15866" s="547" t="s">
        <v>7422</v>
      </c>
      <c r="D15866" s="1366">
        <v>5000</v>
      </c>
      <c r="E15866" s="28"/>
      <c r="I15866" s="72"/>
      <c r="J15866" s="236"/>
      <c r="K15866" s="2"/>
      <c r="L15866" s="13"/>
    </row>
    <row r="15867" spans="1:12" hidden="1" outlineLevel="1">
      <c r="A15867" s="545" t="s">
        <v>7431</v>
      </c>
      <c r="B15867" s="546" t="s">
        <v>608</v>
      </c>
      <c r="C15867" s="547" t="s">
        <v>7423</v>
      </c>
      <c r="D15867" s="691" t="s">
        <v>608</v>
      </c>
      <c r="E15867" s="28"/>
      <c r="H15867" s="1009"/>
      <c r="I15867" s="72"/>
      <c r="J15867" s="236"/>
      <c r="K15867" s="2"/>
      <c r="L15867" s="13"/>
    </row>
    <row r="15868" spans="1:12" hidden="1" outlineLevel="1">
      <c r="D15868" s="1"/>
      <c r="E15868" s="28"/>
      <c r="H15868" s="1009"/>
      <c r="I15868" s="249"/>
      <c r="J15868" s="236"/>
      <c r="K15868" s="2"/>
      <c r="L15868" s="13"/>
    </row>
    <row r="15869" spans="1:12" ht="15.75" hidden="1" outlineLevel="1">
      <c r="A15869" s="1273" t="s">
        <v>7430</v>
      </c>
      <c r="B15869" s="1410">
        <v>43012</v>
      </c>
      <c r="C15869" s="1273" t="s">
        <v>7428</v>
      </c>
      <c r="D15869" s="905">
        <v>8807.99</v>
      </c>
      <c r="E15869" s="1489">
        <v>43019</v>
      </c>
      <c r="H15869" s="1009"/>
      <c r="I15869" s="249"/>
      <c r="J15869" s="236"/>
      <c r="K15869" s="2"/>
      <c r="L15869" s="13"/>
    </row>
    <row r="15870" spans="1:12" hidden="1" outlineLevel="1">
      <c r="A15870" s="1411" t="s">
        <v>7411</v>
      </c>
      <c r="B15870" s="1412">
        <v>43011</v>
      </c>
      <c r="C15870" s="1413" t="s">
        <v>7427</v>
      </c>
      <c r="D15870" s="1490">
        <v>4660.1000000000004</v>
      </c>
      <c r="E15870" s="1489">
        <v>43012</v>
      </c>
      <c r="I15870" s="249"/>
      <c r="J15870" s="236"/>
      <c r="K15870" s="2"/>
      <c r="L15870" s="13"/>
    </row>
    <row r="15871" spans="1:12" hidden="1" outlineLevel="1">
      <c r="A15871" s="1407" t="s">
        <v>5208</v>
      </c>
      <c r="B15871" s="1408" t="s">
        <v>608</v>
      </c>
      <c r="C15871" s="1407" t="s">
        <v>7429</v>
      </c>
      <c r="D15871" s="1409" t="s">
        <v>608</v>
      </c>
      <c r="E15871" s="1489" t="s">
        <v>608</v>
      </c>
      <c r="H15871" s="1009"/>
      <c r="I15871" s="249"/>
      <c r="J15871" s="200"/>
      <c r="K15871" s="2"/>
      <c r="L15871" s="13"/>
    </row>
    <row r="15872" spans="1:12" hidden="1" outlineLevel="1">
      <c r="A15872" s="1485" t="s">
        <v>8749</v>
      </c>
      <c r="B15872" s="1488">
        <v>43013</v>
      </c>
      <c r="C15872" s="1486" t="s">
        <v>9006</v>
      </c>
      <c r="D15872" s="1487">
        <v>1427</v>
      </c>
      <c r="E15872" s="1489">
        <v>43016</v>
      </c>
      <c r="H15872" s="1009"/>
      <c r="I15872" s="249"/>
      <c r="J15872" s="200"/>
      <c r="K15872" s="2"/>
      <c r="L15872" s="13"/>
    </row>
    <row r="15873" spans="1:12" hidden="1" outlineLevel="1">
      <c r="E15873" s="1290"/>
      <c r="H15873" s="1009"/>
      <c r="I15873" s="249"/>
      <c r="K15873" s="13"/>
      <c r="L15873" s="13"/>
    </row>
    <row r="15874" spans="1:12" ht="15.75" hidden="1" outlineLevel="1">
      <c r="A15874" s="1273" t="s">
        <v>7430</v>
      </c>
      <c r="B15874" s="1410">
        <v>43039</v>
      </c>
      <c r="C15874" s="1273" t="s">
        <v>7428</v>
      </c>
      <c r="D15874" s="905">
        <v>23585.38</v>
      </c>
      <c r="E15874" s="1489">
        <v>43048</v>
      </c>
      <c r="H15874" s="1009"/>
      <c r="I15874" s="249"/>
      <c r="K15874" s="13"/>
      <c r="L15874" s="13"/>
    </row>
    <row r="15875" spans="1:12" hidden="1" outlineLevel="1">
      <c r="A15875" s="1411" t="s">
        <v>7411</v>
      </c>
      <c r="B15875" s="1412">
        <v>43039</v>
      </c>
      <c r="C15875" s="1413" t="s">
        <v>7427</v>
      </c>
      <c r="D15875" s="1490">
        <v>22327.84</v>
      </c>
      <c r="E15875" s="1489">
        <v>43042</v>
      </c>
      <c r="G15875" s="13"/>
      <c r="I15875" s="249"/>
      <c r="J15875" s="236"/>
      <c r="K15875" s="2"/>
      <c r="L15875" s="13"/>
    </row>
    <row r="15876" spans="1:12" hidden="1" outlineLevel="1">
      <c r="A15876" s="1407" t="s">
        <v>5208</v>
      </c>
      <c r="B15876" s="1408" t="s">
        <v>608</v>
      </c>
      <c r="C15876" s="1407" t="s">
        <v>7429</v>
      </c>
      <c r="D15876" s="1408" t="s">
        <v>608</v>
      </c>
      <c r="E15876" s="1489" t="s">
        <v>608</v>
      </c>
      <c r="G15876" s="13"/>
      <c r="H15876" s="1009"/>
      <c r="I15876" s="249"/>
      <c r="J15876" s="200"/>
      <c r="K15876" s="2"/>
      <c r="L15876" s="13"/>
    </row>
    <row r="15877" spans="1:12" hidden="1" outlineLevel="1">
      <c r="A15877" s="1485" t="s">
        <v>8749</v>
      </c>
      <c r="B15877" s="1488">
        <v>43040</v>
      </c>
      <c r="C15877" s="1486" t="s">
        <v>9006</v>
      </c>
      <c r="D15877" s="1487">
        <v>9988</v>
      </c>
      <c r="E15877" s="1489">
        <v>43046</v>
      </c>
      <c r="H15877" s="1009"/>
      <c r="I15877" s="249"/>
      <c r="K15877" s="13"/>
      <c r="L15877" s="13"/>
    </row>
    <row r="15878" spans="1:12" hidden="1" outlineLevel="1">
      <c r="E15878" s="2"/>
      <c r="F15878" s="182"/>
      <c r="G15878" s="182"/>
      <c r="H15878" s="1009"/>
      <c r="I15878" s="249"/>
      <c r="K15878" s="13"/>
      <c r="L15878" s="13"/>
    </row>
    <row r="15879" spans="1:12" hidden="1" outlineLevel="1">
      <c r="A15879" s="438" t="s">
        <v>421</v>
      </c>
      <c r="B15879" s="549"/>
      <c r="C15879" s="554" t="s">
        <v>8893</v>
      </c>
      <c r="D15879" s="587">
        <f>31*43</f>
        <v>1333</v>
      </c>
      <c r="I15879" s="249"/>
      <c r="K15879" s="13"/>
      <c r="L15879" s="13"/>
    </row>
    <row r="15880" spans="1:12" hidden="1" outlineLevel="1">
      <c r="A15880" s="438" t="s">
        <v>421</v>
      </c>
      <c r="B15880" s="549"/>
      <c r="C15880" s="554" t="s">
        <v>2598</v>
      </c>
      <c r="D15880" s="587">
        <v>180</v>
      </c>
      <c r="E15880" s="72"/>
      <c r="H15880" s="1009"/>
      <c r="I15880" s="249"/>
      <c r="K15880" s="13"/>
      <c r="L15880" s="13"/>
    </row>
    <row r="15881" spans="1:12" ht="30" hidden="1" outlineLevel="1">
      <c r="A15881" s="438" t="s">
        <v>6087</v>
      </c>
      <c r="B15881" s="549"/>
      <c r="C15881" s="554" t="s">
        <v>8917</v>
      </c>
      <c r="D15881" s="587">
        <f>14*43</f>
        <v>602</v>
      </c>
      <c r="E15881" s="28"/>
      <c r="H15881" s="1009"/>
      <c r="I15881" s="249"/>
      <c r="K15881" s="13"/>
      <c r="L15881" s="13"/>
    </row>
    <row r="15882" spans="1:12" hidden="1" outlineLevel="1">
      <c r="A15882" s="438" t="s">
        <v>421</v>
      </c>
      <c r="B15882" s="549"/>
      <c r="C15882" s="554" t="s">
        <v>4050</v>
      </c>
      <c r="D15882" s="587">
        <f>D15879+D15880-D15881</f>
        <v>911</v>
      </c>
      <c r="E15882" s="399"/>
      <c r="F15882" s="182"/>
      <c r="G15882" s="182"/>
      <c r="H15882" s="1009"/>
      <c r="I15882" s="249"/>
      <c r="K15882" s="13"/>
      <c r="L15882" s="13"/>
    </row>
    <row r="15883" spans="1:12" hidden="1" outlineLevel="1">
      <c r="B15883" s="249"/>
      <c r="I15883" s="249"/>
      <c r="K15883" s="13"/>
      <c r="L15883" s="13"/>
    </row>
    <row r="15884" spans="1:12" hidden="1" outlineLevel="1">
      <c r="B15884" s="249">
        <v>43009</v>
      </c>
      <c r="C15884" s="236" t="s">
        <v>367</v>
      </c>
      <c r="D15884" s="70">
        <v>100</v>
      </c>
      <c r="G15884" s="182"/>
      <c r="H15884" s="1009"/>
      <c r="I15884" s="32"/>
      <c r="K15884" s="13"/>
      <c r="L15884" s="13"/>
    </row>
    <row r="15885" spans="1:12" hidden="1" outlineLevel="1">
      <c r="B15885" s="249">
        <v>43009</v>
      </c>
      <c r="C15885" s="236" t="s">
        <v>850</v>
      </c>
      <c r="D15885" s="70">
        <v>25</v>
      </c>
      <c r="H15885" s="1009"/>
      <c r="I15885" s="32"/>
      <c r="K15885" s="13"/>
      <c r="L15885" s="13"/>
    </row>
    <row r="15886" spans="1:12" hidden="1" outlineLevel="1">
      <c r="B15886" s="249">
        <v>43009</v>
      </c>
      <c r="C15886" s="1" t="s">
        <v>23</v>
      </c>
      <c r="D15886" s="2">
        <v>360</v>
      </c>
      <c r="H15886" s="1009"/>
      <c r="I15886" s="32"/>
      <c r="K15886" s="13"/>
      <c r="L15886" s="13"/>
    </row>
    <row r="15887" spans="1:12" hidden="1" outlineLevel="1">
      <c r="B15887" s="249">
        <v>43009</v>
      </c>
      <c r="C15887" s="1" t="s">
        <v>177</v>
      </c>
      <c r="D15887" s="2">
        <v>660</v>
      </c>
      <c r="G15887" s="870"/>
      <c r="I15887" s="32"/>
      <c r="K15887" s="13"/>
      <c r="L15887" s="13"/>
    </row>
    <row r="15888" spans="1:12" hidden="1" outlineLevel="1">
      <c r="B15888" s="249">
        <v>43010</v>
      </c>
      <c r="C15888" s="1" t="s">
        <v>177</v>
      </c>
      <c r="D15888" s="2">
        <v>15</v>
      </c>
      <c r="G15888" s="870"/>
      <c r="H15888" s="1009"/>
      <c r="I15888" s="32"/>
      <c r="K15888" s="13"/>
      <c r="L15888" s="13"/>
    </row>
    <row r="15889" spans="2:12" hidden="1" outlineLevel="1">
      <c r="B15889" s="249">
        <v>43011</v>
      </c>
      <c r="C15889" s="1" t="s">
        <v>525</v>
      </c>
      <c r="D15889" s="2">
        <v>190</v>
      </c>
      <c r="G15889" s="870"/>
      <c r="H15889" s="1009"/>
      <c r="I15889" s="32"/>
      <c r="K15889" s="13"/>
      <c r="L15889" s="13"/>
    </row>
    <row r="15890" spans="2:12" hidden="1" outlineLevel="1">
      <c r="B15890" s="249">
        <v>43011</v>
      </c>
      <c r="C15890" s="1" t="s">
        <v>367</v>
      </c>
      <c r="D15890" s="2">
        <v>20</v>
      </c>
      <c r="G15890" s="870"/>
      <c r="I15890" s="32"/>
      <c r="K15890" s="13"/>
      <c r="L15890" s="13"/>
    </row>
    <row r="15891" spans="2:12" hidden="1" outlineLevel="1">
      <c r="B15891" s="249">
        <v>43011</v>
      </c>
      <c r="C15891" s="1" t="s">
        <v>5649</v>
      </c>
      <c r="D15891" s="2">
        <v>200</v>
      </c>
      <c r="G15891" s="870"/>
      <c r="H15891" s="1009"/>
      <c r="I15891" s="32"/>
      <c r="K15891" s="13"/>
      <c r="L15891" s="13"/>
    </row>
    <row r="15892" spans="2:12" hidden="1" outlineLevel="1">
      <c r="B15892" s="249">
        <v>43011</v>
      </c>
      <c r="C15892" s="1" t="s">
        <v>246</v>
      </c>
      <c r="D15892" s="2">
        <v>180</v>
      </c>
      <c r="G15892" s="870"/>
      <c r="H15892" s="1009"/>
      <c r="I15892" s="32"/>
      <c r="K15892" s="13"/>
      <c r="L15892" s="13"/>
    </row>
    <row r="15893" spans="2:12" hidden="1" outlineLevel="1">
      <c r="B15893" s="249">
        <v>43011</v>
      </c>
      <c r="C15893" s="1" t="s">
        <v>97</v>
      </c>
      <c r="D15893" s="2">
        <v>130</v>
      </c>
      <c r="G15893" s="870"/>
      <c r="I15893" s="32"/>
      <c r="K15893" s="13"/>
      <c r="L15893" s="13"/>
    </row>
    <row r="15894" spans="2:12" hidden="1" outlineLevel="1">
      <c r="B15894" s="249">
        <v>43012</v>
      </c>
      <c r="C15894" s="1" t="s">
        <v>525</v>
      </c>
      <c r="D15894" s="2">
        <v>125</v>
      </c>
      <c r="G15894" s="870"/>
      <c r="I15894" s="32"/>
      <c r="K15894" s="13"/>
      <c r="L15894" s="13"/>
    </row>
    <row r="15895" spans="2:12" hidden="1" outlineLevel="1">
      <c r="B15895" s="249">
        <v>43012</v>
      </c>
      <c r="C15895" s="1" t="s">
        <v>367</v>
      </c>
      <c r="D15895" s="2">
        <v>10</v>
      </c>
      <c r="G15895" s="870"/>
      <c r="I15895" s="32"/>
      <c r="K15895" s="13"/>
      <c r="L15895" s="13"/>
    </row>
    <row r="15896" spans="2:12" hidden="1" outlineLevel="1">
      <c r="B15896" s="249">
        <v>43012</v>
      </c>
      <c r="C15896" s="1" t="s">
        <v>114</v>
      </c>
      <c r="D15896" s="2">
        <v>80</v>
      </c>
      <c r="G15896" s="870"/>
      <c r="I15896" s="32"/>
      <c r="K15896" s="13"/>
      <c r="L15896" s="13"/>
    </row>
    <row r="15897" spans="2:12" hidden="1" outlineLevel="1">
      <c r="B15897" s="249">
        <v>43012</v>
      </c>
      <c r="C15897" s="1" t="s">
        <v>23</v>
      </c>
      <c r="D15897" s="2">
        <v>120</v>
      </c>
      <c r="G15897" s="870"/>
      <c r="H15897" s="1009"/>
      <c r="I15897" s="32"/>
      <c r="K15897" s="13"/>
      <c r="L15897" s="13"/>
    </row>
    <row r="15898" spans="2:12" hidden="1" outlineLevel="1">
      <c r="B15898" s="249">
        <v>43012</v>
      </c>
      <c r="C15898" s="1" t="s">
        <v>132</v>
      </c>
      <c r="D15898" s="2">
        <v>55</v>
      </c>
      <c r="G15898" s="399"/>
      <c r="I15898" s="32"/>
      <c r="K15898" s="13"/>
      <c r="L15898" s="13"/>
    </row>
    <row r="15899" spans="2:12" hidden="1" outlineLevel="1">
      <c r="B15899" s="249">
        <v>43013</v>
      </c>
      <c r="C15899" s="1" t="s">
        <v>173</v>
      </c>
      <c r="D15899" s="2">
        <v>20</v>
      </c>
      <c r="I15899" s="32"/>
      <c r="K15899" s="13"/>
      <c r="L15899" s="13"/>
    </row>
    <row r="15900" spans="2:12" hidden="1" outlineLevel="1">
      <c r="B15900" s="249">
        <v>43013</v>
      </c>
      <c r="C15900" s="1" t="s">
        <v>5682</v>
      </c>
      <c r="D15900" s="2">
        <v>44</v>
      </c>
      <c r="G15900" s="870"/>
      <c r="I15900" s="32"/>
      <c r="K15900" s="13"/>
    </row>
    <row r="15901" spans="2:12" hidden="1" outlineLevel="1">
      <c r="B15901" s="249">
        <v>43013</v>
      </c>
      <c r="C15901" s="1" t="s">
        <v>8926</v>
      </c>
      <c r="D15901" s="2">
        <v>266</v>
      </c>
      <c r="G15901" s="870"/>
      <c r="I15901" s="32"/>
      <c r="K15901" s="13"/>
    </row>
    <row r="15902" spans="2:12" hidden="1" outlineLevel="1">
      <c r="B15902" s="249">
        <v>43013</v>
      </c>
      <c r="C15902" s="1" t="s">
        <v>12</v>
      </c>
      <c r="D15902" s="2">
        <v>400</v>
      </c>
      <c r="G15902" s="870"/>
      <c r="I15902" s="32"/>
      <c r="K15902" s="13"/>
    </row>
    <row r="15903" spans="2:12" hidden="1" outlineLevel="1">
      <c r="B15903" s="249">
        <v>43013</v>
      </c>
      <c r="C15903" s="1" t="s">
        <v>8927</v>
      </c>
      <c r="D15903" s="2">
        <v>450</v>
      </c>
      <c r="G15903" s="870"/>
      <c r="I15903" s="32"/>
      <c r="J15903" s="2"/>
      <c r="K15903" s="13"/>
    </row>
    <row r="15904" spans="2:12" hidden="1" outlineLevel="1">
      <c r="B15904" s="249">
        <v>43013</v>
      </c>
      <c r="C15904" s="1" t="s">
        <v>132</v>
      </c>
      <c r="D15904" s="2">
        <v>100</v>
      </c>
      <c r="G15904" s="870"/>
      <c r="K15904" s="13"/>
    </row>
    <row r="15905" spans="2:11" hidden="1" outlineLevel="1">
      <c r="B15905" s="249">
        <v>43013</v>
      </c>
      <c r="C15905" s="1" t="s">
        <v>58</v>
      </c>
      <c r="D15905" s="2">
        <v>30</v>
      </c>
      <c r="G15905" s="870"/>
      <c r="I15905" s="32"/>
      <c r="K15905" s="13"/>
    </row>
    <row r="15906" spans="2:11" hidden="1" outlineLevel="1">
      <c r="B15906" s="249">
        <v>43013</v>
      </c>
      <c r="C15906" s="1" t="s">
        <v>2681</v>
      </c>
      <c r="D15906" s="2">
        <v>40</v>
      </c>
      <c r="G15906" s="870"/>
      <c r="H15906" s="1009"/>
      <c r="K15906" s="13"/>
    </row>
    <row r="15907" spans="2:11" hidden="1" outlineLevel="1">
      <c r="B15907" s="249">
        <v>43014</v>
      </c>
      <c r="C15907" s="1" t="s">
        <v>525</v>
      </c>
      <c r="D15907" s="2">
        <v>200</v>
      </c>
      <c r="G15907" s="870"/>
      <c r="K15907" s="13"/>
    </row>
    <row r="15908" spans="2:11" hidden="1" outlineLevel="1">
      <c r="B15908" s="249">
        <v>43014</v>
      </c>
      <c r="C15908" s="1" t="s">
        <v>367</v>
      </c>
      <c r="D15908" s="2">
        <v>10</v>
      </c>
      <c r="G15908" s="870"/>
      <c r="K15908" s="13"/>
    </row>
    <row r="15909" spans="2:11" hidden="1" outlineLevel="1">
      <c r="B15909" s="249">
        <v>43014</v>
      </c>
      <c r="C15909" s="1" t="s">
        <v>23</v>
      </c>
      <c r="D15909" s="2">
        <v>200</v>
      </c>
      <c r="G15909" s="2"/>
      <c r="K15909" s="13"/>
    </row>
    <row r="15910" spans="2:11" hidden="1" outlineLevel="1">
      <c r="B15910" s="249">
        <v>43015</v>
      </c>
      <c r="C15910" s="1" t="s">
        <v>70</v>
      </c>
      <c r="D15910" s="2">
        <v>80</v>
      </c>
      <c r="G15910" s="2"/>
      <c r="K15910" s="13"/>
    </row>
    <row r="15911" spans="2:11" hidden="1" outlineLevel="1">
      <c r="B15911" s="249">
        <v>43015</v>
      </c>
      <c r="C15911" s="1" t="s">
        <v>8929</v>
      </c>
      <c r="D15911" s="2">
        <v>800</v>
      </c>
      <c r="G15911" s="399"/>
      <c r="H15911" s="1009"/>
    </row>
    <row r="15912" spans="2:11" hidden="1" outlineLevel="1">
      <c r="B15912" s="249">
        <v>43015</v>
      </c>
      <c r="C15912" s="1" t="s">
        <v>8930</v>
      </c>
      <c r="D15912" s="2">
        <v>20</v>
      </c>
      <c r="F15912" s="32"/>
      <c r="G15912" s="2"/>
      <c r="H15912" s="1009"/>
      <c r="K15912" s="13"/>
    </row>
    <row r="15913" spans="2:11" hidden="1" outlineLevel="1">
      <c r="B15913" s="249">
        <v>43015</v>
      </c>
      <c r="C15913" s="1" t="s">
        <v>8931</v>
      </c>
      <c r="D15913" s="2">
        <v>100</v>
      </c>
    </row>
    <row r="15914" spans="2:11" hidden="1" outlineLevel="1">
      <c r="B15914" s="249">
        <v>43015</v>
      </c>
      <c r="C15914" s="1" t="s">
        <v>8932</v>
      </c>
      <c r="D15914" s="2">
        <v>100</v>
      </c>
    </row>
    <row r="15915" spans="2:11" hidden="1" outlineLevel="1">
      <c r="B15915" s="249">
        <v>43015</v>
      </c>
      <c r="C15915" s="1" t="s">
        <v>8933</v>
      </c>
      <c r="D15915" s="2">
        <v>1140</v>
      </c>
      <c r="F15915" s="1362"/>
      <c r="G15915" s="1362"/>
    </row>
    <row r="15916" spans="2:11" hidden="1" outlineLevel="1">
      <c r="B15916" s="249">
        <v>43015</v>
      </c>
      <c r="C15916" s="1" t="s">
        <v>8934</v>
      </c>
      <c r="D15916" s="2">
        <v>60</v>
      </c>
      <c r="F15916" s="1362"/>
      <c r="G15916" s="1362"/>
      <c r="I15916" s="72"/>
      <c r="K15916" s="2"/>
    </row>
    <row r="15917" spans="2:11" hidden="1" outlineLevel="1">
      <c r="B15917" s="249">
        <v>43015</v>
      </c>
      <c r="C15917" s="1" t="s">
        <v>8935</v>
      </c>
      <c r="D15917" s="2">
        <v>500</v>
      </c>
      <c r="F15917" s="1362"/>
      <c r="G15917" s="1362"/>
      <c r="I15917" s="32"/>
      <c r="K15917" s="2"/>
    </row>
    <row r="15918" spans="2:11" hidden="1" outlineLevel="1">
      <c r="B15918" s="249">
        <v>43015</v>
      </c>
      <c r="C15918" s="1" t="s">
        <v>114</v>
      </c>
      <c r="D15918" s="2">
        <v>200</v>
      </c>
      <c r="F15918" s="1362"/>
      <c r="G15918" s="1362"/>
    </row>
    <row r="15919" spans="2:11" hidden="1" outlineLevel="1">
      <c r="B15919" s="249">
        <v>43015</v>
      </c>
      <c r="C15919" s="1" t="s">
        <v>81</v>
      </c>
      <c r="D15919" s="2">
        <v>20</v>
      </c>
      <c r="F15919" s="1362"/>
      <c r="G15919" s="1362"/>
    </row>
    <row r="15920" spans="2:11" hidden="1" outlineLevel="1">
      <c r="B15920" s="249">
        <v>43015</v>
      </c>
      <c r="C15920" s="1" t="s">
        <v>8936</v>
      </c>
      <c r="D15920" s="2">
        <v>510</v>
      </c>
      <c r="F15920" s="231"/>
      <c r="G15920" s="194"/>
    </row>
    <row r="15921" spans="2:9" hidden="1" outlineLevel="1">
      <c r="B15921" s="249">
        <v>43016</v>
      </c>
      <c r="C15921" s="1" t="s">
        <v>8938</v>
      </c>
      <c r="D15921" s="2">
        <v>35</v>
      </c>
      <c r="F15921" s="2"/>
    </row>
    <row r="15922" spans="2:9" hidden="1" outlineLevel="1">
      <c r="B15922" s="249">
        <v>43016</v>
      </c>
      <c r="C15922" s="1" t="s">
        <v>8939</v>
      </c>
      <c r="D15922" s="2">
        <v>240</v>
      </c>
      <c r="F15922" s="2"/>
    </row>
    <row r="15923" spans="2:9" hidden="1" outlineLevel="1">
      <c r="B15923" s="249">
        <v>43016</v>
      </c>
      <c r="C15923" s="1" t="s">
        <v>8806</v>
      </c>
      <c r="D15923" s="2">
        <v>450</v>
      </c>
    </row>
    <row r="15924" spans="2:9" hidden="1" outlineLevel="1">
      <c r="B15924" s="249">
        <v>43016</v>
      </c>
      <c r="C15924" s="1" t="s">
        <v>18</v>
      </c>
      <c r="D15924" s="2">
        <v>165</v>
      </c>
      <c r="G15924" s="2"/>
      <c r="H15924" s="2"/>
      <c r="I15924" s="2"/>
    </row>
    <row r="15925" spans="2:9" hidden="1" outlineLevel="1">
      <c r="B15925" s="249">
        <v>43016</v>
      </c>
      <c r="C15925" s="1" t="s">
        <v>8940</v>
      </c>
      <c r="D15925" s="2">
        <v>800</v>
      </c>
      <c r="F15925" s="2"/>
      <c r="G15925" s="2"/>
      <c r="H15925" s="2"/>
      <c r="I15925" s="2"/>
    </row>
    <row r="15926" spans="2:9" hidden="1" outlineLevel="1">
      <c r="B15926" s="249">
        <v>43016</v>
      </c>
      <c r="C15926" s="1" t="s">
        <v>2556</v>
      </c>
      <c r="D15926" s="2">
        <v>180</v>
      </c>
      <c r="F15926" s="2"/>
      <c r="G15926" s="2"/>
      <c r="H15926" s="2"/>
      <c r="I15926" s="2"/>
    </row>
    <row r="15927" spans="2:9" hidden="1" outlineLevel="1">
      <c r="B15927" s="249">
        <v>43016</v>
      </c>
      <c r="C15927" s="1" t="s">
        <v>289</v>
      </c>
      <c r="D15927" s="2">
        <v>30</v>
      </c>
      <c r="G15927" s="2"/>
      <c r="H15927" s="2"/>
      <c r="I15927" s="2"/>
    </row>
    <row r="15928" spans="2:9" hidden="1" outlineLevel="1">
      <c r="B15928" s="249">
        <v>43016</v>
      </c>
      <c r="C15928" s="1" t="s">
        <v>823</v>
      </c>
      <c r="D15928" s="2">
        <v>700</v>
      </c>
      <c r="G15928" s="2"/>
      <c r="H15928" s="2"/>
      <c r="I15928" s="2"/>
    </row>
    <row r="15929" spans="2:9" hidden="1" outlineLevel="1">
      <c r="B15929" s="249">
        <v>43016</v>
      </c>
      <c r="C15929" s="1" t="s">
        <v>7717</v>
      </c>
      <c r="D15929" s="2">
        <v>50</v>
      </c>
      <c r="F15929" s="2"/>
      <c r="G15929" s="2"/>
      <c r="H15929" s="2"/>
      <c r="I15929" s="2"/>
    </row>
    <row r="15930" spans="2:9" hidden="1" outlineLevel="1">
      <c r="B15930" s="249">
        <v>43016</v>
      </c>
      <c r="C15930" s="1" t="s">
        <v>23</v>
      </c>
      <c r="D15930" s="2">
        <v>155</v>
      </c>
      <c r="F15930" s="2"/>
      <c r="G15930" s="2"/>
      <c r="H15930" s="2"/>
      <c r="I15930" s="2"/>
    </row>
    <row r="15931" spans="2:9" hidden="1" outlineLevel="1">
      <c r="B15931" s="249">
        <v>43016</v>
      </c>
      <c r="C15931" s="1" t="s">
        <v>51</v>
      </c>
      <c r="D15931" s="2">
        <v>70</v>
      </c>
      <c r="G15931" s="2"/>
      <c r="H15931" s="2"/>
    </row>
    <row r="15932" spans="2:9" hidden="1" outlineLevel="1">
      <c r="B15932" s="249">
        <v>43017</v>
      </c>
      <c r="C15932" s="1" t="s">
        <v>525</v>
      </c>
      <c r="D15932" s="2">
        <v>160</v>
      </c>
      <c r="F15932" s="2"/>
      <c r="G15932" s="2"/>
      <c r="H15932" s="2"/>
    </row>
    <row r="15933" spans="2:9" hidden="1" outlineLevel="1">
      <c r="B15933" s="249">
        <v>43017</v>
      </c>
      <c r="C15933" s="1" t="s">
        <v>23</v>
      </c>
      <c r="D15933" s="2">
        <v>205</v>
      </c>
      <c r="F15933" s="2"/>
      <c r="H15933" s="7"/>
    </row>
    <row r="15934" spans="2:9" hidden="1" outlineLevel="1">
      <c r="B15934" s="249">
        <v>43017</v>
      </c>
      <c r="C15934" s="1" t="s">
        <v>48</v>
      </c>
      <c r="D15934" s="2">
        <v>130</v>
      </c>
      <c r="F15934" s="2"/>
      <c r="H15934" s="7"/>
    </row>
    <row r="15935" spans="2:9" hidden="1" outlineLevel="1">
      <c r="B15935" s="249">
        <v>43018</v>
      </c>
      <c r="C15935" s="1" t="s">
        <v>525</v>
      </c>
      <c r="D15935" s="2">
        <v>150</v>
      </c>
      <c r="H15935" s="7"/>
    </row>
    <row r="15936" spans="2:9" hidden="1" outlineLevel="1">
      <c r="B15936" s="249">
        <v>43018</v>
      </c>
      <c r="C15936" s="1" t="s">
        <v>205</v>
      </c>
      <c r="D15936" s="2">
        <v>90</v>
      </c>
      <c r="F15936" s="2"/>
      <c r="G15936" s="2"/>
    </row>
    <row r="15937" spans="2:15" hidden="1" outlineLevel="1">
      <c r="B15937" s="249">
        <v>43019</v>
      </c>
      <c r="C15937" s="1" t="s">
        <v>525</v>
      </c>
      <c r="D15937" s="2">
        <v>150</v>
      </c>
      <c r="G15937" s="2"/>
    </row>
    <row r="15938" spans="2:15" hidden="1" outlineLevel="1">
      <c r="B15938" s="249">
        <v>43019</v>
      </c>
      <c r="C15938" s="1" t="s">
        <v>114</v>
      </c>
      <c r="D15938" s="2">
        <v>200</v>
      </c>
      <c r="G15938" s="2"/>
    </row>
    <row r="15939" spans="2:15" hidden="1" outlineLevel="1">
      <c r="B15939" s="249">
        <v>43019</v>
      </c>
      <c r="C15939" s="1" t="s">
        <v>246</v>
      </c>
      <c r="D15939" s="2">
        <v>120</v>
      </c>
      <c r="F15939" s="2"/>
    </row>
    <row r="15940" spans="2:15" hidden="1" outlineLevel="1">
      <c r="B15940" s="249">
        <v>43020</v>
      </c>
      <c r="C15940" s="1" t="s">
        <v>525</v>
      </c>
      <c r="D15940" s="2">
        <v>110</v>
      </c>
    </row>
    <row r="15941" spans="2:15" hidden="1" outlineLevel="1">
      <c r="B15941" s="249">
        <v>43020</v>
      </c>
      <c r="C15941" s="1" t="s">
        <v>132</v>
      </c>
      <c r="D15941" s="2">
        <v>100</v>
      </c>
    </row>
    <row r="15942" spans="2:15" hidden="1" outlineLevel="1">
      <c r="B15942" s="249">
        <v>43020</v>
      </c>
      <c r="C15942" s="1" t="s">
        <v>64</v>
      </c>
      <c r="D15942" s="2">
        <v>200</v>
      </c>
      <c r="F15942" s="2"/>
    </row>
    <row r="15943" spans="2:15" hidden="1" outlineLevel="1">
      <c r="B15943" s="249">
        <v>43020</v>
      </c>
      <c r="C15943" s="1" t="s">
        <v>48</v>
      </c>
      <c r="D15943" s="2">
        <v>230</v>
      </c>
    </row>
    <row r="15944" spans="2:15" hidden="1" outlineLevel="1">
      <c r="B15944" s="249">
        <v>43020</v>
      </c>
      <c r="C15944" s="1" t="s">
        <v>246</v>
      </c>
      <c r="D15944" s="2">
        <v>160</v>
      </c>
      <c r="E15944" s="2"/>
      <c r="F15944" s="2"/>
    </row>
    <row r="15945" spans="2:15" hidden="1" outlineLevel="1">
      <c r="B15945" s="249">
        <v>43021</v>
      </c>
      <c r="C15945" s="1" t="s">
        <v>525</v>
      </c>
      <c r="D15945" s="2">
        <v>110</v>
      </c>
    </row>
    <row r="15946" spans="2:15" hidden="1" outlineLevel="1">
      <c r="B15946" s="249">
        <v>43021</v>
      </c>
      <c r="C15946" s="1" t="s">
        <v>246</v>
      </c>
      <c r="D15946" s="2">
        <v>80</v>
      </c>
      <c r="F15946" s="2"/>
    </row>
    <row r="15947" spans="2:15" hidden="1" outlineLevel="1">
      <c r="B15947" s="249">
        <v>43022</v>
      </c>
      <c r="C15947" s="1" t="s">
        <v>246</v>
      </c>
      <c r="D15947" s="2">
        <v>160</v>
      </c>
      <c r="F15947" s="2"/>
    </row>
    <row r="15948" spans="2:15" ht="45" hidden="1" outlineLevel="1">
      <c r="B15948" s="249">
        <v>43022</v>
      </c>
      <c r="C15948" s="205" t="s">
        <v>8980</v>
      </c>
      <c r="D15948" s="2">
        <v>300</v>
      </c>
    </row>
    <row r="15949" spans="2:15" hidden="1" outlineLevel="1">
      <c r="B15949" s="249">
        <v>43022</v>
      </c>
      <c r="C15949" s="1" t="s">
        <v>81</v>
      </c>
      <c r="D15949" s="2">
        <v>100</v>
      </c>
      <c r="F15949" s="2"/>
    </row>
    <row r="15950" spans="2:15" hidden="1" outlineLevel="1">
      <c r="B15950" s="249">
        <v>43022</v>
      </c>
      <c r="C15950" s="1" t="s">
        <v>2386</v>
      </c>
      <c r="D15950" s="2">
        <v>20</v>
      </c>
      <c r="F15950" s="233"/>
      <c r="G15950"/>
      <c r="H15950"/>
      <c r="I15950"/>
      <c r="J15950"/>
      <c r="K15950"/>
      <c r="L15950"/>
      <c r="M15950"/>
      <c r="N15950"/>
      <c r="O15950"/>
    </row>
    <row r="15951" spans="2:15" hidden="1" outlineLevel="1">
      <c r="B15951" s="249">
        <v>43022</v>
      </c>
      <c r="C15951" s="1" t="s">
        <v>220</v>
      </c>
      <c r="D15951" s="2">
        <v>20</v>
      </c>
    </row>
    <row r="15952" spans="2:15" hidden="1" outlineLevel="1">
      <c r="B15952" s="249">
        <v>43022</v>
      </c>
      <c r="C15952" s="1" t="s">
        <v>8964</v>
      </c>
      <c r="D15952" s="2">
        <v>110</v>
      </c>
      <c r="G15952" s="2"/>
      <c r="I15952" s="32"/>
      <c r="K15952" s="2"/>
    </row>
    <row r="15953" spans="2:11" hidden="1" outlineLevel="1">
      <c r="B15953" s="249">
        <v>43022</v>
      </c>
      <c r="C15953" s="1" t="s">
        <v>48</v>
      </c>
      <c r="D15953" s="2">
        <v>70</v>
      </c>
      <c r="F15953" s="2"/>
      <c r="I15953" s="32"/>
      <c r="K15953" s="2"/>
    </row>
    <row r="15954" spans="2:11" hidden="1" outlineLevel="1">
      <c r="B15954" s="249">
        <v>43022</v>
      </c>
      <c r="C15954" s="2" t="s">
        <v>114</v>
      </c>
      <c r="D15954" s="2">
        <v>30</v>
      </c>
      <c r="F15954" s="2"/>
    </row>
    <row r="15955" spans="2:11" hidden="1" outlineLevel="1">
      <c r="B15955" s="249">
        <v>43022</v>
      </c>
      <c r="C15955" s="2" t="s">
        <v>4391</v>
      </c>
      <c r="D15955" s="2">
        <v>30</v>
      </c>
      <c r="F15955" s="2"/>
    </row>
    <row r="15956" spans="2:11" hidden="1" outlineLevel="1">
      <c r="B15956" s="249">
        <v>43022</v>
      </c>
      <c r="C15956" s="1" t="s">
        <v>605</v>
      </c>
      <c r="D15956" s="2">
        <v>90</v>
      </c>
      <c r="F15956" s="2"/>
      <c r="G15956" s="2"/>
    </row>
    <row r="15957" spans="2:11" hidden="1" outlineLevel="1">
      <c r="B15957" s="249">
        <v>43023</v>
      </c>
      <c r="C15957" s="1" t="s">
        <v>92</v>
      </c>
      <c r="D15957" s="2">
        <v>10</v>
      </c>
      <c r="F15957" s="2"/>
    </row>
    <row r="15958" spans="2:11" hidden="1" outlineLevel="1">
      <c r="B15958" s="249">
        <v>43023</v>
      </c>
      <c r="C15958" s="1" t="s">
        <v>173</v>
      </c>
      <c r="D15958" s="2">
        <v>60</v>
      </c>
    </row>
    <row r="15959" spans="2:11" hidden="1" outlineLevel="1">
      <c r="B15959" s="249">
        <v>43023</v>
      </c>
      <c r="C15959" s="1" t="s">
        <v>289</v>
      </c>
      <c r="D15959" s="2">
        <v>50</v>
      </c>
    </row>
    <row r="15960" spans="2:11" hidden="1" outlineLevel="1">
      <c r="B15960" s="249">
        <v>43023</v>
      </c>
      <c r="C15960" s="1" t="s">
        <v>8958</v>
      </c>
      <c r="D15960" s="2">
        <v>690</v>
      </c>
    </row>
    <row r="15961" spans="2:11" hidden="1" outlineLevel="1">
      <c r="B15961" s="249">
        <v>43023</v>
      </c>
      <c r="C15961" s="1" t="s">
        <v>23</v>
      </c>
      <c r="D15961" s="2">
        <v>305</v>
      </c>
    </row>
    <row r="15962" spans="2:11" hidden="1" outlineLevel="1">
      <c r="B15962" s="249">
        <v>43024</v>
      </c>
      <c r="C15962" s="308" t="s">
        <v>401</v>
      </c>
      <c r="D15962" s="2">
        <v>30</v>
      </c>
      <c r="F15962" s="2"/>
    </row>
    <row r="15963" spans="2:11" hidden="1" outlineLevel="1">
      <c r="B15963" s="249">
        <v>43024</v>
      </c>
      <c r="C15963" s="1" t="s">
        <v>8959</v>
      </c>
      <c r="D15963" s="2">
        <v>750</v>
      </c>
    </row>
    <row r="15964" spans="2:11" hidden="1" outlineLevel="1">
      <c r="B15964" s="249">
        <v>43024</v>
      </c>
      <c r="C15964" s="1" t="s">
        <v>8960</v>
      </c>
      <c r="D15964" s="2">
        <v>30</v>
      </c>
      <c r="F15964" s="2"/>
    </row>
    <row r="15965" spans="2:11" hidden="1" outlineLevel="1">
      <c r="B15965" s="249">
        <v>43024</v>
      </c>
      <c r="C15965" s="1" t="s">
        <v>112</v>
      </c>
      <c r="D15965" s="2">
        <v>40</v>
      </c>
      <c r="F15965" s="2"/>
    </row>
    <row r="15966" spans="2:11" hidden="1" outlineLevel="1">
      <c r="B15966" s="249">
        <v>43024</v>
      </c>
      <c r="C15966" s="1" t="s">
        <v>850</v>
      </c>
      <c r="D15966" s="2">
        <v>30</v>
      </c>
    </row>
    <row r="15967" spans="2:11" hidden="1" outlineLevel="1">
      <c r="B15967" s="249">
        <v>43024</v>
      </c>
      <c r="C15967" s="1" t="s">
        <v>114</v>
      </c>
      <c r="D15967" s="2">
        <v>124</v>
      </c>
    </row>
    <row r="15968" spans="2:11" hidden="1" outlineLevel="1">
      <c r="B15968" s="234">
        <v>43024</v>
      </c>
      <c r="C15968" s="182" t="s">
        <v>8965</v>
      </c>
      <c r="D15968" s="210">
        <v>360</v>
      </c>
    </row>
    <row r="15969" spans="2:10" hidden="1" outlineLevel="1">
      <c r="B15969" s="234">
        <v>43024</v>
      </c>
      <c r="C15969" s="182" t="s">
        <v>8965</v>
      </c>
      <c r="D15969" s="210">
        <v>120</v>
      </c>
      <c r="F15969" s="2"/>
    </row>
    <row r="15970" spans="2:10" hidden="1" outlineLevel="1">
      <c r="B15970" s="234">
        <v>43024</v>
      </c>
      <c r="C15970" s="182" t="s">
        <v>8966</v>
      </c>
      <c r="D15970" s="210">
        <v>270</v>
      </c>
      <c r="F15970" s="2"/>
    </row>
    <row r="15971" spans="2:10" hidden="1" outlineLevel="1">
      <c r="B15971" s="249">
        <v>43025</v>
      </c>
      <c r="C15971" s="1" t="s">
        <v>8961</v>
      </c>
      <c r="D15971" s="2">
        <v>1200</v>
      </c>
      <c r="F15971" s="2"/>
      <c r="H15971" s="7"/>
    </row>
    <row r="15972" spans="2:10" hidden="1" outlineLevel="1">
      <c r="B15972" s="249">
        <v>43025</v>
      </c>
      <c r="C15972" s="1" t="s">
        <v>8962</v>
      </c>
      <c r="D15972" s="2">
        <v>500</v>
      </c>
      <c r="H15972" s="7"/>
    </row>
    <row r="15973" spans="2:10" hidden="1" outlineLevel="1">
      <c r="B15973" s="249">
        <v>43025</v>
      </c>
      <c r="C15973" s="1" t="s">
        <v>516</v>
      </c>
      <c r="D15973" s="2">
        <v>60</v>
      </c>
      <c r="J15973" s="7"/>
    </row>
    <row r="15974" spans="2:10" hidden="1" outlineLevel="1">
      <c r="B15974" s="249">
        <v>43025</v>
      </c>
      <c r="C15974" s="1" t="s">
        <v>289</v>
      </c>
      <c r="D15974" s="2">
        <v>20</v>
      </c>
      <c r="F15974" s="2"/>
      <c r="J15974" s="7"/>
    </row>
    <row r="15975" spans="2:10" hidden="1" outlineLevel="1">
      <c r="B15975" s="249">
        <v>43025</v>
      </c>
      <c r="C15975" s="1" t="s">
        <v>114</v>
      </c>
      <c r="D15975" s="2">
        <v>75</v>
      </c>
      <c r="F15975" s="2"/>
    </row>
    <row r="15976" spans="2:10" hidden="1" outlineLevel="1">
      <c r="B15976" s="249">
        <v>43025</v>
      </c>
      <c r="C15976" s="1" t="s">
        <v>774</v>
      </c>
      <c r="D15976" s="2">
        <v>180</v>
      </c>
      <c r="H15976" s="2"/>
    </row>
    <row r="15977" spans="2:10" hidden="1" outlineLevel="1">
      <c r="B15977" s="249">
        <v>43025</v>
      </c>
      <c r="C15977" s="1" t="s">
        <v>114</v>
      </c>
      <c r="D15977" s="2">
        <v>65</v>
      </c>
    </row>
    <row r="15978" spans="2:10" hidden="1" outlineLevel="1">
      <c r="B15978" s="249">
        <v>43026</v>
      </c>
      <c r="C15978" s="1" t="s">
        <v>525</v>
      </c>
      <c r="D15978" s="2">
        <v>20</v>
      </c>
      <c r="F15978" s="2"/>
    </row>
    <row r="15979" spans="2:10" hidden="1" outlineLevel="1">
      <c r="B15979" s="249">
        <v>43026</v>
      </c>
      <c r="C15979" s="1" t="s">
        <v>289</v>
      </c>
      <c r="D15979" s="2">
        <v>15</v>
      </c>
      <c r="F15979" s="2"/>
    </row>
    <row r="15980" spans="2:10" hidden="1" outlineLevel="1">
      <c r="B15980" s="249">
        <v>43027</v>
      </c>
      <c r="C15980" s="2" t="s">
        <v>289</v>
      </c>
      <c r="D15980" s="2">
        <v>300</v>
      </c>
    </row>
    <row r="15981" spans="2:10" hidden="1" outlineLevel="1">
      <c r="B15981" s="249">
        <v>43027</v>
      </c>
      <c r="C15981" s="267" t="s">
        <v>114</v>
      </c>
      <c r="D15981" s="404">
        <v>50</v>
      </c>
    </row>
    <row r="15982" spans="2:10" hidden="1" outlineLevel="1">
      <c r="B15982" s="249">
        <v>43027</v>
      </c>
      <c r="C15982" s="267" t="s">
        <v>289</v>
      </c>
      <c r="D15982" s="404">
        <v>105</v>
      </c>
      <c r="F15982" s="2"/>
    </row>
    <row r="15983" spans="2:10" hidden="1" outlineLevel="1">
      <c r="B15983" s="249">
        <v>43027</v>
      </c>
      <c r="C15983" s="267" t="s">
        <v>8957</v>
      </c>
      <c r="D15983" s="2">
        <v>75</v>
      </c>
      <c r="F15983" s="2"/>
    </row>
    <row r="15984" spans="2:10" hidden="1" outlineLevel="1">
      <c r="B15984" s="249">
        <v>43027</v>
      </c>
      <c r="C15984" s="267" t="s">
        <v>289</v>
      </c>
      <c r="D15984" s="404">
        <v>80</v>
      </c>
    </row>
    <row r="15985" spans="2:6" hidden="1" outlineLevel="1">
      <c r="B15985" s="249">
        <v>43027</v>
      </c>
      <c r="C15985" s="1" t="s">
        <v>48</v>
      </c>
      <c r="D15985" s="2">
        <v>45</v>
      </c>
    </row>
    <row r="15986" spans="2:6" hidden="1" outlineLevel="1">
      <c r="B15986" s="249">
        <v>43028</v>
      </c>
      <c r="C15986" s="1" t="s">
        <v>968</v>
      </c>
      <c r="D15986" s="2">
        <v>620</v>
      </c>
      <c r="F15986" s="228"/>
    </row>
    <row r="15987" spans="2:6" hidden="1" outlineLevel="1">
      <c r="B15987" s="249">
        <v>43028</v>
      </c>
      <c r="C15987" s="267" t="s">
        <v>114</v>
      </c>
      <c r="D15987" s="404">
        <v>60</v>
      </c>
    </row>
    <row r="15988" spans="2:6" hidden="1" outlineLevel="1">
      <c r="B15988" s="249">
        <v>43029</v>
      </c>
      <c r="C15988" s="1" t="s">
        <v>51</v>
      </c>
      <c r="D15988" s="2">
        <v>225</v>
      </c>
    </row>
    <row r="15989" spans="2:6" hidden="1" outlineLevel="1">
      <c r="B15989" s="249">
        <v>43029</v>
      </c>
      <c r="C15989" s="1" t="s">
        <v>114</v>
      </c>
      <c r="D15989" s="2">
        <v>80</v>
      </c>
    </row>
    <row r="15990" spans="2:6" hidden="1" outlineLevel="1">
      <c r="B15990" s="249">
        <v>43029</v>
      </c>
      <c r="C15990" s="1" t="s">
        <v>968</v>
      </c>
      <c r="D15990" s="2">
        <v>190</v>
      </c>
    </row>
    <row r="15991" spans="2:6" hidden="1" outlineLevel="1">
      <c r="B15991" s="249">
        <v>43029</v>
      </c>
      <c r="C15991" s="1" t="s">
        <v>48</v>
      </c>
      <c r="D15991" s="2">
        <v>35</v>
      </c>
    </row>
    <row r="15992" spans="2:6" hidden="1" outlineLevel="1">
      <c r="B15992" s="249">
        <v>43029</v>
      </c>
      <c r="C15992" s="1" t="s">
        <v>367</v>
      </c>
      <c r="D15992" s="2">
        <v>15</v>
      </c>
    </row>
    <row r="15993" spans="2:6" hidden="1" outlineLevel="1">
      <c r="B15993" s="249">
        <v>43029</v>
      </c>
      <c r="C15993" s="1" t="s">
        <v>173</v>
      </c>
      <c r="D15993" s="2">
        <v>50</v>
      </c>
    </row>
    <row r="15994" spans="2:6" hidden="1" outlineLevel="1">
      <c r="B15994" s="249">
        <v>43029</v>
      </c>
      <c r="C15994" s="1" t="s">
        <v>112</v>
      </c>
      <c r="D15994" s="2">
        <v>10</v>
      </c>
    </row>
    <row r="15995" spans="2:6" hidden="1" outlineLevel="1">
      <c r="B15995" s="249">
        <v>43030</v>
      </c>
      <c r="C15995" s="1" t="s">
        <v>605</v>
      </c>
      <c r="D15995" s="2">
        <v>100</v>
      </c>
    </row>
    <row r="15996" spans="2:6" hidden="1" outlineLevel="1">
      <c r="B15996" s="249">
        <v>43030</v>
      </c>
      <c r="C15996" s="1" t="s">
        <v>8963</v>
      </c>
      <c r="D15996" s="2">
        <v>480</v>
      </c>
    </row>
    <row r="15997" spans="2:6" hidden="1" outlineLevel="1">
      <c r="B15997" s="249">
        <v>43030</v>
      </c>
      <c r="C15997" s="1" t="s">
        <v>525</v>
      </c>
      <c r="D15997" s="2">
        <v>46</v>
      </c>
    </row>
    <row r="15998" spans="2:6" hidden="1" outlineLevel="1">
      <c r="B15998" s="249">
        <v>43030</v>
      </c>
      <c r="C15998" s="1" t="s">
        <v>114</v>
      </c>
      <c r="D15998" s="2">
        <v>75</v>
      </c>
    </row>
    <row r="15999" spans="2:6" hidden="1" outlineLevel="1">
      <c r="B15999" s="249">
        <v>43030</v>
      </c>
      <c r="C15999" s="1" t="s">
        <v>8978</v>
      </c>
      <c r="D15999" s="2">
        <v>10</v>
      </c>
    </row>
    <row r="16000" spans="2:6" hidden="1" outlineLevel="1">
      <c r="B16000" s="249">
        <v>43031</v>
      </c>
      <c r="C16000" s="1" t="s">
        <v>525</v>
      </c>
      <c r="D16000" s="2">
        <v>150</v>
      </c>
    </row>
    <row r="16001" spans="2:5" hidden="1" outlineLevel="1">
      <c r="B16001" s="249">
        <v>43031</v>
      </c>
      <c r="C16001" s="1" t="s">
        <v>246</v>
      </c>
      <c r="D16001" s="2">
        <v>160</v>
      </c>
    </row>
    <row r="16002" spans="2:5" hidden="1" outlineLevel="1">
      <c r="B16002" s="249">
        <v>43031</v>
      </c>
      <c r="C16002" s="1" t="s">
        <v>111</v>
      </c>
      <c r="D16002" s="2">
        <v>60</v>
      </c>
    </row>
    <row r="16003" spans="2:5" hidden="1" outlineLevel="1">
      <c r="B16003" s="249">
        <v>43032</v>
      </c>
      <c r="C16003" s="1" t="s">
        <v>525</v>
      </c>
      <c r="D16003" s="2">
        <v>190</v>
      </c>
    </row>
    <row r="16004" spans="2:5" hidden="1" outlineLevel="1">
      <c r="B16004" s="249">
        <v>43032</v>
      </c>
      <c r="C16004" s="1" t="s">
        <v>246</v>
      </c>
      <c r="D16004" s="2">
        <v>160</v>
      </c>
    </row>
    <row r="16005" spans="2:5" hidden="1" outlineLevel="1">
      <c r="B16005" s="249">
        <v>43032</v>
      </c>
      <c r="C16005" s="1" t="s">
        <v>2625</v>
      </c>
      <c r="D16005" s="2">
        <v>360</v>
      </c>
    </row>
    <row r="16006" spans="2:5" hidden="1" outlineLevel="1">
      <c r="B16006" s="249">
        <v>43032</v>
      </c>
      <c r="C16006" s="1" t="s">
        <v>23</v>
      </c>
      <c r="D16006" s="2">
        <v>285</v>
      </c>
    </row>
    <row r="16007" spans="2:5" hidden="1" outlineLevel="1">
      <c r="B16007" s="249">
        <v>43033</v>
      </c>
      <c r="C16007" s="1" t="s">
        <v>525</v>
      </c>
      <c r="D16007" s="2">
        <v>110</v>
      </c>
    </row>
    <row r="16008" spans="2:5" hidden="1" outlineLevel="1">
      <c r="B16008" s="249">
        <v>43033</v>
      </c>
      <c r="C16008" s="1" t="s">
        <v>8979</v>
      </c>
      <c r="D16008" s="2">
        <v>45</v>
      </c>
    </row>
    <row r="16009" spans="2:5" hidden="1" outlineLevel="1">
      <c r="B16009" s="249">
        <v>43033</v>
      </c>
      <c r="C16009" s="1" t="s">
        <v>525</v>
      </c>
      <c r="D16009" s="2">
        <v>45</v>
      </c>
    </row>
    <row r="16010" spans="2:5" hidden="1" outlineLevel="1">
      <c r="B16010" s="249">
        <v>43033</v>
      </c>
      <c r="C16010" s="1" t="s">
        <v>8849</v>
      </c>
      <c r="D16010" s="2">
        <v>100</v>
      </c>
    </row>
    <row r="16011" spans="2:5" hidden="1" outlineLevel="1">
      <c r="B16011" s="249">
        <v>43034</v>
      </c>
      <c r="C16011" s="1" t="s">
        <v>525</v>
      </c>
      <c r="D16011" s="2">
        <v>130</v>
      </c>
    </row>
    <row r="16012" spans="2:5" hidden="1" outlineLevel="1">
      <c r="B16012" s="249">
        <v>43034</v>
      </c>
      <c r="C16012" s="1" t="s">
        <v>246</v>
      </c>
      <c r="D16012" s="2">
        <v>110</v>
      </c>
    </row>
    <row r="16013" spans="2:5" hidden="1" outlineLevel="1">
      <c r="B16013" s="249">
        <v>43035</v>
      </c>
      <c r="C16013" s="1" t="s">
        <v>12</v>
      </c>
      <c r="D16013" s="2">
        <v>25</v>
      </c>
    </row>
    <row r="16014" spans="2:5" hidden="1" outlineLevel="1">
      <c r="B16014" s="249">
        <v>43035</v>
      </c>
      <c r="C16014" s="1" t="s">
        <v>525</v>
      </c>
      <c r="D16014" s="2">
        <v>60</v>
      </c>
    </row>
    <row r="16015" spans="2:5" hidden="1" outlineLevel="1">
      <c r="B16015" s="249">
        <v>43035</v>
      </c>
      <c r="C16015" s="1" t="s">
        <v>525</v>
      </c>
      <c r="D16015" s="2">
        <v>780</v>
      </c>
    </row>
    <row r="16016" spans="2:5" hidden="1" outlineLevel="1">
      <c r="B16016" s="249">
        <v>43036</v>
      </c>
      <c r="C16016" s="1" t="s">
        <v>154</v>
      </c>
      <c r="D16016" s="2">
        <v>95</v>
      </c>
      <c r="E16016" s="2"/>
    </row>
    <row r="16017" spans="2:5" hidden="1" outlineLevel="1">
      <c r="B16017" s="249">
        <v>43036</v>
      </c>
      <c r="C16017" s="1" t="s">
        <v>8983</v>
      </c>
      <c r="D16017" s="2">
        <v>380</v>
      </c>
    </row>
    <row r="16018" spans="2:5" hidden="1" outlineLevel="1">
      <c r="B16018" s="249">
        <v>43036</v>
      </c>
      <c r="C16018" s="1" t="s">
        <v>246</v>
      </c>
      <c r="D16018" s="2">
        <v>80</v>
      </c>
    </row>
    <row r="16019" spans="2:5" hidden="1" outlineLevel="1">
      <c r="B16019" s="249">
        <v>43036</v>
      </c>
      <c r="C16019" s="1" t="s">
        <v>6213</v>
      </c>
      <c r="D16019" s="2">
        <v>120</v>
      </c>
    </row>
    <row r="16020" spans="2:5" hidden="1" outlineLevel="1">
      <c r="B16020" s="249">
        <v>43036</v>
      </c>
      <c r="C16020" s="1" t="s">
        <v>114</v>
      </c>
      <c r="D16020" s="2">
        <v>15</v>
      </c>
    </row>
    <row r="16021" spans="2:5" hidden="1" outlineLevel="1">
      <c r="B16021" s="249">
        <v>43036</v>
      </c>
      <c r="C16021" s="1" t="s">
        <v>8984</v>
      </c>
      <c r="D16021" s="2">
        <v>150</v>
      </c>
    </row>
    <row r="16022" spans="2:5" hidden="1" outlineLevel="1">
      <c r="B16022" s="249">
        <v>43036</v>
      </c>
      <c r="C16022" s="1" t="s">
        <v>23</v>
      </c>
      <c r="D16022" s="2">
        <v>95</v>
      </c>
    </row>
    <row r="16023" spans="2:5" hidden="1" outlineLevel="1">
      <c r="B16023" s="249">
        <v>43036</v>
      </c>
      <c r="C16023" s="1" t="s">
        <v>8985</v>
      </c>
      <c r="D16023" s="2">
        <v>60</v>
      </c>
    </row>
    <row r="16024" spans="2:5" hidden="1" outlineLevel="1">
      <c r="B16024" s="249">
        <v>43037</v>
      </c>
      <c r="C16024" s="1" t="s">
        <v>179</v>
      </c>
      <c r="D16024" s="2">
        <v>120</v>
      </c>
    </row>
    <row r="16025" spans="2:5" hidden="1" outlineLevel="1">
      <c r="B16025" s="249">
        <v>43037</v>
      </c>
      <c r="C16025" s="1" t="s">
        <v>18</v>
      </c>
      <c r="D16025" s="2">
        <v>125</v>
      </c>
    </row>
    <row r="16026" spans="2:5" hidden="1" outlineLevel="1">
      <c r="B16026" s="249">
        <v>43037</v>
      </c>
      <c r="C16026" s="1" t="s">
        <v>289</v>
      </c>
      <c r="D16026" s="2">
        <v>30</v>
      </c>
    </row>
    <row r="16027" spans="2:5" hidden="1" outlineLevel="1">
      <c r="B16027" s="249">
        <v>43038</v>
      </c>
      <c r="C16027" s="1" t="s">
        <v>525</v>
      </c>
      <c r="D16027" s="2">
        <v>220</v>
      </c>
    </row>
    <row r="16028" spans="2:5" hidden="1" outlineLevel="1">
      <c r="B16028" s="249">
        <v>43038</v>
      </c>
      <c r="C16028" s="1" t="s">
        <v>51</v>
      </c>
      <c r="D16028" s="2">
        <v>440</v>
      </c>
    </row>
    <row r="16029" spans="2:5" hidden="1" outlineLevel="1">
      <c r="B16029" s="249">
        <v>43039</v>
      </c>
      <c r="C16029" s="1" t="s">
        <v>525</v>
      </c>
      <c r="D16029" s="2">
        <v>100</v>
      </c>
    </row>
    <row r="16030" spans="2:5" hidden="1" outlineLevel="1">
      <c r="B16030" s="249">
        <v>43039</v>
      </c>
      <c r="C16030" s="1" t="s">
        <v>8987</v>
      </c>
      <c r="D16030" s="2">
        <v>35</v>
      </c>
    </row>
    <row r="16031" spans="2:5" hidden="1" outlineLevel="1">
      <c r="B16031" s="249">
        <v>43039</v>
      </c>
      <c r="C16031" s="1" t="s">
        <v>9008</v>
      </c>
      <c r="D16031" s="2">
        <v>120</v>
      </c>
      <c r="E16031" s="1" t="s">
        <v>3088</v>
      </c>
    </row>
    <row r="16032" spans="2:5" hidden="1" outlineLevel="1">
      <c r="B16032" s="249">
        <v>43039</v>
      </c>
      <c r="C16032" s="1" t="s">
        <v>23</v>
      </c>
      <c r="D16032" s="2">
        <v>280</v>
      </c>
      <c r="E16032" s="1">
        <v>130</v>
      </c>
    </row>
    <row r="16033" spans="1:12" collapsed="1"/>
    <row r="16034" spans="1:12">
      <c r="B16034" s="2472">
        <v>43040</v>
      </c>
      <c r="C16034" s="2472"/>
      <c r="D16034" s="2472"/>
      <c r="E16034" s="2472"/>
      <c r="F16034" s="2472"/>
      <c r="G16034" s="2472"/>
      <c r="H16034" s="2472"/>
      <c r="I16034" s="2472"/>
      <c r="J16034" s="2472"/>
      <c r="K16034" s="2472"/>
      <c r="L16034" s="2472"/>
    </row>
    <row r="16035" spans="1:12" hidden="1" outlineLevel="1">
      <c r="B16035" s="2473" t="s">
        <v>0</v>
      </c>
      <c r="C16035" s="2473"/>
      <c r="D16035" s="2473"/>
      <c r="I16035" s="249"/>
      <c r="J16035" s="236"/>
      <c r="K16035" s="2"/>
    </row>
    <row r="16036" spans="1:12" hidden="1" outlineLevel="1">
      <c r="B16036" s="3" t="s">
        <v>115</v>
      </c>
      <c r="C16036" s="3" t="s">
        <v>116</v>
      </c>
      <c r="D16036" s="4" t="s">
        <v>4</v>
      </c>
      <c r="I16036" s="249"/>
      <c r="J16036" s="236"/>
      <c r="K16036" s="2"/>
    </row>
    <row r="16037" spans="1:12" hidden="1" outlineLevel="1">
      <c r="A16037" s="438" t="s">
        <v>7431</v>
      </c>
      <c r="B16037" s="549">
        <v>43040</v>
      </c>
      <c r="C16037" s="463" t="s">
        <v>6436</v>
      </c>
      <c r="D16037" s="1002">
        <v>1000</v>
      </c>
      <c r="E16037" s="28"/>
      <c r="K16037" s="70"/>
    </row>
    <row r="16038" spans="1:12" hidden="1" outlineLevel="1">
      <c r="A16038" s="438" t="s">
        <v>7431</v>
      </c>
      <c r="B16038" s="1323" t="s">
        <v>608</v>
      </c>
      <c r="C16038" s="463" t="s">
        <v>6437</v>
      </c>
      <c r="D16038" s="1002" t="s">
        <v>608</v>
      </c>
      <c r="E16038" s="28"/>
      <c r="K16038" s="70"/>
    </row>
    <row r="16039" spans="1:12" hidden="1" outlineLevel="1">
      <c r="A16039" s="438" t="s">
        <v>421</v>
      </c>
      <c r="B16039" s="1323">
        <v>43047</v>
      </c>
      <c r="C16039" s="1324" t="s">
        <v>6</v>
      </c>
      <c r="D16039" s="1325">
        <v>3000</v>
      </c>
      <c r="E16039" s="28"/>
      <c r="K16039" s="70"/>
    </row>
    <row r="16040" spans="1:12" hidden="1" outlineLevel="1">
      <c r="A16040" s="438" t="s">
        <v>421</v>
      </c>
      <c r="B16040" s="1323">
        <v>43049</v>
      </c>
      <c r="C16040" s="554" t="s">
        <v>475</v>
      </c>
      <c r="D16040" s="1325">
        <v>800</v>
      </c>
      <c r="E16040" s="1290"/>
      <c r="F16040" s="298" t="s">
        <v>4856</v>
      </c>
      <c r="G16040" s="298" t="s">
        <v>3065</v>
      </c>
      <c r="I16040" s="72"/>
      <c r="K16040" s="70"/>
    </row>
    <row r="16041" spans="1:12" hidden="1" outlineLevel="1">
      <c r="A16041" s="438" t="s">
        <v>421</v>
      </c>
      <c r="B16041" s="1323" t="s">
        <v>608</v>
      </c>
      <c r="C16041" s="554" t="s">
        <v>8676</v>
      </c>
      <c r="D16041" s="1325" t="s">
        <v>608</v>
      </c>
      <c r="E16041" s="72"/>
      <c r="F16041" s="1119" t="s">
        <v>3632</v>
      </c>
      <c r="G16041" s="1146" t="str">
        <f>D16043</f>
        <v>Nil</v>
      </c>
      <c r="I16041" s="72"/>
      <c r="K16041" s="70"/>
    </row>
    <row r="16042" spans="1:12" hidden="1" outlineLevel="1">
      <c r="A16042" s="714" t="s">
        <v>464</v>
      </c>
      <c r="B16042" s="1326" t="s">
        <v>608</v>
      </c>
      <c r="C16042" s="1327" t="s">
        <v>6501</v>
      </c>
      <c r="D16042" s="1328" t="s">
        <v>608</v>
      </c>
      <c r="E16042" s="72"/>
      <c r="F16042" s="772" t="s">
        <v>6173</v>
      </c>
      <c r="G16042" s="773">
        <f>D16074</f>
        <v>911</v>
      </c>
      <c r="I16042" s="72"/>
      <c r="K16042" s="70"/>
    </row>
    <row r="16043" spans="1:12" hidden="1" outlineLevel="1">
      <c r="A16043" s="711" t="s">
        <v>7256</v>
      </c>
      <c r="B16043" s="1303" t="s">
        <v>608</v>
      </c>
      <c r="C16043" s="711" t="s">
        <v>656</v>
      </c>
      <c r="D16043" s="1464" t="s">
        <v>608</v>
      </c>
      <c r="E16043" s="72"/>
      <c r="F16043" s="772" t="s">
        <v>6</v>
      </c>
      <c r="G16043" s="1146" t="str">
        <f>D16041</f>
        <v>Nil</v>
      </c>
      <c r="I16043" s="72"/>
      <c r="K16043" s="70"/>
    </row>
    <row r="16044" spans="1:12" hidden="1" outlineLevel="1">
      <c r="A16044" s="1478" t="s">
        <v>421</v>
      </c>
      <c r="B16044" s="1479" t="s">
        <v>608</v>
      </c>
      <c r="C16044" s="1478" t="s">
        <v>8992</v>
      </c>
      <c r="D16044" s="1493" t="s">
        <v>608</v>
      </c>
      <c r="E16044" s="72"/>
      <c r="F16044" s="772" t="s">
        <v>3732</v>
      </c>
      <c r="G16044" s="773">
        <f>D16037</f>
        <v>1000</v>
      </c>
      <c r="I16044" s="72"/>
      <c r="K16044" s="70"/>
    </row>
    <row r="16045" spans="1:12" hidden="1" outlineLevel="1">
      <c r="A16045" s="1478" t="s">
        <v>421</v>
      </c>
      <c r="B16045" s="1479" t="s">
        <v>608</v>
      </c>
      <c r="C16045" s="1478" t="s">
        <v>8991</v>
      </c>
      <c r="D16045" s="1493" t="s">
        <v>608</v>
      </c>
      <c r="E16045" s="72"/>
      <c r="F16045" s="772" t="s">
        <v>531</v>
      </c>
      <c r="G16045" s="1146" t="str">
        <f>D16038</f>
        <v>Nil</v>
      </c>
      <c r="I16045" s="72"/>
      <c r="K16045" s="70"/>
    </row>
    <row r="16046" spans="1:12" hidden="1" outlineLevel="1">
      <c r="A16046" s="1478" t="s">
        <v>421</v>
      </c>
      <c r="B16046" s="1479" t="s">
        <v>608</v>
      </c>
      <c r="C16046" s="1478" t="s">
        <v>8990</v>
      </c>
      <c r="D16046" s="1493" t="s">
        <v>608</v>
      </c>
      <c r="E16046" s="72"/>
      <c r="F16046" s="280" t="s">
        <v>195</v>
      </c>
      <c r="G16046" s="294">
        <f ca="1">SUM(G16041:G16047)</f>
        <v>2470</v>
      </c>
      <c r="I16046" s="72"/>
      <c r="K16046" s="70"/>
    </row>
    <row r="16047" spans="1:12" hidden="1" outlineLevel="1">
      <c r="A16047" s="1478" t="s">
        <v>421</v>
      </c>
      <c r="B16047" s="1479" t="s">
        <v>608</v>
      </c>
      <c r="C16047" s="1478" t="s">
        <v>8989</v>
      </c>
      <c r="D16047" s="1493" t="s">
        <v>608</v>
      </c>
      <c r="E16047" s="72"/>
      <c r="I16047" s="72"/>
      <c r="K16047" s="70"/>
    </row>
    <row r="16048" spans="1:12" hidden="1" outlineLevel="1">
      <c r="A16048" s="1398" t="s">
        <v>7256</v>
      </c>
      <c r="B16048" s="1399">
        <v>43055</v>
      </c>
      <c r="C16048" s="1400" t="s">
        <v>27</v>
      </c>
      <c r="D16048" s="1401">
        <v>1296.82</v>
      </c>
      <c r="E16048" s="72"/>
      <c r="I16048" s="72"/>
      <c r="K16048" s="70"/>
    </row>
    <row r="16049" spans="1:12" hidden="1" outlineLevel="1">
      <c r="A16049" s="709" t="s">
        <v>7600</v>
      </c>
      <c r="B16049" s="710">
        <v>43045</v>
      </c>
      <c r="C16049" s="709" t="s">
        <v>3304</v>
      </c>
      <c r="D16049" s="590">
        <v>1328.92</v>
      </c>
      <c r="E16049" s="1290"/>
      <c r="I16049" s="72"/>
      <c r="K16049" s="225"/>
    </row>
    <row r="16050" spans="1:12" hidden="1" outlineLevel="1">
      <c r="A16050" s="709" t="s">
        <v>7600</v>
      </c>
      <c r="B16050" s="710">
        <v>43045</v>
      </c>
      <c r="C16050" s="709" t="s">
        <v>614</v>
      </c>
      <c r="D16050" s="590">
        <v>501.86</v>
      </c>
      <c r="E16050" s="1290"/>
      <c r="I16050" s="32"/>
      <c r="K16050" s="225"/>
    </row>
    <row r="16051" spans="1:12" hidden="1" outlineLevel="1">
      <c r="A16051" s="709" t="s">
        <v>7600</v>
      </c>
      <c r="B16051" s="710" t="s">
        <v>608</v>
      </c>
      <c r="C16051" s="709" t="s">
        <v>3305</v>
      </c>
      <c r="D16051" s="590" t="s">
        <v>608</v>
      </c>
      <c r="E16051" s="183"/>
    </row>
    <row r="16052" spans="1:12" hidden="1" outlineLevel="1">
      <c r="A16052" s="545" t="s">
        <v>7431</v>
      </c>
      <c r="B16052" s="1520">
        <v>43040</v>
      </c>
      <c r="C16052" s="547" t="s">
        <v>7425</v>
      </c>
      <c r="D16052" s="1366">
        <v>35000</v>
      </c>
      <c r="E16052" s="733"/>
      <c r="G16052" s="2"/>
    </row>
    <row r="16053" spans="1:12" hidden="1" outlineLevel="1">
      <c r="A16053" s="545" t="s">
        <v>7431</v>
      </c>
      <c r="B16053" s="1520">
        <v>43049</v>
      </c>
      <c r="C16053" s="547" t="s">
        <v>8079</v>
      </c>
      <c r="D16053" s="1366">
        <v>6569</v>
      </c>
      <c r="E16053" s="28"/>
      <c r="I16053" s="72"/>
      <c r="K16053" s="2"/>
      <c r="L16053" s="13"/>
    </row>
    <row r="16054" spans="1:12" hidden="1" outlineLevel="1">
      <c r="A16054" s="545" t="s">
        <v>7431</v>
      </c>
      <c r="B16054" s="1520" t="s">
        <v>608</v>
      </c>
      <c r="C16054" s="547" t="s">
        <v>8312</v>
      </c>
      <c r="D16054" s="1366" t="s">
        <v>608</v>
      </c>
      <c r="E16054" s="28"/>
      <c r="F16054" s="630" t="s">
        <v>9025</v>
      </c>
      <c r="G16054" s="630">
        <v>911</v>
      </c>
      <c r="H16054" s="1009"/>
      <c r="I16054" s="72"/>
      <c r="K16054" s="2"/>
      <c r="L16054" s="13"/>
    </row>
    <row r="16055" spans="1:12" hidden="1" outlineLevel="1">
      <c r="A16055" s="545" t="s">
        <v>7431</v>
      </c>
      <c r="B16055" s="1520">
        <v>43040</v>
      </c>
      <c r="C16055" s="547" t="s">
        <v>7426</v>
      </c>
      <c r="D16055" s="1366">
        <v>30000</v>
      </c>
      <c r="E16055" s="28"/>
      <c r="F16055" s="630" t="s">
        <v>9026</v>
      </c>
      <c r="G16055" s="630">
        <v>911</v>
      </c>
      <c r="H16055" s="1009"/>
      <c r="I16055" s="72"/>
      <c r="K16055" s="13"/>
      <c r="L16055" s="13"/>
    </row>
    <row r="16056" spans="1:12" hidden="1" outlineLevel="1">
      <c r="A16056" s="545" t="s">
        <v>7431</v>
      </c>
      <c r="B16056" s="1520">
        <v>43040</v>
      </c>
      <c r="C16056" s="547" t="s">
        <v>8819</v>
      </c>
      <c r="D16056" s="1366">
        <v>2000</v>
      </c>
      <c r="E16056" s="28"/>
      <c r="F16056" s="630" t="s">
        <v>9027</v>
      </c>
      <c r="G16056" s="630">
        <v>2000</v>
      </c>
      <c r="H16056" s="1009"/>
      <c r="I16056" s="72"/>
      <c r="K16056" s="13"/>
      <c r="L16056" s="13"/>
    </row>
    <row r="16057" spans="1:12" hidden="1" outlineLevel="1">
      <c r="A16057" s="545" t="s">
        <v>8802</v>
      </c>
      <c r="B16057" s="1520">
        <v>43038</v>
      </c>
      <c r="C16057" s="547" t="s">
        <v>7420</v>
      </c>
      <c r="D16057" s="1366">
        <v>20000</v>
      </c>
      <c r="E16057" s="28"/>
      <c r="F16057" s="630" t="s">
        <v>2164</v>
      </c>
      <c r="G16057" s="630">
        <v>1100</v>
      </c>
      <c r="H16057" s="1009"/>
      <c r="I16057" s="72"/>
      <c r="K16057" s="225"/>
      <c r="L16057" s="13"/>
    </row>
    <row r="16058" spans="1:12" hidden="1" outlineLevel="1">
      <c r="A16058" s="545" t="s">
        <v>8802</v>
      </c>
      <c r="B16058" s="1520">
        <v>43038</v>
      </c>
      <c r="C16058" s="547" t="s">
        <v>7422</v>
      </c>
      <c r="D16058" s="1366">
        <v>20987</v>
      </c>
      <c r="E16058" s="28"/>
      <c r="F16058" s="630" t="s">
        <v>5649</v>
      </c>
      <c r="G16058" s="630">
        <v>500</v>
      </c>
      <c r="I16058" s="72"/>
      <c r="J16058" s="236"/>
      <c r="K16058" s="2"/>
      <c r="L16058" s="13"/>
    </row>
    <row r="16059" spans="1:12" hidden="1" outlineLevel="1">
      <c r="A16059" s="545" t="s">
        <v>7431</v>
      </c>
      <c r="B16059" s="1520" t="s">
        <v>608</v>
      </c>
      <c r="C16059" s="547" t="s">
        <v>7423</v>
      </c>
      <c r="D16059" s="691" t="s">
        <v>608</v>
      </c>
      <c r="E16059" s="28"/>
      <c r="F16059" s="1" t="s">
        <v>2794</v>
      </c>
      <c r="G16059" s="1">
        <v>800</v>
      </c>
      <c r="H16059" s="1009"/>
      <c r="I16059" s="72"/>
      <c r="J16059" s="236"/>
      <c r="K16059" s="2"/>
      <c r="L16059" s="13"/>
    </row>
    <row r="16060" spans="1:12" hidden="1" outlineLevel="1">
      <c r="D16060" s="1"/>
      <c r="E16060" s="28"/>
      <c r="F16060" s="1" t="s">
        <v>195</v>
      </c>
      <c r="G16060" s="1">
        <f>SUM(G16054:G16059)</f>
        <v>6222</v>
      </c>
      <c r="H16060" s="1009"/>
      <c r="I16060" s="249"/>
      <c r="J16060" s="236"/>
      <c r="K16060" s="2"/>
      <c r="L16060" s="13"/>
    </row>
    <row r="16061" spans="1:12" ht="15.75" hidden="1" outlineLevel="1">
      <c r="A16061" s="1273" t="s">
        <v>7430</v>
      </c>
      <c r="B16061" s="1410">
        <v>43039</v>
      </c>
      <c r="C16061" s="1273" t="s">
        <v>7428</v>
      </c>
      <c r="D16061" s="905">
        <v>23585.38</v>
      </c>
      <c r="E16061" s="1489">
        <v>43048</v>
      </c>
      <c r="H16061" s="1009"/>
      <c r="I16061" s="249"/>
      <c r="J16061" s="236"/>
      <c r="K16061" s="2"/>
      <c r="L16061" s="13"/>
    </row>
    <row r="16062" spans="1:12" hidden="1" outlineLevel="1">
      <c r="A16062" s="1411" t="s">
        <v>7411</v>
      </c>
      <c r="B16062" s="1412">
        <v>43039</v>
      </c>
      <c r="C16062" s="1413" t="s">
        <v>7427</v>
      </c>
      <c r="D16062" s="1490">
        <v>22327.84</v>
      </c>
      <c r="E16062" s="1489">
        <v>43042</v>
      </c>
      <c r="I16062" s="249"/>
      <c r="J16062" s="236"/>
      <c r="K16062" s="2"/>
      <c r="L16062" s="13"/>
    </row>
    <row r="16063" spans="1:12" hidden="1" outlineLevel="1">
      <c r="A16063" s="1407" t="s">
        <v>5208</v>
      </c>
      <c r="B16063" s="1408" t="s">
        <v>608</v>
      </c>
      <c r="C16063" s="1407" t="s">
        <v>7429</v>
      </c>
      <c r="D16063" s="1408" t="s">
        <v>608</v>
      </c>
      <c r="E16063" s="1489" t="s">
        <v>608</v>
      </c>
      <c r="H16063" s="1009"/>
      <c r="I16063" s="249"/>
      <c r="J16063" s="200"/>
      <c r="K16063" s="2"/>
      <c r="L16063" s="13"/>
    </row>
    <row r="16064" spans="1:12" hidden="1" outlineLevel="1">
      <c r="A16064" s="1485" t="s">
        <v>8749</v>
      </c>
      <c r="B16064" s="1488">
        <v>43040</v>
      </c>
      <c r="C16064" s="1486" t="s">
        <v>9006</v>
      </c>
      <c r="D16064" s="1487">
        <v>9988</v>
      </c>
      <c r="E16064" s="1489">
        <v>43046</v>
      </c>
      <c r="H16064" s="1009"/>
      <c r="I16064" s="249"/>
      <c r="J16064" s="200"/>
      <c r="K16064" s="2"/>
      <c r="L16064" s="13"/>
    </row>
    <row r="16065" spans="1:12" hidden="1" outlineLevel="1">
      <c r="E16065" s="1290"/>
      <c r="H16065" s="1009"/>
      <c r="I16065" s="249"/>
      <c r="K16065" s="13"/>
      <c r="L16065" s="13"/>
    </row>
    <row r="16066" spans="1:12" ht="15.75" hidden="1" outlineLevel="1">
      <c r="A16066" s="1273" t="s">
        <v>7430</v>
      </c>
      <c r="B16066" s="1410">
        <v>43066</v>
      </c>
      <c r="C16066" s="1273" t="s">
        <v>7428</v>
      </c>
      <c r="D16066" s="1467">
        <v>8590.6299999999992</v>
      </c>
      <c r="E16066" s="1489">
        <v>43080</v>
      </c>
      <c r="H16066" s="1009"/>
      <c r="I16066" s="249"/>
      <c r="K16066" s="13"/>
      <c r="L16066" s="13"/>
    </row>
    <row r="16067" spans="1:12" hidden="1" outlineLevel="1">
      <c r="A16067" s="1411" t="s">
        <v>7411</v>
      </c>
      <c r="B16067" s="1412">
        <v>43067</v>
      </c>
      <c r="C16067" s="1413" t="s">
        <v>7427</v>
      </c>
      <c r="D16067" s="1490">
        <v>11156.59</v>
      </c>
      <c r="E16067" s="1489">
        <v>43073</v>
      </c>
      <c r="G16067" s="13"/>
      <c r="I16067" s="249"/>
      <c r="J16067" s="236"/>
      <c r="K16067" s="2"/>
      <c r="L16067" s="13"/>
    </row>
    <row r="16068" spans="1:12" hidden="1" outlineLevel="1">
      <c r="A16068" s="1407" t="s">
        <v>5208</v>
      </c>
      <c r="B16068" s="1408" t="s">
        <v>608</v>
      </c>
      <c r="C16068" s="1407" t="s">
        <v>7429</v>
      </c>
      <c r="D16068" s="1408" t="s">
        <v>608</v>
      </c>
      <c r="E16068" s="1489" t="s">
        <v>608</v>
      </c>
      <c r="G16068" s="13"/>
      <c r="H16068" s="1009"/>
      <c r="I16068" s="249"/>
      <c r="J16068" s="200"/>
      <c r="K16068" s="2"/>
      <c r="L16068" s="13"/>
    </row>
    <row r="16069" spans="1:12" hidden="1" outlineLevel="1">
      <c r="A16069" s="1485" t="s">
        <v>8749</v>
      </c>
      <c r="B16069" s="1488">
        <v>43067</v>
      </c>
      <c r="C16069" s="1486" t="s">
        <v>9006</v>
      </c>
      <c r="D16069" s="1487">
        <v>14974</v>
      </c>
      <c r="E16069" s="1489">
        <v>43077</v>
      </c>
      <c r="H16069" s="1009"/>
      <c r="I16069" s="249"/>
      <c r="K16069" s="13"/>
      <c r="L16069" s="13"/>
    </row>
    <row r="16070" spans="1:12" hidden="1" outlineLevel="1">
      <c r="E16070" s="2"/>
      <c r="F16070" s="182"/>
      <c r="G16070" s="182"/>
      <c r="H16070" s="1009"/>
      <c r="I16070" s="249"/>
      <c r="K16070" s="13"/>
      <c r="L16070" s="13"/>
    </row>
    <row r="16071" spans="1:12" hidden="1" outlineLevel="1">
      <c r="A16071" s="438" t="s">
        <v>421</v>
      </c>
      <c r="B16071" s="549">
        <v>43047</v>
      </c>
      <c r="C16071" s="554" t="s">
        <v>8988</v>
      </c>
      <c r="D16071" s="587">
        <f>30*43</f>
        <v>1290</v>
      </c>
      <c r="I16071" s="249"/>
      <c r="K16071" s="13"/>
      <c r="L16071" s="13"/>
    </row>
    <row r="16072" spans="1:12" hidden="1" outlineLevel="1">
      <c r="A16072" s="438" t="s">
        <v>421</v>
      </c>
      <c r="B16072" s="549">
        <v>43047</v>
      </c>
      <c r="C16072" s="554" t="s">
        <v>2598</v>
      </c>
      <c r="D16072" s="587">
        <v>180</v>
      </c>
      <c r="E16072" s="72"/>
      <c r="H16072" s="1009"/>
      <c r="I16072" s="249"/>
      <c r="K16072" s="13"/>
      <c r="L16072" s="13"/>
    </row>
    <row r="16073" spans="1:12" ht="30" hidden="1" outlineLevel="1">
      <c r="A16073" s="438" t="s">
        <v>6087</v>
      </c>
      <c r="B16073" s="549">
        <v>43047</v>
      </c>
      <c r="C16073" s="554" t="s">
        <v>9014</v>
      </c>
      <c r="D16073" s="587">
        <f>13*43</f>
        <v>559</v>
      </c>
      <c r="E16073" s="28"/>
      <c r="H16073" s="1009"/>
      <c r="I16073" s="249"/>
      <c r="K16073" s="13"/>
      <c r="L16073" s="13"/>
    </row>
    <row r="16074" spans="1:12" hidden="1" outlineLevel="1">
      <c r="A16074" s="438" t="s">
        <v>421</v>
      </c>
      <c r="B16074" s="549">
        <v>43047</v>
      </c>
      <c r="C16074" s="554" t="s">
        <v>4050</v>
      </c>
      <c r="D16074" s="587">
        <f>D16071+D16072-D16073</f>
        <v>911</v>
      </c>
      <c r="E16074" s="399"/>
      <c r="F16074" s="182"/>
      <c r="G16074" s="182"/>
      <c r="H16074" s="1009"/>
      <c r="I16074" s="249"/>
      <c r="K16074" s="13"/>
      <c r="L16074" s="13"/>
    </row>
    <row r="16075" spans="1:12" hidden="1" outlineLevel="1">
      <c r="B16075" s="249"/>
      <c r="I16075" s="249"/>
      <c r="K16075" s="13"/>
      <c r="L16075" s="13"/>
    </row>
    <row r="16076" spans="1:12" hidden="1" outlineLevel="1">
      <c r="B16076" s="249">
        <v>43040</v>
      </c>
      <c r="C16076" s="236" t="s">
        <v>367</v>
      </c>
      <c r="D16076" s="70">
        <v>100</v>
      </c>
      <c r="G16076" s="182"/>
      <c r="H16076" s="1009"/>
      <c r="I16076" s="32"/>
      <c r="K16076" s="13"/>
      <c r="L16076" s="13"/>
    </row>
    <row r="16077" spans="1:12" hidden="1" outlineLevel="1">
      <c r="B16077" s="249">
        <v>43040</v>
      </c>
      <c r="C16077" s="236" t="s">
        <v>506</v>
      </c>
      <c r="D16077" s="70">
        <v>890</v>
      </c>
      <c r="H16077" s="1009"/>
      <c r="I16077" s="32"/>
      <c r="K16077" s="13"/>
      <c r="L16077" s="13"/>
    </row>
    <row r="16078" spans="1:12" hidden="1" outlineLevel="1">
      <c r="B16078" s="249">
        <v>43041</v>
      </c>
      <c r="C16078" s="1" t="s">
        <v>525</v>
      </c>
      <c r="D16078" s="2">
        <v>200</v>
      </c>
      <c r="F16078" s="1" t="s">
        <v>9024</v>
      </c>
      <c r="G16078" s="870">
        <v>3000</v>
      </c>
      <c r="H16078" s="1009"/>
      <c r="I16078" s="32"/>
      <c r="K16078" s="13"/>
      <c r="L16078" s="13"/>
    </row>
    <row r="16079" spans="1:12" hidden="1" outlineLevel="1">
      <c r="B16079" s="249">
        <v>43041</v>
      </c>
      <c r="C16079" s="1" t="s">
        <v>114</v>
      </c>
      <c r="D16079" s="2">
        <v>100</v>
      </c>
      <c r="F16079" s="1" t="s">
        <v>9035</v>
      </c>
      <c r="G16079" s="870">
        <v>1500</v>
      </c>
      <c r="I16079" s="32"/>
      <c r="K16079" s="13"/>
      <c r="L16079" s="13"/>
    </row>
    <row r="16080" spans="1:12" hidden="1" outlineLevel="1">
      <c r="B16080" s="249">
        <v>43042</v>
      </c>
      <c r="C16080" s="1" t="s">
        <v>601</v>
      </c>
      <c r="D16080" s="2">
        <v>1400</v>
      </c>
      <c r="F16080" s="1" t="s">
        <v>9036</v>
      </c>
      <c r="G16080" s="870">
        <f>G16078-G16079</f>
        <v>1500</v>
      </c>
      <c r="H16080" s="1009"/>
      <c r="I16080" s="32"/>
      <c r="K16080" s="13"/>
      <c r="L16080" s="13"/>
    </row>
    <row r="16081" spans="2:12" hidden="1" outlineLevel="1">
      <c r="B16081" s="249">
        <v>43042</v>
      </c>
      <c r="C16081" s="1" t="s">
        <v>348</v>
      </c>
      <c r="D16081" s="2">
        <v>150</v>
      </c>
      <c r="F16081" s="1" t="s">
        <v>12</v>
      </c>
      <c r="G16081" s="870">
        <v>150</v>
      </c>
      <c r="H16081" s="1009"/>
      <c r="I16081" s="32"/>
      <c r="K16081" s="13"/>
      <c r="L16081" s="13"/>
    </row>
    <row r="16082" spans="2:12" hidden="1" outlineLevel="1">
      <c r="B16082" s="249">
        <v>43042</v>
      </c>
      <c r="C16082" s="1" t="s">
        <v>9022</v>
      </c>
      <c r="D16082" s="2">
        <v>750</v>
      </c>
      <c r="F16082" s="1" t="s">
        <v>2138</v>
      </c>
      <c r="G16082" s="870">
        <v>200</v>
      </c>
      <c r="I16082" s="32"/>
      <c r="K16082" s="13"/>
      <c r="L16082" s="13"/>
    </row>
    <row r="16083" spans="2:12" hidden="1" outlineLevel="1">
      <c r="B16083" s="249">
        <v>43043</v>
      </c>
      <c r="C16083" s="1" t="s">
        <v>12</v>
      </c>
      <c r="D16083" s="2">
        <v>250</v>
      </c>
      <c r="G16083" s="870">
        <f>SUM(G16080:G16082)</f>
        <v>1850</v>
      </c>
      <c r="H16083" s="1009"/>
      <c r="I16083" s="32"/>
      <c r="K16083" s="13"/>
      <c r="L16083" s="13"/>
    </row>
    <row r="16084" spans="2:12" hidden="1" outlineLevel="1">
      <c r="B16084" s="249">
        <v>43043</v>
      </c>
      <c r="C16084" s="1" t="s">
        <v>114</v>
      </c>
      <c r="D16084" s="2">
        <v>400</v>
      </c>
      <c r="G16084" s="870"/>
      <c r="H16084" s="1009"/>
      <c r="I16084" s="32"/>
      <c r="K16084" s="13"/>
      <c r="L16084" s="13"/>
    </row>
    <row r="16085" spans="2:12" hidden="1" outlineLevel="1">
      <c r="B16085" s="249">
        <v>43043</v>
      </c>
      <c r="C16085" s="1" t="s">
        <v>51</v>
      </c>
      <c r="D16085" s="2">
        <v>150</v>
      </c>
      <c r="G16085" s="870"/>
      <c r="I16085" s="32"/>
      <c r="K16085" s="13"/>
      <c r="L16085" s="13"/>
    </row>
    <row r="16086" spans="2:12" hidden="1" outlineLevel="1">
      <c r="B16086" s="249">
        <v>43043</v>
      </c>
      <c r="C16086" s="1" t="s">
        <v>9023</v>
      </c>
      <c r="D16086" s="2">
        <v>900</v>
      </c>
      <c r="G16086" s="870"/>
      <c r="I16086" s="32"/>
      <c r="K16086" s="13"/>
      <c r="L16086" s="13"/>
    </row>
    <row r="16087" spans="2:12" hidden="1" outlineLevel="1">
      <c r="B16087" s="249">
        <v>43043</v>
      </c>
      <c r="C16087" s="1" t="s">
        <v>23</v>
      </c>
      <c r="D16087" s="2">
        <v>260</v>
      </c>
      <c r="G16087" s="870"/>
      <c r="I16087" s="32"/>
      <c r="K16087" s="13"/>
      <c r="L16087" s="13"/>
    </row>
    <row r="16088" spans="2:12" hidden="1" outlineLevel="1">
      <c r="B16088" s="249">
        <v>43043</v>
      </c>
      <c r="C16088" s="1" t="s">
        <v>516</v>
      </c>
      <c r="D16088" s="2">
        <v>50</v>
      </c>
      <c r="G16088" s="870"/>
      <c r="I16088" s="32"/>
      <c r="K16088" s="13"/>
      <c r="L16088" s="13"/>
    </row>
    <row r="16089" spans="2:12" hidden="1" outlineLevel="1">
      <c r="B16089" s="249">
        <v>43044</v>
      </c>
      <c r="C16089" s="1" t="s">
        <v>289</v>
      </c>
      <c r="D16089" s="2">
        <v>30</v>
      </c>
      <c r="G16089" s="870"/>
      <c r="H16089" s="1009"/>
      <c r="I16089" s="32"/>
      <c r="K16089" s="13"/>
      <c r="L16089" s="13"/>
    </row>
    <row r="16090" spans="2:12" hidden="1" outlineLevel="1">
      <c r="B16090" s="249">
        <v>43044</v>
      </c>
      <c r="C16090" s="1" t="s">
        <v>23</v>
      </c>
      <c r="D16090" s="2">
        <v>180</v>
      </c>
      <c r="G16090" s="399"/>
      <c r="I16090" s="32"/>
      <c r="K16090" s="13"/>
      <c r="L16090" s="13"/>
    </row>
    <row r="16091" spans="2:12" hidden="1" outlineLevel="1">
      <c r="B16091" s="249">
        <v>43045</v>
      </c>
      <c r="C16091" s="1" t="s">
        <v>525</v>
      </c>
      <c r="D16091" s="2">
        <v>220</v>
      </c>
      <c r="I16091" s="32"/>
      <c r="K16091" s="13"/>
      <c r="L16091" s="13"/>
    </row>
    <row r="16092" spans="2:12" hidden="1" outlineLevel="1">
      <c r="B16092" s="249">
        <v>43045</v>
      </c>
      <c r="C16092" s="1" t="s">
        <v>114</v>
      </c>
      <c r="D16092" s="2">
        <v>50</v>
      </c>
      <c r="G16092" s="870"/>
      <c r="I16092" s="32"/>
      <c r="K16092" s="13"/>
    </row>
    <row r="16093" spans="2:12" hidden="1" outlineLevel="1">
      <c r="B16093" s="249">
        <v>43045</v>
      </c>
      <c r="C16093" s="1" t="s">
        <v>246</v>
      </c>
      <c r="D16093" s="2">
        <v>150</v>
      </c>
      <c r="G16093" s="870"/>
      <c r="I16093" s="32"/>
      <c r="K16093" s="13"/>
    </row>
    <row r="16094" spans="2:12" hidden="1" outlineLevel="1">
      <c r="B16094" s="249">
        <v>43045</v>
      </c>
      <c r="C16094" s="1" t="s">
        <v>48</v>
      </c>
      <c r="D16094" s="2">
        <v>210</v>
      </c>
      <c r="G16094" s="870"/>
      <c r="I16094" s="32"/>
      <c r="K16094" s="13"/>
    </row>
    <row r="16095" spans="2:12" hidden="1" outlineLevel="1">
      <c r="B16095" s="249">
        <v>43046</v>
      </c>
      <c r="C16095" s="1" t="s">
        <v>525</v>
      </c>
      <c r="D16095" s="2">
        <v>150</v>
      </c>
      <c r="G16095" s="870"/>
      <c r="I16095" s="32"/>
      <c r="J16095" s="2"/>
      <c r="K16095" s="13"/>
    </row>
    <row r="16096" spans="2:12" hidden="1" outlineLevel="1">
      <c r="B16096" s="249">
        <v>43046</v>
      </c>
      <c r="C16096" s="1" t="s">
        <v>289</v>
      </c>
      <c r="D16096" s="2">
        <v>80</v>
      </c>
      <c r="G16096" s="870"/>
      <c r="K16096" s="13"/>
    </row>
    <row r="16097" spans="2:11" hidden="1" outlineLevel="1">
      <c r="B16097" s="249">
        <v>43046</v>
      </c>
      <c r="C16097" s="1" t="s">
        <v>9029</v>
      </c>
      <c r="D16097" s="2">
        <v>140</v>
      </c>
      <c r="G16097" s="870"/>
      <c r="I16097" s="32"/>
      <c r="K16097" s="13"/>
    </row>
    <row r="16098" spans="2:11" hidden="1" outlineLevel="1">
      <c r="B16098" s="249">
        <v>43046</v>
      </c>
      <c r="C16098" s="1" t="s">
        <v>23</v>
      </c>
      <c r="D16098" s="2">
        <v>210</v>
      </c>
      <c r="G16098" s="870"/>
      <c r="H16098" s="1009"/>
      <c r="K16098" s="13"/>
    </row>
    <row r="16099" spans="2:11" hidden="1" outlineLevel="1">
      <c r="B16099" s="249">
        <v>43047</v>
      </c>
      <c r="C16099" s="1" t="s">
        <v>525</v>
      </c>
      <c r="D16099" s="2">
        <v>180</v>
      </c>
      <c r="G16099" s="870"/>
      <c r="K16099" s="13"/>
    </row>
    <row r="16100" spans="2:11" hidden="1" outlineLevel="1">
      <c r="B16100" s="249">
        <v>43047</v>
      </c>
      <c r="C16100" s="1" t="s">
        <v>51</v>
      </c>
      <c r="D16100" s="2">
        <v>300</v>
      </c>
      <c r="G16100" s="870"/>
      <c r="K16100" s="13"/>
    </row>
    <row r="16101" spans="2:11" hidden="1" outlineLevel="1">
      <c r="B16101" s="249">
        <v>43047</v>
      </c>
      <c r="C16101" s="1" t="s">
        <v>114</v>
      </c>
      <c r="D16101" s="2">
        <v>78</v>
      </c>
      <c r="G16101" s="2"/>
      <c r="K16101" s="13"/>
    </row>
    <row r="16102" spans="2:11" hidden="1" outlineLevel="1">
      <c r="B16102" s="249">
        <v>43047</v>
      </c>
      <c r="C16102" s="1" t="s">
        <v>5649</v>
      </c>
      <c r="D16102" s="2">
        <v>500</v>
      </c>
      <c r="G16102" s="2"/>
      <c r="K16102" s="13"/>
    </row>
    <row r="16103" spans="2:11" hidden="1" outlineLevel="1">
      <c r="B16103" s="249">
        <v>43047</v>
      </c>
      <c r="C16103" s="1" t="s">
        <v>2316</v>
      </c>
      <c r="D16103" s="2">
        <v>100</v>
      </c>
      <c r="G16103" s="399"/>
      <c r="H16103" s="1009"/>
    </row>
    <row r="16104" spans="2:11" hidden="1" outlineLevel="1">
      <c r="B16104" s="249">
        <v>43048</v>
      </c>
      <c r="C16104" s="1" t="s">
        <v>525</v>
      </c>
      <c r="D16104" s="2">
        <v>120</v>
      </c>
      <c r="F16104" s="32"/>
      <c r="G16104" s="2"/>
      <c r="H16104" s="1009"/>
      <c r="K16104" s="13"/>
    </row>
    <row r="16105" spans="2:11" hidden="1" outlineLevel="1">
      <c r="B16105" s="249">
        <v>43048</v>
      </c>
      <c r="C16105" s="1" t="s">
        <v>114</v>
      </c>
      <c r="D16105" s="2">
        <v>50</v>
      </c>
    </row>
    <row r="16106" spans="2:11" hidden="1" outlineLevel="1">
      <c r="B16106" s="249">
        <v>43048</v>
      </c>
      <c r="C16106" s="1" t="s">
        <v>9032</v>
      </c>
      <c r="D16106" s="2">
        <v>80</v>
      </c>
    </row>
    <row r="16107" spans="2:11" hidden="1" outlineLevel="1">
      <c r="B16107" s="249">
        <v>43048</v>
      </c>
      <c r="C16107" s="1" t="s">
        <v>111</v>
      </c>
      <c r="D16107" s="2">
        <v>80</v>
      </c>
      <c r="F16107" s="1362"/>
      <c r="G16107" s="1362"/>
    </row>
    <row r="16108" spans="2:11" hidden="1" outlineLevel="1">
      <c r="B16108" s="249">
        <v>43048</v>
      </c>
      <c r="C16108" s="1" t="s">
        <v>246</v>
      </c>
      <c r="D16108" s="2">
        <v>40</v>
      </c>
      <c r="F16108" s="1362"/>
      <c r="G16108" s="1362"/>
      <c r="I16108" s="72"/>
      <c r="K16108" s="2"/>
    </row>
    <row r="16109" spans="2:11" hidden="1" outlineLevel="1">
      <c r="B16109" s="249">
        <v>43048</v>
      </c>
      <c r="C16109" s="1" t="s">
        <v>179</v>
      </c>
      <c r="D16109" s="2">
        <v>50</v>
      </c>
      <c r="F16109" s="1362"/>
      <c r="G16109" s="1362"/>
      <c r="I16109" s="32"/>
      <c r="K16109" s="2"/>
    </row>
    <row r="16110" spans="2:11" hidden="1" outlineLevel="1">
      <c r="B16110" s="249">
        <v>43048</v>
      </c>
      <c r="C16110" s="1" t="s">
        <v>9033</v>
      </c>
      <c r="D16110" s="2">
        <v>80</v>
      </c>
      <c r="F16110" s="1362"/>
      <c r="G16110" s="1362"/>
    </row>
    <row r="16111" spans="2:11" hidden="1" outlineLevel="1">
      <c r="B16111" s="249">
        <v>43048</v>
      </c>
      <c r="C16111" s="1" t="s">
        <v>525</v>
      </c>
      <c r="D16111" s="2">
        <v>110</v>
      </c>
      <c r="F16111" s="1362"/>
      <c r="G16111" s="1362"/>
    </row>
    <row r="16112" spans="2:11" hidden="1" outlineLevel="1">
      <c r="B16112" s="249">
        <v>43049</v>
      </c>
      <c r="C16112" s="1" t="s">
        <v>525</v>
      </c>
      <c r="D16112" s="2">
        <v>150</v>
      </c>
      <c r="F16112" s="231"/>
      <c r="G16112" s="194"/>
    </row>
    <row r="16113" spans="2:9" hidden="1" outlineLevel="1">
      <c r="B16113" s="249">
        <v>43049</v>
      </c>
      <c r="C16113" s="1" t="s">
        <v>23</v>
      </c>
      <c r="D16113" s="2">
        <v>260</v>
      </c>
      <c r="F16113" s="2"/>
    </row>
    <row r="16114" spans="2:9" hidden="1" outlineLevel="1">
      <c r="B16114" s="249">
        <v>43049</v>
      </c>
      <c r="C16114" s="1" t="s">
        <v>114</v>
      </c>
      <c r="D16114" s="2">
        <v>240</v>
      </c>
      <c r="F16114" s="2"/>
    </row>
    <row r="16115" spans="2:9" hidden="1" outlineLevel="1">
      <c r="B16115" s="249">
        <v>43049</v>
      </c>
      <c r="C16115" s="1" t="s">
        <v>6147</v>
      </c>
      <c r="D16115" s="2">
        <v>300</v>
      </c>
    </row>
    <row r="16116" spans="2:9" hidden="1" outlineLevel="1">
      <c r="B16116" s="249">
        <v>43050</v>
      </c>
      <c r="C16116" s="1" t="s">
        <v>246</v>
      </c>
      <c r="D16116" s="2">
        <v>100</v>
      </c>
      <c r="G16116" s="2"/>
      <c r="H16116" s="2"/>
      <c r="I16116" s="2"/>
    </row>
    <row r="16117" spans="2:9" hidden="1" outlineLevel="1">
      <c r="B16117" s="249">
        <v>43050</v>
      </c>
      <c r="C16117" s="1" t="s">
        <v>9034</v>
      </c>
      <c r="D16117" s="2">
        <v>50</v>
      </c>
      <c r="F16117" s="2"/>
      <c r="G16117" s="2"/>
      <c r="H16117" s="2"/>
      <c r="I16117" s="2"/>
    </row>
    <row r="16118" spans="2:9" hidden="1" outlineLevel="1">
      <c r="B16118" s="249">
        <v>43050</v>
      </c>
      <c r="C16118" s="1" t="s">
        <v>111</v>
      </c>
      <c r="D16118" s="2">
        <v>80</v>
      </c>
      <c r="F16118" s="2"/>
      <c r="G16118" s="2"/>
      <c r="H16118" s="2"/>
      <c r="I16118" s="2"/>
    </row>
    <row r="16119" spans="2:9" hidden="1" outlineLevel="1">
      <c r="B16119" s="249">
        <v>43050</v>
      </c>
      <c r="C16119" s="1" t="s">
        <v>48</v>
      </c>
      <c r="D16119" s="2">
        <v>150</v>
      </c>
      <c r="G16119" s="2"/>
      <c r="H16119" s="2"/>
      <c r="I16119" s="2"/>
    </row>
    <row r="16120" spans="2:9" hidden="1" outlineLevel="1">
      <c r="B16120" s="249">
        <v>43051</v>
      </c>
      <c r="C16120" s="1" t="s">
        <v>7490</v>
      </c>
      <c r="D16120" s="2">
        <v>20</v>
      </c>
      <c r="G16120" s="2"/>
      <c r="H16120" s="2"/>
      <c r="I16120" s="2"/>
    </row>
    <row r="16121" spans="2:9" hidden="1" outlineLevel="1">
      <c r="B16121" s="249">
        <v>43051</v>
      </c>
      <c r="C16121" s="1" t="s">
        <v>12</v>
      </c>
      <c r="D16121" s="2">
        <v>150</v>
      </c>
      <c r="F16121" s="2"/>
      <c r="G16121" s="2"/>
      <c r="H16121" s="2"/>
      <c r="I16121" s="2"/>
    </row>
    <row r="16122" spans="2:9" hidden="1" outlineLevel="1">
      <c r="B16122" s="249">
        <v>43051</v>
      </c>
      <c r="C16122" s="1" t="s">
        <v>5761</v>
      </c>
      <c r="D16122" s="2">
        <v>50</v>
      </c>
      <c r="F16122" s="2"/>
      <c r="G16122" s="2"/>
      <c r="H16122" s="2"/>
      <c r="I16122" s="2"/>
    </row>
    <row r="16123" spans="2:9" hidden="1" outlineLevel="1">
      <c r="B16123" s="249">
        <v>43051</v>
      </c>
      <c r="C16123" s="1" t="s">
        <v>289</v>
      </c>
      <c r="D16123" s="2">
        <v>30</v>
      </c>
      <c r="G16123" s="2"/>
      <c r="H16123" s="2"/>
    </row>
    <row r="16124" spans="2:9" hidden="1" outlineLevel="1">
      <c r="B16124" s="249">
        <v>43051</v>
      </c>
      <c r="C16124" s="1" t="s">
        <v>9040</v>
      </c>
      <c r="D16124" s="2">
        <v>50</v>
      </c>
      <c r="F16124" s="2"/>
      <c r="G16124" s="2"/>
      <c r="H16124" s="2"/>
    </row>
    <row r="16125" spans="2:9" hidden="1" outlineLevel="1">
      <c r="B16125" s="249">
        <v>43052</v>
      </c>
      <c r="C16125" s="1" t="s">
        <v>224</v>
      </c>
      <c r="D16125" s="2">
        <v>20</v>
      </c>
      <c r="F16125" s="2"/>
      <c r="H16125" s="7"/>
    </row>
    <row r="16126" spans="2:9" hidden="1" outlineLevel="1">
      <c r="B16126" s="249">
        <v>43052</v>
      </c>
      <c r="C16126" s="1" t="s">
        <v>5576</v>
      </c>
      <c r="D16126" s="2">
        <v>150</v>
      </c>
      <c r="F16126" s="2"/>
      <c r="H16126" s="7"/>
    </row>
    <row r="16127" spans="2:9" hidden="1" outlineLevel="1">
      <c r="B16127" s="249">
        <v>43052</v>
      </c>
      <c r="C16127" s="1" t="s">
        <v>12</v>
      </c>
      <c r="D16127" s="2">
        <v>100</v>
      </c>
      <c r="H16127" s="7"/>
    </row>
    <row r="16128" spans="2:9" hidden="1" outlineLevel="1">
      <c r="B16128" s="249">
        <v>43052</v>
      </c>
      <c r="C16128" s="1" t="s">
        <v>525</v>
      </c>
      <c r="D16128" s="2">
        <v>10</v>
      </c>
      <c r="F16128" s="2"/>
      <c r="G16128" s="2"/>
    </row>
    <row r="16129" spans="2:15" hidden="1" outlineLevel="1">
      <c r="B16129" s="249">
        <v>43052</v>
      </c>
      <c r="C16129" s="1" t="s">
        <v>114</v>
      </c>
      <c r="D16129" s="2">
        <v>110</v>
      </c>
      <c r="G16129" s="2"/>
    </row>
    <row r="16130" spans="2:15" hidden="1" outlineLevel="1">
      <c r="B16130" s="249">
        <v>43052</v>
      </c>
      <c r="C16130" s="1" t="s">
        <v>9042</v>
      </c>
      <c r="D16130" s="2">
        <v>120</v>
      </c>
      <c r="G16130" s="2"/>
    </row>
    <row r="16131" spans="2:15" hidden="1" outlineLevel="1">
      <c r="B16131" s="249">
        <v>43053</v>
      </c>
      <c r="C16131" s="1" t="s">
        <v>2950</v>
      </c>
      <c r="D16131" s="2">
        <v>80</v>
      </c>
      <c r="F16131" s="2"/>
    </row>
    <row r="16132" spans="2:15" hidden="1" outlineLevel="1">
      <c r="B16132" s="249">
        <v>43053</v>
      </c>
      <c r="C16132" s="1" t="s">
        <v>114</v>
      </c>
      <c r="D16132" s="2">
        <v>100</v>
      </c>
    </row>
    <row r="16133" spans="2:15" hidden="1" outlineLevel="1">
      <c r="B16133" s="249">
        <v>43053</v>
      </c>
      <c r="C16133" s="1" t="s">
        <v>246</v>
      </c>
      <c r="D16133" s="2">
        <v>120</v>
      </c>
    </row>
    <row r="16134" spans="2:15" hidden="1" outlineLevel="1">
      <c r="B16134" s="249">
        <v>43054</v>
      </c>
      <c r="C16134" s="1" t="s">
        <v>531</v>
      </c>
      <c r="D16134" s="2">
        <v>20</v>
      </c>
      <c r="F16134" s="2"/>
    </row>
    <row r="16135" spans="2:15" hidden="1" outlineLevel="1">
      <c r="B16135" s="249">
        <v>43054</v>
      </c>
      <c r="C16135" s="1" t="s">
        <v>7717</v>
      </c>
      <c r="D16135" s="2">
        <v>20</v>
      </c>
    </row>
    <row r="16136" spans="2:15" hidden="1" outlineLevel="1">
      <c r="B16136" s="249">
        <v>43054</v>
      </c>
      <c r="C16136" s="1" t="s">
        <v>246</v>
      </c>
      <c r="D16136" s="2">
        <v>110</v>
      </c>
      <c r="E16136" s="2"/>
      <c r="F16136" s="2"/>
    </row>
    <row r="16137" spans="2:15" hidden="1" outlineLevel="1">
      <c r="B16137" s="249">
        <v>43054</v>
      </c>
      <c r="C16137" s="1" t="s">
        <v>12</v>
      </c>
      <c r="D16137" s="2">
        <v>150</v>
      </c>
    </row>
    <row r="16138" spans="2:15" hidden="1" outlineLevel="1">
      <c r="B16138" s="249">
        <v>43054</v>
      </c>
      <c r="C16138" s="1" t="s">
        <v>114</v>
      </c>
      <c r="D16138" s="2">
        <v>110</v>
      </c>
      <c r="F16138" s="2"/>
    </row>
    <row r="16139" spans="2:15" hidden="1" outlineLevel="1">
      <c r="B16139" s="249">
        <v>43055</v>
      </c>
      <c r="C16139" s="1" t="s">
        <v>525</v>
      </c>
      <c r="D16139" s="2">
        <v>100</v>
      </c>
      <c r="F16139" s="2"/>
    </row>
    <row r="16140" spans="2:15" hidden="1" outlineLevel="1">
      <c r="B16140" s="249">
        <v>43055</v>
      </c>
      <c r="C16140" s="205" t="s">
        <v>246</v>
      </c>
      <c r="D16140" s="2">
        <v>60</v>
      </c>
    </row>
    <row r="16141" spans="2:15" hidden="1" outlineLevel="1">
      <c r="B16141" s="249">
        <v>43055</v>
      </c>
      <c r="C16141" s="1" t="s">
        <v>114</v>
      </c>
      <c r="D16141" s="2">
        <v>70</v>
      </c>
      <c r="F16141" s="2"/>
    </row>
    <row r="16142" spans="2:15" hidden="1" outlineLevel="1">
      <c r="B16142" s="249">
        <v>43055</v>
      </c>
      <c r="C16142" s="1" t="s">
        <v>51</v>
      </c>
      <c r="D16142" s="2">
        <v>20</v>
      </c>
      <c r="F16142" s="233"/>
      <c r="G16142"/>
      <c r="H16142"/>
      <c r="I16142"/>
      <c r="J16142"/>
      <c r="K16142"/>
      <c r="L16142"/>
      <c r="M16142"/>
      <c r="N16142"/>
      <c r="O16142"/>
    </row>
    <row r="16143" spans="2:15" hidden="1" outlineLevel="1">
      <c r="B16143" s="249">
        <v>43055</v>
      </c>
      <c r="C16143" s="1" t="s">
        <v>132</v>
      </c>
      <c r="D16143" s="2">
        <v>100</v>
      </c>
    </row>
    <row r="16144" spans="2:15" hidden="1" outlineLevel="1">
      <c r="B16144" s="249">
        <v>43056</v>
      </c>
      <c r="C16144" s="1" t="s">
        <v>525</v>
      </c>
      <c r="D16144" s="2">
        <v>50</v>
      </c>
      <c r="G16144" s="2"/>
      <c r="I16144" s="32"/>
      <c r="K16144" s="2"/>
    </row>
    <row r="16145" spans="2:11" hidden="1" outlineLevel="1">
      <c r="B16145" s="249">
        <v>43056</v>
      </c>
      <c r="C16145" s="1" t="s">
        <v>367</v>
      </c>
      <c r="D16145" s="2">
        <v>10</v>
      </c>
      <c r="F16145" s="2"/>
      <c r="I16145" s="32"/>
      <c r="K16145" s="2"/>
    </row>
    <row r="16146" spans="2:11" hidden="1" outlineLevel="1">
      <c r="B16146" s="249">
        <v>43056</v>
      </c>
      <c r="C16146" s="2" t="s">
        <v>2625</v>
      </c>
      <c r="D16146" s="2">
        <v>360</v>
      </c>
      <c r="F16146" s="2"/>
    </row>
    <row r="16147" spans="2:11" hidden="1" outlineLevel="1">
      <c r="B16147" s="249">
        <v>43056</v>
      </c>
      <c r="C16147" s="2" t="s">
        <v>246</v>
      </c>
      <c r="D16147" s="2">
        <v>160</v>
      </c>
      <c r="F16147" s="2"/>
    </row>
    <row r="16148" spans="2:11" hidden="1" outlineLevel="1">
      <c r="B16148" s="249">
        <v>43056</v>
      </c>
      <c r="C16148" s="1" t="s">
        <v>51</v>
      </c>
      <c r="D16148" s="2">
        <v>120</v>
      </c>
      <c r="F16148" s="2"/>
      <c r="G16148" s="2"/>
    </row>
    <row r="16149" spans="2:11" hidden="1" outlineLevel="1">
      <c r="B16149" s="249">
        <v>43056</v>
      </c>
      <c r="C16149" s="1" t="s">
        <v>114</v>
      </c>
      <c r="D16149" s="2">
        <v>75</v>
      </c>
      <c r="F16149" s="2"/>
    </row>
    <row r="16150" spans="2:11" hidden="1" outlineLevel="1">
      <c r="B16150" s="249">
        <v>43056</v>
      </c>
      <c r="C16150" s="1" t="s">
        <v>111</v>
      </c>
      <c r="D16150" s="2">
        <v>40</v>
      </c>
    </row>
    <row r="16151" spans="2:11" hidden="1" outlineLevel="1">
      <c r="B16151" s="249">
        <v>43056</v>
      </c>
      <c r="C16151" s="1" t="s">
        <v>2625</v>
      </c>
      <c r="D16151" s="2">
        <v>100</v>
      </c>
    </row>
    <row r="16152" spans="2:11" hidden="1" outlineLevel="1">
      <c r="B16152" s="249">
        <v>43057</v>
      </c>
      <c r="C16152" s="1" t="s">
        <v>18</v>
      </c>
      <c r="D16152" s="2">
        <v>650</v>
      </c>
    </row>
    <row r="16153" spans="2:11" hidden="1" outlineLevel="1">
      <c r="B16153" s="249">
        <v>43057</v>
      </c>
      <c r="C16153" s="1" t="s">
        <v>12</v>
      </c>
      <c r="D16153" s="2">
        <v>60</v>
      </c>
    </row>
    <row r="16154" spans="2:11" hidden="1" outlineLevel="1">
      <c r="B16154" s="249">
        <v>43057</v>
      </c>
      <c r="C16154" s="308" t="s">
        <v>48</v>
      </c>
      <c r="D16154" s="2">
        <v>135</v>
      </c>
      <c r="F16154" s="2"/>
    </row>
    <row r="16155" spans="2:11" hidden="1" outlineLevel="1">
      <c r="B16155" s="249">
        <v>43057</v>
      </c>
      <c r="C16155" s="1" t="s">
        <v>9058</v>
      </c>
      <c r="D16155" s="2">
        <v>240</v>
      </c>
    </row>
    <row r="16156" spans="2:11" hidden="1" outlineLevel="1">
      <c r="B16156" s="249">
        <v>43057</v>
      </c>
      <c r="C16156" s="1" t="s">
        <v>57</v>
      </c>
      <c r="D16156" s="2">
        <v>110</v>
      </c>
      <c r="F16156" s="2"/>
    </row>
    <row r="16157" spans="2:11" hidden="1" outlineLevel="1">
      <c r="B16157" s="249">
        <v>43057</v>
      </c>
      <c r="C16157" s="1" t="s">
        <v>64</v>
      </c>
      <c r="D16157" s="2">
        <v>200</v>
      </c>
      <c r="F16157" s="2"/>
    </row>
    <row r="16158" spans="2:11" hidden="1" outlineLevel="1">
      <c r="B16158" s="249">
        <v>43057</v>
      </c>
      <c r="C16158" s="1" t="s">
        <v>48</v>
      </c>
      <c r="D16158" s="2">
        <v>270</v>
      </c>
    </row>
    <row r="16159" spans="2:11" hidden="1" outlineLevel="1">
      <c r="B16159" s="249">
        <v>43057</v>
      </c>
      <c r="C16159" s="1" t="s">
        <v>246</v>
      </c>
      <c r="D16159" s="2">
        <v>150</v>
      </c>
    </row>
    <row r="16160" spans="2:11" hidden="1" outlineLevel="1">
      <c r="B16160" s="249">
        <v>43057</v>
      </c>
      <c r="C16160" s="1" t="s">
        <v>179</v>
      </c>
      <c r="D16160" s="2">
        <v>15</v>
      </c>
    </row>
    <row r="16161" spans="2:10" hidden="1" outlineLevel="1">
      <c r="B16161" s="249">
        <v>43058</v>
      </c>
      <c r="C16161" s="1" t="s">
        <v>23</v>
      </c>
      <c r="D16161" s="2">
        <v>185</v>
      </c>
      <c r="F16161" s="2"/>
    </row>
    <row r="16162" spans="2:10" hidden="1" outlineLevel="1">
      <c r="B16162" s="249">
        <v>43058</v>
      </c>
      <c r="C16162" s="1" t="s">
        <v>51</v>
      </c>
      <c r="D16162" s="2">
        <v>60</v>
      </c>
      <c r="F16162" s="2"/>
    </row>
    <row r="16163" spans="2:10" hidden="1" outlineLevel="1">
      <c r="B16163" s="249">
        <v>43059</v>
      </c>
      <c r="C16163" s="1" t="s">
        <v>525</v>
      </c>
      <c r="D16163" s="2">
        <v>120</v>
      </c>
      <c r="F16163" s="2"/>
      <c r="H16163" s="7"/>
    </row>
    <row r="16164" spans="2:10" hidden="1" outlineLevel="1">
      <c r="B16164" s="249">
        <v>43059</v>
      </c>
      <c r="C16164" s="1" t="s">
        <v>246</v>
      </c>
      <c r="D16164" s="2">
        <v>40</v>
      </c>
      <c r="H16164" s="7"/>
    </row>
    <row r="16165" spans="2:10" hidden="1" outlineLevel="1">
      <c r="B16165" s="249">
        <v>43060</v>
      </c>
      <c r="C16165" s="1" t="s">
        <v>525</v>
      </c>
      <c r="D16165" s="2">
        <v>150</v>
      </c>
      <c r="J16165" s="7"/>
    </row>
    <row r="16166" spans="2:10" hidden="1" outlineLevel="1">
      <c r="B16166" s="249">
        <v>43061</v>
      </c>
      <c r="C16166" s="1" t="s">
        <v>525</v>
      </c>
      <c r="D16166" s="2">
        <v>120</v>
      </c>
      <c r="F16166" s="2"/>
      <c r="J16166" s="7"/>
    </row>
    <row r="16167" spans="2:10" hidden="1" outlineLevel="1">
      <c r="B16167" s="249">
        <v>43061</v>
      </c>
      <c r="C16167" s="1" t="s">
        <v>9065</v>
      </c>
      <c r="D16167" s="2">
        <v>800</v>
      </c>
      <c r="F16167" s="2"/>
    </row>
    <row r="16168" spans="2:10" hidden="1" outlineLevel="1">
      <c r="B16168" s="249">
        <v>43061</v>
      </c>
      <c r="C16168" s="1" t="s">
        <v>246</v>
      </c>
      <c r="D16168" s="2">
        <v>120</v>
      </c>
      <c r="H16168" s="2"/>
    </row>
    <row r="16169" spans="2:10" hidden="1" outlineLevel="1">
      <c r="B16169" s="249">
        <v>43061</v>
      </c>
      <c r="C16169" s="1" t="s">
        <v>525</v>
      </c>
      <c r="D16169" s="2">
        <v>150</v>
      </c>
    </row>
    <row r="16170" spans="2:10" hidden="1" outlineLevel="1">
      <c r="B16170" s="249">
        <v>43061</v>
      </c>
      <c r="C16170" s="1" t="s">
        <v>23</v>
      </c>
      <c r="D16170" s="2">
        <v>60</v>
      </c>
      <c r="F16170" s="2"/>
    </row>
    <row r="16171" spans="2:10" hidden="1" outlineLevel="1">
      <c r="B16171" s="249">
        <v>43062</v>
      </c>
      <c r="C16171" s="1" t="s">
        <v>525</v>
      </c>
      <c r="D16171" s="2">
        <v>270</v>
      </c>
      <c r="F16171" s="2"/>
    </row>
    <row r="16172" spans="2:10" hidden="1" outlineLevel="1">
      <c r="B16172" s="249">
        <v>43063</v>
      </c>
      <c r="C16172" s="2" t="s">
        <v>525</v>
      </c>
      <c r="D16172" s="2">
        <v>750</v>
      </c>
    </row>
    <row r="16173" spans="2:10" hidden="1" outlineLevel="1">
      <c r="B16173" s="249">
        <v>43064</v>
      </c>
      <c r="C16173" s="267" t="s">
        <v>51</v>
      </c>
      <c r="D16173" s="404">
        <v>410</v>
      </c>
    </row>
    <row r="16174" spans="2:10" hidden="1" outlineLevel="1">
      <c r="B16174" s="249">
        <v>43064</v>
      </c>
      <c r="C16174" s="267" t="s">
        <v>114</v>
      </c>
      <c r="D16174" s="404">
        <v>70</v>
      </c>
      <c r="F16174" s="2"/>
    </row>
    <row r="16175" spans="2:10" hidden="1" outlineLevel="1">
      <c r="B16175" s="249">
        <v>43065</v>
      </c>
      <c r="C16175" s="267" t="s">
        <v>367</v>
      </c>
      <c r="D16175" s="2">
        <v>10</v>
      </c>
      <c r="F16175" s="2"/>
    </row>
    <row r="16176" spans="2:10" hidden="1" outlineLevel="1">
      <c r="B16176" s="249">
        <v>43065</v>
      </c>
      <c r="C16176" s="267" t="s">
        <v>289</v>
      </c>
      <c r="D16176" s="404">
        <v>70</v>
      </c>
    </row>
    <row r="16177" spans="2:6" hidden="1" outlineLevel="1">
      <c r="B16177" s="249">
        <v>43066</v>
      </c>
      <c r="C16177" s="1" t="s">
        <v>525</v>
      </c>
      <c r="D16177" s="2">
        <v>170</v>
      </c>
    </row>
    <row r="16178" spans="2:6" hidden="1" outlineLevel="1">
      <c r="B16178" s="249">
        <v>43066</v>
      </c>
      <c r="C16178" s="1" t="s">
        <v>64</v>
      </c>
      <c r="D16178" s="2">
        <v>200</v>
      </c>
      <c r="F16178" s="228"/>
    </row>
    <row r="16179" spans="2:6" hidden="1" outlineLevel="1">
      <c r="B16179" s="249">
        <v>43066</v>
      </c>
      <c r="C16179" s="267" t="s">
        <v>48</v>
      </c>
      <c r="D16179" s="404">
        <v>90</v>
      </c>
    </row>
    <row r="16180" spans="2:6" hidden="1" outlineLevel="1">
      <c r="B16180" s="249">
        <v>43066</v>
      </c>
      <c r="C16180" s="1" t="s">
        <v>111</v>
      </c>
      <c r="D16180" s="2">
        <v>80</v>
      </c>
    </row>
    <row r="16181" spans="2:6" hidden="1" outlineLevel="1">
      <c r="B16181" s="249">
        <v>43066</v>
      </c>
      <c r="C16181" s="1" t="s">
        <v>246</v>
      </c>
      <c r="D16181" s="2">
        <v>120</v>
      </c>
    </row>
    <row r="16182" spans="2:6" hidden="1" outlineLevel="1">
      <c r="B16182" s="249">
        <v>43066</v>
      </c>
      <c r="C16182" s="1" t="s">
        <v>2164</v>
      </c>
      <c r="D16182" s="2">
        <v>1500</v>
      </c>
    </row>
    <row r="16183" spans="2:6" hidden="1" outlineLevel="1">
      <c r="B16183" s="249">
        <v>43067</v>
      </c>
      <c r="C16183" s="1" t="s">
        <v>525</v>
      </c>
      <c r="D16183" s="2">
        <v>100</v>
      </c>
    </row>
    <row r="16184" spans="2:6" hidden="1" outlineLevel="1">
      <c r="B16184" s="249">
        <v>43067</v>
      </c>
      <c r="C16184" s="1" t="s">
        <v>114</v>
      </c>
      <c r="D16184" s="2">
        <v>140</v>
      </c>
    </row>
    <row r="16185" spans="2:6" hidden="1" outlineLevel="1">
      <c r="B16185" s="249">
        <v>43067</v>
      </c>
      <c r="C16185" s="1" t="s">
        <v>3901</v>
      </c>
      <c r="D16185" s="2">
        <v>10</v>
      </c>
    </row>
    <row r="16186" spans="2:6" hidden="1" outlineLevel="1">
      <c r="B16186" s="249">
        <v>43068</v>
      </c>
      <c r="C16186" s="1" t="s">
        <v>525</v>
      </c>
      <c r="D16186" s="2">
        <v>200</v>
      </c>
    </row>
    <row r="16187" spans="2:6" hidden="1" outlineLevel="1">
      <c r="B16187" s="249">
        <v>43068</v>
      </c>
      <c r="C16187" s="1" t="s">
        <v>506</v>
      </c>
      <c r="D16187" s="2">
        <v>500</v>
      </c>
    </row>
    <row r="16188" spans="2:6" hidden="1" outlineLevel="1">
      <c r="B16188" s="249">
        <v>43069</v>
      </c>
      <c r="C16188" s="1" t="s">
        <v>525</v>
      </c>
      <c r="D16188" s="2">
        <v>40</v>
      </c>
    </row>
    <row r="16189" spans="2:6" hidden="1" outlineLevel="1">
      <c r="B16189" s="249">
        <v>43069</v>
      </c>
      <c r="C16189" s="1" t="s">
        <v>12</v>
      </c>
      <c r="D16189" s="2">
        <v>85</v>
      </c>
    </row>
    <row r="16190" spans="2:6" hidden="1" outlineLevel="1">
      <c r="B16190" s="249">
        <v>43069</v>
      </c>
      <c r="C16190" s="1" t="s">
        <v>9093</v>
      </c>
      <c r="D16190" s="2">
        <v>85</v>
      </c>
    </row>
    <row r="16191" spans="2:6" hidden="1" outlineLevel="1">
      <c r="B16191" s="249">
        <v>43069</v>
      </c>
      <c r="C16191" s="1" t="s">
        <v>23</v>
      </c>
      <c r="D16191" s="2">
        <v>160</v>
      </c>
      <c r="E16191" s="1" t="s">
        <v>3088</v>
      </c>
    </row>
    <row r="16192" spans="2:6" hidden="1" outlineLevel="1">
      <c r="B16192" s="249">
        <v>43069</v>
      </c>
      <c r="C16192" s="1" t="s">
        <v>9094</v>
      </c>
      <c r="D16192" s="2">
        <v>250</v>
      </c>
      <c r="E16192" s="1">
        <v>260</v>
      </c>
    </row>
    <row r="16193" spans="1:12" collapsed="1">
      <c r="B16193" s="249"/>
    </row>
    <row r="16194" spans="1:12">
      <c r="B16194" s="2472">
        <v>43070</v>
      </c>
      <c r="C16194" s="2472"/>
      <c r="D16194" s="2472"/>
      <c r="E16194" s="2472"/>
      <c r="F16194" s="2472"/>
      <c r="G16194" s="2472"/>
      <c r="H16194" s="2472"/>
      <c r="I16194" s="2472"/>
      <c r="J16194" s="2472"/>
      <c r="K16194" s="2472"/>
      <c r="L16194" s="2472"/>
    </row>
    <row r="16195" spans="1:12" hidden="1" outlineLevel="1">
      <c r="B16195" s="2473" t="s">
        <v>0</v>
      </c>
      <c r="C16195" s="2473"/>
      <c r="D16195" s="2473"/>
      <c r="I16195" s="249"/>
      <c r="J16195" s="236"/>
      <c r="K16195" s="2"/>
    </row>
    <row r="16196" spans="1:12" hidden="1" outlineLevel="1">
      <c r="B16196" s="3" t="s">
        <v>115</v>
      </c>
      <c r="C16196" s="3" t="s">
        <v>116</v>
      </c>
      <c r="D16196" s="4" t="s">
        <v>4</v>
      </c>
      <c r="I16196" s="249"/>
      <c r="J16196" s="236"/>
      <c r="K16196" s="2"/>
    </row>
    <row r="16197" spans="1:12" hidden="1" outlineLevel="1">
      <c r="A16197" s="438" t="s">
        <v>7431</v>
      </c>
      <c r="B16197" s="549">
        <v>43075</v>
      </c>
      <c r="C16197" s="463" t="s">
        <v>6436</v>
      </c>
      <c r="D16197" s="1002">
        <v>1000</v>
      </c>
      <c r="E16197" s="28"/>
      <c r="K16197" s="70"/>
    </row>
    <row r="16198" spans="1:12" hidden="1" outlineLevel="1">
      <c r="A16198" s="438" t="s">
        <v>7431</v>
      </c>
      <c r="B16198" s="1323" t="s">
        <v>608</v>
      </c>
      <c r="C16198" s="463" t="s">
        <v>6437</v>
      </c>
      <c r="D16198" s="1002" t="s">
        <v>608</v>
      </c>
      <c r="E16198" s="28"/>
      <c r="K16198" s="70"/>
    </row>
    <row r="16199" spans="1:12" hidden="1" outlineLevel="1">
      <c r="A16199" s="438" t="s">
        <v>421</v>
      </c>
      <c r="B16199" s="1323">
        <v>43082</v>
      </c>
      <c r="C16199" s="1324" t="s">
        <v>6</v>
      </c>
      <c r="D16199" s="1325">
        <v>1500</v>
      </c>
      <c r="E16199" s="28"/>
      <c r="K16199" s="70"/>
    </row>
    <row r="16200" spans="1:12" hidden="1" outlineLevel="1">
      <c r="A16200" s="438" t="s">
        <v>421</v>
      </c>
      <c r="B16200" s="1323" t="s">
        <v>608</v>
      </c>
      <c r="C16200" s="554" t="s">
        <v>475</v>
      </c>
      <c r="D16200" s="1325" t="s">
        <v>608</v>
      </c>
      <c r="E16200" s="1290"/>
      <c r="F16200" s="298" t="s">
        <v>4856</v>
      </c>
      <c r="G16200" s="298" t="s">
        <v>3065</v>
      </c>
      <c r="I16200" s="72"/>
      <c r="K16200" s="70"/>
    </row>
    <row r="16201" spans="1:12" hidden="1" outlineLevel="1">
      <c r="A16201" s="438" t="s">
        <v>421</v>
      </c>
      <c r="B16201" s="1323" t="s">
        <v>608</v>
      </c>
      <c r="C16201" s="554" t="s">
        <v>8676</v>
      </c>
      <c r="D16201" s="1325" t="s">
        <v>608</v>
      </c>
      <c r="E16201" s="72"/>
      <c r="F16201" s="1119" t="s">
        <v>3632</v>
      </c>
      <c r="G16201" s="1146">
        <v>0</v>
      </c>
      <c r="I16201" s="72"/>
      <c r="K16201" s="70"/>
    </row>
    <row r="16202" spans="1:12" hidden="1" outlineLevel="1">
      <c r="A16202" s="714" t="s">
        <v>464</v>
      </c>
      <c r="B16202" s="1326">
        <v>43070</v>
      </c>
      <c r="C16202" s="1327" t="s">
        <v>6501</v>
      </c>
      <c r="D16202" s="1328">
        <v>1978</v>
      </c>
      <c r="E16202" s="72"/>
      <c r="F16202" s="772" t="s">
        <v>6173</v>
      </c>
      <c r="G16202" s="773">
        <f>D16234</f>
        <v>1298</v>
      </c>
      <c r="I16202" s="72"/>
      <c r="K16202" s="70"/>
    </row>
    <row r="16203" spans="1:12" hidden="1" outlineLevel="1">
      <c r="A16203" s="711" t="s">
        <v>7256</v>
      </c>
      <c r="B16203" s="1303" t="s">
        <v>608</v>
      </c>
      <c r="C16203" s="711" t="s">
        <v>656</v>
      </c>
      <c r="D16203" s="1464" t="s">
        <v>608</v>
      </c>
      <c r="E16203" s="72"/>
      <c r="F16203" s="772" t="s">
        <v>6</v>
      </c>
      <c r="G16203" s="1146">
        <f>D16199</f>
        <v>1500</v>
      </c>
      <c r="I16203" s="72"/>
      <c r="K16203" s="70"/>
    </row>
    <row r="16204" spans="1:12" hidden="1" outlineLevel="1">
      <c r="A16204" s="1478" t="s">
        <v>421</v>
      </c>
      <c r="B16204" s="1479" t="s">
        <v>608</v>
      </c>
      <c r="C16204" s="1478" t="s">
        <v>8992</v>
      </c>
      <c r="D16204" s="1493" t="s">
        <v>608</v>
      </c>
      <c r="E16204" s="72"/>
      <c r="F16204" s="772" t="s">
        <v>3732</v>
      </c>
      <c r="G16204" s="773">
        <f>D16197</f>
        <v>1000</v>
      </c>
      <c r="I16204" s="72"/>
      <c r="K16204" s="70"/>
    </row>
    <row r="16205" spans="1:12" hidden="1" outlineLevel="1">
      <c r="A16205" s="1478" t="s">
        <v>421</v>
      </c>
      <c r="B16205" s="1479" t="s">
        <v>608</v>
      </c>
      <c r="C16205" s="1478" t="s">
        <v>8991</v>
      </c>
      <c r="D16205" s="1493" t="s">
        <v>608</v>
      </c>
      <c r="E16205" s="72"/>
      <c r="F16205" s="772" t="s">
        <v>531</v>
      </c>
      <c r="G16205" s="1146">
        <v>0</v>
      </c>
      <c r="I16205" s="72"/>
      <c r="K16205" s="70"/>
    </row>
    <row r="16206" spans="1:12" hidden="1" outlineLevel="1">
      <c r="A16206" s="1478" t="s">
        <v>421</v>
      </c>
      <c r="B16206" s="1479" t="s">
        <v>608</v>
      </c>
      <c r="C16206" s="1478" t="s">
        <v>8990</v>
      </c>
      <c r="D16206" s="1493" t="s">
        <v>608</v>
      </c>
      <c r="E16206" s="72"/>
      <c r="F16206" s="280" t="s">
        <v>195</v>
      </c>
      <c r="G16206" s="294">
        <f>SUM(G16201:G16205)</f>
        <v>3798</v>
      </c>
      <c r="I16206" s="72"/>
      <c r="K16206" s="70"/>
    </row>
    <row r="16207" spans="1:12" hidden="1" outlineLevel="1">
      <c r="A16207" s="1478" t="s">
        <v>421</v>
      </c>
      <c r="B16207" s="1479" t="s">
        <v>608</v>
      </c>
      <c r="C16207" s="1478" t="s">
        <v>8989</v>
      </c>
      <c r="D16207" s="1493" t="s">
        <v>608</v>
      </c>
      <c r="E16207" s="72"/>
      <c r="I16207" s="72"/>
      <c r="K16207" s="70"/>
    </row>
    <row r="16208" spans="1:12" hidden="1" outlineLevel="1">
      <c r="A16208" s="1398" t="s">
        <v>7256</v>
      </c>
      <c r="B16208" s="1399">
        <v>43085</v>
      </c>
      <c r="C16208" s="1400" t="s">
        <v>27</v>
      </c>
      <c r="D16208" s="1401">
        <v>1296.82</v>
      </c>
      <c r="E16208" s="72"/>
      <c r="I16208" s="72"/>
      <c r="K16208" s="70"/>
    </row>
    <row r="16209" spans="1:12" hidden="1" outlineLevel="1">
      <c r="A16209" s="709" t="s">
        <v>7600</v>
      </c>
      <c r="B16209" s="710">
        <v>43077</v>
      </c>
      <c r="C16209" s="709" t="s">
        <v>3304</v>
      </c>
      <c r="D16209" s="590">
        <v>798.28</v>
      </c>
      <c r="E16209" s="1290"/>
      <c r="I16209" s="72"/>
      <c r="K16209" s="225"/>
    </row>
    <row r="16210" spans="1:12" hidden="1" outlineLevel="1">
      <c r="A16210" s="709" t="s">
        <v>7600</v>
      </c>
      <c r="B16210" s="710">
        <v>43077</v>
      </c>
      <c r="C16210" s="709" t="s">
        <v>614</v>
      </c>
      <c r="D16210" s="590">
        <v>479.68</v>
      </c>
      <c r="E16210" s="1290"/>
      <c r="I16210" s="32"/>
      <c r="K16210" s="225"/>
    </row>
    <row r="16211" spans="1:12" hidden="1" outlineLevel="1">
      <c r="A16211" s="709" t="s">
        <v>7600</v>
      </c>
      <c r="B16211" s="710" t="s">
        <v>608</v>
      </c>
      <c r="C16211" s="709" t="s">
        <v>3305</v>
      </c>
      <c r="D16211" s="590" t="s">
        <v>608</v>
      </c>
      <c r="E16211" s="183"/>
    </row>
    <row r="16212" spans="1:12" hidden="1" outlineLevel="1">
      <c r="A16212" s="545" t="s">
        <v>7431</v>
      </c>
      <c r="B16212" s="1520">
        <v>43068</v>
      </c>
      <c r="C16212" s="547" t="s">
        <v>7425</v>
      </c>
      <c r="D16212" s="1366">
        <v>32931</v>
      </c>
      <c r="E16212" s="733"/>
      <c r="G16212" s="2"/>
    </row>
    <row r="16213" spans="1:12" hidden="1" outlineLevel="1">
      <c r="A16213" s="545" t="s">
        <v>7431</v>
      </c>
      <c r="B16213" s="1520">
        <v>43080</v>
      </c>
      <c r="C16213" s="547" t="s">
        <v>8079</v>
      </c>
      <c r="D16213" s="1366">
        <v>6569</v>
      </c>
      <c r="E16213" s="28"/>
      <c r="I16213" s="72"/>
      <c r="K16213" s="2"/>
      <c r="L16213" s="13"/>
    </row>
    <row r="16214" spans="1:12" hidden="1" outlineLevel="1">
      <c r="A16214" s="545" t="s">
        <v>7431</v>
      </c>
      <c r="B16214" s="1520" t="s">
        <v>608</v>
      </c>
      <c r="C16214" s="547" t="s">
        <v>8312</v>
      </c>
      <c r="D16214" s="1366" t="s">
        <v>608</v>
      </c>
      <c r="E16214" s="28"/>
      <c r="F16214" s="630"/>
      <c r="G16214" s="630"/>
      <c r="H16214" s="1009"/>
      <c r="I16214" s="72"/>
      <c r="K16214" s="2"/>
      <c r="L16214" s="13"/>
    </row>
    <row r="16215" spans="1:12" hidden="1" outlineLevel="1">
      <c r="A16215" s="545" t="s">
        <v>7431</v>
      </c>
      <c r="B16215" s="1520">
        <v>43068</v>
      </c>
      <c r="C16215" s="547" t="s">
        <v>7426</v>
      </c>
      <c r="D16215" s="1366">
        <v>30000</v>
      </c>
      <c r="E16215" s="28"/>
      <c r="F16215" s="630"/>
      <c r="G16215" s="630"/>
      <c r="H16215" s="1009"/>
      <c r="I16215" s="72"/>
      <c r="K16215" s="13"/>
      <c r="L16215" s="13"/>
    </row>
    <row r="16216" spans="1:12" hidden="1" outlineLevel="1">
      <c r="A16216" s="545" t="s">
        <v>7431</v>
      </c>
      <c r="B16216" s="1520">
        <v>43068</v>
      </c>
      <c r="C16216" s="547" t="s">
        <v>8819</v>
      </c>
      <c r="D16216" s="1366">
        <v>2000</v>
      </c>
      <c r="E16216" s="28"/>
      <c r="F16216" s="630"/>
      <c r="G16216" s="630"/>
      <c r="H16216" s="1009"/>
      <c r="I16216" s="72"/>
      <c r="K16216" s="13"/>
      <c r="L16216" s="13"/>
    </row>
    <row r="16217" spans="1:12" hidden="1" outlineLevel="1">
      <c r="A16217" s="545" t="s">
        <v>8802</v>
      </c>
      <c r="B16217" s="1520">
        <v>43068</v>
      </c>
      <c r="C16217" s="547" t="s">
        <v>7420</v>
      </c>
      <c r="D16217" s="1366">
        <v>4270</v>
      </c>
      <c r="E16217" s="28"/>
      <c r="F16217" s="630"/>
      <c r="G16217" s="630"/>
      <c r="H16217" s="1009"/>
      <c r="I16217" s="72"/>
      <c r="K16217" s="225"/>
      <c r="L16217" s="13"/>
    </row>
    <row r="16218" spans="1:12" hidden="1" outlineLevel="1">
      <c r="A16218" s="545" t="s">
        <v>8802</v>
      </c>
      <c r="B16218" s="1520">
        <v>43067</v>
      </c>
      <c r="C16218" s="547" t="s">
        <v>7422</v>
      </c>
      <c r="D16218" s="1366">
        <v>11157</v>
      </c>
      <c r="E16218" s="28"/>
      <c r="F16218" s="630"/>
      <c r="G16218" s="630"/>
      <c r="I16218" s="72"/>
      <c r="J16218" s="236"/>
      <c r="K16218" s="2"/>
      <c r="L16218" s="13"/>
    </row>
    <row r="16219" spans="1:12" hidden="1" outlineLevel="1">
      <c r="A16219" s="545" t="s">
        <v>7431</v>
      </c>
      <c r="B16219" s="1520" t="s">
        <v>608</v>
      </c>
      <c r="C16219" s="547" t="s">
        <v>7423</v>
      </c>
      <c r="D16219" s="691" t="s">
        <v>608</v>
      </c>
      <c r="E16219" s="28"/>
      <c r="H16219" s="1009"/>
      <c r="I16219" s="72"/>
      <c r="J16219" s="236"/>
      <c r="K16219" s="2"/>
      <c r="L16219" s="13"/>
    </row>
    <row r="16220" spans="1:12" hidden="1" outlineLevel="1">
      <c r="D16220" s="1"/>
      <c r="E16220" s="28"/>
      <c r="H16220" s="1009"/>
      <c r="I16220" s="249"/>
      <c r="J16220" s="236"/>
      <c r="K16220" s="2"/>
      <c r="L16220" s="13"/>
    </row>
    <row r="16221" spans="1:12" ht="15.75" hidden="1" outlineLevel="1">
      <c r="A16221" s="1273" t="s">
        <v>7430</v>
      </c>
      <c r="B16221" s="1410">
        <v>43066</v>
      </c>
      <c r="C16221" s="1273" t="s">
        <v>7428</v>
      </c>
      <c r="D16221" s="1467">
        <v>8590.6299999999992</v>
      </c>
      <c r="E16221" s="1489">
        <v>43080</v>
      </c>
      <c r="H16221" s="1009"/>
      <c r="I16221" s="249"/>
      <c r="J16221" s="236"/>
      <c r="K16221" s="2"/>
      <c r="L16221" s="13"/>
    </row>
    <row r="16222" spans="1:12" hidden="1" outlineLevel="1">
      <c r="A16222" s="1411" t="s">
        <v>7411</v>
      </c>
      <c r="B16222" s="1412">
        <v>43067</v>
      </c>
      <c r="C16222" s="1413" t="s">
        <v>7427</v>
      </c>
      <c r="D16222" s="1490">
        <v>11156.59</v>
      </c>
      <c r="E16222" s="1489">
        <v>43073</v>
      </c>
      <c r="I16222" s="249"/>
      <c r="J16222" s="236"/>
      <c r="K16222" s="2"/>
      <c r="L16222" s="13"/>
    </row>
    <row r="16223" spans="1:12" hidden="1" outlineLevel="1">
      <c r="A16223" s="1407" t="s">
        <v>5208</v>
      </c>
      <c r="B16223" s="1408" t="s">
        <v>608</v>
      </c>
      <c r="C16223" s="1407" t="s">
        <v>7429</v>
      </c>
      <c r="D16223" s="1408" t="s">
        <v>608</v>
      </c>
      <c r="E16223" s="1489" t="s">
        <v>608</v>
      </c>
      <c r="H16223" s="1009"/>
      <c r="I16223" s="249"/>
      <c r="J16223" s="200"/>
      <c r="K16223" s="2"/>
      <c r="L16223" s="13"/>
    </row>
    <row r="16224" spans="1:12" hidden="1" outlineLevel="1">
      <c r="A16224" s="1485" t="s">
        <v>8749</v>
      </c>
      <c r="B16224" s="1488">
        <v>43067</v>
      </c>
      <c r="C16224" s="1486" t="s">
        <v>9006</v>
      </c>
      <c r="D16224" s="1487">
        <v>14974</v>
      </c>
      <c r="E16224" s="1489">
        <v>43077</v>
      </c>
      <c r="H16224" s="1009"/>
      <c r="I16224" s="249"/>
      <c r="J16224" s="200"/>
      <c r="K16224" s="2"/>
      <c r="L16224" s="13"/>
    </row>
    <row r="16225" spans="1:12" hidden="1" outlineLevel="1">
      <c r="E16225" s="1290"/>
      <c r="H16225" s="1009"/>
      <c r="I16225" s="249"/>
      <c r="K16225" s="13"/>
      <c r="L16225" s="13"/>
    </row>
    <row r="16226" spans="1:12" ht="15.75" hidden="1" outlineLevel="1">
      <c r="A16226" s="1273" t="s">
        <v>7430</v>
      </c>
      <c r="B16226" s="1410"/>
      <c r="C16226" s="1273" t="s">
        <v>7428</v>
      </c>
      <c r="D16226" s="1467">
        <v>12574.76</v>
      </c>
      <c r="E16226" s="1489">
        <v>43111</v>
      </c>
      <c r="H16226" s="1009"/>
      <c r="I16226" s="249"/>
      <c r="K16226" s="13"/>
      <c r="L16226" s="13"/>
    </row>
    <row r="16227" spans="1:12" hidden="1" outlineLevel="1">
      <c r="A16227" s="1411" t="s">
        <v>7411</v>
      </c>
      <c r="B16227" s="1412">
        <v>43091</v>
      </c>
      <c r="C16227" s="1413" t="s">
        <v>7427</v>
      </c>
      <c r="D16227" s="1490">
        <v>16151.32</v>
      </c>
      <c r="E16227" s="1489">
        <v>43103</v>
      </c>
      <c r="G16227" s="13"/>
      <c r="I16227" s="249"/>
      <c r="J16227" s="236"/>
      <c r="K16227" s="2"/>
      <c r="L16227" s="13"/>
    </row>
    <row r="16228" spans="1:12" hidden="1" outlineLevel="1">
      <c r="A16228" s="1407" t="s">
        <v>5208</v>
      </c>
      <c r="B16228" s="1408" t="s">
        <v>608</v>
      </c>
      <c r="C16228" s="1407" t="s">
        <v>7429</v>
      </c>
      <c r="D16228" s="1408" t="s">
        <v>608</v>
      </c>
      <c r="E16228" s="1489" t="s">
        <v>608</v>
      </c>
      <c r="G16228" s="13"/>
      <c r="H16228" s="1009"/>
      <c r="I16228" s="249"/>
      <c r="J16228" s="200"/>
      <c r="K16228" s="2"/>
      <c r="L16228" s="13"/>
    </row>
    <row r="16229" spans="1:12" hidden="1" outlineLevel="1">
      <c r="A16229" s="1485" t="s">
        <v>8749</v>
      </c>
      <c r="B16229" s="1488"/>
      <c r="C16229" s="1486" t="s">
        <v>9006</v>
      </c>
      <c r="D16229" s="1487">
        <v>23177</v>
      </c>
      <c r="E16229" s="1489">
        <v>43107</v>
      </c>
      <c r="H16229" s="1009"/>
      <c r="I16229" s="249"/>
      <c r="K16229" s="13"/>
      <c r="L16229" s="13"/>
    </row>
    <row r="16230" spans="1:12" hidden="1" outlineLevel="1">
      <c r="E16230" s="2"/>
      <c r="F16230" s="182"/>
      <c r="G16230" s="182"/>
      <c r="H16230" s="1009"/>
      <c r="I16230" s="249"/>
      <c r="K16230" s="13"/>
      <c r="L16230" s="13"/>
    </row>
    <row r="16231" spans="1:12" hidden="1" outlineLevel="1">
      <c r="A16231" s="438" t="s">
        <v>421</v>
      </c>
      <c r="B16231" s="549">
        <v>43081</v>
      </c>
      <c r="C16231" s="554" t="s">
        <v>9095</v>
      </c>
      <c r="D16231" s="587">
        <f>31*43</f>
        <v>1333</v>
      </c>
      <c r="I16231" s="249"/>
      <c r="K16231" s="13"/>
      <c r="L16231" s="13"/>
    </row>
    <row r="16232" spans="1:12" hidden="1" outlineLevel="1">
      <c r="A16232" s="438" t="s">
        <v>421</v>
      </c>
      <c r="B16232" s="549">
        <v>43081</v>
      </c>
      <c r="C16232" s="554" t="s">
        <v>2598</v>
      </c>
      <c r="D16232" s="587">
        <v>180</v>
      </c>
      <c r="E16232" s="72"/>
      <c r="H16232" s="1009"/>
      <c r="I16232" s="249"/>
      <c r="K16232" s="13"/>
      <c r="L16232" s="13"/>
    </row>
    <row r="16233" spans="1:12" ht="30" hidden="1" outlineLevel="1">
      <c r="A16233" s="438" t="s">
        <v>6087</v>
      </c>
      <c r="B16233" s="549">
        <v>43081</v>
      </c>
      <c r="C16233" s="554" t="s">
        <v>9152</v>
      </c>
      <c r="D16233" s="587">
        <f>5*43</f>
        <v>215</v>
      </c>
      <c r="E16233" s="28"/>
      <c r="H16233" s="1009"/>
      <c r="I16233" s="249"/>
      <c r="K16233" s="13"/>
      <c r="L16233" s="13"/>
    </row>
    <row r="16234" spans="1:12" hidden="1" outlineLevel="1">
      <c r="A16234" s="438" t="s">
        <v>421</v>
      </c>
      <c r="B16234" s="549">
        <v>43081</v>
      </c>
      <c r="C16234" s="554" t="s">
        <v>4050</v>
      </c>
      <c r="D16234" s="587">
        <f>D16231+D16232-D16233</f>
        <v>1298</v>
      </c>
      <c r="E16234" s="399"/>
      <c r="F16234" s="182"/>
      <c r="G16234" s="182"/>
      <c r="H16234" s="1009"/>
      <c r="I16234" s="249"/>
      <c r="K16234" s="13"/>
      <c r="L16234" s="13"/>
    </row>
    <row r="16235" spans="1:12" hidden="1" outlineLevel="1">
      <c r="B16235" s="249"/>
      <c r="I16235" s="249"/>
      <c r="K16235" s="13"/>
      <c r="L16235" s="13"/>
    </row>
    <row r="16236" spans="1:12" hidden="1" outlineLevel="1">
      <c r="B16236" s="249">
        <v>43070</v>
      </c>
      <c r="C16236" s="236" t="s">
        <v>367</v>
      </c>
      <c r="D16236" s="2">
        <v>100</v>
      </c>
      <c r="G16236" s="182"/>
      <c r="H16236" s="1009"/>
      <c r="I16236" s="32"/>
      <c r="K16236" s="13"/>
      <c r="L16236" s="13"/>
    </row>
    <row r="16237" spans="1:12" hidden="1" outlineLevel="1">
      <c r="B16237" s="249">
        <v>43070</v>
      </c>
      <c r="C16237" s="236" t="s">
        <v>224</v>
      </c>
      <c r="D16237" s="2">
        <v>10</v>
      </c>
      <c r="H16237" s="1009"/>
      <c r="I16237" s="32"/>
      <c r="K16237" s="13"/>
      <c r="L16237" s="13"/>
    </row>
    <row r="16238" spans="1:12" hidden="1" outlineLevel="1">
      <c r="B16238" s="249">
        <v>43070</v>
      </c>
      <c r="C16238" s="1" t="s">
        <v>226</v>
      </c>
      <c r="D16238" s="2">
        <v>50</v>
      </c>
      <c r="F16238" s="1" t="s">
        <v>9024</v>
      </c>
      <c r="G16238" s="870">
        <v>3000</v>
      </c>
      <c r="H16238" s="1009"/>
      <c r="I16238" s="32"/>
      <c r="K16238" s="13"/>
      <c r="L16238" s="13"/>
    </row>
    <row r="16239" spans="1:12" hidden="1" outlineLevel="1">
      <c r="B16239" s="249">
        <v>43070</v>
      </c>
      <c r="C16239" s="1" t="s">
        <v>6638</v>
      </c>
      <c r="D16239" s="2">
        <v>540</v>
      </c>
      <c r="F16239" s="1" t="s">
        <v>9035</v>
      </c>
      <c r="G16239" s="870">
        <v>1500</v>
      </c>
      <c r="I16239" s="32"/>
      <c r="K16239" s="13"/>
      <c r="L16239" s="13"/>
    </row>
    <row r="16240" spans="1:12" hidden="1" outlineLevel="1">
      <c r="B16240" s="249">
        <v>43070</v>
      </c>
      <c r="C16240" s="1" t="s">
        <v>7717</v>
      </c>
      <c r="D16240" s="2">
        <v>170</v>
      </c>
      <c r="F16240" s="978" t="s">
        <v>9036</v>
      </c>
      <c r="G16240" s="1547">
        <f>G16238-G16239</f>
        <v>1500</v>
      </c>
      <c r="H16240" s="1009"/>
      <c r="I16240" s="32"/>
      <c r="K16240" s="13"/>
      <c r="L16240" s="13"/>
    </row>
    <row r="16241" spans="2:12" hidden="1" outlineLevel="1">
      <c r="B16241" s="249">
        <v>43070</v>
      </c>
      <c r="C16241" s="1" t="s">
        <v>114</v>
      </c>
      <c r="D16241" s="2">
        <v>280</v>
      </c>
      <c r="F16241" s="978" t="s">
        <v>12</v>
      </c>
      <c r="G16241" s="1547">
        <v>150</v>
      </c>
      <c r="H16241" s="1009"/>
      <c r="I16241" s="32"/>
      <c r="K16241" s="13"/>
      <c r="L16241" s="13"/>
    </row>
    <row r="16242" spans="2:12" hidden="1" outlineLevel="1">
      <c r="B16242" s="249">
        <v>43070</v>
      </c>
      <c r="C16242" s="1" t="s">
        <v>8781</v>
      </c>
      <c r="D16242" s="2">
        <v>10</v>
      </c>
      <c r="F16242" s="978" t="s">
        <v>2138</v>
      </c>
      <c r="G16242" s="1547">
        <v>200</v>
      </c>
      <c r="I16242" s="32"/>
      <c r="K16242" s="13"/>
      <c r="L16242" s="13"/>
    </row>
    <row r="16243" spans="2:12" hidden="1" outlineLevel="1">
      <c r="B16243" s="249">
        <v>43070</v>
      </c>
      <c r="C16243" s="1" t="s">
        <v>9111</v>
      </c>
      <c r="D16243" s="2">
        <v>130</v>
      </c>
      <c r="F16243" s="978" t="s">
        <v>9110</v>
      </c>
      <c r="G16243" s="1547">
        <v>560</v>
      </c>
      <c r="H16243" s="1009"/>
      <c r="I16243" s="32"/>
      <c r="K16243" s="13"/>
      <c r="L16243" s="13"/>
    </row>
    <row r="16244" spans="2:12" hidden="1" outlineLevel="1">
      <c r="B16244" s="249">
        <v>43070</v>
      </c>
      <c r="C16244" s="1" t="s">
        <v>774</v>
      </c>
      <c r="D16244" s="2">
        <v>30</v>
      </c>
      <c r="F16244" s="978" t="s">
        <v>9109</v>
      </c>
      <c r="G16244" s="1547">
        <v>1000</v>
      </c>
      <c r="H16244" s="1009"/>
      <c r="I16244" s="32"/>
      <c r="K16244" s="13"/>
      <c r="L16244" s="13"/>
    </row>
    <row r="16245" spans="2:12" hidden="1" outlineLevel="1">
      <c r="B16245" s="249">
        <v>43070</v>
      </c>
      <c r="C16245" s="1" t="s">
        <v>59</v>
      </c>
      <c r="D16245" s="2">
        <v>220</v>
      </c>
      <c r="G16245" s="870">
        <f>SUM(G16240:G16244)</f>
        <v>3410</v>
      </c>
      <c r="I16245" s="32"/>
      <c r="K16245" s="13"/>
      <c r="L16245" s="13"/>
    </row>
    <row r="16246" spans="2:12" hidden="1" outlineLevel="1">
      <c r="B16246" s="249">
        <v>43070</v>
      </c>
      <c r="C16246" s="1" t="s">
        <v>9112</v>
      </c>
      <c r="D16246" s="2">
        <v>405</v>
      </c>
      <c r="F16246" s="1" t="s">
        <v>9161</v>
      </c>
      <c r="G16246" s="870">
        <v>2000</v>
      </c>
      <c r="I16246" s="32"/>
      <c r="K16246" s="13"/>
      <c r="L16246" s="13"/>
    </row>
    <row r="16247" spans="2:12" hidden="1" outlineLevel="1">
      <c r="B16247" s="249">
        <v>43070</v>
      </c>
      <c r="C16247" s="1" t="s">
        <v>9113</v>
      </c>
      <c r="D16247" s="2">
        <v>335</v>
      </c>
      <c r="F16247" s="1" t="s">
        <v>9036</v>
      </c>
      <c r="G16247" s="870">
        <f>G16245-G16246</f>
        <v>1410</v>
      </c>
      <c r="I16247" s="32"/>
      <c r="K16247" s="13"/>
      <c r="L16247" s="13"/>
    </row>
    <row r="16248" spans="2:12" hidden="1" outlineLevel="1">
      <c r="B16248" s="249">
        <v>43070</v>
      </c>
      <c r="C16248" s="1" t="s">
        <v>516</v>
      </c>
      <c r="D16248" s="2">
        <v>60</v>
      </c>
      <c r="G16248" s="870"/>
      <c r="I16248" s="32"/>
      <c r="K16248" s="13"/>
      <c r="L16248" s="13"/>
    </row>
    <row r="16249" spans="2:12" hidden="1" outlineLevel="1">
      <c r="B16249" s="249">
        <v>43070</v>
      </c>
      <c r="C16249" s="1" t="s">
        <v>173</v>
      </c>
      <c r="D16249" s="2">
        <v>40</v>
      </c>
      <c r="G16249" s="870"/>
      <c r="H16249" s="1009"/>
      <c r="I16249" s="32"/>
      <c r="K16249" s="13"/>
      <c r="L16249" s="13"/>
    </row>
    <row r="16250" spans="2:12" hidden="1" outlineLevel="1">
      <c r="B16250" s="249">
        <v>43070</v>
      </c>
      <c r="C16250" s="1" t="s">
        <v>246</v>
      </c>
      <c r="D16250" s="2">
        <v>120</v>
      </c>
      <c r="G16250" s="399"/>
      <c r="I16250" s="32"/>
      <c r="K16250" s="13"/>
      <c r="L16250" s="13"/>
    </row>
    <row r="16251" spans="2:12" hidden="1" outlineLevel="1">
      <c r="B16251" s="249">
        <v>43071</v>
      </c>
      <c r="C16251" s="1" t="s">
        <v>51</v>
      </c>
      <c r="D16251" s="2">
        <v>110</v>
      </c>
      <c r="I16251" s="32"/>
      <c r="K16251" s="13"/>
      <c r="L16251" s="13"/>
    </row>
    <row r="16252" spans="2:12" hidden="1" outlineLevel="1">
      <c r="B16252" s="249">
        <v>43071</v>
      </c>
      <c r="C16252" s="1" t="s">
        <v>23</v>
      </c>
      <c r="D16252" s="2">
        <v>100</v>
      </c>
      <c r="G16252" s="870"/>
      <c r="I16252" s="32"/>
      <c r="K16252" s="13"/>
    </row>
    <row r="16253" spans="2:12" hidden="1" outlineLevel="1">
      <c r="B16253" s="249">
        <v>43072</v>
      </c>
      <c r="C16253" s="1" t="s">
        <v>367</v>
      </c>
      <c r="D16253" s="2">
        <v>10</v>
      </c>
      <c r="G16253" s="870"/>
      <c r="I16253" s="32"/>
      <c r="K16253" s="13"/>
    </row>
    <row r="16254" spans="2:12" hidden="1" outlineLevel="1">
      <c r="B16254" s="249">
        <v>43072</v>
      </c>
      <c r="C16254" s="1" t="s">
        <v>114</v>
      </c>
      <c r="D16254" s="2">
        <v>105</v>
      </c>
      <c r="G16254" s="870"/>
      <c r="I16254" s="32"/>
      <c r="K16254" s="13"/>
    </row>
    <row r="16255" spans="2:12" hidden="1" outlineLevel="1">
      <c r="B16255" s="249">
        <v>43072</v>
      </c>
      <c r="C16255" s="1" t="s">
        <v>224</v>
      </c>
      <c r="D16255" s="2">
        <v>135</v>
      </c>
      <c r="G16255" s="870"/>
      <c r="I16255" s="32"/>
      <c r="J16255" s="2"/>
      <c r="K16255" s="13"/>
    </row>
    <row r="16256" spans="2:12" hidden="1" outlineLevel="1">
      <c r="B16256" s="249">
        <v>43072</v>
      </c>
      <c r="C16256" s="1" t="s">
        <v>23</v>
      </c>
      <c r="D16256" s="2">
        <v>310</v>
      </c>
      <c r="G16256" s="870"/>
      <c r="K16256" s="13"/>
    </row>
    <row r="16257" spans="2:11" hidden="1" outlineLevel="1">
      <c r="B16257" s="249">
        <v>43073</v>
      </c>
      <c r="C16257" s="1" t="s">
        <v>525</v>
      </c>
      <c r="D16257" s="2">
        <v>150</v>
      </c>
      <c r="G16257" s="870"/>
      <c r="I16257" s="32"/>
      <c r="K16257" s="13"/>
    </row>
    <row r="16258" spans="2:11" hidden="1" outlineLevel="1">
      <c r="B16258" s="249">
        <v>43073</v>
      </c>
      <c r="C16258" s="1" t="s">
        <v>51</v>
      </c>
      <c r="D16258" s="2">
        <v>450</v>
      </c>
      <c r="G16258" s="870"/>
      <c r="H16258" s="1009"/>
      <c r="K16258" s="13"/>
    </row>
    <row r="16259" spans="2:11" hidden="1" outlineLevel="1">
      <c r="B16259" s="249">
        <v>43073</v>
      </c>
      <c r="C16259" s="1" t="s">
        <v>246</v>
      </c>
      <c r="D16259" s="2">
        <v>110</v>
      </c>
      <c r="G16259" s="870"/>
      <c r="K16259" s="13"/>
    </row>
    <row r="16260" spans="2:11" hidden="1" outlineLevel="1">
      <c r="B16260" s="249">
        <v>43073</v>
      </c>
      <c r="C16260" s="1" t="s">
        <v>111</v>
      </c>
      <c r="D16260" s="2">
        <v>75</v>
      </c>
      <c r="G16260" s="870"/>
      <c r="K16260" s="13"/>
    </row>
    <row r="16261" spans="2:11" hidden="1" outlineLevel="1">
      <c r="B16261" s="249">
        <v>43074</v>
      </c>
      <c r="C16261" s="1" t="s">
        <v>525</v>
      </c>
      <c r="D16261" s="2">
        <v>275</v>
      </c>
      <c r="G16261" s="2"/>
      <c r="K16261" s="13"/>
    </row>
    <row r="16262" spans="2:11" hidden="1" outlineLevel="1">
      <c r="B16262" s="249">
        <v>43074</v>
      </c>
      <c r="C16262" s="1" t="s">
        <v>246</v>
      </c>
      <c r="D16262" s="2">
        <v>120</v>
      </c>
      <c r="G16262" s="2"/>
      <c r="K16262" s="13"/>
    </row>
    <row r="16263" spans="2:11" hidden="1" outlineLevel="1">
      <c r="B16263" s="249">
        <v>43075</v>
      </c>
      <c r="C16263" s="1" t="s">
        <v>114</v>
      </c>
      <c r="D16263" s="2">
        <v>60</v>
      </c>
      <c r="G16263" s="399"/>
      <c r="H16263" s="1009"/>
    </row>
    <row r="16264" spans="2:11" hidden="1" outlineLevel="1">
      <c r="B16264" s="249">
        <v>43075</v>
      </c>
      <c r="C16264" s="1" t="s">
        <v>516</v>
      </c>
      <c r="D16264" s="2">
        <v>90</v>
      </c>
      <c r="F16264" s="32"/>
      <c r="G16264" s="2"/>
      <c r="H16264" s="1009"/>
      <c r="K16264" s="13"/>
    </row>
    <row r="16265" spans="2:11" hidden="1" outlineLevel="1">
      <c r="B16265" s="249">
        <v>43075</v>
      </c>
      <c r="C16265" s="1" t="s">
        <v>9122</v>
      </c>
      <c r="D16265" s="2">
        <v>1250</v>
      </c>
    </row>
    <row r="16266" spans="2:11" hidden="1" outlineLevel="1">
      <c r="B16266" s="249">
        <v>43075</v>
      </c>
      <c r="C16266" s="1" t="s">
        <v>9123</v>
      </c>
      <c r="D16266" s="2">
        <v>500</v>
      </c>
    </row>
    <row r="16267" spans="2:11" hidden="1" outlineLevel="1">
      <c r="B16267" s="249">
        <v>43076</v>
      </c>
      <c r="C16267" s="1" t="s">
        <v>525</v>
      </c>
      <c r="D16267" s="2">
        <v>110</v>
      </c>
      <c r="F16267" s="1362"/>
      <c r="G16267" s="1362"/>
    </row>
    <row r="16268" spans="2:11" hidden="1" outlineLevel="1">
      <c r="B16268" s="249">
        <v>43076</v>
      </c>
      <c r="C16268" s="1" t="s">
        <v>246</v>
      </c>
      <c r="D16268" s="2">
        <v>160</v>
      </c>
      <c r="F16268" s="1362"/>
      <c r="G16268" s="1362"/>
      <c r="I16268" s="72"/>
      <c r="K16268" s="2"/>
    </row>
    <row r="16269" spans="2:11" hidden="1" outlineLevel="1">
      <c r="B16269" s="249">
        <v>43076</v>
      </c>
      <c r="C16269" s="1" t="s">
        <v>51</v>
      </c>
      <c r="D16269" s="2">
        <v>20</v>
      </c>
      <c r="F16269" s="1362"/>
      <c r="G16269" s="1362"/>
      <c r="I16269" s="32"/>
      <c r="K16269" s="2"/>
    </row>
    <row r="16270" spans="2:11" hidden="1" outlineLevel="1">
      <c r="B16270" s="249">
        <v>43077</v>
      </c>
      <c r="C16270" s="1" t="s">
        <v>525</v>
      </c>
      <c r="D16270" s="2">
        <v>100</v>
      </c>
      <c r="F16270" s="1362"/>
      <c r="G16270" s="1362"/>
    </row>
    <row r="16271" spans="2:11" hidden="1" outlineLevel="1">
      <c r="B16271" s="249">
        <v>43077</v>
      </c>
      <c r="C16271" s="1" t="s">
        <v>12</v>
      </c>
      <c r="D16271" s="2">
        <v>80</v>
      </c>
      <c r="F16271" s="1362"/>
      <c r="G16271" s="1362"/>
    </row>
    <row r="16272" spans="2:11" hidden="1" outlineLevel="1">
      <c r="B16272" s="249">
        <v>43077</v>
      </c>
      <c r="C16272" s="1" t="s">
        <v>246</v>
      </c>
      <c r="D16272" s="2">
        <v>80</v>
      </c>
      <c r="F16272" s="231"/>
      <c r="G16272" s="194"/>
    </row>
    <row r="16273" spans="2:9" hidden="1" outlineLevel="1">
      <c r="B16273" s="249">
        <v>43077</v>
      </c>
      <c r="C16273" s="1" t="s">
        <v>2625</v>
      </c>
      <c r="D16273" s="2">
        <v>560</v>
      </c>
      <c r="F16273" s="2"/>
    </row>
    <row r="16274" spans="2:9" hidden="1" outlineLevel="1">
      <c r="B16274" s="249">
        <v>43077</v>
      </c>
      <c r="C16274" s="1" t="s">
        <v>887</v>
      </c>
      <c r="D16274" s="2">
        <v>50</v>
      </c>
      <c r="F16274" s="2"/>
    </row>
    <row r="16275" spans="2:9" hidden="1" outlineLevel="1">
      <c r="B16275" s="249">
        <v>43078</v>
      </c>
      <c r="C16275" s="1" t="s">
        <v>173</v>
      </c>
      <c r="D16275" s="2">
        <v>20</v>
      </c>
    </row>
    <row r="16276" spans="2:9" hidden="1" outlineLevel="1">
      <c r="B16276" s="249">
        <v>43078</v>
      </c>
      <c r="C16276" s="1" t="s">
        <v>9124</v>
      </c>
      <c r="D16276" s="2">
        <v>30</v>
      </c>
      <c r="G16276" s="2"/>
      <c r="H16276" s="2"/>
      <c r="I16276" s="2"/>
    </row>
    <row r="16277" spans="2:9" hidden="1" outlineLevel="1">
      <c r="B16277" s="249">
        <v>43079</v>
      </c>
      <c r="C16277" s="1" t="s">
        <v>2625</v>
      </c>
      <c r="D16277" s="2">
        <v>180</v>
      </c>
      <c r="F16277" s="2"/>
      <c r="G16277" s="2"/>
      <c r="H16277" s="2"/>
      <c r="I16277" s="2"/>
    </row>
    <row r="16278" spans="2:9" hidden="1" outlineLevel="1">
      <c r="B16278" s="249">
        <v>43079</v>
      </c>
      <c r="C16278" s="1" t="s">
        <v>246</v>
      </c>
      <c r="D16278" s="2">
        <v>120</v>
      </c>
      <c r="F16278" s="2"/>
      <c r="G16278" s="2"/>
      <c r="H16278" s="2"/>
      <c r="I16278" s="2"/>
    </row>
    <row r="16279" spans="2:9" hidden="1" outlineLevel="1">
      <c r="B16279" s="249">
        <v>43079</v>
      </c>
      <c r="C16279" s="1" t="s">
        <v>114</v>
      </c>
      <c r="D16279" s="2">
        <v>170</v>
      </c>
      <c r="G16279" s="2"/>
      <c r="H16279" s="2"/>
      <c r="I16279" s="2"/>
    </row>
    <row r="16280" spans="2:9" hidden="1" outlineLevel="1">
      <c r="B16280" s="249">
        <v>43079</v>
      </c>
      <c r="C16280" s="1" t="s">
        <v>589</v>
      </c>
      <c r="D16280" s="2">
        <v>190</v>
      </c>
      <c r="G16280" s="2"/>
      <c r="H16280" s="2"/>
      <c r="I16280" s="2"/>
    </row>
    <row r="16281" spans="2:9" hidden="1" outlineLevel="1">
      <c r="B16281" s="249">
        <v>43079</v>
      </c>
      <c r="C16281" s="1" t="s">
        <v>51</v>
      </c>
      <c r="D16281" s="2">
        <v>120</v>
      </c>
      <c r="F16281" s="2"/>
      <c r="G16281" s="2"/>
      <c r="H16281" s="2"/>
      <c r="I16281" s="2"/>
    </row>
    <row r="16282" spans="2:9" hidden="1" outlineLevel="1">
      <c r="B16282" s="249">
        <v>43079</v>
      </c>
      <c r="C16282" s="1" t="s">
        <v>80</v>
      </c>
      <c r="D16282" s="2">
        <v>30</v>
      </c>
      <c r="F16282" s="2"/>
      <c r="G16282" s="2"/>
      <c r="H16282" s="2"/>
      <c r="I16282" s="2"/>
    </row>
    <row r="16283" spans="2:9" hidden="1" outlineLevel="1">
      <c r="B16283" s="249">
        <v>43079</v>
      </c>
      <c r="C16283" s="1" t="s">
        <v>406</v>
      </c>
      <c r="D16283" s="2">
        <v>50</v>
      </c>
      <c r="G16283" s="2"/>
      <c r="H16283" s="2"/>
    </row>
    <row r="16284" spans="2:9" hidden="1" outlineLevel="1">
      <c r="B16284" s="249">
        <v>43079</v>
      </c>
      <c r="C16284" s="1" t="s">
        <v>114</v>
      </c>
      <c r="D16284" s="2">
        <v>50</v>
      </c>
      <c r="F16284" s="2"/>
      <c r="G16284" s="2"/>
      <c r="H16284" s="2"/>
    </row>
    <row r="16285" spans="2:9" hidden="1" outlineLevel="1">
      <c r="B16285" s="249">
        <v>43079</v>
      </c>
      <c r="C16285" s="1" t="s">
        <v>9153</v>
      </c>
      <c r="D16285" s="2">
        <v>155</v>
      </c>
      <c r="F16285" s="2"/>
      <c r="H16285" s="7"/>
    </row>
    <row r="16286" spans="2:9" hidden="1" outlineLevel="1">
      <c r="B16286" s="249">
        <v>43079</v>
      </c>
      <c r="C16286" s="1" t="s">
        <v>289</v>
      </c>
      <c r="D16286" s="2">
        <v>140</v>
      </c>
      <c r="F16286" s="2"/>
      <c r="H16286" s="7"/>
    </row>
    <row r="16287" spans="2:9" hidden="1" outlineLevel="1">
      <c r="B16287" s="249">
        <v>43080</v>
      </c>
      <c r="C16287" s="1" t="s">
        <v>525</v>
      </c>
      <c r="D16287" s="2">
        <v>220</v>
      </c>
      <c r="H16287" s="7"/>
    </row>
    <row r="16288" spans="2:9" hidden="1" outlineLevel="1">
      <c r="B16288" s="249">
        <v>43080</v>
      </c>
      <c r="C16288" s="1" t="s">
        <v>7032</v>
      </c>
      <c r="D16288" s="2">
        <v>100</v>
      </c>
      <c r="F16288" s="2"/>
      <c r="G16288" s="2"/>
    </row>
    <row r="16289" spans="2:15" hidden="1" outlineLevel="1">
      <c r="B16289" s="249">
        <v>43080</v>
      </c>
      <c r="C16289" s="1" t="s">
        <v>8373</v>
      </c>
      <c r="D16289" s="2">
        <v>225</v>
      </c>
      <c r="G16289" s="2"/>
    </row>
    <row r="16290" spans="2:15" hidden="1" outlineLevel="1">
      <c r="B16290" s="249">
        <v>43080</v>
      </c>
      <c r="C16290" s="1" t="s">
        <v>246</v>
      </c>
      <c r="D16290" s="2">
        <v>150</v>
      </c>
      <c r="G16290" s="2"/>
    </row>
    <row r="16291" spans="2:15" hidden="1" outlineLevel="1">
      <c r="B16291" s="249">
        <v>43081</v>
      </c>
      <c r="C16291" s="1" t="s">
        <v>525</v>
      </c>
      <c r="D16291" s="2">
        <v>360</v>
      </c>
      <c r="F16291" s="2"/>
    </row>
    <row r="16292" spans="2:15" hidden="1" outlineLevel="1">
      <c r="B16292" s="249">
        <v>43082</v>
      </c>
      <c r="C16292" s="1" t="s">
        <v>525</v>
      </c>
      <c r="D16292" s="2">
        <v>170</v>
      </c>
    </row>
    <row r="16293" spans="2:15" hidden="1" outlineLevel="1">
      <c r="B16293" s="249">
        <v>43082</v>
      </c>
      <c r="C16293" s="1" t="s">
        <v>9158</v>
      </c>
      <c r="D16293" s="2">
        <v>100</v>
      </c>
    </row>
    <row r="16294" spans="2:15" hidden="1" outlineLevel="1">
      <c r="B16294" s="249">
        <v>43082</v>
      </c>
      <c r="C16294" s="1" t="s">
        <v>2316</v>
      </c>
      <c r="D16294" s="2">
        <v>100</v>
      </c>
      <c r="F16294" s="2"/>
    </row>
    <row r="16295" spans="2:15" hidden="1" outlineLevel="1">
      <c r="B16295" s="249">
        <v>43083</v>
      </c>
      <c r="C16295" s="1" t="s">
        <v>525</v>
      </c>
      <c r="D16295" s="2">
        <v>130</v>
      </c>
    </row>
    <row r="16296" spans="2:15" hidden="1" outlineLevel="1">
      <c r="B16296" s="249">
        <v>43083</v>
      </c>
      <c r="C16296" s="1" t="s">
        <v>114</v>
      </c>
      <c r="D16296" s="2">
        <v>120</v>
      </c>
      <c r="F16296" s="2"/>
    </row>
    <row r="16297" spans="2:15" hidden="1" outlineLevel="1">
      <c r="B16297" s="249">
        <v>43083</v>
      </c>
      <c r="C16297" s="1" t="s">
        <v>18</v>
      </c>
      <c r="D16297" s="2">
        <v>500</v>
      </c>
    </row>
    <row r="16298" spans="2:15" hidden="1" outlineLevel="1">
      <c r="B16298" s="249">
        <v>43084</v>
      </c>
      <c r="C16298" s="1" t="s">
        <v>525</v>
      </c>
      <c r="D16298" s="2">
        <v>40</v>
      </c>
      <c r="F16298" s="2"/>
    </row>
    <row r="16299" spans="2:15" hidden="1" outlineLevel="1">
      <c r="B16299" s="249">
        <v>43084</v>
      </c>
      <c r="C16299" s="1" t="s">
        <v>114</v>
      </c>
      <c r="D16299" s="2">
        <v>166</v>
      </c>
      <c r="F16299" s="2"/>
    </row>
    <row r="16300" spans="2:15" hidden="1" outlineLevel="1">
      <c r="B16300" s="249">
        <v>43084</v>
      </c>
      <c r="C16300" s="205" t="s">
        <v>48</v>
      </c>
      <c r="D16300" s="2">
        <v>50</v>
      </c>
    </row>
    <row r="16301" spans="2:15" hidden="1" outlineLevel="1">
      <c r="B16301" s="249">
        <v>43084</v>
      </c>
      <c r="C16301" s="1" t="s">
        <v>605</v>
      </c>
      <c r="D16301" s="2">
        <v>180</v>
      </c>
      <c r="F16301" s="2"/>
    </row>
    <row r="16302" spans="2:15" hidden="1" outlineLevel="1">
      <c r="B16302" s="249">
        <v>43085</v>
      </c>
      <c r="C16302" s="1" t="s">
        <v>4931</v>
      </c>
      <c r="D16302" s="2">
        <v>600</v>
      </c>
      <c r="F16302" s="233"/>
      <c r="G16302"/>
      <c r="H16302"/>
      <c r="I16302"/>
      <c r="J16302"/>
      <c r="K16302"/>
      <c r="L16302"/>
      <c r="M16302"/>
      <c r="N16302"/>
      <c r="O16302"/>
    </row>
    <row r="16303" spans="2:15" hidden="1" outlineLevel="1">
      <c r="B16303" s="249">
        <v>43085</v>
      </c>
      <c r="C16303" s="1" t="s">
        <v>187</v>
      </c>
      <c r="D16303" s="2">
        <v>100</v>
      </c>
    </row>
    <row r="16304" spans="2:15" hidden="1" outlineLevel="1">
      <c r="B16304" s="249">
        <v>43085</v>
      </c>
      <c r="C16304" s="1" t="s">
        <v>4081</v>
      </c>
      <c r="D16304" s="2">
        <v>450</v>
      </c>
      <c r="G16304" s="2"/>
      <c r="I16304" s="32"/>
      <c r="K16304" s="2"/>
    </row>
    <row r="16305" spans="2:11" hidden="1" outlineLevel="1">
      <c r="B16305" s="249">
        <v>43085</v>
      </c>
      <c r="C16305" s="1" t="s">
        <v>114</v>
      </c>
      <c r="D16305" s="2">
        <v>90</v>
      </c>
      <c r="F16305" s="2"/>
      <c r="I16305" s="32"/>
      <c r="K16305" s="2"/>
    </row>
    <row r="16306" spans="2:11" hidden="1" outlineLevel="1">
      <c r="B16306" s="249">
        <v>43085</v>
      </c>
      <c r="C16306" s="2" t="s">
        <v>23</v>
      </c>
      <c r="D16306" s="2">
        <v>325</v>
      </c>
      <c r="F16306" s="2"/>
    </row>
    <row r="16307" spans="2:11" hidden="1" outlineLevel="1">
      <c r="B16307" s="249">
        <v>43086</v>
      </c>
      <c r="C16307" s="2" t="s">
        <v>9172</v>
      </c>
      <c r="D16307" s="2">
        <v>235</v>
      </c>
      <c r="F16307" s="2"/>
    </row>
    <row r="16308" spans="2:11" hidden="1" outlineLevel="1">
      <c r="B16308" s="249">
        <v>43086</v>
      </c>
      <c r="C16308" s="1" t="s">
        <v>114</v>
      </c>
      <c r="D16308" s="2">
        <v>190</v>
      </c>
      <c r="F16308" s="2"/>
      <c r="G16308" s="2"/>
    </row>
    <row r="16309" spans="2:11" hidden="1" outlineLevel="1">
      <c r="B16309" s="249">
        <v>43086</v>
      </c>
      <c r="C16309" s="1" t="s">
        <v>4081</v>
      </c>
      <c r="D16309" s="2">
        <v>90</v>
      </c>
      <c r="F16309" s="2"/>
    </row>
    <row r="16310" spans="2:11" hidden="1" outlineLevel="1">
      <c r="B16310" s="249">
        <v>43086</v>
      </c>
      <c r="C16310" s="1" t="s">
        <v>23</v>
      </c>
      <c r="D16310" s="2">
        <v>170</v>
      </c>
    </row>
    <row r="16311" spans="2:11" hidden="1" outlineLevel="1">
      <c r="B16311" s="249">
        <v>43087</v>
      </c>
      <c r="C16311" s="1" t="s">
        <v>9173</v>
      </c>
      <c r="D16311" s="2">
        <v>300</v>
      </c>
    </row>
    <row r="16312" spans="2:11" hidden="1" outlineLevel="1">
      <c r="B16312" s="249">
        <v>43087</v>
      </c>
      <c r="C16312" s="1" t="s">
        <v>9174</v>
      </c>
      <c r="D16312" s="2">
        <v>1450</v>
      </c>
    </row>
    <row r="16313" spans="2:11" hidden="1" outlineLevel="1">
      <c r="B16313" s="249">
        <v>43087</v>
      </c>
      <c r="C16313" s="1" t="s">
        <v>246</v>
      </c>
      <c r="D16313" s="2">
        <v>24</v>
      </c>
    </row>
    <row r="16314" spans="2:11" hidden="1" outlineLevel="1">
      <c r="B16314" s="249">
        <v>43087</v>
      </c>
      <c r="C16314" s="308" t="s">
        <v>1634</v>
      </c>
      <c r="D16314" s="2">
        <v>70</v>
      </c>
      <c r="F16314" s="2"/>
    </row>
    <row r="16315" spans="2:11" hidden="1" outlineLevel="1">
      <c r="B16315" s="249">
        <v>43087</v>
      </c>
      <c r="C16315" s="1" t="s">
        <v>114</v>
      </c>
      <c r="D16315" s="2">
        <v>100</v>
      </c>
    </row>
    <row r="16316" spans="2:11" hidden="1" outlineLevel="1">
      <c r="B16316" s="249">
        <v>43088</v>
      </c>
      <c r="C16316" s="1" t="s">
        <v>226</v>
      </c>
      <c r="D16316" s="2">
        <v>150</v>
      </c>
      <c r="F16316" s="2"/>
    </row>
    <row r="16317" spans="2:11" hidden="1" outlineLevel="1">
      <c r="B16317" s="249">
        <v>43088</v>
      </c>
      <c r="C16317" s="1" t="s">
        <v>4849</v>
      </c>
      <c r="D16317" s="2">
        <v>150</v>
      </c>
      <c r="F16317" s="2"/>
    </row>
    <row r="16318" spans="2:11" hidden="1" outlineLevel="1">
      <c r="B16318" s="249">
        <v>43088</v>
      </c>
      <c r="C16318" s="1" t="s">
        <v>220</v>
      </c>
      <c r="D16318" s="2">
        <v>30</v>
      </c>
    </row>
    <row r="16319" spans="2:11" hidden="1" outlineLevel="1">
      <c r="B16319" s="249">
        <v>43088</v>
      </c>
      <c r="C16319" s="1" t="s">
        <v>219</v>
      </c>
      <c r="D16319" s="2">
        <v>22</v>
      </c>
    </row>
    <row r="16320" spans="2:11" hidden="1" outlineLevel="1">
      <c r="B16320" s="249">
        <v>43088</v>
      </c>
      <c r="C16320" s="1" t="s">
        <v>114</v>
      </c>
      <c r="D16320" s="2">
        <v>77</v>
      </c>
    </row>
    <row r="16321" spans="2:10" hidden="1" outlineLevel="1">
      <c r="B16321" s="249">
        <v>43088</v>
      </c>
      <c r="C16321" s="1" t="s">
        <v>246</v>
      </c>
      <c r="D16321" s="2">
        <v>130</v>
      </c>
      <c r="F16321" s="2"/>
    </row>
    <row r="16322" spans="2:10" hidden="1" outlineLevel="1">
      <c r="B16322" s="249">
        <v>43088</v>
      </c>
      <c r="C16322" s="1" t="s">
        <v>247</v>
      </c>
      <c r="D16322" s="2">
        <v>106</v>
      </c>
      <c r="F16322" s="2"/>
    </row>
    <row r="16323" spans="2:10" hidden="1" outlineLevel="1">
      <c r="B16323" s="249">
        <v>43088</v>
      </c>
      <c r="C16323" s="1" t="s">
        <v>23</v>
      </c>
      <c r="D16323" s="2">
        <v>120</v>
      </c>
      <c r="F16323" s="2"/>
      <c r="H16323" s="7"/>
    </row>
    <row r="16324" spans="2:10" hidden="1" outlineLevel="1">
      <c r="B16324" s="249">
        <v>43088</v>
      </c>
      <c r="C16324" s="1" t="s">
        <v>57</v>
      </c>
      <c r="D16324" s="2">
        <v>580</v>
      </c>
      <c r="H16324" s="7"/>
    </row>
    <row r="16325" spans="2:10" hidden="1" outlineLevel="1">
      <c r="B16325" s="249">
        <v>43089</v>
      </c>
      <c r="C16325" s="1" t="s">
        <v>525</v>
      </c>
      <c r="D16325" s="2">
        <v>160</v>
      </c>
      <c r="J16325" s="7"/>
    </row>
    <row r="16326" spans="2:10" hidden="1" outlineLevel="1">
      <c r="B16326" s="249">
        <v>43089</v>
      </c>
      <c r="C16326" s="1" t="s">
        <v>57</v>
      </c>
      <c r="D16326" s="2">
        <v>60</v>
      </c>
      <c r="F16326" s="2"/>
      <c r="J16326" s="7"/>
    </row>
    <row r="16327" spans="2:10" hidden="1" outlineLevel="1">
      <c r="B16327" s="249">
        <v>43089</v>
      </c>
      <c r="C16327" s="1" t="s">
        <v>2556</v>
      </c>
      <c r="D16327" s="2">
        <v>220</v>
      </c>
      <c r="F16327" s="2"/>
    </row>
    <row r="16328" spans="2:10" hidden="1" outlineLevel="1">
      <c r="B16328" s="249">
        <v>43089</v>
      </c>
      <c r="C16328" s="1" t="s">
        <v>23</v>
      </c>
      <c r="D16328" s="2">
        <v>80</v>
      </c>
      <c r="H16328" s="2"/>
    </row>
    <row r="16329" spans="2:10" hidden="1" outlineLevel="1">
      <c r="B16329" s="249">
        <v>43090</v>
      </c>
      <c r="C16329" s="1" t="s">
        <v>9202</v>
      </c>
      <c r="D16329" s="2">
        <v>40</v>
      </c>
    </row>
    <row r="16330" spans="2:10" hidden="1" outlineLevel="1">
      <c r="B16330" s="249">
        <v>43090</v>
      </c>
      <c r="C16330" s="1" t="s">
        <v>51</v>
      </c>
      <c r="D16330" s="2">
        <v>90</v>
      </c>
    </row>
    <row r="16331" spans="2:10" hidden="1" outlineLevel="1">
      <c r="B16331" s="249">
        <v>43090</v>
      </c>
      <c r="C16331" s="1" t="s">
        <v>246</v>
      </c>
      <c r="D16331" s="2">
        <v>160</v>
      </c>
    </row>
    <row r="16332" spans="2:10" hidden="1" outlineLevel="1">
      <c r="B16332" s="249">
        <v>43090</v>
      </c>
      <c r="C16332" s="2" t="s">
        <v>9203</v>
      </c>
      <c r="D16332" s="2">
        <v>20</v>
      </c>
    </row>
    <row r="16333" spans="2:10" hidden="1" outlineLevel="1">
      <c r="B16333" s="249">
        <v>43090</v>
      </c>
      <c r="C16333" s="267" t="s">
        <v>9204</v>
      </c>
      <c r="D16333" s="2">
        <v>60</v>
      </c>
    </row>
    <row r="16334" spans="2:10" hidden="1" outlineLevel="1">
      <c r="B16334" s="249">
        <v>43090</v>
      </c>
      <c r="C16334" s="267" t="s">
        <v>9205</v>
      </c>
      <c r="D16334" s="2">
        <v>200</v>
      </c>
    </row>
    <row r="16335" spans="2:10" hidden="1" outlineLevel="1">
      <c r="B16335" s="249">
        <v>43090</v>
      </c>
      <c r="C16335" s="267" t="s">
        <v>2853</v>
      </c>
      <c r="D16335" s="2">
        <v>200</v>
      </c>
    </row>
    <row r="16336" spans="2:10" hidden="1" outlineLevel="1">
      <c r="B16336" s="249">
        <v>43090</v>
      </c>
      <c r="C16336" s="267" t="s">
        <v>64</v>
      </c>
      <c r="D16336" s="2">
        <v>160</v>
      </c>
    </row>
    <row r="16337" spans="2:4" hidden="1" outlineLevel="1">
      <c r="B16337" s="249">
        <v>43091</v>
      </c>
      <c r="C16337" s="1" t="s">
        <v>132</v>
      </c>
      <c r="D16337" s="2">
        <v>200</v>
      </c>
    </row>
    <row r="16338" spans="2:4" hidden="1" outlineLevel="1">
      <c r="B16338" s="249">
        <v>43091</v>
      </c>
      <c r="C16338" s="1" t="s">
        <v>9210</v>
      </c>
      <c r="D16338" s="2">
        <v>50</v>
      </c>
    </row>
    <row r="16339" spans="2:4" hidden="1" outlineLevel="1">
      <c r="B16339" s="249">
        <v>43091</v>
      </c>
      <c r="C16339" s="267" t="s">
        <v>173</v>
      </c>
      <c r="D16339" s="2">
        <v>170</v>
      </c>
    </row>
    <row r="16340" spans="2:4" hidden="1" outlineLevel="1">
      <c r="B16340" s="249">
        <v>43091</v>
      </c>
      <c r="C16340" s="1" t="s">
        <v>9174</v>
      </c>
      <c r="D16340" s="2">
        <v>800</v>
      </c>
    </row>
    <row r="16341" spans="2:4" hidden="1" outlineLevel="1">
      <c r="B16341" s="249">
        <v>43091</v>
      </c>
      <c r="C16341" s="1" t="s">
        <v>5035</v>
      </c>
      <c r="D16341" s="2">
        <v>1000</v>
      </c>
    </row>
    <row r="16342" spans="2:4" hidden="1" outlineLevel="1">
      <c r="B16342" s="249">
        <v>43091</v>
      </c>
      <c r="C16342" s="1" t="s">
        <v>516</v>
      </c>
      <c r="D16342" s="2">
        <v>50</v>
      </c>
    </row>
    <row r="16343" spans="2:4" hidden="1" outlineLevel="1">
      <c r="B16343" s="249">
        <v>43091</v>
      </c>
      <c r="C16343" s="1" t="s">
        <v>696</v>
      </c>
      <c r="D16343" s="2">
        <v>40</v>
      </c>
    </row>
    <row r="16344" spans="2:4" hidden="1" outlineLevel="1">
      <c r="B16344" s="249">
        <v>43091</v>
      </c>
      <c r="C16344" s="1" t="s">
        <v>179</v>
      </c>
      <c r="D16344" s="2">
        <v>20</v>
      </c>
    </row>
    <row r="16345" spans="2:4" hidden="1" outlineLevel="1">
      <c r="B16345" s="249">
        <v>43091</v>
      </c>
      <c r="C16345" s="1" t="s">
        <v>5295</v>
      </c>
      <c r="D16345" s="2">
        <v>115</v>
      </c>
    </row>
    <row r="16346" spans="2:4" hidden="1" outlineLevel="1">
      <c r="B16346" s="249">
        <v>43091</v>
      </c>
      <c r="C16346" s="1" t="s">
        <v>23</v>
      </c>
      <c r="D16346" s="2">
        <v>380</v>
      </c>
    </row>
    <row r="16347" spans="2:4" hidden="1" outlineLevel="1">
      <c r="B16347" s="249">
        <v>43092</v>
      </c>
      <c r="C16347" s="1" t="s">
        <v>63</v>
      </c>
      <c r="D16347" s="2">
        <v>45</v>
      </c>
    </row>
    <row r="16348" spans="2:4" hidden="1" outlineLevel="1">
      <c r="B16348" s="249">
        <v>43092</v>
      </c>
      <c r="C16348" s="1" t="s">
        <v>2177</v>
      </c>
      <c r="D16348" s="2">
        <v>200</v>
      </c>
    </row>
    <row r="16349" spans="2:4" hidden="1" outlineLevel="1">
      <c r="B16349" s="249">
        <v>43093</v>
      </c>
      <c r="C16349" s="1" t="s">
        <v>114</v>
      </c>
      <c r="D16349" s="2">
        <v>50</v>
      </c>
    </row>
    <row r="16350" spans="2:4" hidden="1" outlineLevel="1">
      <c r="B16350" s="249">
        <v>43093</v>
      </c>
      <c r="C16350" s="1" t="s">
        <v>64</v>
      </c>
      <c r="D16350" s="2">
        <v>300</v>
      </c>
    </row>
    <row r="16351" spans="2:4" hidden="1" outlineLevel="1">
      <c r="B16351" s="249">
        <v>43094</v>
      </c>
      <c r="C16351" s="1" t="s">
        <v>114</v>
      </c>
      <c r="D16351" s="2">
        <v>110</v>
      </c>
    </row>
    <row r="16352" spans="2:4" hidden="1" outlineLevel="1">
      <c r="B16352" s="249">
        <v>43094</v>
      </c>
      <c r="C16352" s="1" t="s">
        <v>48</v>
      </c>
      <c r="D16352" s="2">
        <v>250</v>
      </c>
    </row>
    <row r="16353" spans="2:4" hidden="1" outlineLevel="1">
      <c r="B16353" s="249">
        <v>43094</v>
      </c>
      <c r="C16353" s="1" t="s">
        <v>23</v>
      </c>
      <c r="D16353" s="2">
        <v>90</v>
      </c>
    </row>
    <row r="16354" spans="2:4" hidden="1" outlineLevel="1">
      <c r="B16354" s="249">
        <v>43094</v>
      </c>
      <c r="C16354" s="1" t="s">
        <v>9222</v>
      </c>
      <c r="D16354" s="2">
        <v>30</v>
      </c>
    </row>
    <row r="16355" spans="2:4" hidden="1" outlineLevel="1">
      <c r="B16355" s="249">
        <v>43095</v>
      </c>
      <c r="C16355" s="1" t="s">
        <v>9232</v>
      </c>
      <c r="D16355" s="2">
        <v>1600</v>
      </c>
    </row>
    <row r="16356" spans="2:4" hidden="1" outlineLevel="1">
      <c r="B16356" s="249">
        <v>43095</v>
      </c>
      <c r="C16356" s="1" t="s">
        <v>5295</v>
      </c>
      <c r="D16356" s="2">
        <v>90</v>
      </c>
    </row>
    <row r="16357" spans="2:4" hidden="1" outlineLevel="1">
      <c r="B16357" s="249">
        <v>43095</v>
      </c>
      <c r="C16357" s="1" t="s">
        <v>289</v>
      </c>
      <c r="D16357" s="2">
        <v>140</v>
      </c>
    </row>
    <row r="16358" spans="2:4" hidden="1" outlineLevel="1">
      <c r="B16358" s="249">
        <v>43095</v>
      </c>
      <c r="C16358" s="1" t="s">
        <v>12</v>
      </c>
      <c r="D16358" s="2">
        <v>150</v>
      </c>
    </row>
    <row r="16359" spans="2:4" hidden="1" outlineLevel="1">
      <c r="B16359" s="249">
        <v>43095</v>
      </c>
      <c r="C16359" s="1" t="s">
        <v>9223</v>
      </c>
      <c r="D16359" s="2">
        <v>60</v>
      </c>
    </row>
    <row r="16360" spans="2:4" hidden="1" outlineLevel="1">
      <c r="B16360" s="249">
        <v>43095</v>
      </c>
      <c r="C16360" s="1" t="s">
        <v>9224</v>
      </c>
      <c r="D16360" s="2">
        <v>130</v>
      </c>
    </row>
    <row r="16361" spans="2:4" hidden="1" outlineLevel="1">
      <c r="B16361" s="249">
        <v>43095</v>
      </c>
      <c r="C16361" s="1" t="s">
        <v>9225</v>
      </c>
      <c r="D16361" s="2">
        <v>800</v>
      </c>
    </row>
    <row r="16362" spans="2:4" hidden="1" outlineLevel="1">
      <c r="B16362" s="249">
        <v>43095</v>
      </c>
      <c r="C16362" s="1" t="s">
        <v>112</v>
      </c>
      <c r="D16362" s="2">
        <v>50</v>
      </c>
    </row>
    <row r="16363" spans="2:4" hidden="1" outlineLevel="1">
      <c r="B16363" s="249">
        <v>43095</v>
      </c>
      <c r="C16363" s="1" t="s">
        <v>242</v>
      </c>
      <c r="D16363" s="2">
        <v>20</v>
      </c>
    </row>
    <row r="16364" spans="2:4" hidden="1" outlineLevel="1">
      <c r="B16364" s="249">
        <v>43096</v>
      </c>
      <c r="C16364" s="1" t="s">
        <v>12</v>
      </c>
      <c r="D16364" s="2">
        <v>300</v>
      </c>
    </row>
    <row r="16365" spans="2:4" hidden="1" outlineLevel="1">
      <c r="B16365" s="249">
        <v>43096</v>
      </c>
      <c r="C16365" s="1" t="s">
        <v>14</v>
      </c>
      <c r="D16365" s="2">
        <v>50</v>
      </c>
    </row>
    <row r="16366" spans="2:4" hidden="1" outlineLevel="1">
      <c r="B16366" s="249">
        <v>43096</v>
      </c>
      <c r="C16366" s="1" t="s">
        <v>14</v>
      </c>
      <c r="D16366" s="2">
        <v>80</v>
      </c>
    </row>
    <row r="16367" spans="2:4" hidden="1" outlineLevel="1">
      <c r="B16367" s="249">
        <v>43096</v>
      </c>
      <c r="C16367" s="1" t="s">
        <v>774</v>
      </c>
      <c r="D16367" s="2">
        <v>100</v>
      </c>
    </row>
    <row r="16368" spans="2:4" hidden="1" outlineLevel="1">
      <c r="B16368" s="249">
        <v>43096</v>
      </c>
      <c r="C16368" s="1" t="s">
        <v>23</v>
      </c>
      <c r="D16368" s="2">
        <v>350</v>
      </c>
    </row>
    <row r="16369" spans="2:8" hidden="1" outlineLevel="1">
      <c r="B16369" s="249">
        <v>43096</v>
      </c>
      <c r="C16369" s="1" t="s">
        <v>9231</v>
      </c>
      <c r="D16369" s="2">
        <v>2300</v>
      </c>
    </row>
    <row r="16370" spans="2:8" hidden="1" outlineLevel="1">
      <c r="B16370" s="249">
        <v>43097</v>
      </c>
      <c r="C16370" s="1" t="s">
        <v>23</v>
      </c>
      <c r="D16370" s="2">
        <v>210</v>
      </c>
    </row>
    <row r="16371" spans="2:8" hidden="1" outlineLevel="1">
      <c r="B16371" s="249">
        <v>43097</v>
      </c>
      <c r="C16371" s="1" t="s">
        <v>9226</v>
      </c>
      <c r="D16371" s="2">
        <v>20</v>
      </c>
    </row>
    <row r="16372" spans="2:8" hidden="1" outlineLevel="1">
      <c r="B16372" s="249">
        <v>43097</v>
      </c>
      <c r="C16372" s="1" t="s">
        <v>9226</v>
      </c>
      <c r="D16372" s="2">
        <v>20</v>
      </c>
    </row>
    <row r="16373" spans="2:8" hidden="1" outlineLevel="1">
      <c r="B16373" s="249">
        <v>43097</v>
      </c>
      <c r="C16373" s="1" t="s">
        <v>887</v>
      </c>
      <c r="D16373" s="2">
        <v>80</v>
      </c>
    </row>
    <row r="16374" spans="2:8" hidden="1" outlineLevel="1">
      <c r="B16374" s="249">
        <v>43097</v>
      </c>
      <c r="C16374" s="1" t="s">
        <v>114</v>
      </c>
      <c r="D16374" s="2">
        <v>30</v>
      </c>
    </row>
    <row r="16375" spans="2:8" hidden="1" outlineLevel="1">
      <c r="B16375" s="249">
        <v>43097</v>
      </c>
      <c r="C16375" s="1" t="s">
        <v>114</v>
      </c>
      <c r="D16375" s="2">
        <v>30</v>
      </c>
    </row>
    <row r="16376" spans="2:8" hidden="1" outlineLevel="1">
      <c r="B16376" s="249">
        <v>43097</v>
      </c>
      <c r="C16376" s="1" t="s">
        <v>9227</v>
      </c>
      <c r="D16376" s="2">
        <v>100</v>
      </c>
    </row>
    <row r="16377" spans="2:8" hidden="1" outlineLevel="1">
      <c r="B16377" s="249">
        <v>43097</v>
      </c>
      <c r="C16377" s="1" t="s">
        <v>224</v>
      </c>
      <c r="D16377" s="2">
        <v>150</v>
      </c>
    </row>
    <row r="16378" spans="2:8" hidden="1" outlineLevel="1">
      <c r="B16378" s="249">
        <v>43097</v>
      </c>
      <c r="C16378" s="1" t="s">
        <v>12</v>
      </c>
      <c r="D16378" s="2">
        <v>120</v>
      </c>
    </row>
    <row r="16379" spans="2:8" hidden="1" outlineLevel="1">
      <c r="B16379" s="249">
        <v>43097</v>
      </c>
      <c r="C16379" s="1" t="s">
        <v>12</v>
      </c>
      <c r="D16379" s="2">
        <v>180</v>
      </c>
    </row>
    <row r="16380" spans="2:8" hidden="1" outlineLevel="1">
      <c r="B16380" s="249">
        <v>43097</v>
      </c>
      <c r="C16380" s="1" t="s">
        <v>9228</v>
      </c>
      <c r="D16380" s="2">
        <v>400</v>
      </c>
    </row>
    <row r="16381" spans="2:8" hidden="1" outlineLevel="1">
      <c r="B16381" s="249">
        <v>43097</v>
      </c>
      <c r="C16381" s="1" t="s">
        <v>9226</v>
      </c>
      <c r="D16381" s="2">
        <v>10</v>
      </c>
    </row>
    <row r="16382" spans="2:8" hidden="1" outlineLevel="1">
      <c r="B16382" s="249">
        <v>43097</v>
      </c>
      <c r="C16382" s="1" t="s">
        <v>9226</v>
      </c>
      <c r="D16382" s="2">
        <v>50</v>
      </c>
    </row>
    <row r="16383" spans="2:8" hidden="1" outlineLevel="1">
      <c r="B16383" s="249">
        <v>43098</v>
      </c>
      <c r="C16383" s="1" t="s">
        <v>9229</v>
      </c>
      <c r="D16383" s="2">
        <v>180</v>
      </c>
    </row>
    <row r="16384" spans="2:8" hidden="1" outlineLevel="1">
      <c r="B16384" s="249">
        <v>43098</v>
      </c>
      <c r="C16384" s="1" t="s">
        <v>2138</v>
      </c>
      <c r="D16384" s="2">
        <v>20</v>
      </c>
      <c r="H16384"/>
    </row>
    <row r="16385" spans="2:8" hidden="1" outlineLevel="1">
      <c r="B16385" s="249">
        <v>43098</v>
      </c>
      <c r="C16385" s="1" t="s">
        <v>246</v>
      </c>
      <c r="D16385" s="2">
        <v>80</v>
      </c>
      <c r="H16385"/>
    </row>
    <row r="16386" spans="2:8" hidden="1" outlineLevel="1">
      <c r="B16386" s="249">
        <v>43098</v>
      </c>
      <c r="C16386" s="1" t="s">
        <v>445</v>
      </c>
      <c r="D16386" s="2">
        <v>50</v>
      </c>
      <c r="E16386"/>
      <c r="F16386"/>
      <c r="G16386"/>
      <c r="H16386"/>
    </row>
    <row r="16387" spans="2:8" hidden="1" outlineLevel="1">
      <c r="B16387" s="249">
        <v>43098</v>
      </c>
      <c r="C16387" s="1" t="s">
        <v>246</v>
      </c>
      <c r="D16387" s="2">
        <v>120</v>
      </c>
      <c r="E16387"/>
      <c r="F16387"/>
      <c r="G16387"/>
      <c r="H16387"/>
    </row>
    <row r="16388" spans="2:8" hidden="1" outlineLevel="1">
      <c r="B16388" s="249">
        <v>43098</v>
      </c>
      <c r="C16388" s="1" t="s">
        <v>9223</v>
      </c>
      <c r="D16388" s="2">
        <v>50</v>
      </c>
      <c r="E16388"/>
      <c r="F16388"/>
      <c r="G16388"/>
      <c r="H16388"/>
    </row>
    <row r="16389" spans="2:8" hidden="1" outlineLevel="1">
      <c r="B16389" s="249">
        <v>43098</v>
      </c>
      <c r="C16389" s="1" t="s">
        <v>792</v>
      </c>
      <c r="D16389" s="2">
        <v>150</v>
      </c>
      <c r="E16389"/>
    </row>
    <row r="16390" spans="2:8" hidden="1" outlineLevel="1">
      <c r="B16390" s="249">
        <v>43098</v>
      </c>
      <c r="C16390" s="1" t="s">
        <v>114</v>
      </c>
      <c r="D16390" s="2">
        <v>70</v>
      </c>
      <c r="E16390"/>
    </row>
    <row r="16391" spans="2:8" hidden="1" outlineLevel="1">
      <c r="B16391" s="249">
        <v>43098</v>
      </c>
      <c r="C16391" s="1" t="s">
        <v>12</v>
      </c>
      <c r="D16391" s="2">
        <v>400</v>
      </c>
      <c r="E16391"/>
    </row>
    <row r="16392" spans="2:8" hidden="1" outlineLevel="1">
      <c r="B16392" s="249">
        <v>43098</v>
      </c>
      <c r="C16392" s="1" t="s">
        <v>9234</v>
      </c>
      <c r="D16392" s="2">
        <v>1000</v>
      </c>
      <c r="E16392"/>
    </row>
    <row r="16393" spans="2:8" hidden="1" outlineLevel="1">
      <c r="B16393" s="249">
        <v>43098</v>
      </c>
      <c r="C16393" s="1" t="s">
        <v>5295</v>
      </c>
      <c r="D16393" s="2">
        <v>30</v>
      </c>
      <c r="E16393"/>
    </row>
    <row r="16394" spans="2:8" hidden="1" outlineLevel="1">
      <c r="B16394" s="249">
        <v>43098</v>
      </c>
      <c r="C16394" s="1" t="s">
        <v>23</v>
      </c>
      <c r="D16394" s="2">
        <v>300</v>
      </c>
    </row>
    <row r="16395" spans="2:8" hidden="1" outlineLevel="1">
      <c r="B16395" s="249">
        <v>43099</v>
      </c>
      <c r="C16395" s="1" t="s">
        <v>9230</v>
      </c>
      <c r="D16395" s="2">
        <v>1250</v>
      </c>
    </row>
    <row r="16396" spans="2:8" hidden="1" outlineLevel="1">
      <c r="B16396" s="249">
        <v>43099</v>
      </c>
      <c r="C16396" s="1" t="s">
        <v>9235</v>
      </c>
      <c r="D16396" s="2">
        <v>450</v>
      </c>
    </row>
    <row r="16397" spans="2:8" hidden="1" outlineLevel="1">
      <c r="B16397" s="249">
        <v>43099</v>
      </c>
      <c r="C16397" s="1" t="s">
        <v>7668</v>
      </c>
      <c r="D16397" s="2">
        <v>1250</v>
      </c>
    </row>
    <row r="16398" spans="2:8" hidden="1" outlineLevel="1">
      <c r="B16398" s="249">
        <v>43099</v>
      </c>
      <c r="C16398" s="1" t="s">
        <v>289</v>
      </c>
      <c r="D16398" s="2">
        <v>150</v>
      </c>
    </row>
    <row r="16399" spans="2:8" hidden="1" outlineLevel="1">
      <c r="B16399" s="249">
        <v>43099</v>
      </c>
      <c r="C16399" s="1" t="s">
        <v>286</v>
      </c>
      <c r="D16399" s="2">
        <v>100</v>
      </c>
    </row>
    <row r="16400" spans="2:8" hidden="1" outlineLevel="1">
      <c r="B16400" s="249">
        <v>43099</v>
      </c>
      <c r="C16400" s="1" t="s">
        <v>114</v>
      </c>
      <c r="D16400" s="2">
        <v>125</v>
      </c>
    </row>
    <row r="16401" spans="1:12" hidden="1" outlineLevel="1">
      <c r="B16401" s="249">
        <v>43099</v>
      </c>
      <c r="C16401" s="1" t="s">
        <v>23</v>
      </c>
      <c r="D16401" s="2">
        <v>290</v>
      </c>
    </row>
    <row r="16402" spans="1:12" hidden="1" outlineLevel="1">
      <c r="B16402" s="249">
        <v>43100</v>
      </c>
      <c r="C16402" s="1" t="s">
        <v>51</v>
      </c>
      <c r="D16402" s="2">
        <v>650</v>
      </c>
    </row>
    <row r="16403" spans="1:12" hidden="1" outlineLevel="1">
      <c r="B16403" s="249">
        <v>43100</v>
      </c>
      <c r="C16403" s="1" t="s">
        <v>5295</v>
      </c>
      <c r="D16403" s="2">
        <v>140</v>
      </c>
    </row>
    <row r="16404" spans="1:12" hidden="1" outlineLevel="1">
      <c r="B16404" s="249">
        <v>43100</v>
      </c>
      <c r="C16404" s="1" t="s">
        <v>12</v>
      </c>
      <c r="D16404" s="2">
        <v>360</v>
      </c>
    </row>
    <row r="16405" spans="1:12" hidden="1" outlineLevel="1">
      <c r="B16405" s="249">
        <v>43100</v>
      </c>
      <c r="C16405" s="1" t="s">
        <v>9233</v>
      </c>
      <c r="D16405" s="2">
        <v>2000</v>
      </c>
      <c r="E16405" s="1" t="s">
        <v>3088</v>
      </c>
    </row>
    <row r="16406" spans="1:12" hidden="1" outlineLevel="1">
      <c r="B16406" s="249">
        <v>43100</v>
      </c>
      <c r="C16406" s="1" t="s">
        <v>246</v>
      </c>
      <c r="D16406" s="2">
        <v>100</v>
      </c>
      <c r="E16406" s="1">
        <v>3280</v>
      </c>
    </row>
    <row r="16407" spans="1:12" collapsed="1"/>
    <row r="16408" spans="1:12">
      <c r="B16408" s="2472">
        <v>43101</v>
      </c>
      <c r="C16408" s="2472"/>
      <c r="D16408" s="2472"/>
      <c r="E16408" s="2472"/>
      <c r="F16408" s="2472"/>
      <c r="G16408" s="2472"/>
      <c r="H16408" s="2472"/>
      <c r="I16408" s="2472"/>
      <c r="J16408" s="2472"/>
      <c r="K16408" s="2472"/>
      <c r="L16408" s="2472"/>
    </row>
    <row r="16409" spans="1:12" hidden="1" outlineLevel="1">
      <c r="B16409" s="2473" t="s">
        <v>0</v>
      </c>
      <c r="C16409" s="2473"/>
      <c r="D16409" s="2473"/>
      <c r="I16409" s="249"/>
      <c r="J16409" s="236"/>
      <c r="K16409" s="2"/>
    </row>
    <row r="16410" spans="1:12" hidden="1" outlineLevel="1">
      <c r="B16410" s="3" t="s">
        <v>115</v>
      </c>
      <c r="C16410" s="3" t="s">
        <v>116</v>
      </c>
      <c r="D16410" s="4" t="s">
        <v>4</v>
      </c>
      <c r="I16410" s="249"/>
      <c r="J16410" s="236"/>
      <c r="K16410" s="2"/>
    </row>
    <row r="16411" spans="1:12" hidden="1" outlineLevel="1">
      <c r="A16411" s="438" t="s">
        <v>7431</v>
      </c>
      <c r="B16411" s="549">
        <v>43102</v>
      </c>
      <c r="C16411" s="463" t="s">
        <v>6436</v>
      </c>
      <c r="D16411" s="1002">
        <v>1000</v>
      </c>
      <c r="E16411" s="28"/>
      <c r="K16411" s="70"/>
    </row>
    <row r="16412" spans="1:12" hidden="1" outlineLevel="1">
      <c r="A16412" s="438" t="s">
        <v>7431</v>
      </c>
      <c r="B16412" s="1323" t="s">
        <v>608</v>
      </c>
      <c r="C16412" s="463" t="s">
        <v>6437</v>
      </c>
      <c r="D16412" s="1002" t="s">
        <v>608</v>
      </c>
      <c r="E16412" s="28"/>
      <c r="K16412" s="70"/>
    </row>
    <row r="16413" spans="1:12" hidden="1" outlineLevel="1">
      <c r="A16413" s="438" t="s">
        <v>421</v>
      </c>
      <c r="B16413" s="1323">
        <v>43102</v>
      </c>
      <c r="C16413" s="1324" t="s">
        <v>6</v>
      </c>
      <c r="D16413" s="1325">
        <v>2700</v>
      </c>
      <c r="E16413" s="28"/>
      <c r="K16413" s="70"/>
    </row>
    <row r="16414" spans="1:12" hidden="1" outlineLevel="1">
      <c r="A16414" s="438" t="s">
        <v>421</v>
      </c>
      <c r="B16414" s="1323" t="s">
        <v>608</v>
      </c>
      <c r="C16414" s="554" t="s">
        <v>475</v>
      </c>
      <c r="D16414" s="1325" t="s">
        <v>608</v>
      </c>
      <c r="E16414" s="1290"/>
      <c r="F16414" s="298" t="s">
        <v>4856</v>
      </c>
      <c r="G16414" s="298" t="s">
        <v>3065</v>
      </c>
      <c r="I16414" s="72"/>
      <c r="K16414" s="70"/>
    </row>
    <row r="16415" spans="1:12" hidden="1" outlineLevel="1">
      <c r="A16415" s="438" t="s">
        <v>421</v>
      </c>
      <c r="B16415" s="1323">
        <v>43116</v>
      </c>
      <c r="C16415" s="554" t="s">
        <v>8676</v>
      </c>
      <c r="D16415" s="1325">
        <v>790</v>
      </c>
      <c r="E16415" s="72"/>
      <c r="F16415" s="1119" t="s">
        <v>3632</v>
      </c>
      <c r="G16415" s="1146">
        <v>0</v>
      </c>
      <c r="I16415" s="72"/>
      <c r="K16415" s="70"/>
    </row>
    <row r="16416" spans="1:12" hidden="1" outlineLevel="1">
      <c r="A16416" s="714" t="s">
        <v>464</v>
      </c>
      <c r="B16416" s="1326">
        <v>43126</v>
      </c>
      <c r="C16416" s="1327" t="s">
        <v>6501</v>
      </c>
      <c r="D16416" s="1328">
        <v>980</v>
      </c>
      <c r="E16416" s="72"/>
      <c r="F16416" s="772" t="s">
        <v>6173</v>
      </c>
      <c r="G16416" s="773">
        <f>D16450</f>
        <v>0</v>
      </c>
      <c r="I16416" s="72"/>
      <c r="K16416" s="70"/>
    </row>
    <row r="16417" spans="1:12" hidden="1" outlineLevel="1">
      <c r="A16417" s="711" t="s">
        <v>7256</v>
      </c>
      <c r="B16417" s="1303" t="s">
        <v>608</v>
      </c>
      <c r="C16417" s="711" t="s">
        <v>656</v>
      </c>
      <c r="D16417" s="1464" t="s">
        <v>608</v>
      </c>
      <c r="E16417" s="72"/>
      <c r="F16417" s="772" t="s">
        <v>6</v>
      </c>
      <c r="G16417" s="1146">
        <f>D16413</f>
        <v>2700</v>
      </c>
      <c r="I16417" s="72"/>
      <c r="K16417" s="70"/>
    </row>
    <row r="16418" spans="1:12" hidden="1" outlineLevel="1">
      <c r="A16418" s="1478" t="s">
        <v>421</v>
      </c>
      <c r="B16418" s="1479">
        <v>43126</v>
      </c>
      <c r="C16418" s="1478" t="s">
        <v>8992</v>
      </c>
      <c r="D16418" s="1480">
        <v>349</v>
      </c>
      <c r="E16418" s="72"/>
      <c r="F16418" s="772" t="s">
        <v>3732</v>
      </c>
      <c r="G16418" s="773">
        <f>D16411</f>
        <v>1000</v>
      </c>
      <c r="I16418" s="72"/>
      <c r="K16418" s="70"/>
    </row>
    <row r="16419" spans="1:12" hidden="1" outlineLevel="1">
      <c r="A16419" s="1478" t="s">
        <v>421</v>
      </c>
      <c r="B16419" s="1479">
        <v>43126</v>
      </c>
      <c r="C16419" s="1478" t="s">
        <v>8991</v>
      </c>
      <c r="D16419" s="1480">
        <v>349</v>
      </c>
      <c r="E16419" s="72"/>
      <c r="F16419" s="772" t="s">
        <v>531</v>
      </c>
      <c r="G16419" s="1146">
        <v>0</v>
      </c>
      <c r="I16419" s="72"/>
      <c r="K16419" s="70"/>
    </row>
    <row r="16420" spans="1:12" hidden="1" outlineLevel="1">
      <c r="A16420" s="1478" t="s">
        <v>421</v>
      </c>
      <c r="B16420" s="1479">
        <v>43126</v>
      </c>
      <c r="C16420" s="1478" t="s">
        <v>8990</v>
      </c>
      <c r="D16420" s="1480">
        <v>349</v>
      </c>
      <c r="E16420" s="72"/>
      <c r="F16420" s="280" t="s">
        <v>195</v>
      </c>
      <c r="G16420" s="294">
        <f>SUM(G16415:G16419)</f>
        <v>3700</v>
      </c>
      <c r="I16420" s="72"/>
      <c r="K16420" s="70"/>
    </row>
    <row r="16421" spans="1:12" hidden="1" outlineLevel="1">
      <c r="A16421" s="1478" t="s">
        <v>421</v>
      </c>
      <c r="B16421" s="1479">
        <v>43106</v>
      </c>
      <c r="C16421" s="1478" t="s">
        <v>9285</v>
      </c>
      <c r="D16421" s="1480">
        <v>449</v>
      </c>
      <c r="E16421" s="72"/>
      <c r="I16421" s="72"/>
      <c r="K16421" s="70"/>
    </row>
    <row r="16422" spans="1:12" hidden="1" outlineLevel="1">
      <c r="A16422" s="1398" t="s">
        <v>7256</v>
      </c>
      <c r="B16422" s="1399">
        <v>43116</v>
      </c>
      <c r="C16422" s="1400" t="s">
        <v>27</v>
      </c>
      <c r="D16422" s="1401">
        <v>1296.82</v>
      </c>
      <c r="E16422" s="72"/>
      <c r="I16422" s="72"/>
      <c r="K16422" s="70"/>
    </row>
    <row r="16423" spans="1:12" hidden="1" outlineLevel="1">
      <c r="A16423" s="709" t="s">
        <v>7600</v>
      </c>
      <c r="B16423" s="710">
        <v>43106</v>
      </c>
      <c r="C16423" s="709" t="s">
        <v>3304</v>
      </c>
      <c r="D16423" s="590">
        <v>381.5</v>
      </c>
      <c r="E16423" s="1290"/>
      <c r="I16423" s="72"/>
      <c r="K16423" s="225"/>
    </row>
    <row r="16424" spans="1:12" hidden="1" outlineLevel="1">
      <c r="A16424" s="709" t="s">
        <v>7600</v>
      </c>
      <c r="B16424" s="710">
        <v>43106</v>
      </c>
      <c r="C16424" s="709" t="s">
        <v>614</v>
      </c>
      <c r="D16424" s="590">
        <v>353.3</v>
      </c>
      <c r="E16424" s="1290"/>
      <c r="I16424" s="32"/>
      <c r="K16424" s="225"/>
    </row>
    <row r="16425" spans="1:12" hidden="1" outlineLevel="1">
      <c r="A16425" s="709" t="s">
        <v>7600</v>
      </c>
      <c r="B16425" s="710" t="s">
        <v>608</v>
      </c>
      <c r="C16425" s="709" t="s">
        <v>3305</v>
      </c>
      <c r="D16425" s="590" t="s">
        <v>608</v>
      </c>
      <c r="E16425" s="183"/>
    </row>
    <row r="16426" spans="1:12" hidden="1" outlineLevel="1">
      <c r="A16426" s="545" t="s">
        <v>7431</v>
      </c>
      <c r="B16426" s="1520">
        <v>43102</v>
      </c>
      <c r="C16426" s="547" t="s">
        <v>7425</v>
      </c>
      <c r="D16426" s="1366">
        <v>25847</v>
      </c>
      <c r="E16426" s="733"/>
      <c r="G16426" s="2"/>
    </row>
    <row r="16427" spans="1:12" hidden="1" outlineLevel="1">
      <c r="A16427" s="545" t="s">
        <v>7431</v>
      </c>
      <c r="B16427" s="1520">
        <v>43110</v>
      </c>
      <c r="C16427" s="547" t="s">
        <v>8079</v>
      </c>
      <c r="D16427" s="1366">
        <v>6569</v>
      </c>
      <c r="E16427" s="28"/>
      <c r="I16427" s="72"/>
      <c r="K16427" s="2"/>
      <c r="L16427" s="13"/>
    </row>
    <row r="16428" spans="1:12" hidden="1" outlineLevel="1">
      <c r="A16428" s="545" t="s">
        <v>7431</v>
      </c>
      <c r="B16428" s="1520" t="s">
        <v>608</v>
      </c>
      <c r="C16428" s="547" t="s">
        <v>8312</v>
      </c>
      <c r="D16428" s="1366" t="s">
        <v>608</v>
      </c>
      <c r="E16428" s="28"/>
      <c r="F16428" s="630"/>
      <c r="G16428" s="630"/>
      <c r="H16428" s="1009"/>
      <c r="I16428" s="72"/>
      <c r="K16428" s="2"/>
      <c r="L16428" s="13"/>
    </row>
    <row r="16429" spans="1:12" hidden="1" outlineLevel="1">
      <c r="A16429" s="545" t="s">
        <v>7431</v>
      </c>
      <c r="B16429" s="1520">
        <v>43102</v>
      </c>
      <c r="C16429" s="547" t="s">
        <v>7426</v>
      </c>
      <c r="D16429" s="1366">
        <v>30000</v>
      </c>
      <c r="E16429" s="28"/>
      <c r="F16429" s="630"/>
      <c r="G16429" s="630"/>
      <c r="H16429" s="1009"/>
      <c r="I16429" s="72"/>
      <c r="K16429" s="13"/>
      <c r="L16429" s="13"/>
    </row>
    <row r="16430" spans="1:12" hidden="1" outlineLevel="1">
      <c r="A16430" s="545" t="s">
        <v>7431</v>
      </c>
      <c r="B16430" s="1520">
        <v>43102</v>
      </c>
      <c r="C16430" s="547" t="s">
        <v>8819</v>
      </c>
      <c r="D16430" s="1366">
        <v>2000</v>
      </c>
      <c r="E16430" s="28"/>
      <c r="F16430" s="630"/>
      <c r="G16430" s="630"/>
      <c r="H16430" s="1009"/>
      <c r="I16430" s="72"/>
      <c r="K16430" s="13"/>
      <c r="L16430" s="13"/>
    </row>
    <row r="16431" spans="1:12" hidden="1" outlineLevel="1">
      <c r="A16431" s="545" t="s">
        <v>8802</v>
      </c>
      <c r="B16431" s="1520">
        <v>43102</v>
      </c>
      <c r="C16431" s="547" t="s">
        <v>7420</v>
      </c>
      <c r="D16431" s="1366">
        <v>7347</v>
      </c>
      <c r="E16431" s="28"/>
      <c r="F16431" s="630"/>
      <c r="G16431" s="630"/>
      <c r="H16431" s="1009"/>
      <c r="I16431" s="72"/>
      <c r="K16431" s="225"/>
      <c r="L16431" s="13"/>
    </row>
    <row r="16432" spans="1:12" hidden="1" outlineLevel="1">
      <c r="A16432" s="545" t="s">
        <v>8802</v>
      </c>
      <c r="B16432" s="1520" t="s">
        <v>608</v>
      </c>
      <c r="C16432" s="547" t="s">
        <v>7422</v>
      </c>
      <c r="D16432" s="1366" t="s">
        <v>608</v>
      </c>
      <c r="E16432" s="28"/>
      <c r="F16432" s="630"/>
      <c r="G16432" s="630"/>
      <c r="I16432" s="72"/>
      <c r="J16432" s="236"/>
      <c r="K16432" s="2"/>
      <c r="L16432" s="13"/>
    </row>
    <row r="16433" spans="1:12" hidden="1" outlineLevel="1">
      <c r="A16433" s="545" t="s">
        <v>7431</v>
      </c>
      <c r="B16433" s="1520" t="s">
        <v>608</v>
      </c>
      <c r="C16433" s="547" t="s">
        <v>7423</v>
      </c>
      <c r="D16433" s="691" t="s">
        <v>608</v>
      </c>
      <c r="E16433" s="28"/>
      <c r="H16433" s="1009"/>
      <c r="I16433" s="72"/>
      <c r="J16433" s="236"/>
      <c r="K16433" s="2"/>
      <c r="L16433" s="13"/>
    </row>
    <row r="16434" spans="1:12" hidden="1" outlineLevel="1">
      <c r="D16434" s="1"/>
      <c r="E16434" s="28"/>
      <c r="H16434" s="1009"/>
      <c r="I16434" s="249"/>
      <c r="J16434" s="236"/>
      <c r="K16434" s="2"/>
      <c r="L16434" s="13"/>
    </row>
    <row r="16435" spans="1:12" ht="15.75" hidden="1" outlineLevel="1">
      <c r="A16435" s="1273" t="s">
        <v>7430</v>
      </c>
      <c r="B16435" s="1410">
        <v>43102</v>
      </c>
      <c r="C16435" s="1273" t="s">
        <v>7428</v>
      </c>
      <c r="D16435" s="1467">
        <v>12574.76</v>
      </c>
      <c r="E16435" s="1489">
        <v>43111</v>
      </c>
      <c r="H16435" s="1009"/>
      <c r="I16435" s="249"/>
      <c r="J16435" s="236"/>
      <c r="K16435" s="2"/>
      <c r="L16435" s="13"/>
    </row>
    <row r="16436" spans="1:12" hidden="1" outlineLevel="1">
      <c r="A16436" s="1411" t="s">
        <v>7411</v>
      </c>
      <c r="B16436" s="1412">
        <v>43091</v>
      </c>
      <c r="C16436" s="1413" t="s">
        <v>7427</v>
      </c>
      <c r="D16436" s="1490">
        <v>16151.32</v>
      </c>
      <c r="E16436" s="1489">
        <v>43103</v>
      </c>
      <c r="I16436" s="249"/>
      <c r="J16436" s="236"/>
      <c r="K16436" s="2"/>
      <c r="L16436" s="13"/>
    </row>
    <row r="16437" spans="1:12" hidden="1" outlineLevel="1">
      <c r="A16437" s="1407" t="s">
        <v>5208</v>
      </c>
      <c r="B16437" s="1408" t="s">
        <v>608</v>
      </c>
      <c r="C16437" s="1407" t="s">
        <v>7429</v>
      </c>
      <c r="D16437" s="1408" t="s">
        <v>608</v>
      </c>
      <c r="E16437" s="1489" t="s">
        <v>608</v>
      </c>
      <c r="H16437" s="1009"/>
      <c r="I16437" s="249"/>
      <c r="J16437" s="200"/>
      <c r="K16437" s="2"/>
      <c r="L16437" s="13"/>
    </row>
    <row r="16438" spans="1:12" hidden="1" outlineLevel="1">
      <c r="A16438" s="1485" t="s">
        <v>8749</v>
      </c>
      <c r="B16438" s="1488">
        <v>43102</v>
      </c>
      <c r="C16438" s="1486" t="s">
        <v>9006</v>
      </c>
      <c r="D16438" s="1487">
        <v>23177</v>
      </c>
      <c r="E16438" s="1489">
        <v>43107</v>
      </c>
      <c r="H16438" s="1009"/>
      <c r="I16438" s="249"/>
      <c r="J16438" s="200"/>
      <c r="K16438" s="2"/>
      <c r="L16438" s="13"/>
    </row>
    <row r="16439" spans="1:12" hidden="1" outlineLevel="1">
      <c r="E16439" s="1290"/>
      <c r="H16439" s="1009"/>
      <c r="I16439" s="249"/>
      <c r="K16439" s="13"/>
      <c r="L16439" s="13"/>
    </row>
    <row r="16440" spans="1:12" ht="15.75" hidden="1" outlineLevel="1">
      <c r="A16440" s="1273" t="s">
        <v>7430</v>
      </c>
      <c r="B16440" s="1410">
        <v>43129</v>
      </c>
      <c r="C16440" s="1273" t="s">
        <v>7428</v>
      </c>
      <c r="D16440" s="1467">
        <v>8271.98</v>
      </c>
      <c r="E16440" s="1489">
        <v>43140</v>
      </c>
      <c r="H16440" s="1009"/>
      <c r="I16440" s="249"/>
      <c r="K16440" s="13"/>
      <c r="L16440" s="13"/>
    </row>
    <row r="16441" spans="1:12" hidden="1" outlineLevel="1">
      <c r="A16441" s="1411" t="s">
        <v>7411</v>
      </c>
      <c r="B16441" s="1412"/>
      <c r="C16441" s="1413" t="s">
        <v>7427</v>
      </c>
      <c r="D16441" s="1490">
        <v>5924.72</v>
      </c>
      <c r="E16441" s="1489">
        <v>43134</v>
      </c>
      <c r="G16441" s="13"/>
      <c r="I16441" s="249"/>
      <c r="J16441" s="236"/>
      <c r="K16441" s="2"/>
      <c r="L16441" s="13"/>
    </row>
    <row r="16442" spans="1:12" hidden="1" outlineLevel="1">
      <c r="A16442" s="1407" t="s">
        <v>5208</v>
      </c>
      <c r="B16442" s="1408" t="s">
        <v>608</v>
      </c>
      <c r="C16442" s="1407" t="s">
        <v>7429</v>
      </c>
      <c r="D16442" s="1408" t="s">
        <v>608</v>
      </c>
      <c r="E16442" s="1489" t="s">
        <v>608</v>
      </c>
      <c r="G16442" s="13"/>
      <c r="H16442" s="1009"/>
      <c r="I16442" s="249"/>
      <c r="J16442" s="200"/>
      <c r="K16442" s="2"/>
      <c r="L16442" s="13"/>
    </row>
    <row r="16443" spans="1:12" hidden="1" outlineLevel="1">
      <c r="A16443" s="1485" t="s">
        <v>8749</v>
      </c>
      <c r="B16443" s="1488">
        <v>43130</v>
      </c>
      <c r="C16443" s="1486" t="s">
        <v>9006</v>
      </c>
      <c r="D16443" s="1487">
        <v>7088</v>
      </c>
      <c r="E16443" s="1489">
        <v>43138</v>
      </c>
      <c r="H16443" s="1009"/>
      <c r="I16443" s="249"/>
      <c r="K16443" s="13"/>
      <c r="L16443" s="13"/>
    </row>
    <row r="16444" spans="1:12" hidden="1" outlineLevel="1">
      <c r="E16444" s="2"/>
      <c r="F16444" s="182"/>
      <c r="G16444" s="182"/>
      <c r="H16444" s="1009"/>
      <c r="I16444" s="249"/>
      <c r="K16444" s="13"/>
      <c r="L16444" s="13"/>
    </row>
    <row r="16445" spans="1:12" hidden="1" outlineLevel="1">
      <c r="A16445" s="438" t="s">
        <v>421</v>
      </c>
      <c r="B16445" s="549">
        <v>43118</v>
      </c>
      <c r="C16445" s="554" t="s">
        <v>9236</v>
      </c>
      <c r="D16445" s="587">
        <f>31*43</f>
        <v>1333</v>
      </c>
      <c r="I16445" s="249"/>
      <c r="K16445" s="13"/>
      <c r="L16445" s="13"/>
    </row>
    <row r="16446" spans="1:12" ht="30" hidden="1" outlineLevel="1">
      <c r="A16446" s="438" t="s">
        <v>6087</v>
      </c>
      <c r="B16446" s="549">
        <v>43118</v>
      </c>
      <c r="C16446" s="554" t="s">
        <v>9281</v>
      </c>
      <c r="D16446" s="587">
        <f>16*43</f>
        <v>688</v>
      </c>
      <c r="E16446" s="72"/>
      <c r="H16446" s="1009"/>
      <c r="I16446" s="249"/>
      <c r="K16446" s="13"/>
      <c r="L16446" s="13"/>
    </row>
    <row r="16447" spans="1:12" hidden="1" outlineLevel="1">
      <c r="A16447" s="438" t="s">
        <v>421</v>
      </c>
      <c r="B16447" s="549">
        <v>43118</v>
      </c>
      <c r="C16447" s="554" t="s">
        <v>195</v>
      </c>
      <c r="D16447" s="587">
        <f>D16445-D16446</f>
        <v>645</v>
      </c>
      <c r="E16447" s="28"/>
      <c r="H16447" s="1009"/>
      <c r="I16447" s="249"/>
      <c r="K16447" s="13"/>
      <c r="L16447" s="13"/>
    </row>
    <row r="16448" spans="1:12" hidden="1" outlineLevel="1">
      <c r="D16448" s="1"/>
      <c r="E16448" s="28"/>
      <c r="H16448" s="1009"/>
      <c r="I16448" s="249"/>
      <c r="K16448" s="13"/>
      <c r="L16448" s="13"/>
    </row>
    <row r="16449" spans="1:12" hidden="1" outlineLevel="1">
      <c r="A16449" s="438" t="s">
        <v>421</v>
      </c>
      <c r="B16449" s="549">
        <v>43107</v>
      </c>
      <c r="C16449" s="554" t="s">
        <v>2598</v>
      </c>
      <c r="D16449" s="587">
        <v>180</v>
      </c>
      <c r="E16449" s="28"/>
      <c r="H16449" s="1009"/>
      <c r="I16449" s="249"/>
      <c r="K16449" s="13"/>
      <c r="L16449" s="13"/>
    </row>
    <row r="16450" spans="1:12" hidden="1" outlineLevel="1">
      <c r="B16450" s="249"/>
      <c r="E16450" s="399"/>
      <c r="F16450" s="182"/>
      <c r="G16450" s="182"/>
      <c r="H16450" s="1009"/>
      <c r="I16450" s="249"/>
      <c r="K16450" s="13"/>
      <c r="L16450" s="13"/>
    </row>
    <row r="16451" spans="1:12" hidden="1" outlineLevel="1">
      <c r="B16451" s="249"/>
      <c r="I16451" s="249"/>
      <c r="K16451" s="13"/>
      <c r="L16451" s="13"/>
    </row>
    <row r="16452" spans="1:12" hidden="1" outlineLevel="1">
      <c r="B16452" s="249">
        <v>43101</v>
      </c>
      <c r="C16452" s="236" t="s">
        <v>367</v>
      </c>
      <c r="D16452" s="2">
        <v>100</v>
      </c>
      <c r="G16452" s="182"/>
      <c r="H16452" s="1009"/>
      <c r="I16452" s="32"/>
      <c r="K16452" s="13"/>
      <c r="L16452" s="13"/>
    </row>
    <row r="16453" spans="1:12" hidden="1" outlineLevel="1">
      <c r="B16453" s="249">
        <v>43102</v>
      </c>
      <c r="C16453" s="236" t="s">
        <v>246</v>
      </c>
      <c r="D16453" s="2">
        <v>40</v>
      </c>
      <c r="H16453" s="1009"/>
      <c r="I16453" s="32"/>
      <c r="K16453" s="13"/>
      <c r="L16453" s="13"/>
    </row>
    <row r="16454" spans="1:12" hidden="1" outlineLevel="1">
      <c r="B16454" s="249">
        <v>43102</v>
      </c>
      <c r="C16454" s="1" t="s">
        <v>289</v>
      </c>
      <c r="D16454" s="2">
        <v>210</v>
      </c>
      <c r="F16454" s="1" t="s">
        <v>9024</v>
      </c>
      <c r="G16454" s="870">
        <v>3000</v>
      </c>
      <c r="H16454" s="1009"/>
      <c r="I16454" s="32"/>
      <c r="K16454" s="13"/>
      <c r="L16454" s="13"/>
    </row>
    <row r="16455" spans="1:12" hidden="1" outlineLevel="1">
      <c r="B16455" s="249">
        <v>43102</v>
      </c>
      <c r="C16455" s="1" t="s">
        <v>18</v>
      </c>
      <c r="D16455" s="2">
        <v>270</v>
      </c>
      <c r="F16455" s="1" t="s">
        <v>9035</v>
      </c>
      <c r="G16455" s="870">
        <v>1500</v>
      </c>
      <c r="I16455" s="32"/>
      <c r="K16455" s="13"/>
      <c r="L16455" s="13"/>
    </row>
    <row r="16456" spans="1:12" hidden="1" outlineLevel="1">
      <c r="B16456" s="249">
        <v>43102</v>
      </c>
      <c r="C16456" s="1" t="s">
        <v>114</v>
      </c>
      <c r="D16456" s="2">
        <v>20</v>
      </c>
      <c r="F16456" s="978" t="s">
        <v>9036</v>
      </c>
      <c r="G16456" s="1547">
        <f>G16454-G16455</f>
        <v>1500</v>
      </c>
      <c r="H16456" s="1009"/>
      <c r="I16456" s="32"/>
      <c r="K16456" s="13"/>
      <c r="L16456" s="13"/>
    </row>
    <row r="16457" spans="1:12" hidden="1" outlineLevel="1">
      <c r="B16457" s="249">
        <v>43102</v>
      </c>
      <c r="C16457" s="1" t="s">
        <v>51</v>
      </c>
      <c r="D16457" s="2">
        <v>100</v>
      </c>
      <c r="F16457" s="978" t="s">
        <v>12</v>
      </c>
      <c r="G16457" s="1547">
        <v>150</v>
      </c>
      <c r="H16457" s="1009"/>
      <c r="I16457" s="32"/>
      <c r="K16457" s="13"/>
      <c r="L16457" s="13"/>
    </row>
    <row r="16458" spans="1:12" hidden="1" outlineLevel="1">
      <c r="B16458" s="249">
        <v>43102</v>
      </c>
      <c r="C16458" s="1" t="s">
        <v>4635</v>
      </c>
      <c r="D16458" s="2">
        <v>100</v>
      </c>
      <c r="F16458" s="978" t="s">
        <v>2138</v>
      </c>
      <c r="G16458" s="1547">
        <v>163</v>
      </c>
      <c r="I16458" s="32"/>
      <c r="K16458" s="13"/>
      <c r="L16458" s="13"/>
    </row>
    <row r="16459" spans="1:12" hidden="1" outlineLevel="1">
      <c r="B16459" s="249">
        <v>43103</v>
      </c>
      <c r="C16459" s="1" t="s">
        <v>525</v>
      </c>
      <c r="D16459" s="2">
        <v>150</v>
      </c>
      <c r="F16459" s="978" t="s">
        <v>9110</v>
      </c>
      <c r="G16459" s="1547">
        <v>560</v>
      </c>
      <c r="H16459" s="1009"/>
      <c r="I16459" s="32"/>
      <c r="K16459" s="13"/>
      <c r="L16459" s="13"/>
    </row>
    <row r="16460" spans="1:12" hidden="1" outlineLevel="1">
      <c r="B16460" s="249">
        <v>43103</v>
      </c>
      <c r="C16460" s="1" t="s">
        <v>367</v>
      </c>
      <c r="D16460" s="2">
        <v>100</v>
      </c>
      <c r="F16460" s="978" t="s">
        <v>9109</v>
      </c>
      <c r="G16460" s="1547">
        <v>1000</v>
      </c>
      <c r="H16460" s="1009"/>
      <c r="I16460" s="32"/>
      <c r="K16460" s="13"/>
      <c r="L16460" s="13"/>
    </row>
    <row r="16461" spans="1:12" hidden="1" outlineLevel="1">
      <c r="B16461" s="249">
        <v>43103</v>
      </c>
      <c r="C16461" s="1" t="s">
        <v>9276</v>
      </c>
      <c r="D16461" s="2">
        <v>150</v>
      </c>
      <c r="G16461" s="870">
        <f>SUM(G16456:G16460)</f>
        <v>3373</v>
      </c>
      <c r="I16461" s="32"/>
      <c r="K16461" s="13"/>
      <c r="L16461" s="13"/>
    </row>
    <row r="16462" spans="1:12" hidden="1" outlineLevel="1">
      <c r="B16462" s="249">
        <v>43103</v>
      </c>
      <c r="C16462" s="1" t="s">
        <v>9277</v>
      </c>
      <c r="D16462" s="2">
        <v>300</v>
      </c>
      <c r="F16462" s="1" t="s">
        <v>9161</v>
      </c>
      <c r="G16462" s="870">
        <v>2000</v>
      </c>
      <c r="I16462" s="32"/>
      <c r="K16462" s="13"/>
      <c r="L16462" s="13"/>
    </row>
    <row r="16463" spans="1:12" hidden="1" outlineLevel="1">
      <c r="B16463" s="249">
        <v>43103</v>
      </c>
      <c r="C16463" s="1" t="s">
        <v>9279</v>
      </c>
      <c r="D16463" s="2">
        <v>40</v>
      </c>
      <c r="F16463" s="1" t="s">
        <v>9036</v>
      </c>
      <c r="G16463" s="870">
        <f>G16461-G16462</f>
        <v>1373</v>
      </c>
      <c r="I16463" s="32"/>
      <c r="K16463" s="13"/>
      <c r="L16463" s="13"/>
    </row>
    <row r="16464" spans="1:12" hidden="1" outlineLevel="1">
      <c r="B16464" s="249">
        <v>43104</v>
      </c>
      <c r="C16464" s="1" t="s">
        <v>132</v>
      </c>
      <c r="D16464" s="2">
        <v>200</v>
      </c>
      <c r="F16464" s="1" t="s">
        <v>9257</v>
      </c>
      <c r="G16464" s="870">
        <v>1500</v>
      </c>
      <c r="I16464" s="32"/>
      <c r="K16464" s="13"/>
      <c r="L16464" s="13"/>
    </row>
    <row r="16465" spans="2:12" hidden="1" outlineLevel="1">
      <c r="B16465" s="249">
        <v>43104</v>
      </c>
      <c r="C16465" s="1" t="s">
        <v>525</v>
      </c>
      <c r="D16465" s="2">
        <v>120</v>
      </c>
      <c r="F16465" s="1" t="s">
        <v>3546</v>
      </c>
      <c r="G16465" s="399">
        <f>SUM(G16463:G16464)</f>
        <v>2873</v>
      </c>
      <c r="H16465" s="1009"/>
      <c r="I16465" s="32"/>
      <c r="K16465" s="13"/>
      <c r="L16465" s="13"/>
    </row>
    <row r="16466" spans="2:12" hidden="1" outlineLevel="1">
      <c r="B16466" s="249">
        <v>43104</v>
      </c>
      <c r="C16466" s="1" t="s">
        <v>246</v>
      </c>
      <c r="D16466" s="2">
        <v>100</v>
      </c>
      <c r="G16466" s="399"/>
      <c r="I16466" s="32"/>
      <c r="K16466" s="13"/>
      <c r="L16466" s="13"/>
    </row>
    <row r="16467" spans="2:12" hidden="1" outlineLevel="1">
      <c r="B16467" s="249">
        <v>43104</v>
      </c>
      <c r="C16467" s="1" t="s">
        <v>9278</v>
      </c>
      <c r="D16467" s="2">
        <v>120</v>
      </c>
      <c r="F16467" s="1" t="s">
        <v>9259</v>
      </c>
      <c r="G16467" s="870">
        <v>1873</v>
      </c>
      <c r="I16467" s="32"/>
      <c r="K16467" s="13"/>
      <c r="L16467" s="13"/>
    </row>
    <row r="16468" spans="2:12" hidden="1" outlineLevel="1">
      <c r="B16468" s="249">
        <v>43104</v>
      </c>
      <c r="C16468" s="1" t="s">
        <v>18</v>
      </c>
      <c r="D16468" s="2">
        <v>260</v>
      </c>
      <c r="F16468" s="804" t="s">
        <v>9260</v>
      </c>
      <c r="G16468" s="622">
        <v>1000</v>
      </c>
      <c r="I16468" s="32"/>
      <c r="K16468" s="13"/>
    </row>
    <row r="16469" spans="2:12" hidden="1" outlineLevel="1">
      <c r="B16469" s="249">
        <v>43105</v>
      </c>
      <c r="C16469" s="1" t="s">
        <v>525</v>
      </c>
      <c r="D16469" s="2">
        <v>140</v>
      </c>
      <c r="I16469" s="32"/>
      <c r="K16469" s="13"/>
    </row>
    <row r="16470" spans="2:12" hidden="1" outlineLevel="1">
      <c r="B16470" s="249">
        <v>43105</v>
      </c>
      <c r="C16470" s="1" t="s">
        <v>9280</v>
      </c>
      <c r="D16470" s="2">
        <v>550</v>
      </c>
      <c r="F16470" s="1" t="s">
        <v>9258</v>
      </c>
      <c r="G16470" s="870">
        <v>3500</v>
      </c>
      <c r="I16470" s="32"/>
      <c r="K16470" s="13"/>
    </row>
    <row r="16471" spans="2:12" hidden="1" outlineLevel="1">
      <c r="B16471" s="249">
        <v>43105</v>
      </c>
      <c r="C16471" s="1" t="s">
        <v>12</v>
      </c>
      <c r="D16471" s="2">
        <v>26</v>
      </c>
      <c r="F16471" s="1" t="s">
        <v>9256</v>
      </c>
      <c r="G16471" s="870">
        <v>1000</v>
      </c>
      <c r="I16471" s="32"/>
      <c r="J16471" s="2"/>
      <c r="K16471" s="13"/>
    </row>
    <row r="16472" spans="2:12" hidden="1" outlineLevel="1">
      <c r="B16472" s="249">
        <v>43105</v>
      </c>
      <c r="C16472" s="1" t="s">
        <v>114</v>
      </c>
      <c r="D16472" s="2">
        <v>120</v>
      </c>
      <c r="G16472" s="870">
        <f>SUM(G16470:G16471)</f>
        <v>4500</v>
      </c>
      <c r="K16472" s="13"/>
    </row>
    <row r="16473" spans="2:12" hidden="1" outlineLevel="1">
      <c r="B16473" s="249">
        <v>43106</v>
      </c>
      <c r="C16473" s="1" t="s">
        <v>12</v>
      </c>
      <c r="D16473" s="2">
        <v>360</v>
      </c>
      <c r="G16473" s="870">
        <f>G16472-G16467</f>
        <v>2627</v>
      </c>
      <c r="I16473" s="32"/>
      <c r="K16473" s="13"/>
    </row>
    <row r="16474" spans="2:12" hidden="1" outlineLevel="1">
      <c r="B16474" s="249">
        <v>43106</v>
      </c>
      <c r="C16474" s="1" t="s">
        <v>59</v>
      </c>
      <c r="D16474" s="2">
        <v>200</v>
      </c>
      <c r="F16474" s="1" t="s">
        <v>9261</v>
      </c>
      <c r="G16474" s="870">
        <v>2700</v>
      </c>
      <c r="H16474" s="1009"/>
      <c r="K16474" s="13"/>
    </row>
    <row r="16475" spans="2:12" hidden="1" outlineLevel="1">
      <c r="B16475" s="249">
        <v>43106</v>
      </c>
      <c r="C16475" s="1" t="s">
        <v>246</v>
      </c>
      <c r="D16475" s="2">
        <v>80</v>
      </c>
      <c r="G16475" s="870"/>
      <c r="K16475" s="13"/>
    </row>
    <row r="16476" spans="2:12" hidden="1" outlineLevel="1">
      <c r="B16476" s="249">
        <v>43106</v>
      </c>
      <c r="C16476" s="1" t="s">
        <v>205</v>
      </c>
      <c r="D16476" s="2">
        <v>45</v>
      </c>
      <c r="G16476" s="870"/>
      <c r="K16476" s="13"/>
    </row>
    <row r="16477" spans="2:12" hidden="1" outlineLevel="1">
      <c r="B16477" s="1618">
        <v>43106</v>
      </c>
      <c r="C16477" s="1619" t="s">
        <v>9293</v>
      </c>
      <c r="D16477" s="1620">
        <v>900</v>
      </c>
      <c r="F16477" s="804" t="s">
        <v>9325</v>
      </c>
      <c r="G16477" s="622">
        <v>5000</v>
      </c>
      <c r="K16477" s="13"/>
    </row>
    <row r="16478" spans="2:12" hidden="1" outlineLevel="1">
      <c r="B16478" s="1618">
        <v>43106</v>
      </c>
      <c r="C16478" s="1619" t="s">
        <v>9290</v>
      </c>
      <c r="D16478" s="1620">
        <v>2100</v>
      </c>
      <c r="F16478" s="804" t="s">
        <v>9351</v>
      </c>
      <c r="G16478" s="622">
        <v>2500</v>
      </c>
      <c r="K16478" s="13"/>
    </row>
    <row r="16479" spans="2:12" hidden="1" outlineLevel="1">
      <c r="B16479" s="1618">
        <v>43106</v>
      </c>
      <c r="C16479" s="1619" t="s">
        <v>9296</v>
      </c>
      <c r="D16479" s="1620">
        <v>500</v>
      </c>
      <c r="G16479" s="399"/>
      <c r="H16479" s="1009"/>
    </row>
    <row r="16480" spans="2:12" hidden="1" outlineLevel="1">
      <c r="B16480" s="1618">
        <v>43106</v>
      </c>
      <c r="C16480" s="1619" t="s">
        <v>9291</v>
      </c>
      <c r="D16480" s="1620">
        <v>160</v>
      </c>
      <c r="F16480" s="249"/>
      <c r="K16480" s="13"/>
    </row>
    <row r="16481" spans="2:11" hidden="1" outlineLevel="1">
      <c r="B16481" s="1618">
        <v>43106</v>
      </c>
      <c r="C16481" s="1619" t="s">
        <v>9292</v>
      </c>
      <c r="D16481" s="1620">
        <v>320</v>
      </c>
      <c r="F16481" s="2" t="s">
        <v>9335</v>
      </c>
      <c r="G16481" s="2">
        <v>500</v>
      </c>
    </row>
    <row r="16482" spans="2:11" hidden="1" outlineLevel="1">
      <c r="B16482" s="1618">
        <v>43106</v>
      </c>
      <c r="C16482" s="1619" t="s">
        <v>9294</v>
      </c>
      <c r="D16482" s="1620">
        <v>900</v>
      </c>
      <c r="F16482" s="1" t="s">
        <v>9334</v>
      </c>
      <c r="G16482" s="2">
        <v>750</v>
      </c>
    </row>
    <row r="16483" spans="2:11" hidden="1" outlineLevel="1">
      <c r="B16483" s="1618">
        <v>43106</v>
      </c>
      <c r="C16483" s="1619" t="s">
        <v>9297</v>
      </c>
      <c r="D16483" s="1620">
        <v>100</v>
      </c>
      <c r="F16483" s="1" t="s">
        <v>9356</v>
      </c>
      <c r="G16483" s="2">
        <v>200</v>
      </c>
    </row>
    <row r="16484" spans="2:11" hidden="1" outlineLevel="1">
      <c r="B16484" s="1618">
        <v>43106</v>
      </c>
      <c r="C16484" s="1619" t="s">
        <v>2662</v>
      </c>
      <c r="D16484" s="1620">
        <v>720</v>
      </c>
      <c r="F16484" s="1362"/>
      <c r="G16484" s="1362"/>
      <c r="I16484" s="72"/>
      <c r="K16484" s="2"/>
    </row>
    <row r="16485" spans="2:11" hidden="1" outlineLevel="1">
      <c r="B16485" s="1618">
        <v>43106</v>
      </c>
      <c r="C16485" s="1619" t="s">
        <v>9295</v>
      </c>
      <c r="D16485" s="1620">
        <v>1200</v>
      </c>
      <c r="F16485" s="1362"/>
      <c r="G16485" s="1362"/>
      <c r="I16485" s="32"/>
      <c r="K16485" s="2"/>
    </row>
    <row r="16486" spans="2:11" hidden="1" outlineLevel="1">
      <c r="B16486" s="1618">
        <v>43106</v>
      </c>
      <c r="C16486" s="1619" t="s">
        <v>6362</v>
      </c>
      <c r="D16486" s="1620">
        <v>90</v>
      </c>
      <c r="F16486" s="1362"/>
      <c r="G16486" s="1362"/>
    </row>
    <row r="16487" spans="2:11" hidden="1" outlineLevel="1">
      <c r="B16487" s="1618">
        <v>43106</v>
      </c>
      <c r="C16487" s="1619" t="s">
        <v>9298</v>
      </c>
      <c r="D16487" s="1620">
        <v>20</v>
      </c>
      <c r="F16487" s="1362"/>
      <c r="G16487" s="1362"/>
    </row>
    <row r="16488" spans="2:11" hidden="1" outlineLevel="1">
      <c r="B16488" s="249">
        <v>43107</v>
      </c>
      <c r="C16488" s="1" t="s">
        <v>92</v>
      </c>
      <c r="D16488" s="2">
        <v>60</v>
      </c>
      <c r="F16488" s="231"/>
      <c r="G16488" s="194"/>
    </row>
    <row r="16489" spans="2:11" hidden="1" outlineLevel="1">
      <c r="B16489" s="249">
        <v>43107</v>
      </c>
      <c r="C16489" s="1" t="s">
        <v>516</v>
      </c>
      <c r="D16489" s="2">
        <v>50</v>
      </c>
      <c r="F16489" s="2"/>
    </row>
    <row r="16490" spans="2:11" hidden="1" outlineLevel="1">
      <c r="B16490" s="249">
        <v>43108</v>
      </c>
      <c r="C16490" s="1" t="s">
        <v>525</v>
      </c>
      <c r="D16490" s="2">
        <v>115</v>
      </c>
      <c r="F16490" s="2"/>
    </row>
    <row r="16491" spans="2:11" hidden="1" outlineLevel="1">
      <c r="B16491" s="249">
        <v>43108</v>
      </c>
      <c r="C16491" s="1" t="s">
        <v>9299</v>
      </c>
      <c r="D16491" s="2">
        <v>470</v>
      </c>
    </row>
    <row r="16492" spans="2:11" hidden="1" outlineLevel="1">
      <c r="B16492" s="249">
        <v>43108</v>
      </c>
      <c r="C16492" s="1" t="s">
        <v>23</v>
      </c>
      <c r="D16492" s="2">
        <v>170</v>
      </c>
      <c r="G16492" s="2"/>
      <c r="H16492" s="2"/>
      <c r="I16492" s="2"/>
    </row>
    <row r="16493" spans="2:11" hidden="1" outlineLevel="1">
      <c r="B16493" s="249">
        <v>43108</v>
      </c>
      <c r="C16493" s="1" t="s">
        <v>246</v>
      </c>
      <c r="D16493" s="2">
        <v>80</v>
      </c>
      <c r="F16493" s="2"/>
      <c r="G16493" s="2"/>
      <c r="H16493" s="2"/>
      <c r="I16493" s="2"/>
    </row>
    <row r="16494" spans="2:11" hidden="1" outlineLevel="1">
      <c r="B16494" s="249">
        <v>43109</v>
      </c>
      <c r="C16494" s="1" t="s">
        <v>525</v>
      </c>
      <c r="D16494" s="2">
        <v>140</v>
      </c>
      <c r="F16494" s="2"/>
      <c r="G16494" s="2"/>
      <c r="H16494" s="2"/>
      <c r="I16494" s="2"/>
    </row>
    <row r="16495" spans="2:11" hidden="1" outlineLevel="1">
      <c r="B16495" s="249">
        <v>43109</v>
      </c>
      <c r="C16495" s="1" t="s">
        <v>23</v>
      </c>
      <c r="D16495" s="2">
        <v>130</v>
      </c>
      <c r="G16495" s="2"/>
      <c r="H16495" s="2"/>
      <c r="I16495" s="2"/>
    </row>
    <row r="16496" spans="2:11" hidden="1" outlineLevel="1">
      <c r="B16496" s="249">
        <v>43109</v>
      </c>
      <c r="C16496" s="1" t="s">
        <v>9300</v>
      </c>
      <c r="D16496" s="2">
        <v>100</v>
      </c>
      <c r="G16496" s="2"/>
      <c r="H16496" s="2"/>
      <c r="I16496" s="2"/>
    </row>
    <row r="16497" spans="2:9" hidden="1" outlineLevel="1">
      <c r="B16497" s="249">
        <v>43109</v>
      </c>
      <c r="C16497" s="1" t="s">
        <v>401</v>
      </c>
      <c r="D16497" s="2">
        <v>40</v>
      </c>
      <c r="F16497" s="2"/>
      <c r="G16497" s="2"/>
      <c r="H16497" s="2"/>
      <c r="I16497" s="2"/>
    </row>
    <row r="16498" spans="2:9" hidden="1" outlineLevel="1">
      <c r="B16498" s="249">
        <v>43110</v>
      </c>
      <c r="C16498" s="1" t="s">
        <v>9306</v>
      </c>
      <c r="D16498" s="2">
        <v>200</v>
      </c>
      <c r="F16498" s="2"/>
      <c r="G16498" s="2"/>
      <c r="H16498" s="2"/>
      <c r="I16498" s="2"/>
    </row>
    <row r="16499" spans="2:9" hidden="1" outlineLevel="1">
      <c r="B16499" s="249">
        <v>43110</v>
      </c>
      <c r="C16499" s="1" t="s">
        <v>80</v>
      </c>
      <c r="D16499" s="2">
        <v>30</v>
      </c>
      <c r="G16499" s="2"/>
      <c r="H16499" s="2"/>
    </row>
    <row r="16500" spans="2:9" hidden="1" outlineLevel="1">
      <c r="B16500" s="249">
        <v>43110</v>
      </c>
      <c r="C16500" s="1" t="s">
        <v>114</v>
      </c>
      <c r="D16500" s="2">
        <v>60</v>
      </c>
      <c r="F16500" s="2"/>
      <c r="G16500" s="2"/>
      <c r="H16500" s="2"/>
    </row>
    <row r="16501" spans="2:9" hidden="1" outlineLevel="1">
      <c r="B16501" s="249">
        <v>43110</v>
      </c>
      <c r="C16501" s="1" t="s">
        <v>7667</v>
      </c>
      <c r="D16501" s="2">
        <v>80</v>
      </c>
      <c r="F16501" s="2"/>
      <c r="H16501" s="7"/>
    </row>
    <row r="16502" spans="2:9" hidden="1" outlineLevel="1">
      <c r="B16502" s="249">
        <v>43110</v>
      </c>
      <c r="C16502" s="1" t="s">
        <v>51</v>
      </c>
      <c r="D16502" s="2">
        <v>210</v>
      </c>
      <c r="F16502" s="2"/>
      <c r="H16502" s="7"/>
    </row>
    <row r="16503" spans="2:9" hidden="1" outlineLevel="1">
      <c r="B16503" s="249">
        <v>43111</v>
      </c>
      <c r="C16503" s="1" t="s">
        <v>525</v>
      </c>
      <c r="D16503" s="2">
        <v>40</v>
      </c>
      <c r="H16503" s="7"/>
    </row>
    <row r="16504" spans="2:9" hidden="1" outlineLevel="1">
      <c r="B16504" s="1618">
        <v>43111</v>
      </c>
      <c r="C16504" s="1619" t="s">
        <v>9303</v>
      </c>
      <c r="D16504" s="1620">
        <v>40</v>
      </c>
      <c r="F16504" s="2"/>
      <c r="G16504" s="2"/>
    </row>
    <row r="16505" spans="2:9" hidden="1" outlineLevel="1">
      <c r="B16505" s="1618">
        <v>43111</v>
      </c>
      <c r="C16505" s="1619" t="s">
        <v>9304</v>
      </c>
      <c r="D16505" s="1620">
        <v>50</v>
      </c>
      <c r="G16505" s="2"/>
    </row>
    <row r="16506" spans="2:9" hidden="1" outlineLevel="1">
      <c r="B16506" s="1618">
        <v>43111</v>
      </c>
      <c r="C16506" s="1619" t="s">
        <v>9313</v>
      </c>
      <c r="D16506" s="1620">
        <v>80</v>
      </c>
      <c r="G16506" s="2"/>
    </row>
    <row r="16507" spans="2:9" hidden="1" outlineLevel="1">
      <c r="B16507" s="249">
        <v>43111</v>
      </c>
      <c r="C16507" s="1" t="s">
        <v>114</v>
      </c>
      <c r="D16507" s="2">
        <v>40</v>
      </c>
      <c r="F16507" s="2"/>
    </row>
    <row r="16508" spans="2:9" hidden="1" outlineLevel="1">
      <c r="B16508" s="249">
        <v>43111</v>
      </c>
      <c r="C16508" s="1" t="s">
        <v>51</v>
      </c>
      <c r="D16508" s="2">
        <v>40</v>
      </c>
    </row>
    <row r="16509" spans="2:9" hidden="1" outlineLevel="1">
      <c r="B16509" s="249">
        <v>43111</v>
      </c>
      <c r="C16509" s="1" t="s">
        <v>18</v>
      </c>
      <c r="D16509" s="2">
        <v>180</v>
      </c>
    </row>
    <row r="16510" spans="2:9" hidden="1" outlineLevel="1">
      <c r="B16510" s="249">
        <v>43111</v>
      </c>
      <c r="C16510" s="1" t="s">
        <v>9300</v>
      </c>
      <c r="D16510" s="2">
        <v>200</v>
      </c>
      <c r="F16510" s="2"/>
    </row>
    <row r="16511" spans="2:9" hidden="1" outlineLevel="1">
      <c r="B16511" s="249">
        <v>43111</v>
      </c>
      <c r="C16511" s="1" t="s">
        <v>5687</v>
      </c>
      <c r="D16511" s="2">
        <v>100</v>
      </c>
    </row>
    <row r="16512" spans="2:9" hidden="1" outlineLevel="1">
      <c r="B16512" s="1618">
        <v>43112</v>
      </c>
      <c r="C16512" s="1619" t="s">
        <v>9307</v>
      </c>
      <c r="D16512" s="1620">
        <v>250</v>
      </c>
      <c r="F16512" s="2"/>
    </row>
    <row r="16513" spans="2:15" hidden="1" outlineLevel="1">
      <c r="B16513" s="249">
        <v>43112</v>
      </c>
      <c r="C16513" s="1" t="s">
        <v>6641</v>
      </c>
      <c r="D16513" s="2">
        <v>150</v>
      </c>
    </row>
    <row r="16514" spans="2:15" hidden="1" outlineLevel="1">
      <c r="B16514" s="249">
        <v>43112</v>
      </c>
      <c r="C16514" s="1" t="s">
        <v>401</v>
      </c>
      <c r="D16514" s="2">
        <v>80</v>
      </c>
      <c r="F16514" s="2"/>
    </row>
    <row r="16515" spans="2:15" hidden="1" outlineLevel="1">
      <c r="B16515" s="1618">
        <v>43112</v>
      </c>
      <c r="C16515" s="1619" t="s">
        <v>9308</v>
      </c>
      <c r="D16515" s="1620">
        <v>70</v>
      </c>
      <c r="F16515" s="2"/>
    </row>
    <row r="16516" spans="2:15" hidden="1" outlineLevel="1">
      <c r="B16516" s="1618">
        <v>43112</v>
      </c>
      <c r="C16516" s="1619" t="s">
        <v>9309</v>
      </c>
      <c r="D16516" s="1620">
        <v>20</v>
      </c>
    </row>
    <row r="16517" spans="2:15" hidden="1" outlineLevel="1">
      <c r="B16517" s="249">
        <v>43112</v>
      </c>
      <c r="C16517" s="1" t="s">
        <v>114</v>
      </c>
      <c r="D16517" s="2">
        <v>50</v>
      </c>
      <c r="F16517" s="2"/>
    </row>
    <row r="16518" spans="2:15" hidden="1" outlineLevel="1">
      <c r="B16518" s="249">
        <v>43112</v>
      </c>
      <c r="C16518" s="1" t="s">
        <v>23</v>
      </c>
      <c r="D16518" s="2">
        <v>400</v>
      </c>
      <c r="F16518" s="233"/>
      <c r="G16518"/>
      <c r="H16518"/>
      <c r="I16518"/>
      <c r="J16518"/>
      <c r="K16518"/>
      <c r="L16518"/>
      <c r="M16518"/>
      <c r="N16518"/>
      <c r="O16518"/>
    </row>
    <row r="16519" spans="2:15" hidden="1" outlineLevel="1">
      <c r="B16519" s="249">
        <v>43113</v>
      </c>
      <c r="C16519" s="1" t="s">
        <v>111</v>
      </c>
      <c r="D16519" s="2">
        <v>70</v>
      </c>
    </row>
    <row r="16520" spans="2:15" hidden="1" outlineLevel="1">
      <c r="B16520" s="249">
        <v>43112</v>
      </c>
      <c r="C16520" s="1" t="s">
        <v>516</v>
      </c>
      <c r="D16520" s="2">
        <v>20</v>
      </c>
      <c r="G16520" s="2"/>
      <c r="I16520" s="32"/>
      <c r="K16520" s="2"/>
    </row>
    <row r="16521" spans="2:15" hidden="1" outlineLevel="1">
      <c r="B16521" s="249">
        <v>43113</v>
      </c>
      <c r="C16521" s="1" t="s">
        <v>9310</v>
      </c>
      <c r="D16521" s="2">
        <v>180</v>
      </c>
      <c r="F16521" s="2"/>
      <c r="I16521" s="32"/>
      <c r="K16521" s="2"/>
    </row>
    <row r="16522" spans="2:15" hidden="1" outlineLevel="1">
      <c r="B16522" s="249">
        <v>43113</v>
      </c>
      <c r="C16522" s="2" t="s">
        <v>9311</v>
      </c>
      <c r="D16522" s="2">
        <v>240</v>
      </c>
      <c r="F16522" s="2"/>
    </row>
    <row r="16523" spans="2:15" hidden="1" outlineLevel="1">
      <c r="B16523" s="1618">
        <v>43113</v>
      </c>
      <c r="C16523" s="1619" t="s">
        <v>9312</v>
      </c>
      <c r="D16523" s="1620">
        <v>60</v>
      </c>
      <c r="F16523" s="2"/>
    </row>
    <row r="16524" spans="2:15" hidden="1" outlineLevel="1">
      <c r="B16524" s="249">
        <v>43113</v>
      </c>
      <c r="C16524" s="2" t="s">
        <v>7948</v>
      </c>
      <c r="D16524" s="2">
        <v>190</v>
      </c>
      <c r="F16524" s="2"/>
      <c r="G16524" s="2"/>
    </row>
    <row r="16525" spans="2:15" hidden="1" outlineLevel="1">
      <c r="B16525" s="249">
        <v>43113</v>
      </c>
      <c r="C16525" s="1" t="s">
        <v>525</v>
      </c>
      <c r="D16525" s="2">
        <v>30</v>
      </c>
      <c r="F16525" s="2"/>
    </row>
    <row r="16526" spans="2:15" hidden="1" outlineLevel="1">
      <c r="B16526" s="249">
        <v>43113</v>
      </c>
      <c r="C16526" s="1" t="s">
        <v>112</v>
      </c>
      <c r="D16526" s="2">
        <v>60</v>
      </c>
    </row>
    <row r="16527" spans="2:15" hidden="1" outlineLevel="1">
      <c r="B16527" s="249">
        <v>43113</v>
      </c>
      <c r="C16527" s="1" t="s">
        <v>205</v>
      </c>
      <c r="D16527" s="2">
        <v>120</v>
      </c>
    </row>
    <row r="16528" spans="2:15" hidden="1" outlineLevel="1">
      <c r="B16528" s="249">
        <v>43114</v>
      </c>
      <c r="C16528" s="1" t="s">
        <v>9316</v>
      </c>
      <c r="D16528" s="2">
        <v>10</v>
      </c>
    </row>
    <row r="16529" spans="2:10" hidden="1" outlineLevel="1">
      <c r="B16529" s="249">
        <v>43115</v>
      </c>
      <c r="C16529" s="1" t="s">
        <v>7102</v>
      </c>
      <c r="D16529" s="2">
        <v>300</v>
      </c>
    </row>
    <row r="16530" spans="2:10" hidden="1" outlineLevel="1">
      <c r="B16530" s="249">
        <v>43116</v>
      </c>
      <c r="C16530" s="308" t="s">
        <v>525</v>
      </c>
      <c r="D16530" s="2">
        <v>190</v>
      </c>
      <c r="F16530" s="2"/>
    </row>
    <row r="16531" spans="2:10" hidden="1" outlineLevel="1">
      <c r="B16531" s="249">
        <v>43116</v>
      </c>
      <c r="C16531" s="1" t="s">
        <v>23</v>
      </c>
      <c r="D16531" s="2">
        <v>90</v>
      </c>
    </row>
    <row r="16532" spans="2:10" hidden="1" outlineLevel="1">
      <c r="B16532" s="249">
        <v>43117</v>
      </c>
      <c r="C16532" s="1" t="s">
        <v>525</v>
      </c>
      <c r="D16532" s="2">
        <v>200</v>
      </c>
      <c r="F16532" s="2"/>
    </row>
    <row r="16533" spans="2:10" hidden="1" outlineLevel="1">
      <c r="B16533" s="249">
        <v>43118</v>
      </c>
      <c r="C16533" s="1" t="s">
        <v>163</v>
      </c>
      <c r="D16533" s="2">
        <v>20</v>
      </c>
      <c r="F16533" s="2"/>
    </row>
    <row r="16534" spans="2:10" hidden="1" outlineLevel="1">
      <c r="B16534" s="249">
        <v>43118</v>
      </c>
      <c r="C16534" s="1" t="s">
        <v>51</v>
      </c>
      <c r="D16534" s="2">
        <v>100</v>
      </c>
    </row>
    <row r="16535" spans="2:10" hidden="1" outlineLevel="1">
      <c r="B16535" s="249">
        <v>43118</v>
      </c>
      <c r="C16535" s="1" t="s">
        <v>525</v>
      </c>
      <c r="D16535" s="2">
        <v>140</v>
      </c>
    </row>
    <row r="16536" spans="2:10" hidden="1" outlineLevel="1">
      <c r="B16536" s="249">
        <v>43118</v>
      </c>
      <c r="C16536" s="1" t="s">
        <v>8737</v>
      </c>
      <c r="D16536" s="2">
        <v>800</v>
      </c>
    </row>
    <row r="16537" spans="2:10" hidden="1" outlineLevel="1">
      <c r="B16537" s="249">
        <v>43118</v>
      </c>
      <c r="C16537" s="1" t="s">
        <v>6147</v>
      </c>
      <c r="D16537" s="2">
        <v>110</v>
      </c>
      <c r="F16537" s="2"/>
    </row>
    <row r="16538" spans="2:10" hidden="1" outlineLevel="1">
      <c r="B16538" s="249">
        <v>43118</v>
      </c>
      <c r="C16538" s="1" t="s">
        <v>6</v>
      </c>
      <c r="D16538" s="2">
        <v>100</v>
      </c>
      <c r="F16538" s="2"/>
    </row>
    <row r="16539" spans="2:10" hidden="1" outlineLevel="1">
      <c r="B16539" s="249">
        <v>43119</v>
      </c>
      <c r="C16539" s="1" t="s">
        <v>525</v>
      </c>
      <c r="D16539" s="2">
        <v>100</v>
      </c>
      <c r="F16539" s="2"/>
      <c r="H16539" s="7"/>
    </row>
    <row r="16540" spans="2:10" hidden="1" outlineLevel="1">
      <c r="B16540" s="249">
        <v>43120</v>
      </c>
      <c r="C16540" s="1" t="s">
        <v>142</v>
      </c>
      <c r="D16540" s="2">
        <v>60</v>
      </c>
      <c r="H16540" s="7"/>
    </row>
    <row r="16541" spans="2:10" hidden="1" outlineLevel="1">
      <c r="B16541" s="249">
        <v>43120</v>
      </c>
      <c r="C16541" s="1" t="s">
        <v>901</v>
      </c>
      <c r="D16541" s="2">
        <v>10</v>
      </c>
      <c r="J16541" s="7"/>
    </row>
    <row r="16542" spans="2:10" hidden="1" outlineLevel="1">
      <c r="B16542" s="249">
        <v>43120</v>
      </c>
      <c r="C16542" s="1" t="s">
        <v>289</v>
      </c>
      <c r="D16542" s="2">
        <v>40</v>
      </c>
      <c r="F16542" s="2"/>
      <c r="J16542" s="7"/>
    </row>
    <row r="16543" spans="2:10" hidden="1" outlineLevel="1">
      <c r="B16543" s="249">
        <v>43120</v>
      </c>
      <c r="C16543" s="1" t="s">
        <v>114</v>
      </c>
      <c r="D16543" s="2">
        <v>320</v>
      </c>
      <c r="F16543" s="2"/>
    </row>
    <row r="16544" spans="2:10" hidden="1" outlineLevel="1">
      <c r="B16544" s="249">
        <v>43120</v>
      </c>
      <c r="C16544" s="1" t="s">
        <v>289</v>
      </c>
      <c r="D16544" s="2">
        <v>120</v>
      </c>
      <c r="H16544" s="2"/>
    </row>
    <row r="16545" spans="2:4" hidden="1" outlineLevel="1">
      <c r="B16545" s="249">
        <v>43120</v>
      </c>
      <c r="C16545" s="1" t="s">
        <v>9321</v>
      </c>
      <c r="D16545" s="2">
        <v>1100</v>
      </c>
    </row>
    <row r="16546" spans="2:4" hidden="1" outlineLevel="1">
      <c r="B16546" s="249">
        <v>43120</v>
      </c>
      <c r="C16546" s="1" t="s">
        <v>114</v>
      </c>
      <c r="D16546" s="2">
        <v>80</v>
      </c>
    </row>
    <row r="16547" spans="2:4" hidden="1" outlineLevel="1">
      <c r="B16547" s="249">
        <v>43120</v>
      </c>
      <c r="C16547" s="1" t="s">
        <v>59</v>
      </c>
      <c r="D16547" s="2">
        <v>20</v>
      </c>
    </row>
    <row r="16548" spans="2:4" hidden="1" outlineLevel="1">
      <c r="B16548" s="249">
        <v>43120</v>
      </c>
      <c r="C16548" s="2" t="s">
        <v>6</v>
      </c>
      <c r="D16548" s="2">
        <v>500</v>
      </c>
    </row>
    <row r="16549" spans="2:4" hidden="1" outlineLevel="1">
      <c r="B16549" s="249">
        <v>43121</v>
      </c>
      <c r="C16549" s="267" t="s">
        <v>12</v>
      </c>
      <c r="D16549" s="2">
        <v>110</v>
      </c>
    </row>
    <row r="16550" spans="2:4" hidden="1" outlineLevel="1">
      <c r="B16550" s="249">
        <v>43122</v>
      </c>
      <c r="C16550" s="267" t="s">
        <v>9299</v>
      </c>
      <c r="D16550" s="2">
        <v>210</v>
      </c>
    </row>
    <row r="16551" spans="2:4" hidden="1" outlineLevel="1">
      <c r="B16551" s="249">
        <v>43122</v>
      </c>
      <c r="C16551" s="267" t="s">
        <v>525</v>
      </c>
      <c r="D16551" s="2">
        <v>180</v>
      </c>
    </row>
    <row r="16552" spans="2:4" hidden="1" outlineLevel="1">
      <c r="B16552" s="249">
        <v>43122</v>
      </c>
      <c r="C16552" s="267" t="s">
        <v>51</v>
      </c>
      <c r="D16552" s="2">
        <v>200</v>
      </c>
    </row>
    <row r="16553" spans="2:4" hidden="1" outlineLevel="1">
      <c r="B16553" s="249">
        <v>43122</v>
      </c>
      <c r="C16553" s="1" t="s">
        <v>246</v>
      </c>
      <c r="D16553" s="2">
        <v>200</v>
      </c>
    </row>
    <row r="16554" spans="2:4" hidden="1" outlineLevel="1">
      <c r="B16554" s="249">
        <v>43123</v>
      </c>
      <c r="C16554" s="1" t="s">
        <v>525</v>
      </c>
      <c r="D16554" s="2">
        <v>100</v>
      </c>
    </row>
    <row r="16555" spans="2:4" hidden="1" outlineLevel="1">
      <c r="B16555" s="249">
        <v>43124</v>
      </c>
      <c r="C16555" s="267" t="s">
        <v>525</v>
      </c>
      <c r="D16555" s="2">
        <v>200</v>
      </c>
    </row>
    <row r="16556" spans="2:4" hidden="1" outlineLevel="1">
      <c r="B16556" s="249">
        <v>43124</v>
      </c>
      <c r="C16556" s="1" t="s">
        <v>388</v>
      </c>
      <c r="D16556" s="2">
        <v>500</v>
      </c>
    </row>
    <row r="16557" spans="2:4" hidden="1" outlineLevel="1">
      <c r="B16557" s="249">
        <v>43124</v>
      </c>
      <c r="C16557" s="1" t="s">
        <v>5859</v>
      </c>
      <c r="D16557" s="2">
        <v>100</v>
      </c>
    </row>
    <row r="16558" spans="2:4" hidden="1" outlineLevel="1">
      <c r="B16558" s="249">
        <v>43124</v>
      </c>
      <c r="C16558" s="1" t="s">
        <v>111</v>
      </c>
      <c r="D16558" s="2">
        <v>100</v>
      </c>
    </row>
    <row r="16559" spans="2:4" hidden="1" outlineLevel="1">
      <c r="B16559" s="249">
        <v>43125</v>
      </c>
      <c r="C16559" s="1" t="s">
        <v>525</v>
      </c>
      <c r="D16559" s="2">
        <v>210</v>
      </c>
    </row>
    <row r="16560" spans="2:4" hidden="1" outlineLevel="1">
      <c r="B16560" s="249">
        <v>43125</v>
      </c>
      <c r="C16560" s="1" t="s">
        <v>9330</v>
      </c>
      <c r="D16560" s="2">
        <v>500</v>
      </c>
    </row>
    <row r="16561" spans="2:4" hidden="1" outlineLevel="1">
      <c r="B16561" s="249">
        <v>43125</v>
      </c>
      <c r="C16561" s="1" t="s">
        <v>23</v>
      </c>
      <c r="D16561" s="2">
        <v>150</v>
      </c>
    </row>
    <row r="16562" spans="2:4" hidden="1" outlineLevel="1">
      <c r="B16562" s="249">
        <v>43126</v>
      </c>
      <c r="C16562" s="1" t="s">
        <v>2164</v>
      </c>
      <c r="D16562" s="2">
        <v>750</v>
      </c>
    </row>
    <row r="16563" spans="2:4" hidden="1" outlineLevel="1">
      <c r="B16563" s="249">
        <v>43126</v>
      </c>
      <c r="C16563" s="1" t="s">
        <v>114</v>
      </c>
      <c r="D16563" s="2">
        <v>120</v>
      </c>
    </row>
    <row r="16564" spans="2:4" hidden="1" outlineLevel="1">
      <c r="B16564" s="249">
        <v>43126</v>
      </c>
      <c r="C16564" s="1" t="s">
        <v>224</v>
      </c>
      <c r="D16564" s="2">
        <v>200</v>
      </c>
    </row>
    <row r="16565" spans="2:4" hidden="1" outlineLevel="1">
      <c r="B16565" s="249">
        <v>43126</v>
      </c>
      <c r="C16565" s="1" t="s">
        <v>23</v>
      </c>
      <c r="D16565" s="2">
        <v>100</v>
      </c>
    </row>
    <row r="16566" spans="2:4" hidden="1" outlineLevel="1">
      <c r="B16566" s="249">
        <v>43127</v>
      </c>
      <c r="C16566" s="1" t="s">
        <v>5849</v>
      </c>
      <c r="D16566" s="2">
        <v>120</v>
      </c>
    </row>
    <row r="16567" spans="2:4" hidden="1" outlineLevel="1">
      <c r="B16567" s="249">
        <v>43127</v>
      </c>
      <c r="C16567" s="1" t="s">
        <v>525</v>
      </c>
      <c r="D16567" s="2">
        <v>50</v>
      </c>
    </row>
    <row r="16568" spans="2:4" hidden="1" outlineLevel="1">
      <c r="B16568" s="249">
        <v>43127</v>
      </c>
      <c r="C16568" s="1" t="s">
        <v>9354</v>
      </c>
      <c r="D16568" s="2">
        <v>950</v>
      </c>
    </row>
    <row r="16569" spans="2:4" hidden="1" outlineLevel="1">
      <c r="B16569" s="249">
        <v>43127</v>
      </c>
      <c r="C16569" s="1" t="s">
        <v>401</v>
      </c>
      <c r="D16569" s="2">
        <v>50</v>
      </c>
    </row>
    <row r="16570" spans="2:4" hidden="1" outlineLevel="1">
      <c r="B16570" s="249">
        <v>43127</v>
      </c>
      <c r="C16570" s="1" t="s">
        <v>51</v>
      </c>
      <c r="D16570" s="2">
        <v>110</v>
      </c>
    </row>
    <row r="16571" spans="2:4" hidden="1" outlineLevel="1">
      <c r="B16571" s="249">
        <v>43127</v>
      </c>
      <c r="C16571" s="1" t="s">
        <v>2853</v>
      </c>
      <c r="D16571" s="2">
        <v>30</v>
      </c>
    </row>
    <row r="16572" spans="2:4" hidden="1" outlineLevel="1">
      <c r="B16572" s="249">
        <v>43127</v>
      </c>
      <c r="C16572" s="1" t="s">
        <v>114</v>
      </c>
      <c r="D16572" s="2">
        <v>60</v>
      </c>
    </row>
    <row r="16573" spans="2:4" hidden="1" outlineLevel="1">
      <c r="B16573" s="249">
        <v>43127</v>
      </c>
      <c r="C16573" s="1" t="s">
        <v>80</v>
      </c>
      <c r="D16573" s="2">
        <v>30</v>
      </c>
    </row>
    <row r="16574" spans="2:4" hidden="1" outlineLevel="1">
      <c r="B16574" s="249">
        <v>43127</v>
      </c>
      <c r="C16574" s="1" t="s">
        <v>289</v>
      </c>
      <c r="D16574" s="2">
        <v>20</v>
      </c>
    </row>
    <row r="16575" spans="2:4" ht="30" hidden="1" outlineLevel="1">
      <c r="B16575" s="249">
        <v>43127</v>
      </c>
      <c r="C16575" s="205" t="s">
        <v>9355</v>
      </c>
      <c r="D16575" s="2">
        <v>500</v>
      </c>
    </row>
    <row r="16576" spans="2:4" hidden="1" outlineLevel="1">
      <c r="B16576" s="249">
        <v>43127</v>
      </c>
      <c r="C16576" s="1" t="s">
        <v>516</v>
      </c>
      <c r="D16576" s="2">
        <v>100</v>
      </c>
    </row>
    <row r="16577" spans="2:4" hidden="1" outlineLevel="1">
      <c r="B16577" s="249">
        <v>43127</v>
      </c>
      <c r="C16577" s="1" t="s">
        <v>132</v>
      </c>
      <c r="D16577" s="2">
        <v>100</v>
      </c>
    </row>
    <row r="16578" spans="2:4" hidden="1" outlineLevel="1">
      <c r="B16578" s="249">
        <v>43127</v>
      </c>
      <c r="C16578" s="1" t="s">
        <v>111</v>
      </c>
      <c r="D16578" s="2">
        <v>90</v>
      </c>
    </row>
    <row r="16579" spans="2:4" hidden="1" outlineLevel="1">
      <c r="B16579" s="249">
        <v>43127</v>
      </c>
      <c r="C16579" s="1" t="s">
        <v>18</v>
      </c>
      <c r="D16579" s="2">
        <v>420</v>
      </c>
    </row>
    <row r="16580" spans="2:4" hidden="1" outlineLevel="1">
      <c r="B16580" s="249">
        <v>43128</v>
      </c>
      <c r="C16580" s="1" t="s">
        <v>3052</v>
      </c>
      <c r="D16580" s="2">
        <v>20</v>
      </c>
    </row>
    <row r="16581" spans="2:4" hidden="1" outlineLevel="1">
      <c r="B16581" s="249">
        <v>43128</v>
      </c>
      <c r="C16581" s="1" t="s">
        <v>850</v>
      </c>
      <c r="D16581" s="2">
        <v>90</v>
      </c>
    </row>
    <row r="16582" spans="2:4" hidden="1" outlineLevel="1">
      <c r="B16582" s="249">
        <v>43128</v>
      </c>
      <c r="C16582" s="1" t="s">
        <v>114</v>
      </c>
      <c r="D16582" s="2">
        <v>130</v>
      </c>
    </row>
    <row r="16583" spans="2:4" hidden="1" outlineLevel="1">
      <c r="B16583" s="249">
        <v>43128</v>
      </c>
      <c r="C16583" s="1" t="s">
        <v>18</v>
      </c>
      <c r="D16583" s="2">
        <v>90</v>
      </c>
    </row>
    <row r="16584" spans="2:4" hidden="1" outlineLevel="1">
      <c r="B16584" s="249">
        <v>43128</v>
      </c>
      <c r="C16584" s="1" t="s">
        <v>23</v>
      </c>
      <c r="D16584" s="2">
        <v>110</v>
      </c>
    </row>
    <row r="16585" spans="2:4" hidden="1" outlineLevel="1">
      <c r="B16585" s="249">
        <v>43128</v>
      </c>
      <c r="C16585" s="1" t="s">
        <v>246</v>
      </c>
      <c r="D16585" s="2">
        <v>40</v>
      </c>
    </row>
    <row r="16586" spans="2:4" hidden="1" outlineLevel="1">
      <c r="B16586" s="249">
        <v>43129</v>
      </c>
      <c r="C16586" s="1" t="s">
        <v>525</v>
      </c>
      <c r="D16586" s="2">
        <v>160</v>
      </c>
    </row>
    <row r="16587" spans="2:4" hidden="1" outlineLevel="1">
      <c r="B16587" s="249">
        <v>43129</v>
      </c>
      <c r="C16587" s="1" t="s">
        <v>6</v>
      </c>
      <c r="D16587" s="2">
        <v>200</v>
      </c>
    </row>
    <row r="16588" spans="2:4" hidden="1" outlineLevel="1">
      <c r="B16588" s="249">
        <v>43130</v>
      </c>
      <c r="C16588" s="1" t="s">
        <v>525</v>
      </c>
      <c r="D16588" s="2">
        <v>140</v>
      </c>
    </row>
    <row r="16589" spans="2:4" hidden="1" outlineLevel="1">
      <c r="B16589" s="249">
        <v>43130</v>
      </c>
      <c r="C16589" s="1" t="s">
        <v>23</v>
      </c>
      <c r="D16589" s="2">
        <v>110</v>
      </c>
    </row>
    <row r="16590" spans="2:4" hidden="1" outlineLevel="1">
      <c r="B16590" s="249">
        <v>43130</v>
      </c>
      <c r="C16590" s="1" t="s">
        <v>605</v>
      </c>
      <c r="D16590" s="2">
        <v>110</v>
      </c>
    </row>
    <row r="16591" spans="2:4" hidden="1" outlineLevel="1">
      <c r="B16591" s="249">
        <v>43131</v>
      </c>
      <c r="C16591" s="1" t="s">
        <v>172</v>
      </c>
      <c r="D16591" s="2">
        <v>20</v>
      </c>
    </row>
    <row r="16592" spans="2:4" hidden="1" outlineLevel="1">
      <c r="B16592" s="249">
        <v>43131</v>
      </c>
      <c r="C16592" s="1" t="s">
        <v>177</v>
      </c>
      <c r="D16592" s="2">
        <v>130</v>
      </c>
    </row>
    <row r="16593" spans="1:12" hidden="1" outlineLevel="1">
      <c r="B16593" s="249">
        <v>43131</v>
      </c>
      <c r="C16593" s="1" t="s">
        <v>516</v>
      </c>
      <c r="D16593" s="2">
        <v>100</v>
      </c>
    </row>
    <row r="16594" spans="1:12" hidden="1" outlineLevel="1">
      <c r="B16594" s="249">
        <v>43131</v>
      </c>
      <c r="C16594" s="1" t="s">
        <v>173</v>
      </c>
      <c r="D16594" s="2">
        <v>70</v>
      </c>
    </row>
    <row r="16595" spans="1:12" hidden="1" outlineLevel="1">
      <c r="B16595" s="249">
        <v>43131</v>
      </c>
      <c r="C16595" s="1" t="s">
        <v>289</v>
      </c>
      <c r="D16595" s="2">
        <v>20</v>
      </c>
    </row>
    <row r="16596" spans="1:12" hidden="1" outlineLevel="1">
      <c r="B16596" s="249">
        <v>43131</v>
      </c>
      <c r="C16596" s="1" t="s">
        <v>246</v>
      </c>
      <c r="D16596" s="2">
        <v>300</v>
      </c>
    </row>
    <row r="16597" spans="1:12" hidden="1" outlineLevel="1">
      <c r="B16597" s="249">
        <v>43131</v>
      </c>
      <c r="C16597" s="1" t="s">
        <v>114</v>
      </c>
      <c r="D16597" s="2">
        <v>100</v>
      </c>
      <c r="E16597" s="1" t="s">
        <v>3088</v>
      </c>
    </row>
    <row r="16598" spans="1:12" hidden="1" outlineLevel="1">
      <c r="B16598" s="249">
        <v>43131</v>
      </c>
      <c r="C16598" s="1" t="s">
        <v>112</v>
      </c>
      <c r="D16598" s="2">
        <v>40</v>
      </c>
      <c r="E16598" s="1">
        <v>4110</v>
      </c>
    </row>
    <row r="16599" spans="1:12" collapsed="1">
      <c r="B16599" s="249"/>
    </row>
    <row r="16600" spans="1:12">
      <c r="B16600" s="2472">
        <v>43132</v>
      </c>
      <c r="C16600" s="2472"/>
      <c r="D16600" s="2472"/>
      <c r="E16600" s="2472"/>
      <c r="F16600" s="2472"/>
      <c r="G16600" s="2472"/>
      <c r="H16600" s="2472"/>
      <c r="I16600" s="2472"/>
      <c r="J16600" s="2472"/>
      <c r="K16600" s="2472"/>
      <c r="L16600" s="2472"/>
    </row>
    <row r="16601" spans="1:12" hidden="1" outlineLevel="1">
      <c r="B16601" s="2473" t="s">
        <v>0</v>
      </c>
      <c r="C16601" s="2473"/>
      <c r="D16601" s="2473"/>
      <c r="I16601" s="249"/>
      <c r="J16601" s="236"/>
      <c r="K16601" s="2"/>
    </row>
    <row r="16602" spans="1:12" hidden="1" outlineLevel="1">
      <c r="B16602" s="3" t="s">
        <v>115</v>
      </c>
      <c r="C16602" s="3" t="s">
        <v>116</v>
      </c>
      <c r="D16602" s="4" t="s">
        <v>4</v>
      </c>
      <c r="I16602" s="249"/>
      <c r="J16602" s="236"/>
      <c r="K16602" s="2"/>
    </row>
    <row r="16603" spans="1:12" hidden="1" outlineLevel="1">
      <c r="A16603" s="438" t="s">
        <v>7431</v>
      </c>
      <c r="B16603" s="549">
        <v>43137</v>
      </c>
      <c r="C16603" s="463" t="s">
        <v>6436</v>
      </c>
      <c r="D16603" s="1002">
        <v>1000</v>
      </c>
      <c r="E16603" s="28"/>
      <c r="K16603" s="70"/>
    </row>
    <row r="16604" spans="1:12" hidden="1" outlineLevel="1">
      <c r="A16604" s="438" t="s">
        <v>7431</v>
      </c>
      <c r="B16604" s="1323" t="s">
        <v>608</v>
      </c>
      <c r="C16604" s="463" t="s">
        <v>6437</v>
      </c>
      <c r="D16604" s="1002" t="s">
        <v>608</v>
      </c>
      <c r="E16604" s="28"/>
      <c r="K16604" s="70"/>
    </row>
    <row r="16605" spans="1:12" hidden="1" outlineLevel="1">
      <c r="A16605" s="438" t="s">
        <v>421</v>
      </c>
      <c r="B16605" s="1323">
        <v>43142</v>
      </c>
      <c r="C16605" s="1324" t="s">
        <v>6</v>
      </c>
      <c r="D16605" s="1325">
        <v>1500</v>
      </c>
      <c r="E16605" s="28"/>
      <c r="K16605" s="70"/>
    </row>
    <row r="16606" spans="1:12" hidden="1" outlineLevel="1">
      <c r="A16606" s="438" t="s">
        <v>421</v>
      </c>
      <c r="B16606" s="1323" t="s">
        <v>608</v>
      </c>
      <c r="C16606" s="554" t="s">
        <v>475</v>
      </c>
      <c r="D16606" s="1325" t="s">
        <v>608</v>
      </c>
      <c r="E16606" s="1290"/>
      <c r="F16606" s="298" t="s">
        <v>4856</v>
      </c>
      <c r="G16606" s="298" t="s">
        <v>3065</v>
      </c>
      <c r="I16606" s="72"/>
      <c r="K16606" s="70"/>
    </row>
    <row r="16607" spans="1:12" hidden="1" outlineLevel="1">
      <c r="A16607" s="438" t="s">
        <v>421</v>
      </c>
      <c r="B16607" s="1323" t="s">
        <v>608</v>
      </c>
      <c r="C16607" s="554" t="s">
        <v>8676</v>
      </c>
      <c r="D16607" s="1325" t="s">
        <v>608</v>
      </c>
      <c r="E16607" s="72"/>
      <c r="F16607" s="1119" t="s">
        <v>3632</v>
      </c>
      <c r="G16607" s="1146">
        <v>0</v>
      </c>
      <c r="I16607" s="72"/>
      <c r="K16607" s="70"/>
    </row>
    <row r="16608" spans="1:12" hidden="1" outlineLevel="1">
      <c r="A16608" s="714" t="s">
        <v>464</v>
      </c>
      <c r="B16608" s="1326" t="s">
        <v>608</v>
      </c>
      <c r="C16608" s="1327" t="s">
        <v>6501</v>
      </c>
      <c r="D16608" s="1328" t="s">
        <v>608</v>
      </c>
      <c r="E16608" s="72"/>
      <c r="F16608" s="772" t="s">
        <v>9394</v>
      </c>
      <c r="G16608" s="773">
        <f>D16641</f>
        <v>180</v>
      </c>
      <c r="I16608" s="72"/>
      <c r="K16608" s="70"/>
    </row>
    <row r="16609" spans="1:12" hidden="1" outlineLevel="1">
      <c r="A16609" s="711" t="s">
        <v>7256</v>
      </c>
      <c r="B16609" s="1303" t="s">
        <v>608</v>
      </c>
      <c r="C16609" s="711" t="s">
        <v>656</v>
      </c>
      <c r="D16609" s="1464" t="s">
        <v>608</v>
      </c>
      <c r="E16609" s="72"/>
      <c r="F16609" s="772" t="s">
        <v>112</v>
      </c>
      <c r="G16609" s="773">
        <f>D16639</f>
        <v>989</v>
      </c>
      <c r="I16609" s="72"/>
      <c r="K16609" s="70"/>
    </row>
    <row r="16610" spans="1:12" hidden="1" outlineLevel="1">
      <c r="A16610" s="1478" t="s">
        <v>421</v>
      </c>
      <c r="B16610" s="1479" t="s">
        <v>608</v>
      </c>
      <c r="C16610" s="1478" t="s">
        <v>8992</v>
      </c>
      <c r="D16610" s="1493" t="s">
        <v>608</v>
      </c>
      <c r="E16610" s="72"/>
      <c r="F16610" s="772" t="s">
        <v>6</v>
      </c>
      <c r="G16610" s="1146">
        <f>D16605</f>
        <v>1500</v>
      </c>
      <c r="I16610" s="72"/>
      <c r="K16610" s="70"/>
    </row>
    <row r="16611" spans="1:12" hidden="1" outlineLevel="1">
      <c r="A16611" s="1478" t="s">
        <v>421</v>
      </c>
      <c r="B16611" s="1479" t="s">
        <v>608</v>
      </c>
      <c r="C16611" s="1478" t="s">
        <v>8991</v>
      </c>
      <c r="D16611" s="1493" t="s">
        <v>608</v>
      </c>
      <c r="E16611" s="72"/>
      <c r="F16611" s="772" t="s">
        <v>3732</v>
      </c>
      <c r="G16611" s="773">
        <f>D16603</f>
        <v>1000</v>
      </c>
      <c r="I16611" s="72"/>
      <c r="K16611" s="70"/>
    </row>
    <row r="16612" spans="1:12" hidden="1" outlineLevel="1">
      <c r="A16612" s="1478" t="s">
        <v>421</v>
      </c>
      <c r="B16612" s="1479" t="s">
        <v>608</v>
      </c>
      <c r="C16612" s="1478" t="s">
        <v>8990</v>
      </c>
      <c r="D16612" s="1493" t="s">
        <v>608</v>
      </c>
      <c r="E16612" s="72"/>
      <c r="F16612" s="772" t="s">
        <v>531</v>
      </c>
      <c r="G16612" s="1146">
        <v>0</v>
      </c>
      <c r="I16612" s="72"/>
      <c r="K16612" s="70"/>
    </row>
    <row r="16613" spans="1:12" hidden="1" outlineLevel="1">
      <c r="A16613" s="1478" t="s">
        <v>421</v>
      </c>
      <c r="B16613" s="1479" t="s">
        <v>608</v>
      </c>
      <c r="C16613" s="1478" t="s">
        <v>9285</v>
      </c>
      <c r="D16613" s="1493" t="s">
        <v>608</v>
      </c>
      <c r="E16613" s="72"/>
      <c r="F16613" s="280" t="s">
        <v>195</v>
      </c>
      <c r="G16613" s="294">
        <f>SUM(G16608:G16612)</f>
        <v>3669</v>
      </c>
      <c r="I16613" s="72"/>
      <c r="K16613" s="70"/>
    </row>
    <row r="16614" spans="1:12" hidden="1" outlineLevel="1">
      <c r="A16614" s="1398" t="s">
        <v>7256</v>
      </c>
      <c r="B16614" s="1399">
        <v>43148</v>
      </c>
      <c r="C16614" s="1400" t="s">
        <v>27</v>
      </c>
      <c r="D16614" s="1401">
        <v>1296.82</v>
      </c>
      <c r="E16614" s="72"/>
      <c r="I16614" s="72"/>
      <c r="K16614" s="70"/>
    </row>
    <row r="16615" spans="1:12" hidden="1" outlineLevel="1">
      <c r="A16615" s="709" t="s">
        <v>7600</v>
      </c>
      <c r="B16615" s="710">
        <v>43129</v>
      </c>
      <c r="C16615" s="709" t="s">
        <v>3304</v>
      </c>
      <c r="D16615" s="590">
        <v>568.92999999999995</v>
      </c>
      <c r="E16615" s="1290"/>
      <c r="I16615" s="72"/>
      <c r="K16615" s="225"/>
    </row>
    <row r="16616" spans="1:12" hidden="1" outlineLevel="1">
      <c r="A16616" s="709" t="s">
        <v>7600</v>
      </c>
      <c r="B16616" s="710">
        <v>43129</v>
      </c>
      <c r="C16616" s="709" t="s">
        <v>614</v>
      </c>
      <c r="D16616" s="590">
        <v>373.17</v>
      </c>
      <c r="E16616" s="1290"/>
      <c r="I16616" s="32"/>
      <c r="K16616" s="225"/>
    </row>
    <row r="16617" spans="1:12" hidden="1" outlineLevel="1">
      <c r="A16617" s="709" t="s">
        <v>7600</v>
      </c>
      <c r="B16617" s="710" t="s">
        <v>608</v>
      </c>
      <c r="C16617" s="709" t="s">
        <v>3305</v>
      </c>
      <c r="D16617" s="590" t="s">
        <v>608</v>
      </c>
      <c r="E16617" s="183"/>
    </row>
    <row r="16618" spans="1:12" hidden="1" outlineLevel="1">
      <c r="A16618" s="545" t="s">
        <v>7431</v>
      </c>
      <c r="B16618" s="1520">
        <v>43130</v>
      </c>
      <c r="C16618" s="547" t="s">
        <v>7425</v>
      </c>
      <c r="D16618" s="1366">
        <v>32500</v>
      </c>
      <c r="E16618" s="733"/>
      <c r="G16618" s="2"/>
    </row>
    <row r="16619" spans="1:12" hidden="1" outlineLevel="1">
      <c r="A16619" s="545" t="s">
        <v>7431</v>
      </c>
      <c r="B16619" s="1520">
        <v>43143</v>
      </c>
      <c r="C16619" s="547" t="s">
        <v>8079</v>
      </c>
      <c r="D16619" s="1366">
        <v>6569</v>
      </c>
      <c r="E16619" s="28"/>
      <c r="I16619" s="72"/>
      <c r="K16619" s="2"/>
      <c r="L16619" s="13"/>
    </row>
    <row r="16620" spans="1:12" hidden="1" outlineLevel="1">
      <c r="A16620" s="545" t="s">
        <v>7431</v>
      </c>
      <c r="B16620" s="1520" t="s">
        <v>608</v>
      </c>
      <c r="C16620" s="547" t="s">
        <v>8312</v>
      </c>
      <c r="D16620" s="1366" t="s">
        <v>608</v>
      </c>
      <c r="E16620" s="28"/>
      <c r="F16620" s="630"/>
      <c r="G16620" s="630"/>
      <c r="H16620" s="1009"/>
      <c r="I16620" s="72"/>
      <c r="K16620" s="2"/>
      <c r="L16620" s="13"/>
    </row>
    <row r="16621" spans="1:12" hidden="1" outlineLevel="1">
      <c r="A16621" s="545" t="s">
        <v>7431</v>
      </c>
      <c r="B16621" s="1520">
        <v>43130</v>
      </c>
      <c r="C16621" s="547" t="s">
        <v>7426</v>
      </c>
      <c r="D16621" s="1366">
        <v>30000</v>
      </c>
      <c r="E16621" s="28"/>
      <c r="F16621" s="630"/>
      <c r="G16621" s="630"/>
      <c r="H16621" s="1009"/>
      <c r="I16621" s="72"/>
      <c r="K16621" s="13"/>
      <c r="L16621" s="13"/>
    </row>
    <row r="16622" spans="1:12" hidden="1" outlineLevel="1">
      <c r="A16622" s="545" t="s">
        <v>7431</v>
      </c>
      <c r="B16622" s="1520">
        <v>43130</v>
      </c>
      <c r="C16622" s="547" t="s">
        <v>8819</v>
      </c>
      <c r="D16622" s="1366">
        <v>2000</v>
      </c>
      <c r="E16622" s="28"/>
      <c r="F16622" s="630"/>
      <c r="G16622" s="630"/>
      <c r="H16622" s="1009"/>
      <c r="I16622" s="72"/>
      <c r="K16622" s="13"/>
      <c r="L16622" s="13"/>
    </row>
    <row r="16623" spans="1:12" hidden="1" outlineLevel="1">
      <c r="A16623" s="545" t="s">
        <v>8802</v>
      </c>
      <c r="B16623" s="1520">
        <v>43129</v>
      </c>
      <c r="C16623" s="547" t="s">
        <v>7420</v>
      </c>
      <c r="D16623" s="1366">
        <v>5980</v>
      </c>
      <c r="E16623" s="28"/>
      <c r="F16623" s="630"/>
      <c r="G16623" s="630"/>
      <c r="H16623" s="1009"/>
      <c r="I16623" s="72"/>
      <c r="K16623" s="225"/>
      <c r="L16623" s="13"/>
    </row>
    <row r="16624" spans="1:12" hidden="1" outlineLevel="1">
      <c r="A16624" s="545" t="s">
        <v>8802</v>
      </c>
      <c r="B16624" s="1520">
        <v>43129</v>
      </c>
      <c r="C16624" s="547" t="s">
        <v>7422</v>
      </c>
      <c r="D16624" s="1366">
        <v>5925</v>
      </c>
      <c r="E16624" s="28"/>
      <c r="F16624" s="630"/>
      <c r="G16624" s="630"/>
      <c r="I16624" s="72"/>
      <c r="J16624" s="236"/>
      <c r="K16624" s="2"/>
      <c r="L16624" s="13"/>
    </row>
    <row r="16625" spans="1:12" hidden="1" outlineLevel="1">
      <c r="A16625" s="545" t="s">
        <v>7431</v>
      </c>
      <c r="B16625" s="1520" t="s">
        <v>608</v>
      </c>
      <c r="C16625" s="547" t="s">
        <v>7423</v>
      </c>
      <c r="D16625" s="691" t="s">
        <v>608</v>
      </c>
      <c r="E16625" s="28"/>
      <c r="H16625" s="1009"/>
      <c r="I16625" s="72"/>
      <c r="J16625" s="236"/>
      <c r="K16625" s="2"/>
      <c r="L16625" s="13"/>
    </row>
    <row r="16626" spans="1:12" hidden="1" outlineLevel="1">
      <c r="D16626" s="1"/>
      <c r="E16626" s="28"/>
      <c r="H16626" s="1009"/>
      <c r="I16626" s="249"/>
      <c r="J16626" s="236"/>
      <c r="K16626" s="2"/>
      <c r="L16626" s="13"/>
    </row>
    <row r="16627" spans="1:12" ht="15.75" hidden="1" outlineLevel="1">
      <c r="A16627" s="1273" t="s">
        <v>7430</v>
      </c>
      <c r="B16627" s="1410">
        <v>43129</v>
      </c>
      <c r="C16627" s="1273" t="s">
        <v>7428</v>
      </c>
      <c r="D16627" s="1467">
        <v>8271.98</v>
      </c>
      <c r="E16627" s="1489">
        <v>43140</v>
      </c>
      <c r="H16627" s="1009"/>
      <c r="I16627" s="249"/>
      <c r="J16627" s="236"/>
      <c r="K16627" s="2"/>
      <c r="L16627" s="13"/>
    </row>
    <row r="16628" spans="1:12" hidden="1" outlineLevel="1">
      <c r="A16628" s="1411" t="s">
        <v>7411</v>
      </c>
      <c r="B16628" s="1412">
        <v>43129</v>
      </c>
      <c r="C16628" s="1413" t="s">
        <v>7427</v>
      </c>
      <c r="D16628" s="1490">
        <v>5924.72</v>
      </c>
      <c r="E16628" s="1489">
        <v>43134</v>
      </c>
      <c r="I16628" s="249"/>
      <c r="J16628" s="236"/>
      <c r="K16628" s="2"/>
      <c r="L16628" s="13"/>
    </row>
    <row r="16629" spans="1:12" hidden="1" outlineLevel="1">
      <c r="A16629" s="1407" t="s">
        <v>5208</v>
      </c>
      <c r="B16629" s="1408" t="s">
        <v>608</v>
      </c>
      <c r="C16629" s="1407" t="s">
        <v>7429</v>
      </c>
      <c r="D16629" s="1408" t="s">
        <v>608</v>
      </c>
      <c r="E16629" s="1489" t="s">
        <v>608</v>
      </c>
      <c r="H16629" s="1009"/>
      <c r="I16629" s="249"/>
      <c r="J16629" s="200"/>
      <c r="K16629" s="2"/>
      <c r="L16629" s="13"/>
    </row>
    <row r="16630" spans="1:12" hidden="1" outlineLevel="1">
      <c r="A16630" s="1485" t="s">
        <v>8749</v>
      </c>
      <c r="B16630" s="1488">
        <v>43130</v>
      </c>
      <c r="C16630" s="1486" t="s">
        <v>9006</v>
      </c>
      <c r="D16630" s="1487">
        <v>7088</v>
      </c>
      <c r="E16630" s="1489">
        <v>43138</v>
      </c>
      <c r="H16630" s="1009"/>
      <c r="I16630" s="249"/>
      <c r="J16630" s="200"/>
      <c r="K16630" s="2"/>
      <c r="L16630" s="13"/>
    </row>
    <row r="16631" spans="1:12" hidden="1" outlineLevel="1">
      <c r="E16631" s="1290"/>
      <c r="H16631" s="1009"/>
      <c r="I16631" s="249"/>
      <c r="K16631" s="13"/>
      <c r="L16631" s="13"/>
    </row>
    <row r="16632" spans="1:12" ht="15.75" hidden="1" outlineLevel="1">
      <c r="A16632" s="1273" t="s">
        <v>7430</v>
      </c>
      <c r="B16632" s="1410">
        <v>43158</v>
      </c>
      <c r="C16632" s="1273" t="s">
        <v>7428</v>
      </c>
      <c r="D16632" s="1467">
        <v>6447.15</v>
      </c>
      <c r="E16632" s="86">
        <v>43173</v>
      </c>
      <c r="H16632" s="1009"/>
      <c r="I16632" s="249"/>
      <c r="K16632" s="13"/>
      <c r="L16632" s="13"/>
    </row>
    <row r="16633" spans="1:12" hidden="1" outlineLevel="1">
      <c r="A16633" s="1411" t="s">
        <v>7411</v>
      </c>
      <c r="B16633" s="1412"/>
      <c r="C16633" s="1413" t="s">
        <v>7427</v>
      </c>
      <c r="D16633" s="1490">
        <v>31864.73</v>
      </c>
      <c r="E16633" s="86">
        <v>43165</v>
      </c>
      <c r="G16633" s="13"/>
      <c r="I16633" s="249"/>
      <c r="J16633" s="236"/>
      <c r="K16633" s="2"/>
      <c r="L16633" s="13"/>
    </row>
    <row r="16634" spans="1:12" hidden="1" outlineLevel="1">
      <c r="A16634" s="1407" t="s">
        <v>5208</v>
      </c>
      <c r="B16634" s="1408" t="s">
        <v>608</v>
      </c>
      <c r="C16634" s="1407" t="s">
        <v>7429</v>
      </c>
      <c r="D16634" s="1408" t="s">
        <v>608</v>
      </c>
      <c r="E16634" s="72"/>
      <c r="G16634" s="13"/>
      <c r="H16634" s="1009"/>
      <c r="I16634" s="249"/>
      <c r="J16634" s="200"/>
      <c r="K16634" s="2"/>
      <c r="L16634" s="13"/>
    </row>
    <row r="16635" spans="1:12" hidden="1" outlineLevel="1">
      <c r="A16635" s="1485" t="s">
        <v>8749</v>
      </c>
      <c r="B16635" s="1488">
        <v>43159</v>
      </c>
      <c r="C16635" s="1486" t="s">
        <v>9006</v>
      </c>
      <c r="D16635" s="1487">
        <v>10000</v>
      </c>
      <c r="E16635" s="86">
        <v>43169</v>
      </c>
      <c r="H16635" s="1009"/>
      <c r="I16635" s="249"/>
      <c r="K16635" s="13"/>
      <c r="L16635" s="13"/>
    </row>
    <row r="16636" spans="1:12" hidden="1" outlineLevel="1">
      <c r="E16636" s="28"/>
      <c r="F16636" s="182"/>
      <c r="G16636" s="182"/>
      <c r="H16636" s="1009"/>
      <c r="I16636" s="249"/>
      <c r="K16636" s="13"/>
      <c r="L16636" s="13"/>
    </row>
    <row r="16637" spans="1:12" hidden="1" outlineLevel="1">
      <c r="A16637" s="438" t="s">
        <v>421</v>
      </c>
      <c r="B16637" s="549">
        <v>43139</v>
      </c>
      <c r="C16637" s="554" t="s">
        <v>9363</v>
      </c>
      <c r="D16637" s="587">
        <f>28*43</f>
        <v>1204</v>
      </c>
      <c r="I16637" s="249"/>
      <c r="K16637" s="13"/>
      <c r="L16637" s="13"/>
    </row>
    <row r="16638" spans="1:12" ht="30" hidden="1" outlineLevel="1">
      <c r="A16638" s="438" t="s">
        <v>6087</v>
      </c>
      <c r="B16638" s="549">
        <v>43139</v>
      </c>
      <c r="C16638" s="554" t="s">
        <v>9395</v>
      </c>
      <c r="D16638" s="587">
        <f>5*43</f>
        <v>215</v>
      </c>
      <c r="E16638" s="72"/>
      <c r="H16638" s="1009"/>
      <c r="I16638" s="249"/>
      <c r="K16638" s="13"/>
      <c r="L16638" s="13"/>
    </row>
    <row r="16639" spans="1:12" hidden="1" outlineLevel="1">
      <c r="A16639" s="438" t="s">
        <v>421</v>
      </c>
      <c r="B16639" s="549">
        <v>43139</v>
      </c>
      <c r="C16639" s="554" t="s">
        <v>195</v>
      </c>
      <c r="D16639" s="587">
        <f>D16637-D16638</f>
        <v>989</v>
      </c>
      <c r="E16639" s="28"/>
      <c r="H16639" s="1009"/>
      <c r="I16639" s="249"/>
      <c r="K16639" s="13"/>
      <c r="L16639" s="13"/>
    </row>
    <row r="16640" spans="1:12" hidden="1" outlineLevel="1">
      <c r="D16640" s="1"/>
      <c r="E16640" s="28"/>
      <c r="H16640" s="1009"/>
      <c r="I16640" s="249"/>
      <c r="K16640" s="13"/>
      <c r="L16640" s="13"/>
    </row>
    <row r="16641" spans="1:12" hidden="1" outlineLevel="1">
      <c r="A16641" s="438" t="s">
        <v>421</v>
      </c>
      <c r="B16641" s="549">
        <v>43149</v>
      </c>
      <c r="C16641" s="554" t="s">
        <v>2598</v>
      </c>
      <c r="D16641" s="587">
        <v>180</v>
      </c>
      <c r="E16641" s="28"/>
      <c r="H16641" s="1009"/>
      <c r="I16641" s="249"/>
      <c r="K16641" s="13"/>
      <c r="L16641" s="13"/>
    </row>
    <row r="16642" spans="1:12" hidden="1" outlineLevel="1">
      <c r="B16642" s="249"/>
      <c r="E16642" s="399"/>
      <c r="F16642" s="182"/>
      <c r="G16642" s="182"/>
      <c r="H16642" s="1009"/>
      <c r="I16642" s="249"/>
      <c r="K16642" s="13"/>
      <c r="L16642" s="13"/>
    </row>
    <row r="16643" spans="1:12" hidden="1" outlineLevel="1">
      <c r="B16643" s="249"/>
      <c r="I16643" s="249"/>
      <c r="K16643" s="13"/>
      <c r="L16643" s="13"/>
    </row>
    <row r="16644" spans="1:12" hidden="1" outlineLevel="1">
      <c r="B16644" s="249">
        <v>43132</v>
      </c>
      <c r="C16644" s="236" t="s">
        <v>5295</v>
      </c>
      <c r="D16644" s="2">
        <v>40</v>
      </c>
      <c r="G16644" s="182"/>
      <c r="H16644" s="1009"/>
      <c r="I16644" s="32"/>
      <c r="K16644" s="13"/>
      <c r="L16644" s="13"/>
    </row>
    <row r="16645" spans="1:12" hidden="1" outlineLevel="1">
      <c r="B16645" s="249">
        <v>43132</v>
      </c>
      <c r="C16645" s="236" t="s">
        <v>9378</v>
      </c>
      <c r="D16645" s="2">
        <v>30</v>
      </c>
      <c r="H16645" s="1009"/>
      <c r="I16645" s="32"/>
      <c r="K16645" s="13"/>
      <c r="L16645" s="13"/>
    </row>
    <row r="16646" spans="1:12" hidden="1" outlineLevel="1">
      <c r="B16646" s="1451">
        <v>43132</v>
      </c>
      <c r="C16646" s="190" t="s">
        <v>8573</v>
      </c>
      <c r="D16646" s="454">
        <v>2500</v>
      </c>
      <c r="F16646" s="1" t="s">
        <v>9024</v>
      </c>
      <c r="G16646" s="870">
        <v>3000</v>
      </c>
      <c r="H16646" s="1009"/>
      <c r="I16646" s="32"/>
      <c r="K16646" s="13"/>
      <c r="L16646" s="13"/>
    </row>
    <row r="16647" spans="1:12" hidden="1" outlineLevel="1">
      <c r="B16647" s="249">
        <v>43133</v>
      </c>
      <c r="C16647" s="1" t="s">
        <v>5295</v>
      </c>
      <c r="D16647" s="2">
        <v>30</v>
      </c>
      <c r="F16647" s="1" t="s">
        <v>9035</v>
      </c>
      <c r="G16647" s="870">
        <v>1500</v>
      </c>
      <c r="I16647" s="32"/>
      <c r="K16647" s="13"/>
      <c r="L16647" s="13"/>
    </row>
    <row r="16648" spans="1:12" hidden="1" outlineLevel="1">
      <c r="B16648" s="249">
        <v>43133</v>
      </c>
      <c r="C16648" s="1" t="s">
        <v>246</v>
      </c>
      <c r="D16648" s="2">
        <v>160</v>
      </c>
      <c r="F16648" s="978" t="s">
        <v>9036</v>
      </c>
      <c r="G16648" s="1547">
        <f>G16646-G16647</f>
        <v>1500</v>
      </c>
      <c r="H16648" s="1009"/>
      <c r="I16648" s="32"/>
      <c r="K16648" s="13"/>
      <c r="L16648" s="13"/>
    </row>
    <row r="16649" spans="1:12" hidden="1" outlineLevel="1">
      <c r="B16649" s="249">
        <v>43133</v>
      </c>
      <c r="C16649" s="1" t="s">
        <v>114</v>
      </c>
      <c r="D16649" s="2">
        <v>70</v>
      </c>
      <c r="F16649" s="978" t="s">
        <v>12</v>
      </c>
      <c r="G16649" s="1547">
        <v>150</v>
      </c>
      <c r="H16649" s="1009"/>
      <c r="I16649" s="32"/>
      <c r="K16649" s="13"/>
      <c r="L16649" s="13"/>
    </row>
    <row r="16650" spans="1:12" hidden="1" outlineLevel="1">
      <c r="B16650" s="249">
        <v>43133</v>
      </c>
      <c r="C16650" s="1" t="s">
        <v>2401</v>
      </c>
      <c r="D16650" s="2">
        <v>90</v>
      </c>
      <c r="F16650" s="978" t="s">
        <v>2138</v>
      </c>
      <c r="G16650" s="1547">
        <v>163</v>
      </c>
      <c r="I16650" s="32"/>
      <c r="K16650" s="13"/>
      <c r="L16650" s="13"/>
    </row>
    <row r="16651" spans="1:12" hidden="1" outlineLevel="1">
      <c r="B16651" s="249">
        <v>43133</v>
      </c>
      <c r="C16651" s="1" t="s">
        <v>9381</v>
      </c>
      <c r="D16651" s="2">
        <v>100</v>
      </c>
      <c r="F16651" s="978" t="s">
        <v>9110</v>
      </c>
      <c r="G16651" s="1547">
        <v>560</v>
      </c>
      <c r="H16651" s="1009"/>
      <c r="I16651" s="32"/>
      <c r="K16651" s="13"/>
      <c r="L16651" s="13"/>
    </row>
    <row r="16652" spans="1:12" hidden="1" outlineLevel="1">
      <c r="B16652" s="249">
        <v>43133</v>
      </c>
      <c r="C16652" s="1" t="s">
        <v>9382</v>
      </c>
      <c r="D16652" s="2">
        <v>10</v>
      </c>
      <c r="F16652" s="978" t="s">
        <v>9109</v>
      </c>
      <c r="G16652" s="1547">
        <v>1000</v>
      </c>
      <c r="H16652" s="1009"/>
      <c r="I16652" s="32"/>
      <c r="K16652" s="13"/>
      <c r="L16652" s="13"/>
    </row>
    <row r="16653" spans="1:12" hidden="1" outlineLevel="1">
      <c r="B16653" s="249">
        <v>43133</v>
      </c>
      <c r="C16653" s="1" t="s">
        <v>278</v>
      </c>
      <c r="D16653" s="2">
        <v>10</v>
      </c>
      <c r="G16653" s="870">
        <f>SUM(G16648:G16652)</f>
        <v>3373</v>
      </c>
      <c r="I16653" s="32"/>
      <c r="K16653" s="13"/>
      <c r="L16653" s="13"/>
    </row>
    <row r="16654" spans="1:12" hidden="1" outlineLevel="1">
      <c r="B16654" s="249">
        <v>43133</v>
      </c>
      <c r="C16654" s="1" t="s">
        <v>9383</v>
      </c>
      <c r="D16654" s="2">
        <v>370</v>
      </c>
      <c r="F16654" s="1" t="s">
        <v>9161</v>
      </c>
      <c r="G16654" s="870">
        <v>2000</v>
      </c>
      <c r="I16654" s="32"/>
      <c r="K16654" s="13"/>
      <c r="L16654" s="13"/>
    </row>
    <row r="16655" spans="1:12" hidden="1" outlineLevel="1">
      <c r="B16655" s="249">
        <v>43133</v>
      </c>
      <c r="C16655" s="1" t="s">
        <v>114</v>
      </c>
      <c r="D16655" s="2">
        <v>290</v>
      </c>
      <c r="F16655" s="1" t="s">
        <v>9036</v>
      </c>
      <c r="G16655" s="870">
        <f>G16653-G16654</f>
        <v>1373</v>
      </c>
      <c r="I16655" s="32"/>
      <c r="K16655" s="13"/>
      <c r="L16655" s="13"/>
    </row>
    <row r="16656" spans="1:12" hidden="1" outlineLevel="1">
      <c r="B16656" s="249">
        <v>43133</v>
      </c>
      <c r="C16656" s="1" t="s">
        <v>23</v>
      </c>
      <c r="D16656" s="2">
        <v>80</v>
      </c>
      <c r="F16656" s="1" t="s">
        <v>9257</v>
      </c>
      <c r="G16656" s="870">
        <v>1500</v>
      </c>
      <c r="I16656" s="32"/>
      <c r="K16656" s="13"/>
      <c r="L16656" s="13"/>
    </row>
    <row r="16657" spans="2:12" hidden="1" outlineLevel="1">
      <c r="B16657" s="249">
        <v>43133</v>
      </c>
      <c r="C16657" s="1" t="s">
        <v>850</v>
      </c>
      <c r="D16657" s="2">
        <v>70</v>
      </c>
      <c r="F16657" s="1" t="s">
        <v>3546</v>
      </c>
      <c r="G16657" s="399">
        <f>SUM(G16655:G16656)</f>
        <v>2873</v>
      </c>
      <c r="H16657" s="1009"/>
      <c r="I16657" s="32"/>
      <c r="K16657" s="13"/>
      <c r="L16657" s="13"/>
    </row>
    <row r="16658" spans="2:12" hidden="1" outlineLevel="1">
      <c r="B16658" s="249">
        <v>43134</v>
      </c>
      <c r="C16658" s="1" t="s">
        <v>9384</v>
      </c>
      <c r="D16658" s="2">
        <v>900</v>
      </c>
      <c r="G16658" s="399"/>
      <c r="I16658" s="32"/>
      <c r="K16658" s="13"/>
      <c r="L16658" s="13"/>
    </row>
    <row r="16659" spans="2:12" hidden="1" outlineLevel="1">
      <c r="B16659" s="249">
        <v>43134</v>
      </c>
      <c r="C16659" s="1" t="s">
        <v>4849</v>
      </c>
      <c r="D16659" s="2">
        <v>210</v>
      </c>
      <c r="F16659" s="1" t="s">
        <v>9259</v>
      </c>
      <c r="G16659" s="870">
        <v>1873</v>
      </c>
      <c r="I16659" s="32"/>
      <c r="K16659" s="13"/>
      <c r="L16659" s="13"/>
    </row>
    <row r="16660" spans="2:12" hidden="1" outlineLevel="1">
      <c r="B16660" s="249">
        <v>43134</v>
      </c>
      <c r="C16660" s="1" t="s">
        <v>774</v>
      </c>
      <c r="D16660" s="2">
        <v>600</v>
      </c>
      <c r="F16660" s="804" t="s">
        <v>9260</v>
      </c>
      <c r="G16660" s="622">
        <v>1000</v>
      </c>
      <c r="I16660" s="32"/>
      <c r="K16660" s="13"/>
    </row>
    <row r="16661" spans="2:12" hidden="1" outlineLevel="1">
      <c r="B16661" s="249">
        <v>43134</v>
      </c>
      <c r="C16661" s="1" t="s">
        <v>114</v>
      </c>
      <c r="D16661" s="2">
        <v>60</v>
      </c>
      <c r="I16661" s="32"/>
      <c r="K16661" s="13"/>
    </row>
    <row r="16662" spans="2:12" hidden="1" outlineLevel="1">
      <c r="B16662" s="249">
        <v>43134</v>
      </c>
      <c r="C16662" s="1" t="s">
        <v>246</v>
      </c>
      <c r="D16662" s="2">
        <v>230</v>
      </c>
      <c r="F16662" s="1" t="s">
        <v>9258</v>
      </c>
      <c r="G16662" s="870">
        <v>3500</v>
      </c>
      <c r="I16662" s="32"/>
      <c r="K16662" s="13"/>
    </row>
    <row r="16663" spans="2:12" hidden="1" outlineLevel="1">
      <c r="B16663" s="249">
        <v>43134</v>
      </c>
      <c r="C16663" s="1" t="s">
        <v>887</v>
      </c>
      <c r="D16663" s="2">
        <v>110</v>
      </c>
      <c r="F16663" s="1" t="s">
        <v>9256</v>
      </c>
      <c r="G16663" s="870">
        <v>1000</v>
      </c>
      <c r="I16663" s="32"/>
      <c r="J16663" s="2"/>
      <c r="K16663" s="13"/>
    </row>
    <row r="16664" spans="2:12" hidden="1" outlineLevel="1">
      <c r="B16664" s="249">
        <v>43134</v>
      </c>
      <c r="C16664" s="1" t="s">
        <v>12</v>
      </c>
      <c r="D16664" s="2">
        <v>310</v>
      </c>
      <c r="G16664" s="870">
        <f>SUM(G16662:G16663)</f>
        <v>4500</v>
      </c>
      <c r="K16664" s="13"/>
    </row>
    <row r="16665" spans="2:12" hidden="1" outlineLevel="1">
      <c r="B16665" s="249">
        <v>43134</v>
      </c>
      <c r="C16665" s="1" t="s">
        <v>401</v>
      </c>
      <c r="D16665" s="2">
        <v>80</v>
      </c>
      <c r="G16665" s="870">
        <f>G16664-G16659</f>
        <v>2627</v>
      </c>
      <c r="I16665" s="32"/>
      <c r="K16665" s="13"/>
    </row>
    <row r="16666" spans="2:12" hidden="1" outlineLevel="1">
      <c r="B16666" s="249">
        <v>43134</v>
      </c>
      <c r="C16666" s="1" t="s">
        <v>6217</v>
      </c>
      <c r="D16666" s="2">
        <v>65</v>
      </c>
      <c r="F16666" s="1" t="s">
        <v>9261</v>
      </c>
      <c r="G16666" s="870">
        <v>2700</v>
      </c>
      <c r="H16666" s="1009"/>
      <c r="K16666" s="13"/>
    </row>
    <row r="16667" spans="2:12" hidden="1" outlineLevel="1">
      <c r="B16667" s="249">
        <v>43134</v>
      </c>
      <c r="C16667" s="1" t="s">
        <v>786</v>
      </c>
      <c r="D16667" s="2">
        <v>20</v>
      </c>
      <c r="G16667" s="870"/>
      <c r="K16667" s="13"/>
    </row>
    <row r="16668" spans="2:12" hidden="1" outlineLevel="1">
      <c r="B16668" s="249">
        <v>43134</v>
      </c>
      <c r="C16668" s="1" t="s">
        <v>289</v>
      </c>
      <c r="D16668" s="2">
        <v>250</v>
      </c>
      <c r="F16668" s="804" t="s">
        <v>9325</v>
      </c>
      <c r="G16668" s="622">
        <v>5000</v>
      </c>
      <c r="K16668" s="13"/>
    </row>
    <row r="16669" spans="2:12" hidden="1" outlineLevel="1">
      <c r="B16669" s="249">
        <v>43134</v>
      </c>
      <c r="C16669" s="1" t="s">
        <v>114</v>
      </c>
      <c r="D16669" s="2">
        <v>55</v>
      </c>
      <c r="K16669" s="13"/>
    </row>
    <row r="16670" spans="2:12" hidden="1" outlineLevel="1">
      <c r="B16670" s="1451">
        <v>43134</v>
      </c>
      <c r="C16670" s="190" t="s">
        <v>8573</v>
      </c>
      <c r="D16670" s="454">
        <v>1500</v>
      </c>
      <c r="F16670" s="804" t="s">
        <v>9351</v>
      </c>
      <c r="G16670" s="622">
        <v>2500</v>
      </c>
      <c r="K16670" s="13"/>
    </row>
    <row r="16671" spans="2:12" hidden="1" outlineLevel="1">
      <c r="B16671" s="249">
        <v>43134</v>
      </c>
      <c r="C16671" s="1" t="s">
        <v>23</v>
      </c>
      <c r="D16671" s="2">
        <v>270</v>
      </c>
      <c r="G16671" s="399"/>
      <c r="H16671" s="1009"/>
    </row>
    <row r="16672" spans="2:12" hidden="1" outlineLevel="1">
      <c r="B16672" s="249">
        <v>43135</v>
      </c>
      <c r="C16672" s="1" t="s">
        <v>51</v>
      </c>
      <c r="D16672" s="2">
        <v>270</v>
      </c>
      <c r="F16672" s="249"/>
      <c r="K16672" s="13"/>
    </row>
    <row r="16673" spans="2:11" hidden="1" outlineLevel="1">
      <c r="B16673" s="249">
        <v>43135</v>
      </c>
      <c r="C16673" s="1" t="s">
        <v>702</v>
      </c>
      <c r="D16673" s="2">
        <v>100</v>
      </c>
      <c r="F16673" s="2" t="s">
        <v>9335</v>
      </c>
      <c r="G16673" s="2">
        <v>500</v>
      </c>
    </row>
    <row r="16674" spans="2:11" hidden="1" outlineLevel="1">
      <c r="B16674" s="249">
        <v>43135</v>
      </c>
      <c r="C16674" s="1" t="s">
        <v>114</v>
      </c>
      <c r="D16674" s="2">
        <v>90</v>
      </c>
      <c r="F16674" s="1" t="s">
        <v>9334</v>
      </c>
      <c r="G16674" s="2">
        <v>750</v>
      </c>
    </row>
    <row r="16675" spans="2:11" hidden="1" outlineLevel="1">
      <c r="B16675" s="1451">
        <v>43135</v>
      </c>
      <c r="C16675" s="190" t="s">
        <v>8573</v>
      </c>
      <c r="D16675" s="454">
        <v>1000</v>
      </c>
      <c r="F16675" s="1" t="s">
        <v>9356</v>
      </c>
      <c r="G16675" s="2">
        <v>200</v>
      </c>
    </row>
    <row r="16676" spans="2:11" hidden="1" outlineLevel="1">
      <c r="B16676" s="249">
        <v>43135</v>
      </c>
      <c r="C16676" s="1" t="s">
        <v>23</v>
      </c>
      <c r="D16676" s="2">
        <v>60</v>
      </c>
      <c r="F16676" s="1362"/>
      <c r="G16676" s="1362"/>
      <c r="I16676" s="72"/>
      <c r="K16676" s="2"/>
    </row>
    <row r="16677" spans="2:11" hidden="1" outlineLevel="1">
      <c r="B16677" s="249">
        <v>43135</v>
      </c>
      <c r="C16677" s="1" t="s">
        <v>173</v>
      </c>
      <c r="D16677" s="2">
        <v>50</v>
      </c>
      <c r="F16677" s="298" t="s">
        <v>9325</v>
      </c>
      <c r="G16677" s="1644">
        <v>5000</v>
      </c>
      <c r="I16677" s="32"/>
      <c r="K16677" s="2"/>
    </row>
    <row r="16678" spans="2:11" hidden="1" outlineLevel="1">
      <c r="B16678" s="249">
        <v>43136</v>
      </c>
      <c r="C16678" s="1" t="s">
        <v>605</v>
      </c>
      <c r="D16678" s="2">
        <v>140</v>
      </c>
      <c r="F16678" s="2" t="s">
        <v>9438</v>
      </c>
    </row>
    <row r="16679" spans="2:11" hidden="1" outlineLevel="1">
      <c r="B16679" s="249">
        <v>43136</v>
      </c>
      <c r="C16679" s="1" t="s">
        <v>525</v>
      </c>
      <c r="D16679" s="2">
        <v>180</v>
      </c>
    </row>
    <row r="16680" spans="2:11" hidden="1" outlineLevel="1">
      <c r="B16680" s="249">
        <v>43136</v>
      </c>
      <c r="C16680" s="1" t="s">
        <v>111</v>
      </c>
      <c r="D16680" s="2">
        <v>90</v>
      </c>
      <c r="F16680" s="804" t="s">
        <v>3546</v>
      </c>
      <c r="G16680" s="1643">
        <f>G16670+G16660</f>
        <v>3500</v>
      </c>
    </row>
    <row r="16681" spans="2:11" hidden="1" outlineLevel="1">
      <c r="B16681" s="249">
        <v>43137</v>
      </c>
      <c r="C16681" s="1" t="s">
        <v>525</v>
      </c>
      <c r="D16681" s="2">
        <v>150</v>
      </c>
      <c r="F16681" s="804" t="s">
        <v>9393</v>
      </c>
      <c r="G16681" s="1643">
        <f>2000</f>
        <v>2000</v>
      </c>
    </row>
    <row r="16682" spans="2:11" hidden="1" outlineLevel="1">
      <c r="B16682" s="249">
        <v>43137</v>
      </c>
      <c r="C16682" s="1" t="s">
        <v>246</v>
      </c>
      <c r="D16682" s="2">
        <v>80</v>
      </c>
      <c r="F16682" s="298" t="s">
        <v>5273</v>
      </c>
      <c r="G16682" s="1645">
        <f>G16680-G16681</f>
        <v>1500</v>
      </c>
    </row>
    <row r="16683" spans="2:11" hidden="1" outlineLevel="1">
      <c r="B16683" s="249">
        <v>43137</v>
      </c>
      <c r="C16683" s="1" t="s">
        <v>23</v>
      </c>
      <c r="D16683" s="2">
        <v>270</v>
      </c>
    </row>
    <row r="16684" spans="2:11" hidden="1" outlineLevel="1">
      <c r="B16684" s="249">
        <v>43138</v>
      </c>
      <c r="C16684" s="1" t="s">
        <v>525</v>
      </c>
      <c r="D16684" s="2">
        <v>200</v>
      </c>
      <c r="H16684" s="2"/>
      <c r="I16684" s="2"/>
    </row>
    <row r="16685" spans="2:11" hidden="1" outlineLevel="1">
      <c r="B16685" s="249">
        <v>43138</v>
      </c>
      <c r="C16685" s="1" t="s">
        <v>246</v>
      </c>
      <c r="D16685" s="2">
        <v>140</v>
      </c>
      <c r="F16685" s="280" t="s">
        <v>9415</v>
      </c>
      <c r="G16685" s="280">
        <v>19000</v>
      </c>
      <c r="H16685" s="2"/>
      <c r="I16685" s="2"/>
    </row>
    <row r="16686" spans="2:11" hidden="1" outlineLevel="1">
      <c r="B16686" s="249">
        <v>43139</v>
      </c>
      <c r="C16686" s="1" t="s">
        <v>525</v>
      </c>
      <c r="D16686" s="2">
        <v>200</v>
      </c>
      <c r="F16686" s="280" t="s">
        <v>9416</v>
      </c>
      <c r="G16686" s="280">
        <v>27100</v>
      </c>
      <c r="H16686" s="2"/>
      <c r="I16686" s="2"/>
    </row>
    <row r="16687" spans="2:11" hidden="1" outlineLevel="1">
      <c r="B16687" s="249">
        <v>43140</v>
      </c>
      <c r="C16687" s="1" t="s">
        <v>525</v>
      </c>
      <c r="D16687" s="2">
        <v>20</v>
      </c>
      <c r="G16687" s="2">
        <f>SUM(G16685:G16686)</f>
        <v>46100</v>
      </c>
      <c r="H16687" s="2"/>
      <c r="I16687" s="2"/>
    </row>
    <row r="16688" spans="2:11" hidden="1" outlineLevel="1">
      <c r="B16688" s="249">
        <v>43140</v>
      </c>
      <c r="C16688" s="1" t="s">
        <v>113</v>
      </c>
      <c r="D16688" s="2">
        <v>100</v>
      </c>
      <c r="F16688" s="1" t="s">
        <v>446</v>
      </c>
      <c r="G16688" s="2">
        <v>40000</v>
      </c>
      <c r="H16688" s="2"/>
      <c r="I16688" s="2"/>
    </row>
    <row r="16689" spans="2:9" hidden="1" outlineLevel="1">
      <c r="B16689" s="249">
        <v>43140</v>
      </c>
      <c r="C16689" s="1" t="s">
        <v>51</v>
      </c>
      <c r="D16689" s="2">
        <v>270</v>
      </c>
      <c r="F16689" s="1" t="s">
        <v>9441</v>
      </c>
      <c r="G16689" s="2">
        <f>G16687-G16688</f>
        <v>6100</v>
      </c>
      <c r="H16689" s="2"/>
      <c r="I16689" s="2"/>
    </row>
    <row r="16690" spans="2:9" hidden="1" outlineLevel="1">
      <c r="B16690" s="249">
        <v>43140</v>
      </c>
      <c r="C16690" s="1" t="s">
        <v>2177</v>
      </c>
      <c r="D16690" s="2">
        <v>170</v>
      </c>
      <c r="F16690" s="2"/>
      <c r="G16690" s="2"/>
      <c r="H16690" s="2"/>
      <c r="I16690" s="2"/>
    </row>
    <row r="16691" spans="2:9" hidden="1" outlineLevel="1">
      <c r="B16691" s="249">
        <v>43140</v>
      </c>
      <c r="C16691" s="1" t="s">
        <v>6147</v>
      </c>
      <c r="D16691" s="2">
        <v>220</v>
      </c>
      <c r="G16691" s="2"/>
      <c r="H16691" s="2"/>
    </row>
    <row r="16692" spans="2:9" hidden="1" outlineLevel="1">
      <c r="B16692" s="249">
        <v>43141</v>
      </c>
      <c r="C16692" s="1" t="s">
        <v>9398</v>
      </c>
      <c r="D16692" s="2">
        <v>105</v>
      </c>
      <c r="F16692" s="2"/>
      <c r="G16692" s="2"/>
      <c r="H16692" s="2"/>
    </row>
    <row r="16693" spans="2:9" hidden="1" outlineLevel="1">
      <c r="B16693" s="249">
        <v>43141</v>
      </c>
      <c r="C16693" s="1" t="s">
        <v>4849</v>
      </c>
      <c r="D16693" s="2">
        <v>75</v>
      </c>
      <c r="F16693" s="2"/>
      <c r="H16693" s="7"/>
    </row>
    <row r="16694" spans="2:9" hidden="1" outlineLevel="1">
      <c r="B16694" s="249">
        <v>43141</v>
      </c>
      <c r="C16694" s="1" t="s">
        <v>246</v>
      </c>
      <c r="D16694" s="2">
        <v>140</v>
      </c>
      <c r="F16694" s="2"/>
      <c r="H16694" s="7"/>
    </row>
    <row r="16695" spans="2:9" hidden="1" outlineLevel="1">
      <c r="B16695" s="249">
        <v>43141</v>
      </c>
      <c r="C16695" s="308" t="s">
        <v>9399</v>
      </c>
      <c r="D16695" s="2">
        <v>200</v>
      </c>
      <c r="H16695" s="7"/>
    </row>
    <row r="16696" spans="2:9" hidden="1" outlineLevel="1">
      <c r="B16696" s="249">
        <v>43142</v>
      </c>
      <c r="C16696" s="1" t="s">
        <v>18</v>
      </c>
      <c r="D16696" s="2">
        <v>300</v>
      </c>
      <c r="F16696" s="2"/>
      <c r="G16696" s="2"/>
    </row>
    <row r="16697" spans="2:9" hidden="1" outlineLevel="1">
      <c r="B16697" s="249">
        <v>43142</v>
      </c>
      <c r="C16697" s="1" t="s">
        <v>289</v>
      </c>
      <c r="D16697" s="2">
        <v>40</v>
      </c>
      <c r="G16697" s="2"/>
    </row>
    <row r="16698" spans="2:9" hidden="1" outlineLevel="1">
      <c r="B16698" s="249">
        <v>43143</v>
      </c>
      <c r="C16698" s="1" t="s">
        <v>525</v>
      </c>
      <c r="D16698" s="2">
        <v>160</v>
      </c>
      <c r="G16698" s="2"/>
    </row>
    <row r="16699" spans="2:9" hidden="1" outlineLevel="1">
      <c r="B16699" s="249">
        <v>43143</v>
      </c>
      <c r="C16699" s="1" t="s">
        <v>57</v>
      </c>
      <c r="D16699" s="2">
        <v>120</v>
      </c>
      <c r="F16699" s="2"/>
    </row>
    <row r="16700" spans="2:9" hidden="1" outlineLevel="1">
      <c r="B16700" s="249">
        <v>43143</v>
      </c>
      <c r="C16700" s="1" t="s">
        <v>23</v>
      </c>
      <c r="D16700" s="2">
        <v>150</v>
      </c>
    </row>
    <row r="16701" spans="2:9" hidden="1" outlineLevel="1">
      <c r="B16701" s="249">
        <v>43144</v>
      </c>
      <c r="C16701" s="1" t="s">
        <v>525</v>
      </c>
      <c r="D16701" s="2">
        <v>240</v>
      </c>
    </row>
    <row r="16702" spans="2:9" hidden="1" outlineLevel="1">
      <c r="B16702" s="249">
        <v>43145</v>
      </c>
      <c r="C16702" s="1" t="s">
        <v>525</v>
      </c>
      <c r="D16702" s="2">
        <v>100</v>
      </c>
      <c r="F16702" s="2"/>
    </row>
    <row r="16703" spans="2:9" hidden="1" outlineLevel="1">
      <c r="B16703" s="249">
        <v>43145</v>
      </c>
      <c r="C16703" s="1" t="s">
        <v>23</v>
      </c>
      <c r="D16703" s="2">
        <v>70</v>
      </c>
    </row>
    <row r="16704" spans="2:9" hidden="1" outlineLevel="1">
      <c r="B16704" s="249">
        <v>43146</v>
      </c>
      <c r="C16704" s="1" t="s">
        <v>525</v>
      </c>
      <c r="D16704" s="2">
        <v>100</v>
      </c>
      <c r="F16704" s="2"/>
    </row>
    <row r="16705" spans="2:15" hidden="1" outlineLevel="1">
      <c r="B16705" s="249">
        <v>43146</v>
      </c>
      <c r="C16705" s="1" t="s">
        <v>111</v>
      </c>
      <c r="D16705" s="2">
        <v>45</v>
      </c>
    </row>
    <row r="16706" spans="2:15" hidden="1" outlineLevel="1">
      <c r="B16706" s="249">
        <v>43146</v>
      </c>
      <c r="C16706" s="1" t="s">
        <v>205</v>
      </c>
      <c r="D16706" s="2">
        <v>15</v>
      </c>
      <c r="F16706" s="2"/>
    </row>
    <row r="16707" spans="2:15" hidden="1" outlineLevel="1">
      <c r="B16707" s="249">
        <v>43147</v>
      </c>
      <c r="C16707" s="1" t="s">
        <v>525</v>
      </c>
      <c r="D16707" s="2">
        <v>110</v>
      </c>
      <c r="F16707" s="2"/>
    </row>
    <row r="16708" spans="2:15" hidden="1" outlineLevel="1">
      <c r="B16708" s="249">
        <v>43147</v>
      </c>
      <c r="C16708" s="1" t="s">
        <v>246</v>
      </c>
      <c r="D16708" s="2">
        <v>200</v>
      </c>
    </row>
    <row r="16709" spans="2:15" hidden="1" outlineLevel="1">
      <c r="B16709" s="249">
        <v>43148</v>
      </c>
      <c r="C16709" s="1" t="s">
        <v>525</v>
      </c>
      <c r="D16709" s="2">
        <v>30</v>
      </c>
      <c r="F16709" s="2"/>
    </row>
    <row r="16710" spans="2:15" hidden="1" outlineLevel="1">
      <c r="B16710" s="249">
        <v>43148</v>
      </c>
      <c r="C16710" s="1" t="s">
        <v>246</v>
      </c>
      <c r="D16710" s="2">
        <v>200</v>
      </c>
      <c r="F16710" s="233"/>
      <c r="G16710"/>
      <c r="H16710"/>
      <c r="I16710"/>
      <c r="J16710"/>
      <c r="K16710"/>
      <c r="L16710"/>
      <c r="M16710"/>
      <c r="N16710"/>
      <c r="O16710"/>
    </row>
    <row r="16711" spans="2:15" hidden="1" outlineLevel="1">
      <c r="B16711" s="249">
        <v>43148</v>
      </c>
      <c r="C16711" s="1" t="s">
        <v>51</v>
      </c>
      <c r="D16711" s="2">
        <v>250</v>
      </c>
    </row>
    <row r="16712" spans="2:15" hidden="1" outlineLevel="1">
      <c r="B16712" s="249">
        <v>43148</v>
      </c>
      <c r="C16712" s="1" t="s">
        <v>18</v>
      </c>
      <c r="D16712" s="2">
        <v>460</v>
      </c>
      <c r="G16712" s="2"/>
      <c r="I16712" s="32"/>
      <c r="K16712" s="2"/>
    </row>
    <row r="16713" spans="2:15" hidden="1" outlineLevel="1">
      <c r="B16713" s="249">
        <v>43148</v>
      </c>
      <c r="C16713" s="2" t="s">
        <v>114</v>
      </c>
      <c r="D16713" s="2">
        <v>30</v>
      </c>
      <c r="F16713" s="2"/>
      <c r="I16713" s="32"/>
      <c r="K16713" s="2"/>
    </row>
    <row r="16714" spans="2:15" hidden="1" outlineLevel="1">
      <c r="B16714" s="249">
        <v>43149</v>
      </c>
      <c r="C16714" s="267" t="s">
        <v>246</v>
      </c>
      <c r="D16714" s="2">
        <v>90</v>
      </c>
      <c r="F16714" s="2"/>
    </row>
    <row r="16715" spans="2:15" hidden="1" outlineLevel="1">
      <c r="B16715" s="249">
        <v>43149</v>
      </c>
      <c r="C16715" s="267" t="s">
        <v>59</v>
      </c>
      <c r="D16715" s="2">
        <v>115</v>
      </c>
      <c r="F16715" s="2"/>
    </row>
    <row r="16716" spans="2:15" hidden="1" outlineLevel="1">
      <c r="B16716" s="249">
        <v>43149</v>
      </c>
      <c r="C16716" s="267" t="s">
        <v>59</v>
      </c>
      <c r="D16716" s="2">
        <v>110</v>
      </c>
      <c r="F16716" s="2"/>
      <c r="G16716" s="2"/>
    </row>
    <row r="16717" spans="2:15" hidden="1" outlineLevel="1">
      <c r="B16717" s="249">
        <v>43149</v>
      </c>
      <c r="C16717" s="267" t="s">
        <v>172</v>
      </c>
      <c r="D16717" s="2">
        <v>90</v>
      </c>
      <c r="F16717" s="2"/>
    </row>
    <row r="16718" spans="2:15" hidden="1" outlineLevel="1">
      <c r="B16718" s="249">
        <v>43149</v>
      </c>
      <c r="C16718" s="1" t="s">
        <v>289</v>
      </c>
      <c r="D16718" s="2">
        <v>20</v>
      </c>
    </row>
    <row r="16719" spans="2:15" hidden="1" outlineLevel="1">
      <c r="B16719" s="249">
        <v>43149</v>
      </c>
      <c r="C16719" s="1" t="s">
        <v>114</v>
      </c>
      <c r="D16719" s="2">
        <v>40</v>
      </c>
    </row>
    <row r="16720" spans="2:15" hidden="1" outlineLevel="1">
      <c r="B16720" s="249">
        <v>43149</v>
      </c>
      <c r="C16720" s="1" t="s">
        <v>9414</v>
      </c>
      <c r="D16720" s="2">
        <v>100</v>
      </c>
    </row>
    <row r="16721" spans="2:10" hidden="1" outlineLevel="1">
      <c r="B16721" s="249">
        <v>43149</v>
      </c>
      <c r="C16721" s="1" t="s">
        <v>5687</v>
      </c>
      <c r="D16721" s="2">
        <v>15</v>
      </c>
    </row>
    <row r="16722" spans="2:10" hidden="1" outlineLevel="1">
      <c r="B16722" s="249">
        <v>43150</v>
      </c>
      <c r="C16722" s="308" t="s">
        <v>525</v>
      </c>
      <c r="D16722" s="2">
        <v>170</v>
      </c>
      <c r="F16722" s="2"/>
    </row>
    <row r="16723" spans="2:10" hidden="1" outlineLevel="1">
      <c r="B16723" s="249">
        <v>43150</v>
      </c>
      <c r="C16723" s="1" t="s">
        <v>9421</v>
      </c>
      <c r="D16723" s="2">
        <v>100</v>
      </c>
    </row>
    <row r="16724" spans="2:10" hidden="1" outlineLevel="1">
      <c r="B16724" s="249">
        <v>43150</v>
      </c>
      <c r="C16724" s="1" t="s">
        <v>9431</v>
      </c>
      <c r="D16724" s="2">
        <v>30</v>
      </c>
      <c r="F16724" s="2"/>
    </row>
    <row r="16725" spans="2:10" hidden="1" outlineLevel="1">
      <c r="B16725" s="249">
        <v>43151</v>
      </c>
      <c r="C16725" s="1" t="s">
        <v>114</v>
      </c>
      <c r="D16725" s="2">
        <v>160</v>
      </c>
      <c r="F16725" s="2"/>
    </row>
    <row r="16726" spans="2:10" hidden="1" outlineLevel="1">
      <c r="B16726" s="249">
        <v>43151</v>
      </c>
      <c r="C16726" s="1" t="s">
        <v>23</v>
      </c>
      <c r="D16726" s="2">
        <v>270</v>
      </c>
    </row>
    <row r="16727" spans="2:10" hidden="1" outlineLevel="1">
      <c r="B16727" s="249">
        <v>43151</v>
      </c>
      <c r="C16727" s="1" t="s">
        <v>9432</v>
      </c>
      <c r="D16727" s="2">
        <v>1000</v>
      </c>
    </row>
    <row r="16728" spans="2:10" hidden="1" outlineLevel="1">
      <c r="B16728" s="249">
        <v>43153</v>
      </c>
      <c r="C16728" s="1" t="s">
        <v>525</v>
      </c>
      <c r="D16728" s="2">
        <v>110</v>
      </c>
    </row>
    <row r="16729" spans="2:10" hidden="1" outlineLevel="1">
      <c r="B16729" s="249">
        <v>43153</v>
      </c>
      <c r="C16729" s="1" t="s">
        <v>111</v>
      </c>
      <c r="D16729" s="2">
        <v>90</v>
      </c>
      <c r="F16729" s="2"/>
    </row>
    <row r="16730" spans="2:10" hidden="1" outlineLevel="1">
      <c r="B16730" s="249">
        <v>43153</v>
      </c>
      <c r="C16730" s="1" t="s">
        <v>968</v>
      </c>
      <c r="D16730" s="2">
        <v>35</v>
      </c>
      <c r="F16730" s="2"/>
    </row>
    <row r="16731" spans="2:10" hidden="1" outlineLevel="1">
      <c r="B16731" s="249">
        <v>43153</v>
      </c>
      <c r="C16731" s="1" t="s">
        <v>18</v>
      </c>
      <c r="D16731" s="2">
        <v>45</v>
      </c>
      <c r="F16731" s="2"/>
      <c r="H16731" s="7"/>
    </row>
    <row r="16732" spans="2:10" hidden="1" outlineLevel="1">
      <c r="B16732" s="249">
        <v>43153</v>
      </c>
      <c r="C16732" s="1" t="s">
        <v>246</v>
      </c>
      <c r="D16732" s="2">
        <v>210</v>
      </c>
      <c r="H16732" s="7"/>
    </row>
    <row r="16733" spans="2:10" hidden="1" outlineLevel="1">
      <c r="B16733" s="249">
        <v>43153</v>
      </c>
      <c r="C16733" s="1" t="s">
        <v>59</v>
      </c>
      <c r="D16733" s="2">
        <v>105</v>
      </c>
      <c r="J16733" s="7"/>
    </row>
    <row r="16734" spans="2:10" hidden="1" outlineLevel="1">
      <c r="B16734" s="249">
        <v>43154</v>
      </c>
      <c r="C16734" s="1" t="s">
        <v>525</v>
      </c>
      <c r="D16734" s="2">
        <v>120</v>
      </c>
      <c r="F16734" s="2"/>
      <c r="J16734" s="7"/>
    </row>
    <row r="16735" spans="2:10" hidden="1" outlineLevel="1">
      <c r="B16735" s="249">
        <v>43155</v>
      </c>
      <c r="C16735" s="1" t="s">
        <v>114</v>
      </c>
      <c r="D16735" s="2">
        <v>220</v>
      </c>
      <c r="F16735" s="2"/>
    </row>
    <row r="16736" spans="2:10" hidden="1" outlineLevel="1">
      <c r="B16736" s="249">
        <v>43155</v>
      </c>
      <c r="C16736" s="1" t="s">
        <v>289</v>
      </c>
      <c r="D16736" s="2">
        <v>50</v>
      </c>
      <c r="H16736" s="2"/>
    </row>
    <row r="16737" spans="2:12" hidden="1" outlineLevel="1">
      <c r="B16737" s="249">
        <v>43155</v>
      </c>
      <c r="C16737" s="1" t="s">
        <v>59</v>
      </c>
      <c r="D16737" s="2">
        <v>260</v>
      </c>
    </row>
    <row r="16738" spans="2:12" hidden="1" outlineLevel="1">
      <c r="B16738" s="249">
        <v>43155</v>
      </c>
      <c r="C16738" s="1" t="s">
        <v>23</v>
      </c>
      <c r="D16738" s="2">
        <v>100</v>
      </c>
    </row>
    <row r="16739" spans="2:12" hidden="1" outlineLevel="1">
      <c r="B16739" s="249">
        <v>43156</v>
      </c>
      <c r="C16739" s="1" t="s">
        <v>187</v>
      </c>
      <c r="D16739" s="2">
        <v>60</v>
      </c>
    </row>
    <row r="16740" spans="2:12" hidden="1" outlineLevel="1">
      <c r="B16740" s="249">
        <v>43156</v>
      </c>
      <c r="C16740" s="2" t="s">
        <v>9437</v>
      </c>
      <c r="D16740" s="2">
        <v>500</v>
      </c>
    </row>
    <row r="16741" spans="2:12" hidden="1" outlineLevel="1">
      <c r="B16741" s="249">
        <v>43156</v>
      </c>
      <c r="C16741" s="267" t="s">
        <v>246</v>
      </c>
      <c r="D16741" s="2">
        <v>90</v>
      </c>
    </row>
    <row r="16742" spans="2:12" hidden="1" outlineLevel="1">
      <c r="B16742" s="249">
        <v>43156</v>
      </c>
      <c r="C16742" s="267" t="s">
        <v>51</v>
      </c>
      <c r="D16742" s="2">
        <v>460</v>
      </c>
    </row>
    <row r="16743" spans="2:12" hidden="1" outlineLevel="1">
      <c r="B16743" s="249">
        <v>43156</v>
      </c>
      <c r="C16743" s="267" t="s">
        <v>80</v>
      </c>
      <c r="D16743" s="2">
        <v>130</v>
      </c>
    </row>
    <row r="16744" spans="2:12" hidden="1" outlineLevel="1">
      <c r="B16744" s="249">
        <v>43156</v>
      </c>
      <c r="C16744" s="267" t="s">
        <v>12</v>
      </c>
      <c r="D16744" s="2">
        <v>120</v>
      </c>
    </row>
    <row r="16745" spans="2:12" hidden="1" outlineLevel="1">
      <c r="B16745" s="249">
        <v>43157</v>
      </c>
      <c r="C16745" s="1" t="s">
        <v>525</v>
      </c>
      <c r="D16745" s="2">
        <v>180</v>
      </c>
    </row>
    <row r="16746" spans="2:12" hidden="1" outlineLevel="1">
      <c r="B16746" s="249">
        <v>43157</v>
      </c>
      <c r="C16746" s="1" t="s">
        <v>9440</v>
      </c>
      <c r="D16746" s="2">
        <v>300</v>
      </c>
    </row>
    <row r="16747" spans="2:12" hidden="1" outlineLevel="1">
      <c r="B16747" s="249">
        <v>43158</v>
      </c>
      <c r="C16747" s="267" t="s">
        <v>525</v>
      </c>
      <c r="D16747" s="2">
        <v>200</v>
      </c>
    </row>
    <row r="16748" spans="2:12" hidden="1" outlineLevel="1">
      <c r="B16748" s="249">
        <v>43159</v>
      </c>
      <c r="C16748" s="1" t="s">
        <v>9452</v>
      </c>
      <c r="D16748" s="2">
        <v>1000</v>
      </c>
      <c r="E16748" s="1" t="s">
        <v>3088</v>
      </c>
    </row>
    <row r="16749" spans="2:12" hidden="1" outlineLevel="1">
      <c r="B16749" s="249">
        <v>43159</v>
      </c>
      <c r="C16749" s="1" t="s">
        <v>525</v>
      </c>
      <c r="D16749" s="2">
        <v>100</v>
      </c>
      <c r="E16749" s="1">
        <v>600</v>
      </c>
    </row>
    <row r="16750" spans="2:12" hidden="1" outlineLevel="1">
      <c r="B16750" s="249"/>
    </row>
    <row r="16751" spans="2:12" collapsed="1">
      <c r="B16751" s="249"/>
    </row>
    <row r="16752" spans="2:12">
      <c r="B16752" s="2472">
        <v>43160</v>
      </c>
      <c r="C16752" s="2472"/>
      <c r="D16752" s="2472"/>
      <c r="E16752" s="2472"/>
      <c r="F16752" s="2472"/>
      <c r="G16752" s="2472"/>
      <c r="H16752" s="2472"/>
      <c r="I16752" s="2472"/>
      <c r="J16752" s="2472"/>
      <c r="K16752" s="2472"/>
      <c r="L16752" s="2472"/>
    </row>
    <row r="16753" spans="1:11" hidden="1" outlineLevel="1">
      <c r="B16753" s="2473" t="s">
        <v>0</v>
      </c>
      <c r="C16753" s="2473"/>
      <c r="D16753" s="2473"/>
      <c r="I16753" s="249"/>
      <c r="J16753" s="236"/>
      <c r="K16753" s="2"/>
    </row>
    <row r="16754" spans="1:11" hidden="1" outlineLevel="1">
      <c r="B16754" s="3" t="s">
        <v>115</v>
      </c>
      <c r="C16754" s="3" t="s">
        <v>116</v>
      </c>
      <c r="D16754" s="4" t="s">
        <v>4</v>
      </c>
      <c r="I16754" s="249"/>
      <c r="J16754" s="236"/>
      <c r="K16754" s="2"/>
    </row>
    <row r="16755" spans="1:11" hidden="1" outlineLevel="1">
      <c r="A16755" s="438" t="s">
        <v>7431</v>
      </c>
      <c r="B16755" s="549">
        <v>43162</v>
      </c>
      <c r="C16755" s="463" t="s">
        <v>6436</v>
      </c>
      <c r="D16755" s="1002">
        <v>1000</v>
      </c>
      <c r="E16755" s="28"/>
      <c r="K16755" s="70"/>
    </row>
    <row r="16756" spans="1:11" hidden="1" outlineLevel="1">
      <c r="A16756" s="438" t="s">
        <v>7431</v>
      </c>
      <c r="B16756" s="1323" t="s">
        <v>608</v>
      </c>
      <c r="C16756" s="463" t="s">
        <v>6437</v>
      </c>
      <c r="D16756" s="1002" t="s">
        <v>608</v>
      </c>
      <c r="E16756" s="28"/>
      <c r="K16756" s="70"/>
    </row>
    <row r="16757" spans="1:11" hidden="1" outlineLevel="1">
      <c r="A16757" s="438" t="s">
        <v>421</v>
      </c>
      <c r="B16757" s="1323">
        <v>43164</v>
      </c>
      <c r="C16757" s="1324" t="s">
        <v>6</v>
      </c>
      <c r="D16757" s="1325">
        <v>2300</v>
      </c>
      <c r="E16757" s="28"/>
      <c r="K16757" s="70"/>
    </row>
    <row r="16758" spans="1:11" hidden="1" outlineLevel="1">
      <c r="A16758" s="438" t="s">
        <v>421</v>
      </c>
      <c r="B16758" s="1323">
        <v>43164</v>
      </c>
      <c r="C16758" s="554" t="s">
        <v>475</v>
      </c>
      <c r="D16758" s="1325">
        <v>730</v>
      </c>
      <c r="E16758" s="1290"/>
      <c r="F16758" s="298" t="s">
        <v>4856</v>
      </c>
      <c r="G16758" s="298" t="s">
        <v>3065</v>
      </c>
      <c r="I16758" s="72"/>
      <c r="K16758" s="70"/>
    </row>
    <row r="16759" spans="1:11" hidden="1" outlineLevel="1">
      <c r="A16759" s="438" t="s">
        <v>421</v>
      </c>
      <c r="B16759" s="1323" t="s">
        <v>608</v>
      </c>
      <c r="C16759" s="554" t="s">
        <v>8676</v>
      </c>
      <c r="D16759" s="1325" t="s">
        <v>608</v>
      </c>
      <c r="E16759" s="72"/>
      <c r="F16759" s="1119" t="s">
        <v>3632</v>
      </c>
      <c r="G16759" s="1146">
        <v>0</v>
      </c>
      <c r="I16759" s="72"/>
      <c r="K16759" s="70"/>
    </row>
    <row r="16760" spans="1:11" hidden="1" outlineLevel="1">
      <c r="A16760" s="714" t="s">
        <v>464</v>
      </c>
      <c r="B16760" s="1326" t="s">
        <v>608</v>
      </c>
      <c r="C16760" s="1327" t="s">
        <v>6501</v>
      </c>
      <c r="D16760" s="1328" t="s">
        <v>608</v>
      </c>
      <c r="E16760" s="72"/>
      <c r="F16760" s="772" t="s">
        <v>9394</v>
      </c>
      <c r="G16760" s="773">
        <f>D16793</f>
        <v>180</v>
      </c>
      <c r="I16760" s="72"/>
      <c r="K16760" s="70"/>
    </row>
    <row r="16761" spans="1:11" hidden="1" outlineLevel="1">
      <c r="A16761" s="711" t="s">
        <v>7256</v>
      </c>
      <c r="B16761" s="1303" t="s">
        <v>608</v>
      </c>
      <c r="C16761" s="711" t="s">
        <v>656</v>
      </c>
      <c r="D16761" s="1464" t="s">
        <v>608</v>
      </c>
      <c r="E16761" s="72"/>
      <c r="F16761" s="772" t="s">
        <v>112</v>
      </c>
      <c r="G16761" s="773">
        <f>D16791</f>
        <v>989</v>
      </c>
      <c r="I16761" s="72"/>
      <c r="K16761" s="70"/>
    </row>
    <row r="16762" spans="1:11" hidden="1" outlineLevel="1">
      <c r="A16762" s="1478" t="s">
        <v>421</v>
      </c>
      <c r="B16762" s="1479" t="s">
        <v>608</v>
      </c>
      <c r="C16762" s="1478" t="s">
        <v>8992</v>
      </c>
      <c r="D16762" s="1493" t="s">
        <v>608</v>
      </c>
      <c r="E16762" s="72"/>
      <c r="F16762" s="772" t="s">
        <v>6</v>
      </c>
      <c r="G16762" s="1146">
        <f>D16757</f>
        <v>2300</v>
      </c>
      <c r="I16762" s="72"/>
      <c r="K16762" s="70"/>
    </row>
    <row r="16763" spans="1:11" hidden="1" outlineLevel="1">
      <c r="A16763" s="1478" t="s">
        <v>421</v>
      </c>
      <c r="B16763" s="1479" t="s">
        <v>608</v>
      </c>
      <c r="C16763" s="1478" t="s">
        <v>8991</v>
      </c>
      <c r="D16763" s="1493" t="s">
        <v>608</v>
      </c>
      <c r="E16763" s="72"/>
      <c r="F16763" s="772" t="s">
        <v>3732</v>
      </c>
      <c r="G16763" s="773">
        <f>D16755</f>
        <v>1000</v>
      </c>
      <c r="I16763" s="72"/>
      <c r="K16763" s="70"/>
    </row>
    <row r="16764" spans="1:11" hidden="1" outlineLevel="1">
      <c r="A16764" s="1478" t="s">
        <v>421</v>
      </c>
      <c r="B16764" s="1479" t="s">
        <v>608</v>
      </c>
      <c r="C16764" s="1478" t="s">
        <v>8990</v>
      </c>
      <c r="D16764" s="1493" t="s">
        <v>608</v>
      </c>
      <c r="E16764" s="72"/>
      <c r="F16764" s="772" t="s">
        <v>531</v>
      </c>
      <c r="G16764" s="1146">
        <v>0</v>
      </c>
      <c r="I16764" s="72"/>
      <c r="K16764" s="70"/>
    </row>
    <row r="16765" spans="1:11" hidden="1" outlineLevel="1">
      <c r="A16765" s="1478" t="s">
        <v>421</v>
      </c>
      <c r="B16765" s="1479" t="s">
        <v>608</v>
      </c>
      <c r="C16765" s="1478" t="s">
        <v>9285</v>
      </c>
      <c r="D16765" s="1493" t="s">
        <v>608</v>
      </c>
      <c r="E16765" s="72"/>
      <c r="F16765" s="280" t="s">
        <v>195</v>
      </c>
      <c r="G16765" s="294">
        <f>SUM(G16760:G16764)</f>
        <v>4469</v>
      </c>
      <c r="I16765" s="72"/>
      <c r="K16765" s="70"/>
    </row>
    <row r="16766" spans="1:11" hidden="1" outlineLevel="1">
      <c r="A16766" s="1398" t="s">
        <v>7256</v>
      </c>
      <c r="B16766" s="1399">
        <v>43175</v>
      </c>
      <c r="C16766" s="1400" t="s">
        <v>27</v>
      </c>
      <c r="D16766" s="1401">
        <v>1296.82</v>
      </c>
      <c r="E16766" s="72"/>
      <c r="I16766" s="72"/>
      <c r="K16766" s="70"/>
    </row>
    <row r="16767" spans="1:11" hidden="1" outlineLevel="1">
      <c r="A16767" s="1398" t="s">
        <v>7256</v>
      </c>
      <c r="B16767" s="1399">
        <v>43181</v>
      </c>
      <c r="C16767" s="1400" t="s">
        <v>3304</v>
      </c>
      <c r="D16767" s="1401">
        <v>422.44</v>
      </c>
      <c r="E16767" s="1290"/>
      <c r="I16767" s="72"/>
      <c r="K16767" s="225"/>
    </row>
    <row r="16768" spans="1:11" hidden="1" outlineLevel="1">
      <c r="A16768" s="1398" t="s">
        <v>7256</v>
      </c>
      <c r="B16768" s="1399">
        <v>43181</v>
      </c>
      <c r="C16768" s="1400" t="s">
        <v>614</v>
      </c>
      <c r="D16768" s="1401">
        <v>352.82</v>
      </c>
      <c r="E16768" s="1290"/>
      <c r="I16768" s="32"/>
      <c r="K16768" s="225"/>
    </row>
    <row r="16769" spans="1:12" hidden="1" outlineLevel="1">
      <c r="A16769" s="709" t="s">
        <v>7600</v>
      </c>
      <c r="B16769" s="710" t="s">
        <v>608</v>
      </c>
      <c r="C16769" s="709" t="s">
        <v>3305</v>
      </c>
      <c r="D16769" s="590" t="s">
        <v>608</v>
      </c>
      <c r="E16769" s="183"/>
    </row>
    <row r="16770" spans="1:12" hidden="1" outlineLevel="1">
      <c r="A16770" s="545" t="s">
        <v>7431</v>
      </c>
      <c r="B16770" s="1520">
        <v>43159</v>
      </c>
      <c r="C16770" s="547" t="s">
        <v>7425</v>
      </c>
      <c r="D16770" s="1366">
        <v>32500</v>
      </c>
      <c r="E16770" s="733"/>
      <c r="G16770" s="2"/>
    </row>
    <row r="16771" spans="1:12" hidden="1" outlineLevel="1">
      <c r="A16771" s="545" t="s">
        <v>7431</v>
      </c>
      <c r="B16771" s="1520">
        <v>43171</v>
      </c>
      <c r="C16771" s="547" t="s">
        <v>8079</v>
      </c>
      <c r="D16771" s="1366">
        <v>6569</v>
      </c>
      <c r="E16771" s="28"/>
      <c r="I16771" s="72"/>
      <c r="K16771" s="2"/>
      <c r="L16771" s="13"/>
    </row>
    <row r="16772" spans="1:12" hidden="1" outlineLevel="1">
      <c r="A16772" s="545" t="s">
        <v>7431</v>
      </c>
      <c r="B16772" s="1520">
        <v>43158</v>
      </c>
      <c r="C16772" s="547" t="s">
        <v>8312</v>
      </c>
      <c r="D16772" s="1366">
        <v>65868</v>
      </c>
      <c r="E16772" s="28"/>
      <c r="F16772" s="630"/>
      <c r="G16772" s="630"/>
      <c r="H16772" s="1009"/>
      <c r="I16772" s="72"/>
      <c r="K16772" s="2"/>
      <c r="L16772" s="13"/>
    </row>
    <row r="16773" spans="1:12" hidden="1" outlineLevel="1">
      <c r="A16773" s="545" t="s">
        <v>7431</v>
      </c>
      <c r="B16773" s="1520">
        <v>43159</v>
      </c>
      <c r="C16773" s="547" t="s">
        <v>7426</v>
      </c>
      <c r="D16773" s="1366">
        <v>30000</v>
      </c>
      <c r="E16773" s="28"/>
      <c r="F16773" s="630"/>
      <c r="G16773" s="630"/>
      <c r="H16773" s="1009"/>
      <c r="I16773" s="72"/>
      <c r="K16773" s="13"/>
      <c r="L16773" s="13"/>
    </row>
    <row r="16774" spans="1:12" hidden="1" outlineLevel="1">
      <c r="A16774" s="545" t="s">
        <v>7431</v>
      </c>
      <c r="B16774" s="1520">
        <v>43159</v>
      </c>
      <c r="C16774" s="547" t="s">
        <v>8819</v>
      </c>
      <c r="D16774" s="1366">
        <v>2000</v>
      </c>
      <c r="E16774" s="28"/>
      <c r="F16774" s="630"/>
      <c r="G16774" s="630"/>
      <c r="H16774" s="1009"/>
      <c r="I16774" s="72"/>
      <c r="K16774" s="13"/>
      <c r="L16774" s="13"/>
    </row>
    <row r="16775" spans="1:12" hidden="1" outlineLevel="1">
      <c r="A16775" s="545" t="s">
        <v>8802</v>
      </c>
      <c r="B16775" s="1520">
        <v>43158</v>
      </c>
      <c r="C16775" s="547" t="s">
        <v>7420</v>
      </c>
      <c r="D16775" s="1366">
        <v>10000</v>
      </c>
      <c r="E16775" s="28"/>
      <c r="F16775" s="630"/>
      <c r="G16775" s="630"/>
      <c r="H16775" s="1009"/>
      <c r="I16775" s="72"/>
      <c r="K16775" s="225"/>
      <c r="L16775" s="13"/>
    </row>
    <row r="16776" spans="1:12" hidden="1" outlineLevel="1">
      <c r="A16776" s="545" t="s">
        <v>8802</v>
      </c>
      <c r="B16776" s="1520">
        <v>43158</v>
      </c>
      <c r="C16776" s="547" t="s">
        <v>7422</v>
      </c>
      <c r="D16776" s="1366">
        <v>31865</v>
      </c>
      <c r="E16776" s="28"/>
      <c r="F16776" s="630"/>
      <c r="G16776" s="630"/>
      <c r="I16776" s="72"/>
      <c r="J16776" s="236"/>
      <c r="K16776" s="2"/>
      <c r="L16776" s="13"/>
    </row>
    <row r="16777" spans="1:12" hidden="1" outlineLevel="1">
      <c r="A16777" s="545" t="s">
        <v>7431</v>
      </c>
      <c r="B16777" s="1520" t="s">
        <v>608</v>
      </c>
      <c r="C16777" s="547" t="s">
        <v>7423</v>
      </c>
      <c r="D16777" s="691" t="s">
        <v>608</v>
      </c>
      <c r="E16777" s="28"/>
      <c r="H16777" s="1009"/>
      <c r="I16777" s="72"/>
      <c r="J16777" s="236"/>
      <c r="K16777" s="2"/>
      <c r="L16777" s="13"/>
    </row>
    <row r="16778" spans="1:12" hidden="1" outlineLevel="1">
      <c r="D16778" s="1"/>
      <c r="E16778" s="28"/>
      <c r="H16778" s="1009"/>
      <c r="I16778" s="249"/>
      <c r="J16778" s="236"/>
      <c r="K16778" s="2"/>
      <c r="L16778" s="13"/>
    </row>
    <row r="16779" spans="1:12" ht="15.75" hidden="1" outlineLevel="1">
      <c r="A16779" s="1273" t="s">
        <v>7430</v>
      </c>
      <c r="B16779" s="1410">
        <v>43158</v>
      </c>
      <c r="C16779" s="1273" t="s">
        <v>7428</v>
      </c>
      <c r="D16779" s="1467">
        <v>6447.15</v>
      </c>
      <c r="E16779" s="86">
        <v>43173</v>
      </c>
      <c r="H16779" s="1009"/>
      <c r="I16779" s="249"/>
      <c r="J16779" s="236"/>
      <c r="K16779" s="2"/>
      <c r="L16779" s="13"/>
    </row>
    <row r="16780" spans="1:12" hidden="1" outlineLevel="1">
      <c r="A16780" s="1411" t="s">
        <v>7411</v>
      </c>
      <c r="B16780" s="1412">
        <v>43158</v>
      </c>
      <c r="C16780" s="1413" t="s">
        <v>7427</v>
      </c>
      <c r="D16780" s="1490">
        <v>31864.73</v>
      </c>
      <c r="E16780" s="86">
        <v>43165</v>
      </c>
      <c r="I16780" s="249"/>
      <c r="J16780" s="236"/>
      <c r="K16780" s="2"/>
      <c r="L16780" s="13"/>
    </row>
    <row r="16781" spans="1:12" hidden="1" outlineLevel="1">
      <c r="A16781" s="1407" t="s">
        <v>5208</v>
      </c>
      <c r="B16781" s="1408" t="s">
        <v>608</v>
      </c>
      <c r="C16781" s="1407" t="s">
        <v>7429</v>
      </c>
      <c r="D16781" s="1408" t="s">
        <v>608</v>
      </c>
      <c r="E16781" s="72"/>
      <c r="H16781" s="1009"/>
      <c r="I16781" s="249"/>
      <c r="J16781" s="200"/>
      <c r="K16781" s="2"/>
      <c r="L16781" s="13"/>
    </row>
    <row r="16782" spans="1:12" hidden="1" outlineLevel="1">
      <c r="A16782" s="1485" t="s">
        <v>8749</v>
      </c>
      <c r="B16782" s="1488">
        <v>43159</v>
      </c>
      <c r="C16782" s="1486" t="s">
        <v>9006</v>
      </c>
      <c r="D16782" s="1487">
        <v>10000</v>
      </c>
      <c r="E16782" s="86">
        <v>43169</v>
      </c>
      <c r="H16782" s="1009"/>
      <c r="I16782" s="249"/>
      <c r="J16782" s="200"/>
      <c r="K16782" s="2"/>
      <c r="L16782" s="13"/>
    </row>
    <row r="16783" spans="1:12" hidden="1" outlineLevel="1">
      <c r="E16783" s="1290"/>
      <c r="H16783" s="1009"/>
      <c r="I16783" s="249"/>
      <c r="K16783" s="13"/>
      <c r="L16783" s="13"/>
    </row>
    <row r="16784" spans="1:12" ht="15.75" hidden="1" outlineLevel="1">
      <c r="A16784" s="1273" t="s">
        <v>7430</v>
      </c>
      <c r="B16784" s="1410">
        <v>43186</v>
      </c>
      <c r="C16784" s="1273" t="s">
        <v>7428</v>
      </c>
      <c r="D16784" s="1467">
        <v>5030.4799999999996</v>
      </c>
      <c r="E16784" s="86">
        <v>43201</v>
      </c>
      <c r="H16784" s="1009"/>
      <c r="I16784" s="249"/>
      <c r="K16784" s="13"/>
      <c r="L16784" s="13"/>
    </row>
    <row r="16785" spans="1:12" hidden="1" outlineLevel="1">
      <c r="A16785" s="1411" t="s">
        <v>7411</v>
      </c>
      <c r="B16785" s="1412">
        <v>43186</v>
      </c>
      <c r="C16785" s="1413" t="s">
        <v>7427</v>
      </c>
      <c r="D16785" s="1490">
        <v>5462.97</v>
      </c>
      <c r="E16785" s="86">
        <v>43193</v>
      </c>
      <c r="G16785" s="13"/>
      <c r="I16785" s="249"/>
      <c r="J16785" s="236"/>
      <c r="K16785" s="2"/>
      <c r="L16785" s="13"/>
    </row>
    <row r="16786" spans="1:12" hidden="1" outlineLevel="1">
      <c r="A16786" s="1407" t="s">
        <v>5208</v>
      </c>
      <c r="B16786" s="1408" t="s">
        <v>608</v>
      </c>
      <c r="C16786" s="1407" t="s">
        <v>7429</v>
      </c>
      <c r="D16786" s="1408" t="s">
        <v>608</v>
      </c>
      <c r="G16786" s="13"/>
      <c r="H16786" s="1009"/>
      <c r="I16786" s="249"/>
      <c r="J16786" s="200"/>
      <c r="K16786" s="2"/>
      <c r="L16786" s="13"/>
    </row>
    <row r="16787" spans="1:12" hidden="1" outlineLevel="1">
      <c r="A16787" s="1485" t="s">
        <v>8749</v>
      </c>
      <c r="B16787" s="1488">
        <v>43187</v>
      </c>
      <c r="C16787" s="1486" t="s">
        <v>9006</v>
      </c>
      <c r="D16787" s="1487">
        <v>15706</v>
      </c>
      <c r="E16787" s="86">
        <v>43197</v>
      </c>
      <c r="H16787" s="1009"/>
      <c r="I16787" s="249"/>
      <c r="K16787" s="13"/>
      <c r="L16787" s="13"/>
    </row>
    <row r="16788" spans="1:12" hidden="1" outlineLevel="1">
      <c r="E16788" s="28"/>
      <c r="F16788" s="182"/>
      <c r="G16788" s="182"/>
      <c r="H16788" s="1009"/>
      <c r="I16788" s="249"/>
      <c r="K16788" s="13"/>
      <c r="L16788" s="13"/>
    </row>
    <row r="16789" spans="1:12" hidden="1" outlineLevel="1">
      <c r="A16789" s="438" t="s">
        <v>421</v>
      </c>
      <c r="B16789" s="549">
        <v>43164</v>
      </c>
      <c r="C16789" s="554" t="s">
        <v>9448</v>
      </c>
      <c r="D16789" s="587">
        <f>31*43</f>
        <v>1333</v>
      </c>
      <c r="I16789" s="249"/>
      <c r="K16789" s="13"/>
      <c r="L16789" s="13"/>
    </row>
    <row r="16790" spans="1:12" ht="30" hidden="1" outlineLevel="1">
      <c r="A16790" s="438" t="s">
        <v>6087</v>
      </c>
      <c r="B16790" s="549">
        <v>43164</v>
      </c>
      <c r="C16790" s="554" t="s">
        <v>9473</v>
      </c>
      <c r="D16790" s="587">
        <f>8*43</f>
        <v>344</v>
      </c>
      <c r="E16790" s="72"/>
      <c r="H16790" s="1009"/>
      <c r="I16790" s="249"/>
      <c r="K16790" s="13"/>
      <c r="L16790" s="13"/>
    </row>
    <row r="16791" spans="1:12" hidden="1" outlineLevel="1">
      <c r="A16791" s="438" t="s">
        <v>421</v>
      </c>
      <c r="B16791" s="549">
        <v>43164</v>
      </c>
      <c r="C16791" s="554" t="s">
        <v>195</v>
      </c>
      <c r="D16791" s="587">
        <f>D16789-D16790</f>
        <v>989</v>
      </c>
      <c r="E16791" s="28"/>
      <c r="H16791" s="1009"/>
      <c r="I16791" s="249"/>
      <c r="K16791" s="13"/>
      <c r="L16791" s="13"/>
    </row>
    <row r="16792" spans="1:12" hidden="1" outlineLevel="1">
      <c r="D16792" s="1"/>
      <c r="E16792" s="28"/>
      <c r="H16792" s="1009"/>
      <c r="I16792" s="249"/>
      <c r="K16792" s="13"/>
      <c r="L16792" s="13"/>
    </row>
    <row r="16793" spans="1:12" hidden="1" outlineLevel="1">
      <c r="A16793" s="438" t="s">
        <v>421</v>
      </c>
      <c r="B16793" s="549">
        <v>43170</v>
      </c>
      <c r="C16793" s="554" t="s">
        <v>2598</v>
      </c>
      <c r="D16793" s="587">
        <v>180</v>
      </c>
      <c r="E16793" s="28"/>
      <c r="H16793" s="1009"/>
      <c r="I16793" s="249"/>
      <c r="K16793" s="13"/>
      <c r="L16793" s="13"/>
    </row>
    <row r="16794" spans="1:12" hidden="1" outlineLevel="1">
      <c r="B16794" s="249"/>
      <c r="E16794" s="399"/>
      <c r="F16794" s="182"/>
      <c r="G16794" s="182"/>
      <c r="H16794" s="1009"/>
      <c r="I16794" s="249"/>
      <c r="K16794" s="13"/>
      <c r="L16794" s="13"/>
    </row>
    <row r="16795" spans="1:12" hidden="1" outlineLevel="1">
      <c r="B16795" s="249"/>
      <c r="I16795" s="249"/>
      <c r="K16795" s="13"/>
      <c r="L16795" s="13"/>
    </row>
    <row r="16796" spans="1:12" hidden="1" outlineLevel="1">
      <c r="B16796" s="249">
        <v>43160</v>
      </c>
      <c r="C16796" s="236" t="s">
        <v>367</v>
      </c>
      <c r="D16796" s="2">
        <v>100</v>
      </c>
      <c r="G16796" s="182"/>
      <c r="H16796" s="1009"/>
      <c r="I16796" s="32"/>
      <c r="K16796" s="13"/>
      <c r="L16796" s="13"/>
    </row>
    <row r="16797" spans="1:12" hidden="1" outlineLevel="1">
      <c r="B16797" s="249">
        <v>43160</v>
      </c>
      <c r="C16797" s="236" t="s">
        <v>9469</v>
      </c>
      <c r="D16797" s="2">
        <v>400</v>
      </c>
      <c r="H16797" s="1009"/>
      <c r="I16797" s="32"/>
      <c r="K16797" s="13"/>
      <c r="L16797" s="13"/>
    </row>
    <row r="16798" spans="1:12" hidden="1" outlineLevel="1">
      <c r="B16798" s="249">
        <v>43160</v>
      </c>
      <c r="C16798" s="1" t="s">
        <v>525</v>
      </c>
      <c r="D16798" s="2">
        <v>100</v>
      </c>
      <c r="F16798" s="1" t="s">
        <v>9024</v>
      </c>
      <c r="G16798" s="870">
        <v>3000</v>
      </c>
      <c r="H16798" s="1009"/>
      <c r="I16798" s="32"/>
      <c r="K16798" s="13"/>
      <c r="L16798" s="13"/>
    </row>
    <row r="16799" spans="1:12" hidden="1" outlineLevel="1">
      <c r="B16799" s="249">
        <v>43161</v>
      </c>
      <c r="C16799" s="1" t="s">
        <v>525</v>
      </c>
      <c r="D16799" s="2">
        <v>270</v>
      </c>
      <c r="F16799" s="1" t="s">
        <v>9035</v>
      </c>
      <c r="G16799" s="870">
        <v>1500</v>
      </c>
      <c r="I16799" s="32"/>
      <c r="K16799" s="13"/>
      <c r="L16799" s="13"/>
    </row>
    <row r="16800" spans="1:12" hidden="1" outlineLevel="1">
      <c r="B16800" s="249">
        <v>43162</v>
      </c>
      <c r="C16800" s="1" t="s">
        <v>525</v>
      </c>
      <c r="D16800" s="2">
        <v>150</v>
      </c>
      <c r="F16800" s="978" t="s">
        <v>9036</v>
      </c>
      <c r="G16800" s="1547">
        <f>G16798-G16799</f>
        <v>1500</v>
      </c>
      <c r="H16800" s="1009"/>
      <c r="I16800" s="32"/>
      <c r="K16800" s="13"/>
      <c r="L16800" s="13"/>
    </row>
    <row r="16801" spans="2:12" hidden="1" outlineLevel="1">
      <c r="B16801" s="249">
        <v>43162</v>
      </c>
      <c r="C16801" s="1" t="s">
        <v>2951</v>
      </c>
      <c r="D16801" s="2">
        <v>50</v>
      </c>
      <c r="F16801" s="978" t="s">
        <v>12</v>
      </c>
      <c r="G16801" s="1547">
        <v>150</v>
      </c>
      <c r="H16801" s="1009"/>
      <c r="I16801" s="32"/>
      <c r="K16801" s="13"/>
      <c r="L16801" s="13"/>
    </row>
    <row r="16802" spans="2:12" hidden="1" outlineLevel="1">
      <c r="B16802" s="249">
        <v>43162</v>
      </c>
      <c r="C16802" s="1" t="s">
        <v>431</v>
      </c>
      <c r="D16802" s="2">
        <v>30</v>
      </c>
      <c r="F16802" s="978" t="s">
        <v>2138</v>
      </c>
      <c r="G16802" s="1547">
        <v>163</v>
      </c>
      <c r="I16802" s="32"/>
      <c r="K16802" s="13"/>
      <c r="L16802" s="13"/>
    </row>
    <row r="16803" spans="2:12" hidden="1" outlineLevel="1">
      <c r="B16803" s="249">
        <v>43163</v>
      </c>
      <c r="C16803" s="1" t="s">
        <v>246</v>
      </c>
      <c r="D16803" s="2">
        <v>430</v>
      </c>
      <c r="F16803" s="978" t="s">
        <v>9110</v>
      </c>
      <c r="G16803" s="1547">
        <v>560</v>
      </c>
      <c r="H16803" s="1009"/>
      <c r="I16803" s="32"/>
      <c r="K16803" s="13"/>
      <c r="L16803" s="13"/>
    </row>
    <row r="16804" spans="2:12" hidden="1" outlineLevel="1">
      <c r="B16804" s="249">
        <v>43163</v>
      </c>
      <c r="C16804" s="1" t="s">
        <v>918</v>
      </c>
      <c r="D16804" s="2">
        <v>90</v>
      </c>
      <c r="F16804" s="978" t="s">
        <v>9109</v>
      </c>
      <c r="G16804" s="1547">
        <v>1000</v>
      </c>
      <c r="H16804" s="1009"/>
      <c r="I16804" s="32"/>
      <c r="K16804" s="13"/>
      <c r="L16804" s="13"/>
    </row>
    <row r="16805" spans="2:12" hidden="1" outlineLevel="1">
      <c r="B16805" s="249">
        <v>43163</v>
      </c>
      <c r="C16805" s="1" t="s">
        <v>289</v>
      </c>
      <c r="D16805" s="2">
        <v>30</v>
      </c>
      <c r="G16805" s="870">
        <f>SUM(G16800:G16804)</f>
        <v>3373</v>
      </c>
      <c r="I16805" s="32"/>
      <c r="K16805" s="13"/>
      <c r="L16805" s="13"/>
    </row>
    <row r="16806" spans="2:12" hidden="1" outlineLevel="1">
      <c r="B16806" s="249">
        <v>43163</v>
      </c>
      <c r="C16806" s="1" t="s">
        <v>246</v>
      </c>
      <c r="D16806" s="2">
        <v>140</v>
      </c>
      <c r="F16806" s="1" t="s">
        <v>9161</v>
      </c>
      <c r="G16806" s="870">
        <v>2000</v>
      </c>
      <c r="I16806" s="32"/>
      <c r="K16806" s="13"/>
      <c r="L16806" s="13"/>
    </row>
    <row r="16807" spans="2:12" hidden="1" outlineLevel="1">
      <c r="B16807" s="249">
        <v>43163</v>
      </c>
      <c r="C16807" s="1" t="s">
        <v>23</v>
      </c>
      <c r="D16807" s="2">
        <v>75</v>
      </c>
      <c r="F16807" s="1" t="s">
        <v>9036</v>
      </c>
      <c r="G16807" s="870">
        <f>G16805-G16806</f>
        <v>1373</v>
      </c>
      <c r="I16807" s="32"/>
      <c r="K16807" s="13"/>
      <c r="L16807" s="13"/>
    </row>
    <row r="16808" spans="2:12" hidden="1" outlineLevel="1">
      <c r="B16808" s="249">
        <v>43164</v>
      </c>
      <c r="C16808" s="1" t="s">
        <v>525</v>
      </c>
      <c r="D16808" s="2">
        <v>185</v>
      </c>
      <c r="F16808" s="1" t="s">
        <v>9257</v>
      </c>
      <c r="G16808" s="870">
        <v>1500</v>
      </c>
      <c r="I16808" s="32"/>
      <c r="K16808" s="13"/>
      <c r="L16808" s="13"/>
    </row>
    <row r="16809" spans="2:12" hidden="1" outlineLevel="1">
      <c r="B16809" s="249">
        <v>43164</v>
      </c>
      <c r="C16809" s="1" t="s">
        <v>111</v>
      </c>
      <c r="D16809" s="2">
        <v>40</v>
      </c>
      <c r="F16809" s="1" t="s">
        <v>3546</v>
      </c>
      <c r="G16809" s="399">
        <f>SUM(G16807:G16808)</f>
        <v>2873</v>
      </c>
      <c r="H16809" s="1009"/>
      <c r="I16809" s="32"/>
      <c r="K16809" s="13"/>
      <c r="L16809" s="13"/>
    </row>
    <row r="16810" spans="2:12" hidden="1" outlineLevel="1">
      <c r="B16810" s="249">
        <v>43165</v>
      </c>
      <c r="C16810" s="1" t="s">
        <v>525</v>
      </c>
      <c r="D16810" s="2">
        <v>100</v>
      </c>
      <c r="G16810" s="399"/>
      <c r="I16810" s="32"/>
      <c r="K16810" s="13"/>
      <c r="L16810" s="13"/>
    </row>
    <row r="16811" spans="2:12" hidden="1" outlineLevel="1">
      <c r="B16811" s="249">
        <v>43166</v>
      </c>
      <c r="C16811" s="1" t="s">
        <v>525</v>
      </c>
      <c r="D16811" s="2">
        <v>180</v>
      </c>
      <c r="F16811" s="1" t="s">
        <v>9259</v>
      </c>
      <c r="G16811" s="870">
        <v>1873</v>
      </c>
      <c r="I16811" s="32"/>
      <c r="K16811" s="13"/>
      <c r="L16811" s="13"/>
    </row>
    <row r="16812" spans="2:12" hidden="1" outlineLevel="1">
      <c r="B16812" s="249">
        <v>43166</v>
      </c>
      <c r="C16812" s="1" t="s">
        <v>23</v>
      </c>
      <c r="D16812" s="2">
        <v>170</v>
      </c>
      <c r="F16812" s="804" t="s">
        <v>9260</v>
      </c>
      <c r="G16812" s="622">
        <v>1000</v>
      </c>
      <c r="I16812" s="32"/>
      <c r="K16812" s="13"/>
    </row>
    <row r="16813" spans="2:12" hidden="1" outlineLevel="1">
      <c r="B16813" s="249">
        <v>43167</v>
      </c>
      <c r="C16813" s="1" t="s">
        <v>7913</v>
      </c>
      <c r="D16813" s="2">
        <v>400</v>
      </c>
      <c r="I16813" s="32"/>
      <c r="K16813" s="13"/>
    </row>
    <row r="16814" spans="2:12" hidden="1" outlineLevel="1">
      <c r="B16814" s="249">
        <v>43167</v>
      </c>
      <c r="C16814" s="1" t="s">
        <v>525</v>
      </c>
      <c r="D16814" s="2">
        <v>100</v>
      </c>
      <c r="F16814" s="1" t="s">
        <v>9258</v>
      </c>
      <c r="G16814" s="870">
        <v>3500</v>
      </c>
      <c r="I16814" s="32"/>
      <c r="K16814" s="13"/>
    </row>
    <row r="16815" spans="2:12" hidden="1" outlineLevel="1">
      <c r="B16815" s="249">
        <v>43167</v>
      </c>
      <c r="C16815" s="1" t="s">
        <v>23</v>
      </c>
      <c r="D16815" s="2">
        <v>125</v>
      </c>
      <c r="F16815" s="1" t="s">
        <v>9256</v>
      </c>
      <c r="G16815" s="870">
        <v>1000</v>
      </c>
      <c r="I16815" s="32"/>
      <c r="J16815" s="2"/>
      <c r="K16815" s="13"/>
    </row>
    <row r="16816" spans="2:12" hidden="1" outlineLevel="1">
      <c r="B16816" s="249">
        <v>43167</v>
      </c>
      <c r="C16816" s="1" t="s">
        <v>114</v>
      </c>
      <c r="D16816" s="2">
        <v>70</v>
      </c>
      <c r="G16816" s="870">
        <f>SUM(G16814:G16815)</f>
        <v>4500</v>
      </c>
      <c r="K16816" s="13"/>
    </row>
    <row r="16817" spans="2:11" hidden="1" outlineLevel="1">
      <c r="B16817" s="249">
        <v>43168</v>
      </c>
      <c r="C16817" s="1" t="s">
        <v>525</v>
      </c>
      <c r="D16817" s="2">
        <v>100</v>
      </c>
      <c r="G16817" s="870">
        <f>G16816-G16811</f>
        <v>2627</v>
      </c>
      <c r="I16817" s="32"/>
      <c r="K16817" s="13"/>
    </row>
    <row r="16818" spans="2:11" hidden="1" outlineLevel="1">
      <c r="B16818" s="249">
        <v>43168</v>
      </c>
      <c r="C16818" s="1" t="s">
        <v>114</v>
      </c>
      <c r="D16818" s="2">
        <v>110</v>
      </c>
      <c r="F16818" s="1" t="s">
        <v>9261</v>
      </c>
      <c r="G16818" s="870">
        <v>2700</v>
      </c>
      <c r="H16818" s="1009"/>
      <c r="K16818" s="13"/>
    </row>
    <row r="16819" spans="2:11" hidden="1" outlineLevel="1">
      <c r="B16819" s="249">
        <v>43168</v>
      </c>
      <c r="C16819" s="1" t="s">
        <v>23</v>
      </c>
      <c r="D16819" s="2">
        <v>370</v>
      </c>
      <c r="G16819" s="870"/>
      <c r="K16819" s="13"/>
    </row>
    <row r="16820" spans="2:11" hidden="1" outlineLevel="1">
      <c r="B16820" s="249">
        <v>43168</v>
      </c>
      <c r="C16820" s="1" t="s">
        <v>220</v>
      </c>
      <c r="D16820" s="2">
        <v>40</v>
      </c>
      <c r="F16820" s="804" t="s">
        <v>9325</v>
      </c>
      <c r="G16820" s="622">
        <v>5000</v>
      </c>
      <c r="K16820" s="13"/>
    </row>
    <row r="16821" spans="2:11" hidden="1" outlineLevel="1">
      <c r="B16821" s="249">
        <v>43169</v>
      </c>
      <c r="C16821" s="1" t="s">
        <v>246</v>
      </c>
      <c r="D16821" s="2">
        <v>200</v>
      </c>
      <c r="K16821" s="13"/>
    </row>
    <row r="16822" spans="2:11" hidden="1" outlineLevel="1">
      <c r="B16822" s="249">
        <v>43169</v>
      </c>
      <c r="C16822" s="1" t="s">
        <v>336</v>
      </c>
      <c r="D16822" s="2">
        <v>60</v>
      </c>
      <c r="F16822" s="804" t="s">
        <v>9351</v>
      </c>
      <c r="G16822" s="622">
        <v>2500</v>
      </c>
      <c r="K16822" s="13"/>
    </row>
    <row r="16823" spans="2:11" hidden="1" outlineLevel="1">
      <c r="B16823" s="249">
        <v>43169</v>
      </c>
      <c r="C16823" s="1" t="s">
        <v>114</v>
      </c>
      <c r="D16823" s="2">
        <v>130</v>
      </c>
      <c r="G16823" s="399"/>
      <c r="H16823" s="1009"/>
    </row>
    <row r="16824" spans="2:11" hidden="1" outlineLevel="1">
      <c r="B16824" s="249">
        <v>43170</v>
      </c>
      <c r="C16824" s="1" t="s">
        <v>9484</v>
      </c>
      <c r="D16824" s="2">
        <v>250</v>
      </c>
      <c r="F16824" s="249"/>
      <c r="K16824" s="13"/>
    </row>
    <row r="16825" spans="2:11" hidden="1" outlineLevel="1">
      <c r="B16825" s="249">
        <v>43170</v>
      </c>
      <c r="C16825" s="1" t="s">
        <v>7133</v>
      </c>
      <c r="D16825" s="2">
        <v>80</v>
      </c>
      <c r="F16825" s="2" t="s">
        <v>9335</v>
      </c>
      <c r="G16825" s="2">
        <v>500</v>
      </c>
    </row>
    <row r="16826" spans="2:11" hidden="1" outlineLevel="1">
      <c r="B16826" s="249">
        <v>43170</v>
      </c>
      <c r="C16826" s="1" t="s">
        <v>114</v>
      </c>
      <c r="D16826" s="2">
        <v>30</v>
      </c>
      <c r="F16826" s="1" t="s">
        <v>9334</v>
      </c>
      <c r="G16826" s="2">
        <v>750</v>
      </c>
    </row>
    <row r="16827" spans="2:11" hidden="1" outlineLevel="1">
      <c r="B16827" s="249">
        <v>43170</v>
      </c>
      <c r="C16827" s="1" t="s">
        <v>18</v>
      </c>
      <c r="D16827" s="2">
        <v>305</v>
      </c>
      <c r="F16827" s="1" t="s">
        <v>9356</v>
      </c>
      <c r="G16827" s="2">
        <v>200</v>
      </c>
    </row>
    <row r="16828" spans="2:11" hidden="1" outlineLevel="1">
      <c r="B16828" s="249">
        <v>43170</v>
      </c>
      <c r="C16828" s="1" t="s">
        <v>431</v>
      </c>
      <c r="D16828" s="2">
        <v>10</v>
      </c>
      <c r="F16828" s="1362"/>
      <c r="G16828" s="1362"/>
      <c r="I16828" s="72"/>
      <c r="K16828" s="2"/>
    </row>
    <row r="16829" spans="2:11" hidden="1" outlineLevel="1">
      <c r="B16829" s="249">
        <v>43170</v>
      </c>
      <c r="C16829" s="1" t="s">
        <v>289</v>
      </c>
      <c r="D16829" s="2">
        <v>200</v>
      </c>
      <c r="F16829" s="298" t="s">
        <v>9325</v>
      </c>
      <c r="G16829" s="1644">
        <v>5000</v>
      </c>
      <c r="I16829" s="32"/>
      <c r="K16829" s="2"/>
    </row>
    <row r="16830" spans="2:11" hidden="1" outlineLevel="1">
      <c r="B16830" s="249">
        <v>43171</v>
      </c>
      <c r="C16830" s="1" t="s">
        <v>525</v>
      </c>
      <c r="D16830" s="2">
        <v>150</v>
      </c>
      <c r="F16830" s="2" t="s">
        <v>9438</v>
      </c>
    </row>
    <row r="16831" spans="2:11" hidden="1" outlineLevel="1">
      <c r="B16831" s="249">
        <v>43171</v>
      </c>
      <c r="C16831" s="1" t="s">
        <v>51</v>
      </c>
      <c r="D16831" s="2">
        <v>270</v>
      </c>
    </row>
    <row r="16832" spans="2:11" hidden="1" outlineLevel="1">
      <c r="B16832" s="249">
        <v>43172</v>
      </c>
      <c r="C16832" s="1" t="s">
        <v>525</v>
      </c>
      <c r="D16832" s="2">
        <v>130</v>
      </c>
      <c r="F16832" s="804" t="s">
        <v>3546</v>
      </c>
      <c r="G16832" s="1643">
        <f>G16822+G16812</f>
        <v>3500</v>
      </c>
    </row>
    <row r="16833" spans="2:9" hidden="1" outlineLevel="1">
      <c r="B16833" s="249">
        <v>43172</v>
      </c>
      <c r="C16833" s="1" t="s">
        <v>12</v>
      </c>
      <c r="D16833" s="2">
        <v>60</v>
      </c>
      <c r="F16833" s="804" t="s">
        <v>9393</v>
      </c>
      <c r="G16833" s="1643">
        <f>2000</f>
        <v>2000</v>
      </c>
    </row>
    <row r="16834" spans="2:9" hidden="1" outlineLevel="1">
      <c r="B16834" s="249">
        <v>43172</v>
      </c>
      <c r="C16834" s="1" t="s">
        <v>114</v>
      </c>
      <c r="D16834" s="2">
        <v>220</v>
      </c>
      <c r="F16834" s="298" t="s">
        <v>5273</v>
      </c>
      <c r="G16834" s="1645">
        <f>G16832-G16833</f>
        <v>1500</v>
      </c>
    </row>
    <row r="16835" spans="2:9" hidden="1" outlineLevel="1">
      <c r="B16835" s="249">
        <v>43173</v>
      </c>
      <c r="C16835" s="1" t="s">
        <v>525</v>
      </c>
      <c r="D16835" s="2">
        <v>200</v>
      </c>
      <c r="F16835" s="1" t="s">
        <v>9480</v>
      </c>
    </row>
    <row r="16836" spans="2:9" hidden="1" outlineLevel="1">
      <c r="B16836" s="249">
        <v>43173</v>
      </c>
      <c r="C16836" s="1" t="s">
        <v>23</v>
      </c>
      <c r="D16836" s="2">
        <v>100</v>
      </c>
      <c r="H16836" s="2"/>
      <c r="I16836" s="2"/>
    </row>
    <row r="16837" spans="2:9" hidden="1" outlineLevel="1">
      <c r="B16837" s="249">
        <v>43174</v>
      </c>
      <c r="C16837" s="1" t="s">
        <v>525</v>
      </c>
      <c r="D16837" s="2">
        <v>100</v>
      </c>
      <c r="H16837" s="2"/>
      <c r="I16837" s="2"/>
    </row>
    <row r="16838" spans="2:9" hidden="1" outlineLevel="1">
      <c r="B16838" s="249">
        <v>43174</v>
      </c>
      <c r="C16838" s="1" t="s">
        <v>7222</v>
      </c>
      <c r="D16838" s="2">
        <v>100</v>
      </c>
      <c r="F16838" s="298" t="s">
        <v>9474</v>
      </c>
      <c r="G16838" s="1645">
        <v>1000</v>
      </c>
      <c r="H16838" s="2"/>
      <c r="I16838" s="2"/>
    </row>
    <row r="16839" spans="2:9" hidden="1" outlineLevel="1">
      <c r="B16839" s="249">
        <v>43174</v>
      </c>
      <c r="C16839" s="1" t="s">
        <v>18</v>
      </c>
      <c r="D16839" s="2">
        <v>120</v>
      </c>
      <c r="G16839" s="2"/>
      <c r="H16839" s="2"/>
      <c r="I16839" s="2"/>
    </row>
    <row r="16840" spans="2:9" hidden="1" outlineLevel="1">
      <c r="B16840" s="249">
        <v>43174</v>
      </c>
      <c r="C16840" s="1" t="s">
        <v>114</v>
      </c>
      <c r="D16840" s="2">
        <v>60</v>
      </c>
      <c r="F16840" s="1" t="s">
        <v>9474</v>
      </c>
      <c r="G16840" s="2">
        <v>200</v>
      </c>
      <c r="H16840" s="2"/>
      <c r="I16840" s="2"/>
    </row>
    <row r="16841" spans="2:9" hidden="1" outlineLevel="1">
      <c r="B16841" s="249">
        <v>43174</v>
      </c>
      <c r="C16841" s="1" t="s">
        <v>23</v>
      </c>
      <c r="D16841" s="2">
        <v>60</v>
      </c>
      <c r="F16841" s="2" t="s">
        <v>23</v>
      </c>
      <c r="G16841" s="2">
        <v>70</v>
      </c>
      <c r="H16841" s="2"/>
      <c r="I16841" s="2"/>
    </row>
    <row r="16842" spans="2:9" hidden="1" outlineLevel="1">
      <c r="B16842" s="249">
        <v>43174</v>
      </c>
      <c r="C16842" s="1" t="s">
        <v>401</v>
      </c>
      <c r="D16842" s="2">
        <v>60</v>
      </c>
      <c r="F16842" s="2" t="s">
        <v>9495</v>
      </c>
      <c r="G16842" s="2">
        <f>SUM(G16840:G16841)</f>
        <v>270</v>
      </c>
      <c r="H16842" s="2"/>
      <c r="I16842" s="2"/>
    </row>
    <row r="16843" spans="2:9" hidden="1" outlineLevel="1">
      <c r="B16843" s="249">
        <v>43175</v>
      </c>
      <c r="C16843" s="1" t="s">
        <v>57</v>
      </c>
      <c r="D16843" s="2">
        <v>540</v>
      </c>
      <c r="G16843" s="2"/>
      <c r="H16843" s="2"/>
    </row>
    <row r="16844" spans="2:9" hidden="1" outlineLevel="1">
      <c r="B16844" s="249">
        <v>43175</v>
      </c>
      <c r="C16844" s="1" t="s">
        <v>6256</v>
      </c>
      <c r="D16844" s="2">
        <v>1000</v>
      </c>
      <c r="F16844" s="294" t="s">
        <v>9496</v>
      </c>
      <c r="G16844" s="294">
        <f>5800/2</f>
        <v>2900</v>
      </c>
      <c r="H16844" s="2"/>
    </row>
    <row r="16845" spans="2:9" hidden="1" outlineLevel="1">
      <c r="B16845" s="249">
        <v>43176</v>
      </c>
      <c r="C16845" s="1" t="s">
        <v>589</v>
      </c>
      <c r="D16845" s="2">
        <v>430</v>
      </c>
      <c r="F16845" s="294" t="s">
        <v>9497</v>
      </c>
      <c r="G16845" s="294">
        <v>200</v>
      </c>
      <c r="H16845" s="7"/>
    </row>
    <row r="16846" spans="2:9" hidden="1" outlineLevel="1">
      <c r="B16846" s="249">
        <v>43176</v>
      </c>
      <c r="C16846" s="1" t="s">
        <v>51</v>
      </c>
      <c r="D16846" s="2">
        <v>120</v>
      </c>
      <c r="F16846" s="294" t="s">
        <v>957</v>
      </c>
      <c r="G16846" s="294">
        <v>1000</v>
      </c>
      <c r="H16846" s="7"/>
    </row>
    <row r="16847" spans="2:9" hidden="1" outlineLevel="1">
      <c r="B16847" s="249">
        <v>43176</v>
      </c>
      <c r="C16847" s="308" t="s">
        <v>9502</v>
      </c>
      <c r="D16847" s="2">
        <v>40</v>
      </c>
      <c r="F16847" s="280"/>
      <c r="G16847" s="294">
        <f>SUM(G16844:G16846)</f>
        <v>4100</v>
      </c>
      <c r="H16847" s="7"/>
    </row>
    <row r="16848" spans="2:9" hidden="1" outlineLevel="1">
      <c r="B16848" s="249">
        <v>43176</v>
      </c>
      <c r="C16848" s="1" t="s">
        <v>525</v>
      </c>
      <c r="D16848" s="2">
        <v>20</v>
      </c>
      <c r="F16848" s="280" t="s">
        <v>9498</v>
      </c>
      <c r="G16848" s="294">
        <v>2000</v>
      </c>
    </row>
    <row r="16849" spans="2:15" hidden="1" outlineLevel="1">
      <c r="B16849" s="249">
        <v>43176</v>
      </c>
      <c r="C16849" s="1" t="s">
        <v>246</v>
      </c>
      <c r="D16849" s="2">
        <v>350</v>
      </c>
      <c r="F16849" s="804" t="s">
        <v>5273</v>
      </c>
      <c r="G16849" s="769">
        <f>G16847-G16848</f>
        <v>2100</v>
      </c>
    </row>
    <row r="16850" spans="2:15" hidden="1" outlineLevel="1">
      <c r="B16850" s="249">
        <v>43177</v>
      </c>
      <c r="C16850" s="1" t="s">
        <v>114</v>
      </c>
      <c r="D16850" s="2">
        <v>340</v>
      </c>
    </row>
    <row r="16851" spans="2:15" hidden="1" outlineLevel="1">
      <c r="B16851" s="249">
        <v>43177</v>
      </c>
      <c r="C16851" s="1" t="s">
        <v>9505</v>
      </c>
      <c r="D16851" s="2">
        <v>240</v>
      </c>
      <c r="F16851" s="2" t="s">
        <v>57</v>
      </c>
      <c r="G16851" s="2"/>
    </row>
    <row r="16852" spans="2:15" hidden="1" outlineLevel="1">
      <c r="B16852" s="249">
        <v>43177</v>
      </c>
      <c r="C16852" s="1" t="s">
        <v>5576</v>
      </c>
      <c r="D16852" s="2">
        <v>100</v>
      </c>
      <c r="F16852" s="2" t="s">
        <v>9492</v>
      </c>
      <c r="G16852" s="2">
        <v>245</v>
      </c>
    </row>
    <row r="16853" spans="2:15" hidden="1" outlineLevel="1">
      <c r="B16853" s="249">
        <v>43177</v>
      </c>
      <c r="C16853" s="1" t="s">
        <v>18</v>
      </c>
      <c r="D16853" s="2">
        <v>120</v>
      </c>
      <c r="F16853" s="1" t="s">
        <v>9494</v>
      </c>
      <c r="G16853" s="2">
        <v>123</v>
      </c>
    </row>
    <row r="16854" spans="2:15" hidden="1" outlineLevel="1">
      <c r="B16854" s="249">
        <v>43177</v>
      </c>
      <c r="C16854" s="1" t="s">
        <v>289</v>
      </c>
      <c r="D16854" s="2">
        <v>30</v>
      </c>
      <c r="F16854" s="2"/>
      <c r="G16854" s="2">
        <f>SUM(G16852:G16853)</f>
        <v>368</v>
      </c>
    </row>
    <row r="16855" spans="2:15" hidden="1" outlineLevel="1">
      <c r="B16855" s="249">
        <v>43178</v>
      </c>
      <c r="C16855" s="1" t="s">
        <v>525</v>
      </c>
      <c r="D16855" s="2">
        <v>150</v>
      </c>
      <c r="F16855" s="1" t="s">
        <v>57</v>
      </c>
      <c r="G16855" s="2">
        <f>(27*7)+(4*20)</f>
        <v>269</v>
      </c>
    </row>
    <row r="16856" spans="2:15" hidden="1" outlineLevel="1">
      <c r="B16856" s="249">
        <v>43178</v>
      </c>
      <c r="C16856" s="1" t="s">
        <v>246</v>
      </c>
      <c r="D16856" s="2">
        <v>220</v>
      </c>
      <c r="G16856" s="2">
        <f>SUM(G16854:G16855)</f>
        <v>637</v>
      </c>
    </row>
    <row r="16857" spans="2:15" hidden="1" outlineLevel="1">
      <c r="B16857" s="249">
        <v>43179</v>
      </c>
      <c r="C16857" s="1" t="s">
        <v>525</v>
      </c>
      <c r="D16857" s="2">
        <v>220</v>
      </c>
      <c r="F16857" s="2" t="s">
        <v>9491</v>
      </c>
      <c r="G16857" s="454">
        <f>1040-637</f>
        <v>403</v>
      </c>
    </row>
    <row r="16858" spans="2:15" hidden="1" outlineLevel="1">
      <c r="B16858" s="249">
        <v>43179</v>
      </c>
      <c r="C16858" s="1" t="s">
        <v>23</v>
      </c>
      <c r="D16858" s="2">
        <v>70</v>
      </c>
      <c r="F16858" s="1" t="s">
        <v>9493</v>
      </c>
    </row>
    <row r="16859" spans="2:15" hidden="1" outlineLevel="1">
      <c r="B16859" s="249">
        <v>43180</v>
      </c>
      <c r="C16859" s="1" t="s">
        <v>154</v>
      </c>
      <c r="D16859" s="2">
        <v>125</v>
      </c>
      <c r="F16859" s="2"/>
    </row>
    <row r="16860" spans="2:15" hidden="1" outlineLevel="1">
      <c r="B16860" s="249">
        <v>43180</v>
      </c>
      <c r="C16860" s="1" t="s">
        <v>367</v>
      </c>
      <c r="D16860" s="2">
        <v>10</v>
      </c>
    </row>
    <row r="16861" spans="2:15" hidden="1" outlineLevel="1">
      <c r="B16861" s="249">
        <v>43180</v>
      </c>
      <c r="C16861" s="1" t="s">
        <v>224</v>
      </c>
      <c r="D16861" s="2">
        <v>10</v>
      </c>
      <c r="F16861" s="2"/>
    </row>
    <row r="16862" spans="2:15" hidden="1" outlineLevel="1">
      <c r="B16862" s="249">
        <v>43180</v>
      </c>
      <c r="C16862" s="1" t="s">
        <v>226</v>
      </c>
      <c r="D16862" s="2">
        <v>50</v>
      </c>
      <c r="F16862" s="233"/>
      <c r="G16862"/>
      <c r="H16862"/>
      <c r="I16862"/>
      <c r="J16862"/>
      <c r="K16862"/>
      <c r="L16862"/>
      <c r="M16862"/>
      <c r="N16862"/>
      <c r="O16862"/>
    </row>
    <row r="16863" spans="2:15" hidden="1" outlineLevel="1">
      <c r="B16863" s="249">
        <v>43180</v>
      </c>
      <c r="C16863" s="1" t="s">
        <v>346</v>
      </c>
      <c r="D16863" s="2">
        <v>30</v>
      </c>
    </row>
    <row r="16864" spans="2:15" hidden="1" outlineLevel="1">
      <c r="B16864" s="249">
        <v>43180</v>
      </c>
      <c r="C16864" s="1" t="s">
        <v>173</v>
      </c>
      <c r="D16864" s="2">
        <v>50</v>
      </c>
      <c r="G16864" s="2"/>
      <c r="I16864" s="32"/>
      <c r="K16864" s="2"/>
    </row>
    <row r="16865" spans="2:11" hidden="1" outlineLevel="1">
      <c r="B16865" s="249">
        <v>43180</v>
      </c>
      <c r="C16865" s="2" t="s">
        <v>114</v>
      </c>
      <c r="D16865" s="2">
        <v>50</v>
      </c>
      <c r="F16865" s="2"/>
      <c r="I16865" s="32"/>
      <c r="K16865" s="2"/>
    </row>
    <row r="16866" spans="2:11" hidden="1" outlineLevel="1">
      <c r="B16866" s="249">
        <v>43180</v>
      </c>
      <c r="C16866" s="267" t="s">
        <v>12</v>
      </c>
      <c r="D16866" s="2">
        <v>315</v>
      </c>
      <c r="F16866" s="2"/>
    </row>
    <row r="16867" spans="2:11" hidden="1" outlineLevel="1">
      <c r="B16867" s="249">
        <v>43180</v>
      </c>
      <c r="C16867" s="267" t="s">
        <v>9507</v>
      </c>
      <c r="D16867" s="2">
        <v>120</v>
      </c>
      <c r="F16867" s="2"/>
    </row>
    <row r="16868" spans="2:11" hidden="1" outlineLevel="1">
      <c r="B16868" s="249">
        <v>43180</v>
      </c>
      <c r="C16868" s="267" t="s">
        <v>173</v>
      </c>
      <c r="D16868" s="2">
        <v>70</v>
      </c>
      <c r="F16868" s="2"/>
      <c r="G16868" s="2"/>
    </row>
    <row r="16869" spans="2:11" hidden="1" outlineLevel="1">
      <c r="B16869" s="249">
        <v>43180</v>
      </c>
      <c r="C16869" s="267" t="s">
        <v>401</v>
      </c>
      <c r="D16869" s="2">
        <v>50</v>
      </c>
      <c r="F16869" s="2"/>
    </row>
    <row r="16870" spans="2:11" hidden="1" outlineLevel="1">
      <c r="B16870" s="249">
        <v>43180</v>
      </c>
      <c r="C16870" s="1" t="s">
        <v>246</v>
      </c>
      <c r="D16870" s="2">
        <v>150</v>
      </c>
    </row>
    <row r="16871" spans="2:11" hidden="1" outlineLevel="1">
      <c r="B16871" s="249">
        <v>43180</v>
      </c>
      <c r="C16871" s="1" t="s">
        <v>23</v>
      </c>
      <c r="D16871" s="2">
        <v>80</v>
      </c>
    </row>
    <row r="16872" spans="2:11" hidden="1" outlineLevel="1">
      <c r="B16872" s="249">
        <v>43181</v>
      </c>
      <c r="C16872" s="1" t="s">
        <v>525</v>
      </c>
      <c r="D16872" s="2">
        <v>170</v>
      </c>
    </row>
    <row r="16873" spans="2:11" hidden="1" outlineLevel="1">
      <c r="B16873" s="249">
        <v>43181</v>
      </c>
      <c r="C16873" s="1" t="s">
        <v>9508</v>
      </c>
      <c r="D16873" s="2">
        <v>480</v>
      </c>
    </row>
    <row r="16874" spans="2:11" hidden="1" outlineLevel="1">
      <c r="B16874" s="249">
        <v>43181</v>
      </c>
      <c r="C16874" s="308" t="s">
        <v>23</v>
      </c>
      <c r="D16874" s="2">
        <v>230</v>
      </c>
      <c r="F16874" s="2"/>
    </row>
    <row r="16875" spans="2:11" hidden="1" outlineLevel="1">
      <c r="B16875" s="249">
        <v>43181</v>
      </c>
      <c r="C16875" s="1" t="s">
        <v>4068</v>
      </c>
      <c r="D16875" s="2">
        <v>30</v>
      </c>
    </row>
    <row r="16876" spans="2:11" hidden="1" outlineLevel="1">
      <c r="B16876" s="249">
        <v>43181</v>
      </c>
      <c r="C16876" s="1" t="s">
        <v>205</v>
      </c>
      <c r="D16876" s="2">
        <v>90</v>
      </c>
      <c r="F16876" s="2"/>
    </row>
    <row r="16877" spans="2:11" hidden="1" outlineLevel="1">
      <c r="B16877" s="249">
        <v>43182</v>
      </c>
      <c r="C16877" s="1" t="s">
        <v>9509</v>
      </c>
      <c r="D16877" s="2">
        <v>130</v>
      </c>
      <c r="F16877" s="2"/>
    </row>
    <row r="16878" spans="2:11" hidden="1" outlineLevel="1">
      <c r="B16878" s="249">
        <v>43182</v>
      </c>
      <c r="C16878" s="1" t="s">
        <v>9510</v>
      </c>
      <c r="D16878" s="2">
        <v>45</v>
      </c>
    </row>
    <row r="16879" spans="2:11" hidden="1" outlineLevel="1">
      <c r="B16879" s="249">
        <v>43182</v>
      </c>
      <c r="C16879" s="1" t="s">
        <v>187</v>
      </c>
      <c r="D16879" s="2">
        <v>85</v>
      </c>
    </row>
    <row r="16880" spans="2:11" hidden="1" outlineLevel="1">
      <c r="B16880" s="249">
        <v>43182</v>
      </c>
      <c r="C16880" s="1" t="s">
        <v>525</v>
      </c>
      <c r="D16880" s="2">
        <v>30</v>
      </c>
    </row>
    <row r="16881" spans="2:10" hidden="1" outlineLevel="1">
      <c r="B16881" s="249">
        <v>43182</v>
      </c>
      <c r="C16881" s="1" t="s">
        <v>12</v>
      </c>
      <c r="D16881" s="2">
        <v>170</v>
      </c>
      <c r="F16881" s="2"/>
    </row>
    <row r="16882" spans="2:10" hidden="1" outlineLevel="1">
      <c r="B16882" s="249">
        <v>43182</v>
      </c>
      <c r="C16882" s="1" t="s">
        <v>9511</v>
      </c>
      <c r="D16882" s="2">
        <v>150</v>
      </c>
      <c r="F16882" s="2"/>
    </row>
    <row r="16883" spans="2:10" hidden="1" outlineLevel="1">
      <c r="B16883" s="249">
        <v>43182</v>
      </c>
      <c r="C16883" s="1" t="s">
        <v>114</v>
      </c>
      <c r="D16883" s="2">
        <v>100</v>
      </c>
      <c r="F16883" s="2"/>
      <c r="H16883" s="7"/>
    </row>
    <row r="16884" spans="2:10" hidden="1" outlineLevel="1">
      <c r="B16884" s="249">
        <v>43182</v>
      </c>
      <c r="C16884" s="1" t="s">
        <v>223</v>
      </c>
      <c r="D16884" s="2">
        <v>30</v>
      </c>
      <c r="H16884" s="7"/>
    </row>
    <row r="16885" spans="2:10" hidden="1" outlineLevel="1">
      <c r="B16885" s="249">
        <v>43183</v>
      </c>
      <c r="C16885" s="1" t="s">
        <v>9518</v>
      </c>
      <c r="D16885" s="2">
        <v>85</v>
      </c>
      <c r="J16885" s="7"/>
    </row>
    <row r="16886" spans="2:10" hidden="1" outlineLevel="1">
      <c r="B16886" s="249">
        <v>43183</v>
      </c>
      <c r="C16886" s="1" t="s">
        <v>114</v>
      </c>
      <c r="D16886" s="2">
        <v>85</v>
      </c>
      <c r="F16886" s="2"/>
      <c r="J16886" s="7"/>
    </row>
    <row r="16887" spans="2:10" hidden="1" outlineLevel="1">
      <c r="B16887" s="249">
        <v>43183</v>
      </c>
      <c r="C16887" s="1" t="s">
        <v>7914</v>
      </c>
      <c r="D16887" s="2">
        <v>90</v>
      </c>
      <c r="F16887" s="2"/>
    </row>
    <row r="16888" spans="2:10" hidden="1" outlineLevel="1">
      <c r="B16888" s="249">
        <v>43183</v>
      </c>
      <c r="C16888" s="1" t="s">
        <v>401</v>
      </c>
      <c r="D16888" s="2">
        <v>20</v>
      </c>
      <c r="H16888" s="2"/>
    </row>
    <row r="16889" spans="2:10" hidden="1" outlineLevel="1">
      <c r="B16889" s="249">
        <v>43183</v>
      </c>
      <c r="C16889" s="1" t="s">
        <v>605</v>
      </c>
      <c r="D16889" s="2">
        <v>60</v>
      </c>
    </row>
    <row r="16890" spans="2:10" hidden="1" outlineLevel="1">
      <c r="B16890" s="249">
        <v>43183</v>
      </c>
      <c r="C16890" s="1" t="s">
        <v>23</v>
      </c>
      <c r="D16890" s="2">
        <v>200</v>
      </c>
    </row>
    <row r="16891" spans="2:10" hidden="1" outlineLevel="1">
      <c r="B16891" s="249">
        <v>43184</v>
      </c>
      <c r="C16891" s="1" t="s">
        <v>525</v>
      </c>
      <c r="D16891" s="2">
        <v>90</v>
      </c>
    </row>
    <row r="16892" spans="2:10" hidden="1" outlineLevel="1">
      <c r="B16892" s="249">
        <v>43184</v>
      </c>
      <c r="C16892" s="2" t="s">
        <v>220</v>
      </c>
      <c r="D16892" s="2">
        <v>30</v>
      </c>
    </row>
    <row r="16893" spans="2:10" hidden="1" outlineLevel="1">
      <c r="B16893" s="249">
        <v>43184</v>
      </c>
      <c r="C16893" s="267" t="s">
        <v>289</v>
      </c>
      <c r="D16893" s="2">
        <v>30</v>
      </c>
    </row>
    <row r="16894" spans="2:10" hidden="1" outlineLevel="1">
      <c r="B16894" s="249">
        <v>43185</v>
      </c>
      <c r="C16894" s="267" t="s">
        <v>525</v>
      </c>
      <c r="D16894" s="2">
        <v>100</v>
      </c>
    </row>
    <row r="16895" spans="2:10" hidden="1" outlineLevel="1">
      <c r="B16895" s="249">
        <v>43185</v>
      </c>
      <c r="C16895" s="267" t="s">
        <v>23</v>
      </c>
      <c r="D16895" s="2">
        <v>100</v>
      </c>
    </row>
    <row r="16896" spans="2:10" hidden="1" outlineLevel="1">
      <c r="B16896" s="249">
        <v>43186</v>
      </c>
      <c r="C16896" s="267" t="s">
        <v>525</v>
      </c>
      <c r="D16896" s="2">
        <v>420</v>
      </c>
    </row>
    <row r="16897" spans="2:4" hidden="1" outlineLevel="1">
      <c r="B16897" s="249">
        <v>43187</v>
      </c>
      <c r="C16897" s="1" t="s">
        <v>525</v>
      </c>
      <c r="D16897" s="2">
        <v>290</v>
      </c>
    </row>
    <row r="16898" spans="2:4" hidden="1" outlineLevel="1">
      <c r="B16898" s="249">
        <v>43187</v>
      </c>
      <c r="C16898" s="1" t="s">
        <v>23</v>
      </c>
      <c r="D16898" s="2">
        <v>130</v>
      </c>
    </row>
    <row r="16899" spans="2:4" hidden="1" outlineLevel="1">
      <c r="B16899" s="249">
        <v>43188</v>
      </c>
      <c r="C16899" s="267" t="s">
        <v>525</v>
      </c>
      <c r="D16899" s="2">
        <v>150</v>
      </c>
    </row>
    <row r="16900" spans="2:4" hidden="1" outlineLevel="1">
      <c r="B16900" s="249">
        <v>43188</v>
      </c>
      <c r="C16900" s="1" t="s">
        <v>246</v>
      </c>
      <c r="D16900" s="2">
        <v>50</v>
      </c>
    </row>
    <row r="16901" spans="2:4" hidden="1" outlineLevel="1">
      <c r="B16901" s="249">
        <v>43188</v>
      </c>
      <c r="C16901" s="1" t="s">
        <v>23</v>
      </c>
      <c r="D16901" s="2">
        <v>200</v>
      </c>
    </row>
    <row r="16902" spans="2:4" hidden="1" outlineLevel="1">
      <c r="B16902" s="249">
        <v>43189</v>
      </c>
      <c r="C16902" s="1" t="s">
        <v>525</v>
      </c>
      <c r="D16902" s="2">
        <v>100</v>
      </c>
    </row>
    <row r="16903" spans="2:4" hidden="1" outlineLevel="1">
      <c r="B16903" s="249">
        <v>43189</v>
      </c>
      <c r="C16903" s="1" t="s">
        <v>7377</v>
      </c>
      <c r="D16903" s="2">
        <v>60</v>
      </c>
    </row>
    <row r="16904" spans="2:4" hidden="1" outlineLevel="1">
      <c r="B16904" s="249">
        <v>43189</v>
      </c>
      <c r="C16904" s="1" t="s">
        <v>9554</v>
      </c>
      <c r="D16904" s="2">
        <v>150</v>
      </c>
    </row>
    <row r="16905" spans="2:4" hidden="1" outlineLevel="1">
      <c r="B16905" s="249">
        <v>43189</v>
      </c>
      <c r="C16905" s="1" t="s">
        <v>18</v>
      </c>
      <c r="D16905" s="2">
        <v>1010</v>
      </c>
    </row>
    <row r="16906" spans="2:4" hidden="1" outlineLevel="1">
      <c r="B16906" s="249">
        <v>43189</v>
      </c>
      <c r="C16906" s="1" t="s">
        <v>3731</v>
      </c>
      <c r="D16906" s="2">
        <v>100</v>
      </c>
    </row>
    <row r="16907" spans="2:4" hidden="1" outlineLevel="1">
      <c r="B16907" s="249">
        <v>43189</v>
      </c>
      <c r="C16907" s="1" t="s">
        <v>901</v>
      </c>
      <c r="D16907" s="2">
        <v>10</v>
      </c>
    </row>
    <row r="16908" spans="2:4" hidden="1" outlineLevel="1">
      <c r="B16908" s="249">
        <v>43189</v>
      </c>
      <c r="C16908" s="1" t="s">
        <v>9555</v>
      </c>
      <c r="D16908" s="2">
        <v>250</v>
      </c>
    </row>
    <row r="16909" spans="2:4" hidden="1" outlineLevel="1">
      <c r="B16909" s="249">
        <v>43189</v>
      </c>
      <c r="C16909" s="1" t="s">
        <v>401</v>
      </c>
      <c r="D16909" s="2">
        <v>120</v>
      </c>
    </row>
    <row r="16910" spans="2:4" hidden="1" outlineLevel="1">
      <c r="B16910" s="249">
        <v>43189</v>
      </c>
      <c r="C16910" s="1" t="s">
        <v>51</v>
      </c>
      <c r="D16910" s="2">
        <v>60</v>
      </c>
    </row>
    <row r="16911" spans="2:4" hidden="1" outlineLevel="1">
      <c r="B16911" s="249">
        <v>43189</v>
      </c>
      <c r="C16911" s="1" t="s">
        <v>114</v>
      </c>
      <c r="D16911" s="2">
        <v>150</v>
      </c>
    </row>
    <row r="16912" spans="2:4" hidden="1" outlineLevel="1">
      <c r="B16912" s="249">
        <v>43190</v>
      </c>
      <c r="C16912" s="1" t="s">
        <v>9558</v>
      </c>
      <c r="D16912" s="2">
        <v>100</v>
      </c>
    </row>
    <row r="16913" spans="1:12" hidden="1" outlineLevel="1">
      <c r="B16913" s="249">
        <v>43190</v>
      </c>
      <c r="C16913" s="1" t="s">
        <v>9559</v>
      </c>
      <c r="D16913" s="2">
        <v>925</v>
      </c>
      <c r="E16913" s="1" t="s">
        <v>3088</v>
      </c>
    </row>
    <row r="16914" spans="1:12" hidden="1" outlineLevel="1">
      <c r="B16914" s="249">
        <v>43190</v>
      </c>
      <c r="C16914" s="1" t="s">
        <v>9560</v>
      </c>
      <c r="D16914" s="2">
        <v>550</v>
      </c>
      <c r="E16914" s="1">
        <v>815</v>
      </c>
    </row>
    <row r="16915" spans="1:12" hidden="1" outlineLevel="1">
      <c r="B16915" s="249"/>
      <c r="C16915" s="205"/>
    </row>
    <row r="16916" spans="1:12" collapsed="1">
      <c r="B16916" s="249"/>
    </row>
    <row r="16917" spans="1:12">
      <c r="B16917" s="2472">
        <v>43191</v>
      </c>
      <c r="C16917" s="2472"/>
      <c r="D16917" s="2472"/>
      <c r="E16917" s="2472"/>
      <c r="F16917" s="2472"/>
      <c r="G16917" s="2472"/>
      <c r="H16917" s="2472"/>
      <c r="I16917" s="2472"/>
      <c r="J16917" s="2472"/>
      <c r="K16917" s="2472"/>
      <c r="L16917" s="2472"/>
    </row>
    <row r="16918" spans="1:12" hidden="1" outlineLevel="1">
      <c r="B16918" s="2473" t="s">
        <v>0</v>
      </c>
      <c r="C16918" s="2473"/>
      <c r="D16918" s="2473"/>
      <c r="I16918" s="249"/>
      <c r="J16918" s="236"/>
      <c r="K16918" s="2"/>
    </row>
    <row r="16919" spans="1:12" hidden="1" outlineLevel="1">
      <c r="B16919" s="3" t="s">
        <v>115</v>
      </c>
      <c r="C16919" s="3" t="s">
        <v>116</v>
      </c>
      <c r="D16919" s="4" t="s">
        <v>4</v>
      </c>
      <c r="I16919" s="249"/>
      <c r="J16919" s="236"/>
      <c r="K16919" s="2"/>
    </row>
    <row r="16920" spans="1:12" hidden="1" outlineLevel="1">
      <c r="A16920" s="438" t="s">
        <v>7431</v>
      </c>
      <c r="B16920" s="549">
        <v>43200</v>
      </c>
      <c r="C16920" s="463" t="s">
        <v>6436</v>
      </c>
      <c r="D16920" s="1002">
        <v>1000</v>
      </c>
      <c r="E16920" s="28"/>
      <c r="K16920" s="70"/>
    </row>
    <row r="16921" spans="1:12" hidden="1" outlineLevel="1">
      <c r="A16921" s="438" t="s">
        <v>7431</v>
      </c>
      <c r="B16921" s="1323" t="s">
        <v>608</v>
      </c>
      <c r="C16921" s="463" t="s">
        <v>6437</v>
      </c>
      <c r="D16921" s="1002" t="s">
        <v>608</v>
      </c>
      <c r="E16921" s="28"/>
      <c r="K16921" s="70"/>
    </row>
    <row r="16922" spans="1:12" hidden="1" outlineLevel="1">
      <c r="A16922" s="438" t="s">
        <v>421</v>
      </c>
      <c r="B16922" s="1323">
        <v>43200</v>
      </c>
      <c r="C16922" s="1324" t="s">
        <v>6</v>
      </c>
      <c r="D16922" s="1325">
        <v>2600</v>
      </c>
      <c r="E16922" s="28"/>
      <c r="K16922" s="70"/>
    </row>
    <row r="16923" spans="1:12" hidden="1" outlineLevel="1">
      <c r="A16923" s="438" t="s">
        <v>421</v>
      </c>
      <c r="B16923" s="1323" t="s">
        <v>608</v>
      </c>
      <c r="C16923" s="554" t="s">
        <v>475</v>
      </c>
      <c r="D16923" s="1492" t="s">
        <v>608</v>
      </c>
      <c r="E16923" s="1290"/>
      <c r="F16923" s="298" t="s">
        <v>4856</v>
      </c>
      <c r="G16923" s="298" t="s">
        <v>3065</v>
      </c>
      <c r="I16923" s="72"/>
      <c r="K16923" s="70"/>
    </row>
    <row r="16924" spans="1:12" hidden="1" outlineLevel="1">
      <c r="A16924" s="438" t="s">
        <v>421</v>
      </c>
      <c r="B16924" s="1323">
        <v>43201</v>
      </c>
      <c r="C16924" s="554" t="s">
        <v>8676</v>
      </c>
      <c r="D16924" s="1325">
        <v>700</v>
      </c>
      <c r="E16924" s="72"/>
      <c r="F16924" s="1119" t="s">
        <v>3632</v>
      </c>
      <c r="G16924" s="1146">
        <v>0</v>
      </c>
      <c r="I16924" s="72"/>
      <c r="K16924" s="70"/>
    </row>
    <row r="16925" spans="1:12" hidden="1" outlineLevel="1">
      <c r="A16925" s="714" t="s">
        <v>464</v>
      </c>
      <c r="B16925" s="1326">
        <v>43192</v>
      </c>
      <c r="C16925" s="1327" t="s">
        <v>6501</v>
      </c>
      <c r="D16925" s="1328">
        <v>1010</v>
      </c>
      <c r="E16925" s="72"/>
      <c r="F16925" s="772" t="s">
        <v>9394</v>
      </c>
      <c r="G16925" s="773">
        <f>D16958</f>
        <v>180</v>
      </c>
      <c r="I16925" s="72"/>
      <c r="K16925" s="70"/>
    </row>
    <row r="16926" spans="1:12" hidden="1" outlineLevel="1">
      <c r="A16926" s="711" t="s">
        <v>7256</v>
      </c>
      <c r="B16926" s="1303" t="s">
        <v>608</v>
      </c>
      <c r="C16926" s="711" t="s">
        <v>656</v>
      </c>
      <c r="D16926" s="1464" t="s">
        <v>608</v>
      </c>
      <c r="E16926" s="72"/>
      <c r="F16926" s="772" t="s">
        <v>112</v>
      </c>
      <c r="G16926" s="773">
        <f>D16956</f>
        <v>860</v>
      </c>
      <c r="I16926" s="72"/>
      <c r="K16926" s="70"/>
    </row>
    <row r="16927" spans="1:12" hidden="1" outlineLevel="1">
      <c r="A16927" s="1478" t="s">
        <v>421</v>
      </c>
      <c r="B16927" s="1479">
        <v>43216</v>
      </c>
      <c r="C16927" s="1478" t="s">
        <v>8992</v>
      </c>
      <c r="D16927" s="1480">
        <v>349</v>
      </c>
      <c r="E16927" s="72"/>
      <c r="F16927" s="772" t="s">
        <v>6</v>
      </c>
      <c r="G16927" s="1146">
        <f>D16922</f>
        <v>2600</v>
      </c>
      <c r="I16927" s="72"/>
      <c r="K16927" s="70"/>
    </row>
    <row r="16928" spans="1:12" hidden="1" outlineLevel="1">
      <c r="A16928" s="1478" t="s">
        <v>421</v>
      </c>
      <c r="B16928" s="1479">
        <v>43216</v>
      </c>
      <c r="C16928" s="1478" t="s">
        <v>8991</v>
      </c>
      <c r="D16928" s="1480">
        <v>349</v>
      </c>
      <c r="E16928" s="72"/>
      <c r="F16928" s="772" t="s">
        <v>3732</v>
      </c>
      <c r="G16928" s="773">
        <f>D16920</f>
        <v>1000</v>
      </c>
      <c r="I16928" s="72"/>
      <c r="K16928" s="70"/>
    </row>
    <row r="16929" spans="1:12" hidden="1" outlineLevel="1">
      <c r="A16929" s="1478" t="s">
        <v>421</v>
      </c>
      <c r="B16929" s="1479">
        <v>43216</v>
      </c>
      <c r="C16929" s="1478" t="s">
        <v>8990</v>
      </c>
      <c r="D16929" s="1480">
        <v>349</v>
      </c>
      <c r="E16929" s="72"/>
      <c r="F16929" s="772" t="s">
        <v>531</v>
      </c>
      <c r="G16929" s="1146">
        <v>0</v>
      </c>
      <c r="I16929" s="72"/>
      <c r="K16929" s="70"/>
    </row>
    <row r="16930" spans="1:12" hidden="1" outlineLevel="1">
      <c r="A16930" s="1478" t="s">
        <v>421</v>
      </c>
      <c r="B16930" s="1479">
        <v>43202</v>
      </c>
      <c r="C16930" s="1478" t="s">
        <v>9285</v>
      </c>
      <c r="D16930" s="1480">
        <v>349</v>
      </c>
      <c r="E16930" s="72"/>
      <c r="F16930" s="280" t="s">
        <v>195</v>
      </c>
      <c r="G16930" s="294">
        <f>SUM(G16925:G16929)</f>
        <v>4640</v>
      </c>
      <c r="I16930" s="72"/>
      <c r="K16930" s="70"/>
    </row>
    <row r="16931" spans="1:12" hidden="1" outlineLevel="1">
      <c r="A16931" s="1398" t="s">
        <v>7256</v>
      </c>
      <c r="B16931" s="1399">
        <v>43206</v>
      </c>
      <c r="C16931" s="1400" t="s">
        <v>27</v>
      </c>
      <c r="D16931" s="1401">
        <v>1296.82</v>
      </c>
      <c r="E16931" s="72"/>
      <c r="I16931" s="72"/>
      <c r="K16931" s="70"/>
    </row>
    <row r="16932" spans="1:12" hidden="1" outlineLevel="1">
      <c r="A16932" s="1398" t="s">
        <v>7256</v>
      </c>
      <c r="B16932" s="1399">
        <v>43216</v>
      </c>
      <c r="C16932" s="1400" t="s">
        <v>3304</v>
      </c>
      <c r="D16932" s="1401">
        <v>430.7</v>
      </c>
      <c r="E16932" s="1290"/>
      <c r="I16932" s="72"/>
      <c r="K16932" s="225"/>
    </row>
    <row r="16933" spans="1:12" hidden="1" outlineLevel="1">
      <c r="A16933" s="1398" t="s">
        <v>7256</v>
      </c>
      <c r="B16933" s="1399">
        <v>43216</v>
      </c>
      <c r="C16933" s="1400" t="s">
        <v>614</v>
      </c>
      <c r="D16933" s="1401">
        <v>352.82</v>
      </c>
      <c r="E16933" s="1290"/>
      <c r="I16933" s="32"/>
      <c r="K16933" s="225"/>
    </row>
    <row r="16934" spans="1:12" hidden="1" outlineLevel="1">
      <c r="A16934" s="709" t="s">
        <v>7600</v>
      </c>
      <c r="B16934" s="710" t="s">
        <v>608</v>
      </c>
      <c r="C16934" s="709" t="s">
        <v>3305</v>
      </c>
      <c r="D16934" s="590" t="s">
        <v>608</v>
      </c>
      <c r="E16934" s="183"/>
    </row>
    <row r="16935" spans="1:12" hidden="1" outlineLevel="1">
      <c r="A16935" s="545" t="s">
        <v>7431</v>
      </c>
      <c r="B16935" s="1520">
        <v>43187</v>
      </c>
      <c r="C16935" s="547" t="s">
        <v>7425</v>
      </c>
      <c r="D16935" s="1366">
        <v>32500</v>
      </c>
      <c r="E16935" s="733"/>
      <c r="G16935" s="2"/>
    </row>
    <row r="16936" spans="1:12" hidden="1" outlineLevel="1">
      <c r="A16936" s="545" t="s">
        <v>7431</v>
      </c>
      <c r="B16936" s="1520">
        <v>43200</v>
      </c>
      <c r="C16936" s="547" t="s">
        <v>8079</v>
      </c>
      <c r="D16936" s="1366">
        <v>6569</v>
      </c>
      <c r="E16936" s="28"/>
      <c r="I16936" s="72"/>
      <c r="K16936" s="2"/>
      <c r="L16936" s="13"/>
    </row>
    <row r="16937" spans="1:12" hidden="1" outlineLevel="1">
      <c r="A16937" s="545" t="s">
        <v>7431</v>
      </c>
      <c r="B16937" s="1520" t="s">
        <v>608</v>
      </c>
      <c r="C16937" s="547" t="s">
        <v>8312</v>
      </c>
      <c r="D16937" s="1366" t="s">
        <v>608</v>
      </c>
      <c r="E16937" s="28"/>
      <c r="F16937" s="630"/>
      <c r="G16937" s="630"/>
      <c r="H16937" s="1009"/>
      <c r="I16937" s="72"/>
      <c r="K16937" s="2"/>
      <c r="L16937" s="13"/>
    </row>
    <row r="16938" spans="1:12" hidden="1" outlineLevel="1">
      <c r="A16938" s="545" t="s">
        <v>7431</v>
      </c>
      <c r="B16938" s="1520">
        <v>43187</v>
      </c>
      <c r="C16938" s="547" t="s">
        <v>7426</v>
      </c>
      <c r="D16938" s="1366">
        <v>30000</v>
      </c>
      <c r="E16938" s="28"/>
      <c r="F16938" s="630"/>
      <c r="G16938" s="630"/>
      <c r="H16938" s="1009"/>
      <c r="I16938" s="72"/>
      <c r="K16938" s="13"/>
      <c r="L16938" s="13"/>
    </row>
    <row r="16939" spans="1:12" hidden="1" outlineLevel="1">
      <c r="A16939" s="545" t="s">
        <v>7431</v>
      </c>
      <c r="B16939" s="1520">
        <v>43187</v>
      </c>
      <c r="C16939" s="547" t="s">
        <v>8819</v>
      </c>
      <c r="D16939" s="1366">
        <v>2000</v>
      </c>
      <c r="E16939" s="28"/>
      <c r="F16939" s="630"/>
      <c r="G16939" s="630"/>
      <c r="H16939" s="1009"/>
      <c r="I16939" s="72"/>
      <c r="K16939" s="13"/>
      <c r="L16939" s="13"/>
    </row>
    <row r="16940" spans="1:12" hidden="1" outlineLevel="1">
      <c r="A16940" s="545" t="s">
        <v>8802</v>
      </c>
      <c r="B16940" s="1520">
        <v>43186</v>
      </c>
      <c r="C16940" s="547" t="s">
        <v>7420</v>
      </c>
      <c r="D16940" s="1366">
        <v>9781</v>
      </c>
      <c r="E16940" s="28"/>
      <c r="F16940" s="630"/>
      <c r="G16940" s="630"/>
      <c r="H16940" s="1009"/>
      <c r="I16940" s="72"/>
      <c r="K16940" s="225"/>
      <c r="L16940" s="13"/>
    </row>
    <row r="16941" spans="1:12" hidden="1" outlineLevel="1">
      <c r="A16941" s="545" t="s">
        <v>8802</v>
      </c>
      <c r="B16941" s="1520">
        <v>43186</v>
      </c>
      <c r="C16941" s="547" t="s">
        <v>7422</v>
      </c>
      <c r="D16941" s="1366">
        <v>5463</v>
      </c>
      <c r="E16941" s="28"/>
      <c r="F16941" s="630"/>
      <c r="G16941" s="630"/>
      <c r="I16941" s="72"/>
      <c r="J16941" s="236"/>
      <c r="K16941" s="2"/>
      <c r="L16941" s="13"/>
    </row>
    <row r="16942" spans="1:12" hidden="1" outlineLevel="1">
      <c r="A16942" s="545" t="s">
        <v>7431</v>
      </c>
      <c r="B16942" s="1520" t="s">
        <v>608</v>
      </c>
      <c r="C16942" s="547" t="s">
        <v>7423</v>
      </c>
      <c r="D16942" s="691" t="s">
        <v>608</v>
      </c>
      <c r="E16942" s="28"/>
      <c r="H16942" s="1009"/>
      <c r="I16942" s="72"/>
      <c r="J16942" s="236"/>
      <c r="K16942" s="2"/>
      <c r="L16942" s="13"/>
    </row>
    <row r="16943" spans="1:12" hidden="1" outlineLevel="1">
      <c r="D16943" s="1"/>
      <c r="E16943" s="28"/>
      <c r="H16943" s="1009"/>
      <c r="I16943" s="249"/>
      <c r="J16943" s="236"/>
      <c r="K16943" s="2"/>
      <c r="L16943" s="13"/>
    </row>
    <row r="16944" spans="1:12" ht="15.75" hidden="1" outlineLevel="1">
      <c r="A16944" s="1273" t="s">
        <v>7430</v>
      </c>
      <c r="B16944" s="1410">
        <v>43186</v>
      </c>
      <c r="C16944" s="1273" t="s">
        <v>7428</v>
      </c>
      <c r="D16944" s="1467">
        <v>5030.4799999999996</v>
      </c>
      <c r="E16944" s="86">
        <v>43201</v>
      </c>
      <c r="H16944" s="1009"/>
      <c r="I16944" s="249"/>
      <c r="J16944" s="236"/>
      <c r="K16944" s="2"/>
      <c r="L16944" s="13"/>
    </row>
    <row r="16945" spans="1:12" hidden="1" outlineLevel="1">
      <c r="A16945" s="1411" t="s">
        <v>7411</v>
      </c>
      <c r="B16945" s="1412">
        <v>43186</v>
      </c>
      <c r="C16945" s="1413" t="s">
        <v>7427</v>
      </c>
      <c r="D16945" s="1490">
        <v>5462.97</v>
      </c>
      <c r="E16945" s="86">
        <v>43193</v>
      </c>
      <c r="I16945" s="249"/>
      <c r="J16945" s="236"/>
      <c r="K16945" s="2"/>
      <c r="L16945" s="13"/>
    </row>
    <row r="16946" spans="1:12" hidden="1" outlineLevel="1">
      <c r="A16946" s="1407" t="s">
        <v>5208</v>
      </c>
      <c r="B16946" s="1408" t="s">
        <v>608</v>
      </c>
      <c r="C16946" s="1407" t="s">
        <v>7429</v>
      </c>
      <c r="D16946" s="1408" t="s">
        <v>608</v>
      </c>
      <c r="H16946" s="1009"/>
      <c r="I16946" s="249"/>
      <c r="J16946" s="200"/>
      <c r="K16946" s="2"/>
      <c r="L16946" s="13"/>
    </row>
    <row r="16947" spans="1:12" hidden="1" outlineLevel="1">
      <c r="A16947" s="1485" t="s">
        <v>8749</v>
      </c>
      <c r="B16947" s="1488">
        <v>43187</v>
      </c>
      <c r="C16947" s="1486" t="s">
        <v>9006</v>
      </c>
      <c r="D16947" s="1487">
        <v>15706</v>
      </c>
      <c r="E16947" s="86">
        <v>43197</v>
      </c>
      <c r="H16947" s="1009"/>
      <c r="I16947" s="249"/>
      <c r="J16947" s="200"/>
      <c r="K16947" s="2"/>
      <c r="L16947" s="13"/>
    </row>
    <row r="16948" spans="1:12" hidden="1" outlineLevel="1">
      <c r="E16948" s="1290"/>
      <c r="H16948" s="1009"/>
      <c r="I16948" s="249"/>
      <c r="K16948" s="13"/>
      <c r="L16948" s="13"/>
    </row>
    <row r="16949" spans="1:12" ht="15.75" hidden="1" outlineLevel="1">
      <c r="A16949" s="1273" t="s">
        <v>7430</v>
      </c>
      <c r="B16949" s="1410">
        <v>43215</v>
      </c>
      <c r="C16949" s="1273" t="s">
        <v>7428</v>
      </c>
      <c r="D16949" s="1467">
        <v>51335.99</v>
      </c>
      <c r="E16949" s="1083">
        <v>43230</v>
      </c>
      <c r="H16949" s="1009"/>
      <c r="I16949" s="249"/>
      <c r="K16949" s="13"/>
      <c r="L16949" s="13"/>
    </row>
    <row r="16950" spans="1:12" hidden="1" outlineLevel="1">
      <c r="A16950" s="1411" t="s">
        <v>7411</v>
      </c>
      <c r="B16950" s="1412">
        <v>43215</v>
      </c>
      <c r="C16950" s="1413" t="s">
        <v>7427</v>
      </c>
      <c r="D16950" s="1490">
        <v>4794.42</v>
      </c>
      <c r="E16950" s="86">
        <v>43224</v>
      </c>
      <c r="G16950" s="13"/>
      <c r="I16950" s="249"/>
      <c r="J16950" s="236"/>
      <c r="K16950" s="2"/>
      <c r="L16950" s="13"/>
    </row>
    <row r="16951" spans="1:12" hidden="1" outlineLevel="1">
      <c r="A16951" s="1407" t="s">
        <v>5208</v>
      </c>
      <c r="B16951" s="1408" t="s">
        <v>608</v>
      </c>
      <c r="C16951" s="1407" t="s">
        <v>7429</v>
      </c>
      <c r="D16951" s="1408" t="s">
        <v>608</v>
      </c>
      <c r="G16951" s="13"/>
      <c r="H16951" s="1009"/>
      <c r="I16951" s="249"/>
      <c r="J16951" s="200"/>
      <c r="K16951" s="2"/>
      <c r="L16951" s="13"/>
    </row>
    <row r="16952" spans="1:12" hidden="1" outlineLevel="1">
      <c r="A16952" s="1485" t="s">
        <v>8749</v>
      </c>
      <c r="B16952" s="1488">
        <v>43215</v>
      </c>
      <c r="C16952" s="1486" t="s">
        <v>9006</v>
      </c>
      <c r="D16952" s="1487">
        <v>13461</v>
      </c>
      <c r="E16952" s="86">
        <v>43228</v>
      </c>
      <c r="H16952" s="1009"/>
      <c r="I16952" s="249"/>
      <c r="K16952" s="13"/>
      <c r="L16952" s="13"/>
    </row>
    <row r="16953" spans="1:12" hidden="1" outlineLevel="1">
      <c r="E16953" s="28"/>
      <c r="F16953" s="182"/>
      <c r="G16953" s="182"/>
      <c r="H16953" s="1009"/>
      <c r="I16953" s="249"/>
      <c r="K16953" s="13"/>
      <c r="L16953" s="13"/>
    </row>
    <row r="16954" spans="1:12" hidden="1" outlineLevel="1">
      <c r="A16954" s="438" t="s">
        <v>421</v>
      </c>
      <c r="B16954" s="549">
        <v>43200</v>
      </c>
      <c r="C16954" s="554" t="s">
        <v>9537</v>
      </c>
      <c r="D16954" s="587">
        <f>30*43</f>
        <v>1290</v>
      </c>
      <c r="I16954" s="249"/>
      <c r="K16954" s="13"/>
      <c r="L16954" s="13"/>
    </row>
    <row r="16955" spans="1:12" ht="30" hidden="1" outlineLevel="1">
      <c r="A16955" s="438" t="s">
        <v>6087</v>
      </c>
      <c r="B16955" s="549">
        <v>43200</v>
      </c>
      <c r="C16955" s="554" t="s">
        <v>9580</v>
      </c>
      <c r="D16955" s="587">
        <f>10*43</f>
        <v>430</v>
      </c>
      <c r="E16955" s="72"/>
      <c r="H16955" s="1009"/>
      <c r="I16955" s="249"/>
      <c r="K16955" s="13"/>
      <c r="L16955" s="13"/>
    </row>
    <row r="16956" spans="1:12" hidden="1" outlineLevel="1">
      <c r="A16956" s="438" t="s">
        <v>421</v>
      </c>
      <c r="B16956" s="549">
        <v>43200</v>
      </c>
      <c r="C16956" s="554" t="s">
        <v>195</v>
      </c>
      <c r="D16956" s="587">
        <f>D16954-D16955</f>
        <v>860</v>
      </c>
      <c r="E16956" s="28"/>
      <c r="H16956" s="1009"/>
      <c r="I16956" s="249"/>
      <c r="K16956" s="13"/>
      <c r="L16956" s="13"/>
    </row>
    <row r="16957" spans="1:12" hidden="1" outlineLevel="1">
      <c r="D16957" s="1"/>
      <c r="E16957" s="28"/>
      <c r="H16957" s="1009"/>
      <c r="I16957" s="249"/>
      <c r="K16957" s="13"/>
      <c r="L16957" s="13"/>
    </row>
    <row r="16958" spans="1:12" hidden="1" outlineLevel="1">
      <c r="A16958" s="438" t="s">
        <v>421</v>
      </c>
      <c r="B16958" s="549">
        <v>43198</v>
      </c>
      <c r="C16958" s="554" t="s">
        <v>2598</v>
      </c>
      <c r="D16958" s="587">
        <v>180</v>
      </c>
      <c r="E16958" s="28"/>
      <c r="H16958" s="1009"/>
      <c r="I16958" s="249"/>
      <c r="K16958" s="13"/>
      <c r="L16958" s="13"/>
    </row>
    <row r="16959" spans="1:12" hidden="1" outlineLevel="1">
      <c r="B16959" s="249"/>
      <c r="E16959" s="399"/>
      <c r="F16959" s="182"/>
      <c r="G16959" s="182"/>
      <c r="H16959" s="1009"/>
      <c r="I16959" s="249"/>
      <c r="K16959" s="13"/>
      <c r="L16959" s="13"/>
    </row>
    <row r="16960" spans="1:12" hidden="1" outlineLevel="1">
      <c r="B16960" s="249">
        <v>43191</v>
      </c>
      <c r="C16960" s="1" t="s">
        <v>114</v>
      </c>
      <c r="D16960" s="2">
        <v>270</v>
      </c>
      <c r="F16960" s="1" t="s">
        <v>9024</v>
      </c>
      <c r="G16960" s="870">
        <v>3000</v>
      </c>
      <c r="I16960" s="249"/>
      <c r="K16960" s="13"/>
      <c r="L16960" s="13"/>
    </row>
    <row r="16961" spans="2:12" hidden="1" outlineLevel="1">
      <c r="B16961" s="249">
        <v>43191</v>
      </c>
      <c r="C16961" s="236" t="s">
        <v>289</v>
      </c>
      <c r="D16961" s="2">
        <v>40</v>
      </c>
      <c r="F16961" s="1" t="s">
        <v>9035</v>
      </c>
      <c r="G16961" s="870">
        <v>1500</v>
      </c>
      <c r="H16961" s="1009"/>
      <c r="I16961" s="32"/>
      <c r="K16961" s="13"/>
      <c r="L16961" s="13"/>
    </row>
    <row r="16962" spans="2:12" hidden="1" outlineLevel="1">
      <c r="B16962" s="249">
        <v>43191</v>
      </c>
      <c r="C16962" s="236" t="s">
        <v>9562</v>
      </c>
      <c r="D16962" s="2">
        <v>100</v>
      </c>
      <c r="F16962" s="978" t="s">
        <v>9036</v>
      </c>
      <c r="G16962" s="1547">
        <f>G16960-G16961</f>
        <v>1500</v>
      </c>
      <c r="H16962" s="1009"/>
      <c r="I16962" s="32"/>
      <c r="K16962" s="13"/>
      <c r="L16962" s="13"/>
    </row>
    <row r="16963" spans="2:12" hidden="1" outlineLevel="1">
      <c r="B16963" s="249">
        <v>43191</v>
      </c>
      <c r="C16963" s="1" t="s">
        <v>48</v>
      </c>
      <c r="D16963" s="2">
        <v>60</v>
      </c>
      <c r="F16963" s="978" t="s">
        <v>12</v>
      </c>
      <c r="G16963" s="1547">
        <v>150</v>
      </c>
      <c r="H16963" s="1009"/>
      <c r="I16963" s="32"/>
      <c r="K16963" s="13"/>
      <c r="L16963" s="13"/>
    </row>
    <row r="16964" spans="2:12" hidden="1" outlineLevel="1">
      <c r="B16964" s="249">
        <v>43191</v>
      </c>
      <c r="C16964" s="1" t="s">
        <v>51</v>
      </c>
      <c r="D16964" s="2">
        <v>30</v>
      </c>
      <c r="F16964" s="978" t="s">
        <v>2138</v>
      </c>
      <c r="G16964" s="1547">
        <v>163</v>
      </c>
      <c r="I16964" s="32"/>
      <c r="K16964" s="13"/>
      <c r="L16964" s="13"/>
    </row>
    <row r="16965" spans="2:12" hidden="1" outlineLevel="1">
      <c r="B16965" s="249">
        <v>43192</v>
      </c>
      <c r="C16965" s="1" t="s">
        <v>525</v>
      </c>
      <c r="D16965" s="2">
        <v>215</v>
      </c>
      <c r="F16965" s="978" t="s">
        <v>9110</v>
      </c>
      <c r="G16965" s="1547">
        <v>560</v>
      </c>
      <c r="H16965" s="1009"/>
      <c r="I16965" s="32"/>
      <c r="K16965" s="13"/>
      <c r="L16965" s="13"/>
    </row>
    <row r="16966" spans="2:12" hidden="1" outlineLevel="1">
      <c r="B16966" s="249">
        <v>43192</v>
      </c>
      <c r="C16966" s="1" t="s">
        <v>9563</v>
      </c>
      <c r="D16966" s="2">
        <v>2000</v>
      </c>
      <c r="F16966" s="978" t="s">
        <v>9109</v>
      </c>
      <c r="G16966" s="1547">
        <v>1000</v>
      </c>
      <c r="H16966" s="1009"/>
      <c r="I16966" s="32"/>
      <c r="K16966" s="13"/>
      <c r="L16966" s="13"/>
    </row>
    <row r="16967" spans="2:12" hidden="1" outlineLevel="1">
      <c r="B16967" s="249">
        <v>43193</v>
      </c>
      <c r="C16967" s="1" t="s">
        <v>2950</v>
      </c>
      <c r="D16967" s="2">
        <v>70</v>
      </c>
      <c r="G16967" s="870">
        <f>SUM(G16962:G16966)</f>
        <v>3373</v>
      </c>
      <c r="I16967" s="32"/>
      <c r="K16967" s="13"/>
      <c r="L16967" s="13"/>
    </row>
    <row r="16968" spans="2:12" hidden="1" outlineLevel="1">
      <c r="B16968" s="249">
        <v>43193</v>
      </c>
      <c r="C16968" s="1" t="s">
        <v>525</v>
      </c>
      <c r="D16968" s="2">
        <v>200</v>
      </c>
      <c r="F16968" s="1" t="s">
        <v>9161</v>
      </c>
      <c r="G16968" s="870">
        <v>2000</v>
      </c>
      <c r="H16968" s="1009"/>
      <c r="I16968" s="32"/>
      <c r="K16968" s="13"/>
      <c r="L16968" s="13"/>
    </row>
    <row r="16969" spans="2:12" hidden="1" outlineLevel="1">
      <c r="B16969" s="249">
        <v>43193</v>
      </c>
      <c r="C16969" s="1" t="s">
        <v>51</v>
      </c>
      <c r="D16969" s="2">
        <v>600</v>
      </c>
      <c r="F16969" s="1" t="s">
        <v>9036</v>
      </c>
      <c r="G16969" s="870">
        <f>G16967-G16968</f>
        <v>1373</v>
      </c>
      <c r="H16969" s="1009"/>
      <c r="I16969" s="32"/>
      <c r="K16969" s="13"/>
      <c r="L16969" s="13"/>
    </row>
    <row r="16970" spans="2:12" hidden="1" outlineLevel="1">
      <c r="B16970" s="249">
        <v>43194</v>
      </c>
      <c r="C16970" s="1" t="s">
        <v>246</v>
      </c>
      <c r="D16970" s="2">
        <v>520</v>
      </c>
      <c r="F16970" s="1" t="s">
        <v>9257</v>
      </c>
      <c r="G16970" s="870">
        <v>1500</v>
      </c>
      <c r="I16970" s="32"/>
      <c r="K16970" s="13"/>
      <c r="L16970" s="13"/>
    </row>
    <row r="16971" spans="2:12" hidden="1" outlineLevel="1">
      <c r="B16971" s="249">
        <v>43194</v>
      </c>
      <c r="C16971" s="1" t="s">
        <v>51</v>
      </c>
      <c r="D16971" s="2">
        <v>20</v>
      </c>
      <c r="F16971" s="1" t="s">
        <v>3546</v>
      </c>
      <c r="G16971" s="399">
        <f>SUM(G16969:G16970)</f>
        <v>2873</v>
      </c>
      <c r="I16971" s="32"/>
      <c r="K16971" s="13"/>
      <c r="L16971" s="13"/>
    </row>
    <row r="16972" spans="2:12" hidden="1" outlineLevel="1">
      <c r="B16972" s="249">
        <v>43194</v>
      </c>
      <c r="C16972" s="1" t="s">
        <v>525</v>
      </c>
      <c r="D16972" s="2">
        <v>100</v>
      </c>
      <c r="G16972" s="399"/>
      <c r="I16972" s="32"/>
      <c r="K16972" s="13"/>
      <c r="L16972" s="13"/>
    </row>
    <row r="16973" spans="2:12" hidden="1" outlineLevel="1">
      <c r="B16973" s="249">
        <v>43195</v>
      </c>
      <c r="C16973" s="1" t="s">
        <v>525</v>
      </c>
      <c r="D16973" s="2">
        <v>100</v>
      </c>
      <c r="F16973" s="1" t="s">
        <v>9259</v>
      </c>
      <c r="G16973" s="870">
        <v>1873</v>
      </c>
      <c r="I16973" s="32"/>
      <c r="K16973" s="13"/>
      <c r="L16973" s="13"/>
    </row>
    <row r="16974" spans="2:12" hidden="1" outlineLevel="1">
      <c r="B16974" s="249">
        <v>43195</v>
      </c>
      <c r="C16974" s="1" t="s">
        <v>132</v>
      </c>
      <c r="D16974" s="2">
        <v>100</v>
      </c>
      <c r="F16974" s="804" t="s">
        <v>9260</v>
      </c>
      <c r="G16974" s="622">
        <v>1000</v>
      </c>
      <c r="H16974" s="1009"/>
      <c r="I16974" s="32"/>
      <c r="K16974" s="13"/>
      <c r="L16974" s="13"/>
    </row>
    <row r="16975" spans="2:12" hidden="1" outlineLevel="1">
      <c r="B16975" s="249">
        <v>43195</v>
      </c>
      <c r="C16975" s="1" t="s">
        <v>401</v>
      </c>
      <c r="D16975" s="2">
        <v>70</v>
      </c>
      <c r="I16975" s="32"/>
      <c r="K16975" s="13"/>
      <c r="L16975" s="13"/>
    </row>
    <row r="16976" spans="2:12" hidden="1" outlineLevel="1">
      <c r="B16976" s="249">
        <v>43195</v>
      </c>
      <c r="C16976" s="1" t="s">
        <v>9581</v>
      </c>
      <c r="D16976" s="2">
        <v>500</v>
      </c>
      <c r="F16976" s="1" t="s">
        <v>9258</v>
      </c>
      <c r="G16976" s="870">
        <v>3500</v>
      </c>
      <c r="I16976" s="32"/>
      <c r="K16976" s="13"/>
      <c r="L16976" s="13"/>
    </row>
    <row r="16977" spans="2:11" hidden="1" outlineLevel="1">
      <c r="B16977" s="249">
        <v>43196</v>
      </c>
      <c r="C16977" s="1" t="s">
        <v>525</v>
      </c>
      <c r="D16977" s="2">
        <v>120</v>
      </c>
      <c r="F16977" s="1" t="s">
        <v>9256</v>
      </c>
      <c r="G16977" s="870">
        <v>1000</v>
      </c>
      <c r="I16977" s="32"/>
      <c r="K16977" s="13"/>
    </row>
    <row r="16978" spans="2:11" hidden="1" outlineLevel="1">
      <c r="B16978" s="249">
        <v>43197</v>
      </c>
      <c r="C16978" s="1" t="s">
        <v>456</v>
      </c>
      <c r="D16978" s="2">
        <v>50</v>
      </c>
      <c r="G16978" s="870">
        <f>SUM(G16976:G16977)</f>
        <v>4500</v>
      </c>
      <c r="I16978" s="32"/>
      <c r="K16978" s="13"/>
    </row>
    <row r="16979" spans="2:11" hidden="1" outlineLevel="1">
      <c r="B16979" s="249">
        <v>43197</v>
      </c>
      <c r="C16979" s="1" t="s">
        <v>9586</v>
      </c>
      <c r="D16979" s="2">
        <v>50</v>
      </c>
      <c r="G16979" s="870">
        <f>G16978-G16973</f>
        <v>2627</v>
      </c>
      <c r="I16979" s="32"/>
      <c r="K16979" s="13"/>
    </row>
    <row r="16980" spans="2:11" hidden="1" outlineLevel="1">
      <c r="B16980" s="249">
        <v>43197</v>
      </c>
      <c r="C16980" s="1" t="s">
        <v>850</v>
      </c>
      <c r="D16980" s="2">
        <v>230</v>
      </c>
      <c r="F16980" s="1" t="s">
        <v>9261</v>
      </c>
      <c r="G16980" s="870">
        <v>2700</v>
      </c>
      <c r="I16980" s="32"/>
      <c r="J16980" s="2"/>
      <c r="K16980" s="13"/>
    </row>
    <row r="16981" spans="2:11" hidden="1" outlineLevel="1">
      <c r="B16981" s="249">
        <v>43197</v>
      </c>
      <c r="C16981" s="1" t="s">
        <v>9587</v>
      </c>
      <c r="D16981" s="2">
        <v>1200</v>
      </c>
      <c r="G16981" s="870"/>
      <c r="K16981" s="13"/>
    </row>
    <row r="16982" spans="2:11" hidden="1" outlineLevel="1">
      <c r="B16982" s="249">
        <v>43197</v>
      </c>
      <c r="C16982" s="1" t="s">
        <v>4582</v>
      </c>
      <c r="D16982" s="2">
        <v>300</v>
      </c>
      <c r="F16982" s="804" t="s">
        <v>9325</v>
      </c>
      <c r="G16982" s="622">
        <v>5000</v>
      </c>
      <c r="I16982" s="32"/>
      <c r="K16982" s="13"/>
    </row>
    <row r="16983" spans="2:11" hidden="1" outlineLevel="1">
      <c r="B16983" s="249">
        <v>43197</v>
      </c>
      <c r="C16983" s="1" t="s">
        <v>401</v>
      </c>
      <c r="D16983" s="2">
        <v>60</v>
      </c>
      <c r="H16983" s="1009"/>
      <c r="K16983" s="13"/>
    </row>
    <row r="16984" spans="2:11" hidden="1" outlineLevel="1">
      <c r="B16984" s="249">
        <v>43197</v>
      </c>
      <c r="C16984" s="1" t="s">
        <v>9589</v>
      </c>
      <c r="D16984" s="2">
        <v>30</v>
      </c>
      <c r="F16984" s="804" t="s">
        <v>9351</v>
      </c>
      <c r="G16984" s="622">
        <v>2500</v>
      </c>
      <c r="K16984" s="13"/>
    </row>
    <row r="16985" spans="2:11" hidden="1" outlineLevel="1">
      <c r="B16985" s="249">
        <v>43197</v>
      </c>
      <c r="C16985" s="1" t="s">
        <v>401</v>
      </c>
      <c r="D16985" s="2">
        <v>80</v>
      </c>
      <c r="K16985" s="13"/>
    </row>
    <row r="16986" spans="2:11" hidden="1" outlineLevel="1">
      <c r="B16986" s="249">
        <v>43197</v>
      </c>
      <c r="C16986" s="1" t="s">
        <v>289</v>
      </c>
      <c r="D16986" s="2">
        <v>50</v>
      </c>
      <c r="F16986" s="2" t="s">
        <v>9335</v>
      </c>
      <c r="G16986" s="2">
        <v>500</v>
      </c>
      <c r="K16986" s="13"/>
    </row>
    <row r="16987" spans="2:11" hidden="1" outlineLevel="1">
      <c r="B16987" s="249">
        <v>43197</v>
      </c>
      <c r="C16987" s="1" t="s">
        <v>114</v>
      </c>
      <c r="D16987" s="2">
        <v>60</v>
      </c>
      <c r="F16987" s="1" t="s">
        <v>9334</v>
      </c>
      <c r="G16987" s="2">
        <v>750</v>
      </c>
      <c r="K16987" s="13"/>
    </row>
    <row r="16988" spans="2:11" hidden="1" outlineLevel="1">
      <c r="B16988" s="249">
        <v>43198</v>
      </c>
      <c r="C16988" s="1" t="s">
        <v>6</v>
      </c>
      <c r="D16988" s="2">
        <v>100</v>
      </c>
      <c r="F16988" s="1" t="s">
        <v>9356</v>
      </c>
      <c r="G16988" s="2">
        <v>200</v>
      </c>
      <c r="H16988" s="1009"/>
    </row>
    <row r="16989" spans="2:11" hidden="1" outlineLevel="1">
      <c r="B16989" s="249">
        <v>43199</v>
      </c>
      <c r="C16989" s="1" t="s">
        <v>132</v>
      </c>
      <c r="D16989" s="2">
        <v>200</v>
      </c>
      <c r="F16989" s="1362"/>
      <c r="G16989" s="1362"/>
      <c r="K16989" s="13"/>
    </row>
    <row r="16990" spans="2:11" hidden="1" outlineLevel="1">
      <c r="B16990" s="249">
        <v>43199</v>
      </c>
      <c r="C16990" s="1" t="s">
        <v>525</v>
      </c>
      <c r="D16990" s="2">
        <v>150</v>
      </c>
      <c r="F16990" s="298" t="s">
        <v>9325</v>
      </c>
      <c r="G16990" s="1644">
        <v>5000</v>
      </c>
    </row>
    <row r="16991" spans="2:11" hidden="1" outlineLevel="1">
      <c r="B16991" s="249">
        <v>43199</v>
      </c>
      <c r="C16991" s="1" t="s">
        <v>51</v>
      </c>
      <c r="D16991" s="2">
        <v>20</v>
      </c>
      <c r="F16991" s="2" t="s">
        <v>9438</v>
      </c>
    </row>
    <row r="16992" spans="2:11" hidden="1" outlineLevel="1">
      <c r="B16992" s="249">
        <v>43199</v>
      </c>
      <c r="C16992" s="1" t="s">
        <v>5997</v>
      </c>
      <c r="D16992" s="2">
        <v>25</v>
      </c>
    </row>
    <row r="16993" spans="2:11" hidden="1" outlineLevel="1">
      <c r="B16993" s="249">
        <v>43200</v>
      </c>
      <c r="C16993" s="1" t="s">
        <v>9596</v>
      </c>
      <c r="D16993" s="2">
        <v>220</v>
      </c>
      <c r="F16993" s="804" t="s">
        <v>3546</v>
      </c>
      <c r="G16993" s="1643">
        <f>G16984+G16974</f>
        <v>3500</v>
      </c>
      <c r="I16993" s="72"/>
      <c r="K16993" s="2"/>
    </row>
    <row r="16994" spans="2:11" hidden="1" outlineLevel="1">
      <c r="B16994" s="249">
        <v>43200</v>
      </c>
      <c r="C16994" s="1" t="s">
        <v>114</v>
      </c>
      <c r="D16994" s="2">
        <v>210</v>
      </c>
      <c r="F16994" s="804" t="s">
        <v>9393</v>
      </c>
      <c r="G16994" s="1643">
        <f>2000</f>
        <v>2000</v>
      </c>
      <c r="I16994" s="32"/>
      <c r="K16994" s="2"/>
    </row>
    <row r="16995" spans="2:11" hidden="1" outlineLevel="1">
      <c r="B16995" s="249">
        <v>43200</v>
      </c>
      <c r="C16995" s="1" t="s">
        <v>401</v>
      </c>
      <c r="D16995" s="2">
        <v>20</v>
      </c>
      <c r="F16995" s="298" t="s">
        <v>5273</v>
      </c>
      <c r="G16995" s="1645">
        <f>G16993-G16994</f>
        <v>1500</v>
      </c>
    </row>
    <row r="16996" spans="2:11" hidden="1" outlineLevel="1">
      <c r="B16996" s="249">
        <v>43200</v>
      </c>
      <c r="C16996" s="1" t="s">
        <v>224</v>
      </c>
      <c r="D16996" s="2">
        <v>25</v>
      </c>
      <c r="F16996" s="1" t="s">
        <v>9480</v>
      </c>
    </row>
    <row r="16997" spans="2:11" hidden="1" outlineLevel="1">
      <c r="B16997" s="249">
        <v>43200</v>
      </c>
      <c r="C16997" s="1" t="s">
        <v>163</v>
      </c>
      <c r="D16997" s="2">
        <v>30</v>
      </c>
    </row>
    <row r="16998" spans="2:11" hidden="1" outlineLevel="1">
      <c r="B16998" s="249">
        <v>43200</v>
      </c>
      <c r="C16998" s="1" t="s">
        <v>9597</v>
      </c>
      <c r="D16998" s="2">
        <v>650</v>
      </c>
      <c r="F16998" s="298" t="s">
        <v>9474</v>
      </c>
      <c r="G16998" s="1645">
        <v>1000</v>
      </c>
    </row>
    <row r="16999" spans="2:11" hidden="1" outlineLevel="1">
      <c r="B16999" s="249">
        <v>43200</v>
      </c>
      <c r="C16999" s="1" t="s">
        <v>9602</v>
      </c>
      <c r="D16999" s="2">
        <v>20</v>
      </c>
      <c r="G16999" s="2"/>
    </row>
    <row r="17000" spans="2:11" hidden="1" outlineLevel="1">
      <c r="B17000" s="249">
        <v>43200</v>
      </c>
      <c r="C17000" s="1" t="s">
        <v>2401</v>
      </c>
      <c r="D17000" s="2">
        <v>70</v>
      </c>
      <c r="F17000" s="1" t="s">
        <v>9474</v>
      </c>
      <c r="G17000" s="2">
        <v>200</v>
      </c>
    </row>
    <row r="17001" spans="2:11" hidden="1" outlineLevel="1">
      <c r="B17001" s="249">
        <v>43201</v>
      </c>
      <c r="C17001" s="1" t="s">
        <v>525</v>
      </c>
      <c r="D17001" s="2">
        <v>150</v>
      </c>
      <c r="F17001" s="2" t="s">
        <v>23</v>
      </c>
      <c r="G17001" s="2">
        <v>70</v>
      </c>
      <c r="H17001" s="2"/>
      <c r="I17001" s="2"/>
    </row>
    <row r="17002" spans="2:11" hidden="1" outlineLevel="1">
      <c r="B17002" s="249">
        <v>43202</v>
      </c>
      <c r="C17002" s="1" t="s">
        <v>525</v>
      </c>
      <c r="D17002" s="2">
        <v>120</v>
      </c>
      <c r="F17002" s="2" t="s">
        <v>9495</v>
      </c>
      <c r="G17002" s="2">
        <f>SUM(G17000:G17001)</f>
        <v>270</v>
      </c>
      <c r="H17002" s="2"/>
      <c r="I17002" s="2"/>
    </row>
    <row r="17003" spans="2:11" hidden="1" outlineLevel="1">
      <c r="B17003" s="249">
        <v>43202</v>
      </c>
      <c r="C17003" s="1" t="s">
        <v>132</v>
      </c>
      <c r="D17003" s="2">
        <v>100</v>
      </c>
      <c r="G17003" s="2"/>
      <c r="H17003" s="2"/>
      <c r="I17003" s="2"/>
    </row>
    <row r="17004" spans="2:11" hidden="1" outlineLevel="1">
      <c r="B17004" s="249">
        <v>43202</v>
      </c>
      <c r="C17004" s="1" t="s">
        <v>18</v>
      </c>
      <c r="D17004" s="2">
        <v>30</v>
      </c>
      <c r="F17004" s="294" t="s">
        <v>9496</v>
      </c>
      <c r="G17004" s="294">
        <f>3000</f>
        <v>3000</v>
      </c>
      <c r="H17004" s="2"/>
      <c r="I17004" s="2"/>
    </row>
    <row r="17005" spans="2:11" hidden="1" outlineLevel="1">
      <c r="B17005" s="249">
        <v>43203</v>
      </c>
      <c r="C17005" s="1" t="s">
        <v>9603</v>
      </c>
      <c r="D17005" s="2">
        <v>400</v>
      </c>
      <c r="F17005" s="294" t="s">
        <v>9497</v>
      </c>
      <c r="G17005" s="294">
        <v>200</v>
      </c>
      <c r="H17005" s="2"/>
      <c r="I17005" s="2"/>
    </row>
    <row r="17006" spans="2:11" hidden="1" outlineLevel="1">
      <c r="B17006" s="249">
        <v>43203</v>
      </c>
      <c r="C17006" s="1" t="s">
        <v>525</v>
      </c>
      <c r="D17006" s="2">
        <v>80</v>
      </c>
      <c r="F17006" s="294" t="s">
        <v>957</v>
      </c>
      <c r="G17006" s="294">
        <v>1000</v>
      </c>
      <c r="H17006" s="2"/>
      <c r="I17006" s="2"/>
    </row>
    <row r="17007" spans="2:11" hidden="1" outlineLevel="1">
      <c r="B17007" s="249">
        <v>43204</v>
      </c>
      <c r="C17007" s="1" t="s">
        <v>289</v>
      </c>
      <c r="D17007" s="2">
        <v>40</v>
      </c>
      <c r="F17007" s="280"/>
      <c r="G17007" s="294">
        <f>SUM(G17004:G17006)</f>
        <v>4200</v>
      </c>
      <c r="H17007" s="2"/>
      <c r="I17007" s="2"/>
    </row>
    <row r="17008" spans="2:11" hidden="1" outlineLevel="1">
      <c r="B17008" s="249">
        <v>43204</v>
      </c>
      <c r="C17008" s="1" t="s">
        <v>401</v>
      </c>
      <c r="D17008" s="2">
        <v>30</v>
      </c>
      <c r="F17008" s="280" t="s">
        <v>9498</v>
      </c>
      <c r="G17008" s="294">
        <v>2000</v>
      </c>
      <c r="H17008" s="2"/>
    </row>
    <row r="17009" spans="2:8" hidden="1" outlineLevel="1">
      <c r="B17009" s="249">
        <v>43205</v>
      </c>
      <c r="C17009" s="1" t="s">
        <v>6</v>
      </c>
      <c r="D17009" s="2">
        <v>200</v>
      </c>
      <c r="F17009" s="804" t="s">
        <v>5273</v>
      </c>
      <c r="G17009" s="769">
        <f>G17007-G17008</f>
        <v>2200</v>
      </c>
      <c r="H17009" s="2"/>
    </row>
    <row r="17010" spans="2:8" hidden="1" outlineLevel="1">
      <c r="B17010" s="249">
        <v>43205</v>
      </c>
      <c r="C17010" s="1" t="s">
        <v>2316</v>
      </c>
      <c r="D17010" s="2">
        <v>100</v>
      </c>
      <c r="F17010" s="280" t="s">
        <v>9598</v>
      </c>
      <c r="G17010" s="294">
        <v>1000</v>
      </c>
      <c r="H17010" s="7"/>
    </row>
    <row r="17011" spans="2:8" hidden="1" outlineLevel="1">
      <c r="B17011" s="249">
        <v>43206</v>
      </c>
      <c r="C17011" s="1" t="s">
        <v>525</v>
      </c>
      <c r="D17011" s="2">
        <v>300</v>
      </c>
      <c r="F17011" s="804" t="s">
        <v>5273</v>
      </c>
      <c r="G17011" s="769">
        <f>G17009-G17010</f>
        <v>1200</v>
      </c>
      <c r="H17011" s="7"/>
    </row>
    <row r="17012" spans="2:8" hidden="1" outlineLevel="1">
      <c r="B17012" s="249">
        <v>43207</v>
      </c>
      <c r="C17012" s="308" t="s">
        <v>525</v>
      </c>
      <c r="D17012" s="2">
        <v>210</v>
      </c>
      <c r="H17012" s="7"/>
    </row>
    <row r="17013" spans="2:8" hidden="1" outlineLevel="1">
      <c r="B17013" s="249">
        <v>43207</v>
      </c>
      <c r="C17013" s="1" t="s">
        <v>246</v>
      </c>
      <c r="D17013" s="2">
        <v>150</v>
      </c>
      <c r="F17013" s="2" t="s">
        <v>57</v>
      </c>
      <c r="G17013" s="2"/>
    </row>
    <row r="17014" spans="2:8" hidden="1" outlineLevel="1">
      <c r="B17014" s="249">
        <v>43207</v>
      </c>
      <c r="C17014" s="1" t="s">
        <v>114</v>
      </c>
      <c r="D17014" s="2">
        <v>80</v>
      </c>
      <c r="F17014" s="2" t="s">
        <v>9492</v>
      </c>
      <c r="G17014" s="2">
        <v>245</v>
      </c>
    </row>
    <row r="17015" spans="2:8" hidden="1" outlineLevel="1">
      <c r="B17015" s="249">
        <v>43208</v>
      </c>
      <c r="C17015" s="1" t="s">
        <v>525</v>
      </c>
      <c r="D17015" s="2">
        <v>180</v>
      </c>
      <c r="F17015" s="1" t="s">
        <v>9494</v>
      </c>
      <c r="G17015" s="2">
        <v>123</v>
      </c>
    </row>
    <row r="17016" spans="2:8" hidden="1" outlineLevel="1">
      <c r="B17016" s="249">
        <v>43209</v>
      </c>
      <c r="C17016" s="1" t="s">
        <v>525</v>
      </c>
      <c r="D17016" s="2">
        <v>100</v>
      </c>
      <c r="F17016" s="2"/>
      <c r="G17016" s="2">
        <f>SUM(G17014:G17015)</f>
        <v>368</v>
      </c>
    </row>
    <row r="17017" spans="2:8" hidden="1" outlineLevel="1">
      <c r="B17017" s="249">
        <v>43209</v>
      </c>
      <c r="C17017" s="1" t="s">
        <v>6147</v>
      </c>
      <c r="D17017" s="2">
        <v>220</v>
      </c>
      <c r="F17017" s="1" t="s">
        <v>57</v>
      </c>
      <c r="G17017" s="2">
        <f>(27*7)+(4*20)</f>
        <v>269</v>
      </c>
    </row>
    <row r="17018" spans="2:8" hidden="1" outlineLevel="1">
      <c r="B17018" s="249">
        <v>43209</v>
      </c>
      <c r="C17018" s="1" t="s">
        <v>9611</v>
      </c>
      <c r="D17018" s="2">
        <v>400</v>
      </c>
      <c r="G17018" s="2">
        <f>SUM(G17016:G17017)</f>
        <v>637</v>
      </c>
    </row>
    <row r="17019" spans="2:8" hidden="1" outlineLevel="1">
      <c r="B17019" s="249">
        <v>43210</v>
      </c>
      <c r="C17019" s="1" t="s">
        <v>525</v>
      </c>
      <c r="D17019" s="2">
        <v>340</v>
      </c>
      <c r="F17019" s="2" t="s">
        <v>9491</v>
      </c>
      <c r="G17019" s="454">
        <f>1040-637</f>
        <v>403</v>
      </c>
    </row>
    <row r="17020" spans="2:8" hidden="1" outlineLevel="1">
      <c r="B17020" s="249">
        <v>43210</v>
      </c>
      <c r="C17020" s="1" t="s">
        <v>23</v>
      </c>
      <c r="D17020" s="2">
        <v>100</v>
      </c>
      <c r="F17020" s="1" t="s">
        <v>9493</v>
      </c>
    </row>
    <row r="17021" spans="2:8" hidden="1" outlineLevel="1">
      <c r="B17021" s="249">
        <v>43210</v>
      </c>
      <c r="C17021" s="1" t="s">
        <v>111</v>
      </c>
      <c r="D17021" s="2">
        <v>60</v>
      </c>
      <c r="F17021" s="2"/>
    </row>
    <row r="17022" spans="2:8" hidden="1" outlineLevel="1">
      <c r="B17022" s="249">
        <v>43211</v>
      </c>
      <c r="C17022" s="1" t="s">
        <v>114</v>
      </c>
      <c r="D17022" s="2">
        <v>100</v>
      </c>
      <c r="F17022" s="233" t="s">
        <v>9599</v>
      </c>
      <c r="G17022" s="2">
        <v>343</v>
      </c>
    </row>
    <row r="17023" spans="2:8" hidden="1" outlineLevel="1">
      <c r="B17023" s="249">
        <v>43211</v>
      </c>
      <c r="C17023" s="1" t="s">
        <v>9620</v>
      </c>
      <c r="D17023" s="2">
        <v>120</v>
      </c>
      <c r="F17023" s="1" t="s">
        <v>9600</v>
      </c>
    </row>
    <row r="17024" spans="2:8" hidden="1" outlineLevel="1">
      <c r="B17024" s="249">
        <v>43211</v>
      </c>
      <c r="C17024" s="1" t="s">
        <v>9621</v>
      </c>
      <c r="D17024" s="2">
        <v>220</v>
      </c>
      <c r="F17024" s="1" t="s">
        <v>9601</v>
      </c>
      <c r="G17024" s="2">
        <f>G17019-G17022</f>
        <v>60</v>
      </c>
    </row>
    <row r="17025" spans="2:15" ht="30" hidden="1" outlineLevel="1">
      <c r="B17025" s="249">
        <v>43211</v>
      </c>
      <c r="C17025" s="1" t="s">
        <v>9622</v>
      </c>
      <c r="D17025" s="2">
        <v>140</v>
      </c>
      <c r="E17025" s="249"/>
      <c r="F17025" s="205" t="s">
        <v>9656</v>
      </c>
      <c r="G17025" s="2">
        <v>500</v>
      </c>
    </row>
    <row r="17026" spans="2:15" hidden="1" outlineLevel="1">
      <c r="B17026" s="249">
        <v>43211</v>
      </c>
      <c r="C17026" s="1" t="s">
        <v>9623</v>
      </c>
      <c r="D17026" s="2">
        <v>60</v>
      </c>
    </row>
    <row r="17027" spans="2:15" hidden="1" outlineLevel="1">
      <c r="B17027" s="249">
        <v>43211</v>
      </c>
      <c r="C17027" s="1" t="s">
        <v>9624</v>
      </c>
      <c r="D17027" s="2">
        <v>450</v>
      </c>
      <c r="F17027" s="280" t="s">
        <v>9653</v>
      </c>
      <c r="G17027" s="280">
        <v>600</v>
      </c>
      <c r="H17027"/>
      <c r="I17027"/>
      <c r="J17027"/>
      <c r="K17027"/>
      <c r="L17027"/>
      <c r="M17027"/>
      <c r="N17027"/>
      <c r="O17027"/>
    </row>
    <row r="17028" spans="2:15" hidden="1" outlineLevel="1">
      <c r="B17028" s="249">
        <v>43211</v>
      </c>
      <c r="C17028" s="1" t="s">
        <v>9625</v>
      </c>
      <c r="D17028" s="2">
        <v>100</v>
      </c>
      <c r="F17028" s="280" t="s">
        <v>9654</v>
      </c>
      <c r="G17028" s="280">
        <v>600</v>
      </c>
    </row>
    <row r="17029" spans="2:15" hidden="1" outlineLevel="1">
      <c r="B17029" s="249">
        <v>43211</v>
      </c>
      <c r="C17029" s="1" t="s">
        <v>9642</v>
      </c>
      <c r="D17029" s="2">
        <v>360</v>
      </c>
      <c r="F17029" s="280" t="s">
        <v>9655</v>
      </c>
      <c r="G17029" s="280">
        <v>500</v>
      </c>
      <c r="I17029" s="32"/>
      <c r="K17029" s="2"/>
    </row>
    <row r="17030" spans="2:15" hidden="1" outlineLevel="1">
      <c r="B17030" s="249">
        <v>43211</v>
      </c>
      <c r="C17030" s="2" t="s">
        <v>848</v>
      </c>
      <c r="D17030" s="2">
        <v>150</v>
      </c>
      <c r="F17030" s="280" t="s">
        <v>6158</v>
      </c>
      <c r="G17030" s="280">
        <v>1200</v>
      </c>
      <c r="I17030" s="32"/>
      <c r="K17030" s="2"/>
    </row>
    <row r="17031" spans="2:15" hidden="1" outlineLevel="1">
      <c r="B17031" s="249">
        <v>43211</v>
      </c>
      <c r="C17031" s="267" t="s">
        <v>943</v>
      </c>
      <c r="D17031" s="2">
        <v>200</v>
      </c>
      <c r="F17031" s="804" t="s">
        <v>5273</v>
      </c>
      <c r="G17031" s="769">
        <f>SUM(G17027:G17030)</f>
        <v>2900</v>
      </c>
    </row>
    <row r="17032" spans="2:15" hidden="1" outlineLevel="1">
      <c r="B17032" s="249">
        <v>43211</v>
      </c>
      <c r="C17032" s="267" t="s">
        <v>114</v>
      </c>
      <c r="D17032" s="2">
        <v>370</v>
      </c>
      <c r="F17032" s="2"/>
    </row>
    <row r="17033" spans="2:15" hidden="1" outlineLevel="1">
      <c r="B17033" s="249">
        <v>43211</v>
      </c>
      <c r="C17033" s="267" t="s">
        <v>9643</v>
      </c>
      <c r="D17033" s="2">
        <v>350</v>
      </c>
    </row>
    <row r="17034" spans="2:15" hidden="1" outlineLevel="1">
      <c r="B17034" s="249">
        <v>43211</v>
      </c>
      <c r="C17034" s="267" t="s">
        <v>7914</v>
      </c>
      <c r="D17034" s="2">
        <v>330</v>
      </c>
    </row>
    <row r="17035" spans="2:15" hidden="1" outlineLevel="1">
      <c r="B17035" s="249">
        <v>43211</v>
      </c>
      <c r="C17035" s="1" t="s">
        <v>9644</v>
      </c>
      <c r="D17035" s="2">
        <v>50</v>
      </c>
    </row>
    <row r="17036" spans="2:15" hidden="1" outlineLevel="1">
      <c r="B17036" s="249">
        <v>43211</v>
      </c>
      <c r="C17036" s="1" t="s">
        <v>792</v>
      </c>
      <c r="D17036" s="2">
        <v>510</v>
      </c>
    </row>
    <row r="17037" spans="2:15" hidden="1" outlineLevel="1">
      <c r="B17037" s="249">
        <v>43211</v>
      </c>
      <c r="C17037" s="1" t="s">
        <v>516</v>
      </c>
      <c r="D17037" s="2">
        <v>50</v>
      </c>
    </row>
    <row r="17038" spans="2:15" hidden="1" outlineLevel="1">
      <c r="B17038" s="249">
        <v>43211</v>
      </c>
      <c r="C17038" s="1" t="s">
        <v>224</v>
      </c>
      <c r="D17038" s="2">
        <v>60</v>
      </c>
    </row>
    <row r="17039" spans="2:15" hidden="1" outlineLevel="1">
      <c r="B17039" s="249">
        <v>43212</v>
      </c>
      <c r="C17039" s="308" t="s">
        <v>9645</v>
      </c>
      <c r="D17039" s="2">
        <v>40</v>
      </c>
      <c r="F17039" s="2"/>
    </row>
    <row r="17040" spans="2:15" hidden="1" outlineLevel="1">
      <c r="B17040" s="249">
        <v>43213</v>
      </c>
      <c r="C17040" s="1" t="s">
        <v>8654</v>
      </c>
      <c r="D17040" s="2">
        <v>80</v>
      </c>
    </row>
    <row r="17041" spans="2:10" hidden="1" outlineLevel="1">
      <c r="B17041" s="249">
        <v>43213</v>
      </c>
      <c r="C17041" s="1" t="s">
        <v>12</v>
      </c>
      <c r="D17041" s="2">
        <v>100</v>
      </c>
      <c r="F17041" s="2"/>
    </row>
    <row r="17042" spans="2:10" hidden="1" outlineLevel="1">
      <c r="B17042" s="249">
        <v>43213</v>
      </c>
      <c r="C17042" s="1" t="s">
        <v>114</v>
      </c>
      <c r="D17042" s="2">
        <v>30</v>
      </c>
      <c r="F17042" s="2"/>
    </row>
    <row r="17043" spans="2:10" hidden="1" outlineLevel="1">
      <c r="B17043" s="249">
        <v>43213</v>
      </c>
      <c r="C17043" s="1" t="s">
        <v>132</v>
      </c>
      <c r="D17043" s="2">
        <v>100</v>
      </c>
    </row>
    <row r="17044" spans="2:10" hidden="1" outlineLevel="1">
      <c r="B17044" s="249">
        <v>43213</v>
      </c>
      <c r="C17044" s="1" t="s">
        <v>9043</v>
      </c>
      <c r="D17044" s="2">
        <v>10</v>
      </c>
    </row>
    <row r="17045" spans="2:10" hidden="1" outlineLevel="1">
      <c r="B17045" s="249">
        <v>43213</v>
      </c>
      <c r="C17045" s="1" t="s">
        <v>9646</v>
      </c>
      <c r="D17045" s="2">
        <v>30</v>
      </c>
    </row>
    <row r="17046" spans="2:10" hidden="1" outlineLevel="1">
      <c r="B17046" s="249">
        <v>43214</v>
      </c>
      <c r="C17046" s="1" t="s">
        <v>6</v>
      </c>
      <c r="D17046" s="2">
        <v>100</v>
      </c>
      <c r="F17046" s="2"/>
    </row>
    <row r="17047" spans="2:10" hidden="1" outlineLevel="1">
      <c r="B17047" s="249">
        <v>43214</v>
      </c>
      <c r="C17047" s="1" t="s">
        <v>525</v>
      </c>
      <c r="D17047" s="2">
        <v>150</v>
      </c>
      <c r="F17047" s="2"/>
    </row>
    <row r="17048" spans="2:10" hidden="1" outlineLevel="1">
      <c r="B17048" s="249">
        <v>43214</v>
      </c>
      <c r="C17048" s="1" t="s">
        <v>114</v>
      </c>
      <c r="D17048" s="2">
        <v>50</v>
      </c>
      <c r="F17048" s="2"/>
      <c r="H17048" s="7"/>
    </row>
    <row r="17049" spans="2:10" hidden="1" outlineLevel="1">
      <c r="B17049" s="249">
        <v>43214</v>
      </c>
      <c r="C17049" s="1" t="s">
        <v>8654</v>
      </c>
      <c r="D17049" s="2">
        <v>210</v>
      </c>
      <c r="H17049" s="7"/>
    </row>
    <row r="17050" spans="2:10" hidden="1" outlineLevel="1">
      <c r="B17050" s="249">
        <v>43215</v>
      </c>
      <c r="C17050" s="1" t="s">
        <v>525</v>
      </c>
      <c r="D17050" s="2">
        <v>50</v>
      </c>
      <c r="J17050" s="7"/>
    </row>
    <row r="17051" spans="2:10" hidden="1" outlineLevel="1">
      <c r="B17051" s="249">
        <v>43215</v>
      </c>
      <c r="C17051" s="1" t="s">
        <v>71</v>
      </c>
      <c r="D17051" s="2">
        <v>10</v>
      </c>
      <c r="F17051" s="2"/>
      <c r="J17051" s="7"/>
    </row>
    <row r="17052" spans="2:10" hidden="1" outlineLevel="1">
      <c r="B17052" s="249">
        <v>43215</v>
      </c>
      <c r="C17052" s="1" t="s">
        <v>226</v>
      </c>
      <c r="D17052" s="2">
        <v>20</v>
      </c>
      <c r="F17052" s="2"/>
    </row>
    <row r="17053" spans="2:10" hidden="1" outlineLevel="1">
      <c r="B17053" s="249">
        <v>43215</v>
      </c>
      <c r="C17053" s="1" t="s">
        <v>173</v>
      </c>
      <c r="D17053" s="2">
        <v>60</v>
      </c>
      <c r="H17053" s="2"/>
    </row>
    <row r="17054" spans="2:10" hidden="1" outlineLevel="1">
      <c r="B17054" s="249">
        <v>43215</v>
      </c>
      <c r="C17054" s="1" t="s">
        <v>9648</v>
      </c>
      <c r="D17054" s="2">
        <v>300</v>
      </c>
    </row>
    <row r="17055" spans="2:10" hidden="1" outlineLevel="1">
      <c r="B17055" s="249">
        <v>43215</v>
      </c>
      <c r="C17055" s="1" t="s">
        <v>114</v>
      </c>
      <c r="D17055" s="2">
        <v>80</v>
      </c>
    </row>
    <row r="17056" spans="2:10" hidden="1" outlineLevel="1">
      <c r="B17056" s="249">
        <v>43215</v>
      </c>
      <c r="C17056" s="267" t="s">
        <v>23</v>
      </c>
      <c r="D17056" s="2">
        <v>90</v>
      </c>
    </row>
    <row r="17057" spans="2:6" hidden="1" outlineLevel="1">
      <c r="B17057" s="249">
        <v>43215</v>
      </c>
      <c r="C17057" s="267" t="s">
        <v>525</v>
      </c>
      <c r="D17057" s="2">
        <v>90</v>
      </c>
    </row>
    <row r="17058" spans="2:6" hidden="1" outlineLevel="1">
      <c r="B17058" s="249">
        <v>43216</v>
      </c>
      <c r="C17058" s="1" t="s">
        <v>9649</v>
      </c>
      <c r="D17058" s="2">
        <v>500</v>
      </c>
    </row>
    <row r="17059" spans="2:6" hidden="1" outlineLevel="1">
      <c r="B17059" s="249">
        <v>43216</v>
      </c>
      <c r="C17059" s="1" t="s">
        <v>6</v>
      </c>
      <c r="D17059" s="2">
        <v>60</v>
      </c>
    </row>
    <row r="17060" spans="2:6" hidden="1" outlineLevel="1">
      <c r="B17060" s="249">
        <v>43216</v>
      </c>
      <c r="C17060" s="267" t="s">
        <v>48</v>
      </c>
      <c r="D17060" s="2">
        <v>220</v>
      </c>
    </row>
    <row r="17061" spans="2:6" hidden="1" outlineLevel="1">
      <c r="B17061" s="249">
        <v>43216</v>
      </c>
      <c r="C17061" s="1" t="s">
        <v>9663</v>
      </c>
      <c r="D17061" s="2">
        <v>10</v>
      </c>
    </row>
    <row r="17062" spans="2:6" hidden="1" outlineLevel="1">
      <c r="B17062" s="249">
        <v>43216</v>
      </c>
      <c r="C17062" s="1" t="s">
        <v>23</v>
      </c>
      <c r="D17062" s="2">
        <v>70</v>
      </c>
    </row>
    <row r="17063" spans="2:6" hidden="1" outlineLevel="1">
      <c r="B17063" s="249">
        <v>43216</v>
      </c>
      <c r="C17063" s="1" t="s">
        <v>5029</v>
      </c>
      <c r="D17063" s="2">
        <v>20</v>
      </c>
    </row>
    <row r="17064" spans="2:6" hidden="1" outlineLevel="1">
      <c r="B17064" s="249">
        <v>43216</v>
      </c>
      <c r="C17064" s="1" t="s">
        <v>112</v>
      </c>
      <c r="D17064" s="2">
        <v>20</v>
      </c>
    </row>
    <row r="17065" spans="2:6" hidden="1" outlineLevel="1">
      <c r="B17065" s="249">
        <v>43217</v>
      </c>
      <c r="C17065" s="1" t="s">
        <v>8090</v>
      </c>
      <c r="D17065" s="2">
        <v>2900</v>
      </c>
    </row>
    <row r="17066" spans="2:6" hidden="1" outlineLevel="1">
      <c r="B17066" s="249">
        <v>43217</v>
      </c>
      <c r="C17066" s="1" t="s">
        <v>445</v>
      </c>
      <c r="D17066" s="2">
        <v>60</v>
      </c>
    </row>
    <row r="17067" spans="2:6" hidden="1" outlineLevel="1">
      <c r="B17067" s="249">
        <v>43217</v>
      </c>
      <c r="C17067" s="308" t="s">
        <v>3095</v>
      </c>
      <c r="D17067" s="2">
        <v>60</v>
      </c>
      <c r="F17067" s="2"/>
    </row>
    <row r="17068" spans="2:6" hidden="1" outlineLevel="1">
      <c r="B17068" s="249">
        <v>43217</v>
      </c>
      <c r="C17068" s="1" t="s">
        <v>9664</v>
      </c>
      <c r="D17068" s="2">
        <v>160</v>
      </c>
    </row>
    <row r="17069" spans="2:6" hidden="1" outlineLevel="1">
      <c r="B17069" s="249">
        <v>43217</v>
      </c>
      <c r="C17069" s="1" t="s">
        <v>114</v>
      </c>
      <c r="D17069" s="2">
        <v>100</v>
      </c>
      <c r="F17069" s="2"/>
    </row>
    <row r="17070" spans="2:6" hidden="1" outlineLevel="1">
      <c r="B17070" s="249">
        <v>43217</v>
      </c>
      <c r="C17070" s="1" t="s">
        <v>18</v>
      </c>
      <c r="D17070" s="2">
        <v>30</v>
      </c>
      <c r="F17070" s="2"/>
    </row>
    <row r="17071" spans="2:6" hidden="1" outlineLevel="1">
      <c r="B17071" s="249">
        <v>43217</v>
      </c>
      <c r="C17071" s="1" t="s">
        <v>6</v>
      </c>
      <c r="D17071" s="2">
        <v>50</v>
      </c>
    </row>
    <row r="17072" spans="2:6" hidden="1" outlineLevel="1">
      <c r="B17072" s="249">
        <v>43217</v>
      </c>
      <c r="C17072" s="1" t="s">
        <v>23</v>
      </c>
      <c r="D17072" s="2">
        <v>70</v>
      </c>
    </row>
    <row r="17073" spans="2:10" hidden="1" outlineLevel="1">
      <c r="B17073" s="249">
        <v>43218</v>
      </c>
      <c r="C17073" s="1" t="s">
        <v>179</v>
      </c>
      <c r="D17073" s="2">
        <v>125</v>
      </c>
    </row>
    <row r="17074" spans="2:10" hidden="1" outlineLevel="1">
      <c r="B17074" s="249">
        <v>43218</v>
      </c>
      <c r="C17074" s="1" t="s">
        <v>401</v>
      </c>
      <c r="D17074" s="2">
        <v>350</v>
      </c>
      <c r="F17074" s="2"/>
    </row>
    <row r="17075" spans="2:10" hidden="1" outlineLevel="1">
      <c r="B17075" s="249">
        <v>43219</v>
      </c>
      <c r="C17075" s="1" t="s">
        <v>289</v>
      </c>
      <c r="D17075" s="2">
        <v>20</v>
      </c>
      <c r="F17075" s="2"/>
    </row>
    <row r="17076" spans="2:10" hidden="1" outlineLevel="1">
      <c r="B17076" s="249">
        <v>43219</v>
      </c>
      <c r="C17076" s="1" t="s">
        <v>9665</v>
      </c>
      <c r="D17076" s="2">
        <v>500</v>
      </c>
      <c r="F17076" s="2"/>
      <c r="H17076" s="7"/>
    </row>
    <row r="17077" spans="2:10" hidden="1" outlineLevel="1">
      <c r="B17077" s="249">
        <v>43219</v>
      </c>
      <c r="C17077" s="1" t="s">
        <v>132</v>
      </c>
      <c r="D17077" s="2">
        <v>100</v>
      </c>
      <c r="H17077" s="7"/>
    </row>
    <row r="17078" spans="2:10" hidden="1" outlineLevel="1">
      <c r="B17078" s="249">
        <v>43219</v>
      </c>
      <c r="C17078" s="1" t="s">
        <v>289</v>
      </c>
      <c r="D17078" s="2">
        <v>50</v>
      </c>
      <c r="J17078" s="7"/>
    </row>
    <row r="17079" spans="2:10" hidden="1" outlineLevel="1">
      <c r="B17079" s="249">
        <v>43219</v>
      </c>
      <c r="C17079" s="1" t="s">
        <v>4970</v>
      </c>
      <c r="D17079" s="2">
        <v>25</v>
      </c>
      <c r="F17079" s="2"/>
      <c r="J17079" s="7"/>
    </row>
    <row r="17080" spans="2:10" hidden="1" outlineLevel="1">
      <c r="B17080" s="249">
        <v>43219</v>
      </c>
      <c r="C17080" s="1" t="s">
        <v>23</v>
      </c>
      <c r="D17080" s="2">
        <v>65</v>
      </c>
      <c r="F17080" s="2"/>
    </row>
    <row r="17081" spans="2:10" hidden="1" outlineLevel="1">
      <c r="B17081" s="249">
        <v>43220</v>
      </c>
      <c r="C17081" s="1" t="s">
        <v>445</v>
      </c>
      <c r="D17081" s="2">
        <v>100</v>
      </c>
      <c r="H17081" s="2"/>
    </row>
    <row r="17082" spans="2:10" hidden="1" outlineLevel="1">
      <c r="B17082" s="249">
        <v>43220</v>
      </c>
      <c r="C17082" s="1" t="s">
        <v>246</v>
      </c>
      <c r="D17082" s="2">
        <v>50</v>
      </c>
    </row>
    <row r="17083" spans="2:10" hidden="1" outlineLevel="1">
      <c r="B17083" s="249">
        <v>43220</v>
      </c>
      <c r="C17083" s="1" t="s">
        <v>9687</v>
      </c>
      <c r="D17083" s="2">
        <v>80</v>
      </c>
    </row>
    <row r="17084" spans="2:10" hidden="1" outlineLevel="1">
      <c r="B17084" s="249">
        <v>43220</v>
      </c>
      <c r="C17084" s="267" t="s">
        <v>968</v>
      </c>
      <c r="D17084" s="2">
        <v>1050</v>
      </c>
    </row>
    <row r="17085" spans="2:10" hidden="1" outlineLevel="1">
      <c r="B17085" s="249">
        <v>43220</v>
      </c>
      <c r="C17085" s="1" t="s">
        <v>2177</v>
      </c>
      <c r="D17085" s="2">
        <v>330</v>
      </c>
    </row>
    <row r="17086" spans="2:10" hidden="1" outlineLevel="1">
      <c r="B17086" s="249">
        <v>43220</v>
      </c>
      <c r="C17086" s="1" t="s">
        <v>582</v>
      </c>
      <c r="D17086" s="2">
        <v>250</v>
      </c>
      <c r="E17086" s="1" t="s">
        <v>3088</v>
      </c>
    </row>
    <row r="17087" spans="2:10" hidden="1" outlineLevel="1">
      <c r="B17087" s="249">
        <v>43220</v>
      </c>
      <c r="C17087" s="1" t="s">
        <v>220</v>
      </c>
      <c r="D17087" s="2">
        <v>30</v>
      </c>
      <c r="E17087" s="1">
        <v>2445</v>
      </c>
    </row>
    <row r="17088" spans="2:10" collapsed="1">
      <c r="B17088" s="249"/>
      <c r="E17088"/>
    </row>
    <row r="17089" spans="1:12">
      <c r="B17089" s="2472">
        <v>43221</v>
      </c>
      <c r="C17089" s="2472"/>
      <c r="D17089" s="2472"/>
      <c r="E17089" s="2472"/>
      <c r="F17089" s="2472"/>
      <c r="G17089" s="2472"/>
      <c r="H17089" s="2472"/>
      <c r="I17089" s="2472"/>
      <c r="J17089" s="2472"/>
      <c r="K17089" s="2472"/>
      <c r="L17089" s="2472"/>
    </row>
    <row r="17090" spans="1:12" hidden="1" outlineLevel="1">
      <c r="B17090" s="2473" t="s">
        <v>0</v>
      </c>
      <c r="C17090" s="2473"/>
      <c r="D17090" s="2473"/>
      <c r="I17090" s="249"/>
      <c r="J17090" s="236"/>
      <c r="K17090" s="2"/>
    </row>
    <row r="17091" spans="1:12" hidden="1" outlineLevel="1">
      <c r="B17091" s="3" t="s">
        <v>115</v>
      </c>
      <c r="C17091" s="3" t="s">
        <v>116</v>
      </c>
      <c r="D17091" s="4" t="s">
        <v>4</v>
      </c>
      <c r="I17091" s="249"/>
      <c r="J17091" s="236"/>
      <c r="K17091" s="2"/>
    </row>
    <row r="17092" spans="1:12" hidden="1" outlineLevel="1">
      <c r="A17092" s="438" t="s">
        <v>7431</v>
      </c>
      <c r="B17092" s="1323">
        <v>43236</v>
      </c>
      <c r="C17092" s="463" t="s">
        <v>6436</v>
      </c>
      <c r="D17092" s="1002">
        <v>1000</v>
      </c>
      <c r="E17092" s="28"/>
      <c r="K17092" s="70"/>
    </row>
    <row r="17093" spans="1:12" hidden="1" outlineLevel="1">
      <c r="A17093" s="438" t="s">
        <v>7431</v>
      </c>
      <c r="B17093" s="1323">
        <v>43236</v>
      </c>
      <c r="C17093" s="463" t="s">
        <v>6437</v>
      </c>
      <c r="D17093" s="1002">
        <v>680</v>
      </c>
      <c r="E17093" s="28"/>
      <c r="K17093" s="70"/>
    </row>
    <row r="17094" spans="1:12" hidden="1" outlineLevel="1">
      <c r="A17094" s="438" t="s">
        <v>421</v>
      </c>
      <c r="B17094" s="1323">
        <v>43222</v>
      </c>
      <c r="C17094" s="1324" t="s">
        <v>9671</v>
      </c>
      <c r="D17094" s="1325">
        <v>2000</v>
      </c>
      <c r="E17094" s="28"/>
      <c r="K17094" s="70"/>
    </row>
    <row r="17095" spans="1:12" hidden="1" outlineLevel="1">
      <c r="A17095" s="438" t="s">
        <v>421</v>
      </c>
      <c r="B17095" s="1323">
        <v>43232</v>
      </c>
      <c r="C17095" s="1324" t="s">
        <v>6</v>
      </c>
      <c r="D17095" s="1325">
        <v>1000</v>
      </c>
      <c r="E17095" s="28"/>
      <c r="K17095" s="70"/>
    </row>
    <row r="17096" spans="1:12" hidden="1" outlineLevel="1">
      <c r="A17096" s="438" t="s">
        <v>421</v>
      </c>
      <c r="B17096" s="1323" t="s">
        <v>608</v>
      </c>
      <c r="C17096" s="554" t="s">
        <v>475</v>
      </c>
      <c r="D17096" s="1492" t="s">
        <v>608</v>
      </c>
      <c r="E17096" s="1290"/>
      <c r="F17096" s="298" t="s">
        <v>4856</v>
      </c>
      <c r="G17096" s="298" t="s">
        <v>3065</v>
      </c>
      <c r="I17096" s="72"/>
      <c r="K17096" s="70"/>
    </row>
    <row r="17097" spans="1:12" hidden="1" outlineLevel="1">
      <c r="A17097" s="438" t="s">
        <v>421</v>
      </c>
      <c r="B17097" s="1323" t="s">
        <v>608</v>
      </c>
      <c r="C17097" s="554" t="s">
        <v>8676</v>
      </c>
      <c r="D17097" s="1492" t="s">
        <v>608</v>
      </c>
      <c r="E17097" s="72"/>
      <c r="F17097" s="1119" t="s">
        <v>3632</v>
      </c>
      <c r="G17097" s="1146">
        <v>0</v>
      </c>
      <c r="I17097" s="72"/>
      <c r="K17097" s="70"/>
    </row>
    <row r="17098" spans="1:12" hidden="1" outlineLevel="1">
      <c r="A17098" s="714" t="s">
        <v>464</v>
      </c>
      <c r="B17098" s="1326">
        <v>43249</v>
      </c>
      <c r="C17098" s="1327" t="s">
        <v>6501</v>
      </c>
      <c r="D17098" s="1328">
        <v>3694</v>
      </c>
      <c r="E17098" s="72">
        <v>43262</v>
      </c>
      <c r="F17098" s="772" t="s">
        <v>9394</v>
      </c>
      <c r="G17098" s="773">
        <f>D17131</f>
        <v>180</v>
      </c>
      <c r="I17098" s="72"/>
      <c r="K17098" s="70"/>
    </row>
    <row r="17099" spans="1:12" hidden="1" outlineLevel="1">
      <c r="A17099" s="711" t="s">
        <v>7256</v>
      </c>
      <c r="B17099" s="1303" t="s">
        <v>608</v>
      </c>
      <c r="C17099" s="711" t="s">
        <v>656</v>
      </c>
      <c r="D17099" s="1464" t="s">
        <v>608</v>
      </c>
      <c r="E17099" s="72"/>
      <c r="F17099" s="772" t="s">
        <v>112</v>
      </c>
      <c r="G17099" s="773">
        <f>D17129</f>
        <v>1032</v>
      </c>
      <c r="I17099" s="72"/>
      <c r="K17099" s="70"/>
    </row>
    <row r="17100" spans="1:12" hidden="1" outlineLevel="1">
      <c r="A17100" s="1478" t="s">
        <v>421</v>
      </c>
      <c r="B17100" s="1479" t="s">
        <v>608</v>
      </c>
      <c r="C17100" s="1478" t="s">
        <v>8992</v>
      </c>
      <c r="D17100" s="1493" t="s">
        <v>608</v>
      </c>
      <c r="E17100" s="72"/>
      <c r="F17100" s="772" t="s">
        <v>6</v>
      </c>
      <c r="G17100" s="1146">
        <f>D17094+D17095</f>
        <v>3000</v>
      </c>
      <c r="I17100" s="72"/>
      <c r="K17100" s="70"/>
    </row>
    <row r="17101" spans="1:12" hidden="1" outlineLevel="1">
      <c r="A17101" s="1478" t="s">
        <v>421</v>
      </c>
      <c r="B17101" s="1479" t="s">
        <v>608</v>
      </c>
      <c r="C17101" s="1478" t="s">
        <v>8991</v>
      </c>
      <c r="D17101" s="1493" t="s">
        <v>608</v>
      </c>
      <c r="E17101" s="72"/>
      <c r="F17101" s="772" t="s">
        <v>3732</v>
      </c>
      <c r="G17101" s="773">
        <f>D17092</f>
        <v>1000</v>
      </c>
      <c r="I17101" s="72"/>
      <c r="K17101" s="70"/>
    </row>
    <row r="17102" spans="1:12" hidden="1" outlineLevel="1">
      <c r="A17102" s="1478" t="s">
        <v>421</v>
      </c>
      <c r="B17102" s="1479" t="s">
        <v>608</v>
      </c>
      <c r="C17102" s="1478" t="s">
        <v>8990</v>
      </c>
      <c r="D17102" s="1493" t="s">
        <v>608</v>
      </c>
      <c r="E17102" s="72"/>
      <c r="F17102" s="772" t="s">
        <v>531</v>
      </c>
      <c r="G17102" s="1146">
        <f>D17093</f>
        <v>680</v>
      </c>
      <c r="I17102" s="72"/>
      <c r="K17102" s="70"/>
    </row>
    <row r="17103" spans="1:12" hidden="1" outlineLevel="1">
      <c r="A17103" s="1478" t="s">
        <v>421</v>
      </c>
      <c r="B17103" s="1479" t="s">
        <v>608</v>
      </c>
      <c r="C17103" s="1478" t="s">
        <v>9285</v>
      </c>
      <c r="D17103" s="1493" t="s">
        <v>608</v>
      </c>
      <c r="E17103" s="72"/>
      <c r="F17103" s="280" t="s">
        <v>195</v>
      </c>
      <c r="G17103" s="294">
        <f>SUM(G17098:G17102)</f>
        <v>5892</v>
      </c>
      <c r="I17103" s="72"/>
      <c r="K17103" s="70"/>
    </row>
    <row r="17104" spans="1:12" hidden="1" outlineLevel="1">
      <c r="A17104" s="1398" t="s">
        <v>7256</v>
      </c>
      <c r="B17104" s="1399">
        <v>43236</v>
      </c>
      <c r="C17104" s="1400" t="s">
        <v>27</v>
      </c>
      <c r="D17104" s="1401">
        <v>1296.82</v>
      </c>
      <c r="E17104" s="72"/>
      <c r="I17104" s="72"/>
      <c r="K17104" s="70"/>
    </row>
    <row r="17105" spans="1:12" hidden="1" outlineLevel="1">
      <c r="A17105" s="1398" t="s">
        <v>7256</v>
      </c>
      <c r="B17105" s="1399">
        <v>43249</v>
      </c>
      <c r="C17105" s="1400" t="s">
        <v>3304</v>
      </c>
      <c r="D17105" s="1401">
        <v>613.6</v>
      </c>
      <c r="E17105" s="1290"/>
      <c r="I17105" s="72"/>
      <c r="K17105" s="225"/>
    </row>
    <row r="17106" spans="1:12" hidden="1" outlineLevel="1">
      <c r="A17106" s="1398" t="s">
        <v>7256</v>
      </c>
      <c r="B17106" s="1399">
        <v>43249</v>
      </c>
      <c r="C17106" s="1400" t="s">
        <v>614</v>
      </c>
      <c r="D17106" s="1401">
        <v>364.62</v>
      </c>
      <c r="E17106" s="1290"/>
      <c r="I17106" s="32"/>
      <c r="K17106" s="225"/>
    </row>
    <row r="17107" spans="1:12" hidden="1" outlineLevel="1">
      <c r="A17107" s="709" t="s">
        <v>7600</v>
      </c>
      <c r="B17107" s="710" t="s">
        <v>608</v>
      </c>
      <c r="C17107" s="709" t="s">
        <v>3305</v>
      </c>
      <c r="D17107" s="590" t="s">
        <v>608</v>
      </c>
      <c r="E17107" s="183"/>
    </row>
    <row r="17108" spans="1:12" hidden="1" outlineLevel="1">
      <c r="A17108" s="545" t="s">
        <v>7431</v>
      </c>
      <c r="B17108" s="1520">
        <v>43216</v>
      </c>
      <c r="C17108" s="547" t="s">
        <v>7425</v>
      </c>
      <c r="D17108" s="1366">
        <v>32500</v>
      </c>
      <c r="E17108" s="733"/>
      <c r="G17108" s="2"/>
    </row>
    <row r="17109" spans="1:12" hidden="1" outlineLevel="1">
      <c r="A17109" s="545" t="s">
        <v>7431</v>
      </c>
      <c r="B17109" s="1520">
        <v>43230</v>
      </c>
      <c r="C17109" s="547" t="s">
        <v>8079</v>
      </c>
      <c r="D17109" s="1366">
        <v>6569</v>
      </c>
      <c r="E17109" s="28"/>
      <c r="I17109" s="72"/>
      <c r="K17109" s="2"/>
      <c r="L17109" s="13"/>
    </row>
    <row r="17110" spans="1:12" hidden="1" outlineLevel="1">
      <c r="A17110" s="545" t="s">
        <v>7431</v>
      </c>
      <c r="B17110" s="1520" t="s">
        <v>608</v>
      </c>
      <c r="C17110" s="547" t="s">
        <v>8312</v>
      </c>
      <c r="D17110" s="1366" t="s">
        <v>608</v>
      </c>
      <c r="E17110" s="28"/>
      <c r="F17110" s="630"/>
      <c r="G17110" s="630"/>
      <c r="H17110" s="1009"/>
      <c r="I17110" s="72"/>
      <c r="K17110" s="2"/>
      <c r="L17110" s="13"/>
    </row>
    <row r="17111" spans="1:12" hidden="1" outlineLevel="1">
      <c r="A17111" s="545" t="s">
        <v>7431</v>
      </c>
      <c r="B17111" s="1520">
        <v>43216</v>
      </c>
      <c r="C17111" s="547" t="s">
        <v>7426</v>
      </c>
      <c r="D17111" s="1366">
        <v>30000</v>
      </c>
      <c r="E17111" s="28"/>
      <c r="F17111" s="630"/>
      <c r="G17111" s="630"/>
      <c r="H17111" s="1009"/>
      <c r="I17111" s="72"/>
      <c r="K17111" s="13"/>
      <c r="L17111" s="13"/>
    </row>
    <row r="17112" spans="1:12" hidden="1" outlineLevel="1">
      <c r="A17112" s="545" t="s">
        <v>7431</v>
      </c>
      <c r="B17112" s="1520">
        <v>43216</v>
      </c>
      <c r="C17112" s="547" t="s">
        <v>8819</v>
      </c>
      <c r="D17112" s="1366">
        <v>2000</v>
      </c>
      <c r="E17112" s="28"/>
      <c r="F17112" s="630"/>
      <c r="G17112" s="630"/>
      <c r="H17112" s="1009"/>
      <c r="I17112" s="72"/>
      <c r="K17112" s="13"/>
      <c r="L17112" s="13"/>
    </row>
    <row r="17113" spans="1:12" hidden="1" outlineLevel="1">
      <c r="A17113" s="545" t="s">
        <v>8802</v>
      </c>
      <c r="B17113" s="1520">
        <v>43216</v>
      </c>
      <c r="C17113" s="547" t="s">
        <v>7420</v>
      </c>
      <c r="D17113" s="1366">
        <v>8370</v>
      </c>
      <c r="E17113" s="28"/>
      <c r="F17113" s="630"/>
      <c r="G17113" s="630"/>
      <c r="H17113" s="1009"/>
      <c r="I17113" s="72"/>
      <c r="K17113" s="225"/>
      <c r="L17113" s="13"/>
    </row>
    <row r="17114" spans="1:12" hidden="1" outlineLevel="1">
      <c r="A17114" s="545" t="s">
        <v>8802</v>
      </c>
      <c r="B17114" s="1520">
        <v>43215</v>
      </c>
      <c r="C17114" s="547" t="s">
        <v>7422</v>
      </c>
      <c r="D17114" s="1366">
        <v>4795</v>
      </c>
      <c r="E17114" s="28"/>
      <c r="F17114" s="630"/>
      <c r="G17114" s="630"/>
      <c r="I17114" s="72"/>
      <c r="J17114" s="236"/>
      <c r="K17114" s="2"/>
      <c r="L17114" s="13"/>
    </row>
    <row r="17115" spans="1:12" hidden="1" outlineLevel="1">
      <c r="A17115" s="545" t="s">
        <v>7431</v>
      </c>
      <c r="B17115" s="1520" t="s">
        <v>608</v>
      </c>
      <c r="C17115" s="547" t="s">
        <v>7423</v>
      </c>
      <c r="D17115" s="691" t="s">
        <v>608</v>
      </c>
      <c r="E17115" s="28"/>
      <c r="H17115" s="1009"/>
      <c r="I17115" s="72"/>
      <c r="J17115" s="236"/>
      <c r="K17115" s="2"/>
      <c r="L17115" s="13"/>
    </row>
    <row r="17116" spans="1:12" hidden="1" outlineLevel="1">
      <c r="D17116" s="1"/>
      <c r="E17116" s="28"/>
      <c r="H17116" s="1009"/>
      <c r="I17116" s="249"/>
      <c r="J17116" s="236"/>
      <c r="K17116" s="2"/>
      <c r="L17116" s="13"/>
    </row>
    <row r="17117" spans="1:12" ht="15.75" hidden="1" outlineLevel="1">
      <c r="A17117" s="1273" t="s">
        <v>7430</v>
      </c>
      <c r="B17117" s="1410">
        <v>43215</v>
      </c>
      <c r="C17117" s="1273" t="s">
        <v>7428</v>
      </c>
      <c r="D17117" s="1467">
        <v>51335.99</v>
      </c>
      <c r="E17117" s="1083">
        <v>43230</v>
      </c>
      <c r="H17117" s="1009"/>
      <c r="I17117" s="249"/>
      <c r="J17117" s="236"/>
      <c r="K17117" s="2"/>
      <c r="L17117" s="13"/>
    </row>
    <row r="17118" spans="1:12" hidden="1" outlineLevel="1">
      <c r="A17118" s="1411" t="s">
        <v>7411</v>
      </c>
      <c r="B17118" s="1412">
        <v>43215</v>
      </c>
      <c r="C17118" s="1413" t="s">
        <v>7427</v>
      </c>
      <c r="D17118" s="1490">
        <v>4794.42</v>
      </c>
      <c r="E17118" s="86">
        <v>43224</v>
      </c>
      <c r="I17118" s="249"/>
      <c r="J17118" s="236"/>
      <c r="K17118" s="2"/>
      <c r="L17118" s="13"/>
    </row>
    <row r="17119" spans="1:12" hidden="1" outlineLevel="1">
      <c r="A17119" s="1407" t="s">
        <v>5208</v>
      </c>
      <c r="B17119" s="1408" t="s">
        <v>608</v>
      </c>
      <c r="C17119" s="1407" t="s">
        <v>7429</v>
      </c>
      <c r="D17119" s="1408" t="s">
        <v>608</v>
      </c>
      <c r="H17119" s="1009"/>
      <c r="I17119" s="249"/>
      <c r="J17119" s="200"/>
      <c r="K17119" s="2"/>
      <c r="L17119" s="13"/>
    </row>
    <row r="17120" spans="1:12" hidden="1" outlineLevel="1">
      <c r="A17120" s="1485" t="s">
        <v>8749</v>
      </c>
      <c r="B17120" s="1488">
        <v>43215</v>
      </c>
      <c r="C17120" s="1486" t="s">
        <v>9006</v>
      </c>
      <c r="D17120" s="1487">
        <v>13461</v>
      </c>
      <c r="E17120" s="86">
        <v>43228</v>
      </c>
      <c r="H17120" s="1009"/>
      <c r="I17120" s="249"/>
      <c r="J17120" s="200"/>
      <c r="K17120" s="2"/>
      <c r="L17120" s="13"/>
    </row>
    <row r="17121" spans="1:12" hidden="1" outlineLevel="1">
      <c r="E17121" s="1290"/>
      <c r="H17121" s="1009"/>
      <c r="I17121" s="249"/>
      <c r="K17121" s="13"/>
      <c r="L17121" s="13"/>
    </row>
    <row r="17122" spans="1:12" ht="15.75" hidden="1" outlineLevel="1">
      <c r="A17122" s="1273" t="s">
        <v>7430</v>
      </c>
      <c r="B17122" s="1410">
        <v>43249</v>
      </c>
      <c r="C17122" s="1273" t="s">
        <v>7428</v>
      </c>
      <c r="D17122" s="1467">
        <v>50683.57</v>
      </c>
      <c r="E17122" s="1711">
        <v>43262</v>
      </c>
      <c r="H17122" s="1009"/>
      <c r="I17122" s="249"/>
      <c r="K17122" s="13"/>
      <c r="L17122" s="13"/>
    </row>
    <row r="17123" spans="1:12" hidden="1" outlineLevel="1">
      <c r="A17123" s="1411" t="s">
        <v>7411</v>
      </c>
      <c r="B17123" s="1412">
        <v>43249</v>
      </c>
      <c r="C17123" s="1413" t="s">
        <v>7427</v>
      </c>
      <c r="D17123" s="1490">
        <v>1296.82</v>
      </c>
      <c r="E17123" s="86">
        <v>43254</v>
      </c>
      <c r="G17123" s="13"/>
      <c r="I17123" s="249"/>
      <c r="J17123" s="236"/>
      <c r="K17123" s="2"/>
      <c r="L17123" s="13"/>
    </row>
    <row r="17124" spans="1:12" hidden="1" outlineLevel="1">
      <c r="A17124" s="1407" t="s">
        <v>5208</v>
      </c>
      <c r="B17124" s="1408" t="s">
        <v>608</v>
      </c>
      <c r="C17124" s="1407" t="s">
        <v>7429</v>
      </c>
      <c r="D17124" s="1408" t="s">
        <v>608</v>
      </c>
      <c r="G17124" s="13"/>
      <c r="H17124" s="1009"/>
      <c r="I17124" s="249"/>
      <c r="J17124" s="200"/>
      <c r="K17124" s="2"/>
      <c r="L17124" s="13"/>
    </row>
    <row r="17125" spans="1:12" hidden="1" outlineLevel="1">
      <c r="A17125" s="1485" t="s">
        <v>8749</v>
      </c>
      <c r="B17125" s="1712" t="s">
        <v>608</v>
      </c>
      <c r="C17125" s="1486" t="s">
        <v>9006</v>
      </c>
      <c r="D17125" s="1712" t="s">
        <v>608</v>
      </c>
      <c r="E17125" s="86"/>
      <c r="H17125" s="1009"/>
      <c r="I17125" s="249"/>
      <c r="K17125" s="13"/>
      <c r="L17125" s="13"/>
    </row>
    <row r="17126" spans="1:12" hidden="1" outlineLevel="1">
      <c r="E17126" s="28"/>
      <c r="F17126" s="182"/>
      <c r="G17126" s="182"/>
      <c r="H17126" s="1009"/>
      <c r="I17126" s="249"/>
      <c r="K17126" s="13"/>
      <c r="L17126" s="13"/>
    </row>
    <row r="17127" spans="1:12" hidden="1" outlineLevel="1">
      <c r="A17127" s="438" t="s">
        <v>421</v>
      </c>
      <c r="B17127" s="549">
        <v>43233</v>
      </c>
      <c r="C17127" s="554" t="s">
        <v>9657</v>
      </c>
      <c r="D17127" s="587">
        <f>31*43</f>
        <v>1333</v>
      </c>
      <c r="I17127" s="249"/>
      <c r="K17127" s="13"/>
      <c r="L17127" s="13"/>
    </row>
    <row r="17128" spans="1:12" ht="30" hidden="1" outlineLevel="1">
      <c r="A17128" s="438" t="s">
        <v>6087</v>
      </c>
      <c r="B17128" s="549">
        <v>43233</v>
      </c>
      <c r="C17128" s="554" t="s">
        <v>9688</v>
      </c>
      <c r="D17128" s="587">
        <f>7*43</f>
        <v>301</v>
      </c>
      <c r="E17128" s="72"/>
      <c r="H17128" s="1009"/>
      <c r="I17128" s="249"/>
      <c r="K17128" s="13"/>
      <c r="L17128" s="13"/>
    </row>
    <row r="17129" spans="1:12" hidden="1" outlineLevel="1">
      <c r="A17129" s="438" t="s">
        <v>421</v>
      </c>
      <c r="B17129" s="549">
        <v>43233</v>
      </c>
      <c r="C17129" s="554" t="s">
        <v>195</v>
      </c>
      <c r="D17129" s="587">
        <f>D17127-D17128</f>
        <v>1032</v>
      </c>
      <c r="E17129" s="28"/>
      <c r="H17129" s="1009"/>
      <c r="I17129" s="249"/>
      <c r="K17129" s="13"/>
      <c r="L17129" s="13"/>
    </row>
    <row r="17130" spans="1:12" hidden="1" outlineLevel="1">
      <c r="D17130" s="1"/>
      <c r="E17130" s="28"/>
      <c r="H17130" s="1009"/>
      <c r="I17130" s="249"/>
      <c r="K17130" s="13"/>
      <c r="L17130" s="13"/>
    </row>
    <row r="17131" spans="1:12" hidden="1" outlineLevel="1">
      <c r="A17131" s="438" t="s">
        <v>421</v>
      </c>
      <c r="B17131" s="549">
        <v>43225</v>
      </c>
      <c r="C17131" s="554" t="s">
        <v>2598</v>
      </c>
      <c r="D17131" s="587">
        <v>180</v>
      </c>
      <c r="E17131" s="28"/>
      <c r="H17131" s="1009"/>
      <c r="I17131" s="249"/>
      <c r="K17131" s="13"/>
      <c r="L17131" s="13"/>
    </row>
    <row r="17132" spans="1:12" hidden="1" outlineLevel="1">
      <c r="B17132" s="249"/>
      <c r="E17132" s="399"/>
      <c r="F17132" s="182"/>
      <c r="G17132" s="182"/>
      <c r="H17132" s="1009"/>
      <c r="I17132" s="249"/>
      <c r="K17132" s="13"/>
      <c r="L17132" s="13"/>
    </row>
    <row r="17133" spans="1:12" hidden="1" outlineLevel="1">
      <c r="B17133" s="249">
        <v>43221</v>
      </c>
      <c r="C17133" s="1" t="s">
        <v>388</v>
      </c>
      <c r="D17133" s="2">
        <v>1000</v>
      </c>
      <c r="F17133" s="1" t="s">
        <v>9024</v>
      </c>
      <c r="G17133" s="870">
        <v>3000</v>
      </c>
      <c r="I17133" s="249"/>
      <c r="K17133" s="13"/>
      <c r="L17133" s="13"/>
    </row>
    <row r="17134" spans="1:12" hidden="1" outlineLevel="1">
      <c r="B17134" s="249">
        <v>43221</v>
      </c>
      <c r="C17134" s="236" t="s">
        <v>57</v>
      </c>
      <c r="D17134" s="2">
        <v>210</v>
      </c>
      <c r="F17134" s="1" t="s">
        <v>9035</v>
      </c>
      <c r="G17134" s="870">
        <v>1500</v>
      </c>
      <c r="H17134" s="1009"/>
      <c r="I17134" s="32"/>
      <c r="K17134" s="13"/>
      <c r="L17134" s="13"/>
    </row>
    <row r="17135" spans="1:12" hidden="1" outlineLevel="1">
      <c r="B17135" s="249">
        <v>43221</v>
      </c>
      <c r="C17135" s="236" t="s">
        <v>173</v>
      </c>
      <c r="D17135" s="2">
        <v>50</v>
      </c>
      <c r="F17135" s="978" t="s">
        <v>9036</v>
      </c>
      <c r="G17135" s="1547">
        <f>G17133-G17134</f>
        <v>1500</v>
      </c>
      <c r="H17135" s="1009"/>
      <c r="I17135" s="32"/>
      <c r="K17135" s="13"/>
      <c r="L17135" s="13"/>
    </row>
    <row r="17136" spans="1:12" hidden="1" outlineLevel="1">
      <c r="B17136" s="249">
        <v>43222</v>
      </c>
      <c r="C17136" s="1" t="s">
        <v>605</v>
      </c>
      <c r="D17136" s="2">
        <v>130</v>
      </c>
      <c r="F17136" s="978" t="s">
        <v>12</v>
      </c>
      <c r="G17136" s="1547">
        <v>150</v>
      </c>
      <c r="H17136" s="1009"/>
      <c r="I17136" s="32"/>
      <c r="K17136" s="13"/>
      <c r="L17136" s="13"/>
    </row>
    <row r="17137" spans="2:12" hidden="1" outlineLevel="1">
      <c r="B17137" s="249">
        <v>43222</v>
      </c>
      <c r="C17137" s="1" t="s">
        <v>525</v>
      </c>
      <c r="D17137" s="1695">
        <v>3300</v>
      </c>
      <c r="F17137" s="978" t="s">
        <v>2138</v>
      </c>
      <c r="G17137" s="1547">
        <v>163</v>
      </c>
      <c r="I17137" s="32"/>
      <c r="K17137" s="13"/>
      <c r="L17137" s="13"/>
    </row>
    <row r="17138" spans="2:12" hidden="1" outlineLevel="1">
      <c r="B17138" s="249">
        <v>43222</v>
      </c>
      <c r="C17138" s="1" t="s">
        <v>9642</v>
      </c>
      <c r="D17138" s="2">
        <v>300</v>
      </c>
      <c r="F17138" s="978" t="s">
        <v>9110</v>
      </c>
      <c r="G17138" s="1547">
        <v>560</v>
      </c>
      <c r="H17138" s="1009"/>
      <c r="I17138" s="32"/>
      <c r="K17138" s="13"/>
      <c r="L17138" s="13"/>
    </row>
    <row r="17139" spans="2:12" hidden="1" outlineLevel="1">
      <c r="B17139" s="249">
        <v>43222</v>
      </c>
      <c r="C17139" s="1" t="s">
        <v>5333</v>
      </c>
      <c r="D17139" s="2">
        <v>100</v>
      </c>
      <c r="F17139" s="978" t="s">
        <v>9109</v>
      </c>
      <c r="G17139" s="1547">
        <v>1000</v>
      </c>
      <c r="H17139" s="1009"/>
      <c r="I17139" s="32"/>
      <c r="K17139" s="13"/>
      <c r="L17139" s="13"/>
    </row>
    <row r="17140" spans="2:12" hidden="1" outlineLevel="1">
      <c r="B17140" s="249">
        <v>43223</v>
      </c>
      <c r="C17140" s="1" t="s">
        <v>525</v>
      </c>
      <c r="D17140" s="2">
        <v>100</v>
      </c>
      <c r="G17140" s="870">
        <f>SUM(G17135:G17139)</f>
        <v>3373</v>
      </c>
      <c r="I17140" s="32"/>
      <c r="K17140" s="13"/>
      <c r="L17140" s="13"/>
    </row>
    <row r="17141" spans="2:12" hidden="1" outlineLevel="1">
      <c r="B17141" s="249">
        <v>43223</v>
      </c>
      <c r="C17141" s="1" t="s">
        <v>9672</v>
      </c>
      <c r="D17141" s="2">
        <v>100</v>
      </c>
      <c r="F17141" s="1" t="s">
        <v>9161</v>
      </c>
      <c r="G17141" s="870">
        <v>2000</v>
      </c>
      <c r="H17141" s="1009"/>
      <c r="I17141" s="32"/>
      <c r="K17141" s="13"/>
      <c r="L17141" s="13"/>
    </row>
    <row r="17142" spans="2:12" hidden="1" outlineLevel="1">
      <c r="B17142" s="249">
        <v>43223</v>
      </c>
      <c r="C17142" s="1" t="s">
        <v>8811</v>
      </c>
      <c r="D17142" s="2">
        <v>50</v>
      </c>
      <c r="F17142" s="1" t="s">
        <v>9036</v>
      </c>
      <c r="G17142" s="870">
        <f>G17140-G17141</f>
        <v>1373</v>
      </c>
      <c r="H17142" s="1009"/>
      <c r="I17142" s="32"/>
      <c r="K17142" s="13"/>
      <c r="L17142" s="13"/>
    </row>
    <row r="17143" spans="2:12" hidden="1" outlineLevel="1">
      <c r="B17143" s="249">
        <v>43223</v>
      </c>
      <c r="C17143" s="1" t="s">
        <v>114</v>
      </c>
      <c r="D17143" s="2">
        <v>70</v>
      </c>
      <c r="F17143" s="1" t="s">
        <v>9257</v>
      </c>
      <c r="G17143" s="870">
        <v>1500</v>
      </c>
      <c r="I17143" s="32"/>
      <c r="K17143" s="13"/>
      <c r="L17143" s="13"/>
    </row>
    <row r="17144" spans="2:12" hidden="1" outlineLevel="1">
      <c r="B17144" s="249">
        <v>43223</v>
      </c>
      <c r="C17144" s="1" t="s">
        <v>525</v>
      </c>
      <c r="D17144" s="1695">
        <v>600</v>
      </c>
      <c r="F17144" s="1" t="s">
        <v>3546</v>
      </c>
      <c r="G17144" s="399">
        <f>SUM(G17142:G17143)</f>
        <v>2873</v>
      </c>
      <c r="I17144" s="32"/>
      <c r="K17144" s="13"/>
      <c r="L17144" s="13"/>
    </row>
    <row r="17145" spans="2:12" hidden="1" outlineLevel="1">
      <c r="B17145" s="249">
        <v>43224</v>
      </c>
      <c r="C17145" s="1" t="s">
        <v>525</v>
      </c>
      <c r="D17145" s="2">
        <v>40</v>
      </c>
      <c r="G17145" s="399"/>
      <c r="I17145" s="32"/>
      <c r="K17145" s="13"/>
      <c r="L17145" s="13"/>
    </row>
    <row r="17146" spans="2:12" hidden="1" outlineLevel="1">
      <c r="B17146" s="249">
        <v>43224</v>
      </c>
      <c r="C17146" s="1" t="s">
        <v>9673</v>
      </c>
      <c r="D17146" s="1695">
        <v>1000</v>
      </c>
      <c r="F17146" s="1" t="s">
        <v>9259</v>
      </c>
      <c r="G17146" s="870">
        <v>1873</v>
      </c>
      <c r="I17146" s="32"/>
      <c r="K17146" s="13"/>
      <c r="L17146" s="13"/>
    </row>
    <row r="17147" spans="2:12" hidden="1" outlineLevel="1">
      <c r="B17147" s="249">
        <v>43224</v>
      </c>
      <c r="C17147" s="1" t="s">
        <v>9674</v>
      </c>
      <c r="D17147" s="1695">
        <v>500</v>
      </c>
      <c r="F17147" s="804" t="s">
        <v>9260</v>
      </c>
      <c r="G17147" s="622">
        <v>1000</v>
      </c>
      <c r="H17147" s="1009"/>
      <c r="I17147" s="32"/>
      <c r="K17147" s="13"/>
      <c r="L17147" s="13"/>
    </row>
    <row r="17148" spans="2:12" hidden="1" outlineLevel="1">
      <c r="B17148" s="249">
        <v>43224</v>
      </c>
      <c r="C17148" s="1" t="s">
        <v>525</v>
      </c>
      <c r="D17148" s="1695">
        <v>390</v>
      </c>
      <c r="I17148" s="32"/>
      <c r="K17148" s="13"/>
      <c r="L17148" s="13"/>
    </row>
    <row r="17149" spans="2:12" hidden="1" outlineLevel="1">
      <c r="B17149" s="249">
        <v>43225</v>
      </c>
      <c r="C17149" s="1" t="s">
        <v>114</v>
      </c>
      <c r="D17149" s="2">
        <v>40</v>
      </c>
      <c r="F17149" s="1" t="s">
        <v>9258</v>
      </c>
      <c r="G17149" s="870">
        <v>3500</v>
      </c>
      <c r="I17149" s="32"/>
      <c r="K17149" s="13"/>
      <c r="L17149" s="13"/>
    </row>
    <row r="17150" spans="2:12" hidden="1" outlineLevel="1">
      <c r="B17150" s="249">
        <v>43226</v>
      </c>
      <c r="C17150" s="1" t="s">
        <v>525</v>
      </c>
      <c r="D17150" s="1695">
        <v>520</v>
      </c>
      <c r="F17150" s="1" t="s">
        <v>9256</v>
      </c>
      <c r="G17150" s="870">
        <v>1000</v>
      </c>
      <c r="I17150" s="32"/>
      <c r="K17150" s="13"/>
    </row>
    <row r="17151" spans="2:12" hidden="1" outlineLevel="1">
      <c r="B17151" s="249">
        <v>43226</v>
      </c>
      <c r="C17151" s="1" t="s">
        <v>9676</v>
      </c>
      <c r="D17151" s="2">
        <v>200</v>
      </c>
      <c r="G17151" s="870">
        <f>SUM(G17149:G17150)</f>
        <v>4500</v>
      </c>
      <c r="I17151" s="32"/>
      <c r="K17151" s="13"/>
    </row>
    <row r="17152" spans="2:12" hidden="1" outlineLevel="1">
      <c r="B17152" s="249">
        <v>43226</v>
      </c>
      <c r="C17152" s="1" t="s">
        <v>9677</v>
      </c>
      <c r="D17152" s="2">
        <v>450</v>
      </c>
      <c r="G17152" s="870">
        <f>G17151-G17146</f>
        <v>2627</v>
      </c>
      <c r="I17152" s="32"/>
      <c r="K17152" s="13"/>
    </row>
    <row r="17153" spans="2:11" hidden="1" outlineLevel="1">
      <c r="B17153" s="249">
        <v>43226</v>
      </c>
      <c r="C17153" s="1" t="s">
        <v>114</v>
      </c>
      <c r="D17153" s="2">
        <v>100</v>
      </c>
      <c r="F17153" s="1" t="s">
        <v>9261</v>
      </c>
      <c r="G17153" s="870">
        <v>2700</v>
      </c>
      <c r="I17153" s="32"/>
      <c r="J17153" s="2"/>
      <c r="K17153" s="13"/>
    </row>
    <row r="17154" spans="2:11" hidden="1" outlineLevel="1">
      <c r="B17154" s="249">
        <v>43226</v>
      </c>
      <c r="C17154" s="1" t="s">
        <v>5687</v>
      </c>
      <c r="D17154" s="1695">
        <v>235</v>
      </c>
      <c r="G17154" s="870"/>
      <c r="K17154" s="13"/>
    </row>
    <row r="17155" spans="2:11" hidden="1" outlineLevel="1">
      <c r="B17155" s="249">
        <v>43226</v>
      </c>
      <c r="C17155" s="1" t="s">
        <v>289</v>
      </c>
      <c r="D17155" s="2">
        <v>40</v>
      </c>
      <c r="F17155" s="804" t="s">
        <v>9325</v>
      </c>
      <c r="G17155" s="622">
        <v>5000</v>
      </c>
      <c r="I17155" s="32"/>
      <c r="K17155" s="13"/>
    </row>
    <row r="17156" spans="2:11" hidden="1" outlineLevel="1">
      <c r="B17156" s="249">
        <v>43226</v>
      </c>
      <c r="C17156" s="1" t="s">
        <v>172</v>
      </c>
      <c r="D17156" s="2">
        <v>20</v>
      </c>
      <c r="H17156" s="1009"/>
      <c r="K17156" s="13"/>
    </row>
    <row r="17157" spans="2:11" hidden="1" outlineLevel="1">
      <c r="B17157" s="249">
        <v>43227</v>
      </c>
      <c r="C17157" s="1" t="s">
        <v>525</v>
      </c>
      <c r="D17157" s="2">
        <v>260</v>
      </c>
      <c r="F17157" s="804" t="s">
        <v>9351</v>
      </c>
      <c r="G17157" s="622">
        <v>2500</v>
      </c>
      <c r="K17157" s="13"/>
    </row>
    <row r="17158" spans="2:11" hidden="1" outlineLevel="1">
      <c r="B17158" s="249">
        <v>43227</v>
      </c>
      <c r="C17158" s="1" t="s">
        <v>23</v>
      </c>
      <c r="D17158" s="2">
        <v>100</v>
      </c>
      <c r="K17158" s="13"/>
    </row>
    <row r="17159" spans="2:11" hidden="1" outlineLevel="1">
      <c r="B17159" s="249">
        <v>43228</v>
      </c>
      <c r="C17159" s="1" t="s">
        <v>525</v>
      </c>
      <c r="D17159" s="2">
        <v>220</v>
      </c>
      <c r="F17159" s="2" t="s">
        <v>9335</v>
      </c>
      <c r="G17159" s="2">
        <v>500</v>
      </c>
      <c r="K17159" s="13"/>
    </row>
    <row r="17160" spans="2:11" hidden="1" outlineLevel="1">
      <c r="B17160" s="249">
        <v>43228</v>
      </c>
      <c r="C17160" s="1" t="s">
        <v>525</v>
      </c>
      <c r="D17160" s="1695">
        <v>130</v>
      </c>
      <c r="F17160" s="1" t="s">
        <v>9334</v>
      </c>
      <c r="G17160" s="2">
        <v>750</v>
      </c>
      <c r="K17160" s="13"/>
    </row>
    <row r="17161" spans="2:11" hidden="1" outlineLevel="1">
      <c r="B17161" s="249">
        <v>43228</v>
      </c>
      <c r="C17161" s="1" t="s">
        <v>51</v>
      </c>
      <c r="D17161" s="2">
        <v>320</v>
      </c>
      <c r="F17161" s="1" t="s">
        <v>9356</v>
      </c>
      <c r="G17161" s="2">
        <v>200</v>
      </c>
      <c r="H17161" s="1009"/>
    </row>
    <row r="17162" spans="2:11" hidden="1" outlineLevel="1">
      <c r="B17162" s="249">
        <v>43229</v>
      </c>
      <c r="C17162" s="1" t="s">
        <v>525</v>
      </c>
      <c r="D17162" s="2">
        <v>200</v>
      </c>
      <c r="F17162" s="1362"/>
      <c r="G17162" s="1362"/>
      <c r="K17162" s="13"/>
    </row>
    <row r="17163" spans="2:11" hidden="1" outlineLevel="1">
      <c r="B17163" s="249">
        <v>43230</v>
      </c>
      <c r="C17163" s="1" t="s">
        <v>525</v>
      </c>
      <c r="D17163" s="2">
        <v>210</v>
      </c>
      <c r="F17163" s="298" t="s">
        <v>9325</v>
      </c>
      <c r="G17163" s="1644">
        <v>5000</v>
      </c>
    </row>
    <row r="17164" spans="2:11" hidden="1" outlineLevel="1">
      <c r="B17164" s="249">
        <v>43231</v>
      </c>
      <c r="C17164" s="1" t="s">
        <v>525</v>
      </c>
      <c r="D17164" s="2">
        <v>190</v>
      </c>
      <c r="F17164" s="2" t="s">
        <v>9438</v>
      </c>
    </row>
    <row r="17165" spans="2:11" hidden="1" outlineLevel="1">
      <c r="B17165" s="249">
        <v>43231</v>
      </c>
      <c r="C17165" s="1" t="s">
        <v>8731</v>
      </c>
      <c r="D17165" s="2">
        <v>440</v>
      </c>
    </row>
    <row r="17166" spans="2:11" hidden="1" outlineLevel="1">
      <c r="B17166" s="249">
        <v>43231</v>
      </c>
      <c r="C17166" s="1" t="s">
        <v>549</v>
      </c>
      <c r="D17166" s="2">
        <v>580</v>
      </c>
      <c r="F17166" s="804" t="s">
        <v>3546</v>
      </c>
      <c r="G17166" s="1643">
        <f>G17157+G17147</f>
        <v>3500</v>
      </c>
      <c r="I17166" s="72"/>
      <c r="K17166" s="2"/>
    </row>
    <row r="17167" spans="2:11" hidden="1" outlineLevel="1">
      <c r="B17167" s="249">
        <v>43232</v>
      </c>
      <c r="C17167" s="1" t="s">
        <v>8731</v>
      </c>
      <c r="D17167" s="2">
        <v>100</v>
      </c>
      <c r="F17167" s="804" t="s">
        <v>9393</v>
      </c>
      <c r="G17167" s="1643">
        <f>2000</f>
        <v>2000</v>
      </c>
      <c r="I17167" s="32"/>
      <c r="K17167" s="2"/>
    </row>
    <row r="17168" spans="2:11" hidden="1" outlineLevel="1">
      <c r="B17168" s="249">
        <v>43232</v>
      </c>
      <c r="C17168" s="1" t="s">
        <v>918</v>
      </c>
      <c r="D17168" s="2">
        <v>120</v>
      </c>
      <c r="F17168" s="298" t="s">
        <v>5273</v>
      </c>
      <c r="G17168" s="1645">
        <f>G17166-G17167</f>
        <v>1500</v>
      </c>
    </row>
    <row r="17169" spans="2:9" hidden="1" outlineLevel="1">
      <c r="B17169" s="249">
        <v>43232</v>
      </c>
      <c r="C17169" s="1" t="s">
        <v>18</v>
      </c>
      <c r="D17169" s="2">
        <v>1140</v>
      </c>
      <c r="F17169" s="1" t="s">
        <v>9480</v>
      </c>
    </row>
    <row r="17170" spans="2:9" hidden="1" outlineLevel="1">
      <c r="B17170" s="249">
        <v>43232</v>
      </c>
      <c r="C17170" s="1" t="s">
        <v>9689</v>
      </c>
      <c r="D17170" s="2">
        <v>150</v>
      </c>
    </row>
    <row r="17171" spans="2:9" hidden="1" outlineLevel="1">
      <c r="B17171" s="249">
        <v>43233</v>
      </c>
      <c r="C17171" s="1" t="s">
        <v>9691</v>
      </c>
      <c r="D17171" s="2">
        <v>740</v>
      </c>
      <c r="F17171" s="298" t="s">
        <v>9474</v>
      </c>
      <c r="G17171" s="1645">
        <v>1000</v>
      </c>
    </row>
    <row r="17172" spans="2:9" hidden="1" outlineLevel="1">
      <c r="B17172" s="249">
        <v>43233</v>
      </c>
      <c r="C17172" s="1" t="s">
        <v>4430</v>
      </c>
      <c r="D17172" s="2">
        <v>250</v>
      </c>
      <c r="G17172" s="2"/>
    </row>
    <row r="17173" spans="2:9" hidden="1" outlineLevel="1">
      <c r="B17173" s="249">
        <v>43233</v>
      </c>
      <c r="C17173" s="1" t="s">
        <v>247</v>
      </c>
      <c r="D17173" s="2">
        <v>120</v>
      </c>
      <c r="F17173" s="1" t="s">
        <v>9474</v>
      </c>
      <c r="G17173" s="2">
        <v>200</v>
      </c>
    </row>
    <row r="17174" spans="2:9" hidden="1" outlineLevel="1">
      <c r="B17174" s="249">
        <v>43233</v>
      </c>
      <c r="C17174" s="1" t="s">
        <v>9698</v>
      </c>
      <c r="D17174" s="2">
        <v>560</v>
      </c>
      <c r="F17174" s="2" t="s">
        <v>23</v>
      </c>
      <c r="G17174" s="2">
        <v>70</v>
      </c>
      <c r="H17174" s="2"/>
      <c r="I17174" s="2"/>
    </row>
    <row r="17175" spans="2:9" hidden="1" outlineLevel="1">
      <c r="B17175" s="249">
        <v>43233</v>
      </c>
      <c r="C17175" s="1" t="s">
        <v>289</v>
      </c>
      <c r="D17175" s="2">
        <v>50</v>
      </c>
      <c r="F17175" s="2" t="s">
        <v>9495</v>
      </c>
      <c r="G17175" s="2">
        <f>SUM(G17173:G17174)</f>
        <v>270</v>
      </c>
      <c r="H17175" s="2"/>
      <c r="I17175" s="2"/>
    </row>
    <row r="17176" spans="2:9" hidden="1" outlineLevel="1">
      <c r="B17176" s="249">
        <v>43233</v>
      </c>
      <c r="C17176" s="1" t="s">
        <v>111</v>
      </c>
      <c r="D17176" s="2">
        <v>40</v>
      </c>
      <c r="G17176" s="2"/>
      <c r="H17176" s="2"/>
      <c r="I17176" s="2"/>
    </row>
    <row r="17177" spans="2:9" hidden="1" outlineLevel="1">
      <c r="B17177" s="249">
        <v>43234</v>
      </c>
      <c r="C17177" s="1" t="s">
        <v>525</v>
      </c>
      <c r="D17177" s="2">
        <v>180</v>
      </c>
      <c r="F17177" s="294" t="s">
        <v>9496</v>
      </c>
      <c r="G17177" s="294">
        <f>3000</f>
        <v>3000</v>
      </c>
      <c r="H17177" s="2"/>
      <c r="I17177" s="2"/>
    </row>
    <row r="17178" spans="2:9" hidden="1" outlineLevel="1">
      <c r="B17178" s="249">
        <v>43234</v>
      </c>
      <c r="C17178" s="1" t="s">
        <v>246</v>
      </c>
      <c r="D17178" s="2">
        <v>160</v>
      </c>
      <c r="F17178" s="294" t="s">
        <v>9497</v>
      </c>
      <c r="G17178" s="294">
        <v>200</v>
      </c>
      <c r="H17178" s="2"/>
      <c r="I17178" s="2"/>
    </row>
    <row r="17179" spans="2:9" hidden="1" outlineLevel="1">
      <c r="B17179" s="249">
        <v>43234</v>
      </c>
      <c r="C17179" s="1" t="s">
        <v>111</v>
      </c>
      <c r="D17179" s="2">
        <v>40</v>
      </c>
      <c r="F17179" s="294" t="s">
        <v>957</v>
      </c>
      <c r="G17179" s="294">
        <v>1000</v>
      </c>
      <c r="H17179" s="2"/>
      <c r="I17179" s="2"/>
    </row>
    <row r="17180" spans="2:9" hidden="1" outlineLevel="1">
      <c r="B17180" s="249">
        <v>43235</v>
      </c>
      <c r="C17180" s="1" t="s">
        <v>9696</v>
      </c>
      <c r="D17180" s="2">
        <v>300</v>
      </c>
      <c r="F17180" s="280"/>
      <c r="G17180" s="294">
        <f>SUM(G17177:G17179)</f>
        <v>4200</v>
      </c>
      <c r="H17180" s="2"/>
      <c r="I17180" s="2"/>
    </row>
    <row r="17181" spans="2:9" hidden="1" outlineLevel="1">
      <c r="B17181" s="249">
        <v>43235</v>
      </c>
      <c r="C17181" s="1" t="s">
        <v>23</v>
      </c>
      <c r="D17181" s="2">
        <v>135</v>
      </c>
      <c r="F17181" s="280" t="s">
        <v>9498</v>
      </c>
      <c r="G17181" s="294">
        <v>2000</v>
      </c>
      <c r="H17181" s="2"/>
    </row>
    <row r="17182" spans="2:9" hidden="1" outlineLevel="1">
      <c r="B17182" s="249">
        <v>43235</v>
      </c>
      <c r="C17182" s="1" t="s">
        <v>401</v>
      </c>
      <c r="D17182" s="2">
        <v>120</v>
      </c>
      <c r="F17182" s="804" t="s">
        <v>5273</v>
      </c>
      <c r="G17182" s="769">
        <f>G17180-G17181</f>
        <v>2200</v>
      </c>
      <c r="H17182" s="2"/>
    </row>
    <row r="17183" spans="2:9" hidden="1" outlineLevel="1">
      <c r="B17183" s="249">
        <v>43235</v>
      </c>
      <c r="C17183" s="1" t="s">
        <v>18</v>
      </c>
      <c r="D17183" s="2">
        <v>62</v>
      </c>
      <c r="F17183" s="280" t="s">
        <v>9598</v>
      </c>
      <c r="G17183" s="294">
        <v>1000</v>
      </c>
      <c r="H17183" s="7"/>
    </row>
    <row r="17184" spans="2:9" hidden="1" outlineLevel="1">
      <c r="B17184" s="249">
        <v>43236</v>
      </c>
      <c r="C17184" s="1" t="s">
        <v>525</v>
      </c>
      <c r="D17184" s="2">
        <v>100</v>
      </c>
      <c r="F17184" s="804" t="s">
        <v>5273</v>
      </c>
      <c r="G17184" s="769">
        <f>G17182-G17183</f>
        <v>1200</v>
      </c>
      <c r="H17184" s="7"/>
    </row>
    <row r="17185" spans="2:15" hidden="1" outlineLevel="1">
      <c r="B17185" s="249">
        <v>43236</v>
      </c>
      <c r="C17185" s="308" t="s">
        <v>18</v>
      </c>
      <c r="D17185" s="2">
        <v>385</v>
      </c>
      <c r="H17185" s="7"/>
    </row>
    <row r="17186" spans="2:15" hidden="1" outlineLevel="1">
      <c r="B17186" s="249">
        <v>43236</v>
      </c>
      <c r="C17186" s="1" t="s">
        <v>23</v>
      </c>
      <c r="D17186" s="2">
        <v>145</v>
      </c>
      <c r="F17186" s="2" t="s">
        <v>57</v>
      </c>
      <c r="G17186" s="2"/>
    </row>
    <row r="17187" spans="2:15" hidden="1" outlineLevel="1">
      <c r="B17187" s="249">
        <v>43236</v>
      </c>
      <c r="C17187" s="1" t="s">
        <v>401</v>
      </c>
      <c r="D17187" s="2">
        <v>100</v>
      </c>
      <c r="F17187" s="2" t="s">
        <v>9492</v>
      </c>
      <c r="G17187" s="2">
        <v>245</v>
      </c>
    </row>
    <row r="17188" spans="2:15" hidden="1" outlineLevel="1">
      <c r="B17188" s="249">
        <v>43237</v>
      </c>
      <c r="C17188" s="1" t="s">
        <v>525</v>
      </c>
      <c r="D17188" s="2">
        <v>130</v>
      </c>
      <c r="F17188" s="1" t="s">
        <v>9494</v>
      </c>
      <c r="G17188" s="2">
        <v>123</v>
      </c>
    </row>
    <row r="17189" spans="2:15" hidden="1" outlineLevel="1">
      <c r="B17189" s="249">
        <v>43237</v>
      </c>
      <c r="C17189" s="1" t="s">
        <v>9697</v>
      </c>
      <c r="D17189" s="2">
        <v>360</v>
      </c>
      <c r="F17189" s="2"/>
      <c r="G17189" s="2">
        <f>SUM(G17187:G17188)</f>
        <v>368</v>
      </c>
    </row>
    <row r="17190" spans="2:15" hidden="1" outlineLevel="1">
      <c r="B17190" s="249">
        <v>43237</v>
      </c>
      <c r="C17190" s="1" t="s">
        <v>9698</v>
      </c>
      <c r="D17190" s="2">
        <v>200</v>
      </c>
      <c r="F17190" s="1" t="s">
        <v>57</v>
      </c>
      <c r="G17190" s="2">
        <f>(27*7)+(4*20)</f>
        <v>269</v>
      </c>
    </row>
    <row r="17191" spans="2:15" hidden="1" outlineLevel="1">
      <c r="B17191" s="249">
        <v>43238</v>
      </c>
      <c r="C17191" s="1" t="s">
        <v>525</v>
      </c>
      <c r="D17191" s="2">
        <v>203</v>
      </c>
      <c r="G17191" s="2">
        <f>SUM(G17189:G17190)</f>
        <v>637</v>
      </c>
    </row>
    <row r="17192" spans="2:15" hidden="1" outlineLevel="1">
      <c r="B17192" s="249">
        <v>43238</v>
      </c>
      <c r="C17192" s="1" t="s">
        <v>549</v>
      </c>
      <c r="D17192" s="2">
        <v>100</v>
      </c>
      <c r="F17192" s="2" t="s">
        <v>9491</v>
      </c>
      <c r="G17192" s="454">
        <f>1040-637</f>
        <v>403</v>
      </c>
    </row>
    <row r="17193" spans="2:15" hidden="1" outlineLevel="1">
      <c r="B17193" s="249">
        <v>43238</v>
      </c>
      <c r="C17193" s="1" t="s">
        <v>2625</v>
      </c>
      <c r="D17193" s="2">
        <v>50</v>
      </c>
      <c r="F17193" s="1" t="s">
        <v>9493</v>
      </c>
    </row>
    <row r="17194" spans="2:15" hidden="1" outlineLevel="1">
      <c r="B17194" s="249">
        <v>43239</v>
      </c>
      <c r="C17194" s="1" t="s">
        <v>9707</v>
      </c>
      <c r="D17194" s="2">
        <v>250</v>
      </c>
      <c r="F17194" s="2"/>
    </row>
    <row r="17195" spans="2:15" hidden="1" outlineLevel="1">
      <c r="B17195" s="249">
        <v>43239</v>
      </c>
      <c r="C17195" s="1" t="s">
        <v>9708</v>
      </c>
      <c r="D17195" s="2">
        <v>920</v>
      </c>
      <c r="F17195" s="233" t="s">
        <v>9599</v>
      </c>
      <c r="G17195" s="2">
        <v>343</v>
      </c>
    </row>
    <row r="17196" spans="2:15" hidden="1" outlineLevel="1">
      <c r="B17196" s="249">
        <v>43240</v>
      </c>
      <c r="C17196" s="1" t="s">
        <v>289</v>
      </c>
      <c r="D17196" s="2">
        <v>40</v>
      </c>
      <c r="F17196" s="1" t="s">
        <v>9600</v>
      </c>
    </row>
    <row r="17197" spans="2:15" hidden="1" outlineLevel="1">
      <c r="B17197" s="249">
        <v>43240</v>
      </c>
      <c r="C17197" s="1" t="s">
        <v>9709</v>
      </c>
      <c r="D17197" s="2">
        <v>180</v>
      </c>
      <c r="F17197" s="1" t="s">
        <v>9601</v>
      </c>
      <c r="G17197" s="2">
        <f>G17192-G17195</f>
        <v>60</v>
      </c>
    </row>
    <row r="17198" spans="2:15" ht="30" hidden="1" outlineLevel="1">
      <c r="B17198" s="249">
        <v>43241</v>
      </c>
      <c r="C17198" s="1" t="s">
        <v>525</v>
      </c>
      <c r="D17198" s="2">
        <v>90</v>
      </c>
      <c r="F17198" s="205" t="s">
        <v>9656</v>
      </c>
      <c r="G17198" s="2">
        <v>500</v>
      </c>
    </row>
    <row r="17199" spans="2:15" hidden="1" outlineLevel="1">
      <c r="B17199" s="249">
        <v>43241</v>
      </c>
      <c r="C17199" s="1" t="s">
        <v>114</v>
      </c>
      <c r="D17199" s="2">
        <v>30</v>
      </c>
    </row>
    <row r="17200" spans="2:15" hidden="1" outlineLevel="1">
      <c r="B17200" s="249">
        <v>43241</v>
      </c>
      <c r="C17200" s="1" t="s">
        <v>7032</v>
      </c>
      <c r="D17200" s="2">
        <v>400</v>
      </c>
      <c r="F17200" s="280" t="s">
        <v>9653</v>
      </c>
      <c r="G17200" s="280">
        <v>600</v>
      </c>
      <c r="H17200"/>
      <c r="I17200"/>
      <c r="J17200"/>
      <c r="K17200"/>
      <c r="L17200"/>
      <c r="M17200"/>
      <c r="N17200"/>
      <c r="O17200"/>
    </row>
    <row r="17201" spans="2:11" hidden="1" outlineLevel="1">
      <c r="B17201" s="249">
        <v>43241</v>
      </c>
      <c r="C17201" s="1" t="s">
        <v>5333</v>
      </c>
      <c r="D17201" s="2">
        <v>200</v>
      </c>
      <c r="F17201" s="280" t="s">
        <v>9654</v>
      </c>
      <c r="G17201" s="280">
        <v>600</v>
      </c>
    </row>
    <row r="17202" spans="2:11" hidden="1" outlineLevel="1">
      <c r="B17202" s="249">
        <v>43241</v>
      </c>
      <c r="C17202" s="1" t="s">
        <v>5649</v>
      </c>
      <c r="D17202" s="2">
        <v>500</v>
      </c>
      <c r="F17202" s="280" t="s">
        <v>9655</v>
      </c>
      <c r="G17202" s="280">
        <v>500</v>
      </c>
      <c r="I17202" s="32"/>
      <c r="K17202" s="2"/>
    </row>
    <row r="17203" spans="2:11" hidden="1" outlineLevel="1">
      <c r="B17203" s="249">
        <v>43241</v>
      </c>
      <c r="C17203" s="2" t="s">
        <v>2164</v>
      </c>
      <c r="D17203" s="2">
        <v>1000</v>
      </c>
      <c r="F17203" s="280" t="s">
        <v>6158</v>
      </c>
      <c r="G17203" s="280">
        <v>1200</v>
      </c>
      <c r="I17203" s="32"/>
      <c r="K17203" s="2"/>
    </row>
    <row r="17204" spans="2:11" hidden="1" outlineLevel="1">
      <c r="B17204" s="249">
        <v>43241</v>
      </c>
      <c r="C17204" s="267" t="s">
        <v>23</v>
      </c>
      <c r="D17204" s="2">
        <v>110</v>
      </c>
      <c r="F17204" s="804" t="s">
        <v>5273</v>
      </c>
      <c r="G17204" s="769">
        <f>SUM(G17200:G17203)</f>
        <v>2900</v>
      </c>
    </row>
    <row r="17205" spans="2:11" hidden="1" outlineLevel="1">
      <c r="B17205" s="249">
        <v>43241</v>
      </c>
      <c r="C17205" s="267" t="s">
        <v>246</v>
      </c>
      <c r="D17205" s="2">
        <v>130</v>
      </c>
      <c r="F17205" s="2"/>
    </row>
    <row r="17206" spans="2:11" hidden="1" outlineLevel="1">
      <c r="B17206" s="234">
        <v>43242</v>
      </c>
      <c r="C17206" s="182" t="s">
        <v>9717</v>
      </c>
      <c r="D17206" s="210">
        <v>100</v>
      </c>
    </row>
    <row r="17207" spans="2:11" hidden="1" outlineLevel="1">
      <c r="B17207" s="249">
        <v>43242</v>
      </c>
      <c r="C17207" s="267" t="s">
        <v>401</v>
      </c>
      <c r="D17207" s="2">
        <v>160</v>
      </c>
    </row>
    <row r="17208" spans="2:11" hidden="1" outlineLevel="1">
      <c r="B17208" s="249">
        <v>43242</v>
      </c>
      <c r="C17208" s="1" t="s">
        <v>114</v>
      </c>
      <c r="D17208" s="2">
        <v>130</v>
      </c>
    </row>
    <row r="17209" spans="2:11" hidden="1" outlineLevel="1">
      <c r="B17209" s="249">
        <v>43242</v>
      </c>
      <c r="C17209" s="1" t="s">
        <v>1173</v>
      </c>
      <c r="D17209" s="2">
        <v>10</v>
      </c>
    </row>
    <row r="17210" spans="2:11" hidden="1" outlineLevel="1">
      <c r="B17210" s="249">
        <v>43242</v>
      </c>
      <c r="C17210" s="1" t="s">
        <v>224</v>
      </c>
      <c r="D17210" s="2">
        <v>225</v>
      </c>
    </row>
    <row r="17211" spans="2:11" hidden="1" outlineLevel="1">
      <c r="B17211" s="249">
        <v>43242</v>
      </c>
      <c r="C17211" s="1" t="s">
        <v>23</v>
      </c>
      <c r="D17211" s="2">
        <v>200</v>
      </c>
    </row>
    <row r="17212" spans="2:11" hidden="1" outlineLevel="1">
      <c r="B17212" s="249">
        <v>43242</v>
      </c>
      <c r="C17212" s="308" t="s">
        <v>401</v>
      </c>
      <c r="D17212" s="2">
        <v>205</v>
      </c>
      <c r="F17212" s="2"/>
    </row>
    <row r="17213" spans="2:11" hidden="1" outlineLevel="1">
      <c r="B17213" s="249">
        <v>43243</v>
      </c>
      <c r="C17213" s="1" t="s">
        <v>525</v>
      </c>
      <c r="D17213" s="2">
        <v>610</v>
      </c>
    </row>
    <row r="17214" spans="2:11" hidden="1" outlineLevel="1">
      <c r="B17214" s="249">
        <v>43243</v>
      </c>
      <c r="C17214" s="1" t="s">
        <v>9718</v>
      </c>
      <c r="D17214" s="2">
        <v>100</v>
      </c>
      <c r="F17214" s="2"/>
    </row>
    <row r="17215" spans="2:11" hidden="1" outlineLevel="1">
      <c r="B17215" s="249">
        <v>43243</v>
      </c>
      <c r="C17215" s="1" t="s">
        <v>23</v>
      </c>
      <c r="D17215" s="2">
        <v>110</v>
      </c>
      <c r="F17215" s="2"/>
    </row>
    <row r="17216" spans="2:11" hidden="1" outlineLevel="1">
      <c r="B17216" s="249">
        <v>43243</v>
      </c>
      <c r="C17216" s="1" t="s">
        <v>525</v>
      </c>
      <c r="D17216" s="2">
        <v>150</v>
      </c>
    </row>
    <row r="17217" spans="2:10" hidden="1" outlineLevel="1">
      <c r="B17217" s="249">
        <v>43244</v>
      </c>
      <c r="C17217" s="1" t="s">
        <v>525</v>
      </c>
      <c r="D17217" s="2">
        <v>210</v>
      </c>
    </row>
    <row r="17218" spans="2:10" hidden="1" outlineLevel="1">
      <c r="B17218" s="249">
        <v>43244</v>
      </c>
      <c r="C17218" s="1" t="s">
        <v>23</v>
      </c>
      <c r="D17218" s="2">
        <v>100</v>
      </c>
    </row>
    <row r="17219" spans="2:10" hidden="1" outlineLevel="1">
      <c r="B17219" s="249">
        <v>43245</v>
      </c>
      <c r="C17219" s="1" t="s">
        <v>525</v>
      </c>
      <c r="D17219" s="2">
        <v>120</v>
      </c>
      <c r="F17219" s="2"/>
    </row>
    <row r="17220" spans="2:10" hidden="1" outlineLevel="1">
      <c r="B17220" s="249">
        <v>43246</v>
      </c>
      <c r="C17220" s="1" t="s">
        <v>401</v>
      </c>
      <c r="D17220" s="2">
        <v>100</v>
      </c>
      <c r="F17220" s="2"/>
    </row>
    <row r="17221" spans="2:10" hidden="1" outlineLevel="1">
      <c r="B17221" s="249">
        <v>43246</v>
      </c>
      <c r="C17221" s="1" t="s">
        <v>9719</v>
      </c>
      <c r="D17221" s="2">
        <v>50</v>
      </c>
      <c r="F17221" s="2"/>
      <c r="H17221" s="7"/>
    </row>
    <row r="17222" spans="2:10" hidden="1" outlineLevel="1">
      <c r="B17222" s="249">
        <v>43246</v>
      </c>
      <c r="C17222" s="1" t="s">
        <v>9720</v>
      </c>
      <c r="D17222" s="2">
        <v>250</v>
      </c>
      <c r="H17222" s="7"/>
    </row>
    <row r="17223" spans="2:10" hidden="1" outlineLevel="1">
      <c r="B17223" s="249">
        <v>43246</v>
      </c>
      <c r="C17223" s="1" t="s">
        <v>5295</v>
      </c>
      <c r="D17223" s="2">
        <v>25</v>
      </c>
      <c r="J17223" s="7"/>
    </row>
    <row r="17224" spans="2:10" hidden="1" outlineLevel="1">
      <c r="B17224" s="249">
        <v>43246</v>
      </c>
      <c r="C17224" s="1" t="s">
        <v>901</v>
      </c>
      <c r="D17224" s="2">
        <v>10</v>
      </c>
      <c r="F17224" s="2"/>
      <c r="J17224" s="7"/>
    </row>
    <row r="17225" spans="2:10" hidden="1" outlineLevel="1">
      <c r="B17225" s="249">
        <v>43246</v>
      </c>
      <c r="C17225" s="1" t="s">
        <v>899</v>
      </c>
      <c r="D17225" s="2">
        <v>30</v>
      </c>
      <c r="F17225" s="2"/>
    </row>
    <row r="17226" spans="2:10" hidden="1" outlineLevel="1">
      <c r="B17226" s="249">
        <v>43246</v>
      </c>
      <c r="C17226" s="1" t="s">
        <v>2556</v>
      </c>
      <c r="D17226" s="2">
        <v>200</v>
      </c>
      <c r="H17226" s="2"/>
    </row>
    <row r="17227" spans="2:10" hidden="1" outlineLevel="1">
      <c r="B17227" s="249">
        <v>43247</v>
      </c>
      <c r="C17227" s="1" t="s">
        <v>220</v>
      </c>
      <c r="D17227" s="2">
        <v>30</v>
      </c>
    </row>
    <row r="17228" spans="2:10" hidden="1" outlineLevel="1">
      <c r="B17228" s="249">
        <v>43247</v>
      </c>
      <c r="C17228" s="1" t="s">
        <v>289</v>
      </c>
      <c r="D17228" s="2">
        <v>40</v>
      </c>
    </row>
    <row r="17229" spans="2:10" hidden="1" outlineLevel="1">
      <c r="B17229" s="249">
        <v>43248</v>
      </c>
      <c r="C17229" s="267" t="s">
        <v>525</v>
      </c>
      <c r="D17229" s="2">
        <v>220</v>
      </c>
    </row>
    <row r="17230" spans="2:10" hidden="1" outlineLevel="1">
      <c r="B17230" s="249">
        <v>43249</v>
      </c>
      <c r="C17230" s="267" t="s">
        <v>525</v>
      </c>
      <c r="D17230" s="2">
        <v>80</v>
      </c>
    </row>
    <row r="17231" spans="2:10" hidden="1" outlineLevel="1">
      <c r="B17231" s="249">
        <v>43249</v>
      </c>
      <c r="C17231" s="1" t="s">
        <v>401</v>
      </c>
      <c r="D17231" s="2">
        <v>80</v>
      </c>
    </row>
    <row r="17232" spans="2:10" hidden="1" outlineLevel="1">
      <c r="B17232" s="249">
        <v>43249</v>
      </c>
      <c r="C17232" s="1" t="s">
        <v>9721</v>
      </c>
      <c r="D17232" s="2">
        <v>450</v>
      </c>
    </row>
    <row r="17233" spans="2:12" hidden="1" outlineLevel="1">
      <c r="B17233" s="249">
        <v>43249</v>
      </c>
      <c r="C17233" s="1" t="s">
        <v>3029</v>
      </c>
      <c r="D17233" s="2">
        <v>10</v>
      </c>
    </row>
    <row r="17234" spans="2:12" hidden="1" outlineLevel="1">
      <c r="B17234" s="249">
        <v>43249</v>
      </c>
      <c r="C17234" s="1" t="s">
        <v>9719</v>
      </c>
      <c r="D17234" s="2">
        <v>95</v>
      </c>
    </row>
    <row r="17235" spans="2:12" hidden="1" outlineLevel="1">
      <c r="B17235" s="249">
        <v>43249</v>
      </c>
      <c r="C17235" s="1" t="s">
        <v>23</v>
      </c>
      <c r="D17235" s="2">
        <v>70</v>
      </c>
    </row>
    <row r="17236" spans="2:12" hidden="1" outlineLevel="1">
      <c r="B17236" s="249">
        <v>43250</v>
      </c>
      <c r="C17236" s="1" t="s">
        <v>525</v>
      </c>
      <c r="D17236" s="2">
        <v>110</v>
      </c>
    </row>
    <row r="17237" spans="2:12" hidden="1" outlineLevel="1">
      <c r="B17237" s="234">
        <v>43251</v>
      </c>
      <c r="C17237" s="182" t="s">
        <v>5295</v>
      </c>
      <c r="D17237" s="210">
        <v>170</v>
      </c>
    </row>
    <row r="17238" spans="2:12" hidden="1" outlineLevel="1">
      <c r="B17238" s="234">
        <v>43251</v>
      </c>
      <c r="C17238" s="182" t="s">
        <v>9745</v>
      </c>
      <c r="D17238" s="210">
        <v>10</v>
      </c>
    </row>
    <row r="17239" spans="2:12" hidden="1" outlineLevel="1">
      <c r="B17239" s="234">
        <v>43251</v>
      </c>
      <c r="C17239" s="182" t="s">
        <v>9746</v>
      </c>
      <c r="D17239" s="210">
        <v>60</v>
      </c>
    </row>
    <row r="17240" spans="2:12" hidden="1" outlineLevel="1">
      <c r="B17240" s="249">
        <v>43251</v>
      </c>
      <c r="C17240" s="1" t="s">
        <v>9747</v>
      </c>
      <c r="D17240" s="2">
        <v>10</v>
      </c>
    </row>
    <row r="17241" spans="2:12" hidden="1" outlineLevel="1">
      <c r="B17241" s="234">
        <v>43251</v>
      </c>
      <c r="C17241" s="182" t="s">
        <v>9748</v>
      </c>
      <c r="D17241" s="210">
        <v>50</v>
      </c>
    </row>
    <row r="17242" spans="2:12" hidden="1" outlineLevel="1">
      <c r="B17242" s="234">
        <v>43251</v>
      </c>
      <c r="C17242" s="182" t="s">
        <v>9749</v>
      </c>
      <c r="D17242" s="210">
        <v>200</v>
      </c>
    </row>
    <row r="17243" spans="2:12" hidden="1" outlineLevel="1">
      <c r="B17243" s="234">
        <v>43251</v>
      </c>
      <c r="C17243" s="182" t="s">
        <v>517</v>
      </c>
      <c r="D17243" s="210">
        <v>20</v>
      </c>
    </row>
    <row r="17244" spans="2:12" hidden="1" outlineLevel="1">
      <c r="B17244" s="234">
        <v>43251</v>
      </c>
      <c r="C17244" s="182" t="s">
        <v>918</v>
      </c>
      <c r="D17244" s="210">
        <v>100</v>
      </c>
    </row>
    <row r="17245" spans="2:12" hidden="1" outlineLevel="1">
      <c r="B17245" s="234">
        <v>43251</v>
      </c>
      <c r="C17245" s="182" t="s">
        <v>9750</v>
      </c>
      <c r="D17245" s="210">
        <v>4270</v>
      </c>
    </row>
    <row r="17246" spans="2:12" hidden="1" outlineLevel="1">
      <c r="B17246" s="234">
        <v>43251</v>
      </c>
      <c r="C17246" s="1722" t="s">
        <v>9751</v>
      </c>
      <c r="D17246" s="1728">
        <v>1200</v>
      </c>
      <c r="E17246" s="956"/>
      <c r="F17246" s="956"/>
      <c r="G17246" s="1718"/>
      <c r="I17246" s="32"/>
      <c r="K17246" s="13"/>
      <c r="L17246" s="13"/>
    </row>
    <row r="17247" spans="2:12" hidden="1" outlineLevel="1">
      <c r="B17247" s="234">
        <v>43251</v>
      </c>
      <c r="C17247" s="1722" t="s">
        <v>172</v>
      </c>
      <c r="D17247" s="1728">
        <v>70</v>
      </c>
      <c r="E17247" s="956"/>
      <c r="F17247" s="956"/>
      <c r="G17247" s="1718"/>
      <c r="H17247" s="1009"/>
      <c r="I17247" s="32"/>
      <c r="K17247" s="13"/>
      <c r="L17247" s="13"/>
    </row>
    <row r="17248" spans="2:12" hidden="1" outlineLevel="1">
      <c r="B17248" s="234">
        <v>43251</v>
      </c>
      <c r="C17248" s="956" t="s">
        <v>9752</v>
      </c>
      <c r="D17248" s="1193">
        <v>40</v>
      </c>
      <c r="E17248" s="956"/>
      <c r="F17248" s="956"/>
      <c r="G17248" s="1718"/>
      <c r="H17248" s="1009"/>
      <c r="I17248" s="32"/>
      <c r="K17248" s="13"/>
      <c r="L17248" s="13"/>
    </row>
    <row r="17249" spans="1:12" hidden="1" outlineLevel="1">
      <c r="B17249" s="234">
        <v>43251</v>
      </c>
      <c r="C17249" s="1722" t="s">
        <v>9753</v>
      </c>
      <c r="D17249" s="1728">
        <v>900</v>
      </c>
      <c r="E17249" s="956"/>
      <c r="F17249" s="956"/>
      <c r="G17249" s="1718"/>
      <c r="I17249" s="32"/>
      <c r="K17249" s="13"/>
      <c r="L17249" s="13"/>
    </row>
    <row r="17250" spans="1:12" hidden="1" outlineLevel="1">
      <c r="B17250" s="234">
        <v>43251</v>
      </c>
      <c r="C17250" s="1722" t="s">
        <v>3212</v>
      </c>
      <c r="D17250" s="1736">
        <v>45</v>
      </c>
      <c r="E17250" s="1" t="s">
        <v>3088</v>
      </c>
      <c r="F17250" s="956"/>
      <c r="G17250" s="1721"/>
      <c r="I17250" s="32"/>
      <c r="K17250" s="13"/>
      <c r="L17250" s="13"/>
    </row>
    <row r="17251" spans="1:12" hidden="1" outlineLevel="1">
      <c r="B17251" s="234">
        <v>43251</v>
      </c>
      <c r="C17251" s="1722" t="s">
        <v>23</v>
      </c>
      <c r="D17251" s="1728">
        <v>800</v>
      </c>
      <c r="E17251" s="956">
        <v>13755</v>
      </c>
      <c r="F17251" s="956"/>
      <c r="G17251" s="1721"/>
      <c r="I17251" s="32"/>
      <c r="K17251" s="13"/>
      <c r="L17251" s="13"/>
    </row>
    <row r="17252" spans="1:12" hidden="1" outlineLevel="1"/>
    <row r="17253" spans="1:12" hidden="1" outlineLevel="1"/>
    <row r="17254" spans="1:12" collapsed="1"/>
    <row r="17255" spans="1:12">
      <c r="B17255" s="2472">
        <v>43252</v>
      </c>
      <c r="C17255" s="2472"/>
      <c r="D17255" s="2472"/>
      <c r="E17255" s="2472"/>
      <c r="F17255" s="2472"/>
      <c r="G17255" s="2472"/>
      <c r="H17255" s="2472"/>
      <c r="I17255" s="2472"/>
      <c r="J17255" s="2472"/>
      <c r="K17255" s="2472"/>
      <c r="L17255" s="2472"/>
    </row>
    <row r="17256" spans="1:12" hidden="1" outlineLevel="1">
      <c r="B17256" s="2473" t="s">
        <v>0</v>
      </c>
      <c r="C17256" s="2473"/>
      <c r="D17256" s="2473"/>
      <c r="I17256" s="249"/>
      <c r="J17256" s="236"/>
      <c r="K17256" s="2"/>
    </row>
    <row r="17257" spans="1:12" hidden="1" outlineLevel="1">
      <c r="B17257" s="3" t="s">
        <v>115</v>
      </c>
      <c r="C17257" s="3" t="s">
        <v>116</v>
      </c>
      <c r="D17257" s="4" t="s">
        <v>4</v>
      </c>
      <c r="I17257" s="249"/>
      <c r="J17257" s="236"/>
      <c r="K17257" s="2"/>
    </row>
    <row r="17258" spans="1:12" hidden="1" outlineLevel="1">
      <c r="A17258" s="438" t="s">
        <v>7431</v>
      </c>
      <c r="B17258" s="1323">
        <v>43269</v>
      </c>
      <c r="C17258" s="463" t="s">
        <v>6436</v>
      </c>
      <c r="D17258" s="1002">
        <v>1000</v>
      </c>
      <c r="E17258" s="28"/>
      <c r="K17258" s="70"/>
    </row>
    <row r="17259" spans="1:12" hidden="1" outlineLevel="1">
      <c r="A17259" s="438" t="s">
        <v>7431</v>
      </c>
      <c r="B17259" s="1323">
        <v>43269</v>
      </c>
      <c r="C17259" s="463" t="s">
        <v>6437</v>
      </c>
      <c r="D17259" s="1002">
        <v>1830</v>
      </c>
      <c r="E17259" s="28"/>
      <c r="K17259" s="70"/>
    </row>
    <row r="17260" spans="1:12" hidden="1" outlineLevel="1">
      <c r="A17260" s="438" t="s">
        <v>421</v>
      </c>
      <c r="B17260" s="1323">
        <v>42532</v>
      </c>
      <c r="C17260" s="1324" t="s">
        <v>6</v>
      </c>
      <c r="D17260" s="1325">
        <v>2000</v>
      </c>
      <c r="E17260" s="28"/>
      <c r="K17260" s="70"/>
    </row>
    <row r="17261" spans="1:12" hidden="1" outlineLevel="1">
      <c r="A17261" s="438" t="s">
        <v>421</v>
      </c>
      <c r="B17261" s="1323" t="s">
        <v>608</v>
      </c>
      <c r="C17261" s="554" t="s">
        <v>475</v>
      </c>
      <c r="D17261" s="1492" t="s">
        <v>608</v>
      </c>
      <c r="E17261" s="1290"/>
      <c r="F17261" s="298" t="s">
        <v>4856</v>
      </c>
      <c r="G17261" s="298" t="s">
        <v>3065</v>
      </c>
      <c r="I17261" s="72"/>
      <c r="K17261" s="70"/>
    </row>
    <row r="17262" spans="1:12" hidden="1" outlineLevel="1">
      <c r="A17262" s="438" t="s">
        <v>421</v>
      </c>
      <c r="B17262" s="1323" t="s">
        <v>608</v>
      </c>
      <c r="C17262" s="554" t="s">
        <v>8676</v>
      </c>
      <c r="D17262" s="1492" t="s">
        <v>608</v>
      </c>
      <c r="E17262" s="72"/>
      <c r="F17262" s="1119" t="s">
        <v>3632</v>
      </c>
      <c r="G17262" s="1146">
        <v>0</v>
      </c>
      <c r="I17262" s="72"/>
      <c r="K17262" s="70"/>
    </row>
    <row r="17263" spans="1:12" hidden="1" outlineLevel="1">
      <c r="A17263" s="714" t="s">
        <v>464</v>
      </c>
      <c r="B17263" s="1326" t="s">
        <v>608</v>
      </c>
      <c r="C17263" s="1327" t="s">
        <v>6501</v>
      </c>
      <c r="D17263" s="1328" t="s">
        <v>608</v>
      </c>
      <c r="E17263" s="72"/>
      <c r="F17263" s="772" t="s">
        <v>9394</v>
      </c>
      <c r="G17263" s="773">
        <f>D17296</f>
        <v>180</v>
      </c>
      <c r="I17263" s="72"/>
      <c r="K17263" s="70"/>
    </row>
    <row r="17264" spans="1:12" hidden="1" outlineLevel="1">
      <c r="A17264" s="711" t="s">
        <v>7256</v>
      </c>
      <c r="B17264" s="1303" t="s">
        <v>608</v>
      </c>
      <c r="C17264" s="711" t="s">
        <v>656</v>
      </c>
      <c r="D17264" s="1464" t="s">
        <v>608</v>
      </c>
      <c r="E17264" s="72"/>
      <c r="F17264" s="772" t="s">
        <v>112</v>
      </c>
      <c r="G17264" s="773">
        <f>D17294</f>
        <v>516</v>
      </c>
      <c r="I17264" s="72"/>
      <c r="K17264" s="70"/>
    </row>
    <row r="17265" spans="1:12" hidden="1" outlineLevel="1">
      <c r="A17265" s="1478" t="s">
        <v>421</v>
      </c>
      <c r="B17265" s="1479">
        <v>43280</v>
      </c>
      <c r="C17265" s="1478" t="s">
        <v>8992</v>
      </c>
      <c r="D17265" s="1480">
        <v>349</v>
      </c>
      <c r="E17265" s="72"/>
      <c r="F17265" s="772" t="s">
        <v>6</v>
      </c>
      <c r="G17265" s="1146">
        <f>D17260</f>
        <v>2000</v>
      </c>
      <c r="I17265" s="72"/>
      <c r="K17265" s="70"/>
    </row>
    <row r="17266" spans="1:12" hidden="1" outlineLevel="1">
      <c r="A17266" s="1478" t="s">
        <v>421</v>
      </c>
      <c r="B17266" s="1479">
        <v>43280</v>
      </c>
      <c r="C17266" s="1478" t="s">
        <v>8991</v>
      </c>
      <c r="D17266" s="1480">
        <v>349</v>
      </c>
      <c r="E17266" s="72"/>
      <c r="F17266" s="772" t="s">
        <v>3732</v>
      </c>
      <c r="G17266" s="773">
        <f>D17258</f>
        <v>1000</v>
      </c>
      <c r="I17266" s="72"/>
      <c r="K17266" s="70"/>
    </row>
    <row r="17267" spans="1:12" hidden="1" outlineLevel="1">
      <c r="A17267" s="1478" t="s">
        <v>421</v>
      </c>
      <c r="B17267" s="1479">
        <v>43280</v>
      </c>
      <c r="C17267" s="1478" t="s">
        <v>8990</v>
      </c>
      <c r="D17267" s="1480">
        <v>349</v>
      </c>
      <c r="E17267" s="72"/>
      <c r="F17267" s="772" t="s">
        <v>531</v>
      </c>
      <c r="G17267" s="1146">
        <f>D17259</f>
        <v>1830</v>
      </c>
      <c r="I17267" s="72"/>
      <c r="K17267" s="70"/>
    </row>
    <row r="17268" spans="1:12" hidden="1" outlineLevel="1">
      <c r="A17268" s="1478" t="s">
        <v>421</v>
      </c>
      <c r="B17268" s="1479">
        <v>43280</v>
      </c>
      <c r="C17268" s="1478" t="s">
        <v>9285</v>
      </c>
      <c r="D17268" s="1480">
        <v>349</v>
      </c>
      <c r="E17268" s="72"/>
      <c r="F17268" s="280" t="s">
        <v>195</v>
      </c>
      <c r="G17268" s="294">
        <f>SUM(G17263:G17267)</f>
        <v>5526</v>
      </c>
      <c r="I17268" s="72"/>
      <c r="K17268" s="70"/>
    </row>
    <row r="17269" spans="1:12" hidden="1" outlineLevel="1">
      <c r="A17269" s="1398" t="s">
        <v>7256</v>
      </c>
      <c r="B17269" s="1399">
        <v>43267</v>
      </c>
      <c r="C17269" s="1400" t="s">
        <v>27</v>
      </c>
      <c r="D17269" s="1401">
        <v>1296.82</v>
      </c>
      <c r="E17269" s="72"/>
      <c r="I17269" s="72"/>
      <c r="K17269" s="70"/>
    </row>
    <row r="17270" spans="1:12" hidden="1" outlineLevel="1">
      <c r="A17270" s="1398" t="s">
        <v>7256</v>
      </c>
      <c r="B17270" s="1399">
        <v>43277</v>
      </c>
      <c r="C17270" s="1400" t="s">
        <v>3304</v>
      </c>
      <c r="D17270" s="1401">
        <v>439.85</v>
      </c>
      <c r="E17270" s="1711">
        <v>43289</v>
      </c>
      <c r="I17270" s="72"/>
      <c r="K17270" s="225"/>
    </row>
    <row r="17271" spans="1:12" hidden="1" outlineLevel="1">
      <c r="A17271" s="1398" t="s">
        <v>7256</v>
      </c>
      <c r="B17271" s="1399">
        <v>43277</v>
      </c>
      <c r="C17271" s="1400" t="s">
        <v>614</v>
      </c>
      <c r="D17271" s="1401">
        <v>358.22</v>
      </c>
      <c r="E17271" s="1711">
        <v>43289</v>
      </c>
      <c r="I17271" s="32"/>
      <c r="K17271" s="225"/>
    </row>
    <row r="17272" spans="1:12" hidden="1" outlineLevel="1">
      <c r="A17272" s="709" t="s">
        <v>7600</v>
      </c>
      <c r="B17272" s="710" t="s">
        <v>608</v>
      </c>
      <c r="C17272" s="709" t="s">
        <v>3305</v>
      </c>
      <c r="D17272" s="590" t="s">
        <v>608</v>
      </c>
      <c r="E17272" s="183"/>
    </row>
    <row r="17273" spans="1:12" hidden="1" outlineLevel="1">
      <c r="A17273" s="545" t="s">
        <v>7431</v>
      </c>
      <c r="B17273" s="1520">
        <v>43250</v>
      </c>
      <c r="C17273" s="547" t="s">
        <v>7425</v>
      </c>
      <c r="D17273" s="1366">
        <v>32500</v>
      </c>
      <c r="E17273" s="733"/>
      <c r="G17273" s="2"/>
    </row>
    <row r="17274" spans="1:12" hidden="1" outlineLevel="1">
      <c r="A17274" s="545" t="s">
        <v>7431</v>
      </c>
      <c r="B17274" s="1520">
        <v>43263</v>
      </c>
      <c r="C17274" s="547" t="s">
        <v>8079</v>
      </c>
      <c r="D17274" s="1366">
        <v>6569</v>
      </c>
      <c r="E17274" s="28"/>
      <c r="I17274" s="72"/>
      <c r="K17274" s="2"/>
      <c r="L17274" s="13"/>
    </row>
    <row r="17275" spans="1:12" hidden="1" outlineLevel="1">
      <c r="A17275" s="545" t="s">
        <v>7431</v>
      </c>
      <c r="B17275" s="1520">
        <v>43259</v>
      </c>
      <c r="C17275" s="547" t="s">
        <v>8312</v>
      </c>
      <c r="D17275" s="1366">
        <v>7961</v>
      </c>
      <c r="E17275" s="28"/>
      <c r="F17275" s="630"/>
      <c r="G17275" s="630"/>
      <c r="H17275" s="1009"/>
      <c r="I17275" s="72"/>
      <c r="K17275" s="2"/>
      <c r="L17275" s="13"/>
    </row>
    <row r="17276" spans="1:12" hidden="1" outlineLevel="1">
      <c r="A17276" s="545" t="s">
        <v>7431</v>
      </c>
      <c r="B17276" s="1520">
        <v>43250</v>
      </c>
      <c r="C17276" s="547" t="s">
        <v>7426</v>
      </c>
      <c r="D17276" s="1366">
        <v>30000</v>
      </c>
      <c r="E17276" s="28"/>
      <c r="F17276" s="630"/>
      <c r="G17276" s="630"/>
      <c r="H17276" s="1009"/>
      <c r="I17276" s="72"/>
      <c r="K17276" s="13"/>
      <c r="L17276" s="13"/>
    </row>
    <row r="17277" spans="1:12" hidden="1" outlineLevel="1">
      <c r="A17277" s="545" t="s">
        <v>7431</v>
      </c>
      <c r="B17277" s="1520">
        <v>43250</v>
      </c>
      <c r="C17277" s="547" t="s">
        <v>8819</v>
      </c>
      <c r="D17277" s="1366">
        <v>2000</v>
      </c>
      <c r="E17277" s="28"/>
      <c r="F17277" s="630"/>
      <c r="G17277" s="630"/>
      <c r="H17277" s="1009"/>
      <c r="I17277" s="72"/>
      <c r="K17277" s="13"/>
      <c r="L17277" s="13"/>
    </row>
    <row r="17278" spans="1:12" hidden="1" outlineLevel="1">
      <c r="A17278" s="545" t="s">
        <v>8802</v>
      </c>
      <c r="B17278" s="1520">
        <v>43250</v>
      </c>
      <c r="C17278" s="547" t="s">
        <v>7420</v>
      </c>
      <c r="D17278" s="1366">
        <v>11194</v>
      </c>
      <c r="E17278" s="28"/>
      <c r="F17278" s="630"/>
      <c r="G17278" s="630"/>
      <c r="H17278" s="1009"/>
      <c r="I17278" s="72"/>
      <c r="K17278" s="225"/>
      <c r="L17278" s="13"/>
    </row>
    <row r="17279" spans="1:12" hidden="1" outlineLevel="1">
      <c r="A17279" s="545" t="s">
        <v>8802</v>
      </c>
      <c r="B17279" s="1520">
        <v>43250</v>
      </c>
      <c r="C17279" s="547" t="s">
        <v>7422</v>
      </c>
      <c r="D17279" s="1366">
        <v>1297</v>
      </c>
      <c r="E17279" s="28"/>
      <c r="F17279" s="630"/>
      <c r="G17279" s="630"/>
      <c r="I17279" s="72"/>
      <c r="J17279" s="236"/>
      <c r="K17279" s="2"/>
      <c r="L17279" s="13"/>
    </row>
    <row r="17280" spans="1:12" hidden="1" outlineLevel="1">
      <c r="A17280" s="545" t="s">
        <v>7431</v>
      </c>
      <c r="B17280" s="1520" t="s">
        <v>608</v>
      </c>
      <c r="C17280" s="547" t="s">
        <v>7423</v>
      </c>
      <c r="D17280" s="691" t="s">
        <v>608</v>
      </c>
      <c r="E17280" s="28"/>
      <c r="H17280" s="1009"/>
      <c r="I17280" s="72"/>
      <c r="J17280" s="236"/>
      <c r="K17280" s="2"/>
      <c r="L17280" s="13"/>
    </row>
    <row r="17281" spans="1:12" hidden="1" outlineLevel="1">
      <c r="D17281" s="1"/>
      <c r="E17281" s="28"/>
      <c r="H17281" s="1009"/>
      <c r="I17281" s="249"/>
      <c r="J17281" s="236"/>
      <c r="K17281" s="2"/>
      <c r="L17281" s="13"/>
    </row>
    <row r="17282" spans="1:12" ht="15.75" hidden="1" outlineLevel="1">
      <c r="A17282" s="1273" t="s">
        <v>7430</v>
      </c>
      <c r="B17282" s="1410">
        <v>43249</v>
      </c>
      <c r="C17282" s="1273" t="s">
        <v>7428</v>
      </c>
      <c r="D17282" s="1467">
        <v>50683.57</v>
      </c>
      <c r="E17282" s="1711">
        <v>43262</v>
      </c>
      <c r="H17282" s="1009"/>
      <c r="I17282" s="249"/>
      <c r="J17282" s="236"/>
      <c r="K17282" s="2"/>
      <c r="L17282" s="13"/>
    </row>
    <row r="17283" spans="1:12" hidden="1" outlineLevel="1">
      <c r="A17283" s="1411" t="s">
        <v>7411</v>
      </c>
      <c r="B17283" s="1412">
        <v>43249</v>
      </c>
      <c r="C17283" s="1413" t="s">
        <v>7427</v>
      </c>
      <c r="D17283" s="1490">
        <v>1296.82</v>
      </c>
      <c r="E17283" s="86">
        <v>43254</v>
      </c>
      <c r="I17283" s="249"/>
      <c r="J17283" s="236"/>
      <c r="K17283" s="2"/>
      <c r="L17283" s="13"/>
    </row>
    <row r="17284" spans="1:12" hidden="1" outlineLevel="1">
      <c r="A17284" s="1407" t="s">
        <v>5208</v>
      </c>
      <c r="B17284" s="1408" t="s">
        <v>608</v>
      </c>
      <c r="C17284" s="1407" t="s">
        <v>7429</v>
      </c>
      <c r="D17284" s="1408" t="s">
        <v>608</v>
      </c>
      <c r="H17284" s="1009"/>
      <c r="I17284" s="249"/>
      <c r="J17284" s="200"/>
      <c r="K17284" s="2"/>
      <c r="L17284" s="13"/>
    </row>
    <row r="17285" spans="1:12" hidden="1" outlineLevel="1">
      <c r="A17285" s="1485" t="s">
        <v>8749</v>
      </c>
      <c r="B17285" s="1712" t="s">
        <v>608</v>
      </c>
      <c r="C17285" s="1486" t="s">
        <v>9006</v>
      </c>
      <c r="D17285" s="1712" t="s">
        <v>608</v>
      </c>
      <c r="E17285" s="86"/>
      <c r="H17285" s="1009"/>
      <c r="I17285" s="249"/>
      <c r="J17285" s="200"/>
      <c r="K17285" s="2"/>
      <c r="L17285" s="13"/>
    </row>
    <row r="17286" spans="1:12" hidden="1" outlineLevel="1">
      <c r="E17286" s="1290"/>
      <c r="H17286" s="1009"/>
      <c r="I17286" s="249"/>
      <c r="K17286" s="13"/>
      <c r="L17286" s="13"/>
    </row>
    <row r="17287" spans="1:12" ht="15.75" hidden="1" outlineLevel="1">
      <c r="A17287" s="1273" t="s">
        <v>7430</v>
      </c>
      <c r="B17287" s="1410">
        <v>43277</v>
      </c>
      <c r="C17287" s="1273" t="s">
        <v>7428</v>
      </c>
      <c r="D17287" s="1467">
        <v>21956.71</v>
      </c>
      <c r="E17287" s="1711">
        <v>43292</v>
      </c>
      <c r="H17287" s="1009"/>
      <c r="I17287" s="249"/>
      <c r="K17287" s="13"/>
      <c r="L17287" s="13"/>
    </row>
    <row r="17288" spans="1:12" hidden="1" outlineLevel="1">
      <c r="A17288" s="1411" t="s">
        <v>7411</v>
      </c>
      <c r="B17288" s="1412">
        <v>43277</v>
      </c>
      <c r="C17288" s="1413" t="s">
        <v>7427</v>
      </c>
      <c r="D17288" s="1490">
        <v>1297</v>
      </c>
      <c r="E17288" s="86">
        <v>43285</v>
      </c>
      <c r="G17288" s="13"/>
      <c r="I17288" s="249"/>
      <c r="J17288" s="236"/>
      <c r="K17288" s="2"/>
      <c r="L17288" s="13"/>
    </row>
    <row r="17289" spans="1:12" hidden="1" outlineLevel="1">
      <c r="A17289" s="1407" t="s">
        <v>5208</v>
      </c>
      <c r="B17289" s="1408" t="s">
        <v>608</v>
      </c>
      <c r="C17289" s="1407" t="s">
        <v>7429</v>
      </c>
      <c r="D17289" s="1409">
        <v>0</v>
      </c>
      <c r="G17289" s="13"/>
      <c r="H17289" s="1009"/>
      <c r="I17289" s="249"/>
      <c r="J17289" s="200"/>
      <c r="K17289" s="2"/>
      <c r="L17289" s="13"/>
    </row>
    <row r="17290" spans="1:12" hidden="1" outlineLevel="1">
      <c r="A17290" s="1485" t="s">
        <v>8749</v>
      </c>
      <c r="B17290" s="1712" t="s">
        <v>608</v>
      </c>
      <c r="C17290" s="1486" t="s">
        <v>9006</v>
      </c>
      <c r="D17290" s="1759">
        <v>0</v>
      </c>
      <c r="E17290" s="86"/>
      <c r="H17290" s="1009"/>
      <c r="I17290" s="249"/>
      <c r="K17290" s="13"/>
      <c r="L17290" s="13"/>
    </row>
    <row r="17291" spans="1:12" hidden="1" outlineLevel="1">
      <c r="E17291" s="28"/>
      <c r="F17291" s="182"/>
      <c r="G17291" s="182"/>
      <c r="H17291" s="1009"/>
      <c r="I17291" s="249"/>
      <c r="K17291" s="13"/>
      <c r="L17291" s="13"/>
    </row>
    <row r="17292" spans="1:12" hidden="1" outlineLevel="1">
      <c r="A17292" s="438" t="s">
        <v>421</v>
      </c>
      <c r="B17292" s="549">
        <v>43258</v>
      </c>
      <c r="C17292" s="554" t="s">
        <v>9739</v>
      </c>
      <c r="D17292" s="587">
        <f>30*43</f>
        <v>1290</v>
      </c>
      <c r="I17292" s="249"/>
      <c r="K17292" s="13"/>
      <c r="L17292" s="13"/>
    </row>
    <row r="17293" spans="1:12" ht="30" hidden="1" outlineLevel="1">
      <c r="A17293" s="438" t="s">
        <v>6087</v>
      </c>
      <c r="B17293" s="549">
        <v>43258</v>
      </c>
      <c r="C17293" s="554" t="s">
        <v>9783</v>
      </c>
      <c r="D17293" s="587">
        <f>18*43</f>
        <v>774</v>
      </c>
      <c r="E17293" s="72"/>
      <c r="H17293" s="1009"/>
      <c r="I17293" s="249"/>
      <c r="K17293" s="13"/>
      <c r="L17293" s="13"/>
    </row>
    <row r="17294" spans="1:12" hidden="1" outlineLevel="1">
      <c r="A17294" s="438" t="s">
        <v>421</v>
      </c>
      <c r="B17294" s="549">
        <v>43258</v>
      </c>
      <c r="C17294" s="554" t="s">
        <v>195</v>
      </c>
      <c r="D17294" s="587">
        <f>D17292-D17293</f>
        <v>516</v>
      </c>
      <c r="E17294" s="28"/>
      <c r="H17294" s="1009"/>
      <c r="I17294" s="249"/>
      <c r="K17294" s="13"/>
      <c r="L17294" s="13"/>
    </row>
    <row r="17295" spans="1:12" hidden="1" outlineLevel="1">
      <c r="D17295" s="1"/>
      <c r="E17295" s="28"/>
      <c r="H17295" s="1009"/>
      <c r="I17295" s="249"/>
      <c r="K17295" s="13"/>
      <c r="L17295" s="13"/>
    </row>
    <row r="17296" spans="1:12" hidden="1" outlineLevel="1">
      <c r="A17296" s="438" t="s">
        <v>421</v>
      </c>
      <c r="B17296" s="549">
        <v>43270</v>
      </c>
      <c r="C17296" s="554" t="s">
        <v>2598</v>
      </c>
      <c r="D17296" s="587">
        <v>180</v>
      </c>
      <c r="E17296" s="28"/>
      <c r="H17296" s="1009"/>
      <c r="I17296" s="249"/>
      <c r="K17296" s="13"/>
      <c r="L17296" s="13"/>
    </row>
    <row r="17297" spans="2:12" hidden="1" outlineLevel="1">
      <c r="B17297" s="249"/>
      <c r="E17297" s="399"/>
      <c r="F17297" s="182"/>
      <c r="G17297" s="182"/>
      <c r="H17297" s="1009"/>
      <c r="I17297" s="249"/>
      <c r="K17297" s="13"/>
      <c r="L17297" s="13"/>
    </row>
    <row r="17298" spans="2:12" hidden="1" outlineLevel="1">
      <c r="B17298" s="1600">
        <v>43252</v>
      </c>
      <c r="C17298" s="956" t="s">
        <v>9755</v>
      </c>
      <c r="D17298" s="1193">
        <v>100</v>
      </c>
      <c r="F17298" s="956"/>
      <c r="G17298" s="1718"/>
      <c r="I17298" s="249"/>
      <c r="K17298" s="13"/>
      <c r="L17298" s="13"/>
    </row>
    <row r="17299" spans="2:12" hidden="1" outlineLevel="1">
      <c r="B17299" s="1733">
        <v>43252</v>
      </c>
      <c r="C17299" s="1722" t="s">
        <v>9757</v>
      </c>
      <c r="D17299" s="1728">
        <v>36</v>
      </c>
      <c r="E17299" s="956"/>
      <c r="F17299" s="956" t="s">
        <v>666</v>
      </c>
      <c r="G17299" s="1718">
        <v>3500</v>
      </c>
      <c r="H17299" s="1009"/>
      <c r="I17299" s="32"/>
      <c r="K17299" s="13"/>
      <c r="L17299" s="13"/>
    </row>
    <row r="17300" spans="2:12" hidden="1" outlineLevel="1">
      <c r="B17300" s="1733">
        <v>43252</v>
      </c>
      <c r="C17300" s="1722" t="s">
        <v>114</v>
      </c>
      <c r="D17300" s="1728">
        <v>90</v>
      </c>
      <c r="E17300" s="956"/>
      <c r="F17300" s="1719"/>
      <c r="G17300" s="1720"/>
      <c r="H17300" s="1009"/>
      <c r="I17300" s="32"/>
      <c r="K17300" s="13"/>
      <c r="L17300" s="13"/>
    </row>
    <row r="17301" spans="2:12" hidden="1" outlineLevel="1">
      <c r="B17301" s="1733">
        <v>43252</v>
      </c>
      <c r="C17301" s="1722" t="s">
        <v>9759</v>
      </c>
      <c r="D17301" s="1728">
        <v>160</v>
      </c>
      <c r="E17301" s="956"/>
      <c r="F17301" s="1719" t="s">
        <v>401</v>
      </c>
      <c r="G17301" s="1720">
        <v>90</v>
      </c>
      <c r="H17301" s="1009"/>
      <c r="I17301" s="32"/>
      <c r="K17301" s="13"/>
      <c r="L17301" s="13"/>
    </row>
    <row r="17302" spans="2:12" hidden="1" outlineLevel="1">
      <c r="B17302" s="1733">
        <v>43252</v>
      </c>
      <c r="C17302" s="1722" t="s">
        <v>9756</v>
      </c>
      <c r="D17302" s="1728">
        <v>198</v>
      </c>
      <c r="E17302" s="956"/>
      <c r="F17302" s="1719" t="s">
        <v>9793</v>
      </c>
      <c r="G17302" s="1720">
        <v>110</v>
      </c>
      <c r="I17302" s="32"/>
      <c r="K17302" s="13"/>
      <c r="L17302" s="13"/>
    </row>
    <row r="17303" spans="2:12" hidden="1" outlineLevel="1">
      <c r="B17303" s="1600">
        <v>43252</v>
      </c>
      <c r="C17303" s="956" t="s">
        <v>6</v>
      </c>
      <c r="D17303" s="1193">
        <v>40</v>
      </c>
      <c r="E17303" s="956"/>
      <c r="F17303" s="1719" t="s">
        <v>506</v>
      </c>
      <c r="G17303" s="1720">
        <v>500</v>
      </c>
      <c r="H17303" s="1009"/>
      <c r="I17303" s="32"/>
      <c r="K17303" s="13"/>
      <c r="L17303" s="13"/>
    </row>
    <row r="17304" spans="2:12" hidden="1" outlineLevel="1">
      <c r="B17304" s="1733">
        <v>43253</v>
      </c>
      <c r="C17304" s="1722" t="s">
        <v>9761</v>
      </c>
      <c r="D17304" s="1728">
        <v>30</v>
      </c>
      <c r="E17304" s="956"/>
      <c r="F17304" s="1719" t="s">
        <v>9794</v>
      </c>
      <c r="G17304" s="1720">
        <v>800</v>
      </c>
      <c r="H17304" s="1009"/>
      <c r="I17304" s="32"/>
      <c r="K17304" s="13"/>
      <c r="L17304" s="13"/>
    </row>
    <row r="17305" spans="2:12" hidden="1" outlineLevel="1">
      <c r="B17305" s="1733">
        <v>43253</v>
      </c>
      <c r="C17305" s="1722" t="s">
        <v>9760</v>
      </c>
      <c r="D17305" s="1728">
        <v>120</v>
      </c>
      <c r="E17305" s="956"/>
      <c r="F17305" s="956"/>
      <c r="G17305" s="1718">
        <f>SUM(G17301:G17304)</f>
        <v>1500</v>
      </c>
      <c r="I17305" s="32"/>
      <c r="K17305" s="13"/>
      <c r="L17305" s="13"/>
    </row>
    <row r="17306" spans="2:12" hidden="1" outlineLevel="1">
      <c r="B17306" s="1733">
        <v>43253</v>
      </c>
      <c r="C17306" s="1722" t="s">
        <v>9762</v>
      </c>
      <c r="D17306" s="1728">
        <v>1600</v>
      </c>
      <c r="E17306" s="956"/>
      <c r="F17306" s="956"/>
      <c r="G17306" s="1718"/>
      <c r="H17306" s="1009"/>
      <c r="I17306" s="32"/>
      <c r="K17306" s="13"/>
      <c r="L17306" s="13"/>
    </row>
    <row r="17307" spans="2:12" hidden="1" outlineLevel="1">
      <c r="B17307" s="1600">
        <v>43253</v>
      </c>
      <c r="C17307" s="956" t="s">
        <v>9765</v>
      </c>
      <c r="D17307" s="1193">
        <v>50</v>
      </c>
      <c r="E17307" s="956"/>
      <c r="F17307" s="956" t="s">
        <v>9795</v>
      </c>
      <c r="G17307" s="1718">
        <f>G17299-G17305</f>
        <v>2000</v>
      </c>
      <c r="H17307" s="1009"/>
      <c r="I17307" s="32"/>
      <c r="K17307" s="13"/>
      <c r="L17307" s="13"/>
    </row>
    <row r="17308" spans="2:12" hidden="1" outlineLevel="1">
      <c r="B17308" s="1733">
        <v>43253</v>
      </c>
      <c r="C17308" s="1722" t="s">
        <v>9764</v>
      </c>
      <c r="D17308" s="1735">
        <v>60</v>
      </c>
      <c r="F17308" s="956"/>
      <c r="G17308" s="1718"/>
      <c r="I17308" s="32"/>
      <c r="K17308" s="13"/>
      <c r="L17308" s="13"/>
    </row>
    <row r="17309" spans="2:12" hidden="1" outlineLevel="1">
      <c r="B17309" s="1733">
        <v>43253</v>
      </c>
      <c r="C17309" s="1722" t="s">
        <v>9763</v>
      </c>
      <c r="D17309" s="1728">
        <v>2500</v>
      </c>
      <c r="E17309" s="956"/>
      <c r="F17309" s="956"/>
      <c r="G17309" s="1721"/>
      <c r="I17309" s="32"/>
      <c r="K17309" s="13"/>
      <c r="L17309" s="13"/>
    </row>
    <row r="17310" spans="2:12" hidden="1" outlineLevel="1">
      <c r="B17310" s="1733">
        <v>43254</v>
      </c>
      <c r="C17310" s="1722" t="s">
        <v>9768</v>
      </c>
      <c r="D17310" s="1728">
        <v>3045</v>
      </c>
      <c r="E17310" s="956"/>
      <c r="F17310" s="956"/>
      <c r="G17310" s="1721"/>
      <c r="I17310" s="32"/>
      <c r="K17310" s="13"/>
      <c r="L17310" s="13"/>
    </row>
    <row r="17311" spans="2:12" hidden="1" outlineLevel="1">
      <c r="B17311" s="1600">
        <v>43254</v>
      </c>
      <c r="C17311" s="956" t="s">
        <v>9769</v>
      </c>
      <c r="D17311" s="1738">
        <v>80</v>
      </c>
      <c r="E17311" s="956"/>
      <c r="F17311" s="956"/>
      <c r="G17311" s="1718"/>
      <c r="I17311" s="32"/>
      <c r="K17311" s="13"/>
      <c r="L17311" s="13"/>
    </row>
    <row r="17312" spans="2:12" hidden="1" outlineLevel="1">
      <c r="B17312" s="1600">
        <v>43254</v>
      </c>
      <c r="C17312" s="956" t="s">
        <v>9771</v>
      </c>
      <c r="D17312" s="1738">
        <v>60</v>
      </c>
      <c r="E17312" s="956"/>
      <c r="F17312" s="1722"/>
      <c r="G17312" s="1723"/>
      <c r="H17312" s="1009"/>
      <c r="I17312" s="32"/>
      <c r="K17312" s="13"/>
      <c r="L17312" s="13"/>
    </row>
    <row r="17313" spans="2:12" hidden="1" outlineLevel="1">
      <c r="B17313" s="1600">
        <v>43254</v>
      </c>
      <c r="C17313" s="956" t="s">
        <v>2359</v>
      </c>
      <c r="D17313" s="1738">
        <v>200</v>
      </c>
      <c r="E17313" s="956"/>
      <c r="F17313" s="956"/>
      <c r="G17313" s="956"/>
      <c r="I17313" s="32"/>
      <c r="K17313" s="13"/>
      <c r="L17313" s="13"/>
    </row>
    <row r="17314" spans="2:12" hidden="1" outlineLevel="1">
      <c r="B17314" s="1733">
        <v>43254</v>
      </c>
      <c r="C17314" s="1722" t="s">
        <v>9770</v>
      </c>
      <c r="D17314" s="1728">
        <v>50</v>
      </c>
      <c r="E17314" s="956"/>
      <c r="F17314" s="956"/>
      <c r="G17314" s="1718"/>
      <c r="I17314" s="32"/>
      <c r="K17314" s="13"/>
      <c r="L17314" s="13"/>
    </row>
    <row r="17315" spans="2:12" hidden="1" outlineLevel="1">
      <c r="B17315" s="1733">
        <v>43254</v>
      </c>
      <c r="C17315" s="1722" t="s">
        <v>9772</v>
      </c>
      <c r="D17315" s="1728">
        <v>30</v>
      </c>
      <c r="E17315" s="956"/>
      <c r="F17315" s="956"/>
      <c r="G17315" s="1718"/>
      <c r="I17315" s="32"/>
      <c r="K17315" s="13"/>
    </row>
    <row r="17316" spans="2:12" hidden="1" outlineLevel="1">
      <c r="B17316" s="1600">
        <v>43254</v>
      </c>
      <c r="C17316" s="956" t="s">
        <v>9773</v>
      </c>
      <c r="D17316" s="1738">
        <v>120</v>
      </c>
      <c r="E17316" s="956"/>
      <c r="F17316" s="956"/>
      <c r="G17316" s="1718"/>
      <c r="I17316" s="32"/>
      <c r="K17316" s="13"/>
    </row>
    <row r="17317" spans="2:12" hidden="1" outlineLevel="1">
      <c r="B17317" s="1733">
        <v>43254</v>
      </c>
      <c r="C17317" s="1722" t="s">
        <v>9774</v>
      </c>
      <c r="D17317" s="1728">
        <v>80</v>
      </c>
      <c r="E17317" s="956"/>
      <c r="F17317" s="956"/>
      <c r="G17317" s="1718"/>
      <c r="I17317" s="32"/>
      <c r="K17317" s="13"/>
    </row>
    <row r="17318" spans="2:12" hidden="1" outlineLevel="1">
      <c r="B17318" s="1733">
        <v>43254</v>
      </c>
      <c r="C17318" s="1722" t="s">
        <v>9775</v>
      </c>
      <c r="D17318" s="1728">
        <v>280</v>
      </c>
      <c r="E17318" s="956"/>
      <c r="F17318" s="956"/>
      <c r="G17318" s="1718"/>
      <c r="I17318" s="32"/>
      <c r="J17318" s="2"/>
      <c r="K17318" s="13"/>
    </row>
    <row r="17319" spans="2:12" hidden="1" outlineLevel="1">
      <c r="B17319" s="1600">
        <v>43254</v>
      </c>
      <c r="C17319" s="956" t="s">
        <v>9776</v>
      </c>
      <c r="D17319" s="1738">
        <v>200</v>
      </c>
      <c r="E17319" s="956"/>
      <c r="F17319" s="956"/>
      <c r="G17319" s="1718"/>
      <c r="K17319" s="13"/>
    </row>
    <row r="17320" spans="2:12" hidden="1" outlineLevel="1">
      <c r="B17320" s="1600">
        <v>43254</v>
      </c>
      <c r="C17320" s="956" t="s">
        <v>9777</v>
      </c>
      <c r="D17320" s="1193">
        <v>140</v>
      </c>
      <c r="E17320" s="956"/>
      <c r="F17320" s="1722"/>
      <c r="G17320" s="1723"/>
      <c r="I17320" s="32"/>
      <c r="K17320" s="13"/>
    </row>
    <row r="17321" spans="2:12" hidden="1" outlineLevel="1">
      <c r="B17321" s="1733">
        <v>43254</v>
      </c>
      <c r="C17321" s="1722" t="s">
        <v>5295</v>
      </c>
      <c r="D17321" s="1728">
        <v>70</v>
      </c>
      <c r="F17321" s="956"/>
      <c r="G17321" s="956"/>
      <c r="H17321" s="1009"/>
      <c r="K17321" s="13"/>
    </row>
    <row r="17322" spans="2:12" hidden="1" outlineLevel="1">
      <c r="B17322" s="1600">
        <v>43254</v>
      </c>
      <c r="C17322" s="956" t="s">
        <v>9778</v>
      </c>
      <c r="D17322" s="1193">
        <v>30</v>
      </c>
      <c r="E17322" s="956"/>
      <c r="F17322" s="1722"/>
      <c r="G17322" s="1723"/>
      <c r="K17322" s="13"/>
    </row>
    <row r="17323" spans="2:12" hidden="1" outlineLevel="1">
      <c r="B17323" s="1600">
        <v>43255</v>
      </c>
      <c r="C17323" s="956" t="s">
        <v>9779</v>
      </c>
      <c r="D17323" s="1193">
        <v>80</v>
      </c>
      <c r="E17323" s="956"/>
      <c r="F17323" s="956"/>
      <c r="G17323" s="956"/>
      <c r="K17323" s="13"/>
    </row>
    <row r="17324" spans="2:12" hidden="1" outlineLevel="1">
      <c r="B17324" s="1600">
        <v>43255</v>
      </c>
      <c r="C17324" s="956" t="s">
        <v>5295</v>
      </c>
      <c r="D17324" s="1193">
        <v>45</v>
      </c>
      <c r="F17324" s="1193"/>
      <c r="G17324" s="1193"/>
      <c r="K17324" s="13"/>
    </row>
    <row r="17325" spans="2:12" hidden="1" outlineLevel="1">
      <c r="B17325" s="1600">
        <v>43255</v>
      </c>
      <c r="C17325" s="956" t="s">
        <v>9780</v>
      </c>
      <c r="D17325" s="1738">
        <v>160</v>
      </c>
      <c r="E17325" s="956"/>
      <c r="F17325" s="956"/>
      <c r="G17325" s="1193"/>
      <c r="K17325" s="13"/>
    </row>
    <row r="17326" spans="2:12" hidden="1" outlineLevel="1">
      <c r="B17326" s="1600">
        <v>43256</v>
      </c>
      <c r="C17326" s="956" t="s">
        <v>525</v>
      </c>
      <c r="D17326" s="1193">
        <v>190</v>
      </c>
      <c r="E17326" s="956"/>
      <c r="F17326" s="956"/>
      <c r="G17326" s="1193"/>
      <c r="H17326" s="1009"/>
    </row>
    <row r="17327" spans="2:12" hidden="1" outlineLevel="1">
      <c r="B17327" s="1600">
        <v>43256</v>
      </c>
      <c r="C17327" s="956" t="s">
        <v>51</v>
      </c>
      <c r="D17327" s="1193">
        <v>430</v>
      </c>
      <c r="E17327" s="956"/>
      <c r="F17327" s="1722"/>
      <c r="G17327" s="1722"/>
      <c r="K17327" s="13"/>
    </row>
    <row r="17328" spans="2:12" hidden="1" outlineLevel="1">
      <c r="B17328" s="1600">
        <v>43256</v>
      </c>
      <c r="C17328" s="956" t="s">
        <v>401</v>
      </c>
      <c r="D17328" s="1193">
        <v>100</v>
      </c>
      <c r="E17328" s="956"/>
      <c r="F17328" s="1724"/>
      <c r="G17328" s="1725"/>
    </row>
    <row r="17329" spans="2:11" hidden="1" outlineLevel="1">
      <c r="B17329" s="1600">
        <v>43256</v>
      </c>
      <c r="C17329" s="956" t="s">
        <v>9781</v>
      </c>
      <c r="D17329" s="1193">
        <v>10</v>
      </c>
      <c r="E17329" s="956"/>
      <c r="F17329" s="1193"/>
      <c r="G17329" s="956"/>
    </row>
    <row r="17330" spans="2:11" hidden="1" outlineLevel="1">
      <c r="B17330" s="1600">
        <v>43256</v>
      </c>
      <c r="C17330" s="956" t="s">
        <v>401</v>
      </c>
      <c r="D17330" s="1193">
        <v>35</v>
      </c>
      <c r="F17330" s="956"/>
      <c r="G17330" s="956"/>
    </row>
    <row r="17331" spans="2:11" hidden="1" outlineLevel="1">
      <c r="B17331" s="1600">
        <v>43257</v>
      </c>
      <c r="C17331" s="956" t="s">
        <v>525</v>
      </c>
      <c r="D17331" s="1193">
        <v>170</v>
      </c>
      <c r="F17331" s="1722"/>
      <c r="G17331" s="1726"/>
      <c r="I17331" s="72"/>
      <c r="K17331" s="2"/>
    </row>
    <row r="17332" spans="2:11" hidden="1" outlineLevel="1">
      <c r="B17332" s="1600">
        <v>43257</v>
      </c>
      <c r="C17332" s="956" t="s">
        <v>9782</v>
      </c>
      <c r="D17332" s="1193">
        <v>71</v>
      </c>
      <c r="F17332" s="1722"/>
      <c r="G17332" s="1726"/>
      <c r="I17332" s="32"/>
      <c r="K17332" s="2"/>
    </row>
    <row r="17333" spans="2:11" hidden="1" outlineLevel="1">
      <c r="B17333" s="1600">
        <v>43257</v>
      </c>
      <c r="C17333" s="956" t="s">
        <v>5687</v>
      </c>
      <c r="D17333" s="1193">
        <v>35</v>
      </c>
      <c r="F17333" s="1724"/>
      <c r="G17333" s="1727"/>
    </row>
    <row r="17334" spans="2:11" hidden="1" outlineLevel="1">
      <c r="B17334" s="1600">
        <v>43258</v>
      </c>
      <c r="C17334" s="956" t="s">
        <v>525</v>
      </c>
      <c r="D17334" s="1193">
        <v>140</v>
      </c>
      <c r="F17334" s="956"/>
      <c r="G17334" s="956"/>
    </row>
    <row r="17335" spans="2:11" hidden="1" outlineLevel="1">
      <c r="B17335" s="1600">
        <v>43259</v>
      </c>
      <c r="C17335" s="956" t="s">
        <v>525</v>
      </c>
      <c r="D17335" s="1193">
        <v>174</v>
      </c>
      <c r="E17335" s="956"/>
      <c r="F17335" s="956"/>
      <c r="G17335" s="956"/>
    </row>
    <row r="17336" spans="2:11" hidden="1" outlineLevel="1">
      <c r="B17336" s="1600">
        <v>43260</v>
      </c>
      <c r="C17336" s="956" t="s">
        <v>401</v>
      </c>
      <c r="D17336" s="1193">
        <v>60</v>
      </c>
      <c r="E17336" s="956"/>
      <c r="F17336" s="1724"/>
      <c r="G17336" s="1727"/>
    </row>
    <row r="17337" spans="2:11" hidden="1" outlineLevel="1">
      <c r="B17337" s="1600">
        <v>43260</v>
      </c>
      <c r="C17337" s="956" t="s">
        <v>179</v>
      </c>
      <c r="D17337" s="1193">
        <v>10</v>
      </c>
      <c r="E17337" s="956"/>
      <c r="F17337" s="956"/>
      <c r="G17337" s="1193"/>
    </row>
    <row r="17338" spans="2:11" hidden="1" outlineLevel="1">
      <c r="B17338" s="1600">
        <v>43260</v>
      </c>
      <c r="C17338" s="956" t="s">
        <v>12</v>
      </c>
      <c r="D17338" s="1193">
        <v>260</v>
      </c>
      <c r="E17338" s="956"/>
      <c r="F17338" s="956"/>
      <c r="G17338" s="1193"/>
    </row>
    <row r="17339" spans="2:11" hidden="1" outlineLevel="1">
      <c r="B17339" s="1600">
        <v>43260</v>
      </c>
      <c r="C17339" s="956" t="s">
        <v>114</v>
      </c>
      <c r="D17339" s="1193">
        <v>50</v>
      </c>
      <c r="E17339" s="956"/>
      <c r="F17339" s="1193"/>
      <c r="G17339" s="1193"/>
      <c r="H17339" s="2"/>
      <c r="I17339" s="2"/>
    </row>
    <row r="17340" spans="2:11" hidden="1" outlineLevel="1">
      <c r="B17340" s="1600">
        <v>43260</v>
      </c>
      <c r="C17340" s="956" t="s">
        <v>7633</v>
      </c>
      <c r="D17340" s="1193">
        <v>50</v>
      </c>
      <c r="E17340" s="956"/>
      <c r="F17340" s="1193"/>
      <c r="G17340" s="1193"/>
      <c r="H17340" s="2"/>
      <c r="I17340" s="2"/>
    </row>
    <row r="17341" spans="2:11" hidden="1" outlineLevel="1">
      <c r="B17341" s="1600">
        <v>43260</v>
      </c>
      <c r="C17341" s="956" t="s">
        <v>516</v>
      </c>
      <c r="D17341" s="1193">
        <v>70</v>
      </c>
      <c r="E17341" s="956"/>
      <c r="F17341" s="956"/>
      <c r="G17341" s="1193"/>
      <c r="H17341" s="2"/>
      <c r="I17341" s="2"/>
    </row>
    <row r="17342" spans="2:11" hidden="1" outlineLevel="1">
      <c r="B17342" s="1600">
        <v>43260</v>
      </c>
      <c r="C17342" s="956" t="s">
        <v>901</v>
      </c>
      <c r="D17342" s="1193">
        <v>30</v>
      </c>
      <c r="F17342" s="1193"/>
      <c r="G17342" s="1193"/>
      <c r="H17342" s="2"/>
      <c r="I17342" s="2"/>
    </row>
    <row r="17343" spans="2:11" hidden="1" outlineLevel="1">
      <c r="B17343" s="1600">
        <v>43260</v>
      </c>
      <c r="C17343" s="956" t="s">
        <v>9791</v>
      </c>
      <c r="D17343" s="1193">
        <v>250</v>
      </c>
      <c r="E17343" s="956"/>
      <c r="F17343" s="1193"/>
      <c r="G17343" s="1193"/>
      <c r="H17343" s="2"/>
      <c r="I17343" s="2"/>
    </row>
    <row r="17344" spans="2:11" hidden="1" outlineLevel="1">
      <c r="B17344" s="1600">
        <v>43261</v>
      </c>
      <c r="C17344" s="956" t="s">
        <v>57</v>
      </c>
      <c r="D17344" s="1193">
        <v>350</v>
      </c>
      <c r="E17344" s="956"/>
      <c r="F17344" s="1193"/>
      <c r="G17344" s="1193"/>
      <c r="H17344" s="2"/>
      <c r="I17344" s="2"/>
    </row>
    <row r="17345" spans="2:9" hidden="1" outlineLevel="1">
      <c r="B17345" s="1600">
        <v>43261</v>
      </c>
      <c r="C17345" s="956" t="s">
        <v>506</v>
      </c>
      <c r="D17345" s="1193">
        <v>750</v>
      </c>
      <c r="E17345" s="956"/>
      <c r="F17345" s="956"/>
      <c r="G17345" s="1193"/>
      <c r="H17345" s="2"/>
      <c r="I17345" s="2"/>
    </row>
    <row r="17346" spans="2:9" hidden="1" outlineLevel="1">
      <c r="B17346" s="1600">
        <v>43261</v>
      </c>
      <c r="C17346" s="956" t="s">
        <v>289</v>
      </c>
      <c r="D17346" s="1193">
        <v>50</v>
      </c>
      <c r="E17346" s="956"/>
      <c r="F17346" s="956"/>
      <c r="G17346" s="1193"/>
      <c r="H17346" s="2"/>
    </row>
    <row r="17347" spans="2:9" hidden="1" outlineLevel="1">
      <c r="B17347" s="1600">
        <v>43261</v>
      </c>
      <c r="C17347" s="956" t="s">
        <v>7032</v>
      </c>
      <c r="D17347" s="1193">
        <v>400</v>
      </c>
      <c r="E17347" s="956"/>
      <c r="F17347" s="1722"/>
      <c r="G17347" s="1728"/>
      <c r="H17347" s="2"/>
    </row>
    <row r="17348" spans="2:9" hidden="1" outlineLevel="1">
      <c r="B17348" s="1600">
        <v>43261</v>
      </c>
      <c r="C17348" s="956" t="s">
        <v>18</v>
      </c>
      <c r="D17348" s="1193">
        <v>50</v>
      </c>
      <c r="E17348" s="956"/>
      <c r="F17348" s="956"/>
      <c r="G17348" s="1193"/>
      <c r="H17348" s="7"/>
    </row>
    <row r="17349" spans="2:9" hidden="1" outlineLevel="1">
      <c r="B17349" s="1600">
        <v>43262</v>
      </c>
      <c r="C17349" s="956" t="s">
        <v>525</v>
      </c>
      <c r="D17349" s="1193">
        <v>180</v>
      </c>
      <c r="F17349" s="1722"/>
      <c r="G17349" s="1728"/>
      <c r="H17349" s="7"/>
    </row>
    <row r="17350" spans="2:9" hidden="1" outlineLevel="1">
      <c r="B17350" s="1600">
        <v>43262</v>
      </c>
      <c r="C17350" s="956" t="s">
        <v>23</v>
      </c>
      <c r="D17350" s="1193">
        <v>200</v>
      </c>
      <c r="E17350" s="956"/>
      <c r="F17350" s="956"/>
      <c r="G17350" s="956"/>
      <c r="H17350" s="7"/>
    </row>
    <row r="17351" spans="2:9" hidden="1" outlineLevel="1">
      <c r="B17351" s="1600">
        <v>43262</v>
      </c>
      <c r="C17351" s="956" t="s">
        <v>5333</v>
      </c>
      <c r="D17351" s="1193">
        <v>200</v>
      </c>
      <c r="F17351" s="1193"/>
      <c r="G17351" s="1193"/>
    </row>
    <row r="17352" spans="2:9" hidden="1" outlineLevel="1">
      <c r="B17352" s="1600">
        <v>43263</v>
      </c>
      <c r="C17352" s="956" t="s">
        <v>525</v>
      </c>
      <c r="D17352" s="1193">
        <v>220</v>
      </c>
      <c r="E17352" s="956"/>
      <c r="F17352" s="1193"/>
      <c r="G17352" s="1193"/>
    </row>
    <row r="17353" spans="2:9" hidden="1" outlineLevel="1">
      <c r="B17353" s="1600">
        <v>43264</v>
      </c>
      <c r="C17353" s="956" t="s">
        <v>525</v>
      </c>
      <c r="D17353" s="1193">
        <v>100</v>
      </c>
      <c r="E17353" s="956"/>
      <c r="F17353" s="956"/>
      <c r="G17353" s="1193"/>
    </row>
    <row r="17354" spans="2:9" hidden="1" outlineLevel="1">
      <c r="B17354" s="1600">
        <v>43264</v>
      </c>
      <c r="C17354" s="1" t="s">
        <v>2796</v>
      </c>
      <c r="D17354" s="2">
        <v>250</v>
      </c>
      <c r="E17354" s="956"/>
      <c r="F17354" s="1193"/>
      <c r="G17354" s="1193"/>
    </row>
    <row r="17355" spans="2:9" hidden="1" outlineLevel="1">
      <c r="B17355" s="1600">
        <v>43265</v>
      </c>
      <c r="C17355" s="956" t="s">
        <v>525</v>
      </c>
      <c r="D17355" s="1193">
        <v>110</v>
      </c>
      <c r="E17355" s="956"/>
      <c r="F17355" s="956"/>
      <c r="G17355" s="1193"/>
    </row>
    <row r="17356" spans="2:9" hidden="1" outlineLevel="1">
      <c r="B17356" s="1600">
        <v>43265</v>
      </c>
      <c r="C17356" s="956" t="s">
        <v>9800</v>
      </c>
      <c r="D17356" s="1193">
        <v>630</v>
      </c>
      <c r="E17356" s="956"/>
      <c r="F17356" s="956"/>
      <c r="G17356" s="1193"/>
    </row>
    <row r="17357" spans="2:9" hidden="1" outlineLevel="1">
      <c r="B17357" s="1600">
        <v>43265</v>
      </c>
      <c r="C17357" s="956" t="s">
        <v>8473</v>
      </c>
      <c r="D17357" s="1193">
        <v>210</v>
      </c>
      <c r="E17357" s="956"/>
      <c r="F17357" s="1193"/>
      <c r="G17357" s="1193"/>
    </row>
    <row r="17358" spans="2:9" hidden="1" outlineLevel="1">
      <c r="B17358" s="1600">
        <v>43265</v>
      </c>
      <c r="C17358" s="956" t="s">
        <v>2399</v>
      </c>
      <c r="D17358" s="1193">
        <v>60</v>
      </c>
      <c r="E17358" s="956"/>
      <c r="F17358" s="956"/>
      <c r="G17358" s="956"/>
    </row>
    <row r="17359" spans="2:9" hidden="1" outlineLevel="1">
      <c r="B17359" s="1600">
        <v>43266</v>
      </c>
      <c r="C17359" s="956" t="s">
        <v>9801</v>
      </c>
      <c r="D17359" s="1193">
        <v>3500</v>
      </c>
      <c r="E17359" s="956"/>
      <c r="F17359" s="1193"/>
      <c r="G17359" s="956"/>
    </row>
    <row r="17360" spans="2:9" hidden="1" outlineLevel="1">
      <c r="B17360" s="1600">
        <v>43266</v>
      </c>
      <c r="C17360" s="956" t="s">
        <v>9802</v>
      </c>
      <c r="D17360" s="1193">
        <v>450</v>
      </c>
      <c r="E17360" s="956"/>
      <c r="F17360" s="1730"/>
      <c r="G17360" s="1193"/>
    </row>
    <row r="17361" spans="2:15" hidden="1" outlineLevel="1">
      <c r="B17361" s="1600">
        <v>43266</v>
      </c>
      <c r="C17361" s="956" t="s">
        <v>9803</v>
      </c>
      <c r="D17361" s="1193">
        <v>100</v>
      </c>
      <c r="F17361" s="956"/>
      <c r="G17361" s="956"/>
    </row>
    <row r="17362" spans="2:15" hidden="1" outlineLevel="1">
      <c r="B17362" s="1600">
        <v>43266</v>
      </c>
      <c r="C17362" s="956" t="s">
        <v>786</v>
      </c>
      <c r="D17362" s="1193">
        <v>30</v>
      </c>
      <c r="E17362" s="956"/>
      <c r="F17362" s="956"/>
      <c r="G17362" s="1193"/>
    </row>
    <row r="17363" spans="2:15" hidden="1" outlineLevel="1">
      <c r="B17363" s="1600">
        <v>43266</v>
      </c>
      <c r="C17363" s="956" t="s">
        <v>9810</v>
      </c>
      <c r="D17363" s="1193">
        <v>90</v>
      </c>
      <c r="E17363" s="956"/>
      <c r="F17363" s="1731"/>
      <c r="G17363" s="1193"/>
    </row>
    <row r="17364" spans="2:15" hidden="1" outlineLevel="1">
      <c r="B17364" s="1600">
        <v>43266</v>
      </c>
      <c r="C17364" s="956" t="s">
        <v>58</v>
      </c>
      <c r="D17364" s="1193">
        <v>20</v>
      </c>
      <c r="E17364" s="956"/>
      <c r="F17364" s="956"/>
      <c r="G17364" s="956"/>
    </row>
    <row r="17365" spans="2:15" hidden="1" outlineLevel="1">
      <c r="B17365" s="1600">
        <v>43266</v>
      </c>
      <c r="C17365" s="956" t="s">
        <v>23</v>
      </c>
      <c r="D17365" s="1193">
        <v>70</v>
      </c>
      <c r="E17365" s="956"/>
      <c r="F17365" s="956"/>
      <c r="G17365" s="956"/>
      <c r="H17365"/>
      <c r="I17365"/>
      <c r="J17365"/>
      <c r="K17365"/>
      <c r="L17365"/>
      <c r="M17365"/>
      <c r="N17365"/>
      <c r="O17365"/>
    </row>
    <row r="17366" spans="2:15" hidden="1" outlineLevel="1">
      <c r="B17366" s="1600">
        <v>43267</v>
      </c>
      <c r="C17366" s="956" t="s">
        <v>246</v>
      </c>
      <c r="D17366" s="1193">
        <v>50</v>
      </c>
      <c r="E17366" s="956"/>
      <c r="F17366" s="956"/>
      <c r="G17366" s="956"/>
    </row>
    <row r="17367" spans="2:15" hidden="1" outlineLevel="1">
      <c r="B17367" s="1600">
        <v>43267</v>
      </c>
      <c r="C17367" s="956" t="s">
        <v>18</v>
      </c>
      <c r="D17367" s="1193">
        <v>60</v>
      </c>
      <c r="E17367" s="956"/>
      <c r="F17367" s="956"/>
      <c r="G17367" s="956"/>
      <c r="I17367" s="32"/>
      <c r="K17367" s="2"/>
    </row>
    <row r="17368" spans="2:15" hidden="1" outlineLevel="1">
      <c r="B17368" s="1600">
        <v>43267</v>
      </c>
      <c r="C17368" s="1193" t="s">
        <v>445</v>
      </c>
      <c r="D17368" s="1193">
        <v>50</v>
      </c>
      <c r="E17368" s="956"/>
      <c r="F17368" s="956"/>
      <c r="G17368" s="956"/>
      <c r="I17368" s="32"/>
      <c r="K17368" s="2"/>
    </row>
    <row r="17369" spans="2:15" hidden="1" outlineLevel="1">
      <c r="B17369" s="1600">
        <v>43267</v>
      </c>
      <c r="C17369" s="1732" t="s">
        <v>517</v>
      </c>
      <c r="D17369" s="1193">
        <v>190</v>
      </c>
      <c r="E17369" s="956"/>
      <c r="F17369" s="1722"/>
      <c r="G17369" s="1728"/>
    </row>
    <row r="17370" spans="2:15" hidden="1" outlineLevel="1">
      <c r="B17370" s="1600">
        <v>43267</v>
      </c>
      <c r="C17370" s="1732" t="s">
        <v>887</v>
      </c>
      <c r="D17370" s="1193">
        <v>30</v>
      </c>
      <c r="E17370" s="956"/>
      <c r="F17370" s="1193"/>
      <c r="G17370" s="956"/>
    </row>
    <row r="17371" spans="2:15" hidden="1" outlineLevel="1">
      <c r="B17371" s="1600">
        <v>43267</v>
      </c>
      <c r="C17371" s="1754" t="s">
        <v>401</v>
      </c>
      <c r="D17371" s="1755">
        <v>25</v>
      </c>
      <c r="E17371" s="956"/>
      <c r="F17371" s="956"/>
      <c r="G17371" s="956"/>
    </row>
    <row r="17372" spans="2:15" hidden="1" outlineLevel="1">
      <c r="B17372" s="1600">
        <v>43267</v>
      </c>
      <c r="C17372" s="1732" t="s">
        <v>942</v>
      </c>
      <c r="D17372" s="1193">
        <v>15</v>
      </c>
      <c r="E17372" s="956"/>
      <c r="F17372" s="956"/>
      <c r="G17372" s="956"/>
    </row>
    <row r="17373" spans="2:15" hidden="1" outlineLevel="1">
      <c r="B17373" s="1600">
        <v>43267</v>
      </c>
      <c r="C17373" s="956" t="s">
        <v>23</v>
      </c>
      <c r="D17373" s="1193">
        <v>70</v>
      </c>
      <c r="E17373" s="956"/>
      <c r="F17373" s="956"/>
      <c r="G17373" s="956"/>
    </row>
    <row r="17374" spans="2:15" hidden="1" outlineLevel="1">
      <c r="B17374" s="1600">
        <v>43267</v>
      </c>
      <c r="C17374" s="956" t="s">
        <v>205</v>
      </c>
      <c r="D17374" s="1193">
        <v>70</v>
      </c>
      <c r="F17374" s="956"/>
      <c r="G17374" s="956"/>
    </row>
    <row r="17375" spans="2:15" hidden="1" outlineLevel="1">
      <c r="B17375" s="1600">
        <v>43267</v>
      </c>
      <c r="C17375" s="956" t="s">
        <v>18</v>
      </c>
      <c r="D17375" s="1193">
        <v>40</v>
      </c>
      <c r="E17375" s="956"/>
      <c r="F17375" s="956"/>
      <c r="G17375" s="956"/>
    </row>
    <row r="17376" spans="2:15" hidden="1" outlineLevel="1">
      <c r="B17376" s="1600">
        <v>43268</v>
      </c>
      <c r="C17376" s="956" t="s">
        <v>289</v>
      </c>
      <c r="D17376" s="1193">
        <v>40</v>
      </c>
      <c r="E17376" s="956"/>
      <c r="F17376" s="956"/>
      <c r="G17376" s="956"/>
    </row>
    <row r="17377" spans="2:10" hidden="1" outlineLevel="1">
      <c r="B17377" s="1600">
        <v>43268</v>
      </c>
      <c r="C17377" s="1729" t="s">
        <v>23</v>
      </c>
      <c r="D17377" s="1193">
        <v>260</v>
      </c>
      <c r="E17377" s="956"/>
      <c r="F17377" s="1193"/>
      <c r="G17377" s="956"/>
    </row>
    <row r="17378" spans="2:10" hidden="1" outlineLevel="1">
      <c r="B17378" s="1600">
        <v>43268</v>
      </c>
      <c r="C17378" s="956" t="s">
        <v>80</v>
      </c>
      <c r="D17378" s="1193">
        <v>50</v>
      </c>
      <c r="F17378" s="956"/>
      <c r="G17378" s="956"/>
    </row>
    <row r="17379" spans="2:10" hidden="1" outlineLevel="1">
      <c r="B17379" s="1600">
        <v>43269</v>
      </c>
      <c r="C17379" s="956" t="s">
        <v>525</v>
      </c>
      <c r="D17379" s="1193">
        <v>80</v>
      </c>
      <c r="E17379" s="956"/>
      <c r="F17379" s="1193"/>
      <c r="G17379" s="956"/>
    </row>
    <row r="17380" spans="2:10" hidden="1" outlineLevel="1">
      <c r="B17380" s="1600">
        <v>43269</v>
      </c>
      <c r="C17380" s="956" t="s">
        <v>246</v>
      </c>
      <c r="D17380" s="1193">
        <v>320</v>
      </c>
      <c r="F17380" s="1193"/>
      <c r="G17380" s="956"/>
    </row>
    <row r="17381" spans="2:10" hidden="1" outlineLevel="1">
      <c r="B17381" s="1600">
        <v>43269</v>
      </c>
      <c r="C17381" s="956" t="s">
        <v>18</v>
      </c>
      <c r="D17381" s="1193">
        <v>900</v>
      </c>
      <c r="E17381" s="956"/>
      <c r="F17381" s="956"/>
      <c r="G17381" s="956"/>
    </row>
    <row r="17382" spans="2:10" hidden="1" outlineLevel="1">
      <c r="B17382" s="1600">
        <v>43270</v>
      </c>
      <c r="C17382" s="956" t="s">
        <v>525</v>
      </c>
      <c r="D17382" s="1193">
        <v>110</v>
      </c>
      <c r="E17382" s="956"/>
      <c r="F17382" s="956"/>
      <c r="G17382" s="956"/>
    </row>
    <row r="17383" spans="2:10" hidden="1" outlineLevel="1">
      <c r="B17383" s="1600">
        <v>43270</v>
      </c>
      <c r="C17383" s="956" t="s">
        <v>114</v>
      </c>
      <c r="D17383" s="1193">
        <v>100</v>
      </c>
      <c r="E17383" s="956"/>
      <c r="F17383" s="956"/>
      <c r="G17383" s="956"/>
    </row>
    <row r="17384" spans="2:10" hidden="1" outlineLevel="1">
      <c r="B17384" s="1600">
        <v>43270</v>
      </c>
      <c r="C17384" s="956" t="s">
        <v>4099</v>
      </c>
      <c r="D17384" s="1193">
        <v>50</v>
      </c>
      <c r="F17384" s="1193"/>
      <c r="G17384" s="956"/>
    </row>
    <row r="17385" spans="2:10" hidden="1" outlineLevel="1">
      <c r="B17385" s="1600">
        <v>43270</v>
      </c>
      <c r="C17385" s="956" t="s">
        <v>401</v>
      </c>
      <c r="D17385" s="1193">
        <v>60</v>
      </c>
      <c r="E17385" s="956"/>
      <c r="F17385" s="1193"/>
      <c r="G17385" s="956"/>
    </row>
    <row r="17386" spans="2:10" hidden="1" outlineLevel="1">
      <c r="B17386" s="1600">
        <v>43271</v>
      </c>
      <c r="C17386" s="956" t="s">
        <v>525</v>
      </c>
      <c r="D17386" s="1193">
        <v>120</v>
      </c>
      <c r="E17386" s="956"/>
      <c r="F17386" s="1193"/>
      <c r="G17386" s="956"/>
      <c r="H17386" s="7"/>
    </row>
    <row r="17387" spans="2:10" hidden="1" outlineLevel="1">
      <c r="B17387" s="1600">
        <v>43271</v>
      </c>
      <c r="C17387" s="956" t="s">
        <v>51</v>
      </c>
      <c r="D17387" s="1193">
        <v>440</v>
      </c>
      <c r="E17387" s="956"/>
      <c r="F17387" s="956"/>
      <c r="G17387" s="956"/>
      <c r="H17387" s="7"/>
    </row>
    <row r="17388" spans="2:10" hidden="1" outlineLevel="1">
      <c r="B17388" s="1600">
        <v>43272</v>
      </c>
      <c r="C17388" s="956" t="s">
        <v>525</v>
      </c>
      <c r="D17388" s="1193">
        <v>130</v>
      </c>
      <c r="E17388" s="956"/>
      <c r="F17388" s="956"/>
      <c r="G17388" s="956"/>
      <c r="J17388" s="7"/>
    </row>
    <row r="17389" spans="2:10" hidden="1" outlineLevel="1">
      <c r="B17389" s="1600">
        <v>43272</v>
      </c>
      <c r="C17389" s="956" t="s">
        <v>246</v>
      </c>
      <c r="D17389" s="1193">
        <v>150</v>
      </c>
      <c r="E17389" s="956"/>
      <c r="F17389" s="1193"/>
      <c r="G17389" s="956"/>
      <c r="J17389" s="7"/>
    </row>
    <row r="17390" spans="2:10" hidden="1" outlineLevel="1">
      <c r="B17390" s="1600">
        <v>43272</v>
      </c>
      <c r="C17390" s="956" t="s">
        <v>23</v>
      </c>
      <c r="D17390" s="1193">
        <v>200</v>
      </c>
      <c r="E17390" s="956"/>
      <c r="F17390" s="1193"/>
      <c r="G17390" s="956"/>
    </row>
    <row r="17391" spans="2:10" hidden="1" outlineLevel="1">
      <c r="B17391" s="1600">
        <v>43272</v>
      </c>
      <c r="C17391" s="956" t="s">
        <v>205</v>
      </c>
      <c r="D17391" s="1193">
        <v>30</v>
      </c>
      <c r="E17391" s="956"/>
      <c r="F17391" s="956"/>
      <c r="G17391" s="956"/>
      <c r="H17391" s="2"/>
    </row>
    <row r="17392" spans="2:10" hidden="1" outlineLevel="1">
      <c r="B17392" s="1600">
        <v>43272</v>
      </c>
      <c r="C17392" s="956" t="s">
        <v>401</v>
      </c>
      <c r="D17392" s="1193">
        <v>15</v>
      </c>
      <c r="E17392" s="956"/>
      <c r="F17392" s="956"/>
      <c r="G17392" s="956"/>
    </row>
    <row r="17393" spans="2:7" hidden="1" outlineLevel="1">
      <c r="B17393" s="1600">
        <v>43272</v>
      </c>
      <c r="C17393" s="956" t="s">
        <v>220</v>
      </c>
      <c r="D17393" s="1193">
        <v>30</v>
      </c>
      <c r="E17393" s="956"/>
      <c r="F17393" s="956"/>
      <c r="G17393" s="956"/>
    </row>
    <row r="17394" spans="2:7" hidden="1" outlineLevel="1">
      <c r="B17394" s="1600">
        <v>43273</v>
      </c>
      <c r="C17394" s="1732" t="s">
        <v>205</v>
      </c>
      <c r="D17394" s="1193">
        <v>265</v>
      </c>
      <c r="E17394" s="956"/>
      <c r="F17394" s="956"/>
      <c r="G17394" s="956"/>
    </row>
    <row r="17395" spans="2:7" hidden="1" outlineLevel="1">
      <c r="B17395" s="1600">
        <v>43273</v>
      </c>
      <c r="C17395" s="1732" t="s">
        <v>517</v>
      </c>
      <c r="D17395" s="1193">
        <v>170</v>
      </c>
      <c r="E17395" s="956"/>
      <c r="F17395" s="956"/>
      <c r="G17395" s="956"/>
    </row>
    <row r="17396" spans="2:7" hidden="1" outlineLevel="1">
      <c r="B17396" s="1600">
        <v>43273</v>
      </c>
      <c r="C17396" s="956" t="s">
        <v>9815</v>
      </c>
      <c r="D17396" s="1193">
        <v>20</v>
      </c>
      <c r="E17396" s="956"/>
      <c r="F17396" s="956"/>
      <c r="G17396" s="956"/>
    </row>
    <row r="17397" spans="2:7" hidden="1" outlineLevel="1">
      <c r="B17397" s="1600">
        <v>43273</v>
      </c>
      <c r="C17397" s="956" t="s">
        <v>401</v>
      </c>
      <c r="D17397" s="1193">
        <v>60</v>
      </c>
      <c r="F17397" s="956"/>
      <c r="G17397" s="956"/>
    </row>
    <row r="17398" spans="2:7" hidden="1" outlineLevel="1">
      <c r="B17398" s="1600">
        <v>43273</v>
      </c>
      <c r="C17398" s="956" t="s">
        <v>2556</v>
      </c>
      <c r="D17398" s="1193">
        <v>50</v>
      </c>
      <c r="E17398" s="956"/>
      <c r="F17398" s="956"/>
      <c r="G17398" s="956"/>
    </row>
    <row r="17399" spans="2:7" hidden="1" outlineLevel="1">
      <c r="B17399" s="1600">
        <v>43274</v>
      </c>
      <c r="C17399" s="956" t="s">
        <v>9818</v>
      </c>
      <c r="D17399" s="1193">
        <v>40</v>
      </c>
      <c r="E17399" s="956"/>
      <c r="F17399" s="956"/>
      <c r="G17399" s="956"/>
    </row>
    <row r="17400" spans="2:7" hidden="1" outlineLevel="1">
      <c r="B17400" s="1600">
        <v>43274</v>
      </c>
      <c r="C17400" s="956" t="s">
        <v>401</v>
      </c>
      <c r="D17400" s="1193">
        <v>150</v>
      </c>
      <c r="E17400" s="956"/>
      <c r="F17400" s="956"/>
      <c r="G17400" s="956"/>
    </row>
    <row r="17401" spans="2:7" hidden="1" outlineLevel="1">
      <c r="B17401" s="1600">
        <v>43275</v>
      </c>
      <c r="C17401" s="956" t="s">
        <v>57</v>
      </c>
      <c r="D17401" s="1193">
        <v>210</v>
      </c>
      <c r="F17401" s="956"/>
      <c r="G17401" s="956"/>
    </row>
    <row r="17402" spans="2:7" hidden="1" outlineLevel="1">
      <c r="B17402" s="1600">
        <v>43275</v>
      </c>
      <c r="C17402" s="956" t="s">
        <v>7133</v>
      </c>
      <c r="D17402" s="1193">
        <v>60</v>
      </c>
      <c r="E17402" s="956"/>
      <c r="F17402" s="956"/>
      <c r="G17402" s="956"/>
    </row>
    <row r="17403" spans="2:7" hidden="1" outlineLevel="1">
      <c r="B17403" s="1600">
        <v>43275</v>
      </c>
      <c r="C17403" s="1" t="s">
        <v>289</v>
      </c>
      <c r="D17403" s="2">
        <v>105</v>
      </c>
    </row>
    <row r="17404" spans="2:7" hidden="1" outlineLevel="1">
      <c r="B17404" s="1600">
        <v>43275</v>
      </c>
      <c r="C17404" s="1" t="s">
        <v>9821</v>
      </c>
      <c r="D17404" s="2">
        <v>75</v>
      </c>
    </row>
    <row r="17405" spans="2:7" hidden="1" outlineLevel="1">
      <c r="B17405" s="1600">
        <v>43275</v>
      </c>
      <c r="C17405" s="1" t="s">
        <v>401</v>
      </c>
      <c r="D17405" s="2">
        <v>50</v>
      </c>
    </row>
    <row r="17406" spans="2:7" hidden="1" outlineLevel="1">
      <c r="B17406" s="1600">
        <v>43275</v>
      </c>
      <c r="C17406" s="1" t="s">
        <v>80</v>
      </c>
      <c r="D17406" s="2">
        <v>40</v>
      </c>
    </row>
    <row r="17407" spans="2:7" hidden="1" outlineLevel="1">
      <c r="B17407" s="1600">
        <v>43275</v>
      </c>
      <c r="C17407" s="1" t="s">
        <v>132</v>
      </c>
      <c r="D17407" s="2">
        <v>100</v>
      </c>
    </row>
    <row r="17408" spans="2:7" hidden="1" outlineLevel="1">
      <c r="B17408" s="1600">
        <v>43275</v>
      </c>
      <c r="C17408" s="1" t="s">
        <v>9822</v>
      </c>
      <c r="D17408" s="2">
        <v>100</v>
      </c>
    </row>
    <row r="17409" spans="2:4" hidden="1" outlineLevel="1">
      <c r="B17409" s="1600">
        <v>43276</v>
      </c>
      <c r="C17409" s="1" t="s">
        <v>525</v>
      </c>
      <c r="D17409" s="2">
        <v>100</v>
      </c>
    </row>
    <row r="17410" spans="2:4" hidden="1" outlineLevel="1">
      <c r="B17410" s="1600">
        <v>43276</v>
      </c>
      <c r="C17410" s="1" t="s">
        <v>8439</v>
      </c>
      <c r="D17410" s="2">
        <v>80</v>
      </c>
    </row>
    <row r="17411" spans="2:4" hidden="1" outlineLevel="1">
      <c r="B17411" s="1600">
        <v>43276</v>
      </c>
      <c r="C17411" s="1" t="s">
        <v>111</v>
      </c>
      <c r="D17411" s="2">
        <v>40</v>
      </c>
    </row>
    <row r="17412" spans="2:4" hidden="1" outlineLevel="1">
      <c r="B17412" s="1600">
        <v>43276</v>
      </c>
      <c r="C17412" s="1" t="s">
        <v>23</v>
      </c>
      <c r="D17412" s="2">
        <v>60</v>
      </c>
    </row>
    <row r="17413" spans="2:4" hidden="1" outlineLevel="1">
      <c r="B17413" s="1600">
        <v>43276</v>
      </c>
      <c r="C17413" s="1" t="s">
        <v>246</v>
      </c>
      <c r="D17413" s="2">
        <v>40</v>
      </c>
    </row>
    <row r="17414" spans="2:4" hidden="1" outlineLevel="1">
      <c r="B17414" s="1600">
        <v>43277</v>
      </c>
      <c r="C17414" s="1" t="s">
        <v>525</v>
      </c>
      <c r="D17414" s="2">
        <v>240</v>
      </c>
    </row>
    <row r="17415" spans="2:4" hidden="1" outlineLevel="1">
      <c r="B17415" s="1600">
        <v>43278</v>
      </c>
      <c r="C17415" s="1" t="s">
        <v>525</v>
      </c>
      <c r="D17415" s="2">
        <v>90</v>
      </c>
    </row>
    <row r="17416" spans="2:4" hidden="1" outlineLevel="1">
      <c r="B17416" s="1600">
        <v>43278</v>
      </c>
      <c r="C17416" s="1" t="s">
        <v>12</v>
      </c>
      <c r="D17416" s="2">
        <v>130</v>
      </c>
    </row>
    <row r="17417" spans="2:4" hidden="1" outlineLevel="1">
      <c r="B17417" s="1600">
        <v>43278</v>
      </c>
      <c r="C17417" s="1" t="s">
        <v>246</v>
      </c>
      <c r="D17417" s="2">
        <v>170</v>
      </c>
    </row>
    <row r="17418" spans="2:4" hidden="1" outlineLevel="1">
      <c r="B17418" s="1600">
        <v>43278</v>
      </c>
      <c r="C17418" s="1" t="s">
        <v>51</v>
      </c>
      <c r="D17418" s="2">
        <v>200</v>
      </c>
    </row>
    <row r="17419" spans="2:4" hidden="1" outlineLevel="1">
      <c r="B17419" s="1600">
        <v>43278</v>
      </c>
      <c r="C17419" s="1" t="s">
        <v>517</v>
      </c>
      <c r="D17419" s="2">
        <v>180</v>
      </c>
    </row>
    <row r="17420" spans="2:4" hidden="1" outlineLevel="1">
      <c r="B17420" s="1600">
        <v>43279</v>
      </c>
      <c r="C17420" s="1" t="s">
        <v>525</v>
      </c>
      <c r="D17420" s="2">
        <v>160</v>
      </c>
    </row>
    <row r="17421" spans="2:4" hidden="1" outlineLevel="1">
      <c r="B17421" s="1600">
        <v>43279</v>
      </c>
      <c r="C17421" s="1" t="s">
        <v>9845</v>
      </c>
      <c r="D17421" s="2">
        <v>300</v>
      </c>
    </row>
    <row r="17422" spans="2:4" hidden="1" outlineLevel="1">
      <c r="B17422" s="1600">
        <v>43279</v>
      </c>
      <c r="C17422" s="1" t="s">
        <v>9847</v>
      </c>
      <c r="D17422" s="2">
        <v>100</v>
      </c>
    </row>
    <row r="17423" spans="2:4" hidden="1" outlineLevel="1">
      <c r="B17423" s="1600">
        <v>43280</v>
      </c>
      <c r="C17423" s="1" t="s">
        <v>9849</v>
      </c>
      <c r="D17423" s="2">
        <v>600</v>
      </c>
    </row>
    <row r="17424" spans="2:4" hidden="1" outlineLevel="1">
      <c r="B17424" s="1600">
        <v>43280</v>
      </c>
      <c r="C17424" s="1" t="s">
        <v>525</v>
      </c>
      <c r="D17424" s="2">
        <v>110</v>
      </c>
    </row>
    <row r="17425" spans="1:12" hidden="1" outlineLevel="1">
      <c r="B17425" s="1600">
        <v>43280</v>
      </c>
      <c r="C17425" s="1" t="s">
        <v>246</v>
      </c>
      <c r="D17425" s="2">
        <v>100</v>
      </c>
    </row>
    <row r="17426" spans="1:12" hidden="1" outlineLevel="1">
      <c r="B17426" s="1600">
        <v>43281</v>
      </c>
      <c r="C17426" s="1" t="s">
        <v>506</v>
      </c>
      <c r="D17426" s="2">
        <v>750</v>
      </c>
    </row>
    <row r="17427" spans="1:12" hidden="1" outlineLevel="1">
      <c r="B17427" s="1600">
        <v>43281</v>
      </c>
      <c r="C17427" s="1" t="s">
        <v>172</v>
      </c>
      <c r="D17427" s="2">
        <v>50</v>
      </c>
    </row>
    <row r="17428" spans="1:12" hidden="1" outlineLevel="1">
      <c r="B17428" s="1600">
        <v>43281</v>
      </c>
      <c r="C17428" s="1" t="s">
        <v>5295</v>
      </c>
      <c r="D17428" s="2">
        <v>80</v>
      </c>
      <c r="E17428" s="1" t="s">
        <v>3088</v>
      </c>
    </row>
    <row r="17429" spans="1:12" hidden="1" outlineLevel="1">
      <c r="B17429" s="1600">
        <v>43281</v>
      </c>
      <c r="C17429" s="1" t="s">
        <v>2164</v>
      </c>
      <c r="D17429" s="2">
        <v>800</v>
      </c>
      <c r="E17429" s="1">
        <v>4010</v>
      </c>
    </row>
    <row r="17430" spans="1:12" collapsed="1"/>
    <row r="17431" spans="1:12">
      <c r="B17431" s="2472">
        <v>43282</v>
      </c>
      <c r="C17431" s="2472"/>
      <c r="D17431" s="2472"/>
      <c r="E17431" s="2472"/>
      <c r="F17431" s="2472"/>
      <c r="G17431" s="2472"/>
      <c r="H17431" s="2472"/>
      <c r="I17431" s="2472"/>
      <c r="J17431" s="2472"/>
      <c r="K17431" s="2472"/>
      <c r="L17431" s="2472"/>
    </row>
    <row r="17432" spans="1:12" hidden="1" outlineLevel="1">
      <c r="B17432" s="2473" t="s">
        <v>0</v>
      </c>
      <c r="C17432" s="2473"/>
      <c r="D17432" s="2473"/>
      <c r="I17432" s="249"/>
      <c r="J17432" s="236"/>
      <c r="K17432" s="2"/>
    </row>
    <row r="17433" spans="1:12" hidden="1" outlineLevel="1">
      <c r="B17433" s="3" t="s">
        <v>115</v>
      </c>
      <c r="C17433" s="3" t="s">
        <v>116</v>
      </c>
      <c r="D17433" s="4" t="s">
        <v>4</v>
      </c>
      <c r="I17433" s="249"/>
      <c r="J17433" s="236"/>
      <c r="K17433" s="2"/>
    </row>
    <row r="17434" spans="1:12" hidden="1" outlineLevel="1">
      <c r="A17434" s="438" t="s">
        <v>7431</v>
      </c>
      <c r="B17434" s="1323">
        <v>43288</v>
      </c>
      <c r="C17434" s="463" t="s">
        <v>6436</v>
      </c>
      <c r="D17434" s="1002">
        <v>1000</v>
      </c>
      <c r="E17434" s="28"/>
      <c r="K17434" s="70"/>
    </row>
    <row r="17435" spans="1:12" hidden="1" outlineLevel="1">
      <c r="A17435" s="438" t="s">
        <v>7431</v>
      </c>
      <c r="B17435" s="1323">
        <v>43288</v>
      </c>
      <c r="C17435" s="463" t="s">
        <v>6437</v>
      </c>
      <c r="D17435" s="1002">
        <v>2200</v>
      </c>
      <c r="E17435" s="28"/>
      <c r="K17435" s="70"/>
    </row>
    <row r="17436" spans="1:12" hidden="1" outlineLevel="1">
      <c r="A17436" s="438" t="s">
        <v>421</v>
      </c>
      <c r="B17436" s="1323">
        <v>43282</v>
      </c>
      <c r="C17436" s="1324" t="s">
        <v>6</v>
      </c>
      <c r="D17436" s="1325">
        <v>3500</v>
      </c>
      <c r="E17436" s="28"/>
      <c r="K17436" s="70"/>
    </row>
    <row r="17437" spans="1:12" hidden="1" outlineLevel="1">
      <c r="A17437" s="438" t="s">
        <v>421</v>
      </c>
      <c r="B17437" s="1323">
        <v>43306</v>
      </c>
      <c r="C17437" s="554" t="s">
        <v>475</v>
      </c>
      <c r="D17437" s="1325">
        <v>800</v>
      </c>
      <c r="E17437" s="1290"/>
      <c r="F17437" s="298" t="s">
        <v>4856</v>
      </c>
      <c r="G17437" s="298" t="s">
        <v>3065</v>
      </c>
      <c r="I17437" s="72"/>
      <c r="K17437" s="70"/>
    </row>
    <row r="17438" spans="1:12" hidden="1" outlineLevel="1">
      <c r="A17438" s="438" t="s">
        <v>421</v>
      </c>
      <c r="B17438" s="1323" t="s">
        <v>608</v>
      </c>
      <c r="C17438" s="554" t="s">
        <v>8676</v>
      </c>
      <c r="D17438" s="1492" t="s">
        <v>608</v>
      </c>
      <c r="E17438" s="72"/>
      <c r="F17438" s="1119" t="s">
        <v>3632</v>
      </c>
      <c r="G17438" s="1146">
        <v>0</v>
      </c>
      <c r="I17438" s="72"/>
      <c r="K17438" s="70"/>
    </row>
    <row r="17439" spans="1:12" hidden="1" outlineLevel="1">
      <c r="A17439" s="714" t="s">
        <v>464</v>
      </c>
      <c r="B17439" s="1326">
        <v>43305</v>
      </c>
      <c r="C17439" s="1327" t="s">
        <v>6501</v>
      </c>
      <c r="D17439" s="1328">
        <v>4420</v>
      </c>
      <c r="E17439" s="72"/>
      <c r="F17439" s="772" t="s">
        <v>9394</v>
      </c>
      <c r="G17439" s="773">
        <f>D17472</f>
        <v>180</v>
      </c>
      <c r="I17439" s="72"/>
      <c r="K17439" s="70"/>
    </row>
    <row r="17440" spans="1:12" hidden="1" outlineLevel="1">
      <c r="A17440" s="711" t="s">
        <v>7256</v>
      </c>
      <c r="B17440" s="1303" t="s">
        <v>608</v>
      </c>
      <c r="C17440" s="711" t="s">
        <v>656</v>
      </c>
      <c r="D17440" s="1464" t="s">
        <v>608</v>
      </c>
      <c r="E17440" s="72"/>
      <c r="F17440" s="772" t="s">
        <v>112</v>
      </c>
      <c r="G17440" s="773">
        <f>D17470</f>
        <v>903</v>
      </c>
      <c r="I17440" s="72"/>
      <c r="K17440" s="70"/>
    </row>
    <row r="17441" spans="1:12" hidden="1" outlineLevel="1">
      <c r="A17441" s="1478" t="s">
        <v>421</v>
      </c>
      <c r="B17441" s="1479" t="s">
        <v>608</v>
      </c>
      <c r="C17441" s="1478" t="s">
        <v>8992</v>
      </c>
      <c r="D17441" s="1493" t="s">
        <v>608</v>
      </c>
      <c r="E17441" s="72"/>
      <c r="F17441" s="772" t="s">
        <v>6</v>
      </c>
      <c r="G17441" s="1146">
        <f>D17436</f>
        <v>3500</v>
      </c>
      <c r="I17441" s="72"/>
      <c r="K17441" s="70"/>
    </row>
    <row r="17442" spans="1:12" hidden="1" outlineLevel="1">
      <c r="A17442" s="1478" t="s">
        <v>421</v>
      </c>
      <c r="B17442" s="1479" t="s">
        <v>608</v>
      </c>
      <c r="C17442" s="1478" t="s">
        <v>8991</v>
      </c>
      <c r="D17442" s="1493" t="s">
        <v>608</v>
      </c>
      <c r="E17442" s="72"/>
      <c r="F17442" s="772" t="s">
        <v>3732</v>
      </c>
      <c r="G17442" s="773">
        <f>D17434</f>
        <v>1000</v>
      </c>
      <c r="I17442" s="72"/>
      <c r="K17442" s="70"/>
    </row>
    <row r="17443" spans="1:12" hidden="1" outlineLevel="1">
      <c r="A17443" s="1478" t="s">
        <v>421</v>
      </c>
      <c r="B17443" s="1479" t="s">
        <v>608</v>
      </c>
      <c r="C17443" s="1478" t="s">
        <v>8990</v>
      </c>
      <c r="D17443" s="1493" t="s">
        <v>608</v>
      </c>
      <c r="E17443" s="72"/>
      <c r="F17443" s="772" t="s">
        <v>531</v>
      </c>
      <c r="G17443" s="1146">
        <f>D17435</f>
        <v>2200</v>
      </c>
      <c r="I17443" s="72"/>
      <c r="K17443" s="70"/>
    </row>
    <row r="17444" spans="1:12" hidden="1" outlineLevel="1">
      <c r="A17444" s="1478" t="s">
        <v>421</v>
      </c>
      <c r="B17444" s="1479" t="s">
        <v>608</v>
      </c>
      <c r="C17444" s="1478" t="s">
        <v>9285</v>
      </c>
      <c r="D17444" s="1493" t="s">
        <v>608</v>
      </c>
      <c r="E17444" s="72"/>
      <c r="F17444" s="280" t="s">
        <v>195</v>
      </c>
      <c r="G17444" s="294">
        <f>SUM(G17439:G17443)</f>
        <v>7783</v>
      </c>
      <c r="I17444" s="72"/>
      <c r="K17444" s="70"/>
    </row>
    <row r="17445" spans="1:12" hidden="1" outlineLevel="1">
      <c r="A17445" s="1398" t="s">
        <v>7256</v>
      </c>
      <c r="B17445" s="1399">
        <v>43298</v>
      </c>
      <c r="C17445" s="1400" t="s">
        <v>27</v>
      </c>
      <c r="D17445" s="1401">
        <v>1296.82</v>
      </c>
      <c r="E17445" s="72"/>
      <c r="I17445" s="72"/>
      <c r="K17445" s="70"/>
    </row>
    <row r="17446" spans="1:12" hidden="1" outlineLevel="1">
      <c r="A17446" s="1398" t="s">
        <v>7256</v>
      </c>
      <c r="B17446" s="1399">
        <v>43312</v>
      </c>
      <c r="C17446" s="1400" t="s">
        <v>3304</v>
      </c>
      <c r="D17446" s="1401">
        <v>546.34</v>
      </c>
      <c r="E17446" s="1711"/>
      <c r="I17446" s="72"/>
      <c r="K17446" s="225"/>
    </row>
    <row r="17447" spans="1:12" hidden="1" outlineLevel="1">
      <c r="A17447" s="1398" t="s">
        <v>7256</v>
      </c>
      <c r="B17447" s="1399">
        <v>43312</v>
      </c>
      <c r="C17447" s="1400" t="s">
        <v>614</v>
      </c>
      <c r="D17447" s="1401">
        <v>352.82</v>
      </c>
      <c r="E17447" s="1711"/>
      <c r="I17447" s="32"/>
      <c r="K17447" s="225"/>
    </row>
    <row r="17448" spans="1:12" hidden="1" outlineLevel="1">
      <c r="A17448" s="709" t="s">
        <v>7600</v>
      </c>
      <c r="B17448" s="710">
        <v>43299</v>
      </c>
      <c r="C17448" s="709" t="s">
        <v>3305</v>
      </c>
      <c r="D17448" s="590">
        <v>160</v>
      </c>
      <c r="E17448" s="183"/>
    </row>
    <row r="17449" spans="1:12" hidden="1" outlineLevel="1">
      <c r="A17449" s="545" t="s">
        <v>7431</v>
      </c>
      <c r="B17449" s="1520">
        <v>43278</v>
      </c>
      <c r="C17449" s="547" t="s">
        <v>7425</v>
      </c>
      <c r="D17449" s="1366">
        <v>32500</v>
      </c>
      <c r="E17449" s="733"/>
      <c r="G17449" s="2"/>
    </row>
    <row r="17450" spans="1:12" hidden="1" outlineLevel="1">
      <c r="A17450" s="545" t="s">
        <v>7431</v>
      </c>
      <c r="B17450" s="1520">
        <v>43291</v>
      </c>
      <c r="C17450" s="547" t="s">
        <v>8079</v>
      </c>
      <c r="D17450" s="1366">
        <v>6569</v>
      </c>
      <c r="E17450" s="28"/>
      <c r="I17450" s="72"/>
      <c r="K17450" s="2"/>
      <c r="L17450" s="13"/>
    </row>
    <row r="17451" spans="1:12" hidden="1" outlineLevel="1">
      <c r="A17451" s="545" t="s">
        <v>7431</v>
      </c>
      <c r="B17451" s="1520">
        <v>43307</v>
      </c>
      <c r="C17451" s="547" t="s">
        <v>8312</v>
      </c>
      <c r="D17451" s="1366">
        <v>19029</v>
      </c>
      <c r="E17451" s="28"/>
      <c r="F17451" s="630"/>
      <c r="G17451" s="630"/>
      <c r="H17451" s="1009"/>
      <c r="I17451" s="72"/>
      <c r="K17451" s="2"/>
      <c r="L17451" s="13"/>
    </row>
    <row r="17452" spans="1:12" hidden="1" outlineLevel="1">
      <c r="A17452" s="545" t="s">
        <v>7431</v>
      </c>
      <c r="B17452" s="1520">
        <v>43278</v>
      </c>
      <c r="C17452" s="547" t="s">
        <v>7426</v>
      </c>
      <c r="D17452" s="1366">
        <v>30000</v>
      </c>
      <c r="E17452" s="28"/>
      <c r="F17452" s="630"/>
      <c r="G17452" s="630"/>
      <c r="H17452" s="1009"/>
      <c r="I17452" s="72"/>
      <c r="K17452" s="13"/>
      <c r="L17452" s="13"/>
    </row>
    <row r="17453" spans="1:12" hidden="1" outlineLevel="1">
      <c r="A17453" s="545" t="s">
        <v>7431</v>
      </c>
      <c r="B17453" s="1520">
        <v>43278</v>
      </c>
      <c r="C17453" s="547" t="s">
        <v>8819</v>
      </c>
      <c r="D17453" s="1366">
        <v>2000</v>
      </c>
      <c r="E17453" s="28"/>
      <c r="F17453" s="630"/>
      <c r="G17453" s="630"/>
      <c r="H17453" s="1009"/>
      <c r="I17453" s="72"/>
      <c r="K17453" s="13"/>
      <c r="L17453" s="13"/>
    </row>
    <row r="17454" spans="1:12" hidden="1" outlineLevel="1">
      <c r="A17454" s="545" t="s">
        <v>8802</v>
      </c>
      <c r="B17454" s="1520">
        <v>43277</v>
      </c>
      <c r="C17454" s="547" t="s">
        <v>7420</v>
      </c>
      <c r="D17454" s="1366">
        <v>7500</v>
      </c>
      <c r="E17454" s="28"/>
      <c r="F17454" s="630"/>
      <c r="G17454" s="630"/>
      <c r="H17454" s="1009"/>
      <c r="I17454" s="72"/>
      <c r="K17454" s="225"/>
      <c r="L17454" s="13"/>
    </row>
    <row r="17455" spans="1:12" hidden="1" outlineLevel="1">
      <c r="A17455" s="545" t="s">
        <v>8802</v>
      </c>
      <c r="B17455" s="1520">
        <v>43277</v>
      </c>
      <c r="C17455" s="547" t="s">
        <v>7422</v>
      </c>
      <c r="D17455" s="1366">
        <v>1300</v>
      </c>
      <c r="E17455" s="28"/>
      <c r="F17455" s="630"/>
      <c r="G17455" s="630"/>
      <c r="I17455" s="72"/>
      <c r="J17455" s="236"/>
      <c r="K17455" s="2"/>
      <c r="L17455" s="13"/>
    </row>
    <row r="17456" spans="1:12" hidden="1" outlineLevel="1">
      <c r="A17456" s="545" t="s">
        <v>7431</v>
      </c>
      <c r="B17456" s="1520" t="s">
        <v>608</v>
      </c>
      <c r="C17456" s="547" t="s">
        <v>7423</v>
      </c>
      <c r="D17456" s="691" t="s">
        <v>608</v>
      </c>
      <c r="E17456" s="28"/>
      <c r="H17456" s="1009"/>
      <c r="I17456" s="72"/>
      <c r="J17456" s="236"/>
      <c r="K17456" s="2"/>
      <c r="L17456" s="13"/>
    </row>
    <row r="17457" spans="1:12" hidden="1" outlineLevel="1">
      <c r="D17457" s="1"/>
      <c r="E17457" s="28"/>
      <c r="H17457" s="1009"/>
      <c r="I17457" s="249"/>
      <c r="J17457" s="236"/>
      <c r="K17457" s="2"/>
      <c r="L17457" s="13"/>
    </row>
    <row r="17458" spans="1:12" ht="15.75" hidden="1" outlineLevel="1">
      <c r="A17458" s="1273" t="s">
        <v>7430</v>
      </c>
      <c r="B17458" s="1410">
        <v>43277</v>
      </c>
      <c r="C17458" s="1273" t="s">
        <v>7428</v>
      </c>
      <c r="D17458" s="1789">
        <v>21956.71</v>
      </c>
      <c r="E17458" s="1711">
        <v>43292</v>
      </c>
      <c r="H17458" s="1009"/>
      <c r="I17458" s="249"/>
      <c r="J17458" s="236"/>
      <c r="K17458" s="2"/>
      <c r="L17458" s="13"/>
    </row>
    <row r="17459" spans="1:12" hidden="1" outlineLevel="1">
      <c r="A17459" s="1411" t="s">
        <v>7411</v>
      </c>
      <c r="B17459" s="1412">
        <v>43277</v>
      </c>
      <c r="C17459" s="1413" t="s">
        <v>7427</v>
      </c>
      <c r="D17459" s="1490">
        <v>1297</v>
      </c>
      <c r="E17459" s="86">
        <v>43285</v>
      </c>
      <c r="I17459" s="249"/>
      <c r="J17459" s="236"/>
      <c r="K17459" s="2"/>
      <c r="L17459" s="13"/>
    </row>
    <row r="17460" spans="1:12" hidden="1" outlineLevel="1">
      <c r="A17460" s="1407" t="s">
        <v>5208</v>
      </c>
      <c r="B17460" s="1408" t="s">
        <v>608</v>
      </c>
      <c r="C17460" s="1407" t="s">
        <v>7429</v>
      </c>
      <c r="D17460" s="1409">
        <v>0</v>
      </c>
      <c r="H17460" s="1009"/>
      <c r="I17460" s="249"/>
      <c r="J17460" s="200"/>
      <c r="K17460" s="2"/>
      <c r="L17460" s="13"/>
    </row>
    <row r="17461" spans="1:12" hidden="1" outlineLevel="1">
      <c r="A17461" s="1485" t="s">
        <v>8749</v>
      </c>
      <c r="B17461" s="1712" t="s">
        <v>608</v>
      </c>
      <c r="C17461" s="1486" t="s">
        <v>9006</v>
      </c>
      <c r="D17461" s="1759">
        <v>0</v>
      </c>
      <c r="E17461" s="86"/>
      <c r="H17461" s="1009"/>
      <c r="I17461" s="249"/>
      <c r="J17461" s="200"/>
      <c r="K17461" s="2"/>
      <c r="L17461" s="13"/>
    </row>
    <row r="17462" spans="1:12" hidden="1" outlineLevel="1">
      <c r="E17462" s="1290"/>
      <c r="H17462" s="1009"/>
      <c r="I17462" s="249"/>
      <c r="K17462" s="13"/>
      <c r="L17462" s="13"/>
    </row>
    <row r="17463" spans="1:12" ht="15.75" hidden="1" outlineLevel="1">
      <c r="A17463" s="1273" t="s">
        <v>7430</v>
      </c>
      <c r="B17463" s="1410">
        <v>43307</v>
      </c>
      <c r="C17463" s="1273" t="s">
        <v>7428</v>
      </c>
      <c r="D17463" s="1789">
        <v>24327.87</v>
      </c>
      <c r="E17463" s="1711">
        <v>43321</v>
      </c>
      <c r="H17463" s="1009"/>
      <c r="I17463" s="249"/>
      <c r="K17463" s="13"/>
      <c r="L17463" s="13"/>
    </row>
    <row r="17464" spans="1:12" hidden="1" outlineLevel="1">
      <c r="A17464" s="1411" t="s">
        <v>7411</v>
      </c>
      <c r="B17464" s="1412">
        <v>43307</v>
      </c>
      <c r="C17464" s="1413" t="s">
        <v>7427</v>
      </c>
      <c r="D17464" s="1490">
        <v>1297</v>
      </c>
      <c r="E17464" s="1711">
        <v>43315</v>
      </c>
      <c r="G17464" s="13"/>
      <c r="I17464" s="249"/>
      <c r="J17464" s="236"/>
      <c r="K17464" s="2"/>
      <c r="L17464" s="13"/>
    </row>
    <row r="17465" spans="1:12" hidden="1" outlineLevel="1">
      <c r="A17465" s="1407" t="s">
        <v>5208</v>
      </c>
      <c r="B17465" s="1408" t="s">
        <v>608</v>
      </c>
      <c r="C17465" s="1407" t="s">
        <v>7429</v>
      </c>
      <c r="D17465" s="1409">
        <v>0</v>
      </c>
      <c r="G17465" s="13"/>
      <c r="H17465" s="1009"/>
      <c r="I17465" s="249"/>
      <c r="J17465" s="200"/>
      <c r="K17465" s="2"/>
      <c r="L17465" s="13"/>
    </row>
    <row r="17466" spans="1:12" hidden="1" outlineLevel="1">
      <c r="A17466" s="1485" t="s">
        <v>8749</v>
      </c>
      <c r="B17466" s="1788">
        <v>43307</v>
      </c>
      <c r="C17466" s="1486" t="s">
        <v>9006</v>
      </c>
      <c r="D17466" s="1759">
        <v>799</v>
      </c>
      <c r="E17466" s="86">
        <v>43319</v>
      </c>
      <c r="H17466" s="1009"/>
      <c r="I17466" s="249"/>
      <c r="K17466" s="13"/>
      <c r="L17466" s="13"/>
    </row>
    <row r="17467" spans="1:12" hidden="1" outlineLevel="1">
      <c r="E17467" s="28"/>
      <c r="F17467" s="182"/>
      <c r="G17467" s="182"/>
      <c r="H17467" s="1009"/>
      <c r="I17467" s="249"/>
      <c r="K17467" s="13"/>
      <c r="L17467" s="13"/>
    </row>
    <row r="17468" spans="1:12" hidden="1" outlineLevel="1">
      <c r="A17468" s="438" t="s">
        <v>421</v>
      </c>
      <c r="B17468" s="549">
        <v>43288</v>
      </c>
      <c r="C17468" s="554" t="s">
        <v>9835</v>
      </c>
      <c r="D17468" s="587">
        <f>31*43</f>
        <v>1333</v>
      </c>
      <c r="I17468" s="249"/>
      <c r="K17468" s="13"/>
      <c r="L17468" s="13"/>
    </row>
    <row r="17469" spans="1:12" ht="30" hidden="1" outlineLevel="1">
      <c r="A17469" s="438" t="s">
        <v>6087</v>
      </c>
      <c r="B17469" s="549">
        <v>43288</v>
      </c>
      <c r="C17469" s="554" t="s">
        <v>9858</v>
      </c>
      <c r="D17469" s="587">
        <f>43*10</f>
        <v>430</v>
      </c>
      <c r="E17469" s="72"/>
      <c r="H17469" s="1009"/>
      <c r="I17469" s="249"/>
      <c r="K17469" s="13"/>
      <c r="L17469" s="13"/>
    </row>
    <row r="17470" spans="1:12" hidden="1" outlineLevel="1">
      <c r="A17470" s="438" t="s">
        <v>421</v>
      </c>
      <c r="B17470" s="549">
        <v>43288</v>
      </c>
      <c r="C17470" s="554" t="s">
        <v>195</v>
      </c>
      <c r="D17470" s="587">
        <f>D17468-D17469</f>
        <v>903</v>
      </c>
      <c r="E17470" s="28"/>
      <c r="H17470" s="1009"/>
      <c r="I17470" s="249"/>
      <c r="K17470" s="13"/>
      <c r="L17470" s="13"/>
    </row>
    <row r="17471" spans="1:12" hidden="1" outlineLevel="1">
      <c r="D17471" s="1"/>
      <c r="E17471" s="28"/>
      <c r="H17471" s="1009"/>
      <c r="I17471" s="249"/>
      <c r="K17471" s="13"/>
      <c r="L17471" s="13"/>
    </row>
    <row r="17472" spans="1:12" hidden="1" outlineLevel="1">
      <c r="A17472" s="438" t="s">
        <v>421</v>
      </c>
      <c r="B17472" s="549">
        <v>43284</v>
      </c>
      <c r="C17472" s="554" t="s">
        <v>2598</v>
      </c>
      <c r="D17472" s="587">
        <v>180</v>
      </c>
      <c r="E17472" s="28"/>
      <c r="H17472" s="1009"/>
      <c r="I17472" s="249"/>
      <c r="K17472" s="13"/>
      <c r="L17472" s="13"/>
    </row>
    <row r="17473" spans="2:12" hidden="1" outlineLevel="1">
      <c r="B17473" s="249"/>
      <c r="E17473" s="399"/>
      <c r="F17473" s="182"/>
      <c r="G17473" s="182"/>
      <c r="H17473" s="1009"/>
      <c r="I17473" s="249"/>
      <c r="K17473" s="13"/>
      <c r="L17473" s="13"/>
    </row>
    <row r="17474" spans="2:12" hidden="1" outlineLevel="1">
      <c r="B17474" s="1600">
        <v>43282</v>
      </c>
      <c r="C17474" s="1754" t="s">
        <v>289</v>
      </c>
      <c r="D17474" s="1755">
        <v>40</v>
      </c>
      <c r="F17474" s="956"/>
      <c r="G17474" s="1718"/>
      <c r="I17474" s="249"/>
      <c r="K17474" s="13"/>
      <c r="L17474" s="13"/>
    </row>
    <row r="17475" spans="2:12" hidden="1" outlineLevel="1">
      <c r="B17475" s="1600">
        <v>43282</v>
      </c>
      <c r="C17475" s="1754" t="s">
        <v>247</v>
      </c>
      <c r="D17475" s="1755">
        <v>200</v>
      </c>
      <c r="E17475" s="956"/>
      <c r="F17475" s="956"/>
      <c r="G17475" s="1718"/>
      <c r="H17475" s="1009"/>
      <c r="I17475" s="32"/>
      <c r="K17475" s="13"/>
      <c r="L17475" s="13"/>
    </row>
    <row r="17476" spans="2:12" hidden="1" outlineLevel="1">
      <c r="B17476" s="1600">
        <v>43283</v>
      </c>
      <c r="C17476" s="1754" t="s">
        <v>525</v>
      </c>
      <c r="D17476" s="1755">
        <v>140</v>
      </c>
      <c r="E17476" s="956"/>
      <c r="F17476" s="1719"/>
      <c r="G17476" s="1720"/>
      <c r="H17476" s="1009"/>
      <c r="I17476" s="32"/>
      <c r="K17476" s="13"/>
      <c r="L17476" s="13"/>
    </row>
    <row r="17477" spans="2:12" hidden="1" outlineLevel="1">
      <c r="B17477" s="1600">
        <v>43283</v>
      </c>
      <c r="C17477" s="1754" t="s">
        <v>246</v>
      </c>
      <c r="D17477" s="1755">
        <v>110</v>
      </c>
      <c r="E17477" s="956"/>
      <c r="F17477" s="1719"/>
      <c r="G17477" s="1720"/>
      <c r="H17477" s="1009"/>
      <c r="I17477" s="32"/>
      <c r="K17477" s="13"/>
      <c r="L17477" s="13"/>
    </row>
    <row r="17478" spans="2:12" hidden="1" outlineLevel="1">
      <c r="B17478" s="1600">
        <v>43283</v>
      </c>
      <c r="C17478" s="1754" t="s">
        <v>114</v>
      </c>
      <c r="D17478" s="1755">
        <v>100</v>
      </c>
      <c r="F17478" s="1719"/>
      <c r="G17478" s="1720"/>
      <c r="I17478" s="32"/>
      <c r="K17478" s="13"/>
      <c r="L17478" s="13"/>
    </row>
    <row r="17479" spans="2:12" hidden="1" outlineLevel="1">
      <c r="B17479" s="1600">
        <v>43283</v>
      </c>
      <c r="C17479" s="956" t="s">
        <v>731</v>
      </c>
      <c r="D17479" s="1193">
        <v>350</v>
      </c>
      <c r="E17479" s="956"/>
      <c r="F17479" s="1719"/>
      <c r="G17479" s="1720"/>
      <c r="H17479" s="1009"/>
      <c r="I17479" s="32"/>
      <c r="K17479" s="13"/>
      <c r="L17479" s="13"/>
    </row>
    <row r="17480" spans="2:12" hidden="1" outlineLevel="1">
      <c r="B17480" s="733">
        <v>43284</v>
      </c>
      <c r="C17480" s="1732" t="s">
        <v>525</v>
      </c>
      <c r="D17480" s="1602">
        <v>40</v>
      </c>
      <c r="E17480" s="956"/>
      <c r="F17480" s="1719"/>
      <c r="G17480" s="1720"/>
      <c r="H17480" s="1009"/>
      <c r="I17480" s="32"/>
      <c r="K17480" s="13"/>
      <c r="L17480" s="13"/>
    </row>
    <row r="17481" spans="2:12" hidden="1" outlineLevel="1">
      <c r="B17481" s="733">
        <v>43284</v>
      </c>
      <c r="C17481" s="1732" t="s">
        <v>246</v>
      </c>
      <c r="D17481" s="1602">
        <v>180</v>
      </c>
      <c r="E17481" s="956"/>
      <c r="F17481" s="956"/>
      <c r="G17481" s="1718"/>
      <c r="I17481" s="32"/>
      <c r="K17481" s="13"/>
      <c r="L17481" s="13"/>
    </row>
    <row r="17482" spans="2:12" hidden="1" outlineLevel="1">
      <c r="B17482" s="733">
        <v>43284</v>
      </c>
      <c r="C17482" s="1732" t="s">
        <v>80</v>
      </c>
      <c r="D17482" s="1602">
        <v>20</v>
      </c>
      <c r="E17482" s="956"/>
      <c r="F17482" s="956"/>
      <c r="G17482" s="1718"/>
      <c r="H17482" s="1009"/>
      <c r="I17482" s="32"/>
      <c r="K17482" s="13"/>
      <c r="L17482" s="13"/>
    </row>
    <row r="17483" spans="2:12" hidden="1" outlineLevel="1">
      <c r="B17483" s="733">
        <v>43284</v>
      </c>
      <c r="C17483" s="1732" t="s">
        <v>114</v>
      </c>
      <c r="D17483" s="1602">
        <v>80</v>
      </c>
      <c r="F17483" s="956"/>
      <c r="G17483" s="1718"/>
      <c r="H17483" s="1009"/>
      <c r="I17483" s="32"/>
      <c r="K17483" s="13"/>
      <c r="L17483" s="13"/>
    </row>
    <row r="17484" spans="2:12" hidden="1" outlineLevel="1">
      <c r="B17484" s="733">
        <v>43284</v>
      </c>
      <c r="C17484" s="1732" t="s">
        <v>51</v>
      </c>
      <c r="D17484" s="1775">
        <v>30</v>
      </c>
      <c r="F17484" s="956"/>
      <c r="G17484" s="1718"/>
      <c r="I17484" s="32"/>
      <c r="K17484" s="13"/>
      <c r="L17484" s="13"/>
    </row>
    <row r="17485" spans="2:12" hidden="1" outlineLevel="1">
      <c r="B17485" s="733">
        <v>43285</v>
      </c>
      <c r="C17485" s="1732" t="s">
        <v>525</v>
      </c>
      <c r="D17485" s="1775">
        <v>220</v>
      </c>
      <c r="E17485" s="151"/>
      <c r="F17485" s="956"/>
      <c r="G17485" s="1721"/>
      <c r="I17485" s="32"/>
      <c r="K17485" s="13"/>
      <c r="L17485" s="13"/>
    </row>
    <row r="17486" spans="2:12" hidden="1" outlineLevel="1">
      <c r="B17486" s="1600">
        <v>43285</v>
      </c>
      <c r="C17486" s="1754" t="s">
        <v>246</v>
      </c>
      <c r="D17486" s="1755">
        <v>170</v>
      </c>
      <c r="E17486" s="956"/>
      <c r="F17486" s="956"/>
      <c r="G17486" s="1721"/>
      <c r="I17486" s="32"/>
      <c r="K17486" s="13"/>
      <c r="L17486" s="13"/>
    </row>
    <row r="17487" spans="2:12" hidden="1" outlineLevel="1">
      <c r="B17487" s="733">
        <v>43285</v>
      </c>
      <c r="C17487" s="956" t="s">
        <v>111</v>
      </c>
      <c r="D17487" s="1738">
        <v>40</v>
      </c>
      <c r="E17487" s="956"/>
      <c r="F17487" s="956"/>
      <c r="G17487" s="1718"/>
      <c r="I17487" s="32"/>
      <c r="K17487" s="13"/>
      <c r="L17487" s="13"/>
    </row>
    <row r="17488" spans="2:12" hidden="1" outlineLevel="1">
      <c r="B17488" s="733">
        <v>43285</v>
      </c>
      <c r="C17488" s="956" t="s">
        <v>23</v>
      </c>
      <c r="D17488" s="1738">
        <v>120</v>
      </c>
      <c r="F17488" s="1722"/>
      <c r="G17488" s="1723"/>
      <c r="H17488" s="1009"/>
      <c r="I17488" s="32"/>
      <c r="K17488" s="13"/>
      <c r="L17488" s="13"/>
    </row>
    <row r="17489" spans="2:12" hidden="1" outlineLevel="1">
      <c r="B17489" s="733">
        <v>43285</v>
      </c>
      <c r="C17489" s="956" t="s">
        <v>18</v>
      </c>
      <c r="D17489" s="1738">
        <v>200</v>
      </c>
      <c r="E17489" s="956"/>
      <c r="F17489" s="956"/>
      <c r="G17489" s="956"/>
      <c r="I17489" s="32"/>
      <c r="K17489" s="13"/>
      <c r="L17489" s="13"/>
    </row>
    <row r="17490" spans="2:12" hidden="1" outlineLevel="1">
      <c r="B17490" s="733">
        <v>43286</v>
      </c>
      <c r="C17490" s="956" t="s">
        <v>525</v>
      </c>
      <c r="D17490" s="1738">
        <v>220</v>
      </c>
      <c r="F17490" s="956"/>
      <c r="G17490" s="1718"/>
      <c r="I17490" s="32"/>
      <c r="K17490" s="13"/>
      <c r="L17490" s="13"/>
    </row>
    <row r="17491" spans="2:12" hidden="1" outlineLevel="1">
      <c r="B17491" s="733">
        <v>43286</v>
      </c>
      <c r="C17491" s="956" t="s">
        <v>9862</v>
      </c>
      <c r="D17491" s="1738">
        <v>100</v>
      </c>
      <c r="E17491" s="956"/>
      <c r="F17491" s="956"/>
      <c r="G17491" s="1718"/>
      <c r="I17491" s="32"/>
      <c r="K17491" s="13"/>
    </row>
    <row r="17492" spans="2:12" hidden="1" outlineLevel="1">
      <c r="B17492" s="733">
        <v>43286</v>
      </c>
      <c r="C17492" s="956" t="s">
        <v>8849</v>
      </c>
      <c r="D17492" s="1738">
        <v>100</v>
      </c>
      <c r="E17492" s="956"/>
      <c r="F17492" s="956"/>
      <c r="G17492" s="1718"/>
      <c r="I17492" s="32"/>
      <c r="K17492" s="13"/>
    </row>
    <row r="17493" spans="2:12" hidden="1" outlineLevel="1">
      <c r="B17493" s="733">
        <v>43286</v>
      </c>
      <c r="C17493" s="956" t="s">
        <v>7913</v>
      </c>
      <c r="D17493" s="1738">
        <v>400</v>
      </c>
      <c r="E17493" s="956"/>
      <c r="F17493" s="956"/>
      <c r="G17493" s="1718"/>
      <c r="I17493" s="32"/>
      <c r="K17493" s="13"/>
    </row>
    <row r="17494" spans="2:12" hidden="1" outlineLevel="1">
      <c r="B17494" s="733">
        <v>43286</v>
      </c>
      <c r="C17494" s="956" t="s">
        <v>6147</v>
      </c>
      <c r="D17494" s="1738">
        <v>220</v>
      </c>
      <c r="E17494" s="956"/>
      <c r="F17494" s="956"/>
      <c r="G17494" s="1718"/>
      <c r="I17494" s="32"/>
      <c r="J17494" s="2"/>
      <c r="K17494" s="13"/>
    </row>
    <row r="17495" spans="2:12" hidden="1" outlineLevel="1">
      <c r="B17495" s="733">
        <v>43286</v>
      </c>
      <c r="C17495" s="956" t="s">
        <v>246</v>
      </c>
      <c r="D17495" s="1738">
        <v>200</v>
      </c>
      <c r="E17495" s="956"/>
      <c r="F17495" s="956"/>
      <c r="G17495" s="1718"/>
      <c r="K17495" s="13"/>
    </row>
    <row r="17496" spans="2:12" hidden="1" outlineLevel="1">
      <c r="B17496" s="733">
        <v>43286</v>
      </c>
      <c r="C17496" s="956" t="s">
        <v>23</v>
      </c>
      <c r="D17496" s="1738">
        <v>135</v>
      </c>
      <c r="E17496" s="956"/>
      <c r="F17496" s="1722"/>
      <c r="G17496" s="1723"/>
      <c r="I17496" s="32"/>
      <c r="K17496" s="13"/>
    </row>
    <row r="17497" spans="2:12" hidden="1" outlineLevel="1">
      <c r="B17497" s="733">
        <v>43286</v>
      </c>
      <c r="C17497" s="956" t="s">
        <v>401</v>
      </c>
      <c r="D17497" s="1738">
        <v>35</v>
      </c>
      <c r="F17497" s="956"/>
      <c r="G17497" s="956"/>
      <c r="H17497" s="1009"/>
      <c r="K17497" s="13"/>
    </row>
    <row r="17498" spans="2:12" hidden="1" outlineLevel="1">
      <c r="B17498" s="733">
        <v>43286</v>
      </c>
      <c r="C17498" s="956" t="s">
        <v>9863</v>
      </c>
      <c r="D17498" s="1738">
        <v>100</v>
      </c>
      <c r="F17498" s="1722"/>
      <c r="G17498" s="1723"/>
      <c r="K17498" s="13"/>
    </row>
    <row r="17499" spans="2:12" hidden="1" outlineLevel="1">
      <c r="B17499" s="733">
        <v>43286</v>
      </c>
      <c r="C17499" s="956" t="s">
        <v>158</v>
      </c>
      <c r="D17499" s="1738">
        <v>30</v>
      </c>
      <c r="E17499" s="956"/>
      <c r="F17499" s="956"/>
      <c r="G17499" s="956"/>
      <c r="K17499" s="13"/>
    </row>
    <row r="17500" spans="2:12" hidden="1" outlineLevel="1">
      <c r="B17500" s="733">
        <v>43287</v>
      </c>
      <c r="C17500" s="956" t="s">
        <v>525</v>
      </c>
      <c r="D17500" s="1193">
        <v>60</v>
      </c>
      <c r="F17500" s="1193"/>
      <c r="G17500" s="1193"/>
      <c r="K17500" s="13"/>
    </row>
    <row r="17501" spans="2:12" hidden="1" outlineLevel="1">
      <c r="B17501" s="733">
        <v>43287</v>
      </c>
      <c r="C17501" s="956" t="s">
        <v>9863</v>
      </c>
      <c r="D17501" s="1738">
        <v>100</v>
      </c>
      <c r="E17501" s="956"/>
      <c r="F17501" s="956"/>
      <c r="G17501" s="1193"/>
      <c r="K17501" s="13"/>
    </row>
    <row r="17502" spans="2:12" hidden="1" outlineLevel="1">
      <c r="B17502" s="733">
        <v>43287</v>
      </c>
      <c r="C17502" s="956" t="s">
        <v>246</v>
      </c>
      <c r="D17502" s="1193">
        <v>150</v>
      </c>
      <c r="E17502" s="956"/>
      <c r="F17502" s="956"/>
      <c r="G17502" s="1193"/>
      <c r="H17502" s="1009"/>
    </row>
    <row r="17503" spans="2:12" hidden="1" outlineLevel="1">
      <c r="B17503" s="733">
        <v>43287</v>
      </c>
      <c r="C17503" s="956" t="s">
        <v>2625</v>
      </c>
      <c r="D17503" s="1193">
        <v>480</v>
      </c>
      <c r="F17503" s="1722"/>
      <c r="G17503" s="1722"/>
      <c r="K17503" s="13"/>
    </row>
    <row r="17504" spans="2:12" hidden="1" outlineLevel="1">
      <c r="B17504" s="733">
        <v>43288</v>
      </c>
      <c r="C17504" s="956" t="s">
        <v>9866</v>
      </c>
      <c r="D17504" s="1193">
        <v>40</v>
      </c>
      <c r="E17504" s="1193"/>
      <c r="F17504" s="1724"/>
      <c r="G17504" s="1725"/>
    </row>
    <row r="17505" spans="2:11" hidden="1" outlineLevel="1">
      <c r="B17505" s="733">
        <v>43288</v>
      </c>
      <c r="C17505" s="956" t="s">
        <v>401</v>
      </c>
      <c r="D17505" s="1193">
        <v>60</v>
      </c>
      <c r="E17505" s="956"/>
      <c r="F17505" s="1193"/>
      <c r="G17505" s="956"/>
    </row>
    <row r="17506" spans="2:11" hidden="1" outlineLevel="1">
      <c r="B17506" s="733">
        <v>43288</v>
      </c>
      <c r="C17506" s="956" t="s">
        <v>223</v>
      </c>
      <c r="D17506" s="1193">
        <v>10</v>
      </c>
      <c r="F17506" s="956"/>
      <c r="G17506" s="956"/>
    </row>
    <row r="17507" spans="2:11" hidden="1" outlineLevel="1">
      <c r="B17507" s="733">
        <v>43288</v>
      </c>
      <c r="C17507" s="956" t="s">
        <v>948</v>
      </c>
      <c r="D17507" s="1193">
        <v>500</v>
      </c>
      <c r="F17507" s="1722"/>
      <c r="G17507" s="1726"/>
      <c r="I17507" s="72"/>
      <c r="K17507" s="2"/>
    </row>
    <row r="17508" spans="2:11" ht="45" hidden="1" outlineLevel="1">
      <c r="B17508" s="1777">
        <v>43288</v>
      </c>
      <c r="C17508" s="1787" t="s">
        <v>9931</v>
      </c>
      <c r="D17508" s="1778">
        <v>502</v>
      </c>
      <c r="F17508" s="1722"/>
      <c r="G17508" s="1726"/>
      <c r="I17508" s="32"/>
      <c r="K17508" s="2"/>
    </row>
    <row r="17509" spans="2:11" hidden="1" outlineLevel="1">
      <c r="B17509" s="733">
        <v>43288</v>
      </c>
      <c r="C17509" s="956" t="s">
        <v>456</v>
      </c>
      <c r="D17509" s="1193">
        <v>40</v>
      </c>
      <c r="F17509" s="1724"/>
      <c r="G17509" s="1727"/>
    </row>
    <row r="17510" spans="2:11" hidden="1" outlineLevel="1">
      <c r="B17510" s="733">
        <v>43288</v>
      </c>
      <c r="C17510" s="956" t="s">
        <v>23</v>
      </c>
      <c r="D17510" s="1193">
        <v>447</v>
      </c>
      <c r="F17510" s="956"/>
      <c r="G17510" s="956"/>
    </row>
    <row r="17511" spans="2:11" hidden="1" outlineLevel="1">
      <c r="B17511" s="733">
        <v>43288</v>
      </c>
      <c r="C17511" s="956" t="s">
        <v>4068</v>
      </c>
      <c r="D17511" s="1193">
        <v>50</v>
      </c>
      <c r="F17511" s="956"/>
      <c r="G17511" s="956"/>
    </row>
    <row r="17512" spans="2:11" hidden="1" outlineLevel="1">
      <c r="B17512" s="733">
        <v>43288</v>
      </c>
      <c r="C17512" s="956" t="s">
        <v>223</v>
      </c>
      <c r="D17512" s="1193">
        <v>140</v>
      </c>
      <c r="E17512" s="956"/>
      <c r="F17512" s="1724"/>
      <c r="G17512" s="1727"/>
    </row>
    <row r="17513" spans="2:11" hidden="1" outlineLevel="1">
      <c r="B17513" s="733">
        <v>43289</v>
      </c>
      <c r="C17513" s="956" t="s">
        <v>2386</v>
      </c>
      <c r="D17513" s="1193">
        <v>40</v>
      </c>
      <c r="E17513" s="956"/>
      <c r="F17513" s="956"/>
      <c r="G17513" s="1193"/>
    </row>
    <row r="17514" spans="2:11" hidden="1" outlineLevel="1">
      <c r="B17514" s="733">
        <v>43289</v>
      </c>
      <c r="C17514" s="956" t="s">
        <v>220</v>
      </c>
      <c r="D17514" s="1193">
        <v>30</v>
      </c>
      <c r="E17514" s="956"/>
      <c r="F17514" s="956"/>
      <c r="G17514" s="1193"/>
    </row>
    <row r="17515" spans="2:11" hidden="1" outlineLevel="1">
      <c r="B17515" s="733">
        <v>43289</v>
      </c>
      <c r="C17515" s="956" t="s">
        <v>4068</v>
      </c>
      <c r="D17515" s="1193">
        <v>15</v>
      </c>
      <c r="E17515" s="956"/>
      <c r="F17515" s="1193"/>
      <c r="G17515" s="1193"/>
      <c r="H17515" s="2"/>
      <c r="I17515" s="2"/>
    </row>
    <row r="17516" spans="2:11" hidden="1" outlineLevel="1">
      <c r="B17516" s="733">
        <v>43289</v>
      </c>
      <c r="C17516" s="956" t="s">
        <v>8292</v>
      </c>
      <c r="D17516" s="1193">
        <v>530</v>
      </c>
      <c r="E17516" s="956"/>
      <c r="F17516" s="1193"/>
      <c r="G17516" s="1193"/>
      <c r="H17516" s="2"/>
      <c r="I17516" s="2"/>
    </row>
    <row r="17517" spans="2:11" hidden="1" outlineLevel="1">
      <c r="B17517" s="733">
        <v>43289</v>
      </c>
      <c r="C17517" s="956" t="s">
        <v>289</v>
      </c>
      <c r="D17517" s="1193">
        <v>100</v>
      </c>
      <c r="F17517" s="956"/>
      <c r="G17517" s="1193"/>
      <c r="H17517" s="2"/>
      <c r="I17517" s="2"/>
    </row>
    <row r="17518" spans="2:11" hidden="1" outlineLevel="1">
      <c r="B17518" s="733">
        <v>43289</v>
      </c>
      <c r="C17518" s="956" t="s">
        <v>401</v>
      </c>
      <c r="D17518" s="1193">
        <v>40</v>
      </c>
      <c r="F17518" s="1193"/>
      <c r="G17518" s="1193"/>
      <c r="H17518" s="2"/>
      <c r="I17518" s="2"/>
    </row>
    <row r="17519" spans="2:11" hidden="1" outlineLevel="1">
      <c r="B17519" s="733">
        <v>43290</v>
      </c>
      <c r="C17519" s="956" t="s">
        <v>51</v>
      </c>
      <c r="D17519" s="1193">
        <v>300</v>
      </c>
      <c r="F17519" s="1193"/>
      <c r="G17519" s="1193"/>
      <c r="H17519" s="2"/>
      <c r="I17519" s="2"/>
    </row>
    <row r="17520" spans="2:11" hidden="1" outlineLevel="1">
      <c r="B17520" s="733">
        <v>43290</v>
      </c>
      <c r="C17520" s="956" t="s">
        <v>401</v>
      </c>
      <c r="D17520" s="1193">
        <v>40</v>
      </c>
      <c r="F17520" s="1193"/>
      <c r="G17520" s="1193"/>
      <c r="H17520" s="2"/>
      <c r="I17520" s="2"/>
    </row>
    <row r="17521" spans="2:9" hidden="1" outlineLevel="1">
      <c r="B17521" s="733">
        <v>43291</v>
      </c>
      <c r="C17521" s="956" t="s">
        <v>525</v>
      </c>
      <c r="D17521" s="1193">
        <v>160</v>
      </c>
      <c r="E17521" s="956"/>
      <c r="F17521" s="956"/>
      <c r="G17521" s="1193"/>
      <c r="H17521" s="2"/>
      <c r="I17521" s="2"/>
    </row>
    <row r="17522" spans="2:9" hidden="1" outlineLevel="1">
      <c r="B17522" s="733">
        <v>43292</v>
      </c>
      <c r="C17522" s="956" t="s">
        <v>525</v>
      </c>
      <c r="D17522" s="1193">
        <v>170</v>
      </c>
      <c r="F17522" s="956"/>
      <c r="G17522" s="1193"/>
      <c r="H17522" s="2"/>
    </row>
    <row r="17523" spans="2:9" hidden="1" outlineLevel="1">
      <c r="B17523" s="733">
        <v>43293</v>
      </c>
      <c r="C17523" s="956" t="s">
        <v>525</v>
      </c>
      <c r="D17523" s="1193">
        <v>150</v>
      </c>
      <c r="E17523" s="956"/>
      <c r="F17523" s="1722"/>
      <c r="G17523" s="1728"/>
      <c r="H17523" s="2"/>
    </row>
    <row r="17524" spans="2:9" hidden="1" outlineLevel="1">
      <c r="B17524" s="733">
        <v>43294</v>
      </c>
      <c r="C17524" s="956" t="s">
        <v>525</v>
      </c>
      <c r="D17524" s="1193">
        <v>150</v>
      </c>
      <c r="E17524" s="956"/>
      <c r="F17524" s="956"/>
      <c r="G17524" s="1193"/>
      <c r="H17524" s="7"/>
    </row>
    <row r="17525" spans="2:9" hidden="1" outlineLevel="1">
      <c r="B17525" s="733">
        <v>43294</v>
      </c>
      <c r="C17525" s="956" t="s">
        <v>605</v>
      </c>
      <c r="D17525" s="1193">
        <v>120</v>
      </c>
      <c r="F17525" s="1722"/>
      <c r="G17525" s="1728"/>
      <c r="H17525" s="7"/>
    </row>
    <row r="17526" spans="2:9" hidden="1" outlineLevel="1">
      <c r="B17526" s="733">
        <v>43294</v>
      </c>
      <c r="C17526" s="956" t="s">
        <v>226</v>
      </c>
      <c r="D17526" s="1193">
        <v>330</v>
      </c>
      <c r="E17526" s="956"/>
      <c r="F17526" s="956"/>
      <c r="G17526" s="956"/>
      <c r="H17526" s="7"/>
    </row>
    <row r="17527" spans="2:9" hidden="1" outlineLevel="1">
      <c r="B17527" s="733">
        <v>43294</v>
      </c>
      <c r="C17527" s="956" t="s">
        <v>177</v>
      </c>
      <c r="D17527" s="1193">
        <v>40</v>
      </c>
      <c r="F17527" s="1193"/>
      <c r="G17527" s="1193"/>
    </row>
    <row r="17528" spans="2:9" hidden="1" outlineLevel="1">
      <c r="B17528" s="733">
        <v>43295</v>
      </c>
      <c r="C17528" s="956" t="s">
        <v>246</v>
      </c>
      <c r="D17528" s="1193">
        <v>90</v>
      </c>
      <c r="E17528" s="956"/>
      <c r="F17528" s="1193"/>
      <c r="G17528" s="1193"/>
    </row>
    <row r="17529" spans="2:9" hidden="1" outlineLevel="1">
      <c r="B17529" s="733">
        <v>43295</v>
      </c>
      <c r="C17529" s="956" t="s">
        <v>2853</v>
      </c>
      <c r="D17529" s="1193">
        <v>80</v>
      </c>
      <c r="E17529" s="956"/>
      <c r="F17529" s="956"/>
      <c r="G17529" s="1193"/>
    </row>
    <row r="17530" spans="2:9" hidden="1" outlineLevel="1">
      <c r="B17530" s="733">
        <v>43295</v>
      </c>
      <c r="C17530" s="1" t="s">
        <v>163</v>
      </c>
      <c r="D17530" s="2">
        <v>35</v>
      </c>
      <c r="E17530" s="956"/>
      <c r="F17530" s="1193"/>
      <c r="G17530" s="1193"/>
    </row>
    <row r="17531" spans="2:9" hidden="1" outlineLevel="1">
      <c r="B17531" s="733">
        <v>43295</v>
      </c>
      <c r="C17531" s="956" t="s">
        <v>9881</v>
      </c>
      <c r="D17531" s="1193">
        <v>15</v>
      </c>
      <c r="E17531" s="956"/>
      <c r="F17531" s="956"/>
      <c r="G17531" s="1193"/>
    </row>
    <row r="17532" spans="2:9" hidden="1" outlineLevel="1">
      <c r="B17532" s="733">
        <v>43295</v>
      </c>
      <c r="C17532" s="956" t="s">
        <v>80</v>
      </c>
      <c r="D17532" s="1193">
        <v>80</v>
      </c>
      <c r="E17532" s="956"/>
      <c r="F17532" s="956"/>
      <c r="G17532" s="1193"/>
    </row>
    <row r="17533" spans="2:9" hidden="1" outlineLevel="1">
      <c r="B17533" s="733">
        <v>43295</v>
      </c>
      <c r="C17533" s="956" t="s">
        <v>51</v>
      </c>
      <c r="D17533" s="1193">
        <v>30</v>
      </c>
      <c r="F17533" s="1193"/>
      <c r="G17533" s="1193"/>
    </row>
    <row r="17534" spans="2:9" hidden="1" outlineLevel="1">
      <c r="B17534" s="733">
        <v>43295</v>
      </c>
      <c r="C17534" s="956" t="s">
        <v>114</v>
      </c>
      <c r="D17534" s="1193">
        <v>50</v>
      </c>
      <c r="E17534" s="956"/>
      <c r="F17534" s="956"/>
      <c r="G17534" s="956"/>
    </row>
    <row r="17535" spans="2:9" hidden="1" outlineLevel="1">
      <c r="B17535" s="733">
        <v>43296</v>
      </c>
      <c r="C17535" s="956" t="s">
        <v>525</v>
      </c>
      <c r="D17535" s="1193">
        <v>45</v>
      </c>
      <c r="F17535" s="1193"/>
      <c r="G17535" s="956"/>
    </row>
    <row r="17536" spans="2:9" hidden="1" outlineLevel="1">
      <c r="B17536" s="733">
        <v>43296</v>
      </c>
      <c r="C17536" s="956" t="s">
        <v>9888</v>
      </c>
      <c r="D17536" s="1193">
        <v>850</v>
      </c>
      <c r="E17536" s="956"/>
      <c r="F17536" s="1730"/>
      <c r="G17536" s="1193"/>
    </row>
    <row r="17537" spans="2:15" hidden="1" outlineLevel="1">
      <c r="B17537" s="733">
        <v>43296</v>
      </c>
      <c r="C17537" s="956" t="s">
        <v>114</v>
      </c>
      <c r="D17537" s="1193">
        <v>55</v>
      </c>
      <c r="F17537" s="956"/>
      <c r="G17537" s="956"/>
    </row>
    <row r="17538" spans="2:15" hidden="1" outlineLevel="1">
      <c r="B17538" s="733">
        <v>43296</v>
      </c>
      <c r="C17538" s="956" t="s">
        <v>246</v>
      </c>
      <c r="D17538" s="1193">
        <v>80</v>
      </c>
      <c r="F17538" s="956"/>
      <c r="G17538" s="1193"/>
    </row>
    <row r="17539" spans="2:15" hidden="1" outlineLevel="1">
      <c r="B17539" s="733">
        <v>43296</v>
      </c>
      <c r="C17539" s="956" t="s">
        <v>918</v>
      </c>
      <c r="D17539" s="1193">
        <v>100</v>
      </c>
      <c r="F17539" s="1731"/>
      <c r="G17539" s="1193"/>
    </row>
    <row r="17540" spans="2:15" hidden="1" outlineLevel="1">
      <c r="B17540" s="733">
        <v>43296</v>
      </c>
      <c r="C17540" s="956" t="s">
        <v>220</v>
      </c>
      <c r="D17540" s="1193">
        <v>30</v>
      </c>
      <c r="E17540" s="956"/>
      <c r="F17540" s="956"/>
      <c r="G17540" s="956"/>
    </row>
    <row r="17541" spans="2:15" hidden="1" outlineLevel="1">
      <c r="B17541" s="733">
        <v>43296</v>
      </c>
      <c r="C17541" s="956" t="s">
        <v>23</v>
      </c>
      <c r="D17541" s="1193">
        <v>10</v>
      </c>
      <c r="E17541" s="956"/>
      <c r="F17541" s="956"/>
      <c r="G17541" s="956"/>
      <c r="H17541"/>
      <c r="I17541"/>
      <c r="J17541"/>
      <c r="K17541"/>
      <c r="L17541"/>
      <c r="M17541"/>
      <c r="N17541"/>
      <c r="O17541"/>
    </row>
    <row r="17542" spans="2:15" hidden="1" outlineLevel="1">
      <c r="B17542" s="733">
        <v>43296</v>
      </c>
      <c r="C17542" s="956" t="s">
        <v>289</v>
      </c>
      <c r="D17542" s="1193">
        <v>90</v>
      </c>
      <c r="E17542" s="956"/>
      <c r="F17542" s="956"/>
      <c r="G17542" s="956"/>
    </row>
    <row r="17543" spans="2:15" hidden="1" outlineLevel="1">
      <c r="B17543" s="733">
        <v>43296</v>
      </c>
      <c r="C17543" s="956" t="s">
        <v>114</v>
      </c>
      <c r="D17543" s="1193">
        <v>40</v>
      </c>
      <c r="F17543" s="956"/>
      <c r="G17543" s="956"/>
      <c r="I17543" s="32"/>
      <c r="K17543" s="2"/>
    </row>
    <row r="17544" spans="2:15" hidden="1" outlineLevel="1">
      <c r="B17544" s="733">
        <v>43297</v>
      </c>
      <c r="C17544" s="1193" t="s">
        <v>525</v>
      </c>
      <c r="D17544" s="1193">
        <v>170</v>
      </c>
      <c r="E17544" s="956"/>
      <c r="F17544" s="956"/>
      <c r="G17544" s="956"/>
      <c r="I17544" s="32"/>
      <c r="K17544" s="2"/>
    </row>
    <row r="17545" spans="2:15" hidden="1" outlineLevel="1">
      <c r="B17545" s="733">
        <v>43297</v>
      </c>
      <c r="C17545" s="1732" t="s">
        <v>246</v>
      </c>
      <c r="D17545" s="1193">
        <v>120</v>
      </c>
      <c r="E17545" s="956"/>
      <c r="F17545" s="1722"/>
      <c r="G17545" s="1728"/>
    </row>
    <row r="17546" spans="2:15" hidden="1" outlineLevel="1">
      <c r="B17546" s="733">
        <v>43297</v>
      </c>
      <c r="C17546" s="1732" t="s">
        <v>51</v>
      </c>
      <c r="D17546" s="1193">
        <v>10</v>
      </c>
      <c r="F17546" s="1193"/>
      <c r="G17546" s="956"/>
    </row>
    <row r="17547" spans="2:15" hidden="1" outlineLevel="1">
      <c r="B17547" s="733">
        <v>43297</v>
      </c>
      <c r="C17547" s="1754" t="s">
        <v>205</v>
      </c>
      <c r="D17547" s="1755">
        <v>490</v>
      </c>
      <c r="F17547" s="956"/>
      <c r="G17547" s="956"/>
    </row>
    <row r="17548" spans="2:15" hidden="1" outlineLevel="1">
      <c r="B17548" s="733">
        <v>43298</v>
      </c>
      <c r="C17548" s="1732" t="s">
        <v>246</v>
      </c>
      <c r="D17548" s="1193">
        <v>80</v>
      </c>
      <c r="E17548" s="956"/>
      <c r="F17548" s="956"/>
      <c r="G17548" s="956"/>
    </row>
    <row r="17549" spans="2:15" hidden="1" outlineLevel="1">
      <c r="B17549" s="733">
        <v>43298</v>
      </c>
      <c r="C17549" s="956" t="s">
        <v>114</v>
      </c>
      <c r="D17549" s="1193">
        <v>60</v>
      </c>
      <c r="E17549" s="956"/>
      <c r="F17549" s="956"/>
      <c r="G17549" s="956"/>
    </row>
    <row r="17550" spans="2:15" hidden="1" outlineLevel="1">
      <c r="B17550" s="733">
        <v>43299</v>
      </c>
      <c r="C17550" s="956" t="s">
        <v>525</v>
      </c>
      <c r="D17550" s="1193">
        <v>170</v>
      </c>
      <c r="F17550" s="956"/>
      <c r="G17550" s="956"/>
    </row>
    <row r="17551" spans="2:15" hidden="1" outlineLevel="1">
      <c r="B17551" s="733">
        <v>43299</v>
      </c>
      <c r="C17551" s="956" t="s">
        <v>8811</v>
      </c>
      <c r="D17551" s="1193">
        <v>50</v>
      </c>
      <c r="E17551" s="956"/>
      <c r="F17551" s="956"/>
      <c r="G17551" s="956"/>
    </row>
    <row r="17552" spans="2:15" hidden="1" outlineLevel="1">
      <c r="B17552" s="733">
        <v>43299</v>
      </c>
      <c r="C17552" s="956" t="s">
        <v>23</v>
      </c>
      <c r="D17552" s="1193">
        <v>100</v>
      </c>
      <c r="F17552" s="956"/>
      <c r="G17552" s="956"/>
    </row>
    <row r="17553" spans="2:10" hidden="1" outlineLevel="1">
      <c r="B17553" s="733">
        <v>43300</v>
      </c>
      <c r="C17553" s="1729" t="s">
        <v>525</v>
      </c>
      <c r="D17553" s="1193">
        <v>300</v>
      </c>
      <c r="E17553" s="956"/>
      <c r="F17553" s="1193"/>
      <c r="G17553" s="956"/>
    </row>
    <row r="17554" spans="2:10" hidden="1" outlineLevel="1">
      <c r="B17554" s="733">
        <v>43301</v>
      </c>
      <c r="C17554" s="956" t="s">
        <v>525</v>
      </c>
      <c r="D17554" s="1193">
        <v>200</v>
      </c>
      <c r="F17554" s="956"/>
      <c r="G17554" s="956"/>
    </row>
    <row r="17555" spans="2:10" hidden="1" outlineLevel="1">
      <c r="B17555" s="733">
        <v>43301</v>
      </c>
      <c r="C17555" s="956" t="s">
        <v>114</v>
      </c>
      <c r="D17555" s="1193">
        <v>160</v>
      </c>
      <c r="F17555" s="1193"/>
      <c r="G17555" s="956"/>
    </row>
    <row r="17556" spans="2:10" hidden="1" outlineLevel="1">
      <c r="B17556" s="733">
        <v>43301</v>
      </c>
      <c r="C17556" s="956" t="s">
        <v>2625</v>
      </c>
      <c r="D17556" s="1193">
        <v>520</v>
      </c>
      <c r="F17556" s="1193"/>
      <c r="G17556" s="956"/>
    </row>
    <row r="17557" spans="2:10" hidden="1" outlineLevel="1">
      <c r="B17557" s="733">
        <v>43302</v>
      </c>
      <c r="C17557" s="956" t="s">
        <v>246</v>
      </c>
      <c r="D17557" s="1193">
        <v>50</v>
      </c>
      <c r="E17557" s="956"/>
      <c r="F17557" s="956"/>
      <c r="G17557" s="956"/>
    </row>
    <row r="17558" spans="2:10" hidden="1" outlineLevel="1">
      <c r="B17558" s="733">
        <v>43302</v>
      </c>
      <c r="C17558" s="956" t="s">
        <v>9904</v>
      </c>
      <c r="D17558" s="1193">
        <v>300</v>
      </c>
      <c r="E17558" s="956"/>
      <c r="F17558" s="956"/>
      <c r="G17558" s="956"/>
    </row>
    <row r="17559" spans="2:10" hidden="1" outlineLevel="1">
      <c r="B17559" s="733">
        <v>43302</v>
      </c>
      <c r="C17559" s="956" t="s">
        <v>9905</v>
      </c>
      <c r="D17559" s="1193">
        <v>500</v>
      </c>
      <c r="E17559" s="956"/>
      <c r="F17559" s="956"/>
      <c r="G17559" s="956"/>
    </row>
    <row r="17560" spans="2:10" hidden="1" outlineLevel="1">
      <c r="B17560" s="733">
        <v>43302</v>
      </c>
      <c r="C17560" s="956" t="s">
        <v>6</v>
      </c>
      <c r="D17560" s="1193">
        <v>100</v>
      </c>
      <c r="F17560" s="1193"/>
      <c r="G17560" s="956"/>
    </row>
    <row r="17561" spans="2:10" hidden="1" outlineLevel="1">
      <c r="B17561" s="733">
        <v>43302</v>
      </c>
      <c r="C17561" s="956" t="s">
        <v>401</v>
      </c>
      <c r="D17561" s="1193">
        <v>25</v>
      </c>
      <c r="E17561" s="956"/>
      <c r="F17561" s="1193"/>
      <c r="G17561" s="956"/>
    </row>
    <row r="17562" spans="2:10" hidden="1" outlineLevel="1">
      <c r="B17562" s="733">
        <v>43302</v>
      </c>
      <c r="C17562" s="956" t="s">
        <v>9906</v>
      </c>
      <c r="D17562" s="1193">
        <v>35</v>
      </c>
      <c r="E17562" s="956"/>
      <c r="F17562" s="1193"/>
      <c r="G17562" s="956"/>
      <c r="H17562" s="7"/>
    </row>
    <row r="17563" spans="2:10" hidden="1" outlineLevel="1">
      <c r="B17563" s="733">
        <v>43303</v>
      </c>
      <c r="C17563" s="956" t="s">
        <v>401</v>
      </c>
      <c r="D17563" s="1193">
        <v>40</v>
      </c>
      <c r="E17563" s="956"/>
      <c r="F17563" s="956"/>
      <c r="G17563" s="956"/>
      <c r="H17563" s="7"/>
    </row>
    <row r="17564" spans="2:10" hidden="1" outlineLevel="1">
      <c r="B17564" s="733">
        <v>43303</v>
      </c>
      <c r="C17564" s="956" t="s">
        <v>4582</v>
      </c>
      <c r="D17564" s="1193">
        <v>700</v>
      </c>
      <c r="E17564" s="956"/>
      <c r="F17564" s="956"/>
      <c r="G17564" s="956"/>
      <c r="J17564" s="7"/>
    </row>
    <row r="17565" spans="2:10" hidden="1" outlineLevel="1">
      <c r="B17565" s="733">
        <v>43303</v>
      </c>
      <c r="C17565" s="956" t="s">
        <v>9907</v>
      </c>
      <c r="D17565" s="1193">
        <v>370</v>
      </c>
      <c r="E17565" s="956"/>
      <c r="F17565" s="1193"/>
      <c r="G17565" s="956"/>
      <c r="J17565" s="7"/>
    </row>
    <row r="17566" spans="2:10" hidden="1" outlineLevel="1">
      <c r="B17566" s="733">
        <v>43303</v>
      </c>
      <c r="C17566" s="956" t="s">
        <v>346</v>
      </c>
      <c r="D17566" s="1193">
        <v>60</v>
      </c>
      <c r="E17566" s="956"/>
      <c r="F17566" s="1193"/>
      <c r="G17566" s="956"/>
    </row>
    <row r="17567" spans="2:10" hidden="1" outlineLevel="1">
      <c r="B17567" s="733">
        <v>43303</v>
      </c>
      <c r="C17567" s="956" t="s">
        <v>9909</v>
      </c>
      <c r="D17567" s="1193">
        <v>700</v>
      </c>
      <c r="E17567" s="956"/>
      <c r="F17567" s="956"/>
      <c r="G17567" s="956"/>
      <c r="H17567" s="2"/>
    </row>
    <row r="17568" spans="2:10" hidden="1" outlineLevel="1">
      <c r="B17568" s="733">
        <v>43303</v>
      </c>
      <c r="C17568" s="956" t="s">
        <v>3676</v>
      </c>
      <c r="D17568" s="1193">
        <v>160</v>
      </c>
      <c r="E17568" s="956"/>
      <c r="F17568" s="956"/>
      <c r="G17568" s="956"/>
    </row>
    <row r="17569" spans="2:7" hidden="1" outlineLevel="1">
      <c r="B17569" s="733">
        <v>43303</v>
      </c>
      <c r="C17569" s="956" t="s">
        <v>114</v>
      </c>
      <c r="D17569" s="1193">
        <v>140</v>
      </c>
      <c r="E17569" s="956"/>
      <c r="F17569" s="956"/>
      <c r="G17569" s="956"/>
    </row>
    <row r="17570" spans="2:7" hidden="1" outlineLevel="1">
      <c r="B17570" s="733">
        <v>43303</v>
      </c>
      <c r="C17570" s="1732" t="s">
        <v>516</v>
      </c>
      <c r="D17570" s="1193">
        <v>50</v>
      </c>
      <c r="E17570" s="956"/>
      <c r="F17570" s="956"/>
      <c r="G17570" s="956"/>
    </row>
    <row r="17571" spans="2:7" hidden="1" outlineLevel="1">
      <c r="B17571" s="733">
        <v>43303</v>
      </c>
      <c r="C17571" s="1732" t="s">
        <v>4295</v>
      </c>
      <c r="D17571" s="1193">
        <v>10</v>
      </c>
      <c r="E17571" s="956"/>
      <c r="F17571" s="956"/>
      <c r="G17571" s="956"/>
    </row>
    <row r="17572" spans="2:7" hidden="1" outlineLevel="1">
      <c r="B17572" s="733">
        <v>43303</v>
      </c>
      <c r="C17572" s="956" t="s">
        <v>289</v>
      </c>
      <c r="D17572" s="1193">
        <v>70</v>
      </c>
      <c r="E17572" s="956"/>
      <c r="F17572" s="956"/>
      <c r="G17572" s="956"/>
    </row>
    <row r="17573" spans="2:7" hidden="1" outlineLevel="1">
      <c r="B17573" s="733">
        <v>43303</v>
      </c>
      <c r="C17573" s="956" t="s">
        <v>111</v>
      </c>
      <c r="D17573" s="1193">
        <v>40</v>
      </c>
      <c r="F17573" s="956"/>
      <c r="G17573" s="956"/>
    </row>
    <row r="17574" spans="2:7" hidden="1" outlineLevel="1">
      <c r="B17574" s="733">
        <v>43303</v>
      </c>
      <c r="C17574" s="956" t="s">
        <v>51</v>
      </c>
      <c r="D17574" s="1193">
        <v>180</v>
      </c>
      <c r="E17574" s="956"/>
      <c r="F17574" s="956"/>
      <c r="G17574" s="956"/>
    </row>
    <row r="17575" spans="2:7" hidden="1" outlineLevel="1">
      <c r="B17575" s="733">
        <v>43303</v>
      </c>
      <c r="C17575" s="956" t="s">
        <v>23</v>
      </c>
      <c r="D17575" s="1193">
        <v>100</v>
      </c>
      <c r="E17575" s="956"/>
      <c r="F17575" s="956"/>
      <c r="G17575" s="956"/>
    </row>
    <row r="17576" spans="2:7" hidden="1" outlineLevel="1">
      <c r="B17576" s="733">
        <v>43303</v>
      </c>
      <c r="C17576" s="956" t="s">
        <v>80</v>
      </c>
      <c r="D17576" s="1193">
        <v>50</v>
      </c>
      <c r="E17576" s="956"/>
      <c r="F17576" s="956"/>
      <c r="G17576" s="956"/>
    </row>
    <row r="17577" spans="2:7" hidden="1" outlineLevel="1">
      <c r="B17577" s="733">
        <v>43304</v>
      </c>
      <c r="C17577" s="956" t="s">
        <v>525</v>
      </c>
      <c r="D17577" s="1193">
        <v>200</v>
      </c>
      <c r="F17577" s="956"/>
      <c r="G17577" s="956"/>
    </row>
    <row r="17578" spans="2:7" hidden="1" outlineLevel="1">
      <c r="B17578" s="733">
        <v>43304</v>
      </c>
      <c r="C17578" s="956" t="s">
        <v>23</v>
      </c>
      <c r="D17578" s="1193">
        <v>100</v>
      </c>
      <c r="E17578" s="956"/>
      <c r="F17578" s="956"/>
      <c r="G17578" s="956"/>
    </row>
    <row r="17579" spans="2:7" hidden="1" outlineLevel="1">
      <c r="B17579" s="733">
        <v>43305</v>
      </c>
      <c r="C17579" s="1" t="s">
        <v>111</v>
      </c>
      <c r="D17579" s="2">
        <v>70</v>
      </c>
    </row>
    <row r="17580" spans="2:7" hidden="1" outlineLevel="1">
      <c r="B17580" s="733">
        <v>43305</v>
      </c>
      <c r="C17580" s="1" t="s">
        <v>18</v>
      </c>
      <c r="D17580" s="2">
        <v>1000</v>
      </c>
    </row>
    <row r="17581" spans="2:7" hidden="1" outlineLevel="1">
      <c r="B17581" s="733">
        <v>43305</v>
      </c>
      <c r="C17581" s="1" t="s">
        <v>9910</v>
      </c>
      <c r="D17581" s="2">
        <v>270</v>
      </c>
    </row>
    <row r="17582" spans="2:7" hidden="1" outlineLevel="1">
      <c r="B17582" s="733">
        <v>43305</v>
      </c>
      <c r="C17582" s="1" t="s">
        <v>5687</v>
      </c>
      <c r="D17582" s="2">
        <v>150</v>
      </c>
    </row>
    <row r="17583" spans="2:7" hidden="1" outlineLevel="1">
      <c r="B17583" s="733">
        <v>43306</v>
      </c>
      <c r="C17583" s="1" t="s">
        <v>525</v>
      </c>
      <c r="D17583" s="2">
        <v>40</v>
      </c>
    </row>
    <row r="17584" spans="2:7" hidden="1" outlineLevel="1">
      <c r="B17584" s="733">
        <v>43307</v>
      </c>
      <c r="C17584" s="1" t="s">
        <v>226</v>
      </c>
      <c r="D17584" s="2">
        <v>60</v>
      </c>
    </row>
    <row r="17585" spans="2:4" hidden="1" outlineLevel="1">
      <c r="B17585" s="733">
        <v>43307</v>
      </c>
      <c r="C17585" s="1" t="s">
        <v>114</v>
      </c>
      <c r="D17585" s="2">
        <v>100</v>
      </c>
    </row>
    <row r="17586" spans="2:4" hidden="1" outlineLevel="1">
      <c r="B17586" s="733">
        <v>43307</v>
      </c>
      <c r="C17586" s="1" t="s">
        <v>23</v>
      </c>
      <c r="D17586" s="2">
        <v>140</v>
      </c>
    </row>
    <row r="17587" spans="2:4" hidden="1" outlineLevel="1">
      <c r="B17587" s="733">
        <v>43307</v>
      </c>
      <c r="C17587" s="1" t="s">
        <v>51</v>
      </c>
      <c r="D17587" s="2">
        <v>110</v>
      </c>
    </row>
    <row r="17588" spans="2:4" hidden="1" outlineLevel="1">
      <c r="B17588" s="733">
        <v>43307</v>
      </c>
      <c r="C17588" s="1" t="s">
        <v>850</v>
      </c>
      <c r="D17588" s="2">
        <v>50</v>
      </c>
    </row>
    <row r="17589" spans="2:4" hidden="1" outlineLevel="1">
      <c r="B17589" s="733">
        <v>43307</v>
      </c>
      <c r="C17589" s="1" t="s">
        <v>984</v>
      </c>
      <c r="D17589" s="2">
        <v>300</v>
      </c>
    </row>
    <row r="17590" spans="2:4" hidden="1" outlineLevel="1">
      <c r="B17590" s="733">
        <v>43307</v>
      </c>
      <c r="C17590" s="1" t="s">
        <v>3359</v>
      </c>
      <c r="D17590" s="2">
        <v>130</v>
      </c>
    </row>
    <row r="17591" spans="2:4" hidden="1" outlineLevel="1">
      <c r="B17591" s="733">
        <v>43307</v>
      </c>
      <c r="C17591" s="1" t="s">
        <v>80</v>
      </c>
      <c r="D17591" s="2">
        <v>50</v>
      </c>
    </row>
    <row r="17592" spans="2:4" hidden="1" outlineLevel="1">
      <c r="B17592" s="733">
        <v>43307</v>
      </c>
      <c r="C17592" s="1" t="s">
        <v>516</v>
      </c>
      <c r="D17592" s="2">
        <v>20</v>
      </c>
    </row>
    <row r="17593" spans="2:4" hidden="1" outlineLevel="1">
      <c r="B17593" s="733">
        <v>43308</v>
      </c>
      <c r="C17593" s="1" t="s">
        <v>525</v>
      </c>
      <c r="D17593" s="2">
        <v>60</v>
      </c>
    </row>
    <row r="17594" spans="2:4" hidden="1" outlineLevel="1">
      <c r="B17594" s="733">
        <v>43308</v>
      </c>
      <c r="C17594" s="1" t="s">
        <v>2625</v>
      </c>
      <c r="D17594" s="2">
        <v>420</v>
      </c>
    </row>
    <row r="17595" spans="2:4" hidden="1" outlineLevel="1">
      <c r="B17595" s="733">
        <v>43308</v>
      </c>
      <c r="C17595" s="1" t="s">
        <v>246</v>
      </c>
      <c r="D17595" s="2">
        <v>180</v>
      </c>
    </row>
    <row r="17596" spans="2:4" hidden="1" outlineLevel="1">
      <c r="B17596" s="733">
        <v>43308</v>
      </c>
      <c r="C17596" s="1" t="s">
        <v>18</v>
      </c>
      <c r="D17596" s="2">
        <v>50</v>
      </c>
    </row>
    <row r="17597" spans="2:4" hidden="1" outlineLevel="1">
      <c r="B17597" s="733">
        <v>43308</v>
      </c>
      <c r="C17597" s="1" t="s">
        <v>51</v>
      </c>
      <c r="D17597" s="2">
        <v>90</v>
      </c>
    </row>
    <row r="17598" spans="2:4" hidden="1" outlineLevel="1">
      <c r="B17598" s="733">
        <v>43308</v>
      </c>
      <c r="C17598" s="1" t="s">
        <v>23</v>
      </c>
      <c r="D17598" s="2">
        <v>90</v>
      </c>
    </row>
    <row r="17599" spans="2:4" hidden="1" outlineLevel="1">
      <c r="B17599" s="733">
        <v>43309</v>
      </c>
      <c r="C17599" s="1" t="s">
        <v>12</v>
      </c>
      <c r="D17599" s="2">
        <v>150</v>
      </c>
    </row>
    <row r="17600" spans="2:4" hidden="1" outlineLevel="1">
      <c r="B17600" s="733">
        <v>43309</v>
      </c>
      <c r="C17600" s="1" t="s">
        <v>246</v>
      </c>
      <c r="D17600" s="2">
        <v>120</v>
      </c>
    </row>
    <row r="17601" spans="2:5" hidden="1" outlineLevel="1">
      <c r="B17601" s="733">
        <v>43309</v>
      </c>
      <c r="C17601" s="1" t="s">
        <v>111</v>
      </c>
      <c r="D17601" s="2">
        <v>20</v>
      </c>
    </row>
    <row r="17602" spans="2:5" hidden="1" outlineLevel="1">
      <c r="B17602" s="733">
        <v>43309</v>
      </c>
      <c r="C17602" s="1" t="s">
        <v>9926</v>
      </c>
      <c r="D17602" s="2">
        <v>82</v>
      </c>
    </row>
    <row r="17603" spans="2:5" hidden="1" outlineLevel="1">
      <c r="B17603" s="733">
        <v>43309</v>
      </c>
      <c r="C17603" s="1" t="s">
        <v>850</v>
      </c>
      <c r="D17603" s="2">
        <v>60</v>
      </c>
    </row>
    <row r="17604" spans="2:5" hidden="1" outlineLevel="1">
      <c r="B17604" s="733">
        <v>43309</v>
      </c>
      <c r="C17604" s="1" t="s">
        <v>163</v>
      </c>
      <c r="D17604" s="2">
        <v>50</v>
      </c>
    </row>
    <row r="17605" spans="2:5" hidden="1" outlineLevel="1">
      <c r="B17605" s="733">
        <v>43309</v>
      </c>
      <c r="C17605" s="1" t="s">
        <v>7666</v>
      </c>
      <c r="D17605" s="2">
        <v>223</v>
      </c>
    </row>
    <row r="17606" spans="2:5" hidden="1" outlineLevel="1">
      <c r="B17606" s="733">
        <v>43309</v>
      </c>
      <c r="C17606" s="1" t="s">
        <v>9927</v>
      </c>
      <c r="D17606" s="2">
        <v>130</v>
      </c>
    </row>
    <row r="17607" spans="2:5" hidden="1" outlineLevel="1">
      <c r="B17607" s="733">
        <v>43310</v>
      </c>
      <c r="C17607" s="1" t="s">
        <v>516</v>
      </c>
      <c r="D17607" s="2">
        <v>120</v>
      </c>
    </row>
    <row r="17608" spans="2:5" hidden="1" outlineLevel="1">
      <c r="B17608" s="733">
        <v>43310</v>
      </c>
      <c r="C17608" s="1" t="s">
        <v>2590</v>
      </c>
      <c r="D17608" s="2">
        <v>50</v>
      </c>
    </row>
    <row r="17609" spans="2:5" hidden="1" outlineLevel="1">
      <c r="B17609" s="733">
        <v>43310</v>
      </c>
      <c r="C17609" s="1" t="s">
        <v>427</v>
      </c>
      <c r="D17609" s="2">
        <v>10</v>
      </c>
    </row>
    <row r="17610" spans="2:5" hidden="1" outlineLevel="1">
      <c r="B17610" s="733">
        <v>43310</v>
      </c>
      <c r="C17610" s="1" t="s">
        <v>516</v>
      </c>
      <c r="D17610" s="2">
        <v>100</v>
      </c>
    </row>
    <row r="17611" spans="2:5" hidden="1" outlineLevel="1">
      <c r="B17611" s="733">
        <v>43310</v>
      </c>
      <c r="C17611" s="1" t="s">
        <v>367</v>
      </c>
      <c r="D17611" s="2">
        <v>5</v>
      </c>
    </row>
    <row r="17612" spans="2:5" hidden="1" outlineLevel="1">
      <c r="B17612" s="733">
        <v>43311</v>
      </c>
      <c r="C17612" s="1" t="s">
        <v>525</v>
      </c>
      <c r="D17612" s="2">
        <v>130</v>
      </c>
    </row>
    <row r="17613" spans="2:5" hidden="1" outlineLevel="1">
      <c r="B17613" s="733">
        <v>43311</v>
      </c>
      <c r="C17613" s="1" t="s">
        <v>23</v>
      </c>
      <c r="D17613" s="2">
        <v>160</v>
      </c>
    </row>
    <row r="17614" spans="2:5" hidden="1" outlineLevel="1">
      <c r="B17614" s="733">
        <v>43311</v>
      </c>
      <c r="C17614" s="1" t="s">
        <v>114</v>
      </c>
      <c r="D17614" s="2">
        <v>50</v>
      </c>
    </row>
    <row r="17615" spans="2:5" hidden="1" outlineLevel="1">
      <c r="B17615" s="733">
        <v>43312</v>
      </c>
      <c r="C17615" s="1" t="s">
        <v>525</v>
      </c>
      <c r="D17615" s="2">
        <v>300</v>
      </c>
    </row>
    <row r="17616" spans="2:5" hidden="1" outlineLevel="1">
      <c r="B17616" s="733">
        <v>43312</v>
      </c>
      <c r="C17616" s="1" t="s">
        <v>246</v>
      </c>
      <c r="D17616" s="2">
        <v>160</v>
      </c>
      <c r="E17616" s="1" t="s">
        <v>3088</v>
      </c>
    </row>
    <row r="17617" spans="1:12" hidden="1" outlineLevel="1">
      <c r="B17617" s="733">
        <v>43312</v>
      </c>
      <c r="C17617" s="1" t="s">
        <v>7717</v>
      </c>
      <c r="D17617" s="2">
        <v>50</v>
      </c>
      <c r="E17617" s="1">
        <v>100</v>
      </c>
    </row>
    <row r="17618" spans="1:12" collapsed="1"/>
    <row r="17619" spans="1:12">
      <c r="B17619" s="2472">
        <v>43313</v>
      </c>
      <c r="C17619" s="2472"/>
      <c r="D17619" s="2472"/>
      <c r="E17619" s="2472"/>
      <c r="F17619" s="2472"/>
      <c r="G17619" s="2472"/>
      <c r="H17619" s="2472"/>
      <c r="I17619" s="2472"/>
      <c r="J17619" s="2472"/>
      <c r="K17619" s="2472"/>
      <c r="L17619" s="2472"/>
    </row>
    <row r="17620" spans="1:12" hidden="1" outlineLevel="1">
      <c r="B17620" s="2473" t="s">
        <v>0</v>
      </c>
      <c r="C17620" s="2473"/>
      <c r="D17620" s="2473"/>
      <c r="I17620" s="249"/>
      <c r="J17620" s="236"/>
      <c r="K17620" s="2"/>
    </row>
    <row r="17621" spans="1:12" hidden="1" outlineLevel="1">
      <c r="B17621" s="3" t="s">
        <v>115</v>
      </c>
      <c r="C17621" s="3" t="s">
        <v>116</v>
      </c>
      <c r="D17621" s="4" t="s">
        <v>4</v>
      </c>
      <c r="I17621" s="249"/>
      <c r="J17621" s="236"/>
      <c r="K17621" s="2"/>
    </row>
    <row r="17622" spans="1:12" hidden="1" outlineLevel="1">
      <c r="A17622" s="438" t="s">
        <v>7431</v>
      </c>
      <c r="B17622" s="1323">
        <v>43329</v>
      </c>
      <c r="C17622" s="463" t="s">
        <v>6436</v>
      </c>
      <c r="D17622" s="1002">
        <v>1000</v>
      </c>
      <c r="E17622" s="28"/>
      <c r="K17622" s="70"/>
    </row>
    <row r="17623" spans="1:12" hidden="1" outlineLevel="1">
      <c r="A17623" s="438" t="s">
        <v>7431</v>
      </c>
      <c r="B17623" s="1323">
        <v>43329</v>
      </c>
      <c r="C17623" s="463" t="s">
        <v>6437</v>
      </c>
      <c r="D17623" s="1002">
        <v>2100</v>
      </c>
      <c r="E17623" s="28"/>
      <c r="K17623" s="70"/>
    </row>
    <row r="17624" spans="1:12" hidden="1" outlineLevel="1">
      <c r="A17624" s="438" t="s">
        <v>421</v>
      </c>
      <c r="B17624" s="1323">
        <v>43310</v>
      </c>
      <c r="C17624" s="1324" t="s">
        <v>6</v>
      </c>
      <c r="D17624" s="1325">
        <v>3500</v>
      </c>
      <c r="E17624" s="28"/>
      <c r="K17624" s="70"/>
    </row>
    <row r="17625" spans="1:12" hidden="1" outlineLevel="1">
      <c r="A17625" s="438" t="s">
        <v>421</v>
      </c>
      <c r="B17625" s="1323" t="s">
        <v>608</v>
      </c>
      <c r="C17625" s="554" t="s">
        <v>475</v>
      </c>
      <c r="D17625" s="1492" t="s">
        <v>608</v>
      </c>
      <c r="E17625" s="1290"/>
      <c r="F17625" s="298" t="s">
        <v>4856</v>
      </c>
      <c r="G17625" s="298" t="s">
        <v>3065</v>
      </c>
      <c r="I17625" s="72"/>
      <c r="K17625" s="70"/>
    </row>
    <row r="17626" spans="1:12" hidden="1" outlineLevel="1">
      <c r="A17626" s="438" t="s">
        <v>421</v>
      </c>
      <c r="B17626" s="1323" t="s">
        <v>608</v>
      </c>
      <c r="C17626" s="554" t="s">
        <v>8676</v>
      </c>
      <c r="D17626" s="1492" t="s">
        <v>608</v>
      </c>
      <c r="E17626" s="72"/>
      <c r="F17626" s="1119" t="s">
        <v>3632</v>
      </c>
      <c r="G17626" s="1146">
        <v>0</v>
      </c>
      <c r="I17626" s="72"/>
      <c r="K17626" s="70"/>
    </row>
    <row r="17627" spans="1:12" hidden="1" outlineLevel="1">
      <c r="A17627" s="714" t="s">
        <v>464</v>
      </c>
      <c r="B17627" s="1326" t="s">
        <v>608</v>
      </c>
      <c r="C17627" s="1327" t="s">
        <v>6501</v>
      </c>
      <c r="D17627" s="1328" t="s">
        <v>608</v>
      </c>
      <c r="E17627" s="72"/>
      <c r="F17627" s="772" t="s">
        <v>9394</v>
      </c>
      <c r="G17627" s="773">
        <f>D17660</f>
        <v>180</v>
      </c>
      <c r="I17627" s="72"/>
      <c r="K17627" s="70"/>
    </row>
    <row r="17628" spans="1:12" hidden="1" outlineLevel="1">
      <c r="A17628" s="711" t="s">
        <v>7256</v>
      </c>
      <c r="B17628" s="1303" t="s">
        <v>608</v>
      </c>
      <c r="C17628" s="711" t="s">
        <v>656</v>
      </c>
      <c r="D17628" s="1464" t="s">
        <v>608</v>
      </c>
      <c r="E17628" s="72"/>
      <c r="F17628" s="772" t="s">
        <v>112</v>
      </c>
      <c r="G17628" s="773">
        <f>D17658</f>
        <v>1032</v>
      </c>
      <c r="I17628" s="72"/>
      <c r="K17628" s="70"/>
    </row>
    <row r="17629" spans="1:12" hidden="1" outlineLevel="1">
      <c r="A17629" s="1478" t="s">
        <v>421</v>
      </c>
      <c r="B17629" s="1479" t="s">
        <v>608</v>
      </c>
      <c r="C17629" s="1478" t="s">
        <v>8992</v>
      </c>
      <c r="D17629" s="1493" t="s">
        <v>608</v>
      </c>
      <c r="E17629" s="72"/>
      <c r="F17629" s="772" t="s">
        <v>6</v>
      </c>
      <c r="G17629" s="1146">
        <f>D17624</f>
        <v>3500</v>
      </c>
      <c r="I17629" s="72"/>
      <c r="K17629" s="70"/>
    </row>
    <row r="17630" spans="1:12" hidden="1" outlineLevel="1">
      <c r="A17630" s="1478" t="s">
        <v>421</v>
      </c>
      <c r="B17630" s="1479" t="s">
        <v>608</v>
      </c>
      <c r="C17630" s="1478" t="s">
        <v>8991</v>
      </c>
      <c r="D17630" s="1493" t="s">
        <v>608</v>
      </c>
      <c r="E17630" s="72"/>
      <c r="F17630" s="772" t="s">
        <v>3732</v>
      </c>
      <c r="G17630" s="773">
        <f>D17622</f>
        <v>1000</v>
      </c>
      <c r="I17630" s="72"/>
      <c r="K17630" s="70"/>
    </row>
    <row r="17631" spans="1:12" hidden="1" outlineLevel="1">
      <c r="A17631" s="1478" t="s">
        <v>421</v>
      </c>
      <c r="B17631" s="1479" t="s">
        <v>608</v>
      </c>
      <c r="C17631" s="1478" t="s">
        <v>8990</v>
      </c>
      <c r="D17631" s="1493" t="s">
        <v>608</v>
      </c>
      <c r="E17631" s="72"/>
      <c r="F17631" s="772" t="s">
        <v>531</v>
      </c>
      <c r="G17631" s="1146">
        <f>D17623</f>
        <v>2100</v>
      </c>
      <c r="I17631" s="72"/>
      <c r="K17631" s="70"/>
    </row>
    <row r="17632" spans="1:12" hidden="1" outlineLevel="1">
      <c r="A17632" s="1478" t="s">
        <v>421</v>
      </c>
      <c r="B17632" s="1479" t="s">
        <v>608</v>
      </c>
      <c r="C17632" s="1478" t="s">
        <v>9285</v>
      </c>
      <c r="D17632" s="1493" t="s">
        <v>608</v>
      </c>
      <c r="E17632" s="72"/>
      <c r="F17632" s="280" t="s">
        <v>195</v>
      </c>
      <c r="G17632" s="294">
        <f>SUM(G17627:G17631)</f>
        <v>7812</v>
      </c>
      <c r="I17632" s="72"/>
      <c r="K17632" s="70"/>
    </row>
    <row r="17633" spans="1:12" hidden="1" outlineLevel="1">
      <c r="A17633" s="1398" t="s">
        <v>7256</v>
      </c>
      <c r="B17633" s="1399">
        <v>43330</v>
      </c>
      <c r="C17633" s="1400" t="s">
        <v>27</v>
      </c>
      <c r="D17633" s="1401">
        <v>1296.82</v>
      </c>
      <c r="E17633" s="72"/>
      <c r="I17633" s="72"/>
      <c r="K17633" s="70"/>
    </row>
    <row r="17634" spans="1:12" hidden="1" outlineLevel="1">
      <c r="A17634" s="1398" t="s">
        <v>231</v>
      </c>
      <c r="B17634" s="1399">
        <v>43339</v>
      </c>
      <c r="C17634" s="1400" t="s">
        <v>3304</v>
      </c>
      <c r="D17634" s="1401">
        <v>515.66</v>
      </c>
      <c r="E17634" s="1711"/>
      <c r="I17634" s="72"/>
      <c r="K17634" s="225"/>
    </row>
    <row r="17635" spans="1:12" hidden="1" outlineLevel="1">
      <c r="A17635" s="1398" t="s">
        <v>231</v>
      </c>
      <c r="B17635" s="1399">
        <v>43339</v>
      </c>
      <c r="C17635" s="1400" t="s">
        <v>614</v>
      </c>
      <c r="D17635" s="1401">
        <v>352.82</v>
      </c>
      <c r="E17635" s="1711"/>
      <c r="I17635" s="32"/>
      <c r="K17635" s="225"/>
    </row>
    <row r="17636" spans="1:12" hidden="1" outlineLevel="1">
      <c r="A17636" s="709" t="s">
        <v>7600</v>
      </c>
      <c r="B17636" s="710" t="s">
        <v>608</v>
      </c>
      <c r="C17636" s="709" t="s">
        <v>3305</v>
      </c>
      <c r="D17636" s="590" t="s">
        <v>608</v>
      </c>
      <c r="E17636" s="183"/>
    </row>
    <row r="17637" spans="1:12" hidden="1" outlineLevel="1">
      <c r="A17637" s="545" t="s">
        <v>7431</v>
      </c>
      <c r="B17637" s="1520">
        <v>43311</v>
      </c>
      <c r="C17637" s="547" t="s">
        <v>7425</v>
      </c>
      <c r="D17637" s="1366">
        <v>32500</v>
      </c>
      <c r="E17637" s="733"/>
      <c r="G17637" s="2"/>
    </row>
    <row r="17638" spans="1:12" hidden="1" outlineLevel="1">
      <c r="A17638" s="545" t="s">
        <v>7431</v>
      </c>
      <c r="B17638" s="1520">
        <v>43322</v>
      </c>
      <c r="C17638" s="547" t="s">
        <v>8079</v>
      </c>
      <c r="D17638" s="1366">
        <v>6569</v>
      </c>
      <c r="E17638" s="28"/>
      <c r="I17638" s="72"/>
      <c r="K17638" s="2"/>
      <c r="L17638" s="13"/>
    </row>
    <row r="17639" spans="1:12" hidden="1" outlineLevel="1">
      <c r="A17639" s="1478" t="s">
        <v>9996</v>
      </c>
      <c r="B17639" s="1479">
        <v>43330</v>
      </c>
      <c r="C17639" s="1478" t="s">
        <v>8312</v>
      </c>
      <c r="D17639" s="1480">
        <v>584</v>
      </c>
      <c r="E17639" s="28"/>
      <c r="F17639" s="630"/>
      <c r="G17639" s="630"/>
      <c r="H17639" s="1009"/>
      <c r="I17639" s="72"/>
      <c r="K17639" s="2"/>
      <c r="L17639" s="13"/>
    </row>
    <row r="17640" spans="1:12" hidden="1" outlineLevel="1">
      <c r="A17640" s="545" t="s">
        <v>7431</v>
      </c>
      <c r="B17640" s="1520">
        <v>43311</v>
      </c>
      <c r="C17640" s="547" t="s">
        <v>7426</v>
      </c>
      <c r="D17640" s="1366">
        <v>30000</v>
      </c>
      <c r="E17640" s="28"/>
      <c r="F17640" s="630"/>
      <c r="G17640" s="630"/>
      <c r="H17640" s="1009"/>
      <c r="I17640" s="72"/>
      <c r="K17640" s="13"/>
      <c r="L17640" s="13"/>
    </row>
    <row r="17641" spans="1:12" hidden="1" outlineLevel="1">
      <c r="A17641" s="545" t="s">
        <v>7431</v>
      </c>
      <c r="B17641" s="1520">
        <v>43311</v>
      </c>
      <c r="C17641" s="547" t="s">
        <v>8819</v>
      </c>
      <c r="D17641" s="1366">
        <v>2000</v>
      </c>
      <c r="E17641" s="28"/>
      <c r="F17641" s="630"/>
      <c r="G17641" s="630"/>
      <c r="H17641" s="1009"/>
      <c r="I17641" s="72"/>
      <c r="K17641" s="13"/>
      <c r="L17641" s="13"/>
    </row>
    <row r="17642" spans="1:12" hidden="1" outlineLevel="1">
      <c r="A17642" s="545" t="s">
        <v>8802</v>
      </c>
      <c r="B17642" s="1520">
        <v>43311</v>
      </c>
      <c r="C17642" s="547" t="s">
        <v>7420</v>
      </c>
      <c r="D17642" s="1366">
        <v>11757</v>
      </c>
      <c r="E17642" s="28"/>
      <c r="F17642" s="630"/>
      <c r="G17642" s="630"/>
      <c r="H17642" s="1009"/>
      <c r="I17642" s="72"/>
      <c r="K17642" s="225"/>
      <c r="L17642" s="13"/>
    </row>
    <row r="17643" spans="1:12" hidden="1" outlineLevel="1">
      <c r="A17643" s="545" t="s">
        <v>8802</v>
      </c>
      <c r="B17643" s="1520">
        <v>43307</v>
      </c>
      <c r="C17643" s="547" t="s">
        <v>7422</v>
      </c>
      <c r="D17643" s="1366">
        <v>1297</v>
      </c>
      <c r="E17643" s="28"/>
      <c r="F17643" s="630"/>
      <c r="G17643" s="630"/>
      <c r="I17643" s="72"/>
      <c r="J17643" s="236"/>
      <c r="K17643" s="2"/>
      <c r="L17643" s="13"/>
    </row>
    <row r="17644" spans="1:12" hidden="1" outlineLevel="1">
      <c r="A17644" s="545" t="s">
        <v>7431</v>
      </c>
      <c r="B17644" s="1520" t="s">
        <v>608</v>
      </c>
      <c r="C17644" s="547" t="s">
        <v>7423</v>
      </c>
      <c r="D17644" s="691" t="s">
        <v>608</v>
      </c>
      <c r="E17644" s="28"/>
      <c r="H17644" s="1009"/>
      <c r="I17644" s="72"/>
      <c r="J17644" s="236"/>
      <c r="K17644" s="2"/>
      <c r="L17644" s="13"/>
    </row>
    <row r="17645" spans="1:12" hidden="1" outlineLevel="1">
      <c r="D17645" s="1"/>
      <c r="E17645" s="28"/>
      <c r="H17645" s="1009"/>
      <c r="I17645" s="249"/>
      <c r="J17645" s="236"/>
      <c r="K17645" s="2"/>
      <c r="L17645" s="13"/>
    </row>
    <row r="17646" spans="1:12" ht="15.75" hidden="1" outlineLevel="1">
      <c r="A17646" s="1273" t="s">
        <v>7430</v>
      </c>
      <c r="B17646" s="1410">
        <v>43307</v>
      </c>
      <c r="C17646" s="1273" t="s">
        <v>7428</v>
      </c>
      <c r="D17646" s="1789">
        <v>24327.87</v>
      </c>
      <c r="E17646" s="1711">
        <v>43321</v>
      </c>
      <c r="H17646" s="1009"/>
      <c r="I17646" s="249"/>
      <c r="J17646" s="236"/>
      <c r="K17646" s="2"/>
      <c r="L17646" s="13"/>
    </row>
    <row r="17647" spans="1:12" hidden="1" outlineLevel="1">
      <c r="A17647" s="1411" t="s">
        <v>7411</v>
      </c>
      <c r="B17647" s="1412">
        <v>43307</v>
      </c>
      <c r="C17647" s="1413" t="s">
        <v>7427</v>
      </c>
      <c r="D17647" s="1490">
        <v>1297</v>
      </c>
      <c r="E17647" s="1711">
        <v>43315</v>
      </c>
      <c r="I17647" s="249"/>
      <c r="J17647" s="236"/>
      <c r="K17647" s="2"/>
      <c r="L17647" s="13"/>
    </row>
    <row r="17648" spans="1:12" hidden="1" outlineLevel="1">
      <c r="A17648" s="1407" t="s">
        <v>5208</v>
      </c>
      <c r="B17648" s="1408" t="s">
        <v>608</v>
      </c>
      <c r="C17648" s="1407" t="s">
        <v>7429</v>
      </c>
      <c r="D17648" s="1409">
        <v>0</v>
      </c>
      <c r="H17648" s="1009"/>
      <c r="I17648" s="249"/>
      <c r="J17648" s="200"/>
      <c r="K17648" s="2"/>
      <c r="L17648" s="13"/>
    </row>
    <row r="17649" spans="1:12" hidden="1" outlineLevel="1">
      <c r="A17649" s="1485" t="s">
        <v>8749</v>
      </c>
      <c r="B17649" s="1788">
        <v>43307</v>
      </c>
      <c r="C17649" s="1486" t="s">
        <v>9006</v>
      </c>
      <c r="D17649" s="1759">
        <v>799</v>
      </c>
      <c r="E17649" s="86">
        <v>43319</v>
      </c>
      <c r="H17649" s="1009"/>
      <c r="I17649" s="249"/>
      <c r="J17649" s="200"/>
      <c r="K17649" s="2"/>
      <c r="L17649" s="13"/>
    </row>
    <row r="17650" spans="1:12" hidden="1" outlineLevel="1">
      <c r="E17650" s="1290"/>
      <c r="H17650" s="1009"/>
      <c r="I17650" s="249"/>
      <c r="K17650" s="13"/>
      <c r="L17650" s="13"/>
    </row>
    <row r="17651" spans="1:12" ht="15.75" hidden="1" outlineLevel="1">
      <c r="A17651" s="1273" t="s">
        <v>7430</v>
      </c>
      <c r="B17651" s="1410">
        <v>43337</v>
      </c>
      <c r="C17651" s="1273" t="s">
        <v>7428</v>
      </c>
      <c r="D17651" s="1789">
        <v>18659.91</v>
      </c>
      <c r="E17651" s="1711">
        <v>43353</v>
      </c>
      <c r="H17651" s="1009"/>
      <c r="I17651" s="249"/>
      <c r="K17651" s="13"/>
      <c r="L17651" s="13"/>
    </row>
    <row r="17652" spans="1:12" hidden="1" outlineLevel="1">
      <c r="A17652" s="1411" t="s">
        <v>7411</v>
      </c>
      <c r="B17652" s="1412">
        <v>43337</v>
      </c>
      <c r="C17652" s="1413" t="s">
        <v>7427</v>
      </c>
      <c r="D17652" s="1490">
        <v>1297</v>
      </c>
      <c r="E17652" s="1711">
        <v>43346</v>
      </c>
      <c r="G17652" s="13"/>
      <c r="I17652" s="249"/>
      <c r="J17652" s="236"/>
      <c r="K17652" s="2"/>
      <c r="L17652" s="13"/>
    </row>
    <row r="17653" spans="1:12" hidden="1" outlineLevel="1">
      <c r="A17653" s="1407" t="s">
        <v>5208</v>
      </c>
      <c r="B17653" s="1408" t="s">
        <v>608</v>
      </c>
      <c r="C17653" s="1407" t="s">
        <v>7429</v>
      </c>
      <c r="D17653" s="1409">
        <v>0</v>
      </c>
      <c r="G17653" s="13"/>
      <c r="H17653" s="1009"/>
      <c r="I17653" s="249"/>
      <c r="J17653" s="200"/>
      <c r="K17653" s="2"/>
      <c r="L17653" s="13"/>
    </row>
    <row r="17654" spans="1:12" hidden="1" outlineLevel="1">
      <c r="A17654" s="1485" t="s">
        <v>8749</v>
      </c>
      <c r="B17654" s="1788">
        <v>43337</v>
      </c>
      <c r="C17654" s="1486" t="s">
        <v>9006</v>
      </c>
      <c r="D17654" s="1759">
        <v>12664.82</v>
      </c>
      <c r="E17654" s="86">
        <v>43350</v>
      </c>
      <c r="H17654" s="1009"/>
      <c r="I17654" s="249"/>
      <c r="K17654" s="13"/>
      <c r="L17654" s="13"/>
    </row>
    <row r="17655" spans="1:12" hidden="1" outlineLevel="1">
      <c r="E17655" s="28"/>
      <c r="F17655" s="182"/>
      <c r="G17655" s="182"/>
      <c r="H17655" s="1009"/>
      <c r="I17655" s="249"/>
      <c r="K17655" s="13"/>
      <c r="L17655" s="13"/>
    </row>
    <row r="17656" spans="1:12" hidden="1" outlineLevel="1">
      <c r="A17656" s="438" t="s">
        <v>421</v>
      </c>
      <c r="B17656" s="549">
        <v>43332</v>
      </c>
      <c r="C17656" s="554" t="s">
        <v>9930</v>
      </c>
      <c r="D17656" s="587">
        <f>31*43</f>
        <v>1333</v>
      </c>
      <c r="I17656" s="249"/>
      <c r="K17656" s="13"/>
      <c r="L17656" s="13"/>
    </row>
    <row r="17657" spans="1:12" ht="30" hidden="1" outlineLevel="1">
      <c r="A17657" s="438" t="s">
        <v>6087</v>
      </c>
      <c r="B17657" s="549">
        <v>43332</v>
      </c>
      <c r="C17657" s="554" t="s">
        <v>9953</v>
      </c>
      <c r="D17657" s="587">
        <f>7*43</f>
        <v>301</v>
      </c>
      <c r="E17657" s="72"/>
      <c r="H17657" s="1009"/>
      <c r="I17657" s="249"/>
      <c r="K17657" s="13"/>
      <c r="L17657" s="13"/>
    </row>
    <row r="17658" spans="1:12" hidden="1" outlineLevel="1">
      <c r="A17658" s="438" t="s">
        <v>421</v>
      </c>
      <c r="B17658" s="549">
        <v>43332</v>
      </c>
      <c r="C17658" s="554" t="s">
        <v>195</v>
      </c>
      <c r="D17658" s="587">
        <f>D17656-D17657</f>
        <v>1032</v>
      </c>
      <c r="E17658" s="28"/>
      <c r="H17658" s="1009"/>
      <c r="I17658" s="249"/>
      <c r="K17658" s="13"/>
      <c r="L17658" s="13"/>
    </row>
    <row r="17659" spans="1:12" hidden="1" outlineLevel="1">
      <c r="D17659" s="1"/>
      <c r="E17659" s="28"/>
      <c r="H17659" s="1009"/>
      <c r="I17659" s="249"/>
      <c r="K17659" s="13"/>
      <c r="L17659" s="13"/>
    </row>
    <row r="17660" spans="1:12" hidden="1" outlineLevel="1">
      <c r="A17660" s="438" t="s">
        <v>421</v>
      </c>
      <c r="B17660" s="549">
        <v>43320</v>
      </c>
      <c r="C17660" s="554" t="s">
        <v>2598</v>
      </c>
      <c r="D17660" s="587">
        <v>180</v>
      </c>
      <c r="E17660" s="28"/>
      <c r="H17660" s="1009"/>
      <c r="I17660" s="249"/>
      <c r="K17660" s="13"/>
      <c r="L17660" s="13"/>
    </row>
    <row r="17661" spans="1:12" hidden="1" outlineLevel="1">
      <c r="B17661" s="249"/>
      <c r="E17661" s="399"/>
      <c r="F17661" s="182"/>
      <c r="G17661" s="182"/>
      <c r="H17661" s="1009"/>
      <c r="I17661" s="249"/>
      <c r="K17661" s="13"/>
      <c r="L17661" s="13"/>
    </row>
    <row r="17662" spans="1:12" hidden="1" outlineLevel="1">
      <c r="B17662" s="1600">
        <v>43313</v>
      </c>
      <c r="C17662" s="1754" t="s">
        <v>367</v>
      </c>
      <c r="D17662" s="1755">
        <v>15</v>
      </c>
      <c r="F17662" s="956"/>
      <c r="G17662" s="1718"/>
      <c r="I17662" s="249"/>
      <c r="K17662" s="13"/>
      <c r="L17662" s="13"/>
    </row>
    <row r="17663" spans="1:12" hidden="1" outlineLevel="1">
      <c r="B17663" s="1600">
        <v>43313</v>
      </c>
      <c r="C17663" s="1754" t="s">
        <v>525</v>
      </c>
      <c r="D17663" s="1755">
        <v>155</v>
      </c>
      <c r="E17663" s="956"/>
      <c r="F17663" s="956"/>
      <c r="G17663" s="1718"/>
      <c r="H17663" s="1009"/>
      <c r="I17663" s="32"/>
      <c r="K17663" s="13"/>
      <c r="L17663" s="13"/>
    </row>
    <row r="17664" spans="1:12" hidden="1" outlineLevel="1">
      <c r="B17664" s="1600">
        <v>43314</v>
      </c>
      <c r="C17664" s="1754" t="s">
        <v>525</v>
      </c>
      <c r="D17664" s="1755">
        <v>160</v>
      </c>
      <c r="F17664" s="1777">
        <v>43288</v>
      </c>
      <c r="G17664" s="1720"/>
      <c r="H17664" s="1009"/>
      <c r="I17664" s="32"/>
      <c r="K17664" s="13"/>
      <c r="L17664" s="13"/>
    </row>
    <row r="17665" spans="2:12" ht="45" hidden="1" outlineLevel="1">
      <c r="B17665" s="1600">
        <v>43314</v>
      </c>
      <c r="C17665" s="1754" t="s">
        <v>6</v>
      </c>
      <c r="D17665" s="1755">
        <v>1000</v>
      </c>
      <c r="E17665" s="956"/>
      <c r="F17665" s="1787" t="s">
        <v>9931</v>
      </c>
      <c r="G17665" s="1778">
        <v>502</v>
      </c>
      <c r="I17665" s="32"/>
      <c r="K17665" s="13"/>
      <c r="L17665" s="13"/>
    </row>
    <row r="17666" spans="2:12" hidden="1" outlineLevel="1">
      <c r="B17666" s="1600">
        <v>43314</v>
      </c>
      <c r="C17666" s="1754" t="s">
        <v>246</v>
      </c>
      <c r="D17666" s="1755">
        <v>120</v>
      </c>
      <c r="F17666" s="1719"/>
      <c r="G17666" s="1720"/>
      <c r="I17666" s="32"/>
      <c r="K17666" s="13"/>
      <c r="L17666" s="13"/>
    </row>
    <row r="17667" spans="2:12" hidden="1" outlineLevel="1">
      <c r="B17667" s="1600">
        <v>43314</v>
      </c>
      <c r="C17667" s="956" t="s">
        <v>23</v>
      </c>
      <c r="D17667" s="1193">
        <v>200</v>
      </c>
      <c r="E17667" s="956"/>
      <c r="F17667" s="1719"/>
      <c r="G17667" s="1720">
        <f>25*6</f>
        <v>150</v>
      </c>
      <c r="H17667" s="1009"/>
      <c r="I17667" s="32"/>
      <c r="K17667" s="13"/>
      <c r="L17667" s="13"/>
    </row>
    <row r="17668" spans="2:12" hidden="1" outlineLevel="1">
      <c r="B17668" s="1600">
        <v>43314</v>
      </c>
      <c r="C17668" s="1732" t="s">
        <v>802</v>
      </c>
      <c r="D17668" s="1602">
        <v>70</v>
      </c>
      <c r="E17668" s="956"/>
      <c r="F17668" s="1719"/>
      <c r="G17668" s="1720">
        <v>20</v>
      </c>
      <c r="H17668" s="1009"/>
      <c r="I17668" s="32"/>
      <c r="K17668" s="13"/>
      <c r="L17668" s="13"/>
    </row>
    <row r="17669" spans="2:12" hidden="1" outlineLevel="1">
      <c r="B17669" s="1600">
        <v>43314</v>
      </c>
      <c r="C17669" s="1732" t="s">
        <v>9960</v>
      </c>
      <c r="D17669" s="1602">
        <v>125</v>
      </c>
      <c r="E17669" s="956"/>
      <c r="F17669" s="956"/>
      <c r="G17669" s="1718">
        <f>SUM(G17667:G17668)</f>
        <v>170</v>
      </c>
      <c r="I17669" s="32"/>
      <c r="K17669" s="13"/>
      <c r="L17669" s="13"/>
    </row>
    <row r="17670" spans="2:12" hidden="1" outlineLevel="1">
      <c r="B17670" s="1600">
        <v>43315</v>
      </c>
      <c r="C17670" s="1732" t="s">
        <v>131</v>
      </c>
      <c r="D17670" s="1602">
        <v>50</v>
      </c>
      <c r="E17670" s="956"/>
      <c r="F17670" s="956" t="s">
        <v>9991</v>
      </c>
      <c r="G17670" s="1718">
        <f>G17669-30</f>
        <v>140</v>
      </c>
      <c r="H17670" s="1009"/>
      <c r="I17670" s="32"/>
      <c r="K17670" s="13"/>
      <c r="L17670" s="13"/>
    </row>
    <row r="17671" spans="2:12" hidden="1" outlineLevel="1">
      <c r="B17671" s="1600">
        <v>43315</v>
      </c>
      <c r="C17671" s="1732" t="s">
        <v>702</v>
      </c>
      <c r="D17671" s="1602">
        <v>500</v>
      </c>
      <c r="F17671" s="956"/>
      <c r="G17671" s="1718"/>
      <c r="H17671" s="1009"/>
      <c r="I17671" s="32"/>
      <c r="K17671" s="13"/>
      <c r="L17671" s="13"/>
    </row>
    <row r="17672" spans="2:12" hidden="1" outlineLevel="1">
      <c r="B17672" s="1600">
        <v>43315</v>
      </c>
      <c r="C17672" s="1732" t="s">
        <v>9961</v>
      </c>
      <c r="D17672" s="1775">
        <v>500</v>
      </c>
      <c r="F17672" s="956"/>
      <c r="G17672" s="1718"/>
      <c r="I17672" s="32"/>
      <c r="K17672" s="13"/>
      <c r="L17672" s="13"/>
    </row>
    <row r="17673" spans="2:12" hidden="1" outlineLevel="1">
      <c r="B17673" s="1600">
        <v>43315</v>
      </c>
      <c r="C17673" s="1732" t="s">
        <v>9962</v>
      </c>
      <c r="D17673" s="1775">
        <v>20</v>
      </c>
      <c r="E17673" s="151"/>
      <c r="F17673" s="956"/>
      <c r="G17673" s="1721"/>
      <c r="I17673" s="32"/>
      <c r="K17673" s="13"/>
      <c r="L17673" s="13"/>
    </row>
    <row r="17674" spans="2:12" hidden="1" outlineLevel="1">
      <c r="B17674" s="1600">
        <v>43315</v>
      </c>
      <c r="C17674" s="1754" t="s">
        <v>9963</v>
      </c>
      <c r="D17674" s="1755">
        <v>465</v>
      </c>
      <c r="E17674" s="956"/>
      <c r="F17674" s="956"/>
      <c r="G17674" s="1721"/>
      <c r="I17674" s="32"/>
      <c r="K17674" s="13"/>
      <c r="L17674" s="13"/>
    </row>
    <row r="17675" spans="2:12" hidden="1" outlineLevel="1">
      <c r="B17675" s="1600">
        <v>43315</v>
      </c>
      <c r="C17675" s="956" t="s">
        <v>9964</v>
      </c>
      <c r="D17675" s="1738">
        <v>400</v>
      </c>
      <c r="E17675" s="956"/>
      <c r="F17675" s="1754" t="s">
        <v>9975</v>
      </c>
      <c r="G17675" s="1810">
        <v>1000</v>
      </c>
      <c r="I17675" s="32"/>
      <c r="K17675" s="13"/>
      <c r="L17675" s="13"/>
    </row>
    <row r="17676" spans="2:12" hidden="1" outlineLevel="1">
      <c r="B17676" s="1600">
        <v>43315</v>
      </c>
      <c r="C17676" s="956" t="s">
        <v>23</v>
      </c>
      <c r="D17676" s="1738">
        <v>150</v>
      </c>
      <c r="F17676" s="1754" t="s">
        <v>9976</v>
      </c>
      <c r="G17676" s="1810">
        <v>1500</v>
      </c>
      <c r="H17676" s="1009"/>
      <c r="I17676" s="32"/>
      <c r="K17676" s="13"/>
      <c r="L17676" s="13"/>
    </row>
    <row r="17677" spans="2:12" hidden="1" outlineLevel="1">
      <c r="B17677" s="1600">
        <v>43315</v>
      </c>
      <c r="C17677" s="956" t="s">
        <v>9965</v>
      </c>
      <c r="D17677" s="1738">
        <v>30</v>
      </c>
      <c r="E17677" s="956"/>
      <c r="F17677" s="1754" t="s">
        <v>10040</v>
      </c>
      <c r="G17677" s="1811">
        <v>500</v>
      </c>
      <c r="I17677" s="32"/>
      <c r="K17677" s="13"/>
      <c r="L17677" s="13"/>
    </row>
    <row r="17678" spans="2:12" hidden="1" outlineLevel="1">
      <c r="B17678" s="1600">
        <v>43316</v>
      </c>
      <c r="C17678" s="956" t="s">
        <v>12</v>
      </c>
      <c r="D17678" s="1738">
        <v>140</v>
      </c>
      <c r="F17678" s="956"/>
      <c r="G17678" s="1718">
        <f>SUM(G17675:G17677)</f>
        <v>3000</v>
      </c>
      <c r="I17678" s="32"/>
      <c r="K17678" s="13"/>
      <c r="L17678" s="13"/>
    </row>
    <row r="17679" spans="2:12" hidden="1" outlineLevel="1">
      <c r="B17679" s="1600">
        <v>43316</v>
      </c>
      <c r="C17679" s="956" t="s">
        <v>968</v>
      </c>
      <c r="D17679" s="1738">
        <v>850</v>
      </c>
      <c r="E17679" s="956"/>
      <c r="F17679" s="956"/>
      <c r="G17679" s="1718"/>
      <c r="I17679" s="32"/>
      <c r="K17679" s="13"/>
    </row>
    <row r="17680" spans="2:12" hidden="1" outlineLevel="1">
      <c r="B17680" s="1600">
        <v>43316</v>
      </c>
      <c r="C17680" s="956" t="s">
        <v>132</v>
      </c>
      <c r="D17680" s="1738">
        <v>100</v>
      </c>
      <c r="E17680" s="956"/>
      <c r="F17680" s="956" t="s">
        <v>10041</v>
      </c>
      <c r="G17680" s="1718">
        <v>4500</v>
      </c>
      <c r="I17680" s="32"/>
      <c r="K17680" s="13"/>
    </row>
    <row r="17681" spans="2:11" hidden="1" outlineLevel="1">
      <c r="B17681" s="1600">
        <v>43316</v>
      </c>
      <c r="C17681" s="956" t="s">
        <v>18</v>
      </c>
      <c r="D17681" s="1738">
        <v>500</v>
      </c>
      <c r="E17681" s="956"/>
      <c r="F17681" s="956" t="s">
        <v>10042</v>
      </c>
      <c r="G17681" s="1718">
        <v>3500</v>
      </c>
      <c r="I17681" s="32"/>
      <c r="K17681" s="13"/>
    </row>
    <row r="17682" spans="2:11" hidden="1" outlineLevel="1">
      <c r="B17682" s="1600">
        <v>43317</v>
      </c>
      <c r="C17682" s="956" t="s">
        <v>367</v>
      </c>
      <c r="D17682" s="1738">
        <v>10</v>
      </c>
      <c r="E17682" s="956"/>
      <c r="F17682" s="956"/>
      <c r="G17682" s="1718">
        <f>SUM(G17680:G17681)</f>
        <v>8000</v>
      </c>
      <c r="I17682" s="32"/>
      <c r="J17682" s="2"/>
      <c r="K17682" s="13"/>
    </row>
    <row r="17683" spans="2:11" hidden="1" outlineLevel="1">
      <c r="B17683" s="1600">
        <v>43317</v>
      </c>
      <c r="C17683" s="956" t="s">
        <v>525</v>
      </c>
      <c r="D17683" s="1738">
        <v>50</v>
      </c>
      <c r="E17683" s="956"/>
      <c r="F17683" s="956"/>
      <c r="G17683" s="1718"/>
      <c r="K17683" s="13"/>
    </row>
    <row r="17684" spans="2:11" hidden="1" outlineLevel="1">
      <c r="B17684" s="1600">
        <v>43318</v>
      </c>
      <c r="C17684" s="956" t="s">
        <v>525</v>
      </c>
      <c r="D17684" s="1738">
        <v>230</v>
      </c>
      <c r="F17684" s="1722"/>
      <c r="G17684" s="1723">
        <f>G17682-G17678</f>
        <v>5000</v>
      </c>
      <c r="I17684" s="32"/>
      <c r="K17684" s="13"/>
    </row>
    <row r="17685" spans="2:11" hidden="1" outlineLevel="1">
      <c r="B17685" s="1600">
        <v>43318</v>
      </c>
      <c r="C17685" s="956" t="s">
        <v>9966</v>
      </c>
      <c r="D17685" s="1738">
        <v>200</v>
      </c>
      <c r="F17685" s="956"/>
      <c r="G17685" s="956"/>
      <c r="H17685" s="1009"/>
      <c r="K17685" s="13"/>
    </row>
    <row r="17686" spans="2:11" hidden="1" outlineLevel="1">
      <c r="B17686" s="1600">
        <v>43318</v>
      </c>
      <c r="C17686" s="956" t="s">
        <v>220</v>
      </c>
      <c r="D17686" s="1738">
        <v>50</v>
      </c>
      <c r="F17686" s="1722"/>
      <c r="G17686" s="1723"/>
      <c r="K17686" s="13"/>
    </row>
    <row r="17687" spans="2:11" hidden="1" outlineLevel="1">
      <c r="B17687" s="1600">
        <v>43318</v>
      </c>
      <c r="C17687" s="956" t="s">
        <v>23</v>
      </c>
      <c r="D17687" s="1738">
        <v>100</v>
      </c>
      <c r="E17687" s="956"/>
      <c r="F17687" s="956"/>
      <c r="G17687" s="956"/>
      <c r="K17687" s="13"/>
    </row>
    <row r="17688" spans="2:11" hidden="1" outlineLevel="1">
      <c r="B17688" s="1600">
        <v>43319</v>
      </c>
      <c r="C17688" s="956" t="s">
        <v>525</v>
      </c>
      <c r="D17688" s="1193">
        <v>230</v>
      </c>
      <c r="F17688" s="1193"/>
      <c r="G17688" s="1193"/>
      <c r="K17688" s="13"/>
    </row>
    <row r="17689" spans="2:11" hidden="1" outlineLevel="1">
      <c r="B17689" s="1600">
        <v>43319</v>
      </c>
      <c r="C17689" s="956" t="s">
        <v>3556</v>
      </c>
      <c r="D17689" s="1738">
        <v>700</v>
      </c>
      <c r="E17689" s="956"/>
      <c r="F17689" s="956"/>
      <c r="G17689" s="1193"/>
      <c r="K17689" s="13"/>
    </row>
    <row r="17690" spans="2:11" hidden="1" outlineLevel="1">
      <c r="B17690" s="1600">
        <v>43320</v>
      </c>
      <c r="C17690" s="956" t="s">
        <v>525</v>
      </c>
      <c r="D17690" s="1193">
        <v>90</v>
      </c>
      <c r="E17690" s="956"/>
      <c r="F17690" s="956"/>
      <c r="G17690" s="1193"/>
      <c r="H17690" s="1009"/>
    </row>
    <row r="17691" spans="2:11" hidden="1" outlineLevel="1">
      <c r="B17691" s="1600">
        <v>43320</v>
      </c>
      <c r="C17691" s="956" t="s">
        <v>12</v>
      </c>
      <c r="D17691" s="1193">
        <v>70</v>
      </c>
      <c r="F17691" s="1722"/>
      <c r="G17691" s="1722"/>
      <c r="K17691" s="13"/>
    </row>
    <row r="17692" spans="2:11" hidden="1" outlineLevel="1">
      <c r="B17692" s="1600">
        <v>43320</v>
      </c>
      <c r="C17692" s="956" t="s">
        <v>111</v>
      </c>
      <c r="D17692" s="1193">
        <v>70</v>
      </c>
      <c r="F17692" s="1724"/>
      <c r="G17692" s="1725"/>
    </row>
    <row r="17693" spans="2:11" hidden="1" outlineLevel="1">
      <c r="B17693" s="1600">
        <v>43320</v>
      </c>
      <c r="C17693" s="956" t="s">
        <v>246</v>
      </c>
      <c r="D17693" s="1193">
        <v>160</v>
      </c>
      <c r="E17693" s="956"/>
      <c r="F17693" s="1193"/>
      <c r="G17693" s="956"/>
    </row>
    <row r="17694" spans="2:11" hidden="1" outlineLevel="1">
      <c r="B17694" s="1600">
        <v>43321</v>
      </c>
      <c r="C17694" s="1" t="s">
        <v>525</v>
      </c>
      <c r="D17694" s="2">
        <v>140</v>
      </c>
      <c r="F17694" s="956"/>
      <c r="G17694" s="956"/>
    </row>
    <row r="17695" spans="2:11" hidden="1" outlineLevel="1">
      <c r="B17695" s="1600">
        <v>43321</v>
      </c>
      <c r="C17695" s="956" t="s">
        <v>9977</v>
      </c>
      <c r="D17695" s="1193">
        <v>100</v>
      </c>
      <c r="F17695" s="1722"/>
      <c r="G17695" s="1726"/>
      <c r="I17695" s="72"/>
      <c r="K17695" s="2"/>
    </row>
    <row r="17696" spans="2:11" hidden="1" outlineLevel="1">
      <c r="B17696" s="1600">
        <v>43321</v>
      </c>
      <c r="C17696" s="956" t="s">
        <v>9978</v>
      </c>
      <c r="D17696" s="1193">
        <v>150</v>
      </c>
      <c r="F17696" s="1722"/>
      <c r="G17696" s="1726"/>
      <c r="I17696" s="32"/>
      <c r="K17696" s="2"/>
    </row>
    <row r="17697" spans="2:9" hidden="1" outlineLevel="1">
      <c r="B17697" s="1600">
        <v>43322</v>
      </c>
      <c r="C17697" s="956" t="s">
        <v>525</v>
      </c>
      <c r="D17697" s="1193">
        <v>130</v>
      </c>
      <c r="F17697" s="1724"/>
      <c r="G17697" s="1727"/>
    </row>
    <row r="17698" spans="2:9" hidden="1" outlineLevel="1">
      <c r="B17698" s="1600">
        <v>43322</v>
      </c>
      <c r="C17698" s="956" t="s">
        <v>132</v>
      </c>
      <c r="D17698" s="1193">
        <v>100</v>
      </c>
      <c r="F17698" s="956"/>
      <c r="G17698" s="956"/>
    </row>
    <row r="17699" spans="2:9" hidden="1" outlineLevel="1">
      <c r="B17699" s="1600">
        <v>43322</v>
      </c>
      <c r="C17699" s="956" t="s">
        <v>246</v>
      </c>
      <c r="D17699" s="1193">
        <v>70</v>
      </c>
      <c r="F17699" s="956"/>
      <c r="G17699" s="956"/>
    </row>
    <row r="17700" spans="2:9" hidden="1" outlineLevel="1">
      <c r="B17700" s="1600">
        <v>43323</v>
      </c>
      <c r="C17700" s="956" t="s">
        <v>187</v>
      </c>
      <c r="D17700" s="1193">
        <v>40</v>
      </c>
      <c r="E17700" s="956"/>
      <c r="F17700" s="1724"/>
      <c r="G17700" s="1727"/>
    </row>
    <row r="17701" spans="2:9" hidden="1" outlineLevel="1">
      <c r="B17701" s="1600">
        <v>43323</v>
      </c>
      <c r="C17701" s="956" t="s">
        <v>18</v>
      </c>
      <c r="D17701" s="1193">
        <v>175</v>
      </c>
      <c r="E17701" s="956"/>
      <c r="F17701" s="956" t="s">
        <v>132</v>
      </c>
      <c r="G17701" s="1193">
        <v>100</v>
      </c>
    </row>
    <row r="17702" spans="2:9" hidden="1" outlineLevel="1">
      <c r="B17702" s="1600">
        <v>43323</v>
      </c>
      <c r="C17702" s="956" t="s">
        <v>3903</v>
      </c>
      <c r="D17702" s="1193">
        <v>120</v>
      </c>
      <c r="E17702" s="956"/>
      <c r="F17702" s="956" t="s">
        <v>9981</v>
      </c>
      <c r="G17702" s="1193">
        <v>100</v>
      </c>
    </row>
    <row r="17703" spans="2:9" hidden="1" outlineLevel="1">
      <c r="B17703" s="1600">
        <v>43323</v>
      </c>
      <c r="C17703" s="956" t="s">
        <v>246</v>
      </c>
      <c r="D17703" s="1193">
        <v>170</v>
      </c>
      <c r="E17703" s="956"/>
      <c r="F17703" s="1193" t="s">
        <v>114</v>
      </c>
      <c r="G17703" s="1193">
        <v>100</v>
      </c>
      <c r="H17703" s="2"/>
      <c r="I17703" s="2"/>
    </row>
    <row r="17704" spans="2:9" hidden="1" outlineLevel="1">
      <c r="B17704" s="1600">
        <v>43323</v>
      </c>
      <c r="C17704" s="956" t="s">
        <v>51</v>
      </c>
      <c r="D17704" s="1193">
        <v>80</v>
      </c>
      <c r="E17704" s="956"/>
      <c r="F17704" s="1193" t="s">
        <v>850</v>
      </c>
      <c r="G17704" s="1193">
        <v>100</v>
      </c>
      <c r="H17704" s="2"/>
      <c r="I17704" s="2"/>
    </row>
    <row r="17705" spans="2:9" hidden="1" outlineLevel="1">
      <c r="B17705" s="1600">
        <v>43323</v>
      </c>
      <c r="C17705" s="956" t="s">
        <v>2556</v>
      </c>
      <c r="D17705" s="1193">
        <v>220</v>
      </c>
      <c r="F17705" s="956" t="s">
        <v>7717</v>
      </c>
      <c r="G17705" s="1193">
        <v>50</v>
      </c>
      <c r="H17705" s="2"/>
      <c r="I17705" s="2"/>
    </row>
    <row r="17706" spans="2:9" hidden="1" outlineLevel="1">
      <c r="B17706" s="1600">
        <v>43323</v>
      </c>
      <c r="C17706" s="956" t="s">
        <v>114</v>
      </c>
      <c r="D17706" s="1193">
        <v>170</v>
      </c>
      <c r="F17706" s="1193"/>
      <c r="G17706" s="1193">
        <f>SUM(G17701:G17705)</f>
        <v>450</v>
      </c>
      <c r="H17706" s="2"/>
      <c r="I17706" s="2"/>
    </row>
    <row r="17707" spans="2:9" hidden="1" outlineLevel="1">
      <c r="B17707" s="1600">
        <v>43324</v>
      </c>
      <c r="C17707" s="956" t="s">
        <v>289</v>
      </c>
      <c r="D17707" s="1193">
        <v>200</v>
      </c>
      <c r="F17707" s="1193"/>
      <c r="G17707" s="1193"/>
      <c r="H17707" s="2"/>
      <c r="I17707" s="2"/>
    </row>
    <row r="17708" spans="2:9" hidden="1" outlineLevel="1">
      <c r="B17708" s="1600">
        <v>43324</v>
      </c>
      <c r="C17708" s="956" t="s">
        <v>401</v>
      </c>
      <c r="D17708" s="1193">
        <v>45</v>
      </c>
      <c r="F17708" s="956" t="s">
        <v>9982</v>
      </c>
      <c r="G17708" s="1193">
        <v>500</v>
      </c>
      <c r="H17708" s="2"/>
      <c r="I17708" s="2"/>
    </row>
    <row r="17709" spans="2:9" hidden="1" outlineLevel="1">
      <c r="B17709" s="1600">
        <v>43324</v>
      </c>
      <c r="C17709" s="956" t="s">
        <v>4081</v>
      </c>
      <c r="D17709" s="1193">
        <v>350</v>
      </c>
      <c r="E17709" s="956"/>
      <c r="F17709" s="956"/>
      <c r="G17709" s="1193"/>
      <c r="H17709" s="2"/>
      <c r="I17709" s="2"/>
    </row>
    <row r="17710" spans="2:9" hidden="1" outlineLevel="1">
      <c r="B17710" s="1600">
        <v>43324</v>
      </c>
      <c r="C17710" s="956" t="s">
        <v>224</v>
      </c>
      <c r="D17710" s="1193">
        <v>170</v>
      </c>
      <c r="F17710" s="956"/>
      <c r="G17710" s="1193"/>
      <c r="H17710" s="2"/>
    </row>
    <row r="17711" spans="2:9" hidden="1" outlineLevel="1">
      <c r="B17711" s="1600">
        <v>43324</v>
      </c>
      <c r="C17711" s="956" t="s">
        <v>8022</v>
      </c>
      <c r="D17711" s="1193">
        <v>100</v>
      </c>
      <c r="E17711" s="956"/>
      <c r="F17711" s="1722"/>
      <c r="G17711" s="1728"/>
      <c r="H17711" s="2"/>
    </row>
    <row r="17712" spans="2:9" hidden="1" outlineLevel="1">
      <c r="B17712" s="1600">
        <v>43325</v>
      </c>
      <c r="C17712" s="956" t="s">
        <v>525</v>
      </c>
      <c r="D17712" s="1193">
        <v>200</v>
      </c>
      <c r="F17712" s="956"/>
      <c r="G17712" s="1193"/>
      <c r="H17712" s="7"/>
    </row>
    <row r="17713" spans="2:8" hidden="1" outlineLevel="1">
      <c r="B17713" s="1600">
        <v>43325</v>
      </c>
      <c r="C17713" s="956" t="s">
        <v>189</v>
      </c>
      <c r="D17713" s="1193">
        <v>560</v>
      </c>
      <c r="F17713" s="1722"/>
      <c r="G17713" s="1728"/>
      <c r="H17713" s="7"/>
    </row>
    <row r="17714" spans="2:8" hidden="1" outlineLevel="1">
      <c r="B17714" s="1600">
        <v>43325</v>
      </c>
      <c r="C17714" s="956" t="s">
        <v>9980</v>
      </c>
      <c r="D17714" s="1193">
        <v>500</v>
      </c>
      <c r="E17714" s="956"/>
      <c r="F17714" s="956"/>
      <c r="G17714" s="956"/>
      <c r="H17714" s="7"/>
    </row>
    <row r="17715" spans="2:8" hidden="1" outlineLevel="1">
      <c r="B17715" s="1600">
        <v>43325</v>
      </c>
      <c r="C17715" s="956" t="s">
        <v>246</v>
      </c>
      <c r="D17715" s="1193">
        <v>170</v>
      </c>
      <c r="F17715" s="1193"/>
      <c r="G17715" s="1193"/>
    </row>
    <row r="17716" spans="2:8" hidden="1" outlineLevel="1">
      <c r="B17716" s="1600">
        <v>43325</v>
      </c>
      <c r="C17716" s="956" t="s">
        <v>111</v>
      </c>
      <c r="D17716" s="1193">
        <v>40</v>
      </c>
      <c r="E17716" s="956"/>
      <c r="F17716" s="1193"/>
      <c r="G17716" s="1193"/>
    </row>
    <row r="17717" spans="2:8" hidden="1" outlineLevel="1">
      <c r="B17717" s="1600">
        <v>43326</v>
      </c>
      <c r="C17717" s="956" t="s">
        <v>525</v>
      </c>
      <c r="D17717" s="1193">
        <v>190</v>
      </c>
      <c r="E17717" s="956"/>
      <c r="F17717" s="956"/>
      <c r="G17717" s="1193"/>
    </row>
    <row r="17718" spans="2:8" hidden="1" outlineLevel="1">
      <c r="B17718" s="1600">
        <v>43326</v>
      </c>
      <c r="C17718" s="1" t="s">
        <v>9984</v>
      </c>
      <c r="D17718" s="2">
        <v>170</v>
      </c>
      <c r="E17718" s="956"/>
      <c r="F17718" s="1193"/>
      <c r="G17718" s="1193"/>
    </row>
    <row r="17719" spans="2:8" hidden="1" outlineLevel="1">
      <c r="B17719" s="1600">
        <v>43327</v>
      </c>
      <c r="C17719" s="956" t="s">
        <v>246</v>
      </c>
      <c r="D17719" s="1193">
        <v>180</v>
      </c>
      <c r="E17719" s="956"/>
      <c r="F17719" s="956"/>
      <c r="G17719" s="1193"/>
    </row>
    <row r="17720" spans="2:8" hidden="1" outlineLevel="1">
      <c r="B17720" s="1600">
        <v>43327</v>
      </c>
      <c r="C17720" s="956" t="s">
        <v>205</v>
      </c>
      <c r="D17720" s="1193">
        <v>140</v>
      </c>
      <c r="E17720" s="956"/>
      <c r="F17720" s="956"/>
      <c r="G17720" s="1193"/>
    </row>
    <row r="17721" spans="2:8" hidden="1" outlineLevel="1">
      <c r="B17721" s="1600">
        <v>43327</v>
      </c>
      <c r="C17721" s="956" t="s">
        <v>2863</v>
      </c>
      <c r="D17721" s="1193">
        <v>30</v>
      </c>
      <c r="F17721" s="1193"/>
      <c r="G17721" s="1193"/>
    </row>
    <row r="17722" spans="2:8" hidden="1" outlineLevel="1">
      <c r="B17722" s="1600">
        <v>43328</v>
      </c>
      <c r="C17722" s="956" t="s">
        <v>525</v>
      </c>
      <c r="D17722" s="1193">
        <v>120</v>
      </c>
      <c r="E17722" s="956"/>
      <c r="F17722" s="956"/>
      <c r="G17722" s="956"/>
    </row>
    <row r="17723" spans="2:8" hidden="1" outlineLevel="1">
      <c r="B17723" s="1600">
        <v>43329</v>
      </c>
      <c r="C17723" s="956" t="s">
        <v>525</v>
      </c>
      <c r="D17723" s="1193">
        <v>150</v>
      </c>
      <c r="F17723" s="1193"/>
      <c r="G17723" s="956"/>
    </row>
    <row r="17724" spans="2:8" hidden="1" outlineLevel="1">
      <c r="B17724" s="1600">
        <v>43329</v>
      </c>
      <c r="C17724" s="956" t="s">
        <v>18</v>
      </c>
      <c r="D17724" s="1193">
        <v>530</v>
      </c>
      <c r="E17724" s="956"/>
      <c r="F17724" s="1730"/>
      <c r="G17724" s="1193"/>
    </row>
    <row r="17725" spans="2:8" hidden="1" outlineLevel="1">
      <c r="B17725" s="1600">
        <v>43329</v>
      </c>
      <c r="C17725" s="956" t="s">
        <v>9986</v>
      </c>
      <c r="D17725" s="1193">
        <v>250</v>
      </c>
      <c r="F17725" s="956"/>
      <c r="G17725" s="956"/>
    </row>
    <row r="17726" spans="2:8" hidden="1" outlineLevel="1">
      <c r="B17726" s="1600">
        <v>43329</v>
      </c>
      <c r="C17726" s="956" t="s">
        <v>226</v>
      </c>
      <c r="D17726" s="1193">
        <v>50</v>
      </c>
      <c r="F17726" s="956"/>
      <c r="G17726" s="1193"/>
    </row>
    <row r="17727" spans="2:8" hidden="1" outlineLevel="1">
      <c r="B17727" s="1600">
        <v>43329</v>
      </c>
      <c r="C17727" s="956" t="s">
        <v>71</v>
      </c>
      <c r="D17727" s="1193">
        <v>10</v>
      </c>
      <c r="F17727" s="1731"/>
      <c r="G17727" s="1193"/>
    </row>
    <row r="17728" spans="2:8" hidden="1" outlineLevel="1">
      <c r="B17728" s="1600">
        <v>43329</v>
      </c>
      <c r="C17728" s="956" t="s">
        <v>173</v>
      </c>
      <c r="D17728" s="1193">
        <v>110</v>
      </c>
      <c r="E17728" s="956"/>
      <c r="F17728" s="956"/>
      <c r="G17728" s="956"/>
    </row>
    <row r="17729" spans="2:15" hidden="1" outlineLevel="1">
      <c r="B17729" s="1600">
        <v>43329</v>
      </c>
      <c r="C17729" s="956" t="s">
        <v>23</v>
      </c>
      <c r="D17729" s="1193">
        <v>560</v>
      </c>
      <c r="E17729" s="956"/>
      <c r="F17729" s="956"/>
      <c r="G17729" s="956"/>
      <c r="H17729"/>
      <c r="I17729"/>
      <c r="J17729"/>
      <c r="K17729"/>
      <c r="L17729"/>
      <c r="M17729"/>
      <c r="N17729"/>
      <c r="O17729"/>
    </row>
    <row r="17730" spans="2:15" hidden="1" outlineLevel="1">
      <c r="B17730" s="1600">
        <v>43330</v>
      </c>
      <c r="C17730" s="956" t="s">
        <v>9988</v>
      </c>
      <c r="D17730" s="1193">
        <v>584</v>
      </c>
      <c r="E17730" s="956"/>
      <c r="F17730" s="956"/>
      <c r="G17730" s="956"/>
    </row>
    <row r="17731" spans="2:15" hidden="1" outlineLevel="1">
      <c r="B17731" s="1600">
        <v>43330</v>
      </c>
      <c r="C17731" s="956" t="s">
        <v>187</v>
      </c>
      <c r="D17731" s="1193">
        <v>30</v>
      </c>
      <c r="F17731" s="956"/>
      <c r="G17731" s="956"/>
      <c r="I17731" s="32"/>
      <c r="K17731" s="2"/>
    </row>
    <row r="17732" spans="2:15" hidden="1" outlineLevel="1">
      <c r="B17732" s="1600">
        <v>43330</v>
      </c>
      <c r="C17732" s="1193" t="s">
        <v>367</v>
      </c>
      <c r="D17732" s="1193">
        <v>5</v>
      </c>
      <c r="E17732" s="956"/>
      <c r="F17732" s="956"/>
      <c r="G17732" s="956"/>
      <c r="I17732" s="32"/>
      <c r="K17732" s="2"/>
    </row>
    <row r="17733" spans="2:15" hidden="1" outlineLevel="1">
      <c r="B17733" s="1600">
        <v>43330</v>
      </c>
      <c r="C17733" s="1732" t="s">
        <v>51</v>
      </c>
      <c r="D17733" s="1193">
        <v>80</v>
      </c>
      <c r="E17733" s="956"/>
      <c r="F17733" s="1722"/>
      <c r="G17733" s="1728"/>
    </row>
    <row r="17734" spans="2:15" hidden="1" outlineLevel="1">
      <c r="B17734" s="1600">
        <v>43330</v>
      </c>
      <c r="C17734" s="1732" t="s">
        <v>9990</v>
      </c>
      <c r="D17734" s="1193">
        <v>160</v>
      </c>
      <c r="F17734" s="1193"/>
      <c r="G17734" s="956"/>
    </row>
    <row r="17735" spans="2:15" hidden="1" outlineLevel="1">
      <c r="B17735" s="1600">
        <v>43330</v>
      </c>
      <c r="C17735" s="1754" t="s">
        <v>7913</v>
      </c>
      <c r="D17735" s="1755">
        <v>400</v>
      </c>
      <c r="F17735" s="956"/>
      <c r="G17735" s="956"/>
    </row>
    <row r="17736" spans="2:15" hidden="1" outlineLevel="1">
      <c r="B17736" s="1600">
        <v>43330</v>
      </c>
      <c r="C17736" s="1732" t="s">
        <v>9997</v>
      </c>
      <c r="D17736" s="1193">
        <v>320</v>
      </c>
      <c r="E17736" s="956"/>
      <c r="F17736" s="956"/>
      <c r="G17736" s="956"/>
    </row>
    <row r="17737" spans="2:15" hidden="1" outlineLevel="1">
      <c r="B17737" s="1600">
        <v>43331</v>
      </c>
      <c r="C17737" s="956" t="s">
        <v>246</v>
      </c>
      <c r="D17737" s="1193">
        <v>110</v>
      </c>
      <c r="E17737" s="956"/>
      <c r="F17737" s="956"/>
      <c r="G17737" s="956"/>
    </row>
    <row r="17738" spans="2:15" hidden="1" outlineLevel="1">
      <c r="B17738" s="1600">
        <v>43331</v>
      </c>
      <c r="C17738" s="956" t="s">
        <v>9998</v>
      </c>
      <c r="D17738" s="1193">
        <v>100</v>
      </c>
      <c r="F17738" s="956"/>
      <c r="G17738" s="956"/>
    </row>
    <row r="17739" spans="2:15" hidden="1" outlineLevel="1">
      <c r="B17739" s="1600">
        <v>43331</v>
      </c>
      <c r="C17739" s="956" t="s">
        <v>9999</v>
      </c>
      <c r="D17739" s="1193">
        <v>100</v>
      </c>
      <c r="E17739" s="956"/>
      <c r="F17739" s="956"/>
      <c r="G17739" s="956"/>
    </row>
    <row r="17740" spans="2:15" hidden="1" outlineLevel="1">
      <c r="B17740" s="1600">
        <v>43331</v>
      </c>
      <c r="C17740" s="956" t="s">
        <v>80</v>
      </c>
      <c r="D17740" s="1193">
        <v>50</v>
      </c>
      <c r="F17740" s="956"/>
      <c r="G17740" s="956"/>
    </row>
    <row r="17741" spans="2:15" hidden="1" outlineLevel="1">
      <c r="B17741" s="1600">
        <v>43331</v>
      </c>
      <c r="C17741" s="1729" t="s">
        <v>51</v>
      </c>
      <c r="D17741" s="1193">
        <v>520</v>
      </c>
      <c r="E17741" s="956"/>
      <c r="F17741" s="1193"/>
      <c r="G17741" s="956"/>
    </row>
    <row r="17742" spans="2:15" hidden="1" outlineLevel="1">
      <c r="B17742" s="1600">
        <v>43331</v>
      </c>
      <c r="C17742" s="956" t="s">
        <v>289</v>
      </c>
      <c r="D17742" s="1193">
        <v>40</v>
      </c>
      <c r="F17742" s="956"/>
      <c r="G17742" s="956"/>
    </row>
    <row r="17743" spans="2:15" hidden="1" outlineLevel="1">
      <c r="B17743" s="1600">
        <v>43331</v>
      </c>
      <c r="C17743" s="956" t="s">
        <v>114</v>
      </c>
      <c r="D17743" s="1193">
        <v>50</v>
      </c>
      <c r="F17743" s="1193"/>
      <c r="G17743" s="956"/>
    </row>
    <row r="17744" spans="2:15" hidden="1" outlineLevel="1">
      <c r="B17744" s="1600">
        <v>43332</v>
      </c>
      <c r="C17744" s="956" t="s">
        <v>525</v>
      </c>
      <c r="D17744" s="1193">
        <v>189</v>
      </c>
      <c r="F17744" s="1193"/>
      <c r="G17744" s="956"/>
    </row>
    <row r="17745" spans="2:10" hidden="1" outlineLevel="1">
      <c r="B17745" s="1600">
        <v>43332</v>
      </c>
      <c r="C17745" s="956" t="s">
        <v>246</v>
      </c>
      <c r="D17745" s="1193">
        <v>160</v>
      </c>
      <c r="E17745" s="956"/>
      <c r="F17745" s="956"/>
      <c r="G17745" s="956"/>
    </row>
    <row r="17746" spans="2:10" hidden="1" outlineLevel="1">
      <c r="B17746" s="1600">
        <v>43332</v>
      </c>
      <c r="C17746" s="956" t="s">
        <v>247</v>
      </c>
      <c r="D17746" s="1193">
        <v>105</v>
      </c>
      <c r="E17746" s="956"/>
      <c r="F17746" s="956"/>
      <c r="G17746" s="956"/>
    </row>
    <row r="17747" spans="2:10" hidden="1" outlineLevel="1">
      <c r="B17747" s="1600">
        <v>43332</v>
      </c>
      <c r="C17747" s="956" t="s">
        <v>10002</v>
      </c>
      <c r="D17747" s="1193">
        <v>150</v>
      </c>
      <c r="E17747" s="956"/>
      <c r="F17747" s="956"/>
      <c r="G17747" s="956"/>
    </row>
    <row r="17748" spans="2:10" hidden="1" outlineLevel="1">
      <c r="B17748" s="1600">
        <v>43333</v>
      </c>
      <c r="C17748" s="1" t="s">
        <v>367</v>
      </c>
      <c r="D17748" s="2">
        <v>5</v>
      </c>
      <c r="F17748" s="1193"/>
      <c r="G17748" s="956"/>
    </row>
    <row r="17749" spans="2:10" hidden="1" outlineLevel="1">
      <c r="B17749" s="1600">
        <v>43333</v>
      </c>
      <c r="C17749" s="956" t="s">
        <v>525</v>
      </c>
      <c r="D17749" s="1193">
        <v>100</v>
      </c>
      <c r="F17749" s="1193"/>
      <c r="G17749" s="956"/>
    </row>
    <row r="17750" spans="2:10" hidden="1" outlineLevel="1">
      <c r="B17750" s="1600">
        <v>43333</v>
      </c>
      <c r="C17750" s="956" t="s">
        <v>2796</v>
      </c>
      <c r="D17750" s="1193">
        <v>130</v>
      </c>
      <c r="E17750" s="956"/>
      <c r="F17750" s="1193"/>
      <c r="G17750" s="956"/>
      <c r="H17750" s="7"/>
    </row>
    <row r="17751" spans="2:10" hidden="1" outlineLevel="1">
      <c r="B17751" s="1600">
        <v>43333</v>
      </c>
      <c r="C17751" s="956" t="s">
        <v>18</v>
      </c>
      <c r="D17751" s="1193">
        <v>452</v>
      </c>
      <c r="E17751" s="956"/>
      <c r="F17751" s="956"/>
      <c r="G17751" s="956"/>
      <c r="H17751" s="7"/>
    </row>
    <row r="17752" spans="2:10" hidden="1" outlineLevel="1">
      <c r="B17752" s="1600">
        <v>43333</v>
      </c>
      <c r="C17752" s="956" t="s">
        <v>431</v>
      </c>
      <c r="D17752" s="1193">
        <v>8</v>
      </c>
      <c r="E17752" s="956"/>
      <c r="F17752" s="956"/>
      <c r="G17752" s="956"/>
      <c r="J17752" s="7"/>
    </row>
    <row r="17753" spans="2:10" hidden="1" outlineLevel="1">
      <c r="B17753" s="1600">
        <v>43333</v>
      </c>
      <c r="C17753" s="956" t="s">
        <v>10006</v>
      </c>
      <c r="D17753" s="1193">
        <v>800</v>
      </c>
      <c r="F17753" s="1193"/>
      <c r="G17753" s="956"/>
      <c r="J17753" s="7"/>
    </row>
    <row r="17754" spans="2:10" hidden="1" outlineLevel="1">
      <c r="B17754" s="1600">
        <v>43333</v>
      </c>
      <c r="C17754" s="956" t="s">
        <v>23</v>
      </c>
      <c r="D17754" s="1193">
        <v>220</v>
      </c>
      <c r="E17754" s="956"/>
      <c r="F17754" s="1193"/>
      <c r="G17754" s="956"/>
    </row>
    <row r="17755" spans="2:10" hidden="1" outlineLevel="1">
      <c r="B17755" s="1600">
        <v>43334</v>
      </c>
      <c r="C17755" s="956" t="s">
        <v>525</v>
      </c>
      <c r="D17755" s="1193">
        <v>80</v>
      </c>
      <c r="E17755" s="956"/>
      <c r="F17755" s="956"/>
      <c r="G17755" s="956"/>
      <c r="H17755" s="2"/>
    </row>
    <row r="17756" spans="2:10" hidden="1" outlineLevel="1">
      <c r="B17756" s="1600">
        <v>43334</v>
      </c>
      <c r="C17756" s="956" t="s">
        <v>131</v>
      </c>
      <c r="D17756" s="1193">
        <v>70</v>
      </c>
      <c r="E17756" s="956"/>
      <c r="F17756" s="956"/>
      <c r="G17756" s="956"/>
    </row>
    <row r="17757" spans="2:10" hidden="1" outlineLevel="1">
      <c r="B17757" s="1600">
        <v>43335</v>
      </c>
      <c r="C17757" s="956" t="s">
        <v>525</v>
      </c>
      <c r="D17757" s="1193">
        <v>40</v>
      </c>
      <c r="E17757" s="956"/>
      <c r="F17757" s="956"/>
      <c r="G17757" s="956"/>
    </row>
    <row r="17758" spans="2:10" hidden="1" outlineLevel="1">
      <c r="B17758" s="1600">
        <v>43335</v>
      </c>
      <c r="C17758" s="1732" t="s">
        <v>12</v>
      </c>
      <c r="D17758" s="1193">
        <v>80</v>
      </c>
      <c r="E17758" s="956"/>
      <c r="F17758" s="956"/>
      <c r="G17758" s="956"/>
    </row>
    <row r="17759" spans="2:10" hidden="1" outlineLevel="1">
      <c r="B17759" s="1600">
        <v>43335</v>
      </c>
      <c r="C17759" s="1732" t="s">
        <v>57</v>
      </c>
      <c r="D17759" s="1193">
        <v>130</v>
      </c>
      <c r="E17759" s="956"/>
      <c r="F17759" s="956"/>
      <c r="G17759" s="956"/>
    </row>
    <row r="17760" spans="2:10" hidden="1" outlineLevel="1">
      <c r="B17760" s="1600">
        <v>43335</v>
      </c>
      <c r="C17760" s="956" t="s">
        <v>246</v>
      </c>
      <c r="D17760" s="1193">
        <v>80</v>
      </c>
      <c r="E17760" s="956"/>
      <c r="F17760" s="956"/>
      <c r="G17760" s="956"/>
    </row>
    <row r="17761" spans="2:7" hidden="1" outlineLevel="1">
      <c r="B17761" s="1600">
        <v>43335</v>
      </c>
      <c r="C17761" s="956" t="s">
        <v>7102</v>
      </c>
      <c r="D17761" s="1193">
        <v>420</v>
      </c>
      <c r="F17761" s="956"/>
      <c r="G17761" s="956"/>
    </row>
    <row r="17762" spans="2:7" hidden="1" outlineLevel="1">
      <c r="B17762" s="1600">
        <v>43335</v>
      </c>
      <c r="C17762" s="956" t="s">
        <v>23</v>
      </c>
      <c r="D17762" s="1193">
        <v>150</v>
      </c>
      <c r="E17762" s="956"/>
      <c r="F17762" s="956"/>
      <c r="G17762" s="956"/>
    </row>
    <row r="17763" spans="2:7" hidden="1" outlineLevel="1">
      <c r="B17763" s="1600">
        <v>43335</v>
      </c>
      <c r="C17763" s="956" t="s">
        <v>8807</v>
      </c>
      <c r="D17763" s="1193">
        <v>50</v>
      </c>
      <c r="F17763" s="956"/>
      <c r="G17763" s="956"/>
    </row>
    <row r="17764" spans="2:7" hidden="1" outlineLevel="1">
      <c r="B17764" s="1600">
        <v>43335</v>
      </c>
      <c r="C17764" s="956" t="s">
        <v>4068</v>
      </c>
      <c r="D17764" s="1193">
        <v>30</v>
      </c>
      <c r="F17764" s="956"/>
      <c r="G17764" s="956"/>
    </row>
    <row r="17765" spans="2:7" hidden="1" outlineLevel="1">
      <c r="B17765" s="1600">
        <v>43336</v>
      </c>
      <c r="C17765" s="956" t="s">
        <v>525</v>
      </c>
      <c r="D17765" s="1193">
        <v>30</v>
      </c>
      <c r="F17765" s="956"/>
      <c r="G17765" s="956"/>
    </row>
    <row r="17766" spans="2:7" hidden="1" outlineLevel="1">
      <c r="B17766" s="1600">
        <v>43336</v>
      </c>
      <c r="C17766" s="956" t="s">
        <v>7102</v>
      </c>
      <c r="D17766" s="1193">
        <v>160</v>
      </c>
      <c r="E17766" s="956"/>
      <c r="F17766" s="956"/>
      <c r="G17766" s="956"/>
    </row>
    <row r="17767" spans="2:7" hidden="1" outlineLevel="1">
      <c r="B17767" s="1600">
        <v>43337</v>
      </c>
      <c r="C17767" s="1" t="s">
        <v>246</v>
      </c>
      <c r="D17767" s="2">
        <v>100</v>
      </c>
    </row>
    <row r="17768" spans="2:7" hidden="1" outlineLevel="1">
      <c r="B17768" s="1600">
        <v>43337</v>
      </c>
      <c r="C17768" s="1" t="s">
        <v>111</v>
      </c>
      <c r="D17768" s="2">
        <v>50</v>
      </c>
    </row>
    <row r="17769" spans="2:7" hidden="1" outlineLevel="1">
      <c r="B17769" s="1600">
        <v>43338</v>
      </c>
      <c r="C17769" s="1" t="s">
        <v>18</v>
      </c>
      <c r="D17769" s="2">
        <v>10</v>
      </c>
    </row>
    <row r="17770" spans="2:7" hidden="1" outlineLevel="1">
      <c r="B17770" s="1600">
        <v>43338</v>
      </c>
      <c r="C17770" s="1" t="s">
        <v>901</v>
      </c>
      <c r="D17770" s="2">
        <v>40</v>
      </c>
    </row>
    <row r="17771" spans="2:7" hidden="1" outlineLevel="1">
      <c r="B17771" s="1600">
        <v>43338</v>
      </c>
      <c r="C17771" s="1" t="s">
        <v>246</v>
      </c>
      <c r="D17771" s="2">
        <v>220</v>
      </c>
    </row>
    <row r="17772" spans="2:7" hidden="1" outlineLevel="1">
      <c r="B17772" s="1600">
        <v>43338</v>
      </c>
      <c r="C17772" s="1" t="s">
        <v>247</v>
      </c>
      <c r="D17772" s="2">
        <v>130</v>
      </c>
      <c r="E17772" s="1733"/>
    </row>
    <row r="17773" spans="2:7" hidden="1" outlineLevel="1">
      <c r="B17773" s="1733">
        <v>43338</v>
      </c>
      <c r="C17773" s="182" t="s">
        <v>10020</v>
      </c>
      <c r="D17773" s="210">
        <v>500</v>
      </c>
    </row>
    <row r="17774" spans="2:7" hidden="1" outlineLevel="1">
      <c r="B17774" s="1600">
        <v>43338</v>
      </c>
      <c r="C17774" s="1" t="s">
        <v>516</v>
      </c>
      <c r="D17774" s="2">
        <v>100</v>
      </c>
    </row>
    <row r="17775" spans="2:7" hidden="1" outlineLevel="1">
      <c r="B17775" s="1600">
        <v>43338</v>
      </c>
      <c r="C17775" s="1" t="s">
        <v>289</v>
      </c>
      <c r="D17775" s="2">
        <v>50</v>
      </c>
    </row>
    <row r="17776" spans="2:7" hidden="1" outlineLevel="1">
      <c r="B17776" s="1600">
        <v>43338</v>
      </c>
      <c r="C17776" s="1" t="s">
        <v>401</v>
      </c>
      <c r="D17776" s="2">
        <v>60</v>
      </c>
    </row>
    <row r="17777" spans="2:5" hidden="1" outlineLevel="1">
      <c r="B17777" s="1600">
        <v>43338</v>
      </c>
      <c r="C17777" s="1" t="s">
        <v>23</v>
      </c>
      <c r="D17777" s="2">
        <v>490</v>
      </c>
    </row>
    <row r="17778" spans="2:5" hidden="1" outlineLevel="1">
      <c r="B17778" s="1600">
        <v>43339</v>
      </c>
      <c r="C17778" s="1" t="s">
        <v>525</v>
      </c>
      <c r="D17778" s="2">
        <v>170</v>
      </c>
    </row>
    <row r="17779" spans="2:5" hidden="1" outlineLevel="1">
      <c r="B17779" s="1600">
        <v>43339</v>
      </c>
      <c r="C17779" s="1" t="s">
        <v>111</v>
      </c>
      <c r="D17779" s="2">
        <v>50</v>
      </c>
      <c r="E17779" s="956"/>
    </row>
    <row r="17780" spans="2:5" hidden="1" outlineLevel="1">
      <c r="B17780" s="1600">
        <v>43339</v>
      </c>
      <c r="C17780" s="1" t="s">
        <v>114</v>
      </c>
      <c r="D17780" s="2">
        <v>70</v>
      </c>
    </row>
    <row r="17781" spans="2:5" hidden="1" outlineLevel="1">
      <c r="B17781" s="1600">
        <v>43340</v>
      </c>
      <c r="C17781" s="1" t="s">
        <v>525</v>
      </c>
      <c r="D17781" s="2">
        <v>130</v>
      </c>
    </row>
    <row r="17782" spans="2:5" hidden="1" outlineLevel="1">
      <c r="B17782" s="1600">
        <v>43340</v>
      </c>
      <c r="C17782" s="1" t="s">
        <v>246</v>
      </c>
      <c r="D17782" s="2">
        <v>210</v>
      </c>
    </row>
    <row r="17783" spans="2:5" hidden="1" outlineLevel="1">
      <c r="B17783" s="1600">
        <v>43340</v>
      </c>
      <c r="C17783" s="1" t="s">
        <v>114</v>
      </c>
      <c r="D17783" s="2">
        <v>200</v>
      </c>
    </row>
    <row r="17784" spans="2:5" hidden="1" outlineLevel="1">
      <c r="B17784" s="1600">
        <v>43341</v>
      </c>
      <c r="C17784" s="1" t="s">
        <v>525</v>
      </c>
      <c r="D17784" s="2">
        <v>160</v>
      </c>
    </row>
    <row r="17785" spans="2:5" hidden="1" outlineLevel="1">
      <c r="B17785" s="1600">
        <v>43341</v>
      </c>
      <c r="C17785" s="1" t="s">
        <v>246</v>
      </c>
      <c r="D17785" s="2">
        <v>40</v>
      </c>
    </row>
    <row r="17786" spans="2:5" hidden="1" outlineLevel="1">
      <c r="B17786" s="1600">
        <v>43342</v>
      </c>
      <c r="C17786" s="1" t="s">
        <v>525</v>
      </c>
      <c r="D17786" s="2">
        <v>190</v>
      </c>
    </row>
    <row r="17787" spans="2:5" hidden="1" outlineLevel="1">
      <c r="B17787" s="1600">
        <v>43342</v>
      </c>
      <c r="C17787" s="1" t="s">
        <v>51</v>
      </c>
      <c r="D17787" s="2">
        <v>140</v>
      </c>
    </row>
    <row r="17788" spans="2:5" hidden="1" outlineLevel="1">
      <c r="B17788" s="1600">
        <v>43342</v>
      </c>
      <c r="C17788" s="1" t="s">
        <v>918</v>
      </c>
      <c r="D17788" s="2">
        <v>100</v>
      </c>
    </row>
    <row r="17789" spans="2:5" hidden="1" outlineLevel="1">
      <c r="B17789" s="1600">
        <v>43342</v>
      </c>
      <c r="C17789" s="1" t="s">
        <v>10032</v>
      </c>
      <c r="D17789" s="2">
        <v>10</v>
      </c>
    </row>
    <row r="17790" spans="2:5" hidden="1" outlineLevel="1">
      <c r="B17790" s="1600">
        <v>43342</v>
      </c>
      <c r="C17790" s="1" t="s">
        <v>114</v>
      </c>
      <c r="D17790" s="2">
        <v>60</v>
      </c>
    </row>
    <row r="17791" spans="2:5" hidden="1" outlineLevel="1">
      <c r="B17791" s="1600">
        <v>43342</v>
      </c>
      <c r="C17791" s="1" t="s">
        <v>9997</v>
      </c>
      <c r="D17791" s="2">
        <v>420</v>
      </c>
    </row>
    <row r="17792" spans="2:5" hidden="1" outlineLevel="1">
      <c r="B17792" s="1600">
        <v>43342</v>
      </c>
      <c r="C17792" s="1" t="s">
        <v>23</v>
      </c>
      <c r="D17792" s="2">
        <v>100</v>
      </c>
    </row>
    <row r="17793" spans="1:12" hidden="1" outlineLevel="1">
      <c r="B17793" s="1600">
        <v>43343</v>
      </c>
      <c r="C17793" s="1" t="s">
        <v>525</v>
      </c>
      <c r="D17793" s="2">
        <v>130</v>
      </c>
    </row>
    <row r="17794" spans="1:12" hidden="1" outlineLevel="1">
      <c r="B17794" s="1600">
        <v>43343</v>
      </c>
      <c r="C17794" s="1" t="s">
        <v>12</v>
      </c>
      <c r="D17794" s="2">
        <v>320</v>
      </c>
      <c r="E17794" s="1" t="s">
        <v>3088</v>
      </c>
    </row>
    <row r="17795" spans="1:12" hidden="1" outlineLevel="1">
      <c r="B17795" s="1600">
        <v>43343</v>
      </c>
      <c r="C17795" s="1" t="s">
        <v>9997</v>
      </c>
      <c r="D17795" s="2">
        <v>150</v>
      </c>
      <c r="E17795" s="1">
        <v>300</v>
      </c>
    </row>
    <row r="17796" spans="1:12" collapsed="1"/>
    <row r="17797" spans="1:12">
      <c r="B17797" s="2472">
        <v>43344</v>
      </c>
      <c r="C17797" s="2472"/>
      <c r="D17797" s="2472"/>
      <c r="E17797" s="2472"/>
      <c r="F17797" s="2472"/>
      <c r="G17797" s="2472"/>
      <c r="H17797" s="2472"/>
      <c r="I17797" s="2472"/>
      <c r="J17797" s="2472"/>
      <c r="K17797" s="2472"/>
      <c r="L17797" s="2472"/>
    </row>
    <row r="17798" spans="1:12" hidden="1" outlineLevel="1">
      <c r="B17798" s="2473" t="s">
        <v>0</v>
      </c>
      <c r="C17798" s="2473"/>
      <c r="D17798" s="2473"/>
      <c r="I17798" s="249"/>
      <c r="J17798" s="236"/>
      <c r="K17798" s="2"/>
    </row>
    <row r="17799" spans="1:12" hidden="1" outlineLevel="1">
      <c r="B17799" s="3" t="s">
        <v>115</v>
      </c>
      <c r="C17799" s="3" t="s">
        <v>116</v>
      </c>
      <c r="D17799" s="4" t="s">
        <v>4</v>
      </c>
      <c r="I17799" s="249"/>
      <c r="J17799" s="236"/>
      <c r="K17799" s="2"/>
    </row>
    <row r="17800" spans="1:12" hidden="1" outlineLevel="1">
      <c r="A17800" s="438" t="s">
        <v>7431</v>
      </c>
      <c r="B17800" s="1323">
        <v>43358</v>
      </c>
      <c r="C17800" s="463" t="s">
        <v>6436</v>
      </c>
      <c r="D17800" s="1002">
        <v>1000</v>
      </c>
      <c r="E17800" s="28"/>
      <c r="K17800" s="70"/>
    </row>
    <row r="17801" spans="1:12" hidden="1" outlineLevel="1">
      <c r="A17801" s="438" t="s">
        <v>7431</v>
      </c>
      <c r="B17801" s="1323">
        <v>43358</v>
      </c>
      <c r="C17801" s="463" t="s">
        <v>6437</v>
      </c>
      <c r="D17801" s="1002">
        <v>2160</v>
      </c>
      <c r="E17801" s="28"/>
      <c r="K17801" s="70"/>
    </row>
    <row r="17802" spans="1:12" hidden="1" outlineLevel="1">
      <c r="A17802" s="438" t="s">
        <v>421</v>
      </c>
      <c r="B17802" s="1323">
        <v>43358</v>
      </c>
      <c r="C17802" s="1324" t="s">
        <v>6</v>
      </c>
      <c r="D17802" s="1325">
        <v>5000</v>
      </c>
      <c r="E17802" s="28"/>
      <c r="K17802" s="70"/>
    </row>
    <row r="17803" spans="1:12" hidden="1" outlineLevel="1">
      <c r="A17803" s="438" t="s">
        <v>421</v>
      </c>
      <c r="B17803" s="1323" t="s">
        <v>608</v>
      </c>
      <c r="C17803" s="554" t="s">
        <v>475</v>
      </c>
      <c r="D17803" s="1492" t="s">
        <v>608</v>
      </c>
      <c r="E17803" s="1290"/>
      <c r="F17803" s="298" t="s">
        <v>4856</v>
      </c>
      <c r="G17803" s="298" t="s">
        <v>3065</v>
      </c>
      <c r="I17803" s="72"/>
      <c r="K17803" s="70"/>
    </row>
    <row r="17804" spans="1:12" hidden="1" outlineLevel="1">
      <c r="A17804" s="438" t="s">
        <v>421</v>
      </c>
      <c r="B17804" s="1323" t="s">
        <v>608</v>
      </c>
      <c r="C17804" s="554" t="s">
        <v>8676</v>
      </c>
      <c r="D17804" s="1492" t="s">
        <v>608</v>
      </c>
      <c r="E17804" s="72"/>
      <c r="F17804" s="1119" t="s">
        <v>3632</v>
      </c>
      <c r="G17804" s="1146">
        <v>0</v>
      </c>
      <c r="I17804" s="72"/>
      <c r="K17804" s="70"/>
    </row>
    <row r="17805" spans="1:12" hidden="1" outlineLevel="1">
      <c r="A17805" s="714" t="s">
        <v>464</v>
      </c>
      <c r="B17805" s="1326">
        <v>43369</v>
      </c>
      <c r="C17805" s="1327" t="s">
        <v>6501</v>
      </c>
      <c r="D17805" s="1328">
        <v>3760</v>
      </c>
      <c r="E17805" s="72"/>
      <c r="F17805" s="772" t="s">
        <v>9394</v>
      </c>
      <c r="G17805" s="773">
        <f>D17838</f>
        <v>180</v>
      </c>
      <c r="I17805" s="72"/>
      <c r="K17805" s="70"/>
    </row>
    <row r="17806" spans="1:12" hidden="1" outlineLevel="1">
      <c r="A17806" s="711" t="s">
        <v>7256</v>
      </c>
      <c r="B17806" s="1303" t="s">
        <v>608</v>
      </c>
      <c r="C17806" s="711" t="s">
        <v>656</v>
      </c>
      <c r="D17806" s="1464" t="s">
        <v>608</v>
      </c>
      <c r="E17806" s="72"/>
      <c r="F17806" s="772" t="s">
        <v>112</v>
      </c>
      <c r="G17806" s="773">
        <f>D17836</f>
        <v>774</v>
      </c>
      <c r="I17806" s="72"/>
      <c r="K17806" s="70"/>
    </row>
    <row r="17807" spans="1:12" hidden="1" outlineLevel="1">
      <c r="A17807" s="1478" t="s">
        <v>421</v>
      </c>
      <c r="B17807" s="1479" t="s">
        <v>608</v>
      </c>
      <c r="C17807" s="1478" t="s">
        <v>8992</v>
      </c>
      <c r="D17807" s="1493" t="s">
        <v>608</v>
      </c>
      <c r="E17807" s="72"/>
      <c r="F17807" s="772" t="s">
        <v>6</v>
      </c>
      <c r="G17807" s="1146">
        <f>D17802</f>
        <v>5000</v>
      </c>
      <c r="I17807" s="72"/>
      <c r="K17807" s="70"/>
    </row>
    <row r="17808" spans="1:12" hidden="1" outlineLevel="1">
      <c r="A17808" s="1478" t="s">
        <v>421</v>
      </c>
      <c r="B17808" s="1479" t="s">
        <v>608</v>
      </c>
      <c r="C17808" s="1478" t="s">
        <v>8991</v>
      </c>
      <c r="D17808" s="1493" t="s">
        <v>608</v>
      </c>
      <c r="E17808" s="72"/>
      <c r="F17808" s="772" t="s">
        <v>3732</v>
      </c>
      <c r="G17808" s="773">
        <f>D17800</f>
        <v>1000</v>
      </c>
      <c r="I17808" s="72"/>
      <c r="K17808" s="70"/>
    </row>
    <row r="17809" spans="1:12" hidden="1" outlineLevel="1">
      <c r="A17809" s="1478" t="s">
        <v>421</v>
      </c>
      <c r="B17809" s="1479" t="s">
        <v>608</v>
      </c>
      <c r="C17809" s="1478" t="s">
        <v>8990</v>
      </c>
      <c r="D17809" s="1493" t="s">
        <v>608</v>
      </c>
      <c r="E17809" s="72"/>
      <c r="F17809" s="772" t="s">
        <v>531</v>
      </c>
      <c r="G17809" s="1146">
        <f>D17801</f>
        <v>2160</v>
      </c>
      <c r="I17809" s="72"/>
      <c r="K17809" s="70"/>
    </row>
    <row r="17810" spans="1:12" hidden="1" outlineLevel="1">
      <c r="A17810" s="1478" t="s">
        <v>421</v>
      </c>
      <c r="B17810" s="1479">
        <v>43372</v>
      </c>
      <c r="C17810" s="1478" t="s">
        <v>9285</v>
      </c>
      <c r="D17810" s="1480">
        <v>349</v>
      </c>
      <c r="E17810" s="72"/>
      <c r="F17810" s="280" t="s">
        <v>195</v>
      </c>
      <c r="G17810" s="294">
        <f>SUM(G17805:G17809)</f>
        <v>9114</v>
      </c>
      <c r="I17810" s="72"/>
      <c r="K17810" s="70"/>
    </row>
    <row r="17811" spans="1:12" hidden="1" outlineLevel="1">
      <c r="A17811" s="1398" t="s">
        <v>7256</v>
      </c>
      <c r="B17811" s="1399">
        <v>43361</v>
      </c>
      <c r="C17811" s="1400" t="s">
        <v>27</v>
      </c>
      <c r="D17811" s="1401">
        <v>1296.82</v>
      </c>
      <c r="E17811" s="72"/>
      <c r="I17811" s="72"/>
      <c r="K17811" s="70"/>
    </row>
    <row r="17812" spans="1:12" hidden="1" outlineLevel="1">
      <c r="A17812" s="1398" t="s">
        <v>7256</v>
      </c>
      <c r="B17812" s="1399">
        <v>43369</v>
      </c>
      <c r="C17812" s="1400" t="s">
        <v>3304</v>
      </c>
      <c r="D17812" s="1401">
        <v>565.22</v>
      </c>
      <c r="E17812" s="1711"/>
      <c r="I17812" s="72"/>
      <c r="K17812" s="225"/>
    </row>
    <row r="17813" spans="1:12" hidden="1" outlineLevel="1">
      <c r="A17813" s="1398" t="s">
        <v>7256</v>
      </c>
      <c r="B17813" s="1399">
        <v>43369</v>
      </c>
      <c r="C17813" s="1400" t="s">
        <v>614</v>
      </c>
      <c r="D17813" s="1401">
        <v>352.82</v>
      </c>
      <c r="E17813" s="1711"/>
      <c r="I17813" s="32"/>
      <c r="K17813" s="225"/>
    </row>
    <row r="17814" spans="1:12" hidden="1" outlineLevel="1">
      <c r="A17814" s="709" t="s">
        <v>7600</v>
      </c>
      <c r="B17814" s="710" t="s">
        <v>608</v>
      </c>
      <c r="C17814" s="709" t="s">
        <v>3305</v>
      </c>
      <c r="D17814" s="590" t="s">
        <v>608</v>
      </c>
      <c r="E17814" s="183"/>
    </row>
    <row r="17815" spans="1:12" hidden="1" outlineLevel="1">
      <c r="A17815" s="545" t="s">
        <v>7431</v>
      </c>
      <c r="B17815" s="1520">
        <v>43344</v>
      </c>
      <c r="C17815" s="547" t="s">
        <v>7425</v>
      </c>
      <c r="D17815" s="1366">
        <v>40000</v>
      </c>
      <c r="E17815" s="733"/>
      <c r="G17815" s="2"/>
    </row>
    <row r="17816" spans="1:12" hidden="1" outlineLevel="1">
      <c r="A17816" s="545" t="s">
        <v>7431</v>
      </c>
      <c r="B17816" s="1520" t="s">
        <v>608</v>
      </c>
      <c r="C17816" s="547" t="s">
        <v>8079</v>
      </c>
      <c r="D17816" s="1366" t="s">
        <v>608</v>
      </c>
      <c r="E17816" s="28"/>
      <c r="I17816" s="72"/>
      <c r="K17816" s="2"/>
      <c r="L17816" s="13"/>
    </row>
    <row r="17817" spans="1:12" hidden="1" outlineLevel="1">
      <c r="A17817" s="545" t="s">
        <v>7431</v>
      </c>
      <c r="B17817" s="1520">
        <v>43344</v>
      </c>
      <c r="C17817" s="547" t="s">
        <v>7426</v>
      </c>
      <c r="D17817" s="1366">
        <v>30000</v>
      </c>
      <c r="E17817" s="28"/>
      <c r="F17817" s="630"/>
      <c r="G17817" s="630"/>
      <c r="H17817" s="1009"/>
      <c r="I17817" s="72"/>
      <c r="K17817" s="13"/>
      <c r="L17817" s="13"/>
    </row>
    <row r="17818" spans="1:12" hidden="1" outlineLevel="1">
      <c r="A17818" s="545" t="s">
        <v>7431</v>
      </c>
      <c r="B17818" s="1520">
        <v>43344</v>
      </c>
      <c r="C17818" s="547" t="s">
        <v>8819</v>
      </c>
      <c r="D17818" s="1366">
        <v>2500</v>
      </c>
      <c r="E17818" s="28"/>
      <c r="F17818" s="630"/>
      <c r="G17818" s="630"/>
      <c r="H17818" s="1009"/>
      <c r="I17818" s="72"/>
      <c r="K17818" s="13"/>
      <c r="L17818" s="13"/>
    </row>
    <row r="17819" spans="1:12" hidden="1" outlineLevel="1">
      <c r="A17819" s="545" t="s">
        <v>8802</v>
      </c>
      <c r="B17819" s="1520">
        <v>43344</v>
      </c>
      <c r="C17819" s="547" t="s">
        <v>7420</v>
      </c>
      <c r="D17819" s="1366">
        <v>9714</v>
      </c>
      <c r="E17819" s="28"/>
      <c r="F17819" s="630"/>
      <c r="G17819" s="630"/>
      <c r="H17819" s="1009"/>
      <c r="I17819" s="72"/>
      <c r="K17819" s="225"/>
      <c r="L17819" s="13"/>
    </row>
    <row r="17820" spans="1:12" hidden="1" outlineLevel="1">
      <c r="A17820" s="545" t="s">
        <v>8802</v>
      </c>
      <c r="B17820" s="1520">
        <v>43339</v>
      </c>
      <c r="C17820" s="547" t="s">
        <v>7422</v>
      </c>
      <c r="D17820" s="1366">
        <v>1296</v>
      </c>
      <c r="E17820" s="28"/>
      <c r="F17820" s="630"/>
      <c r="G17820" s="630"/>
      <c r="I17820" s="72"/>
      <c r="J17820" s="236"/>
      <c r="K17820" s="2"/>
      <c r="L17820" s="13"/>
    </row>
    <row r="17821" spans="1:12" hidden="1" outlineLevel="1">
      <c r="A17821" s="545" t="s">
        <v>7431</v>
      </c>
      <c r="B17821" s="1520" t="s">
        <v>608</v>
      </c>
      <c r="C17821" s="547" t="s">
        <v>7423</v>
      </c>
      <c r="D17821" s="691" t="s">
        <v>608</v>
      </c>
      <c r="E17821" s="28"/>
      <c r="H17821" s="1009"/>
      <c r="I17821" s="72"/>
      <c r="J17821" s="236"/>
      <c r="K17821" s="2"/>
      <c r="L17821" s="13"/>
    </row>
    <row r="17822" spans="1:12" hidden="1" outlineLevel="1">
      <c r="D17822" s="1"/>
      <c r="E17822" s="28"/>
      <c r="H17822" s="1009"/>
      <c r="I17822" s="249"/>
      <c r="J17822" s="236"/>
      <c r="K17822" s="2"/>
      <c r="L17822" s="13"/>
    </row>
    <row r="17823" spans="1:12" ht="15.75" hidden="1" outlineLevel="1">
      <c r="A17823" s="1273" t="s">
        <v>7430</v>
      </c>
      <c r="B17823" s="1410">
        <v>43337</v>
      </c>
      <c r="C17823" s="1273" t="s">
        <v>7428</v>
      </c>
      <c r="D17823" s="1789">
        <v>18659.91</v>
      </c>
      <c r="E17823" s="1711">
        <v>43353</v>
      </c>
      <c r="H17823" s="1009"/>
      <c r="I17823" s="249"/>
      <c r="J17823" s="236"/>
      <c r="K17823" s="2"/>
      <c r="L17823" s="13"/>
    </row>
    <row r="17824" spans="1:12" hidden="1" outlineLevel="1">
      <c r="A17824" s="1411" t="s">
        <v>7411</v>
      </c>
      <c r="B17824" s="1412">
        <v>43337</v>
      </c>
      <c r="C17824" s="1413" t="s">
        <v>7427</v>
      </c>
      <c r="D17824" s="1490">
        <v>1297</v>
      </c>
      <c r="E17824" s="1711">
        <v>43346</v>
      </c>
      <c r="I17824" s="249"/>
      <c r="J17824" s="236"/>
      <c r="K17824" s="2"/>
      <c r="L17824" s="13"/>
    </row>
    <row r="17825" spans="1:12" hidden="1" outlineLevel="1">
      <c r="A17825" s="1407" t="s">
        <v>5208</v>
      </c>
      <c r="B17825" s="1408" t="s">
        <v>608</v>
      </c>
      <c r="C17825" s="1407" t="s">
        <v>7429</v>
      </c>
      <c r="D17825" s="1409">
        <v>0</v>
      </c>
      <c r="H17825" s="1009"/>
      <c r="I17825" s="249"/>
      <c r="J17825" s="200"/>
      <c r="K17825" s="2"/>
      <c r="L17825" s="13"/>
    </row>
    <row r="17826" spans="1:12" hidden="1" outlineLevel="1">
      <c r="A17826" s="1485" t="s">
        <v>8749</v>
      </c>
      <c r="B17826" s="1788">
        <v>43337</v>
      </c>
      <c r="C17826" s="1486" t="s">
        <v>9006</v>
      </c>
      <c r="D17826" s="1759">
        <v>12664.82</v>
      </c>
      <c r="E17826" s="86">
        <v>43350</v>
      </c>
      <c r="H17826" s="1009"/>
      <c r="I17826" s="249"/>
      <c r="J17826" s="200"/>
      <c r="K17826" s="2"/>
      <c r="L17826" s="13"/>
    </row>
    <row r="17827" spans="1:12" hidden="1" outlineLevel="1">
      <c r="E17827" s="1290"/>
      <c r="H17827" s="1009"/>
      <c r="I17827" s="249"/>
      <c r="K17827" s="13"/>
      <c r="L17827" s="13"/>
    </row>
    <row r="17828" spans="1:12" ht="15.75" hidden="1" outlineLevel="1">
      <c r="A17828" s="1273" t="s">
        <v>7430</v>
      </c>
      <c r="B17828" s="1410">
        <v>43358</v>
      </c>
      <c r="C17828" s="1273" t="s">
        <v>7428</v>
      </c>
      <c r="D17828" s="1789">
        <v>21100</v>
      </c>
      <c r="E17828" s="1711"/>
      <c r="H17828" s="1009"/>
      <c r="I17828" s="249"/>
      <c r="K17828" s="13"/>
      <c r="L17828" s="13"/>
    </row>
    <row r="17829" spans="1:12" ht="15.75" hidden="1" outlineLevel="1">
      <c r="A17829" s="1273" t="s">
        <v>7430</v>
      </c>
      <c r="B17829" s="1410">
        <v>43368</v>
      </c>
      <c r="C17829" s="1273" t="s">
        <v>7428</v>
      </c>
      <c r="D17829" s="1789">
        <v>696.75</v>
      </c>
      <c r="E17829" s="1711">
        <v>43383</v>
      </c>
      <c r="H17829" s="1009"/>
      <c r="I17829" s="249"/>
      <c r="K17829" s="13"/>
      <c r="L17829" s="13"/>
    </row>
    <row r="17830" spans="1:12" hidden="1" outlineLevel="1">
      <c r="A17830" s="1411" t="s">
        <v>7411</v>
      </c>
      <c r="B17830" s="1412">
        <v>43368</v>
      </c>
      <c r="C17830" s="1413" t="s">
        <v>7427</v>
      </c>
      <c r="D17830" s="1490">
        <v>1296</v>
      </c>
      <c r="E17830" s="1711">
        <v>43377</v>
      </c>
      <c r="G17830" s="13"/>
      <c r="I17830" s="249"/>
      <c r="J17830" s="236"/>
      <c r="K17830" s="2"/>
      <c r="L17830" s="13"/>
    </row>
    <row r="17831" spans="1:12" hidden="1" outlineLevel="1">
      <c r="A17831" s="1407" t="s">
        <v>5208</v>
      </c>
      <c r="B17831" s="1408" t="s">
        <v>608</v>
      </c>
      <c r="C17831" s="1407" t="s">
        <v>7429</v>
      </c>
      <c r="D17831" s="1409">
        <v>0</v>
      </c>
      <c r="G17831" s="13"/>
      <c r="H17831" s="1009"/>
      <c r="I17831" s="249"/>
      <c r="J17831" s="200"/>
      <c r="K17831" s="2"/>
      <c r="L17831" s="13"/>
    </row>
    <row r="17832" spans="1:12" hidden="1" outlineLevel="1">
      <c r="A17832" s="1485" t="s">
        <v>8749</v>
      </c>
      <c r="B17832" s="1788">
        <v>43369</v>
      </c>
      <c r="C17832" s="1486" t="s">
        <v>9006</v>
      </c>
      <c r="D17832" s="1759">
        <v>35321</v>
      </c>
      <c r="E17832" s="86">
        <v>43381</v>
      </c>
      <c r="H17832" s="1009"/>
      <c r="I17832" s="249"/>
      <c r="K17832" s="13"/>
      <c r="L17832" s="13"/>
    </row>
    <row r="17833" spans="1:12" hidden="1" outlineLevel="1">
      <c r="E17833" s="28"/>
      <c r="F17833" s="182"/>
      <c r="G17833" s="182"/>
      <c r="H17833" s="1009"/>
      <c r="I17833" s="249"/>
      <c r="K17833" s="13"/>
      <c r="L17833" s="13"/>
    </row>
    <row r="17834" spans="1:12" hidden="1" outlineLevel="1">
      <c r="A17834" s="438" t="s">
        <v>421</v>
      </c>
      <c r="B17834" s="549">
        <v>43358</v>
      </c>
      <c r="C17834" s="554" t="s">
        <v>10033</v>
      </c>
      <c r="D17834" s="587">
        <f>30*43</f>
        <v>1290</v>
      </c>
      <c r="I17834" s="249"/>
      <c r="K17834" s="13"/>
      <c r="L17834" s="13"/>
    </row>
    <row r="17835" spans="1:12" ht="30" hidden="1" outlineLevel="1">
      <c r="A17835" s="438" t="s">
        <v>6087</v>
      </c>
      <c r="B17835" s="549">
        <v>43358</v>
      </c>
      <c r="C17835" s="554" t="s">
        <v>10058</v>
      </c>
      <c r="D17835" s="587">
        <f>12*43</f>
        <v>516</v>
      </c>
      <c r="E17835" s="72"/>
      <c r="H17835" s="1009"/>
      <c r="I17835" s="249"/>
      <c r="K17835" s="13"/>
      <c r="L17835" s="13"/>
    </row>
    <row r="17836" spans="1:12" hidden="1" outlineLevel="1">
      <c r="A17836" s="438" t="s">
        <v>421</v>
      </c>
      <c r="B17836" s="549">
        <v>43358</v>
      </c>
      <c r="C17836" s="554" t="s">
        <v>195</v>
      </c>
      <c r="D17836" s="587">
        <f>D17834-D17835</f>
        <v>774</v>
      </c>
      <c r="E17836" s="28"/>
      <c r="H17836" s="1009"/>
      <c r="I17836" s="249"/>
      <c r="K17836" s="13"/>
      <c r="L17836" s="13"/>
    </row>
    <row r="17837" spans="1:12" hidden="1" outlineLevel="1">
      <c r="D17837" s="1"/>
      <c r="E17837" s="28"/>
      <c r="H17837" s="1009"/>
      <c r="I17837" s="249"/>
      <c r="K17837" s="13"/>
      <c r="L17837" s="13"/>
    </row>
    <row r="17838" spans="1:12" hidden="1" outlineLevel="1">
      <c r="A17838" s="438" t="s">
        <v>421</v>
      </c>
      <c r="B17838" s="549">
        <v>43344</v>
      </c>
      <c r="C17838" s="554" t="s">
        <v>2598</v>
      </c>
      <c r="D17838" s="587">
        <v>180</v>
      </c>
      <c r="E17838" s="28"/>
      <c r="H17838" s="1009"/>
      <c r="I17838" s="249"/>
      <c r="K17838" s="13"/>
      <c r="L17838" s="13"/>
    </row>
    <row r="17839" spans="1:12" hidden="1" outlineLevel="1">
      <c r="B17839" s="249"/>
      <c r="E17839" s="399"/>
      <c r="F17839" s="182"/>
      <c r="G17839" s="182"/>
      <c r="H17839" s="1009"/>
      <c r="I17839" s="249"/>
      <c r="K17839" s="13"/>
      <c r="L17839" s="13"/>
    </row>
    <row r="17840" spans="1:12" hidden="1" outlineLevel="1">
      <c r="B17840" s="1600">
        <v>43344</v>
      </c>
      <c r="C17840" s="1754" t="s">
        <v>289</v>
      </c>
      <c r="D17840" s="1755">
        <v>50</v>
      </c>
      <c r="F17840" s="956"/>
      <c r="G17840" s="1718"/>
      <c r="I17840" s="249"/>
      <c r="K17840" s="13"/>
      <c r="L17840" s="13"/>
    </row>
    <row r="17841" spans="2:12" hidden="1" outlineLevel="1">
      <c r="B17841" s="1600">
        <v>43344</v>
      </c>
      <c r="C17841" s="1754" t="s">
        <v>172</v>
      </c>
      <c r="D17841" s="1755">
        <v>30</v>
      </c>
      <c r="E17841" s="956"/>
      <c r="F17841" s="956"/>
      <c r="G17841" s="1718"/>
      <c r="H17841" s="1009"/>
      <c r="I17841" s="32"/>
      <c r="K17841" s="13"/>
      <c r="L17841" s="13"/>
    </row>
    <row r="17842" spans="2:12" hidden="1" outlineLevel="1">
      <c r="B17842" s="1600">
        <v>43344</v>
      </c>
      <c r="C17842" s="1754" t="s">
        <v>918</v>
      </c>
      <c r="D17842" s="1755">
        <v>140</v>
      </c>
      <c r="F17842" s="1777"/>
      <c r="G17842" s="1720"/>
      <c r="H17842" s="1009"/>
      <c r="I17842" s="32"/>
      <c r="K17842" s="13"/>
      <c r="L17842" s="13"/>
    </row>
    <row r="17843" spans="2:12" hidden="1" outlineLevel="1">
      <c r="B17843" s="1600">
        <v>43344</v>
      </c>
      <c r="C17843" s="1754" t="s">
        <v>220</v>
      </c>
      <c r="D17843" s="1755">
        <v>30</v>
      </c>
      <c r="E17843" s="956"/>
      <c r="F17843" s="1787"/>
      <c r="G17843" s="1778"/>
      <c r="I17843" s="32"/>
      <c r="K17843" s="13"/>
      <c r="L17843" s="13"/>
    </row>
    <row r="17844" spans="2:12" hidden="1" outlineLevel="1">
      <c r="B17844" s="1600">
        <v>43344</v>
      </c>
      <c r="C17844" s="1754" t="s">
        <v>401</v>
      </c>
      <c r="D17844" s="1755">
        <v>60</v>
      </c>
      <c r="F17844" s="182" t="s">
        <v>10060</v>
      </c>
      <c r="G17844" s="631">
        <v>500</v>
      </c>
      <c r="I17844" s="32"/>
      <c r="K17844" s="13"/>
      <c r="L17844" s="13"/>
    </row>
    <row r="17845" spans="2:12" hidden="1" outlineLevel="1">
      <c r="B17845" s="1600">
        <v>43344</v>
      </c>
      <c r="C17845" s="956" t="s">
        <v>18</v>
      </c>
      <c r="D17845" s="1193">
        <v>600</v>
      </c>
      <c r="E17845" s="956"/>
      <c r="F17845" s="182" t="s">
        <v>10059</v>
      </c>
      <c r="G17845" s="210">
        <f>(14*7) + (3*30)</f>
        <v>188</v>
      </c>
      <c r="H17845" s="1009"/>
      <c r="I17845" s="32"/>
      <c r="K17845" s="13"/>
      <c r="L17845" s="13"/>
    </row>
    <row r="17846" spans="2:12" hidden="1" outlineLevel="1">
      <c r="B17846" s="1600">
        <v>43344</v>
      </c>
      <c r="C17846" s="1732" t="s">
        <v>10043</v>
      </c>
      <c r="D17846" s="1602">
        <v>100</v>
      </c>
      <c r="E17846" s="956"/>
      <c r="F17846" s="182" t="s">
        <v>10061</v>
      </c>
      <c r="G17846" s="210">
        <f>245+G17845</f>
        <v>433</v>
      </c>
      <c r="H17846" s="1009"/>
      <c r="I17846" s="32"/>
      <c r="K17846" s="13"/>
      <c r="L17846" s="13"/>
    </row>
    <row r="17847" spans="2:12" hidden="1" outlineLevel="1">
      <c r="B17847" s="1600">
        <v>43344</v>
      </c>
      <c r="C17847" s="1732" t="s">
        <v>516</v>
      </c>
      <c r="D17847" s="1602">
        <v>150</v>
      </c>
      <c r="E17847" s="956"/>
      <c r="F17847" s="182" t="s">
        <v>10062</v>
      </c>
      <c r="G17847" s="631">
        <f>500-433</f>
        <v>67</v>
      </c>
      <c r="I17847" s="32"/>
      <c r="K17847" s="13"/>
      <c r="L17847" s="13"/>
    </row>
    <row r="17848" spans="2:12" hidden="1" outlineLevel="1">
      <c r="B17848" s="1600">
        <v>43344</v>
      </c>
      <c r="C17848" s="1732" t="s">
        <v>525</v>
      </c>
      <c r="D17848" s="1602">
        <v>1300</v>
      </c>
      <c r="E17848" s="956"/>
      <c r="F17848" s="1819" t="s">
        <v>10084</v>
      </c>
      <c r="G17848" s="631">
        <v>500</v>
      </c>
      <c r="H17848" s="1820">
        <f>G17848+G17847</f>
        <v>567</v>
      </c>
      <c r="I17848" s="32"/>
      <c r="K17848" s="13"/>
      <c r="L17848" s="13"/>
    </row>
    <row r="17849" spans="2:12" hidden="1" outlineLevel="1">
      <c r="B17849" s="1600">
        <v>43344</v>
      </c>
      <c r="C17849" s="1732" t="s">
        <v>59</v>
      </c>
      <c r="D17849" s="1602">
        <v>140</v>
      </c>
      <c r="F17849" s="1722" t="s">
        <v>10085</v>
      </c>
      <c r="G17849" s="1723">
        <f>(40*7)+(11*7)</f>
        <v>357</v>
      </c>
      <c r="H17849" s="1009"/>
      <c r="I17849" s="32"/>
      <c r="K17849" s="13"/>
      <c r="L17849" s="13"/>
    </row>
    <row r="17850" spans="2:12" hidden="1" outlineLevel="1">
      <c r="B17850" s="1600">
        <v>43344</v>
      </c>
      <c r="C17850" s="1732" t="s">
        <v>23</v>
      </c>
      <c r="D17850" s="1775">
        <v>160</v>
      </c>
      <c r="F17850" s="1817" t="s">
        <v>10062</v>
      </c>
      <c r="G17850" s="1818">
        <f>H17848-G17849</f>
        <v>210</v>
      </c>
      <c r="I17850" s="32"/>
      <c r="K17850" s="13"/>
      <c r="L17850" s="13"/>
    </row>
    <row r="17851" spans="2:12" hidden="1" outlineLevel="1">
      <c r="B17851" s="1600">
        <v>43345</v>
      </c>
      <c r="C17851" s="1732" t="s">
        <v>289</v>
      </c>
      <c r="D17851" s="1775">
        <v>100</v>
      </c>
      <c r="E17851" s="151"/>
      <c r="F17851" s="1832" t="s">
        <v>10139</v>
      </c>
      <c r="G17851" s="1721">
        <f>26*7</f>
        <v>182</v>
      </c>
      <c r="I17851" s="32"/>
      <c r="K17851" s="13"/>
      <c r="L17851" s="13"/>
    </row>
    <row r="17852" spans="2:12" hidden="1" outlineLevel="1">
      <c r="B17852" s="1600">
        <v>43346</v>
      </c>
      <c r="C17852" s="1754" t="s">
        <v>525</v>
      </c>
      <c r="D17852" s="1755">
        <v>230</v>
      </c>
      <c r="E17852" s="956"/>
      <c r="F17852" s="1817" t="s">
        <v>10062</v>
      </c>
      <c r="G17852" s="1818">
        <f>G17850-G17851</f>
        <v>28</v>
      </c>
      <c r="I17852" s="32"/>
      <c r="K17852" s="13"/>
      <c r="L17852" s="13"/>
    </row>
    <row r="17853" spans="2:12" hidden="1" outlineLevel="1">
      <c r="B17853" s="1600">
        <v>43346</v>
      </c>
      <c r="C17853" s="956" t="s">
        <v>18</v>
      </c>
      <c r="D17853" s="1738">
        <v>50</v>
      </c>
      <c r="E17853" s="956"/>
      <c r="F17853" s="956"/>
      <c r="G17853" s="1718"/>
      <c r="I17853" s="32"/>
      <c r="K17853" s="13"/>
      <c r="L17853" s="13"/>
    </row>
    <row r="17854" spans="2:12" hidden="1" outlineLevel="1">
      <c r="B17854" s="1600">
        <v>43346</v>
      </c>
      <c r="C17854" s="956" t="s">
        <v>23</v>
      </c>
      <c r="D17854" s="1738">
        <v>125</v>
      </c>
      <c r="F17854" s="1722" t="s">
        <v>3546</v>
      </c>
      <c r="G17854" s="1723"/>
      <c r="H17854" s="1009"/>
      <c r="I17854" s="32"/>
      <c r="K17854" s="13"/>
      <c r="L17854" s="13"/>
    </row>
    <row r="17855" spans="2:12" hidden="1" outlineLevel="1">
      <c r="B17855" s="1600">
        <v>43346</v>
      </c>
      <c r="C17855" s="956" t="s">
        <v>850</v>
      </c>
      <c r="D17855" s="1738">
        <v>30</v>
      </c>
      <c r="E17855" s="956"/>
      <c r="F17855" s="1600">
        <v>43361</v>
      </c>
      <c r="G17855" s="956"/>
      <c r="I17855" s="32"/>
      <c r="K17855" s="13"/>
      <c r="L17855" s="13"/>
    </row>
    <row r="17856" spans="2:12" hidden="1" outlineLevel="1">
      <c r="B17856" s="1600">
        <v>43346</v>
      </c>
      <c r="C17856" s="956" t="s">
        <v>246</v>
      </c>
      <c r="D17856" s="1738">
        <v>120</v>
      </c>
      <c r="F17856" s="1821" t="s">
        <v>10083</v>
      </c>
      <c r="G17856" s="1822">
        <v>500</v>
      </c>
      <c r="I17856" s="32"/>
      <c r="K17856" s="13"/>
      <c r="L17856" s="13"/>
    </row>
    <row r="17857" spans="2:11" hidden="1" outlineLevel="1">
      <c r="B17857" s="1600">
        <v>43347</v>
      </c>
      <c r="C17857" s="956" t="s">
        <v>525</v>
      </c>
      <c r="D17857" s="1738">
        <v>180</v>
      </c>
      <c r="E17857" s="956"/>
      <c r="F17857" s="956"/>
      <c r="G17857" s="1718"/>
      <c r="I17857" s="32"/>
      <c r="K17857" s="13"/>
    </row>
    <row r="17858" spans="2:11" hidden="1" outlineLevel="1">
      <c r="B17858" s="1600">
        <v>43348</v>
      </c>
      <c r="C17858" s="956" t="s">
        <v>525</v>
      </c>
      <c r="D17858" s="1738">
        <v>210</v>
      </c>
      <c r="E17858" s="956"/>
      <c r="F17858" s="956"/>
      <c r="G17858" s="1718"/>
      <c r="I17858" s="32"/>
      <c r="K17858" s="13"/>
    </row>
    <row r="17859" spans="2:11" hidden="1" outlineLevel="1">
      <c r="B17859" s="1600">
        <v>43348</v>
      </c>
      <c r="C17859" s="956" t="s">
        <v>23</v>
      </c>
      <c r="D17859" s="1738">
        <v>150</v>
      </c>
      <c r="E17859" s="956"/>
      <c r="F17859" s="956"/>
      <c r="G17859" s="1718"/>
      <c r="I17859" s="32"/>
      <c r="K17859" s="13"/>
    </row>
    <row r="17860" spans="2:11" hidden="1" outlineLevel="1">
      <c r="B17860" s="1600">
        <v>43349</v>
      </c>
      <c r="C17860" s="956" t="s">
        <v>525</v>
      </c>
      <c r="D17860" s="1738">
        <v>190</v>
      </c>
      <c r="E17860" s="956"/>
      <c r="F17860" s="956"/>
      <c r="G17860" s="1718"/>
      <c r="I17860" s="32"/>
      <c r="J17860" s="2"/>
      <c r="K17860" s="13"/>
    </row>
    <row r="17861" spans="2:11" hidden="1" outlineLevel="1">
      <c r="B17861" s="1600">
        <v>43349</v>
      </c>
      <c r="C17861" s="956" t="s">
        <v>224</v>
      </c>
      <c r="D17861" s="1738">
        <v>10</v>
      </c>
      <c r="E17861" s="956"/>
      <c r="F17861" s="956"/>
      <c r="G17861" s="1718"/>
      <c r="K17861" s="13"/>
    </row>
    <row r="17862" spans="2:11" hidden="1" outlineLevel="1">
      <c r="B17862" s="1600">
        <v>43349</v>
      </c>
      <c r="C17862" s="956" t="s">
        <v>226</v>
      </c>
      <c r="D17862" s="1738">
        <v>20</v>
      </c>
      <c r="F17862" s="1722"/>
      <c r="G17862" s="1723"/>
      <c r="I17862" s="32"/>
      <c r="K17862" s="13"/>
    </row>
    <row r="17863" spans="2:11" hidden="1" outlineLevel="1">
      <c r="B17863" s="1600">
        <v>43349</v>
      </c>
      <c r="C17863" s="956" t="s">
        <v>10045</v>
      </c>
      <c r="D17863" s="1738">
        <v>220</v>
      </c>
      <c r="F17863" s="956"/>
      <c r="G17863" s="956"/>
      <c r="H17863" s="1009"/>
      <c r="K17863" s="13"/>
    </row>
    <row r="17864" spans="2:11" hidden="1" outlineLevel="1">
      <c r="B17864" s="1600">
        <v>43349</v>
      </c>
      <c r="C17864" s="956" t="s">
        <v>114</v>
      </c>
      <c r="D17864" s="1738">
        <v>75</v>
      </c>
      <c r="F17864" s="1722"/>
      <c r="G17864" s="1723"/>
      <c r="K17864" s="13"/>
    </row>
    <row r="17865" spans="2:11" hidden="1" outlineLevel="1">
      <c r="B17865" s="1600">
        <v>43349</v>
      </c>
      <c r="C17865" s="956" t="s">
        <v>59</v>
      </c>
      <c r="D17865" s="1738">
        <v>80</v>
      </c>
      <c r="F17865" s="956"/>
      <c r="G17865" s="956"/>
      <c r="K17865" s="13"/>
    </row>
    <row r="17866" spans="2:11" hidden="1" outlineLevel="1">
      <c r="B17866" s="1600">
        <v>43349</v>
      </c>
      <c r="C17866" s="956" t="s">
        <v>246</v>
      </c>
      <c r="D17866" s="1738">
        <v>60</v>
      </c>
      <c r="E17866" s="956"/>
      <c r="F17866" s="1193"/>
      <c r="G17866" s="1193"/>
      <c r="K17866" s="13"/>
    </row>
    <row r="17867" spans="2:11" hidden="1" outlineLevel="1">
      <c r="B17867" s="1600">
        <v>43349</v>
      </c>
      <c r="C17867" s="956" t="s">
        <v>111</v>
      </c>
      <c r="D17867" s="1738">
        <v>40</v>
      </c>
      <c r="E17867" s="956"/>
      <c r="F17867" s="956"/>
      <c r="G17867" s="1193"/>
      <c r="K17867" s="13"/>
    </row>
    <row r="17868" spans="2:11" hidden="1" outlineLevel="1">
      <c r="B17868" s="1600">
        <v>43350</v>
      </c>
      <c r="C17868" s="956" t="s">
        <v>525</v>
      </c>
      <c r="D17868" s="1193">
        <v>70</v>
      </c>
      <c r="E17868" s="956"/>
      <c r="F17868" s="956"/>
      <c r="G17868" s="1193"/>
      <c r="H17868" s="1009"/>
    </row>
    <row r="17869" spans="2:11" hidden="1" outlineLevel="1">
      <c r="B17869" s="1600">
        <v>43350</v>
      </c>
      <c r="C17869" s="956" t="s">
        <v>246</v>
      </c>
      <c r="D17869" s="1193">
        <v>120</v>
      </c>
      <c r="F17869" s="1722"/>
      <c r="G17869" s="1722"/>
      <c r="K17869" s="13"/>
    </row>
    <row r="17870" spans="2:11" hidden="1" outlineLevel="1">
      <c r="B17870" s="1600">
        <v>43350</v>
      </c>
      <c r="C17870" s="956" t="s">
        <v>10056</v>
      </c>
      <c r="D17870" s="1193">
        <v>1600</v>
      </c>
      <c r="F17870" s="1724"/>
      <c r="G17870" s="1725"/>
    </row>
    <row r="17871" spans="2:11" hidden="1" outlineLevel="1">
      <c r="B17871" s="1600">
        <v>43350</v>
      </c>
      <c r="C17871" s="956" t="s">
        <v>6166</v>
      </c>
      <c r="D17871" s="1193">
        <v>1000</v>
      </c>
      <c r="E17871" s="956"/>
      <c r="F17871" s="1193"/>
      <c r="G17871" s="956"/>
    </row>
    <row r="17872" spans="2:11" hidden="1" outlineLevel="1">
      <c r="B17872" s="1600">
        <v>43350</v>
      </c>
      <c r="C17872" s="1" t="s">
        <v>114</v>
      </c>
      <c r="D17872" s="2">
        <v>685</v>
      </c>
      <c r="F17872" s="956"/>
      <c r="G17872" s="956"/>
    </row>
    <row r="17873" spans="2:11" hidden="1" outlineLevel="1">
      <c r="B17873" s="1600">
        <v>43350</v>
      </c>
      <c r="C17873" s="956" t="s">
        <v>10057</v>
      </c>
      <c r="D17873" s="1193">
        <v>15</v>
      </c>
      <c r="F17873" s="1722"/>
      <c r="G17873" s="1726"/>
      <c r="I17873" s="72"/>
      <c r="K17873" s="2"/>
    </row>
    <row r="17874" spans="2:11" hidden="1" outlineLevel="1">
      <c r="B17874" s="1600">
        <v>43350</v>
      </c>
      <c r="C17874" s="956" t="s">
        <v>3052</v>
      </c>
      <c r="D17874" s="1193">
        <v>50</v>
      </c>
      <c r="F17874" s="1722"/>
      <c r="G17874" s="1726"/>
      <c r="I17874" s="32"/>
      <c r="K17874" s="2"/>
    </row>
    <row r="17875" spans="2:11" hidden="1" outlineLevel="1">
      <c r="B17875" s="1600">
        <v>43351</v>
      </c>
      <c r="C17875" s="956" t="s">
        <v>246</v>
      </c>
      <c r="D17875" s="1193">
        <v>90</v>
      </c>
      <c r="F17875" s="1724"/>
      <c r="G17875" s="1727"/>
    </row>
    <row r="17876" spans="2:11" hidden="1" outlineLevel="1">
      <c r="B17876" s="1600">
        <v>43351</v>
      </c>
      <c r="C17876" s="956" t="s">
        <v>643</v>
      </c>
      <c r="D17876" s="1193">
        <v>100</v>
      </c>
      <c r="F17876" s="956"/>
      <c r="G17876" s="956"/>
    </row>
    <row r="17877" spans="2:11" hidden="1" outlineLevel="1">
      <c r="B17877" s="1600">
        <v>43351</v>
      </c>
      <c r="C17877" s="956" t="s">
        <v>187</v>
      </c>
      <c r="D17877" s="1193">
        <v>45</v>
      </c>
      <c r="F17877" s="956"/>
      <c r="G17877" s="956"/>
    </row>
    <row r="17878" spans="2:11" hidden="1" outlineLevel="1">
      <c r="B17878" s="1600">
        <v>43351</v>
      </c>
      <c r="C17878" s="956" t="s">
        <v>289</v>
      </c>
      <c r="D17878" s="1193">
        <v>110</v>
      </c>
      <c r="E17878" s="956"/>
      <c r="F17878" s="1724"/>
      <c r="G17878" s="1727"/>
    </row>
    <row r="17879" spans="2:11" hidden="1" outlineLevel="1">
      <c r="B17879" s="1600">
        <v>43351</v>
      </c>
      <c r="C17879" s="956" t="s">
        <v>366</v>
      </c>
      <c r="D17879" s="1193">
        <v>60</v>
      </c>
      <c r="E17879" s="956"/>
      <c r="F17879" s="956"/>
      <c r="G17879" s="1193"/>
    </row>
    <row r="17880" spans="2:11" hidden="1" outlineLevel="1">
      <c r="B17880" s="1600">
        <v>43351</v>
      </c>
      <c r="C17880" s="956" t="s">
        <v>111</v>
      </c>
      <c r="D17880" s="1193">
        <v>60</v>
      </c>
      <c r="E17880" s="956"/>
      <c r="F17880" s="956"/>
      <c r="G17880" s="1193"/>
    </row>
    <row r="17881" spans="2:11" hidden="1" outlineLevel="1">
      <c r="B17881" s="1600">
        <v>43352</v>
      </c>
      <c r="C17881" s="956" t="s">
        <v>51</v>
      </c>
      <c r="D17881" s="1193">
        <v>500</v>
      </c>
      <c r="E17881" s="956"/>
      <c r="F17881" s="1193"/>
      <c r="G17881" s="1193"/>
      <c r="H17881" s="2"/>
      <c r="I17881" s="2"/>
    </row>
    <row r="17882" spans="2:11" hidden="1" outlineLevel="1">
      <c r="B17882" s="1600">
        <v>43352</v>
      </c>
      <c r="C17882" s="956" t="s">
        <v>246</v>
      </c>
      <c r="D17882" s="1193">
        <v>200</v>
      </c>
      <c r="E17882" s="956"/>
      <c r="F17882" s="1193"/>
      <c r="G17882" s="1193"/>
      <c r="H17882" s="2"/>
      <c r="I17882" s="2"/>
    </row>
    <row r="17883" spans="2:11" hidden="1" outlineLevel="1">
      <c r="B17883" s="1600">
        <v>43352</v>
      </c>
      <c r="C17883" s="956" t="s">
        <v>289</v>
      </c>
      <c r="D17883" s="1193">
        <v>50</v>
      </c>
      <c r="F17883" s="956"/>
      <c r="G17883" s="1193"/>
      <c r="H17883" s="2"/>
      <c r="I17883" s="2"/>
    </row>
    <row r="17884" spans="2:11" hidden="1" outlineLevel="1">
      <c r="B17884" s="1600">
        <v>43352</v>
      </c>
      <c r="C17884" s="956" t="s">
        <v>220</v>
      </c>
      <c r="D17884" s="1193">
        <v>30</v>
      </c>
      <c r="F17884" s="1193"/>
      <c r="G17884" s="1193"/>
      <c r="H17884" s="2"/>
      <c r="I17884" s="2"/>
    </row>
    <row r="17885" spans="2:11" hidden="1" outlineLevel="1">
      <c r="B17885" s="1600">
        <v>43353</v>
      </c>
      <c r="C17885" s="956" t="s">
        <v>525</v>
      </c>
      <c r="D17885" s="1193">
        <v>175</v>
      </c>
      <c r="F17885" s="1193"/>
      <c r="G17885" s="1193"/>
      <c r="H17885" s="2"/>
      <c r="I17885" s="2"/>
    </row>
    <row r="17886" spans="2:11" hidden="1" outlineLevel="1">
      <c r="B17886" s="1600">
        <v>43353</v>
      </c>
      <c r="C17886" s="956" t="s">
        <v>431</v>
      </c>
      <c r="D17886" s="1193">
        <v>60</v>
      </c>
      <c r="F17886" s="956"/>
      <c r="G17886" s="1193"/>
      <c r="H17886" s="2"/>
      <c r="I17886" s="2"/>
    </row>
    <row r="17887" spans="2:11" hidden="1" outlineLevel="1">
      <c r="B17887" s="1600">
        <v>43353</v>
      </c>
      <c r="C17887" s="956" t="s">
        <v>246</v>
      </c>
      <c r="D17887" s="1193">
        <v>80</v>
      </c>
      <c r="E17887" s="956"/>
      <c r="F17887" s="956"/>
      <c r="G17887" s="1193"/>
      <c r="H17887" s="2"/>
      <c r="I17887" s="2"/>
    </row>
    <row r="17888" spans="2:11" hidden="1" outlineLevel="1">
      <c r="B17888" s="1600">
        <v>43354</v>
      </c>
      <c r="C17888" s="956" t="s">
        <v>114</v>
      </c>
      <c r="D17888" s="1193">
        <v>150</v>
      </c>
      <c r="F17888" s="956"/>
      <c r="G17888" s="1193"/>
      <c r="H17888" s="2"/>
    </row>
    <row r="17889" spans="2:8" hidden="1" outlineLevel="1">
      <c r="B17889" s="1600">
        <v>43354</v>
      </c>
      <c r="C17889" s="956" t="s">
        <v>8807</v>
      </c>
      <c r="D17889" s="1193">
        <v>30</v>
      </c>
      <c r="E17889" s="956"/>
      <c r="F17889" s="1722"/>
      <c r="G17889" s="1728"/>
      <c r="H17889" s="2"/>
    </row>
    <row r="17890" spans="2:8" hidden="1" outlineLevel="1">
      <c r="B17890" s="1600">
        <v>43354</v>
      </c>
      <c r="C17890" s="956" t="s">
        <v>525</v>
      </c>
      <c r="D17890" s="1193">
        <v>80</v>
      </c>
      <c r="F17890" s="956"/>
      <c r="G17890" s="1193"/>
      <c r="H17890" s="7"/>
    </row>
    <row r="17891" spans="2:8" hidden="1" outlineLevel="1">
      <c r="B17891" s="1600">
        <v>43354</v>
      </c>
      <c r="C17891" s="956" t="s">
        <v>112</v>
      </c>
      <c r="D17891" s="1193">
        <v>40</v>
      </c>
      <c r="F17891" s="1722"/>
      <c r="G17891" s="1728"/>
      <c r="H17891" s="7"/>
    </row>
    <row r="17892" spans="2:8" hidden="1" outlineLevel="1">
      <c r="B17892" s="1600">
        <v>43355</v>
      </c>
      <c r="C17892" s="956" t="s">
        <v>10074</v>
      </c>
      <c r="D17892" s="1193">
        <v>110</v>
      </c>
      <c r="E17892" s="956"/>
      <c r="F17892" s="956"/>
      <c r="G17892" s="956"/>
      <c r="H17892" s="7"/>
    </row>
    <row r="17893" spans="2:8" hidden="1" outlineLevel="1">
      <c r="B17893" s="1600">
        <v>43355</v>
      </c>
      <c r="C17893" s="956" t="s">
        <v>2625</v>
      </c>
      <c r="D17893" s="1193">
        <v>420</v>
      </c>
      <c r="F17893" s="1193"/>
      <c r="G17893" s="1193"/>
    </row>
    <row r="17894" spans="2:8" hidden="1" outlineLevel="1">
      <c r="B17894" s="1600">
        <v>43355</v>
      </c>
      <c r="C17894" s="956" t="s">
        <v>114</v>
      </c>
      <c r="D17894" s="1193">
        <v>50</v>
      </c>
      <c r="E17894" s="956"/>
      <c r="F17894" s="1193"/>
      <c r="G17894" s="1193"/>
    </row>
    <row r="17895" spans="2:8" hidden="1" outlineLevel="1">
      <c r="B17895" s="1600">
        <v>43355</v>
      </c>
      <c r="C17895" s="956" t="s">
        <v>4922</v>
      </c>
      <c r="D17895" s="1193">
        <v>500</v>
      </c>
      <c r="E17895" s="956"/>
      <c r="F17895" s="956"/>
      <c r="G17895" s="1193"/>
    </row>
    <row r="17896" spans="2:8" hidden="1" outlineLevel="1">
      <c r="B17896" s="1600">
        <v>43355</v>
      </c>
      <c r="C17896" s="1" t="s">
        <v>247</v>
      </c>
      <c r="D17896" s="2">
        <v>185</v>
      </c>
      <c r="E17896" s="956"/>
      <c r="F17896" s="1193"/>
      <c r="G17896" s="1193"/>
    </row>
    <row r="17897" spans="2:8" hidden="1" outlineLevel="1">
      <c r="B17897" s="1600">
        <v>43356</v>
      </c>
      <c r="C17897" s="956" t="s">
        <v>3852</v>
      </c>
      <c r="D17897" s="1193">
        <v>70</v>
      </c>
      <c r="E17897" s="956"/>
      <c r="F17897" s="956"/>
      <c r="G17897" s="1193"/>
    </row>
    <row r="17898" spans="2:8" hidden="1" outlineLevel="1">
      <c r="B17898" s="1600">
        <v>43356</v>
      </c>
      <c r="C17898" s="956" t="s">
        <v>289</v>
      </c>
      <c r="D17898" s="1193">
        <v>10</v>
      </c>
      <c r="E17898" s="956"/>
      <c r="F17898" s="956"/>
      <c r="G17898" s="1193"/>
    </row>
    <row r="17899" spans="2:8" hidden="1" outlineLevel="1">
      <c r="B17899" s="1600">
        <v>43356</v>
      </c>
      <c r="C17899" s="956" t="s">
        <v>10075</v>
      </c>
      <c r="D17899" s="1193">
        <v>10</v>
      </c>
      <c r="F17899" s="1193"/>
      <c r="G17899" s="1193"/>
    </row>
    <row r="17900" spans="2:8" hidden="1" outlineLevel="1">
      <c r="B17900" s="1600">
        <v>43357</v>
      </c>
      <c r="C17900" s="956" t="s">
        <v>525</v>
      </c>
      <c r="D17900" s="1193">
        <v>201</v>
      </c>
      <c r="E17900" s="956"/>
      <c r="F17900" s="956"/>
      <c r="G17900" s="956"/>
    </row>
    <row r="17901" spans="2:8" hidden="1" outlineLevel="1">
      <c r="B17901" s="1600">
        <v>43357</v>
      </c>
      <c r="C17901" s="956" t="s">
        <v>246</v>
      </c>
      <c r="D17901" s="1193">
        <v>40</v>
      </c>
      <c r="F17901" s="1193"/>
      <c r="G17901" s="956"/>
    </row>
    <row r="17902" spans="2:8" hidden="1" outlineLevel="1">
      <c r="B17902" s="1600">
        <v>43357</v>
      </c>
      <c r="C17902" s="956" t="s">
        <v>3905</v>
      </c>
      <c r="D17902" s="1193">
        <v>950</v>
      </c>
      <c r="E17902" s="956"/>
      <c r="F17902" s="1730"/>
      <c r="G17902" s="1193"/>
    </row>
    <row r="17903" spans="2:8" hidden="1" outlineLevel="1">
      <c r="B17903" s="1600">
        <v>43357</v>
      </c>
      <c r="C17903" s="956" t="s">
        <v>23</v>
      </c>
      <c r="D17903" s="1193">
        <v>240</v>
      </c>
      <c r="F17903" s="956"/>
      <c r="G17903" s="956"/>
    </row>
    <row r="17904" spans="2:8" hidden="1" outlineLevel="1">
      <c r="B17904" s="1600">
        <v>43357</v>
      </c>
      <c r="C17904" s="956" t="s">
        <v>7102</v>
      </c>
      <c r="D17904" s="1193">
        <v>120</v>
      </c>
      <c r="F17904" s="956"/>
      <c r="G17904" s="1193"/>
    </row>
    <row r="17905" spans="2:15" hidden="1" outlineLevel="1">
      <c r="B17905" s="1600">
        <v>43358</v>
      </c>
      <c r="C17905" s="956" t="s">
        <v>10076</v>
      </c>
      <c r="D17905" s="1193">
        <v>400</v>
      </c>
      <c r="F17905" s="1731"/>
      <c r="G17905" s="1193"/>
    </row>
    <row r="17906" spans="2:15" hidden="1" outlineLevel="1">
      <c r="B17906" s="1600">
        <v>43358</v>
      </c>
      <c r="C17906" s="956" t="s">
        <v>10077</v>
      </c>
      <c r="D17906" s="1193">
        <v>350</v>
      </c>
      <c r="E17906" s="956"/>
      <c r="F17906" s="956"/>
      <c r="G17906" s="956"/>
    </row>
    <row r="17907" spans="2:15" hidden="1" outlineLevel="1">
      <c r="B17907" s="1600">
        <v>43358</v>
      </c>
      <c r="C17907" s="956" t="s">
        <v>10078</v>
      </c>
      <c r="D17907" s="1193">
        <v>20</v>
      </c>
      <c r="E17907" s="956"/>
      <c r="F17907" s="956"/>
      <c r="G17907" s="956"/>
      <c r="H17907"/>
      <c r="I17907"/>
      <c r="J17907"/>
      <c r="K17907"/>
      <c r="L17907"/>
      <c r="M17907"/>
      <c r="N17907"/>
      <c r="O17907"/>
    </row>
    <row r="17908" spans="2:15" hidden="1" outlineLevel="1">
      <c r="B17908" s="1600">
        <v>43358</v>
      </c>
      <c r="C17908" s="956" t="s">
        <v>10079</v>
      </c>
      <c r="D17908" s="1193">
        <v>10</v>
      </c>
      <c r="E17908" s="956"/>
      <c r="F17908" s="956"/>
      <c r="G17908" s="956"/>
    </row>
    <row r="17909" spans="2:15" hidden="1" outlineLevel="1">
      <c r="B17909" s="1600">
        <v>43358</v>
      </c>
      <c r="C17909" s="956" t="s">
        <v>968</v>
      </c>
      <c r="D17909" s="1193">
        <v>100</v>
      </c>
      <c r="F17909" s="956"/>
      <c r="G17909" s="956"/>
      <c r="I17909" s="32"/>
      <c r="K17909" s="2"/>
    </row>
    <row r="17910" spans="2:15" hidden="1" outlineLevel="1">
      <c r="B17910" s="1600">
        <v>43358</v>
      </c>
      <c r="C17910" s="1193" t="s">
        <v>3903</v>
      </c>
      <c r="D17910" s="1193">
        <v>220</v>
      </c>
      <c r="E17910" s="956"/>
      <c r="F17910" s="956"/>
      <c r="G17910" s="956"/>
      <c r="I17910" s="32"/>
      <c r="K17910" s="2"/>
    </row>
    <row r="17911" spans="2:15" hidden="1" outlineLevel="1">
      <c r="B17911" s="1600">
        <v>43358</v>
      </c>
      <c r="C17911" s="1732" t="s">
        <v>401</v>
      </c>
      <c r="D17911" s="1193">
        <v>45</v>
      </c>
      <c r="E17911" s="956"/>
      <c r="F17911" s="1722"/>
      <c r="G17911" s="1728"/>
    </row>
    <row r="17912" spans="2:15" hidden="1" outlineLevel="1">
      <c r="B17912" s="1600">
        <v>43358</v>
      </c>
      <c r="C17912" s="1732" t="s">
        <v>246</v>
      </c>
      <c r="D17912" s="1193">
        <v>80</v>
      </c>
      <c r="F17912" s="1193"/>
      <c r="G17912" s="956"/>
    </row>
    <row r="17913" spans="2:15" hidden="1" outlineLevel="1">
      <c r="B17913" s="1600">
        <v>43358</v>
      </c>
      <c r="C17913" s="1754" t="s">
        <v>18</v>
      </c>
      <c r="D17913" s="1755">
        <v>460</v>
      </c>
      <c r="F17913" s="956"/>
      <c r="G17913" s="956"/>
    </row>
    <row r="17914" spans="2:15" hidden="1" outlineLevel="1">
      <c r="B17914" s="1600">
        <v>43358</v>
      </c>
      <c r="C17914" s="1732" t="s">
        <v>10043</v>
      </c>
      <c r="D17914" s="1193">
        <v>205</v>
      </c>
      <c r="E17914" s="956"/>
      <c r="F17914" s="956"/>
      <c r="G17914" s="956"/>
    </row>
    <row r="17915" spans="2:15" hidden="1" outlineLevel="1">
      <c r="B17915" s="1600">
        <v>43358</v>
      </c>
      <c r="C17915" s="956" t="s">
        <v>10080</v>
      </c>
      <c r="D17915" s="1193">
        <v>100</v>
      </c>
      <c r="E17915" s="956"/>
      <c r="F17915" s="956"/>
      <c r="G17915" s="956"/>
    </row>
    <row r="17916" spans="2:15" hidden="1" outlineLevel="1">
      <c r="B17916" s="1600">
        <v>43358</v>
      </c>
      <c r="C17916" s="956" t="s">
        <v>57</v>
      </c>
      <c r="D17916" s="1193">
        <v>500</v>
      </c>
      <c r="F17916" s="956"/>
      <c r="G17916" s="956"/>
    </row>
    <row r="17917" spans="2:15" hidden="1" outlineLevel="1">
      <c r="B17917" s="1600">
        <v>43358</v>
      </c>
      <c r="C17917" s="956" t="s">
        <v>247</v>
      </c>
      <c r="D17917" s="1193">
        <v>210</v>
      </c>
      <c r="E17917" s="956"/>
      <c r="F17917" s="956"/>
      <c r="G17917" s="956"/>
    </row>
    <row r="17918" spans="2:15" hidden="1" outlineLevel="1">
      <c r="B17918" s="1600">
        <v>43358</v>
      </c>
      <c r="C17918" s="956" t="s">
        <v>23</v>
      </c>
      <c r="D17918" s="1193">
        <v>210</v>
      </c>
      <c r="F17918" s="956"/>
      <c r="G17918" s="956"/>
    </row>
    <row r="17919" spans="2:15" hidden="1" outlineLevel="1">
      <c r="B17919" s="1600">
        <v>43359</v>
      </c>
      <c r="C17919" s="1729" t="s">
        <v>401</v>
      </c>
      <c r="D17919" s="1193">
        <v>40</v>
      </c>
      <c r="E17919" s="956"/>
      <c r="F17919" s="1193"/>
      <c r="G17919" s="956"/>
    </row>
    <row r="17920" spans="2:15" hidden="1" outlineLevel="1">
      <c r="B17920" s="1600">
        <v>43359</v>
      </c>
      <c r="C17920" s="956" t="s">
        <v>10081</v>
      </c>
      <c r="D17920" s="1193">
        <v>35</v>
      </c>
      <c r="F17920" s="956"/>
      <c r="G17920" s="956"/>
    </row>
    <row r="17921" spans="2:10" hidden="1" outlineLevel="1">
      <c r="B17921" s="1600">
        <v>43359</v>
      </c>
      <c r="C17921" s="956" t="s">
        <v>220</v>
      </c>
      <c r="D17921" s="1193">
        <v>30</v>
      </c>
      <c r="F17921" s="1193"/>
      <c r="G17921" s="956"/>
    </row>
    <row r="17922" spans="2:10" hidden="1" outlineLevel="1">
      <c r="B17922" s="1600">
        <v>43359</v>
      </c>
      <c r="C17922" s="956" t="s">
        <v>289</v>
      </c>
      <c r="D17922" s="1193">
        <v>50</v>
      </c>
      <c r="F17922" s="1193"/>
      <c r="G17922" s="956"/>
    </row>
    <row r="17923" spans="2:10" hidden="1" outlineLevel="1">
      <c r="B17923" s="1600">
        <v>43359</v>
      </c>
      <c r="C17923" s="956" t="s">
        <v>63</v>
      </c>
      <c r="D17923" s="1193">
        <v>30</v>
      </c>
      <c r="E17923" s="956"/>
      <c r="F17923" s="956"/>
      <c r="G17923" s="956"/>
    </row>
    <row r="17924" spans="2:10" hidden="1" outlineLevel="1">
      <c r="B17924" s="1600">
        <v>43359</v>
      </c>
      <c r="C17924" s="956" t="s">
        <v>23</v>
      </c>
      <c r="D17924" s="1193">
        <v>80</v>
      </c>
      <c r="E17924" s="956"/>
      <c r="F17924" s="956"/>
      <c r="G17924" s="956"/>
    </row>
    <row r="17925" spans="2:10" hidden="1" outlineLevel="1">
      <c r="B17925" s="1600">
        <v>43359</v>
      </c>
      <c r="C17925" s="956" t="s">
        <v>246</v>
      </c>
      <c r="D17925" s="1193">
        <v>120</v>
      </c>
      <c r="E17925" s="956"/>
      <c r="F17925" s="956"/>
      <c r="G17925" s="956"/>
    </row>
    <row r="17926" spans="2:10" hidden="1" outlineLevel="1">
      <c r="B17926" s="1600">
        <v>43360</v>
      </c>
      <c r="C17926" s="1" t="s">
        <v>525</v>
      </c>
      <c r="D17926" s="2">
        <v>240</v>
      </c>
      <c r="F17926" s="1193"/>
      <c r="G17926" s="956"/>
    </row>
    <row r="17927" spans="2:10" hidden="1" outlineLevel="1">
      <c r="B17927" s="1600">
        <v>43360</v>
      </c>
      <c r="C17927" s="956" t="s">
        <v>80</v>
      </c>
      <c r="D17927" s="1193">
        <v>60</v>
      </c>
      <c r="F17927" s="1193"/>
      <c r="G17927" s="956"/>
    </row>
    <row r="17928" spans="2:10" hidden="1" outlineLevel="1">
      <c r="B17928" s="1600">
        <v>43360</v>
      </c>
      <c r="C17928" s="956" t="s">
        <v>51</v>
      </c>
      <c r="D17928" s="1193">
        <v>130</v>
      </c>
      <c r="E17928" s="956"/>
      <c r="F17928" s="1193"/>
      <c r="G17928" s="956"/>
      <c r="H17928" s="7"/>
    </row>
    <row r="17929" spans="2:10" hidden="1" outlineLevel="1">
      <c r="B17929" s="1600">
        <v>43360</v>
      </c>
      <c r="C17929" s="956" t="s">
        <v>18</v>
      </c>
      <c r="D17929" s="1193">
        <v>20</v>
      </c>
      <c r="E17929" s="956"/>
      <c r="F17929" s="956"/>
      <c r="G17929" s="956"/>
      <c r="H17929" s="7"/>
    </row>
    <row r="17930" spans="2:10" hidden="1" outlineLevel="1">
      <c r="B17930" s="1600">
        <v>43360</v>
      </c>
      <c r="C17930" s="956" t="s">
        <v>23</v>
      </c>
      <c r="D17930" s="1193">
        <v>60</v>
      </c>
      <c r="E17930" s="956"/>
      <c r="F17930" s="956"/>
      <c r="G17930" s="956"/>
      <c r="J17930" s="7"/>
    </row>
    <row r="17931" spans="2:10" hidden="1" outlineLevel="1">
      <c r="B17931" s="1600">
        <v>43360</v>
      </c>
      <c r="C17931" s="956" t="s">
        <v>10082</v>
      </c>
      <c r="D17931" s="1193">
        <v>200</v>
      </c>
      <c r="F17931" s="1193"/>
      <c r="G17931" s="956"/>
      <c r="J17931" s="7"/>
    </row>
    <row r="17932" spans="2:10" hidden="1" outlineLevel="1">
      <c r="B17932" s="1600">
        <v>43361</v>
      </c>
      <c r="C17932" s="956" t="s">
        <v>525</v>
      </c>
      <c r="D17932" s="1193">
        <v>175</v>
      </c>
      <c r="E17932" s="956"/>
      <c r="F17932" s="1193"/>
      <c r="G17932" s="956"/>
    </row>
    <row r="17933" spans="2:10" hidden="1" outlineLevel="1">
      <c r="B17933" s="1600">
        <v>43361</v>
      </c>
      <c r="C17933" s="956" t="s">
        <v>10083</v>
      </c>
      <c r="D17933" s="1193">
        <v>500</v>
      </c>
      <c r="E17933" s="956"/>
      <c r="F17933" s="956"/>
      <c r="G17933" s="956"/>
      <c r="H17933" s="2"/>
    </row>
    <row r="17934" spans="2:10" hidden="1" outlineLevel="1">
      <c r="B17934" s="1600">
        <v>43361</v>
      </c>
      <c r="C17934" s="956" t="s">
        <v>246</v>
      </c>
      <c r="D17934" s="1193">
        <v>120</v>
      </c>
      <c r="F17934" s="956"/>
      <c r="G17934" s="956"/>
    </row>
    <row r="17935" spans="2:10" hidden="1" outlineLevel="1">
      <c r="B17935" s="1600">
        <v>43361</v>
      </c>
      <c r="C17935" s="956" t="s">
        <v>5687</v>
      </c>
      <c r="D17935" s="1193">
        <v>50</v>
      </c>
      <c r="E17935" s="956"/>
      <c r="F17935" s="956"/>
      <c r="G17935" s="956"/>
    </row>
    <row r="17936" spans="2:10" hidden="1" outlineLevel="1">
      <c r="B17936" s="1600">
        <v>43362</v>
      </c>
      <c r="C17936" s="1732" t="s">
        <v>525</v>
      </c>
      <c r="D17936" s="1193">
        <v>300</v>
      </c>
      <c r="E17936" s="956"/>
      <c r="F17936" s="956"/>
      <c r="G17936" s="956"/>
    </row>
    <row r="17937" spans="2:7" hidden="1" outlineLevel="1">
      <c r="B17937" s="1600">
        <v>43363</v>
      </c>
      <c r="C17937" s="1732" t="s">
        <v>525</v>
      </c>
      <c r="D17937" s="1193">
        <v>300</v>
      </c>
      <c r="E17937" s="956"/>
      <c r="F17937" s="956"/>
      <c r="G17937" s="956"/>
    </row>
    <row r="17938" spans="2:7" hidden="1" outlineLevel="1">
      <c r="B17938" s="1600">
        <v>43363</v>
      </c>
      <c r="C17938" s="956" t="s">
        <v>2625</v>
      </c>
      <c r="D17938" s="1193">
        <v>480</v>
      </c>
      <c r="E17938" s="956"/>
      <c r="F17938" s="956"/>
      <c r="G17938" s="956"/>
    </row>
    <row r="17939" spans="2:7" hidden="1" outlineLevel="1">
      <c r="B17939" s="1600">
        <v>43363</v>
      </c>
      <c r="C17939" s="956" t="s">
        <v>23</v>
      </c>
      <c r="D17939" s="1193">
        <v>100</v>
      </c>
      <c r="F17939" s="956"/>
      <c r="G17939" s="956"/>
    </row>
    <row r="17940" spans="2:7" hidden="1" outlineLevel="1">
      <c r="B17940" s="1600">
        <v>43364</v>
      </c>
      <c r="C17940" s="956" t="s">
        <v>2625</v>
      </c>
      <c r="D17940" s="1193">
        <v>200</v>
      </c>
      <c r="E17940" s="956"/>
      <c r="F17940" s="956"/>
      <c r="G17940" s="956"/>
    </row>
    <row r="17941" spans="2:7" hidden="1" outlineLevel="1">
      <c r="B17941" s="1600">
        <v>43364</v>
      </c>
      <c r="C17941" s="1" t="s">
        <v>111</v>
      </c>
      <c r="D17941" s="2">
        <v>80</v>
      </c>
      <c r="F17941" s="956"/>
      <c r="G17941" s="956"/>
    </row>
    <row r="17942" spans="2:7" hidden="1" outlineLevel="1">
      <c r="B17942" s="1600">
        <v>43364</v>
      </c>
      <c r="C17942" s="956" t="s">
        <v>525</v>
      </c>
      <c r="D17942" s="1193">
        <v>350</v>
      </c>
      <c r="F17942" s="956"/>
      <c r="G17942" s="956"/>
    </row>
    <row r="17943" spans="2:7" hidden="1" outlineLevel="1">
      <c r="B17943" s="1600">
        <v>43365</v>
      </c>
      <c r="C17943" s="236" t="s">
        <v>10078</v>
      </c>
      <c r="D17943" s="70">
        <v>50</v>
      </c>
      <c r="F17943" s="956"/>
      <c r="G17943" s="956"/>
    </row>
    <row r="17944" spans="2:7" hidden="1" outlineLevel="1">
      <c r="B17944" s="1600">
        <v>43365</v>
      </c>
      <c r="C17944" s="1" t="s">
        <v>10096</v>
      </c>
      <c r="D17944" s="2">
        <v>20</v>
      </c>
      <c r="E17944" s="956"/>
      <c r="F17944" s="956"/>
      <c r="G17944" s="956"/>
    </row>
    <row r="17945" spans="2:7" hidden="1" outlineLevel="1">
      <c r="B17945" s="1600">
        <v>43365</v>
      </c>
      <c r="C17945" s="1" t="s">
        <v>246</v>
      </c>
      <c r="D17945" s="2">
        <v>150</v>
      </c>
    </row>
    <row r="17946" spans="2:7" hidden="1" outlineLevel="1">
      <c r="B17946" s="1600">
        <v>43365</v>
      </c>
      <c r="C17946" s="1" t="s">
        <v>147</v>
      </c>
      <c r="D17946" s="2">
        <v>100</v>
      </c>
    </row>
    <row r="17947" spans="2:7" hidden="1" outlineLevel="1">
      <c r="B17947" s="1600">
        <v>43365</v>
      </c>
      <c r="C17947" s="1" t="s">
        <v>10080</v>
      </c>
      <c r="D17947" s="2">
        <v>250</v>
      </c>
    </row>
    <row r="17948" spans="2:7" hidden="1" outlineLevel="1">
      <c r="B17948" s="1600">
        <v>43365</v>
      </c>
      <c r="C17948" s="1" t="s">
        <v>10095</v>
      </c>
      <c r="D17948" s="2">
        <v>150</v>
      </c>
    </row>
    <row r="17949" spans="2:7" hidden="1" outlineLevel="1">
      <c r="B17949" s="1600">
        <v>43365</v>
      </c>
      <c r="C17949" s="1" t="s">
        <v>10094</v>
      </c>
      <c r="D17949" s="2">
        <v>32</v>
      </c>
    </row>
    <row r="17950" spans="2:7" hidden="1" outlineLevel="1">
      <c r="B17950" s="1600">
        <v>43365</v>
      </c>
      <c r="C17950" s="1" t="s">
        <v>431</v>
      </c>
      <c r="D17950" s="2">
        <v>500</v>
      </c>
    </row>
    <row r="17951" spans="2:7" hidden="1" outlineLevel="1">
      <c r="B17951" s="1600">
        <v>43365</v>
      </c>
      <c r="C17951" s="1" t="s">
        <v>148</v>
      </c>
      <c r="D17951" s="2">
        <v>220</v>
      </c>
    </row>
    <row r="17952" spans="2:7" hidden="1" outlineLevel="1">
      <c r="B17952" s="1600">
        <v>43365</v>
      </c>
      <c r="C17952" s="1" t="s">
        <v>48</v>
      </c>
      <c r="D17952" s="2">
        <v>118</v>
      </c>
    </row>
    <row r="17953" spans="2:5" hidden="1" outlineLevel="1">
      <c r="B17953" s="1600">
        <v>43366</v>
      </c>
      <c r="C17953" s="1" t="s">
        <v>525</v>
      </c>
      <c r="D17953" s="2">
        <v>30</v>
      </c>
    </row>
    <row r="17954" spans="2:5" hidden="1" outlineLevel="1">
      <c r="B17954" s="1600">
        <v>43366</v>
      </c>
      <c r="C17954" s="1" t="s">
        <v>10094</v>
      </c>
      <c r="D17954" s="2">
        <v>130</v>
      </c>
    </row>
    <row r="17955" spans="2:5" hidden="1" outlineLevel="1">
      <c r="B17955" s="1600">
        <v>43366</v>
      </c>
      <c r="C17955" s="1" t="s">
        <v>114</v>
      </c>
      <c r="D17955" s="2">
        <v>200</v>
      </c>
    </row>
    <row r="17956" spans="2:5" hidden="1" outlineLevel="1">
      <c r="B17956" s="1600">
        <v>43366</v>
      </c>
      <c r="C17956" s="1" t="s">
        <v>246</v>
      </c>
      <c r="D17956" s="2">
        <v>70</v>
      </c>
    </row>
    <row r="17957" spans="2:5" hidden="1" outlineLevel="1">
      <c r="B17957" s="1600">
        <v>43366</v>
      </c>
      <c r="C17957" s="1" t="s">
        <v>10080</v>
      </c>
      <c r="D17957" s="2">
        <v>400</v>
      </c>
      <c r="E17957" s="956"/>
    </row>
    <row r="17958" spans="2:5" hidden="1" outlineLevel="1">
      <c r="B17958" s="1600">
        <v>43366</v>
      </c>
      <c r="C17958" s="1" t="s">
        <v>289</v>
      </c>
      <c r="D17958" s="2">
        <v>220</v>
      </c>
    </row>
    <row r="17959" spans="2:5" hidden="1" outlineLevel="1">
      <c r="B17959" s="1600">
        <v>43367</v>
      </c>
      <c r="C17959" s="1" t="s">
        <v>525</v>
      </c>
      <c r="D17959" s="2">
        <v>150</v>
      </c>
    </row>
    <row r="17960" spans="2:5" hidden="1" outlineLevel="1">
      <c r="B17960" s="1600">
        <v>43367</v>
      </c>
      <c r="C17960" s="1" t="s">
        <v>246</v>
      </c>
      <c r="D17960" s="2">
        <v>120</v>
      </c>
    </row>
    <row r="17961" spans="2:5" hidden="1" outlineLevel="1">
      <c r="B17961" s="1600">
        <v>43367</v>
      </c>
      <c r="C17961" s="1" t="s">
        <v>23</v>
      </c>
      <c r="D17961" s="2">
        <v>80</v>
      </c>
    </row>
    <row r="17962" spans="2:5" hidden="1" outlineLevel="1">
      <c r="B17962" s="1600">
        <v>43368</v>
      </c>
      <c r="C17962" s="1" t="s">
        <v>525</v>
      </c>
      <c r="D17962" s="2">
        <v>120</v>
      </c>
    </row>
    <row r="17963" spans="2:5" hidden="1" outlineLevel="1">
      <c r="B17963" s="1600">
        <v>43368</v>
      </c>
      <c r="C17963" s="1" t="s">
        <v>4529</v>
      </c>
      <c r="D17963" s="2">
        <v>100</v>
      </c>
    </row>
    <row r="17964" spans="2:5" hidden="1" outlineLevel="1">
      <c r="B17964" s="1600">
        <v>43368</v>
      </c>
      <c r="C17964" s="1" t="s">
        <v>23</v>
      </c>
      <c r="D17964" s="2">
        <v>100</v>
      </c>
    </row>
    <row r="17965" spans="2:5" hidden="1" outlineLevel="1">
      <c r="B17965" s="1600">
        <v>43369</v>
      </c>
      <c r="C17965" s="1" t="s">
        <v>525</v>
      </c>
      <c r="D17965" s="2">
        <v>150</v>
      </c>
    </row>
    <row r="17966" spans="2:5" hidden="1" outlineLevel="1">
      <c r="B17966" s="1600">
        <v>43369</v>
      </c>
      <c r="C17966" s="1" t="s">
        <v>4051</v>
      </c>
      <c r="D17966" s="2">
        <v>420</v>
      </c>
    </row>
    <row r="17967" spans="2:5" hidden="1" outlineLevel="1">
      <c r="B17967" s="1600">
        <v>43369</v>
      </c>
      <c r="C17967" s="1" t="s">
        <v>246</v>
      </c>
      <c r="D17967" s="2">
        <v>120</v>
      </c>
    </row>
    <row r="17968" spans="2:5" hidden="1" outlineLevel="1">
      <c r="B17968" s="1600">
        <v>43369</v>
      </c>
      <c r="C17968" s="1" t="s">
        <v>5333</v>
      </c>
      <c r="D17968" s="2">
        <v>150</v>
      </c>
    </row>
    <row r="17969" spans="2:4" hidden="1" outlineLevel="1">
      <c r="B17969" s="1600">
        <v>43370</v>
      </c>
      <c r="C17969" s="1" t="s">
        <v>525</v>
      </c>
      <c r="D17969" s="2">
        <v>40</v>
      </c>
    </row>
    <row r="17970" spans="2:4" hidden="1" outlineLevel="1">
      <c r="B17970" s="1600">
        <v>43370</v>
      </c>
      <c r="C17970" s="1" t="s">
        <v>10128</v>
      </c>
      <c r="D17970" s="2">
        <v>250</v>
      </c>
    </row>
    <row r="17971" spans="2:4" hidden="1" outlineLevel="1">
      <c r="B17971" s="1600">
        <v>43370</v>
      </c>
      <c r="C17971" s="1" t="s">
        <v>23</v>
      </c>
      <c r="D17971" s="2">
        <v>230</v>
      </c>
    </row>
    <row r="17972" spans="2:4" hidden="1" outlineLevel="1">
      <c r="B17972" s="1600">
        <v>43370</v>
      </c>
      <c r="C17972" s="1" t="s">
        <v>246</v>
      </c>
      <c r="D17972" s="2">
        <v>50</v>
      </c>
    </row>
    <row r="17973" spans="2:4" hidden="1" outlineLevel="1">
      <c r="B17973" s="1600">
        <v>43371</v>
      </c>
      <c r="C17973" s="1" t="s">
        <v>51</v>
      </c>
      <c r="D17973" s="2">
        <v>110</v>
      </c>
    </row>
    <row r="17974" spans="2:4" hidden="1" outlineLevel="1">
      <c r="B17974" s="1600">
        <v>43371</v>
      </c>
      <c r="C17974" s="1" t="s">
        <v>10131</v>
      </c>
      <c r="D17974" s="2">
        <v>250</v>
      </c>
    </row>
    <row r="17975" spans="2:4" hidden="1" outlineLevel="1">
      <c r="B17975" s="1600">
        <v>43371</v>
      </c>
      <c r="C17975" s="1" t="s">
        <v>154</v>
      </c>
      <c r="D17975" s="2">
        <v>65</v>
      </c>
    </row>
    <row r="17976" spans="2:4" hidden="1" outlineLevel="1">
      <c r="B17976" s="1600">
        <v>43371</v>
      </c>
      <c r="C17976" s="1" t="s">
        <v>246</v>
      </c>
      <c r="D17976" s="2">
        <v>120</v>
      </c>
    </row>
    <row r="17977" spans="2:4" hidden="1" outlineLevel="1">
      <c r="B17977" s="1600">
        <v>43371</v>
      </c>
      <c r="C17977" s="1" t="s">
        <v>7767</v>
      </c>
      <c r="D17977" s="2">
        <v>550</v>
      </c>
    </row>
    <row r="17978" spans="2:4" hidden="1" outlineLevel="1">
      <c r="B17978" s="1600">
        <v>43371</v>
      </c>
      <c r="C17978" s="1" t="s">
        <v>401</v>
      </c>
      <c r="D17978" s="2">
        <v>35</v>
      </c>
    </row>
    <row r="17979" spans="2:4" hidden="1" outlineLevel="1">
      <c r="B17979" s="1600">
        <v>43371</v>
      </c>
      <c r="C17979" s="1" t="s">
        <v>9597</v>
      </c>
      <c r="D17979" s="2">
        <v>2100</v>
      </c>
    </row>
    <row r="17980" spans="2:4" hidden="1" outlineLevel="1">
      <c r="B17980" s="1600">
        <v>43371</v>
      </c>
      <c r="C17980" s="1" t="s">
        <v>10132</v>
      </c>
      <c r="D17980" s="2">
        <v>470</v>
      </c>
    </row>
    <row r="17981" spans="2:4" hidden="1" outlineLevel="1">
      <c r="B17981" s="1600">
        <v>43371</v>
      </c>
      <c r="C17981" s="1" t="s">
        <v>18</v>
      </c>
      <c r="D17981" s="2">
        <v>200</v>
      </c>
    </row>
    <row r="17982" spans="2:4" hidden="1" outlineLevel="1">
      <c r="B17982" s="1600">
        <v>43372</v>
      </c>
      <c r="C17982" s="1" t="s">
        <v>10133</v>
      </c>
      <c r="D17982" s="2">
        <v>100</v>
      </c>
    </row>
    <row r="17983" spans="2:4" hidden="1" outlineLevel="1">
      <c r="B17983" s="1600">
        <v>43372</v>
      </c>
      <c r="C17983" s="1" t="s">
        <v>660</v>
      </c>
      <c r="D17983" s="2">
        <v>200</v>
      </c>
    </row>
    <row r="17984" spans="2:4" hidden="1" outlineLevel="1">
      <c r="B17984" s="1600">
        <v>43372</v>
      </c>
      <c r="C17984" s="1" t="s">
        <v>10134</v>
      </c>
      <c r="D17984" s="2">
        <v>500</v>
      </c>
    </row>
    <row r="17985" spans="1:12" hidden="1" outlineLevel="1">
      <c r="B17985" s="1600">
        <v>43372</v>
      </c>
      <c r="C17985" s="1" t="s">
        <v>10135</v>
      </c>
      <c r="D17985" s="2">
        <v>130</v>
      </c>
    </row>
    <row r="17986" spans="1:12" hidden="1" outlineLevel="1">
      <c r="B17986" s="1600">
        <v>43372</v>
      </c>
      <c r="C17986" s="1" t="s">
        <v>111</v>
      </c>
      <c r="D17986" s="2">
        <v>60</v>
      </c>
    </row>
    <row r="17987" spans="1:12" hidden="1" outlineLevel="1">
      <c r="B17987" s="1600">
        <v>43372</v>
      </c>
      <c r="C17987" s="1" t="s">
        <v>246</v>
      </c>
      <c r="D17987" s="2">
        <v>90</v>
      </c>
    </row>
    <row r="17988" spans="1:12" hidden="1" outlineLevel="1">
      <c r="B17988" s="1600">
        <v>43372</v>
      </c>
      <c r="C17988" s="1" t="s">
        <v>10138</v>
      </c>
      <c r="D17988" s="2">
        <v>160</v>
      </c>
    </row>
    <row r="17989" spans="1:12" hidden="1" outlineLevel="1">
      <c r="B17989" s="1600">
        <v>43373</v>
      </c>
      <c r="C17989" s="1" t="s">
        <v>289</v>
      </c>
      <c r="D17989" s="2">
        <v>670</v>
      </c>
      <c r="E17989" s="1" t="s">
        <v>3088</v>
      </c>
    </row>
    <row r="17990" spans="1:12" hidden="1" outlineLevel="1">
      <c r="B17990" s="1600">
        <v>43373</v>
      </c>
      <c r="C17990" s="1" t="s">
        <v>23</v>
      </c>
      <c r="D17990" s="2">
        <v>250</v>
      </c>
      <c r="E17990" s="1">
        <v>4250</v>
      </c>
    </row>
    <row r="17991" spans="1:12" collapsed="1"/>
    <row r="17992" spans="1:12">
      <c r="B17992" s="2472">
        <v>43374</v>
      </c>
      <c r="C17992" s="2472"/>
      <c r="D17992" s="2472"/>
      <c r="E17992" s="2472"/>
      <c r="F17992" s="2472"/>
      <c r="G17992" s="2472"/>
      <c r="H17992" s="2472"/>
      <c r="I17992" s="2472"/>
      <c r="J17992" s="2472"/>
      <c r="K17992" s="2472"/>
      <c r="L17992" s="2472"/>
    </row>
    <row r="17993" spans="1:12" hidden="1" outlineLevel="1">
      <c r="B17993" s="2473" t="s">
        <v>0</v>
      </c>
      <c r="C17993" s="2473"/>
      <c r="D17993" s="2473"/>
      <c r="I17993" s="249"/>
      <c r="J17993" s="236"/>
      <c r="K17993" s="2"/>
    </row>
    <row r="17994" spans="1:12" hidden="1" outlineLevel="1">
      <c r="B17994" s="3" t="s">
        <v>115</v>
      </c>
      <c r="C17994" s="3" t="s">
        <v>116</v>
      </c>
      <c r="D17994" s="4" t="s">
        <v>4</v>
      </c>
      <c r="I17994" s="249"/>
      <c r="J17994" s="236"/>
      <c r="K17994" s="2"/>
    </row>
    <row r="17995" spans="1:12" hidden="1" outlineLevel="1">
      <c r="A17995" s="438" t="s">
        <v>7431</v>
      </c>
      <c r="B17995" s="1323">
        <v>43378</v>
      </c>
      <c r="C17995" s="463" t="s">
        <v>6436</v>
      </c>
      <c r="D17995" s="1002">
        <v>1000</v>
      </c>
      <c r="E17995" s="28"/>
      <c r="K17995" s="70"/>
    </row>
    <row r="17996" spans="1:12" hidden="1" outlineLevel="1">
      <c r="A17996" s="438" t="s">
        <v>7431</v>
      </c>
      <c r="B17996" s="1323">
        <v>43378</v>
      </c>
      <c r="C17996" s="463" t="s">
        <v>6437</v>
      </c>
      <c r="D17996" s="1002">
        <v>1900</v>
      </c>
      <c r="E17996" s="28"/>
      <c r="K17996" s="70"/>
    </row>
    <row r="17997" spans="1:12" hidden="1" outlineLevel="1">
      <c r="A17997" s="438" t="s">
        <v>421</v>
      </c>
      <c r="B17997" s="1323">
        <v>43378</v>
      </c>
      <c r="C17997" s="1324" t="s">
        <v>6</v>
      </c>
      <c r="D17997" s="1325">
        <v>4300</v>
      </c>
      <c r="E17997" s="28"/>
      <c r="K17997" s="70"/>
    </row>
    <row r="17998" spans="1:12" hidden="1" outlineLevel="1">
      <c r="A17998" s="438" t="s">
        <v>421</v>
      </c>
      <c r="B17998" s="1323" t="s">
        <v>608</v>
      </c>
      <c r="C17998" s="554" t="s">
        <v>475</v>
      </c>
      <c r="D17998" s="1492" t="s">
        <v>608</v>
      </c>
      <c r="E17998" s="1290"/>
      <c r="F17998" s="298" t="s">
        <v>4856</v>
      </c>
      <c r="G17998" s="298" t="s">
        <v>3065</v>
      </c>
      <c r="I17998" s="72"/>
      <c r="K17998" s="70"/>
    </row>
    <row r="17999" spans="1:12" hidden="1" outlineLevel="1">
      <c r="A17999" s="438" t="s">
        <v>421</v>
      </c>
      <c r="B17999" s="1323">
        <v>43374</v>
      </c>
      <c r="C17999" s="554" t="s">
        <v>8676</v>
      </c>
      <c r="D17999" s="1325">
        <v>940</v>
      </c>
      <c r="E17999" s="72"/>
      <c r="F17999" s="1119" t="s">
        <v>3632</v>
      </c>
      <c r="G17999" s="1146">
        <v>0</v>
      </c>
      <c r="I17999" s="72"/>
      <c r="K17999" s="70"/>
    </row>
    <row r="18000" spans="1:12" hidden="1" outlineLevel="1">
      <c r="A18000" s="714" t="s">
        <v>464</v>
      </c>
      <c r="B18000" s="1326" t="s">
        <v>608</v>
      </c>
      <c r="C18000" s="1327" t="s">
        <v>6501</v>
      </c>
      <c r="D18000" s="1328" t="s">
        <v>608</v>
      </c>
      <c r="E18000" s="72"/>
      <c r="F18000" s="772" t="s">
        <v>9394</v>
      </c>
      <c r="G18000" s="773">
        <f>D18032</f>
        <v>180</v>
      </c>
      <c r="I18000" s="72"/>
      <c r="K18000" s="70"/>
    </row>
    <row r="18001" spans="1:12" hidden="1" outlineLevel="1">
      <c r="A18001" s="711" t="s">
        <v>7256</v>
      </c>
      <c r="B18001" s="1303" t="s">
        <v>608</v>
      </c>
      <c r="C18001" s="711" t="s">
        <v>656</v>
      </c>
      <c r="D18001" s="1464" t="s">
        <v>608</v>
      </c>
      <c r="E18001" s="72"/>
      <c r="F18001" s="772" t="s">
        <v>112</v>
      </c>
      <c r="G18001" s="773">
        <f>D18030</f>
        <v>1247</v>
      </c>
      <c r="I18001" s="72"/>
      <c r="K18001" s="70"/>
    </row>
    <row r="18002" spans="1:12" hidden="1" outlineLevel="1">
      <c r="A18002" s="1478" t="s">
        <v>7256</v>
      </c>
      <c r="B18002" s="1479">
        <v>43378</v>
      </c>
      <c r="C18002" s="1478" t="s">
        <v>8992</v>
      </c>
      <c r="D18002" s="1480">
        <v>349</v>
      </c>
      <c r="E18002" s="72"/>
      <c r="F18002" s="772" t="s">
        <v>6</v>
      </c>
      <c r="G18002" s="1146">
        <f>D17997</f>
        <v>4300</v>
      </c>
      <c r="I18002" s="72"/>
      <c r="K18002" s="70"/>
    </row>
    <row r="18003" spans="1:12" hidden="1" outlineLevel="1">
      <c r="A18003" s="1478" t="s">
        <v>7256</v>
      </c>
      <c r="B18003" s="1479">
        <v>43378</v>
      </c>
      <c r="C18003" s="1478" t="s">
        <v>8991</v>
      </c>
      <c r="D18003" s="1480">
        <v>349</v>
      </c>
      <c r="E18003" s="72"/>
      <c r="F18003" s="772" t="s">
        <v>3732</v>
      </c>
      <c r="G18003" s="773">
        <f>D17995</f>
        <v>1000</v>
      </c>
      <c r="I18003" s="72"/>
      <c r="K18003" s="70"/>
    </row>
    <row r="18004" spans="1:12" hidden="1" outlineLevel="1">
      <c r="A18004" s="1478" t="s">
        <v>7256</v>
      </c>
      <c r="B18004" s="1479">
        <v>43378</v>
      </c>
      <c r="C18004" s="1478" t="s">
        <v>8990</v>
      </c>
      <c r="D18004" s="1480">
        <v>349</v>
      </c>
      <c r="E18004" s="72"/>
      <c r="F18004" s="772" t="s">
        <v>531</v>
      </c>
      <c r="G18004" s="1146">
        <f>D17996</f>
        <v>1900</v>
      </c>
      <c r="I18004" s="72"/>
      <c r="K18004" s="70"/>
    </row>
    <row r="18005" spans="1:12" hidden="1" outlineLevel="1">
      <c r="A18005" s="1478" t="s">
        <v>421</v>
      </c>
      <c r="B18005" s="1479" t="s">
        <v>608</v>
      </c>
      <c r="C18005" s="1478" t="s">
        <v>9285</v>
      </c>
      <c r="D18005" s="1480" t="s">
        <v>608</v>
      </c>
      <c r="E18005" s="72"/>
      <c r="F18005" s="280" t="s">
        <v>195</v>
      </c>
      <c r="G18005" s="294">
        <f>SUM(G18000:G18004)</f>
        <v>8627</v>
      </c>
      <c r="I18005" s="72"/>
      <c r="K18005" s="70"/>
    </row>
    <row r="18006" spans="1:12" hidden="1" outlineLevel="1">
      <c r="A18006" s="1398" t="s">
        <v>7256</v>
      </c>
      <c r="B18006" s="1399">
        <v>43390</v>
      </c>
      <c r="C18006" s="1400" t="s">
        <v>27</v>
      </c>
      <c r="D18006" s="1401">
        <v>1296.82</v>
      </c>
      <c r="E18006" s="72"/>
      <c r="I18006" s="72"/>
      <c r="K18006" s="70"/>
    </row>
    <row r="18007" spans="1:12" hidden="1" outlineLevel="1">
      <c r="A18007" s="1398" t="s">
        <v>7256</v>
      </c>
      <c r="B18007" s="1399">
        <v>43401</v>
      </c>
      <c r="C18007" s="1400" t="s">
        <v>3304</v>
      </c>
      <c r="D18007" s="1401">
        <v>490.88</v>
      </c>
      <c r="E18007" s="1711"/>
      <c r="I18007" s="72"/>
      <c r="K18007" s="225"/>
    </row>
    <row r="18008" spans="1:12" hidden="1" outlineLevel="1">
      <c r="A18008" s="1398" t="s">
        <v>7256</v>
      </c>
      <c r="B18008" s="1399">
        <v>43401</v>
      </c>
      <c r="C18008" s="1400" t="s">
        <v>614</v>
      </c>
      <c r="D18008" s="1401">
        <v>352.82</v>
      </c>
      <c r="E18008" s="1711"/>
      <c r="I18008" s="32"/>
      <c r="K18008" s="225"/>
    </row>
    <row r="18009" spans="1:12" hidden="1" outlineLevel="1">
      <c r="A18009" s="709" t="s">
        <v>7600</v>
      </c>
      <c r="B18009" s="710" t="s">
        <v>608</v>
      </c>
      <c r="C18009" s="709" t="s">
        <v>3305</v>
      </c>
      <c r="D18009" s="590" t="s">
        <v>608</v>
      </c>
      <c r="E18009" s="183"/>
    </row>
    <row r="18010" spans="1:12" hidden="1" outlineLevel="1">
      <c r="A18010" s="545" t="s">
        <v>7431</v>
      </c>
      <c r="B18010" s="1520">
        <v>43376</v>
      </c>
      <c r="C18010" s="547" t="s">
        <v>7425</v>
      </c>
      <c r="D18010" s="1366">
        <v>33674</v>
      </c>
      <c r="E18010" s="733"/>
      <c r="G18010" s="2"/>
    </row>
    <row r="18011" spans="1:12" hidden="1" outlineLevel="1">
      <c r="A18011" s="545" t="s">
        <v>7431</v>
      </c>
      <c r="B18011" s="1520">
        <v>43376</v>
      </c>
      <c r="C18011" s="547" t="s">
        <v>7426</v>
      </c>
      <c r="D18011" s="1366">
        <v>30000</v>
      </c>
      <c r="E18011" s="28"/>
      <c r="F18011" s="630"/>
      <c r="G18011" s="630"/>
      <c r="H18011" s="1009"/>
      <c r="I18011" s="72"/>
      <c r="K18011" s="13"/>
      <c r="L18011" s="13"/>
    </row>
    <row r="18012" spans="1:12" hidden="1" outlineLevel="1">
      <c r="A18012" s="545" t="s">
        <v>7431</v>
      </c>
      <c r="B18012" s="1520">
        <v>43376</v>
      </c>
      <c r="C18012" s="547" t="s">
        <v>8819</v>
      </c>
      <c r="D18012" s="1366">
        <v>2500</v>
      </c>
      <c r="E18012" s="28"/>
      <c r="F18012" s="630"/>
      <c r="G18012" s="630"/>
      <c r="H18012" s="1009"/>
      <c r="I18012" s="72"/>
      <c r="K18012" s="13"/>
      <c r="L18012" s="13"/>
    </row>
    <row r="18013" spans="1:12" hidden="1" outlineLevel="1">
      <c r="A18013" s="545" t="s">
        <v>8802</v>
      </c>
      <c r="B18013" s="1520">
        <v>43376</v>
      </c>
      <c r="C18013" s="547" t="s">
        <v>7420</v>
      </c>
      <c r="D18013" s="1366">
        <v>9709</v>
      </c>
      <c r="E18013" s="28"/>
      <c r="F18013" s="630"/>
      <c r="G18013" s="630"/>
      <c r="H18013" s="1009"/>
      <c r="I18013" s="72"/>
      <c r="K18013" s="225"/>
      <c r="L18013" s="13"/>
    </row>
    <row r="18014" spans="1:12" hidden="1" outlineLevel="1">
      <c r="A18014" s="545" t="s">
        <v>8802</v>
      </c>
      <c r="B18014" s="1520">
        <v>43368</v>
      </c>
      <c r="C18014" s="547" t="s">
        <v>7422</v>
      </c>
      <c r="D18014" s="1366">
        <v>1296</v>
      </c>
      <c r="E18014" s="28"/>
      <c r="F18014" s="630"/>
      <c r="G18014" s="630"/>
      <c r="I18014" s="72"/>
      <c r="J18014" s="236"/>
      <c r="K18014" s="2"/>
      <c r="L18014" s="13"/>
    </row>
    <row r="18015" spans="1:12" hidden="1" outlineLevel="1">
      <c r="A18015" s="545" t="s">
        <v>7431</v>
      </c>
      <c r="B18015" s="1520" t="s">
        <v>608</v>
      </c>
      <c r="C18015" s="547" t="s">
        <v>7423</v>
      </c>
      <c r="D18015" s="691" t="s">
        <v>608</v>
      </c>
      <c r="E18015" s="28"/>
      <c r="H18015" s="1009"/>
      <c r="I18015" s="72"/>
      <c r="J18015" s="236"/>
      <c r="K18015" s="2"/>
      <c r="L18015" s="13"/>
    </row>
    <row r="18016" spans="1:12" hidden="1" outlineLevel="1">
      <c r="D18016" s="1"/>
      <c r="E18016" s="28"/>
      <c r="H18016" s="1009"/>
      <c r="I18016" s="249"/>
      <c r="J18016" s="236"/>
      <c r="K18016" s="2"/>
      <c r="L18016" s="13"/>
    </row>
    <row r="18017" spans="1:12" ht="15.75" hidden="1" outlineLevel="1">
      <c r="A18017" s="1273" t="s">
        <v>7430</v>
      </c>
      <c r="B18017" s="1410">
        <v>43358</v>
      </c>
      <c r="C18017" s="1273" t="s">
        <v>7428</v>
      </c>
      <c r="D18017" s="1789">
        <v>21100</v>
      </c>
      <c r="E18017" s="1711"/>
      <c r="H18017" s="1009"/>
      <c r="I18017" s="249"/>
      <c r="J18017" s="236"/>
      <c r="K18017" s="2"/>
      <c r="L18017" s="13"/>
    </row>
    <row r="18018" spans="1:12" ht="15.75" hidden="1" outlineLevel="1">
      <c r="A18018" s="1273" t="s">
        <v>7430</v>
      </c>
      <c r="B18018" s="1410">
        <v>43368</v>
      </c>
      <c r="C18018" s="1273" t="s">
        <v>7428</v>
      </c>
      <c r="D18018" s="1789">
        <v>696.75</v>
      </c>
      <c r="E18018" s="1711">
        <v>43383</v>
      </c>
      <c r="I18018" s="249"/>
      <c r="J18018" s="236"/>
      <c r="K18018" s="2"/>
      <c r="L18018" s="13"/>
    </row>
    <row r="18019" spans="1:12" hidden="1" outlineLevel="1">
      <c r="A18019" s="1411" t="s">
        <v>7411</v>
      </c>
      <c r="B18019" s="1412">
        <v>43368</v>
      </c>
      <c r="C18019" s="1413" t="s">
        <v>7427</v>
      </c>
      <c r="D18019" s="1490">
        <v>1296</v>
      </c>
      <c r="E18019" s="1711">
        <v>43377</v>
      </c>
      <c r="H18019" s="1009"/>
      <c r="I18019" s="249"/>
      <c r="J18019" s="200"/>
      <c r="K18019" s="2"/>
      <c r="L18019" s="13"/>
    </row>
    <row r="18020" spans="1:12" hidden="1" outlineLevel="1">
      <c r="A18020" s="1407" t="s">
        <v>5208</v>
      </c>
      <c r="B18020" s="1408" t="s">
        <v>608</v>
      </c>
      <c r="C18020" s="1407" t="s">
        <v>7429</v>
      </c>
      <c r="D18020" s="1409">
        <v>0</v>
      </c>
      <c r="H18020" s="1009"/>
      <c r="I18020" s="249"/>
      <c r="J18020" s="200"/>
      <c r="K18020" s="2"/>
      <c r="L18020" s="13"/>
    </row>
    <row r="18021" spans="1:12" hidden="1" outlineLevel="1">
      <c r="A18021" s="1485" t="s">
        <v>8749</v>
      </c>
      <c r="B18021" s="1788">
        <v>43369</v>
      </c>
      <c r="C18021" s="1486" t="s">
        <v>9006</v>
      </c>
      <c r="D18021" s="1759">
        <v>35321</v>
      </c>
      <c r="E18021" s="86">
        <v>43381</v>
      </c>
      <c r="H18021" s="1009"/>
      <c r="I18021" s="249"/>
      <c r="J18021" s="200"/>
      <c r="K18021" s="2"/>
      <c r="L18021" s="13"/>
    </row>
    <row r="18022" spans="1:12" hidden="1" outlineLevel="1">
      <c r="E18022" s="1290"/>
      <c r="H18022" s="1009"/>
      <c r="I18022" s="249"/>
      <c r="K18022" s="13"/>
      <c r="L18022" s="13"/>
    </row>
    <row r="18023" spans="1:12" ht="15.75" hidden="1" outlineLevel="1">
      <c r="A18023" s="1273" t="s">
        <v>7430</v>
      </c>
      <c r="B18023" s="1410">
        <v>43401</v>
      </c>
      <c r="C18023" s="1273" t="s">
        <v>7428</v>
      </c>
      <c r="D18023" s="1789">
        <v>26498.62</v>
      </c>
      <c r="E18023" s="1711">
        <v>43413</v>
      </c>
      <c r="H18023" s="1009"/>
      <c r="I18023" s="249"/>
      <c r="K18023" s="13"/>
      <c r="L18023" s="13"/>
    </row>
    <row r="18024" spans="1:12" hidden="1" outlineLevel="1">
      <c r="A18024" s="1411" t="s">
        <v>7411</v>
      </c>
      <c r="B18024" s="1412">
        <v>43395</v>
      </c>
      <c r="C18024" s="1413" t="s">
        <v>7427</v>
      </c>
      <c r="D18024" s="1490">
        <v>9482</v>
      </c>
      <c r="E18024" s="1711">
        <v>43407</v>
      </c>
      <c r="G18024" s="13"/>
      <c r="I18024" s="249"/>
      <c r="J18024" s="236"/>
      <c r="K18024" s="2"/>
      <c r="L18024" s="13"/>
    </row>
    <row r="18025" spans="1:12" hidden="1" outlineLevel="1">
      <c r="A18025" s="1407" t="s">
        <v>5208</v>
      </c>
      <c r="B18025" s="1408" t="s">
        <v>608</v>
      </c>
      <c r="C18025" s="1407" t="s">
        <v>7429</v>
      </c>
      <c r="D18025" s="1409">
        <v>0</v>
      </c>
      <c r="G18025" s="13"/>
      <c r="H18025" s="1009"/>
      <c r="I18025" s="249"/>
      <c r="J18025" s="200"/>
      <c r="K18025" s="2"/>
      <c r="L18025" s="13"/>
    </row>
    <row r="18026" spans="1:12" hidden="1" outlineLevel="1">
      <c r="A18026" s="1485" t="s">
        <v>8749</v>
      </c>
      <c r="B18026" s="1788">
        <v>43395</v>
      </c>
      <c r="C18026" s="1486" t="s">
        <v>9006</v>
      </c>
      <c r="D18026" s="1759">
        <v>3218</v>
      </c>
      <c r="E18026" s="1711">
        <v>43411</v>
      </c>
      <c r="H18026" s="1009"/>
      <c r="I18026" s="249"/>
      <c r="K18026" s="13"/>
      <c r="L18026" s="13"/>
    </row>
    <row r="18027" spans="1:12" hidden="1" outlineLevel="1">
      <c r="E18027" s="28"/>
      <c r="F18027" s="182"/>
      <c r="G18027" s="182"/>
      <c r="H18027" s="1009"/>
      <c r="I18027" s="249"/>
      <c r="K18027" s="13"/>
      <c r="L18027" s="13"/>
    </row>
    <row r="18028" spans="1:12" hidden="1" outlineLevel="1">
      <c r="A18028" s="438" t="s">
        <v>421</v>
      </c>
      <c r="B18028" s="549">
        <v>43378</v>
      </c>
      <c r="C18028" s="554" t="s">
        <v>10140</v>
      </c>
      <c r="D18028" s="587">
        <f>31*43</f>
        <v>1333</v>
      </c>
      <c r="I18028" s="249"/>
      <c r="K18028" s="13"/>
      <c r="L18028" s="13"/>
    </row>
    <row r="18029" spans="1:12" ht="30" hidden="1" outlineLevel="1">
      <c r="A18029" s="438" t="s">
        <v>6087</v>
      </c>
      <c r="B18029" s="549">
        <v>43378</v>
      </c>
      <c r="C18029" s="554" t="s">
        <v>10155</v>
      </c>
      <c r="D18029" s="587">
        <f>2*43</f>
        <v>86</v>
      </c>
      <c r="E18029" s="72"/>
      <c r="H18029" s="1009"/>
      <c r="I18029" s="249"/>
      <c r="K18029" s="13"/>
      <c r="L18029" s="13"/>
    </row>
    <row r="18030" spans="1:12" hidden="1" outlineLevel="1">
      <c r="A18030" s="438" t="s">
        <v>421</v>
      </c>
      <c r="B18030" s="549">
        <v>43378</v>
      </c>
      <c r="C18030" s="554" t="s">
        <v>195</v>
      </c>
      <c r="D18030" s="587">
        <f>D18028-D18029</f>
        <v>1247</v>
      </c>
      <c r="E18030" s="28"/>
      <c r="H18030" s="1009"/>
      <c r="I18030" s="249"/>
      <c r="K18030" s="13"/>
      <c r="L18030" s="13"/>
    </row>
    <row r="18031" spans="1:12" hidden="1" outlineLevel="1">
      <c r="D18031" s="1"/>
      <c r="E18031" s="28"/>
      <c r="H18031" s="1009"/>
      <c r="I18031" s="249"/>
      <c r="K18031" s="13"/>
      <c r="L18031" s="13"/>
    </row>
    <row r="18032" spans="1:12" hidden="1" outlineLevel="1">
      <c r="A18032" s="438" t="s">
        <v>421</v>
      </c>
      <c r="B18032" s="549">
        <v>43378</v>
      </c>
      <c r="C18032" s="554" t="s">
        <v>2598</v>
      </c>
      <c r="D18032" s="587">
        <v>180</v>
      </c>
      <c r="E18032" s="28"/>
      <c r="H18032" s="1009"/>
      <c r="I18032" s="249"/>
      <c r="K18032" s="13"/>
      <c r="L18032" s="13"/>
    </row>
    <row r="18033" spans="2:12" hidden="1" outlineLevel="1">
      <c r="B18033" s="249"/>
      <c r="E18033" s="399"/>
      <c r="F18033" s="182"/>
      <c r="G18033" s="182"/>
      <c r="H18033" s="1009"/>
      <c r="I18033" s="249"/>
      <c r="K18033" s="13"/>
      <c r="L18033" s="13"/>
    </row>
    <row r="18034" spans="2:12" hidden="1" outlineLevel="1">
      <c r="B18034" s="1600">
        <v>43374</v>
      </c>
      <c r="C18034" s="1754" t="s">
        <v>525</v>
      </c>
      <c r="D18034" s="1755">
        <v>150</v>
      </c>
      <c r="F18034" s="956"/>
      <c r="G18034" s="1718"/>
      <c r="I18034" s="249"/>
      <c r="K18034" s="13"/>
      <c r="L18034" s="13"/>
    </row>
    <row r="18035" spans="2:12" hidden="1" outlineLevel="1">
      <c r="B18035" s="1600">
        <v>43374</v>
      </c>
      <c r="C18035" s="1754" t="s">
        <v>51</v>
      </c>
      <c r="D18035" s="1755">
        <v>150</v>
      </c>
      <c r="F18035" s="956"/>
      <c r="G18035" s="1718"/>
      <c r="H18035" s="1009"/>
      <c r="I18035" s="32"/>
      <c r="K18035" s="13"/>
      <c r="L18035" s="13"/>
    </row>
    <row r="18036" spans="2:12" hidden="1" outlineLevel="1">
      <c r="B18036" s="1600">
        <v>43374</v>
      </c>
      <c r="C18036" s="1754" t="s">
        <v>10144</v>
      </c>
      <c r="D18036" s="1755">
        <v>500</v>
      </c>
      <c r="F18036" s="1777"/>
      <c r="G18036" s="1720"/>
      <c r="H18036" s="1009"/>
      <c r="I18036" s="32"/>
      <c r="K18036" s="13"/>
      <c r="L18036" s="13"/>
    </row>
    <row r="18037" spans="2:12" hidden="1" outlineLevel="1">
      <c r="B18037" s="1600">
        <v>43374</v>
      </c>
      <c r="C18037" s="1754" t="s">
        <v>132</v>
      </c>
      <c r="D18037" s="1755">
        <v>100</v>
      </c>
      <c r="I18037" s="32"/>
      <c r="K18037" s="13"/>
      <c r="L18037" s="13"/>
    </row>
    <row r="18038" spans="2:12" hidden="1" outlineLevel="1">
      <c r="B18038" s="1600">
        <v>43374</v>
      </c>
      <c r="C18038" s="1754" t="s">
        <v>5687</v>
      </c>
      <c r="D18038" s="1755">
        <v>200</v>
      </c>
      <c r="F18038" s="182"/>
      <c r="G18038" s="631"/>
      <c r="I18038" s="32"/>
      <c r="K18038" s="13"/>
      <c r="L18038" s="13"/>
    </row>
    <row r="18039" spans="2:12" hidden="1" outlineLevel="1">
      <c r="B18039" s="1600">
        <v>43375</v>
      </c>
      <c r="C18039" s="956" t="s">
        <v>246</v>
      </c>
      <c r="D18039" s="1193">
        <v>40</v>
      </c>
      <c r="E18039" s="956"/>
      <c r="F18039" s="1722" t="s">
        <v>3546</v>
      </c>
      <c r="G18039" s="1723"/>
      <c r="H18039" s="1009"/>
      <c r="I18039" s="32"/>
      <c r="K18039" s="13"/>
      <c r="L18039" s="13"/>
    </row>
    <row r="18040" spans="2:12" hidden="1" outlineLevel="1">
      <c r="B18040" s="1600">
        <v>43375</v>
      </c>
      <c r="C18040" s="1732" t="s">
        <v>10152</v>
      </c>
      <c r="D18040" s="1602">
        <v>160</v>
      </c>
      <c r="E18040" s="956"/>
      <c r="F18040" s="1600">
        <v>43361</v>
      </c>
      <c r="G18040" s="956"/>
      <c r="H18040" s="1009"/>
      <c r="I18040" s="32"/>
      <c r="K18040" s="13"/>
      <c r="L18040" s="13"/>
    </row>
    <row r="18041" spans="2:12" hidden="1" outlineLevel="1">
      <c r="B18041" s="1600">
        <v>43375</v>
      </c>
      <c r="C18041" s="1732" t="s">
        <v>525</v>
      </c>
      <c r="D18041" s="1602">
        <v>30</v>
      </c>
      <c r="E18041" s="956"/>
      <c r="F18041" s="1821" t="s">
        <v>10083</v>
      </c>
      <c r="G18041" s="1822">
        <v>500</v>
      </c>
      <c r="I18041" s="32"/>
      <c r="K18041" s="13"/>
      <c r="L18041" s="13"/>
    </row>
    <row r="18042" spans="2:12" hidden="1" outlineLevel="1">
      <c r="B18042" s="1600">
        <v>43375</v>
      </c>
      <c r="C18042" s="1732" t="s">
        <v>5035</v>
      </c>
      <c r="D18042" s="1602">
        <v>850</v>
      </c>
      <c r="E18042" s="956"/>
      <c r="F18042" s="1819"/>
      <c r="G18042" s="631"/>
      <c r="H18042" s="1820"/>
      <c r="I18042" s="32"/>
      <c r="K18042" s="13"/>
      <c r="L18042" s="13"/>
    </row>
    <row r="18043" spans="2:12" hidden="1" outlineLevel="1">
      <c r="B18043" s="1600">
        <v>43375</v>
      </c>
      <c r="C18043" s="1732" t="s">
        <v>289</v>
      </c>
      <c r="D18043" s="1602">
        <v>100</v>
      </c>
      <c r="F18043" s="1722"/>
      <c r="G18043" s="1723"/>
      <c r="H18043" s="1009"/>
      <c r="I18043" s="32"/>
      <c r="K18043" s="13"/>
      <c r="L18043" s="13"/>
    </row>
    <row r="18044" spans="2:12" hidden="1" outlineLevel="1">
      <c r="B18044" s="1600">
        <v>43375</v>
      </c>
      <c r="C18044" s="1732" t="s">
        <v>10153</v>
      </c>
      <c r="D18044" s="1775">
        <v>200</v>
      </c>
      <c r="I18044" s="32"/>
      <c r="K18044" s="13"/>
      <c r="L18044" s="13"/>
    </row>
    <row r="18045" spans="2:12" hidden="1" outlineLevel="1">
      <c r="B18045" s="1600">
        <v>43376</v>
      </c>
      <c r="C18045" s="1732" t="s">
        <v>10154</v>
      </c>
      <c r="D18045" s="1775">
        <v>200</v>
      </c>
      <c r="E18045" s="151"/>
      <c r="F18045" s="1" t="s">
        <v>3460</v>
      </c>
      <c r="G18045" s="1718">
        <v>940</v>
      </c>
      <c r="I18045" s="32"/>
      <c r="K18045" s="13"/>
      <c r="L18045" s="13"/>
    </row>
    <row r="18046" spans="2:12" hidden="1" outlineLevel="1">
      <c r="B18046" s="1600">
        <v>43376</v>
      </c>
      <c r="C18046" s="1754" t="s">
        <v>525</v>
      </c>
      <c r="D18046" s="1755">
        <v>230</v>
      </c>
      <c r="F18046" s="956" t="s">
        <v>10141</v>
      </c>
      <c r="G18046" s="1718">
        <v>300</v>
      </c>
      <c r="I18046" s="32"/>
      <c r="K18046" s="13"/>
      <c r="L18046" s="13"/>
    </row>
    <row r="18047" spans="2:12" hidden="1" outlineLevel="1">
      <c r="B18047" s="1600">
        <v>43377</v>
      </c>
      <c r="C18047" s="956" t="s">
        <v>525</v>
      </c>
      <c r="D18047" s="1738">
        <v>240</v>
      </c>
      <c r="E18047" s="956"/>
      <c r="F18047" s="956"/>
      <c r="G18047" s="1718">
        <f>SUM(G18045:G18046)</f>
        <v>1240</v>
      </c>
      <c r="I18047" s="32"/>
      <c r="K18047" s="13"/>
      <c r="L18047" s="13"/>
    </row>
    <row r="18048" spans="2:12" hidden="1" outlineLevel="1">
      <c r="B18048" s="1600">
        <v>43378</v>
      </c>
      <c r="C18048" s="956" t="s">
        <v>525</v>
      </c>
      <c r="D18048" s="1738">
        <v>40</v>
      </c>
      <c r="F18048" s="1" t="s">
        <v>10142</v>
      </c>
      <c r="G18048" s="1718">
        <v>3500</v>
      </c>
      <c r="H18048" s="1009"/>
      <c r="I18048" s="32"/>
      <c r="K18048" s="13"/>
      <c r="L18048" s="13"/>
    </row>
    <row r="18049" spans="2:12" hidden="1" outlineLevel="1">
      <c r="B18049" s="1600">
        <v>43378</v>
      </c>
      <c r="C18049" s="956" t="s">
        <v>6313</v>
      </c>
      <c r="D18049" s="1738">
        <v>200</v>
      </c>
      <c r="F18049" s="1" t="s">
        <v>6755</v>
      </c>
      <c r="G18049" s="399">
        <f>SUM(G18047:G18048)</f>
        <v>4740</v>
      </c>
      <c r="I18049" s="32"/>
      <c r="K18049" s="13"/>
      <c r="L18049" s="13"/>
    </row>
    <row r="18050" spans="2:12" hidden="1" outlineLevel="1">
      <c r="B18050" s="1600">
        <v>43378</v>
      </c>
      <c r="C18050" s="956" t="s">
        <v>97</v>
      </c>
      <c r="D18050" s="1738">
        <v>30</v>
      </c>
      <c r="F18050" s="1" t="s">
        <v>10143</v>
      </c>
      <c r="G18050" s="399">
        <f>G18049-G18041</f>
        <v>4240</v>
      </c>
      <c r="I18050" s="32"/>
      <c r="K18050" s="13"/>
      <c r="L18050" s="13"/>
    </row>
    <row r="18051" spans="2:12" hidden="1" outlineLevel="1">
      <c r="B18051" s="1600">
        <v>43378</v>
      </c>
      <c r="C18051" s="956" t="s">
        <v>246</v>
      </c>
      <c r="D18051" s="1738">
        <v>160</v>
      </c>
      <c r="E18051" s="956"/>
      <c r="F18051" s="956" t="s">
        <v>10161</v>
      </c>
      <c r="G18051" s="1718">
        <v>4300</v>
      </c>
      <c r="I18051" s="32"/>
      <c r="K18051" s="13"/>
    </row>
    <row r="18052" spans="2:12" hidden="1" outlineLevel="1">
      <c r="B18052" s="1600">
        <v>43378</v>
      </c>
      <c r="C18052" s="956" t="s">
        <v>111</v>
      </c>
      <c r="D18052" s="1738">
        <v>20</v>
      </c>
      <c r="E18052" s="956"/>
      <c r="F18052" s="956"/>
      <c r="G18052" s="1718"/>
      <c r="I18052" s="32"/>
      <c r="K18052" s="13"/>
    </row>
    <row r="18053" spans="2:12" hidden="1" outlineLevel="1">
      <c r="B18053" s="1846">
        <v>43379</v>
      </c>
      <c r="C18053" s="1847" t="s">
        <v>10185</v>
      </c>
      <c r="D18053" s="1848">
        <v>160</v>
      </c>
      <c r="E18053" s="956"/>
      <c r="F18053" s="956"/>
      <c r="G18053" s="1718"/>
      <c r="I18053" s="32"/>
      <c r="K18053" s="13"/>
    </row>
    <row r="18054" spans="2:12" hidden="1" outlineLevel="1">
      <c r="B18054" s="1846">
        <v>43379</v>
      </c>
      <c r="C18054" s="1847" t="s">
        <v>10186</v>
      </c>
      <c r="D18054" s="1848">
        <v>80</v>
      </c>
      <c r="E18054" s="956"/>
      <c r="F18054" s="956"/>
      <c r="G18054" s="1718"/>
      <c r="I18054" s="32"/>
      <c r="J18054" s="2"/>
      <c r="K18054" s="13"/>
    </row>
    <row r="18055" spans="2:12" hidden="1" outlineLevel="1">
      <c r="B18055" s="1846">
        <v>43379</v>
      </c>
      <c r="C18055" s="1847" t="s">
        <v>10187</v>
      </c>
      <c r="D18055" s="1848">
        <v>50</v>
      </c>
      <c r="E18055" s="956"/>
      <c r="F18055" s="956"/>
      <c r="G18055" s="1718"/>
      <c r="K18055" s="13"/>
    </row>
    <row r="18056" spans="2:12" hidden="1" outlineLevel="1">
      <c r="B18056" s="1846">
        <v>43379</v>
      </c>
      <c r="C18056" s="1847" t="s">
        <v>727</v>
      </c>
      <c r="D18056" s="1848">
        <v>85</v>
      </c>
      <c r="F18056" s="1722"/>
      <c r="G18056" s="1723"/>
      <c r="I18056" s="32"/>
      <c r="K18056" s="13"/>
    </row>
    <row r="18057" spans="2:12" hidden="1" outlineLevel="1">
      <c r="B18057" s="1846">
        <v>43380</v>
      </c>
      <c r="C18057" s="1847" t="s">
        <v>10188</v>
      </c>
      <c r="D18057" s="1848">
        <v>100</v>
      </c>
      <c r="F18057" s="956"/>
      <c r="G18057" s="956"/>
      <c r="H18057" s="1009"/>
      <c r="K18057" s="13"/>
    </row>
    <row r="18058" spans="2:12" hidden="1" outlineLevel="1">
      <c r="B18058" s="1849">
        <v>43380</v>
      </c>
      <c r="C18058" s="1850" t="s">
        <v>10189</v>
      </c>
      <c r="D18058" s="1851">
        <v>1000</v>
      </c>
      <c r="F18058" s="1722"/>
      <c r="G18058" s="1723"/>
      <c r="K18058" s="13"/>
    </row>
    <row r="18059" spans="2:12" hidden="1" outlineLevel="1">
      <c r="B18059" s="1846">
        <v>43380</v>
      </c>
      <c r="C18059" s="1847" t="s">
        <v>5950</v>
      </c>
      <c r="D18059" s="1848">
        <v>50</v>
      </c>
      <c r="F18059" s="956"/>
      <c r="G18059" s="956"/>
      <c r="K18059" s="13"/>
    </row>
    <row r="18060" spans="2:12" hidden="1" outlineLevel="1">
      <c r="B18060" s="1846">
        <v>43380</v>
      </c>
      <c r="C18060" s="1847" t="s">
        <v>10190</v>
      </c>
      <c r="D18060" s="1848">
        <v>530</v>
      </c>
      <c r="E18060" s="956"/>
      <c r="F18060" s="1193"/>
      <c r="G18060" s="1193"/>
      <c r="K18060" s="13"/>
    </row>
    <row r="18061" spans="2:12" hidden="1" outlineLevel="1">
      <c r="B18061" s="1849">
        <v>43380</v>
      </c>
      <c r="C18061" s="1850" t="s">
        <v>10200</v>
      </c>
      <c r="D18061" s="1851">
        <v>200</v>
      </c>
      <c r="E18061" s="956"/>
      <c r="F18061" s="956"/>
      <c r="G18061" s="1193"/>
      <c r="K18061" s="13"/>
    </row>
    <row r="18062" spans="2:12" hidden="1" outlineLevel="1">
      <c r="B18062" s="1846">
        <v>43380</v>
      </c>
      <c r="C18062" s="1847" t="s">
        <v>10191</v>
      </c>
      <c r="D18062" s="1852">
        <v>220</v>
      </c>
      <c r="E18062" s="956"/>
      <c r="F18062" s="956"/>
      <c r="G18062" s="1193"/>
      <c r="H18062" s="1009"/>
    </row>
    <row r="18063" spans="2:12" hidden="1" outlineLevel="1">
      <c r="B18063" s="1853">
        <v>43380</v>
      </c>
      <c r="C18063" s="1854" t="s">
        <v>10192</v>
      </c>
      <c r="D18063" s="1855">
        <v>10000</v>
      </c>
      <c r="F18063" s="1722"/>
      <c r="G18063" s="1722"/>
      <c r="K18063" s="13"/>
    </row>
    <row r="18064" spans="2:12" hidden="1" outlineLevel="1">
      <c r="B18064" s="1856">
        <v>43380</v>
      </c>
      <c r="C18064" s="1857" t="s">
        <v>10193</v>
      </c>
      <c r="D18064" s="1858">
        <v>4200</v>
      </c>
      <c r="F18064" s="1724"/>
      <c r="G18064" s="1725"/>
    </row>
    <row r="18065" spans="2:11" hidden="1" outlineLevel="1">
      <c r="B18065" s="1856">
        <v>43381</v>
      </c>
      <c r="C18065" s="1857" t="s">
        <v>10194</v>
      </c>
      <c r="D18065" s="1858">
        <v>200</v>
      </c>
      <c r="E18065" s="956"/>
      <c r="F18065" s="1193"/>
      <c r="G18065" s="956"/>
    </row>
    <row r="18066" spans="2:11" hidden="1" outlineLevel="1">
      <c r="B18066" s="1856">
        <v>43381</v>
      </c>
      <c r="C18066" s="1857" t="s">
        <v>10195</v>
      </c>
      <c r="D18066" s="1858">
        <v>50</v>
      </c>
      <c r="F18066" s="956"/>
      <c r="G18066" s="956"/>
    </row>
    <row r="18067" spans="2:11" hidden="1" outlineLevel="1">
      <c r="B18067" s="1856">
        <v>43382</v>
      </c>
      <c r="C18067" s="1857" t="s">
        <v>10196</v>
      </c>
      <c r="D18067" s="1858">
        <v>100</v>
      </c>
      <c r="F18067" s="1722"/>
      <c r="G18067" s="1726"/>
      <c r="I18067" s="72"/>
      <c r="K18067" s="2"/>
    </row>
    <row r="18068" spans="2:11" hidden="1" outlineLevel="1">
      <c r="B18068" s="1856">
        <v>43382</v>
      </c>
      <c r="C18068" s="1857" t="s">
        <v>10197</v>
      </c>
      <c r="D18068" s="1858">
        <v>5100</v>
      </c>
      <c r="F18068" s="1722"/>
      <c r="G18068" s="1726"/>
      <c r="I18068" s="32"/>
      <c r="K18068" s="2"/>
    </row>
    <row r="18069" spans="2:11" hidden="1" outlineLevel="1">
      <c r="B18069" s="1856">
        <v>43382</v>
      </c>
      <c r="C18069" s="1857" t="s">
        <v>10198</v>
      </c>
      <c r="D18069" s="1858">
        <v>4100</v>
      </c>
      <c r="F18069" s="1724"/>
      <c r="G18069" s="1727"/>
    </row>
    <row r="18070" spans="2:11" hidden="1" outlineLevel="1">
      <c r="B18070" s="1856">
        <v>43382</v>
      </c>
      <c r="C18070" s="1857" t="s">
        <v>10199</v>
      </c>
      <c r="D18070" s="1858">
        <v>100</v>
      </c>
      <c r="F18070" s="956"/>
      <c r="G18070" s="956"/>
    </row>
    <row r="18071" spans="2:11" hidden="1" outlineLevel="1">
      <c r="B18071" s="1846">
        <v>43382</v>
      </c>
      <c r="C18071" s="1847" t="s">
        <v>10201</v>
      </c>
      <c r="D18071" s="1848">
        <v>200</v>
      </c>
      <c r="F18071" s="956"/>
      <c r="G18071" s="956"/>
    </row>
    <row r="18072" spans="2:11" hidden="1" outlineLevel="1">
      <c r="B18072" s="1856">
        <v>43382</v>
      </c>
      <c r="C18072" s="1857" t="s">
        <v>10202</v>
      </c>
      <c r="D18072" s="1858">
        <v>700</v>
      </c>
      <c r="E18072" s="956"/>
      <c r="F18072" s="1724"/>
      <c r="G18072" s="1727"/>
    </row>
    <row r="18073" spans="2:11" hidden="1" outlineLevel="1">
      <c r="B18073" s="1853">
        <v>43382</v>
      </c>
      <c r="C18073" s="1854" t="s">
        <v>10192</v>
      </c>
      <c r="D18073" s="1855">
        <v>10000</v>
      </c>
      <c r="E18073" s="956"/>
      <c r="F18073" s="956"/>
      <c r="G18073" s="1193"/>
    </row>
    <row r="18074" spans="2:11" hidden="1" outlineLevel="1">
      <c r="B18074" s="1859">
        <v>43382</v>
      </c>
      <c r="C18074" s="1860" t="s">
        <v>10203</v>
      </c>
      <c r="D18074" s="1848">
        <v>100</v>
      </c>
      <c r="E18074" s="956"/>
      <c r="F18074" s="956"/>
      <c r="G18074" s="1193"/>
    </row>
    <row r="18075" spans="2:11" hidden="1" outlineLevel="1">
      <c r="B18075" s="1859">
        <v>43382</v>
      </c>
      <c r="C18075" s="1860" t="s">
        <v>530</v>
      </c>
      <c r="D18075" s="1848">
        <v>110</v>
      </c>
      <c r="E18075" s="956"/>
      <c r="F18075" s="1193"/>
      <c r="G18075" s="1193"/>
      <c r="H18075" s="2"/>
      <c r="I18075" s="2"/>
    </row>
    <row r="18076" spans="2:11" hidden="1" outlineLevel="1">
      <c r="B18076" s="1856">
        <v>43383</v>
      </c>
      <c r="C18076" s="1857" t="s">
        <v>10204</v>
      </c>
      <c r="D18076" s="1858">
        <v>90</v>
      </c>
      <c r="E18076" s="956"/>
      <c r="F18076" s="1193"/>
      <c r="G18076" s="1193"/>
      <c r="H18076" s="2"/>
      <c r="I18076" s="2"/>
    </row>
    <row r="18077" spans="2:11" hidden="1" outlineLevel="1">
      <c r="B18077" s="1856">
        <v>43383</v>
      </c>
      <c r="C18077" s="1857" t="s">
        <v>2401</v>
      </c>
      <c r="D18077" s="1858">
        <v>200</v>
      </c>
      <c r="F18077" s="956"/>
      <c r="G18077" s="1193"/>
      <c r="H18077" s="2"/>
      <c r="I18077" s="2"/>
    </row>
    <row r="18078" spans="2:11" hidden="1" outlineLevel="1">
      <c r="B18078" s="1856">
        <v>43383</v>
      </c>
      <c r="C18078" s="1857" t="s">
        <v>10205</v>
      </c>
      <c r="D18078" s="1858">
        <v>250</v>
      </c>
      <c r="F18078" s="1193"/>
      <c r="G18078" s="1193"/>
      <c r="H18078" s="2"/>
      <c r="I18078" s="2"/>
    </row>
    <row r="18079" spans="2:11" hidden="1" outlineLevel="1">
      <c r="B18079" s="1859">
        <v>43383</v>
      </c>
      <c r="C18079" s="1847" t="s">
        <v>531</v>
      </c>
      <c r="D18079" s="1852">
        <v>30</v>
      </c>
      <c r="F18079" s="1193"/>
      <c r="G18079" s="1193"/>
      <c r="H18079" s="2"/>
      <c r="I18079" s="2"/>
    </row>
    <row r="18080" spans="2:11" hidden="1" outlineLevel="1">
      <c r="B18080" s="1856">
        <v>43383</v>
      </c>
      <c r="C18080" s="1857" t="s">
        <v>10206</v>
      </c>
      <c r="D18080" s="1858">
        <v>3600</v>
      </c>
      <c r="F18080" s="956"/>
      <c r="G18080" s="1193"/>
      <c r="H18080" s="2"/>
      <c r="I18080" s="2"/>
    </row>
    <row r="18081" spans="2:9" hidden="1" outlineLevel="1">
      <c r="B18081" s="1856">
        <v>43383</v>
      </c>
      <c r="C18081" s="1857" t="s">
        <v>10207</v>
      </c>
      <c r="D18081" s="1858">
        <v>200</v>
      </c>
      <c r="E18081" s="956"/>
      <c r="F18081" s="956"/>
      <c r="G18081" s="1193"/>
      <c r="H18081" s="2"/>
      <c r="I18081" s="2"/>
    </row>
    <row r="18082" spans="2:9" hidden="1" outlineLevel="1">
      <c r="B18082" s="1856">
        <v>43383</v>
      </c>
      <c r="C18082" s="1857" t="s">
        <v>10208</v>
      </c>
      <c r="D18082" s="1858">
        <v>520</v>
      </c>
      <c r="F18082" s="956"/>
      <c r="G18082" s="1193"/>
      <c r="H18082" s="2"/>
    </row>
    <row r="18083" spans="2:9" hidden="1" outlineLevel="1">
      <c r="B18083" s="1859">
        <v>43383</v>
      </c>
      <c r="C18083" s="1847" t="s">
        <v>172</v>
      </c>
      <c r="D18083" s="1852">
        <v>20</v>
      </c>
      <c r="E18083" s="956"/>
      <c r="F18083" s="1722"/>
      <c r="G18083" s="1728"/>
      <c r="H18083" s="2"/>
    </row>
    <row r="18084" spans="2:9" hidden="1" outlineLevel="1">
      <c r="B18084" s="1859">
        <v>43383</v>
      </c>
      <c r="C18084" s="1847" t="s">
        <v>10209</v>
      </c>
      <c r="D18084" s="1852">
        <v>10</v>
      </c>
      <c r="F18084" s="956"/>
      <c r="G18084" s="1193"/>
      <c r="H18084" s="7"/>
    </row>
    <row r="18085" spans="2:9" hidden="1" outlineLevel="1">
      <c r="B18085" s="1856">
        <v>43383</v>
      </c>
      <c r="C18085" s="1857" t="s">
        <v>10210</v>
      </c>
      <c r="D18085" s="1858">
        <v>1600</v>
      </c>
      <c r="F18085" s="1722"/>
      <c r="G18085" s="1728"/>
      <c r="H18085" s="7"/>
    </row>
    <row r="18086" spans="2:9" hidden="1" outlineLevel="1">
      <c r="B18086" s="1859">
        <v>43383</v>
      </c>
      <c r="C18086" s="1847" t="s">
        <v>10211</v>
      </c>
      <c r="D18086" s="1852">
        <v>200</v>
      </c>
      <c r="E18086" s="956"/>
      <c r="F18086" s="956"/>
      <c r="G18086" s="956"/>
      <c r="H18086" s="7"/>
    </row>
    <row r="18087" spans="2:9" hidden="1" outlineLevel="1">
      <c r="B18087" s="1856">
        <v>43384</v>
      </c>
      <c r="C18087" s="1857" t="s">
        <v>10212</v>
      </c>
      <c r="D18087" s="1858">
        <v>300</v>
      </c>
      <c r="F18087" s="1193"/>
      <c r="G18087" s="1193"/>
    </row>
    <row r="18088" spans="2:9" hidden="1" outlineLevel="1">
      <c r="B18088" s="1856">
        <v>43384</v>
      </c>
      <c r="C18088" s="1857" t="s">
        <v>10213</v>
      </c>
      <c r="D18088" s="1858">
        <v>150</v>
      </c>
      <c r="E18088" s="956"/>
      <c r="F18088" s="1193"/>
      <c r="G18088" s="1193"/>
    </row>
    <row r="18089" spans="2:9" hidden="1" outlineLevel="1">
      <c r="B18089" s="1859">
        <v>43384</v>
      </c>
      <c r="C18089" s="1861" t="s">
        <v>147</v>
      </c>
      <c r="D18089" s="1862">
        <v>260</v>
      </c>
      <c r="E18089" s="956"/>
      <c r="F18089" s="956"/>
      <c r="G18089" s="1193"/>
    </row>
    <row r="18090" spans="2:9" hidden="1" outlineLevel="1">
      <c r="B18090" s="1856">
        <v>43384</v>
      </c>
      <c r="C18090" s="1857" t="s">
        <v>10214</v>
      </c>
      <c r="D18090" s="1858">
        <v>1100</v>
      </c>
      <c r="E18090" s="956"/>
      <c r="F18090" s="1193"/>
      <c r="G18090" s="1193"/>
    </row>
    <row r="18091" spans="2:9" hidden="1" outlineLevel="1">
      <c r="B18091" s="1856">
        <v>43384</v>
      </c>
      <c r="C18091" s="1857" t="s">
        <v>10215</v>
      </c>
      <c r="D18091" s="1858">
        <v>50</v>
      </c>
      <c r="E18091" s="956"/>
      <c r="F18091" s="956"/>
      <c r="G18091" s="1193"/>
    </row>
    <row r="18092" spans="2:9" hidden="1" outlineLevel="1">
      <c r="B18092" s="1856">
        <v>43384</v>
      </c>
      <c r="C18092" s="1857" t="s">
        <v>10216</v>
      </c>
      <c r="D18092" s="1858">
        <v>200</v>
      </c>
      <c r="E18092" s="956"/>
      <c r="F18092" s="956"/>
      <c r="G18092" s="1193"/>
    </row>
    <row r="18093" spans="2:9" hidden="1" outlineLevel="1">
      <c r="B18093" s="1853">
        <v>43384</v>
      </c>
      <c r="C18093" s="1854" t="s">
        <v>10192</v>
      </c>
      <c r="D18093" s="1855">
        <v>10000</v>
      </c>
      <c r="F18093" s="1193"/>
      <c r="G18093" s="1193"/>
    </row>
    <row r="18094" spans="2:9" hidden="1" outlineLevel="1">
      <c r="B18094" s="1853">
        <v>43384</v>
      </c>
      <c r="C18094" s="1847" t="s">
        <v>10217</v>
      </c>
      <c r="D18094" s="1852">
        <v>300</v>
      </c>
      <c r="E18094" s="956"/>
      <c r="F18094" s="956"/>
      <c r="G18094" s="956"/>
    </row>
    <row r="18095" spans="2:9" hidden="1" outlineLevel="1">
      <c r="B18095" s="1856">
        <v>43384</v>
      </c>
      <c r="C18095" s="1857" t="s">
        <v>10218</v>
      </c>
      <c r="D18095" s="1858">
        <v>100</v>
      </c>
      <c r="F18095" s="1193"/>
      <c r="G18095" s="956"/>
    </row>
    <row r="18096" spans="2:9" hidden="1" outlineLevel="1">
      <c r="B18096" s="1859">
        <v>43384</v>
      </c>
      <c r="C18096" s="1860" t="s">
        <v>173</v>
      </c>
      <c r="D18096" s="1848">
        <v>70</v>
      </c>
      <c r="E18096" s="956"/>
      <c r="F18096" s="1730"/>
      <c r="G18096" s="1193"/>
    </row>
    <row r="18097" spans="2:15" hidden="1" outlineLevel="1">
      <c r="B18097" s="1859">
        <v>43384</v>
      </c>
      <c r="C18097" s="1860" t="s">
        <v>10219</v>
      </c>
      <c r="D18097" s="1848">
        <v>70</v>
      </c>
      <c r="F18097" s="956"/>
      <c r="G18097" s="956"/>
    </row>
    <row r="18098" spans="2:15" hidden="1" outlineLevel="1">
      <c r="B18098" s="1856">
        <v>43385</v>
      </c>
      <c r="C18098" s="1857" t="s">
        <v>10220</v>
      </c>
      <c r="D18098" s="1858">
        <v>200</v>
      </c>
      <c r="F18098" s="956"/>
      <c r="G18098" s="1193"/>
    </row>
    <row r="18099" spans="2:15" hidden="1" outlineLevel="1">
      <c r="B18099" s="1859">
        <v>43385</v>
      </c>
      <c r="C18099" s="1847" t="s">
        <v>114</v>
      </c>
      <c r="D18099" s="1852">
        <v>250</v>
      </c>
      <c r="F18099" s="1731"/>
      <c r="G18099" s="1193"/>
    </row>
    <row r="18100" spans="2:15" hidden="1" outlineLevel="1">
      <c r="B18100" s="1859">
        <v>43385</v>
      </c>
      <c r="C18100" s="1847" t="s">
        <v>10221</v>
      </c>
      <c r="D18100" s="1852">
        <v>250</v>
      </c>
      <c r="E18100" s="956"/>
      <c r="F18100" s="956"/>
      <c r="G18100" s="956"/>
    </row>
    <row r="18101" spans="2:15" hidden="1" outlineLevel="1">
      <c r="B18101" s="1856">
        <v>43385</v>
      </c>
      <c r="C18101" s="1857" t="s">
        <v>10222</v>
      </c>
      <c r="D18101" s="1858">
        <v>230</v>
      </c>
      <c r="E18101" s="956"/>
      <c r="F18101" s="956"/>
      <c r="G18101" s="956"/>
      <c r="H18101"/>
      <c r="I18101"/>
      <c r="J18101"/>
      <c r="K18101"/>
      <c r="L18101"/>
      <c r="M18101"/>
      <c r="N18101"/>
      <c r="O18101"/>
    </row>
    <row r="18102" spans="2:15" hidden="1" outlineLevel="1">
      <c r="B18102" s="1856">
        <v>43385</v>
      </c>
      <c r="C18102" s="1857" t="s">
        <v>10223</v>
      </c>
      <c r="D18102" s="1858">
        <v>450</v>
      </c>
      <c r="E18102" s="956"/>
      <c r="F18102" s="956"/>
      <c r="G18102" s="956"/>
    </row>
    <row r="18103" spans="2:15" hidden="1" outlineLevel="1">
      <c r="B18103" s="1859">
        <v>43385</v>
      </c>
      <c r="C18103" s="1847" t="s">
        <v>10225</v>
      </c>
      <c r="D18103" s="1852">
        <v>160</v>
      </c>
      <c r="F18103" s="956"/>
      <c r="G18103" s="956"/>
      <c r="I18103" s="32"/>
      <c r="K18103" s="2"/>
    </row>
    <row r="18104" spans="2:15" hidden="1" outlineLevel="1">
      <c r="B18104" s="1859">
        <v>43385</v>
      </c>
      <c r="C18104" s="1852" t="s">
        <v>173</v>
      </c>
      <c r="D18104" s="1852">
        <v>70</v>
      </c>
      <c r="E18104" s="956"/>
      <c r="F18104" s="1847" t="s">
        <v>10234</v>
      </c>
      <c r="G18104" s="1852">
        <v>65105</v>
      </c>
      <c r="I18104" s="32"/>
      <c r="K18104" s="2"/>
    </row>
    <row r="18105" spans="2:15" hidden="1" outlineLevel="1">
      <c r="B18105" s="1856">
        <v>43385</v>
      </c>
      <c r="C18105" s="1857" t="s">
        <v>10224</v>
      </c>
      <c r="D18105" s="1858">
        <v>700</v>
      </c>
      <c r="E18105" s="956"/>
      <c r="F18105" s="1847" t="s">
        <v>10235</v>
      </c>
      <c r="G18105" s="1852">
        <v>16481</v>
      </c>
    </row>
    <row r="18106" spans="2:15" hidden="1" outlineLevel="1">
      <c r="B18106" s="1859">
        <v>43386</v>
      </c>
      <c r="C18106" s="1863" t="s">
        <v>10226</v>
      </c>
      <c r="D18106" s="1852">
        <v>110</v>
      </c>
      <c r="F18106" s="1847" t="s">
        <v>10236</v>
      </c>
      <c r="G18106" s="1852">
        <v>35910</v>
      </c>
    </row>
    <row r="18107" spans="2:15" hidden="1" outlineLevel="1">
      <c r="B18107" s="1853">
        <v>43386</v>
      </c>
      <c r="C18107" s="1854" t="s">
        <v>10192</v>
      </c>
      <c r="D18107" s="1855">
        <v>5000</v>
      </c>
      <c r="F18107" s="1854" t="s">
        <v>10237</v>
      </c>
      <c r="G18107" s="1855">
        <f>SUM(G18104:G18106)</f>
        <v>117496</v>
      </c>
    </row>
    <row r="18108" spans="2:15" hidden="1" outlineLevel="1">
      <c r="B18108" s="1853">
        <v>43386</v>
      </c>
      <c r="C18108" s="1854" t="s">
        <v>10227</v>
      </c>
      <c r="D18108" s="1855">
        <v>500</v>
      </c>
      <c r="E18108" s="956"/>
      <c r="F18108" s="956"/>
      <c r="G18108" s="956"/>
    </row>
    <row r="18109" spans="2:15" hidden="1" outlineLevel="1">
      <c r="B18109" s="1859">
        <v>43386</v>
      </c>
      <c r="C18109" s="1847" t="s">
        <v>10228</v>
      </c>
      <c r="D18109" s="1855">
        <v>110</v>
      </c>
      <c r="E18109" s="956"/>
      <c r="F18109" s="956"/>
      <c r="G18109" s="956"/>
    </row>
    <row r="18110" spans="2:15" hidden="1" outlineLevel="1">
      <c r="B18110" s="1859">
        <v>43386</v>
      </c>
      <c r="C18110" s="1847" t="s">
        <v>10229</v>
      </c>
      <c r="D18110" s="1852">
        <v>170</v>
      </c>
    </row>
    <row r="18111" spans="2:15" hidden="1" outlineLevel="1">
      <c r="B18111" s="1859">
        <v>43386</v>
      </c>
      <c r="C18111" s="1847" t="s">
        <v>23</v>
      </c>
      <c r="D18111" s="1852">
        <v>150</v>
      </c>
    </row>
    <row r="18112" spans="2:15" hidden="1" outlineLevel="1">
      <c r="B18112" s="1839">
        <v>43387</v>
      </c>
      <c r="C18112" s="956" t="s">
        <v>10230</v>
      </c>
      <c r="D18112" s="1193">
        <v>90</v>
      </c>
      <c r="F18112" s="1817" t="s">
        <v>10062</v>
      </c>
      <c r="G18112" s="1818">
        <f>28</f>
        <v>28</v>
      </c>
    </row>
    <row r="18113" spans="2:10" hidden="1" outlineLevel="1">
      <c r="B18113" s="1839">
        <v>43387</v>
      </c>
      <c r="C18113" s="1729" t="s">
        <v>10233</v>
      </c>
      <c r="D18113" s="1193">
        <v>60</v>
      </c>
      <c r="E18113" s="956"/>
      <c r="F18113" s="1193" t="s">
        <v>10240</v>
      </c>
      <c r="G18113" s="1818">
        <v>500</v>
      </c>
    </row>
    <row r="18114" spans="2:10" hidden="1" outlineLevel="1">
      <c r="B18114" s="1839">
        <v>43387</v>
      </c>
      <c r="C18114" s="956" t="s">
        <v>246</v>
      </c>
      <c r="D18114" s="1193">
        <v>30</v>
      </c>
      <c r="F18114" s="956" t="s">
        <v>10242</v>
      </c>
      <c r="G18114" s="1818">
        <f>SUM(G18112:G18113)</f>
        <v>528</v>
      </c>
    </row>
    <row r="18115" spans="2:10" hidden="1" outlineLevel="1">
      <c r="B18115" s="1839">
        <v>43387</v>
      </c>
      <c r="C18115" s="956" t="s">
        <v>406</v>
      </c>
      <c r="D18115" s="1193">
        <v>20</v>
      </c>
      <c r="F18115" s="1817" t="s">
        <v>10062</v>
      </c>
      <c r="G18115" s="1818">
        <f>G18114-63</f>
        <v>465</v>
      </c>
    </row>
    <row r="18116" spans="2:10" hidden="1" outlineLevel="1">
      <c r="B18116" s="1839">
        <v>43387</v>
      </c>
      <c r="C18116" s="956" t="s">
        <v>10241</v>
      </c>
      <c r="D18116" s="1193">
        <v>500</v>
      </c>
      <c r="F18116" s="1193" t="s">
        <v>10273</v>
      </c>
      <c r="G18116" s="1818">
        <f>25*7</f>
        <v>175</v>
      </c>
    </row>
    <row r="18117" spans="2:10" hidden="1" outlineLevel="1">
      <c r="B18117" s="1839">
        <v>43387</v>
      </c>
      <c r="C18117" s="956" t="s">
        <v>289</v>
      </c>
      <c r="D18117" s="1193">
        <v>270</v>
      </c>
      <c r="E18117" s="956"/>
      <c r="F18117" s="1817" t="s">
        <v>10062</v>
      </c>
      <c r="G18117" s="1721">
        <f>G18115-G18116</f>
        <v>290</v>
      </c>
    </row>
    <row r="18118" spans="2:10" hidden="1" outlineLevel="1">
      <c r="B18118" s="1839">
        <v>43387</v>
      </c>
      <c r="C18118" s="956" t="s">
        <v>401</v>
      </c>
      <c r="D18118" s="1193">
        <v>50</v>
      </c>
      <c r="E18118" s="956"/>
      <c r="F18118" s="956"/>
      <c r="G18118" s="956"/>
    </row>
    <row r="18119" spans="2:10" hidden="1" outlineLevel="1">
      <c r="B18119" s="1839">
        <v>43387</v>
      </c>
      <c r="C18119" s="956" t="s">
        <v>23</v>
      </c>
      <c r="D18119" s="1193">
        <v>90</v>
      </c>
      <c r="F18119" s="956"/>
      <c r="G18119" s="956"/>
    </row>
    <row r="18120" spans="2:10" hidden="1" outlineLevel="1">
      <c r="B18120" s="1839">
        <v>43388</v>
      </c>
      <c r="C18120" s="1" t="s">
        <v>23</v>
      </c>
      <c r="D18120" s="2">
        <v>80</v>
      </c>
      <c r="F18120" s="1193"/>
      <c r="G18120" s="956"/>
    </row>
    <row r="18121" spans="2:10" hidden="1" outlineLevel="1">
      <c r="B18121" s="1839">
        <v>43389</v>
      </c>
      <c r="C18121" s="956" t="s">
        <v>8090</v>
      </c>
      <c r="D18121" s="1193">
        <v>1500</v>
      </c>
      <c r="F18121" s="1193"/>
      <c r="G18121" s="956"/>
    </row>
    <row r="18122" spans="2:10" hidden="1" outlineLevel="1">
      <c r="B18122" s="1839">
        <v>43389</v>
      </c>
      <c r="C18122" s="956" t="s">
        <v>10209</v>
      </c>
      <c r="D18122" s="1193">
        <v>30</v>
      </c>
      <c r="E18122" s="956"/>
      <c r="F18122" s="1193"/>
      <c r="G18122" s="956"/>
      <c r="H18122" s="7"/>
    </row>
    <row r="18123" spans="2:10" hidden="1" outlineLevel="1">
      <c r="B18123" s="1839">
        <v>43389</v>
      </c>
      <c r="C18123" s="956" t="s">
        <v>289</v>
      </c>
      <c r="D18123" s="1193">
        <v>30</v>
      </c>
      <c r="E18123" s="956"/>
      <c r="F18123" s="956"/>
      <c r="G18123" s="956"/>
      <c r="H18123" s="7"/>
    </row>
    <row r="18124" spans="2:10" hidden="1" outlineLevel="1">
      <c r="B18124" s="1839">
        <v>43389</v>
      </c>
      <c r="C18124" s="956" t="s">
        <v>23</v>
      </c>
      <c r="D18124" s="1193">
        <v>250</v>
      </c>
      <c r="E18124" s="956"/>
      <c r="F18124" s="956"/>
      <c r="G18124" s="956"/>
      <c r="J18124" s="7"/>
    </row>
    <row r="18125" spans="2:10" hidden="1" outlineLevel="1">
      <c r="B18125" s="1839">
        <v>43390</v>
      </c>
      <c r="C18125" s="956" t="s">
        <v>289</v>
      </c>
      <c r="D18125" s="1193">
        <v>60</v>
      </c>
      <c r="F18125" s="1193"/>
      <c r="G18125" s="956"/>
      <c r="J18125" s="7"/>
    </row>
    <row r="18126" spans="2:10" hidden="1" outlineLevel="1">
      <c r="B18126" s="1839">
        <v>43390</v>
      </c>
      <c r="C18126" s="956" t="s">
        <v>114</v>
      </c>
      <c r="D18126" s="1193">
        <v>60</v>
      </c>
      <c r="E18126" s="956"/>
      <c r="F18126" s="1193"/>
      <c r="G18126" s="956"/>
    </row>
    <row r="18127" spans="2:10" hidden="1" outlineLevel="1">
      <c r="B18127" s="1839">
        <v>43390</v>
      </c>
      <c r="C18127" s="956" t="s">
        <v>10244</v>
      </c>
      <c r="D18127" s="1193">
        <v>400</v>
      </c>
      <c r="E18127" s="956"/>
      <c r="F18127" s="956"/>
      <c r="G18127" s="956"/>
      <c r="H18127" s="2"/>
    </row>
    <row r="18128" spans="2:10" hidden="1" outlineLevel="1">
      <c r="B18128" s="1839">
        <v>43390</v>
      </c>
      <c r="C18128" s="956" t="s">
        <v>525</v>
      </c>
      <c r="D18128" s="1193">
        <v>110</v>
      </c>
      <c r="F18128" s="956"/>
      <c r="G18128" s="956"/>
    </row>
    <row r="18129" spans="2:7" hidden="1" outlineLevel="1">
      <c r="B18129" s="1839">
        <v>43390</v>
      </c>
      <c r="C18129" s="956" t="s">
        <v>968</v>
      </c>
      <c r="D18129" s="1193">
        <v>950</v>
      </c>
      <c r="E18129" s="956"/>
      <c r="F18129" s="956"/>
      <c r="G18129" s="956"/>
    </row>
    <row r="18130" spans="2:7" hidden="1" outlineLevel="1">
      <c r="B18130" s="1839">
        <v>43391</v>
      </c>
      <c r="C18130" s="1732" t="s">
        <v>10245</v>
      </c>
      <c r="D18130" s="1193">
        <v>100</v>
      </c>
      <c r="F18130" s="956"/>
      <c r="G18130" s="956"/>
    </row>
    <row r="18131" spans="2:7" hidden="1" outlineLevel="1">
      <c r="B18131" s="1839">
        <v>43392</v>
      </c>
      <c r="C18131" s="1732" t="s">
        <v>10246</v>
      </c>
      <c r="D18131" s="1193">
        <v>110</v>
      </c>
      <c r="E18131" s="956"/>
      <c r="F18131" s="956"/>
      <c r="G18131" s="956"/>
    </row>
    <row r="18132" spans="2:7" hidden="1" outlineLevel="1">
      <c r="B18132" s="1839">
        <v>43393</v>
      </c>
      <c r="C18132" s="956" t="s">
        <v>10248</v>
      </c>
      <c r="D18132" s="1193">
        <v>15</v>
      </c>
      <c r="E18132" s="956"/>
      <c r="F18132" s="956"/>
      <c r="G18132" s="956"/>
    </row>
    <row r="18133" spans="2:7" hidden="1" outlineLevel="1">
      <c r="B18133" s="1839">
        <v>43393</v>
      </c>
      <c r="C18133" s="956" t="s">
        <v>10247</v>
      </c>
      <c r="D18133" s="1193">
        <v>700</v>
      </c>
      <c r="F18133" s="956"/>
      <c r="G18133" s="956"/>
    </row>
    <row r="18134" spans="2:7" hidden="1" outlineLevel="1">
      <c r="B18134" s="1839">
        <v>43393</v>
      </c>
      <c r="C18134" s="956" t="s">
        <v>516</v>
      </c>
      <c r="D18134" s="1193">
        <v>200</v>
      </c>
      <c r="E18134" s="956"/>
      <c r="F18134" s="956"/>
      <c r="G18134" s="956"/>
    </row>
    <row r="18135" spans="2:7" hidden="1" outlineLevel="1">
      <c r="B18135" s="1839">
        <v>43393</v>
      </c>
      <c r="C18135" s="1" t="s">
        <v>51</v>
      </c>
      <c r="D18135" s="2">
        <v>100</v>
      </c>
      <c r="F18135" s="956"/>
      <c r="G18135" s="956"/>
    </row>
    <row r="18136" spans="2:7" hidden="1" outlineLevel="1">
      <c r="B18136" s="1839">
        <v>43393</v>
      </c>
      <c r="C18136" s="956" t="s">
        <v>23</v>
      </c>
      <c r="D18136" s="1193">
        <v>115</v>
      </c>
      <c r="F18136" s="956"/>
      <c r="G18136" s="956"/>
    </row>
    <row r="18137" spans="2:7" hidden="1" outlineLevel="1">
      <c r="B18137" s="1839">
        <v>43394</v>
      </c>
      <c r="C18137" s="236" t="s">
        <v>111</v>
      </c>
      <c r="D18137" s="70">
        <v>30</v>
      </c>
      <c r="F18137" s="956"/>
      <c r="G18137" s="956"/>
    </row>
    <row r="18138" spans="2:7" hidden="1" outlineLevel="1">
      <c r="B18138" s="1839">
        <v>43394</v>
      </c>
      <c r="C18138" s="1" t="s">
        <v>51</v>
      </c>
      <c r="D18138" s="2">
        <v>35</v>
      </c>
      <c r="E18138" s="956"/>
      <c r="F18138" s="956"/>
      <c r="G18138" s="956"/>
    </row>
    <row r="18139" spans="2:7" hidden="1" outlineLevel="1">
      <c r="B18139" s="1839">
        <v>43394</v>
      </c>
      <c r="C18139" s="1" t="s">
        <v>2590</v>
      </c>
      <c r="D18139" s="2">
        <v>50</v>
      </c>
    </row>
    <row r="18140" spans="2:7" hidden="1" outlineLevel="1">
      <c r="B18140" s="1839">
        <v>43394</v>
      </c>
      <c r="C18140" s="1" t="s">
        <v>401</v>
      </c>
      <c r="D18140" s="2">
        <v>55</v>
      </c>
    </row>
    <row r="18141" spans="2:7" hidden="1" outlineLevel="1">
      <c r="B18141" s="1839">
        <v>43394</v>
      </c>
      <c r="C18141" s="1" t="s">
        <v>51</v>
      </c>
      <c r="D18141" s="2">
        <v>100</v>
      </c>
    </row>
    <row r="18142" spans="2:7" hidden="1" outlineLevel="1">
      <c r="B18142" s="1839">
        <v>43394</v>
      </c>
      <c r="C18142" s="1" t="s">
        <v>23</v>
      </c>
      <c r="D18142" s="2">
        <v>110</v>
      </c>
    </row>
    <row r="18143" spans="2:7" hidden="1" outlineLevel="1">
      <c r="B18143" s="1839">
        <v>43395</v>
      </c>
      <c r="C18143" s="1" t="s">
        <v>10267</v>
      </c>
      <c r="D18143" s="2">
        <v>350</v>
      </c>
    </row>
    <row r="18144" spans="2:7" hidden="1" outlineLevel="1">
      <c r="B18144" s="1839">
        <v>43395</v>
      </c>
      <c r="C18144" s="1" t="s">
        <v>246</v>
      </c>
      <c r="D18144" s="2">
        <v>30</v>
      </c>
    </row>
    <row r="18145" spans="2:5" hidden="1" outlineLevel="1">
      <c r="B18145" s="1839">
        <v>43396</v>
      </c>
      <c r="C18145" s="1" t="s">
        <v>525</v>
      </c>
      <c r="D18145" s="2">
        <v>200</v>
      </c>
    </row>
    <row r="18146" spans="2:5" hidden="1" outlineLevel="1">
      <c r="B18146" s="1839">
        <v>43397</v>
      </c>
      <c r="C18146" s="1" t="s">
        <v>525</v>
      </c>
      <c r="D18146" s="2">
        <v>300</v>
      </c>
    </row>
    <row r="18147" spans="2:5" hidden="1" outlineLevel="1">
      <c r="B18147" s="1839">
        <v>43397</v>
      </c>
      <c r="C18147" s="1" t="s">
        <v>10269</v>
      </c>
      <c r="D18147" s="2">
        <v>250</v>
      </c>
    </row>
    <row r="18148" spans="2:5" hidden="1" outlineLevel="1">
      <c r="B18148" s="1839">
        <v>43397</v>
      </c>
      <c r="C18148" s="1" t="s">
        <v>51</v>
      </c>
      <c r="D18148" s="2">
        <v>320</v>
      </c>
    </row>
    <row r="18149" spans="2:5" hidden="1" outlineLevel="1">
      <c r="B18149" s="1839">
        <v>43397</v>
      </c>
      <c r="C18149" s="1" t="s">
        <v>80</v>
      </c>
      <c r="D18149" s="2">
        <v>50</v>
      </c>
    </row>
    <row r="18150" spans="2:5" hidden="1" outlineLevel="1">
      <c r="B18150" s="1839">
        <v>43397</v>
      </c>
      <c r="C18150" s="1" t="s">
        <v>4850</v>
      </c>
      <c r="D18150" s="2">
        <v>50</v>
      </c>
    </row>
    <row r="18151" spans="2:5" hidden="1" outlineLevel="1">
      <c r="B18151" s="1839">
        <v>43398</v>
      </c>
      <c r="C18151" s="1" t="s">
        <v>525</v>
      </c>
      <c r="D18151" s="2">
        <v>150</v>
      </c>
      <c r="E18151" s="956"/>
    </row>
    <row r="18152" spans="2:5" hidden="1" outlineLevel="1">
      <c r="B18152" s="1839">
        <v>43399</v>
      </c>
      <c r="C18152" s="1" t="s">
        <v>525</v>
      </c>
      <c r="D18152" s="2">
        <v>200</v>
      </c>
    </row>
    <row r="18153" spans="2:5" hidden="1" outlineLevel="1">
      <c r="B18153" s="1839">
        <v>43399</v>
      </c>
      <c r="C18153" s="1" t="s">
        <v>246</v>
      </c>
      <c r="D18153" s="2">
        <v>130</v>
      </c>
    </row>
    <row r="18154" spans="2:5" hidden="1" outlineLevel="1">
      <c r="B18154" s="1839">
        <v>43399</v>
      </c>
      <c r="C18154" s="1" t="s">
        <v>111</v>
      </c>
      <c r="D18154" s="2">
        <v>70</v>
      </c>
    </row>
    <row r="18155" spans="2:5" hidden="1" outlineLevel="1">
      <c r="B18155" s="1839">
        <v>43400</v>
      </c>
      <c r="C18155" s="1" t="s">
        <v>6313</v>
      </c>
      <c r="D18155" s="2">
        <v>200</v>
      </c>
    </row>
    <row r="18156" spans="2:5" hidden="1" outlineLevel="1">
      <c r="B18156" s="1839">
        <v>43400</v>
      </c>
      <c r="C18156" s="1" t="s">
        <v>246</v>
      </c>
      <c r="D18156" s="2">
        <v>80</v>
      </c>
    </row>
    <row r="18157" spans="2:5" hidden="1" outlineLevel="1">
      <c r="B18157" s="1839">
        <v>43400</v>
      </c>
      <c r="C18157" s="1" t="s">
        <v>10271</v>
      </c>
      <c r="D18157" s="2">
        <v>500</v>
      </c>
    </row>
    <row r="18158" spans="2:5" hidden="1" outlineLevel="1">
      <c r="B18158" s="1839">
        <v>43400</v>
      </c>
      <c r="C18158" s="1" t="s">
        <v>12</v>
      </c>
      <c r="D18158" s="2">
        <v>300</v>
      </c>
    </row>
    <row r="18159" spans="2:5" hidden="1" outlineLevel="1">
      <c r="B18159" s="1839">
        <v>43400</v>
      </c>
      <c r="C18159" s="1" t="s">
        <v>246</v>
      </c>
      <c r="D18159" s="2">
        <v>120</v>
      </c>
    </row>
    <row r="18160" spans="2:5" hidden="1" outlineLevel="1">
      <c r="B18160" s="1839">
        <v>43401</v>
      </c>
      <c r="C18160" s="1" t="s">
        <v>516</v>
      </c>
      <c r="D18160" s="2">
        <v>100</v>
      </c>
    </row>
    <row r="18161" spans="2:12" hidden="1" outlineLevel="1">
      <c r="B18161" s="1839">
        <v>43401</v>
      </c>
      <c r="C18161" s="1" t="s">
        <v>968</v>
      </c>
      <c r="D18161" s="2">
        <v>70</v>
      </c>
    </row>
    <row r="18162" spans="2:12" hidden="1" outlineLevel="1">
      <c r="B18162" s="1839">
        <v>43401</v>
      </c>
      <c r="C18162" s="1" t="s">
        <v>336</v>
      </c>
      <c r="D18162" s="2">
        <v>20</v>
      </c>
    </row>
    <row r="18163" spans="2:12" hidden="1" outlineLevel="1">
      <c r="B18163" s="1839">
        <v>43401</v>
      </c>
      <c r="C18163" s="1" t="s">
        <v>289</v>
      </c>
      <c r="D18163" s="2">
        <v>155</v>
      </c>
    </row>
    <row r="18164" spans="2:12" hidden="1" outlineLevel="1">
      <c r="B18164" s="1839">
        <v>43401</v>
      </c>
      <c r="C18164" s="1" t="s">
        <v>401</v>
      </c>
      <c r="D18164" s="2">
        <v>30</v>
      </c>
    </row>
    <row r="18165" spans="2:12" hidden="1" outlineLevel="1">
      <c r="B18165" s="1839">
        <v>43401</v>
      </c>
      <c r="C18165" s="1" t="s">
        <v>247</v>
      </c>
      <c r="D18165" s="2">
        <v>120</v>
      </c>
    </row>
    <row r="18166" spans="2:12" hidden="1" outlineLevel="1">
      <c r="B18166" s="1839">
        <v>43402</v>
      </c>
      <c r="C18166" s="1" t="s">
        <v>525</v>
      </c>
      <c r="D18166" s="2">
        <v>200</v>
      </c>
    </row>
    <row r="18167" spans="2:12" hidden="1" outlineLevel="1">
      <c r="B18167" s="1839">
        <v>43402</v>
      </c>
      <c r="C18167" s="1" t="s">
        <v>289</v>
      </c>
      <c r="D18167" s="2">
        <v>50</v>
      </c>
    </row>
    <row r="18168" spans="2:12" hidden="1" outlineLevel="1">
      <c r="B18168" s="1839">
        <v>43402</v>
      </c>
      <c r="C18168" s="1" t="s">
        <v>525</v>
      </c>
      <c r="D18168" s="2">
        <v>35</v>
      </c>
    </row>
    <row r="18169" spans="2:12" hidden="1" outlineLevel="1">
      <c r="B18169" s="1839">
        <v>43402</v>
      </c>
      <c r="C18169" s="1" t="s">
        <v>23</v>
      </c>
      <c r="D18169" s="2">
        <v>100</v>
      </c>
    </row>
    <row r="18170" spans="2:12" hidden="1" outlineLevel="1">
      <c r="B18170" s="1839">
        <v>43403</v>
      </c>
      <c r="C18170" s="1" t="s">
        <v>525</v>
      </c>
      <c r="D18170" s="2">
        <v>100</v>
      </c>
    </row>
    <row r="18171" spans="2:12" hidden="1" outlineLevel="1">
      <c r="B18171" s="1839">
        <v>43403</v>
      </c>
      <c r="C18171" s="1" t="s">
        <v>9615</v>
      </c>
      <c r="D18171" s="2">
        <v>90</v>
      </c>
    </row>
    <row r="18172" spans="2:12" hidden="1" outlineLevel="1">
      <c r="B18172" s="1839">
        <v>43403</v>
      </c>
      <c r="C18172" s="1" t="s">
        <v>111</v>
      </c>
      <c r="D18172" s="2">
        <v>60</v>
      </c>
      <c r="E18172" s="1" t="s">
        <v>3088</v>
      </c>
    </row>
    <row r="18173" spans="2:12" hidden="1" outlineLevel="1">
      <c r="B18173" s="1839">
        <v>43404</v>
      </c>
      <c r="C18173" s="1" t="s">
        <v>525</v>
      </c>
      <c r="D18173" s="2">
        <v>260</v>
      </c>
      <c r="E18173" s="1">
        <v>4430</v>
      </c>
    </row>
    <row r="18174" spans="2:12" collapsed="1">
      <c r="B18174" s="1600"/>
    </row>
    <row r="18175" spans="2:12">
      <c r="B18175" s="2472">
        <v>43405</v>
      </c>
      <c r="C18175" s="2472"/>
      <c r="D18175" s="2472"/>
      <c r="E18175" s="2472"/>
      <c r="F18175" s="2472"/>
      <c r="G18175" s="2472"/>
      <c r="H18175" s="2472"/>
      <c r="I18175" s="2472"/>
      <c r="J18175" s="2472"/>
      <c r="K18175" s="2472"/>
      <c r="L18175" s="2472"/>
    </row>
    <row r="18176" spans="2:12" hidden="1" outlineLevel="1">
      <c r="B18176" s="2473" t="s">
        <v>0</v>
      </c>
      <c r="C18176" s="2473"/>
      <c r="D18176" s="2473"/>
      <c r="I18176" s="249"/>
      <c r="J18176" s="236"/>
      <c r="K18176" s="2"/>
    </row>
    <row r="18177" spans="1:11" hidden="1" outlineLevel="1">
      <c r="B18177" s="3" t="s">
        <v>115</v>
      </c>
      <c r="C18177" s="3" t="s">
        <v>116</v>
      </c>
      <c r="D18177" s="4" t="s">
        <v>4</v>
      </c>
      <c r="I18177" s="249"/>
      <c r="J18177" s="236"/>
      <c r="K18177" s="2"/>
    </row>
    <row r="18178" spans="1:11" hidden="1" outlineLevel="1">
      <c r="A18178" s="438" t="s">
        <v>7431</v>
      </c>
      <c r="B18178" s="1323">
        <v>43416</v>
      </c>
      <c r="C18178" s="463" t="s">
        <v>6436</v>
      </c>
      <c r="D18178" s="1002">
        <v>1000</v>
      </c>
      <c r="E18178" s="28"/>
      <c r="K18178" s="70"/>
    </row>
    <row r="18179" spans="1:11" hidden="1" outlineLevel="1">
      <c r="A18179" s="438" t="s">
        <v>7431</v>
      </c>
      <c r="B18179" s="1323">
        <v>43416</v>
      </c>
      <c r="C18179" s="463" t="s">
        <v>6437</v>
      </c>
      <c r="D18179" s="1002">
        <v>1725</v>
      </c>
      <c r="E18179" s="28"/>
      <c r="K18179" s="70"/>
    </row>
    <row r="18180" spans="1:11" hidden="1" outlineLevel="1">
      <c r="A18180" s="438" t="s">
        <v>421</v>
      </c>
      <c r="B18180" s="1323" t="s">
        <v>608</v>
      </c>
      <c r="C18180" s="1324" t="s">
        <v>6</v>
      </c>
      <c r="D18180" s="1325" t="s">
        <v>608</v>
      </c>
      <c r="E18180" s="28"/>
      <c r="K18180" s="70"/>
    </row>
    <row r="18181" spans="1:11" hidden="1" outlineLevel="1">
      <c r="A18181" s="438" t="s">
        <v>421</v>
      </c>
      <c r="B18181" s="1323" t="s">
        <v>608</v>
      </c>
      <c r="C18181" s="554" t="s">
        <v>475</v>
      </c>
      <c r="D18181" s="1492" t="s">
        <v>608</v>
      </c>
      <c r="E18181" s="1290"/>
      <c r="F18181" s="298" t="s">
        <v>4856</v>
      </c>
      <c r="G18181" s="298" t="s">
        <v>3065</v>
      </c>
      <c r="I18181" s="72"/>
      <c r="K18181" s="70"/>
    </row>
    <row r="18182" spans="1:11" hidden="1" outlineLevel="1">
      <c r="A18182" s="438" t="s">
        <v>421</v>
      </c>
      <c r="B18182" s="1323" t="s">
        <v>608</v>
      </c>
      <c r="C18182" s="554" t="s">
        <v>8676</v>
      </c>
      <c r="D18182" s="1325" t="s">
        <v>608</v>
      </c>
      <c r="E18182" s="72"/>
      <c r="F18182" s="1119" t="s">
        <v>3632</v>
      </c>
      <c r="G18182" s="1146">
        <v>0</v>
      </c>
      <c r="I18182" s="72"/>
      <c r="K18182" s="70"/>
    </row>
    <row r="18183" spans="1:11" hidden="1" outlineLevel="1">
      <c r="A18183" s="714" t="s">
        <v>464</v>
      </c>
      <c r="B18183" s="1326">
        <v>43430</v>
      </c>
      <c r="C18183" s="1327" t="s">
        <v>6501</v>
      </c>
      <c r="D18183" s="1328">
        <v>2440</v>
      </c>
      <c r="E18183" s="72"/>
      <c r="F18183" s="772" t="s">
        <v>9394</v>
      </c>
      <c r="G18183" s="773">
        <f>D18214</f>
        <v>180</v>
      </c>
      <c r="I18183" s="72"/>
      <c r="K18183" s="70"/>
    </row>
    <row r="18184" spans="1:11" hidden="1" outlineLevel="1">
      <c r="A18184" s="711" t="s">
        <v>7256</v>
      </c>
      <c r="B18184" s="1303">
        <v>43425</v>
      </c>
      <c r="C18184" s="711" t="s">
        <v>656</v>
      </c>
      <c r="D18184" s="712">
        <v>35</v>
      </c>
      <c r="E18184" s="72"/>
      <c r="F18184" s="772" t="s">
        <v>112</v>
      </c>
      <c r="G18184" s="773">
        <f>D18212</f>
        <v>688</v>
      </c>
      <c r="I18184" s="72"/>
      <c r="K18184" s="70"/>
    </row>
    <row r="18185" spans="1:11" hidden="1" outlineLevel="1">
      <c r="A18185" s="1478" t="s">
        <v>7256</v>
      </c>
      <c r="B18185" s="1479" t="s">
        <v>608</v>
      </c>
      <c r="C18185" s="1478" t="s">
        <v>8992</v>
      </c>
      <c r="D18185" s="1493" t="s">
        <v>608</v>
      </c>
      <c r="E18185" s="72"/>
      <c r="F18185" s="772" t="s">
        <v>6</v>
      </c>
      <c r="G18185" s="1146" t="str">
        <f>D18180</f>
        <v>Nil</v>
      </c>
      <c r="I18185" s="72"/>
      <c r="K18185" s="70"/>
    </row>
    <row r="18186" spans="1:11" hidden="1" outlineLevel="1">
      <c r="A18186" s="1478" t="s">
        <v>7256</v>
      </c>
      <c r="B18186" s="1479" t="s">
        <v>608</v>
      </c>
      <c r="C18186" s="1478" t="s">
        <v>8991</v>
      </c>
      <c r="D18186" s="1493" t="s">
        <v>608</v>
      </c>
      <c r="E18186" s="72"/>
      <c r="F18186" s="772" t="s">
        <v>3732</v>
      </c>
      <c r="G18186" s="773">
        <f>D18178</f>
        <v>1000</v>
      </c>
      <c r="I18186" s="72"/>
      <c r="K18186" s="70"/>
    </row>
    <row r="18187" spans="1:11" hidden="1" outlineLevel="1">
      <c r="A18187" s="1478" t="s">
        <v>7256</v>
      </c>
      <c r="B18187" s="1479" t="s">
        <v>608</v>
      </c>
      <c r="C18187" s="1478" t="s">
        <v>8990</v>
      </c>
      <c r="D18187" s="1493" t="s">
        <v>608</v>
      </c>
      <c r="E18187" s="72"/>
      <c r="F18187" s="772" t="s">
        <v>531</v>
      </c>
      <c r="G18187" s="1146">
        <f>D18179</f>
        <v>1725</v>
      </c>
      <c r="I18187" s="72"/>
      <c r="K18187" s="70"/>
    </row>
    <row r="18188" spans="1:11" hidden="1" outlineLevel="1">
      <c r="A18188" s="1478" t="s">
        <v>421</v>
      </c>
      <c r="B18188" s="1479" t="s">
        <v>608</v>
      </c>
      <c r="C18188" s="1478" t="s">
        <v>9285</v>
      </c>
      <c r="D18188" s="1493" t="s">
        <v>608</v>
      </c>
      <c r="E18188" s="72"/>
      <c r="F18188" s="280" t="s">
        <v>195</v>
      </c>
      <c r="G18188" s="294">
        <f>SUM(G18183:G18187)</f>
        <v>3593</v>
      </c>
      <c r="I18188" s="72"/>
      <c r="K18188" s="70"/>
    </row>
    <row r="18189" spans="1:11" hidden="1" outlineLevel="1">
      <c r="A18189" s="1398" t="s">
        <v>7256</v>
      </c>
      <c r="B18189" s="1399">
        <v>43421</v>
      </c>
      <c r="C18189" s="1400" t="s">
        <v>27</v>
      </c>
      <c r="D18189" s="1401">
        <v>1296.82</v>
      </c>
      <c r="E18189" s="72"/>
      <c r="I18189" s="72"/>
      <c r="K18189" s="70"/>
    </row>
    <row r="18190" spans="1:11" hidden="1" outlineLevel="1">
      <c r="A18190" s="1398" t="s">
        <v>7256</v>
      </c>
      <c r="B18190" s="1399">
        <v>43430</v>
      </c>
      <c r="C18190" s="1400" t="s">
        <v>3304</v>
      </c>
      <c r="D18190" s="1401">
        <v>600.62</v>
      </c>
      <c r="E18190" s="1711"/>
      <c r="I18190" s="72"/>
      <c r="K18190" s="225"/>
    </row>
    <row r="18191" spans="1:11" hidden="1" outlineLevel="1">
      <c r="A18191" s="1398" t="s">
        <v>7256</v>
      </c>
      <c r="B18191" s="1399">
        <v>43430</v>
      </c>
      <c r="C18191" s="1400" t="s">
        <v>614</v>
      </c>
      <c r="D18191" s="1401">
        <v>352.82</v>
      </c>
      <c r="E18191" s="1711"/>
      <c r="I18191" s="32"/>
      <c r="K18191" s="225"/>
    </row>
    <row r="18192" spans="1:11" hidden="1" outlineLevel="1">
      <c r="A18192" s="709" t="s">
        <v>7600</v>
      </c>
      <c r="B18192" s="710" t="s">
        <v>608</v>
      </c>
      <c r="C18192" s="709" t="s">
        <v>3305</v>
      </c>
      <c r="D18192" s="590" t="s">
        <v>608</v>
      </c>
      <c r="E18192" s="183"/>
    </row>
    <row r="18193" spans="1:12" hidden="1" outlineLevel="1">
      <c r="A18193" s="545" t="s">
        <v>7431</v>
      </c>
      <c r="B18193" s="1520">
        <v>43409</v>
      </c>
      <c r="C18193" s="547" t="s">
        <v>7425</v>
      </c>
      <c r="D18193" s="1366">
        <v>32500</v>
      </c>
      <c r="E18193" s="733"/>
      <c r="G18193" s="2"/>
    </row>
    <row r="18194" spans="1:12" hidden="1" outlineLevel="1">
      <c r="A18194" s="545" t="s">
        <v>7431</v>
      </c>
      <c r="B18194" s="1520">
        <v>43409</v>
      </c>
      <c r="C18194" s="547" t="s">
        <v>7426</v>
      </c>
      <c r="D18194" s="1366">
        <v>30000</v>
      </c>
      <c r="E18194" s="28"/>
      <c r="F18194" s="630"/>
      <c r="G18194" s="630"/>
      <c r="H18194" s="1009"/>
      <c r="I18194" s="72"/>
      <c r="K18194" s="13"/>
      <c r="L18194" s="13"/>
    </row>
    <row r="18195" spans="1:12" hidden="1" outlineLevel="1">
      <c r="A18195" s="545" t="s">
        <v>7431</v>
      </c>
      <c r="B18195" s="1520">
        <v>43409</v>
      </c>
      <c r="C18195" s="547" t="s">
        <v>8819</v>
      </c>
      <c r="D18195" s="1366">
        <v>2500</v>
      </c>
      <c r="E18195" s="28"/>
      <c r="F18195" s="630"/>
      <c r="G18195" s="630"/>
      <c r="H18195" s="1009"/>
      <c r="I18195" s="72"/>
      <c r="K18195" s="13"/>
      <c r="L18195" s="13"/>
    </row>
    <row r="18196" spans="1:12" hidden="1" outlineLevel="1">
      <c r="A18196" s="545" t="s">
        <v>8802</v>
      </c>
      <c r="B18196" s="1520">
        <v>43409</v>
      </c>
      <c r="C18196" s="547" t="s">
        <v>7420</v>
      </c>
      <c r="D18196" s="1366">
        <v>10000</v>
      </c>
      <c r="E18196" s="28"/>
      <c r="F18196" s="630"/>
      <c r="G18196" s="630"/>
      <c r="H18196" s="1009"/>
      <c r="I18196" s="72"/>
      <c r="K18196" s="225"/>
      <c r="L18196" s="13"/>
    </row>
    <row r="18197" spans="1:12" hidden="1" outlineLevel="1">
      <c r="A18197" s="545" t="s">
        <v>8802</v>
      </c>
      <c r="B18197" s="1520" t="s">
        <v>608</v>
      </c>
      <c r="C18197" s="547" t="s">
        <v>7422</v>
      </c>
      <c r="D18197" s="691" t="s">
        <v>608</v>
      </c>
      <c r="E18197" s="28"/>
      <c r="F18197" s="630"/>
      <c r="G18197" s="630"/>
      <c r="I18197" s="72"/>
      <c r="J18197" s="236"/>
      <c r="K18197" s="2"/>
      <c r="L18197" s="13"/>
    </row>
    <row r="18198" spans="1:12" hidden="1" outlineLevel="1">
      <c r="A18198" s="545" t="s">
        <v>7431</v>
      </c>
      <c r="B18198" s="1520" t="s">
        <v>608</v>
      </c>
      <c r="C18198" s="547" t="s">
        <v>7423</v>
      </c>
      <c r="D18198" s="691" t="s">
        <v>608</v>
      </c>
      <c r="E18198" s="28"/>
      <c r="H18198" s="1009"/>
      <c r="I18198" s="72"/>
      <c r="J18198" s="236"/>
      <c r="K18198" s="2"/>
      <c r="L18198" s="13"/>
    </row>
    <row r="18199" spans="1:12" hidden="1" outlineLevel="1">
      <c r="D18199" s="1"/>
      <c r="E18199" s="28"/>
      <c r="H18199" s="1009"/>
      <c r="I18199" s="249"/>
      <c r="J18199" s="236"/>
      <c r="K18199" s="2"/>
      <c r="L18199" s="13"/>
    </row>
    <row r="18200" spans="1:12" ht="15.75" hidden="1" outlineLevel="1">
      <c r="A18200" s="1273" t="s">
        <v>7430</v>
      </c>
      <c r="B18200" s="1410">
        <v>43401</v>
      </c>
      <c r="C18200" s="1273" t="s">
        <v>7428</v>
      </c>
      <c r="D18200" s="1789">
        <v>26498.62</v>
      </c>
      <c r="E18200" s="1711">
        <v>43413</v>
      </c>
      <c r="I18200" s="249"/>
      <c r="J18200" s="236"/>
      <c r="K18200" s="2"/>
      <c r="L18200" s="13"/>
    </row>
    <row r="18201" spans="1:12" hidden="1" outlineLevel="1">
      <c r="A18201" s="1411" t="s">
        <v>7411</v>
      </c>
      <c r="B18201" s="1412">
        <v>43395</v>
      </c>
      <c r="C18201" s="1413" t="s">
        <v>7427</v>
      </c>
      <c r="D18201" s="1490">
        <v>9482</v>
      </c>
      <c r="E18201" s="1711">
        <v>43407</v>
      </c>
      <c r="H18201" s="1009"/>
      <c r="I18201" s="249"/>
      <c r="J18201" s="200"/>
      <c r="K18201" s="2"/>
      <c r="L18201" s="13"/>
    </row>
    <row r="18202" spans="1:12" hidden="1" outlineLevel="1">
      <c r="A18202" s="1407" t="s">
        <v>5208</v>
      </c>
      <c r="B18202" s="1408" t="s">
        <v>608</v>
      </c>
      <c r="C18202" s="1407" t="s">
        <v>7429</v>
      </c>
      <c r="D18202" s="1409">
        <v>0</v>
      </c>
      <c r="H18202" s="1009"/>
      <c r="I18202" s="249"/>
      <c r="J18202" s="200"/>
      <c r="K18202" s="2"/>
      <c r="L18202" s="13"/>
    </row>
    <row r="18203" spans="1:12" hidden="1" outlineLevel="1">
      <c r="A18203" s="1485" t="s">
        <v>8749</v>
      </c>
      <c r="B18203" s="1788">
        <v>43395</v>
      </c>
      <c r="C18203" s="1486" t="s">
        <v>9006</v>
      </c>
      <c r="D18203" s="1759">
        <v>3218</v>
      </c>
      <c r="E18203" s="1711">
        <v>43411</v>
      </c>
      <c r="H18203" s="1009"/>
      <c r="I18203" s="249"/>
      <c r="J18203" s="200"/>
      <c r="K18203" s="2"/>
      <c r="L18203" s="13"/>
    </row>
    <row r="18204" spans="1:12" hidden="1" outlineLevel="1">
      <c r="E18204" s="1290"/>
      <c r="H18204" s="1009"/>
      <c r="I18204" s="249"/>
      <c r="K18204" s="13"/>
      <c r="L18204" s="13"/>
    </row>
    <row r="18205" spans="1:12" ht="15.75" hidden="1" outlineLevel="1">
      <c r="A18205" s="1273" t="s">
        <v>7430</v>
      </c>
      <c r="B18205" s="1410">
        <v>43435</v>
      </c>
      <c r="C18205" s="1273" t="s">
        <v>7428</v>
      </c>
      <c r="D18205" s="1789">
        <v>16772.560000000001</v>
      </c>
      <c r="E18205" s="1711">
        <v>43446</v>
      </c>
      <c r="H18205" s="1009"/>
      <c r="I18205" s="249"/>
      <c r="K18205" s="13"/>
      <c r="L18205" s="13"/>
    </row>
    <row r="18206" spans="1:12" hidden="1" outlineLevel="1">
      <c r="A18206" s="1411" t="s">
        <v>7411</v>
      </c>
      <c r="B18206" s="1412">
        <v>43435</v>
      </c>
      <c r="C18206" s="1413" t="s">
        <v>7427</v>
      </c>
      <c r="D18206" s="1490">
        <v>1577</v>
      </c>
      <c r="E18206" s="1711">
        <v>43438</v>
      </c>
      <c r="G18206" s="13"/>
      <c r="I18206" s="249"/>
      <c r="J18206" s="236"/>
      <c r="K18206" s="2"/>
      <c r="L18206" s="13"/>
    </row>
    <row r="18207" spans="1:12" hidden="1" outlineLevel="1">
      <c r="A18207" s="1407" t="s">
        <v>5208</v>
      </c>
      <c r="B18207" s="1408" t="s">
        <v>608</v>
      </c>
      <c r="C18207" s="1407" t="s">
        <v>7429</v>
      </c>
      <c r="D18207" s="1409">
        <v>0</v>
      </c>
      <c r="G18207" s="13"/>
      <c r="H18207" s="1009"/>
      <c r="I18207" s="249"/>
      <c r="J18207" s="200"/>
      <c r="K18207" s="2"/>
      <c r="L18207" s="13"/>
    </row>
    <row r="18208" spans="1:12" hidden="1" outlineLevel="1">
      <c r="A18208" s="1485" t="s">
        <v>8749</v>
      </c>
      <c r="B18208" s="1788" t="s">
        <v>608</v>
      </c>
      <c r="C18208" s="1486" t="s">
        <v>9006</v>
      </c>
      <c r="D18208" s="1759">
        <v>0</v>
      </c>
      <c r="E18208" s="1711"/>
      <c r="H18208" s="1009"/>
      <c r="I18208" s="249"/>
      <c r="K18208" s="13"/>
      <c r="L18208" s="13"/>
    </row>
    <row r="18209" spans="1:12" hidden="1" outlineLevel="1">
      <c r="E18209" s="28"/>
      <c r="F18209" s="182"/>
      <c r="G18209" s="182"/>
      <c r="H18209" s="1009"/>
      <c r="I18209" s="249"/>
      <c r="K18209" s="13"/>
      <c r="L18209" s="13"/>
    </row>
    <row r="18210" spans="1:12" hidden="1" outlineLevel="1">
      <c r="A18210" s="438" t="s">
        <v>421</v>
      </c>
      <c r="B18210" s="549">
        <v>43416</v>
      </c>
      <c r="C18210" s="554" t="s">
        <v>10286</v>
      </c>
      <c r="D18210" s="587">
        <f>30*43</f>
        <v>1290</v>
      </c>
      <c r="I18210" s="249"/>
      <c r="K18210" s="13"/>
      <c r="L18210" s="13"/>
    </row>
    <row r="18211" spans="1:12" ht="30" hidden="1" outlineLevel="1">
      <c r="A18211" s="438" t="s">
        <v>6087</v>
      </c>
      <c r="B18211" s="549">
        <v>43416</v>
      </c>
      <c r="C18211" s="554" t="s">
        <v>10323</v>
      </c>
      <c r="D18211" s="587">
        <f>14*43</f>
        <v>602</v>
      </c>
      <c r="E18211" s="72"/>
      <c r="H18211" s="1009"/>
      <c r="I18211" s="249"/>
      <c r="K18211" s="13"/>
      <c r="L18211" s="13"/>
    </row>
    <row r="18212" spans="1:12" hidden="1" outlineLevel="1">
      <c r="A18212" s="438" t="s">
        <v>421</v>
      </c>
      <c r="B18212" s="549">
        <v>43416</v>
      </c>
      <c r="C18212" s="554" t="s">
        <v>195</v>
      </c>
      <c r="D18212" s="587">
        <f>D18210-D18211</f>
        <v>688</v>
      </c>
      <c r="E18212" s="28"/>
      <c r="H18212" s="1009"/>
      <c r="I18212" s="249"/>
      <c r="K18212" s="13"/>
      <c r="L18212" s="13"/>
    </row>
    <row r="18213" spans="1:12" hidden="1" outlineLevel="1">
      <c r="D18213" s="1"/>
      <c r="E18213" s="28"/>
      <c r="H18213" s="1009"/>
      <c r="I18213" s="249"/>
      <c r="K18213" s="13"/>
      <c r="L18213" s="13"/>
    </row>
    <row r="18214" spans="1:12" hidden="1" outlineLevel="1">
      <c r="A18214" s="438" t="s">
        <v>421</v>
      </c>
      <c r="B18214" s="549">
        <v>43407</v>
      </c>
      <c r="C18214" s="554" t="s">
        <v>2598</v>
      </c>
      <c r="D18214" s="587">
        <v>180</v>
      </c>
      <c r="E18214" s="28"/>
      <c r="H18214" s="1009"/>
      <c r="I18214" s="249"/>
      <c r="K18214" s="13"/>
      <c r="L18214" s="13"/>
    </row>
    <row r="18215" spans="1:12" hidden="1" outlineLevel="1">
      <c r="B18215" s="249"/>
      <c r="E18215" s="399"/>
      <c r="F18215" s="182"/>
      <c r="G18215" s="182"/>
      <c r="H18215" s="1009"/>
      <c r="I18215" s="249"/>
      <c r="K18215" s="13"/>
      <c r="L18215" s="13"/>
    </row>
    <row r="18216" spans="1:12" hidden="1" outlineLevel="1">
      <c r="B18216" s="1600">
        <v>43405</v>
      </c>
      <c r="C18216" s="1754" t="s">
        <v>525</v>
      </c>
      <c r="D18216" s="1755">
        <v>130</v>
      </c>
      <c r="F18216" s="1817" t="s">
        <v>10062</v>
      </c>
      <c r="G18216" s="1818">
        <f>28</f>
        <v>28</v>
      </c>
      <c r="I18216" s="249"/>
      <c r="K18216" s="13"/>
      <c r="L18216" s="13"/>
    </row>
    <row r="18217" spans="1:12" hidden="1" outlineLevel="1">
      <c r="B18217" s="1600">
        <v>43405</v>
      </c>
      <c r="C18217" s="1754" t="s">
        <v>132</v>
      </c>
      <c r="D18217" s="1755">
        <v>200</v>
      </c>
      <c r="F18217" s="1193" t="s">
        <v>10240</v>
      </c>
      <c r="G18217" s="1818">
        <v>500</v>
      </c>
      <c r="H18217" s="1009"/>
      <c r="I18217" s="32"/>
      <c r="K18217" s="13"/>
      <c r="L18217" s="13"/>
    </row>
    <row r="18218" spans="1:12" hidden="1" outlineLevel="1">
      <c r="B18218" s="1600">
        <v>43405</v>
      </c>
      <c r="C18218" s="1754" t="s">
        <v>23</v>
      </c>
      <c r="D18218" s="1755">
        <v>160</v>
      </c>
      <c r="F18218" s="956" t="s">
        <v>10242</v>
      </c>
      <c r="G18218" s="1818">
        <f>SUM(G18216:G18217)</f>
        <v>528</v>
      </c>
      <c r="H18218" s="1009"/>
      <c r="I18218" s="32"/>
      <c r="K18218" s="13"/>
      <c r="L18218" s="13"/>
    </row>
    <row r="18219" spans="1:12" hidden="1" outlineLevel="1">
      <c r="B18219" s="1600">
        <v>43405</v>
      </c>
      <c r="C18219" s="1754" t="s">
        <v>7493</v>
      </c>
      <c r="D18219" s="1755">
        <v>5000</v>
      </c>
      <c r="F18219" s="1817" t="s">
        <v>10062</v>
      </c>
      <c r="G18219" s="1818">
        <f>G18218-63</f>
        <v>465</v>
      </c>
      <c r="I18219" s="32"/>
      <c r="K18219" s="13"/>
      <c r="L18219" s="13"/>
    </row>
    <row r="18220" spans="1:12" hidden="1" outlineLevel="1">
      <c r="B18220" s="1600">
        <v>43406</v>
      </c>
      <c r="C18220" s="1754" t="s">
        <v>525</v>
      </c>
      <c r="D18220" s="1755">
        <v>180</v>
      </c>
      <c r="F18220" s="1193" t="s">
        <v>10273</v>
      </c>
      <c r="G18220" s="1818">
        <f>25*7</f>
        <v>175</v>
      </c>
      <c r="I18220" s="32"/>
      <c r="K18220" s="13"/>
      <c r="L18220" s="13"/>
    </row>
    <row r="18221" spans="1:12" hidden="1" outlineLevel="1">
      <c r="B18221" s="1600">
        <v>43406</v>
      </c>
      <c r="C18221" s="956" t="s">
        <v>367</v>
      </c>
      <c r="D18221" s="1193">
        <v>100</v>
      </c>
      <c r="F18221" s="1817" t="s">
        <v>10062</v>
      </c>
      <c r="G18221" s="1721">
        <f>G18219-G18220</f>
        <v>290</v>
      </c>
      <c r="H18221" s="1009"/>
      <c r="I18221" s="32"/>
      <c r="K18221" s="13"/>
      <c r="L18221" s="13"/>
    </row>
    <row r="18222" spans="1:12" hidden="1" outlineLevel="1">
      <c r="B18222" s="1600">
        <v>43407</v>
      </c>
      <c r="C18222" s="1732" t="s">
        <v>111</v>
      </c>
      <c r="D18222" s="1602">
        <v>40</v>
      </c>
      <c r="F18222" s="1600" t="s">
        <v>10354</v>
      </c>
      <c r="G18222" s="1721">
        <v>210</v>
      </c>
      <c r="H18222" s="1009"/>
      <c r="I18222" s="32"/>
      <c r="K18222" s="13"/>
      <c r="L18222" s="13"/>
    </row>
    <row r="18223" spans="1:12" hidden="1" outlineLevel="1">
      <c r="B18223" s="1600">
        <v>43407</v>
      </c>
      <c r="C18223" s="1732" t="s">
        <v>23</v>
      </c>
      <c r="D18223" s="1602">
        <v>320</v>
      </c>
      <c r="E18223" s="956"/>
      <c r="F18223" s="1821"/>
      <c r="G18223" s="1822">
        <f>G18221-G18222</f>
        <v>80</v>
      </c>
      <c r="I18223" s="32"/>
      <c r="K18223" s="13"/>
      <c r="L18223" s="13"/>
    </row>
    <row r="18224" spans="1:12" hidden="1" outlineLevel="1">
      <c r="B18224" s="1600">
        <v>43407</v>
      </c>
      <c r="C18224" s="1732" t="s">
        <v>289</v>
      </c>
      <c r="D18224" s="1602">
        <v>100</v>
      </c>
      <c r="F18224" s="1819"/>
      <c r="G18224" s="631"/>
      <c r="H18224" s="1820"/>
      <c r="I18224" s="32"/>
      <c r="K18224" s="13"/>
      <c r="L18224" s="13"/>
    </row>
    <row r="18225" spans="2:12" hidden="1" outlineLevel="1">
      <c r="B18225" s="1600">
        <v>43407</v>
      </c>
      <c r="C18225" s="1732" t="s">
        <v>5687</v>
      </c>
      <c r="D18225" s="1602">
        <v>150</v>
      </c>
      <c r="F18225" s="1722"/>
      <c r="G18225" s="1723"/>
      <c r="H18225" s="1009"/>
      <c r="I18225" s="32"/>
      <c r="K18225" s="13"/>
      <c r="L18225" s="13"/>
    </row>
    <row r="18226" spans="2:12" hidden="1" outlineLevel="1">
      <c r="B18226" s="1600">
        <v>43408</v>
      </c>
      <c r="C18226" s="1732" t="s">
        <v>289</v>
      </c>
      <c r="D18226" s="1775">
        <v>780</v>
      </c>
      <c r="I18226" s="32"/>
      <c r="K18226" s="13"/>
      <c r="L18226" s="13"/>
    </row>
    <row r="18227" spans="2:12" hidden="1" outlineLevel="1">
      <c r="B18227" s="1600">
        <v>43409</v>
      </c>
      <c r="C18227" s="1732" t="s">
        <v>2401</v>
      </c>
      <c r="D18227" s="1775">
        <v>60</v>
      </c>
      <c r="E18227" s="151"/>
      <c r="G18227" s="1718"/>
      <c r="I18227" s="32"/>
      <c r="K18227" s="13"/>
      <c r="L18227" s="13"/>
    </row>
    <row r="18228" spans="2:12" hidden="1" outlineLevel="1">
      <c r="B18228" s="1600">
        <v>43409</v>
      </c>
      <c r="C18228" s="1754" t="s">
        <v>48</v>
      </c>
      <c r="D18228" s="1755">
        <v>170</v>
      </c>
      <c r="F18228" s="956"/>
      <c r="G18228" s="1718"/>
      <c r="I18228" s="32"/>
      <c r="K18228" s="13"/>
      <c r="L18228" s="13"/>
    </row>
    <row r="18229" spans="2:12" hidden="1" outlineLevel="1">
      <c r="B18229" s="1600">
        <v>43409</v>
      </c>
      <c r="C18229" s="956" t="s">
        <v>949</v>
      </c>
      <c r="D18229" s="1738">
        <v>50</v>
      </c>
      <c r="E18229" s="956"/>
      <c r="F18229" s="956"/>
      <c r="G18229" s="1718"/>
      <c r="I18229" s="32"/>
      <c r="K18229" s="13"/>
      <c r="L18229" s="13"/>
    </row>
    <row r="18230" spans="2:12" hidden="1" outlineLevel="1">
      <c r="B18230" s="1600">
        <v>43409</v>
      </c>
      <c r="C18230" s="956" t="s">
        <v>51</v>
      </c>
      <c r="D18230" s="1738">
        <v>300</v>
      </c>
      <c r="G18230" s="1718"/>
      <c r="H18230" s="1009"/>
      <c r="I18230" s="32"/>
      <c r="K18230" s="13"/>
      <c r="L18230" s="13"/>
    </row>
    <row r="18231" spans="2:12" hidden="1" outlineLevel="1">
      <c r="B18231" s="1600">
        <v>43409</v>
      </c>
      <c r="C18231" s="956" t="s">
        <v>850</v>
      </c>
      <c r="D18231" s="1738">
        <v>70</v>
      </c>
      <c r="G18231" s="399"/>
      <c r="I18231" s="32"/>
      <c r="K18231" s="13"/>
      <c r="L18231" s="13"/>
    </row>
    <row r="18232" spans="2:12" hidden="1" outlineLevel="1">
      <c r="B18232" s="1600">
        <v>43409</v>
      </c>
      <c r="C18232" s="956" t="s">
        <v>10304</v>
      </c>
      <c r="D18232" s="1738">
        <v>400</v>
      </c>
      <c r="G18232" s="399"/>
      <c r="I18232" s="32"/>
      <c r="K18232" s="13"/>
      <c r="L18232" s="13"/>
    </row>
    <row r="18233" spans="2:12" hidden="1" outlineLevel="1">
      <c r="B18233" s="1600">
        <v>43409</v>
      </c>
      <c r="C18233" s="956" t="s">
        <v>949</v>
      </c>
      <c r="D18233" s="1738">
        <v>50</v>
      </c>
      <c r="E18233" s="956"/>
      <c r="F18233" s="956"/>
      <c r="G18233" s="1718"/>
      <c r="I18233" s="32"/>
      <c r="K18233" s="13"/>
    </row>
    <row r="18234" spans="2:12" hidden="1" outlineLevel="1">
      <c r="B18234" s="1600">
        <v>43410</v>
      </c>
      <c r="C18234" s="956" t="s">
        <v>289</v>
      </c>
      <c r="D18234" s="1738">
        <v>180</v>
      </c>
      <c r="E18234" s="956"/>
      <c r="F18234" s="956"/>
      <c r="G18234" s="1718"/>
      <c r="I18234" s="32"/>
      <c r="K18234" s="13"/>
    </row>
    <row r="18235" spans="2:12" hidden="1" outlineLevel="1">
      <c r="B18235" s="1600">
        <v>43411</v>
      </c>
      <c r="C18235" s="1754" t="s">
        <v>525</v>
      </c>
      <c r="D18235" s="1755">
        <v>2970</v>
      </c>
      <c r="E18235" s="956"/>
      <c r="F18235" s="956"/>
      <c r="G18235" s="1718"/>
      <c r="I18235" s="32"/>
      <c r="K18235" s="13"/>
    </row>
    <row r="18236" spans="2:12" hidden="1" outlineLevel="1">
      <c r="B18236" s="1600">
        <v>43412</v>
      </c>
      <c r="C18236" s="1754" t="s">
        <v>525</v>
      </c>
      <c r="D18236" s="1755">
        <v>70</v>
      </c>
      <c r="E18236" s="956"/>
      <c r="F18236" s="956"/>
      <c r="G18236" s="1718"/>
      <c r="I18236" s="32"/>
      <c r="J18236" s="2"/>
      <c r="K18236" s="13"/>
    </row>
    <row r="18237" spans="2:12" hidden="1" outlineLevel="1">
      <c r="B18237" s="1600">
        <v>43412</v>
      </c>
      <c r="C18237" s="1754" t="s">
        <v>289</v>
      </c>
      <c r="D18237" s="1755">
        <v>250</v>
      </c>
      <c r="E18237" s="956"/>
      <c r="F18237" s="956"/>
      <c r="G18237" s="1718"/>
      <c r="K18237" s="13"/>
    </row>
    <row r="18238" spans="2:12" hidden="1" outlineLevel="1">
      <c r="B18238" s="1600">
        <v>43412</v>
      </c>
      <c r="C18238" s="956" t="s">
        <v>10305</v>
      </c>
      <c r="D18238" s="1193">
        <v>2620</v>
      </c>
      <c r="F18238" s="1722"/>
      <c r="G18238" s="1723"/>
      <c r="I18238" s="32"/>
      <c r="K18238" s="13"/>
    </row>
    <row r="18239" spans="2:12" hidden="1" outlineLevel="1">
      <c r="B18239" s="1600">
        <v>43413</v>
      </c>
      <c r="C18239" s="1732" t="s">
        <v>10306</v>
      </c>
      <c r="D18239" s="1602">
        <v>500</v>
      </c>
      <c r="F18239" s="956"/>
      <c r="G18239" s="956"/>
      <c r="H18239" s="1009"/>
      <c r="K18239" s="13"/>
    </row>
    <row r="18240" spans="2:12" hidden="1" outlineLevel="1">
      <c r="B18240" s="1600">
        <v>43413</v>
      </c>
      <c r="C18240" s="1732" t="s">
        <v>246</v>
      </c>
      <c r="D18240" s="1602">
        <v>110</v>
      </c>
      <c r="F18240" s="1722"/>
      <c r="G18240" s="1723"/>
      <c r="K18240" s="13"/>
    </row>
    <row r="18241" spans="2:11" hidden="1" outlineLevel="1">
      <c r="B18241" s="1600">
        <v>43413</v>
      </c>
      <c r="C18241" s="1732" t="s">
        <v>7717</v>
      </c>
      <c r="D18241" s="1602">
        <v>20</v>
      </c>
      <c r="F18241" s="956"/>
      <c r="G18241" s="956"/>
      <c r="K18241" s="13"/>
    </row>
    <row r="18242" spans="2:11" hidden="1" outlineLevel="1">
      <c r="B18242" s="1600">
        <v>43413</v>
      </c>
      <c r="C18242" s="1732" t="s">
        <v>111</v>
      </c>
      <c r="D18242" s="1602">
        <v>70</v>
      </c>
      <c r="F18242" s="1193"/>
      <c r="G18242" s="1193"/>
      <c r="K18242" s="13"/>
    </row>
    <row r="18243" spans="2:11" hidden="1" outlineLevel="1">
      <c r="B18243" s="1600">
        <v>43413</v>
      </c>
      <c r="C18243" s="1732" t="s">
        <v>10307</v>
      </c>
      <c r="D18243" s="1775">
        <v>100</v>
      </c>
      <c r="E18243" s="956"/>
      <c r="F18243" s="956"/>
      <c r="G18243" s="1193"/>
      <c r="K18243" s="13"/>
    </row>
    <row r="18244" spans="2:11" hidden="1" outlineLevel="1">
      <c r="B18244" s="1600">
        <v>43413</v>
      </c>
      <c r="C18244" s="1732" t="s">
        <v>525</v>
      </c>
      <c r="D18244" s="1775">
        <v>240</v>
      </c>
      <c r="E18244" s="956"/>
      <c r="F18244" s="956"/>
      <c r="G18244" s="1193"/>
      <c r="H18244" s="1009"/>
    </row>
    <row r="18245" spans="2:11" hidden="1" outlineLevel="1">
      <c r="B18245" s="1600">
        <v>43413</v>
      </c>
      <c r="C18245" s="1754" t="s">
        <v>525</v>
      </c>
      <c r="D18245" s="1755">
        <v>2600</v>
      </c>
      <c r="F18245" s="1722"/>
      <c r="G18245" s="1722"/>
      <c r="K18245" s="13"/>
    </row>
    <row r="18246" spans="2:11" hidden="1" outlineLevel="1">
      <c r="B18246" s="1600">
        <v>43413</v>
      </c>
      <c r="C18246" s="1754" t="s">
        <v>111</v>
      </c>
      <c r="D18246" s="1755">
        <v>80</v>
      </c>
      <c r="F18246" s="1724"/>
      <c r="G18246" s="1725"/>
    </row>
    <row r="18247" spans="2:11" hidden="1" outlineLevel="1">
      <c r="B18247" s="1600">
        <v>43414</v>
      </c>
      <c r="C18247" s="1754" t="s">
        <v>18</v>
      </c>
      <c r="D18247" s="1755">
        <v>950</v>
      </c>
      <c r="E18247" s="956"/>
      <c r="F18247" s="1193"/>
      <c r="G18247" s="956"/>
    </row>
    <row r="18248" spans="2:11" hidden="1" outlineLevel="1">
      <c r="B18248" s="1600">
        <v>43414</v>
      </c>
      <c r="C18248" s="956" t="s">
        <v>289</v>
      </c>
      <c r="D18248" s="1193">
        <v>20</v>
      </c>
      <c r="F18248" s="956"/>
      <c r="G18248" s="956"/>
    </row>
    <row r="18249" spans="2:11" hidden="1" outlineLevel="1">
      <c r="B18249" s="1600">
        <v>43414</v>
      </c>
      <c r="C18249" s="1732" t="s">
        <v>132</v>
      </c>
      <c r="D18249" s="1602">
        <v>100</v>
      </c>
      <c r="F18249" s="1722"/>
      <c r="G18249" s="1726"/>
      <c r="I18249" s="72"/>
      <c r="K18249" s="2"/>
    </row>
    <row r="18250" spans="2:11" hidden="1" outlineLevel="1">
      <c r="B18250" s="1600">
        <v>43414</v>
      </c>
      <c r="C18250" s="1732" t="s">
        <v>23</v>
      </c>
      <c r="D18250" s="1602">
        <v>100</v>
      </c>
      <c r="F18250" s="1722"/>
      <c r="G18250" s="1726"/>
      <c r="I18250" s="32"/>
      <c r="K18250" s="2"/>
    </row>
    <row r="18251" spans="2:11" hidden="1" outlineLevel="1">
      <c r="B18251" s="1600">
        <v>43414</v>
      </c>
      <c r="C18251" s="1732" t="s">
        <v>3029</v>
      </c>
      <c r="D18251" s="1602">
        <v>10</v>
      </c>
      <c r="F18251" s="1724"/>
      <c r="G18251" s="1727"/>
    </row>
    <row r="18252" spans="2:11" hidden="1" outlineLevel="1">
      <c r="B18252" s="1600">
        <v>43415</v>
      </c>
      <c r="C18252" s="1732" t="s">
        <v>525</v>
      </c>
      <c r="D18252" s="1602">
        <v>70</v>
      </c>
      <c r="F18252" s="956"/>
      <c r="G18252" s="956"/>
    </row>
    <row r="18253" spans="2:11" hidden="1" outlineLevel="1">
      <c r="B18253" s="1600">
        <v>43415</v>
      </c>
      <c r="C18253" s="1732" t="s">
        <v>289</v>
      </c>
      <c r="D18253" s="1775">
        <v>200</v>
      </c>
      <c r="F18253" s="956"/>
      <c r="G18253" s="956"/>
    </row>
    <row r="18254" spans="2:11" hidden="1" outlineLevel="1">
      <c r="B18254" s="1600">
        <v>43415</v>
      </c>
      <c r="C18254" s="1732" t="s">
        <v>59</v>
      </c>
      <c r="D18254" s="1775">
        <v>60</v>
      </c>
      <c r="E18254" s="956"/>
      <c r="F18254" s="1724"/>
      <c r="G18254" s="1727"/>
    </row>
    <row r="18255" spans="2:11" hidden="1" outlineLevel="1">
      <c r="B18255" s="1600">
        <v>43415</v>
      </c>
      <c r="C18255" s="1754" t="s">
        <v>63</v>
      </c>
      <c r="D18255" s="1755">
        <v>40</v>
      </c>
      <c r="E18255" s="956"/>
      <c r="F18255" s="956"/>
      <c r="G18255" s="1193"/>
    </row>
    <row r="18256" spans="2:11" hidden="1" outlineLevel="1">
      <c r="B18256" s="1600">
        <v>43415</v>
      </c>
      <c r="C18256" s="1754" t="s">
        <v>51</v>
      </c>
      <c r="D18256" s="1755">
        <v>200</v>
      </c>
      <c r="E18256" s="956"/>
      <c r="F18256" s="956"/>
      <c r="G18256" s="1193"/>
    </row>
    <row r="18257" spans="2:9" hidden="1" outlineLevel="1">
      <c r="B18257" s="1600">
        <v>43416</v>
      </c>
      <c r="C18257" s="1754" t="s">
        <v>525</v>
      </c>
      <c r="D18257" s="1755">
        <v>300</v>
      </c>
      <c r="E18257" s="956"/>
      <c r="F18257" s="1193"/>
      <c r="G18257" s="1193"/>
      <c r="H18257" s="2"/>
      <c r="I18257" s="2"/>
    </row>
    <row r="18258" spans="2:9" hidden="1" outlineLevel="1">
      <c r="B18258" s="1600">
        <v>43416</v>
      </c>
      <c r="C18258" s="956" t="s">
        <v>10324</v>
      </c>
      <c r="D18258" s="1193">
        <v>200</v>
      </c>
      <c r="E18258" s="956"/>
      <c r="F18258" s="1193"/>
      <c r="G18258" s="1193"/>
      <c r="H18258" s="2"/>
      <c r="I18258" s="2"/>
    </row>
    <row r="18259" spans="2:9" hidden="1" outlineLevel="1">
      <c r="B18259" s="1600">
        <v>43417</v>
      </c>
      <c r="C18259" s="1" t="s">
        <v>525</v>
      </c>
      <c r="D18259" s="2">
        <v>360</v>
      </c>
      <c r="F18259" s="956"/>
      <c r="G18259" s="1193"/>
      <c r="H18259" s="2"/>
      <c r="I18259" s="2"/>
    </row>
    <row r="18260" spans="2:9" hidden="1" outlineLevel="1">
      <c r="B18260" s="1600">
        <v>43418</v>
      </c>
      <c r="C18260" s="1" t="s">
        <v>525</v>
      </c>
      <c r="D18260" s="2">
        <v>300</v>
      </c>
      <c r="F18260" s="1193"/>
      <c r="G18260" s="1193"/>
      <c r="H18260" s="2"/>
      <c r="I18260" s="2"/>
    </row>
    <row r="18261" spans="2:9" hidden="1" outlineLevel="1">
      <c r="B18261" s="1600">
        <v>43418</v>
      </c>
      <c r="C18261" s="1732" t="s">
        <v>246</v>
      </c>
      <c r="D18261" s="1602">
        <v>200</v>
      </c>
      <c r="F18261" s="1193"/>
      <c r="G18261" s="1193"/>
      <c r="H18261" s="2"/>
      <c r="I18261" s="2"/>
    </row>
    <row r="18262" spans="2:9" hidden="1" outlineLevel="1">
      <c r="B18262" s="1600">
        <v>43418</v>
      </c>
      <c r="C18262" s="1732" t="s">
        <v>10325</v>
      </c>
      <c r="D18262" s="1602">
        <v>270</v>
      </c>
      <c r="F18262" s="956"/>
      <c r="G18262" s="1193"/>
      <c r="H18262" s="2"/>
      <c r="I18262" s="2"/>
    </row>
    <row r="18263" spans="2:9" hidden="1" outlineLevel="1">
      <c r="B18263" s="1600">
        <v>43418</v>
      </c>
      <c r="C18263" s="1732" t="s">
        <v>4963</v>
      </c>
      <c r="D18263" s="1775">
        <v>50</v>
      </c>
      <c r="E18263" s="956"/>
      <c r="F18263" s="956"/>
      <c r="G18263" s="1193"/>
      <c r="H18263" s="2"/>
      <c r="I18263" s="2"/>
    </row>
    <row r="18264" spans="2:9" hidden="1" outlineLevel="1">
      <c r="B18264" s="1600">
        <v>43419</v>
      </c>
      <c r="C18264" s="1732" t="s">
        <v>525</v>
      </c>
      <c r="D18264" s="1775">
        <v>300</v>
      </c>
      <c r="F18264" s="956"/>
      <c r="G18264" s="1193"/>
      <c r="H18264" s="2"/>
    </row>
    <row r="18265" spans="2:9" hidden="1" outlineLevel="1">
      <c r="B18265" s="1600">
        <v>43420</v>
      </c>
      <c r="C18265" s="1754" t="s">
        <v>525</v>
      </c>
      <c r="D18265" s="1755">
        <v>407</v>
      </c>
      <c r="E18265" s="956"/>
      <c r="F18265" s="1722"/>
      <c r="G18265" s="1728"/>
      <c r="H18265" s="2"/>
    </row>
    <row r="18266" spans="2:9" hidden="1" outlineLevel="1">
      <c r="B18266" s="1600">
        <v>43420</v>
      </c>
      <c r="C18266" s="1754" t="s">
        <v>10326</v>
      </c>
      <c r="D18266" s="1755">
        <v>200</v>
      </c>
      <c r="F18266" s="956"/>
      <c r="G18266" s="1193"/>
      <c r="H18266" s="7"/>
    </row>
    <row r="18267" spans="2:9" hidden="1" outlineLevel="1">
      <c r="B18267" s="1600">
        <v>43420</v>
      </c>
      <c r="C18267" s="1754" t="s">
        <v>163</v>
      </c>
      <c r="D18267" s="1755">
        <v>100</v>
      </c>
      <c r="F18267" s="1722"/>
      <c r="G18267" s="1728"/>
      <c r="H18267" s="7"/>
    </row>
    <row r="18268" spans="2:9" hidden="1" outlineLevel="1">
      <c r="B18268" s="1600">
        <v>43421</v>
      </c>
      <c r="C18268" s="956" t="s">
        <v>289</v>
      </c>
      <c r="D18268" s="1193">
        <v>30</v>
      </c>
      <c r="E18268" s="956"/>
      <c r="F18268" s="956"/>
      <c r="G18268" s="956"/>
      <c r="H18268" s="7"/>
    </row>
    <row r="18269" spans="2:9" hidden="1" outlineLevel="1">
      <c r="B18269" s="1600">
        <v>43421</v>
      </c>
      <c r="C18269" s="956" t="s">
        <v>10305</v>
      </c>
      <c r="D18269" s="1602">
        <v>2100</v>
      </c>
      <c r="F18269" s="1193"/>
      <c r="G18269" s="1193"/>
    </row>
    <row r="18270" spans="2:9" hidden="1" outlineLevel="1">
      <c r="B18270" s="1600">
        <v>43421</v>
      </c>
      <c r="C18270" s="1732" t="s">
        <v>10327</v>
      </c>
      <c r="D18270" s="1602">
        <v>500</v>
      </c>
      <c r="E18270" s="956"/>
      <c r="F18270" s="1193"/>
      <c r="G18270" s="1193"/>
    </row>
    <row r="18271" spans="2:9" hidden="1" outlineLevel="1">
      <c r="B18271" s="1600">
        <v>43421</v>
      </c>
      <c r="C18271" s="1" t="s">
        <v>10338</v>
      </c>
      <c r="D18271" s="2">
        <v>350</v>
      </c>
      <c r="E18271" s="956"/>
      <c r="F18271" s="956"/>
      <c r="G18271" s="1193"/>
    </row>
    <row r="18272" spans="2:9" hidden="1" outlineLevel="1">
      <c r="B18272" s="1600">
        <v>43422</v>
      </c>
      <c r="C18272" s="1732" t="s">
        <v>525</v>
      </c>
      <c r="D18272" s="1602">
        <v>180</v>
      </c>
      <c r="E18272" s="956"/>
      <c r="F18272" s="1193"/>
      <c r="G18272" s="1193"/>
    </row>
    <row r="18273" spans="2:15" hidden="1" outlineLevel="1">
      <c r="B18273" s="1600">
        <v>43422</v>
      </c>
      <c r="C18273" s="1732" t="s">
        <v>401</v>
      </c>
      <c r="D18273" s="1775">
        <v>100</v>
      </c>
      <c r="E18273" s="956"/>
      <c r="F18273" s="956"/>
      <c r="G18273" s="1193"/>
    </row>
    <row r="18274" spans="2:15" hidden="1" outlineLevel="1">
      <c r="B18274" s="1600">
        <v>43422</v>
      </c>
      <c r="C18274" s="1732" t="s">
        <v>23</v>
      </c>
      <c r="D18274" s="1775">
        <v>100</v>
      </c>
      <c r="E18274" s="956"/>
      <c r="F18274" s="956"/>
      <c r="G18274" s="1193"/>
    </row>
    <row r="18275" spans="2:15" hidden="1" outlineLevel="1">
      <c r="B18275" s="1600">
        <v>43423</v>
      </c>
      <c r="C18275" s="1754" t="s">
        <v>525</v>
      </c>
      <c r="D18275" s="1755">
        <v>350</v>
      </c>
      <c r="F18275" s="1193"/>
      <c r="G18275" s="1193"/>
    </row>
    <row r="18276" spans="2:15" hidden="1" outlineLevel="1">
      <c r="B18276" s="1600">
        <v>43423</v>
      </c>
      <c r="C18276" s="1754" t="s">
        <v>51</v>
      </c>
      <c r="D18276" s="1755">
        <v>430</v>
      </c>
      <c r="E18276" s="956"/>
      <c r="F18276" s="956"/>
      <c r="G18276" s="956"/>
    </row>
    <row r="18277" spans="2:15" hidden="1" outlineLevel="1">
      <c r="B18277" s="1600">
        <v>43423</v>
      </c>
      <c r="C18277" s="1754" t="s">
        <v>23</v>
      </c>
      <c r="D18277" s="1755">
        <v>220</v>
      </c>
      <c r="F18277" s="1193"/>
      <c r="G18277" s="956"/>
    </row>
    <row r="18278" spans="2:15" hidden="1" outlineLevel="1">
      <c r="B18278" s="1600">
        <v>43423</v>
      </c>
      <c r="C18278" s="956" t="s">
        <v>947</v>
      </c>
      <c r="D18278" s="1193">
        <v>20</v>
      </c>
      <c r="E18278" s="956"/>
      <c r="F18278" s="1730"/>
      <c r="G18278" s="1193"/>
    </row>
    <row r="18279" spans="2:15" hidden="1" outlineLevel="1">
      <c r="B18279" s="1600">
        <v>43424</v>
      </c>
      <c r="C18279" s="1732" t="s">
        <v>525</v>
      </c>
      <c r="D18279" s="1602">
        <v>420</v>
      </c>
      <c r="F18279" s="956"/>
      <c r="G18279" s="956"/>
    </row>
    <row r="18280" spans="2:15" hidden="1" outlineLevel="1">
      <c r="B18280" s="1600">
        <v>43425</v>
      </c>
      <c r="C18280" s="1732" t="s">
        <v>525</v>
      </c>
      <c r="D18280" s="1602">
        <v>150</v>
      </c>
      <c r="F18280" s="956"/>
      <c r="G18280" s="1193"/>
    </row>
    <row r="18281" spans="2:15" hidden="1" outlineLevel="1">
      <c r="B18281" s="1600">
        <v>43426</v>
      </c>
      <c r="C18281" s="1732" t="s">
        <v>525</v>
      </c>
      <c r="D18281" s="1602">
        <v>270</v>
      </c>
      <c r="F18281" s="1731"/>
      <c r="G18281" s="1193"/>
    </row>
    <row r="18282" spans="2:15" hidden="1" outlineLevel="1">
      <c r="B18282" s="1600">
        <v>43426</v>
      </c>
      <c r="C18282" s="1732" t="s">
        <v>516</v>
      </c>
      <c r="D18282" s="1602">
        <v>100</v>
      </c>
      <c r="E18282" s="956"/>
      <c r="F18282" s="956"/>
      <c r="G18282" s="956"/>
    </row>
    <row r="18283" spans="2:15" hidden="1" outlineLevel="1">
      <c r="B18283" s="1600">
        <v>43426</v>
      </c>
      <c r="C18283" s="1732" t="s">
        <v>2590</v>
      </c>
      <c r="D18283" s="1775">
        <v>120</v>
      </c>
      <c r="E18283" s="956"/>
      <c r="F18283" s="956"/>
      <c r="G18283" s="956"/>
      <c r="H18283"/>
      <c r="I18283"/>
      <c r="J18283"/>
      <c r="K18283"/>
      <c r="L18283"/>
      <c r="M18283"/>
      <c r="N18283"/>
      <c r="O18283"/>
    </row>
    <row r="18284" spans="2:15" hidden="1" outlineLevel="1">
      <c r="B18284" s="1600">
        <v>43426</v>
      </c>
      <c r="C18284" s="1732" t="s">
        <v>10339</v>
      </c>
      <c r="D18284" s="1775">
        <v>40</v>
      </c>
      <c r="E18284" s="956"/>
      <c r="F18284" s="956"/>
      <c r="G18284" s="956"/>
    </row>
    <row r="18285" spans="2:15" hidden="1" outlineLevel="1">
      <c r="B18285" s="1600">
        <v>43426</v>
      </c>
      <c r="C18285" s="1754" t="s">
        <v>968</v>
      </c>
      <c r="D18285" s="1755">
        <v>200</v>
      </c>
      <c r="F18285" s="956"/>
      <c r="G18285" s="956"/>
      <c r="I18285" s="32"/>
      <c r="K18285" s="2"/>
    </row>
    <row r="18286" spans="2:15" hidden="1" outlineLevel="1">
      <c r="B18286" s="1600">
        <v>43426</v>
      </c>
      <c r="C18286" s="1754" t="s">
        <v>23</v>
      </c>
      <c r="D18286" s="1755">
        <v>250</v>
      </c>
      <c r="E18286" s="956"/>
      <c r="F18286" s="956"/>
      <c r="G18286" s="956"/>
      <c r="I18286" s="32"/>
      <c r="K18286" s="2"/>
    </row>
    <row r="18287" spans="2:15" hidden="1" outlineLevel="1">
      <c r="B18287" s="1600">
        <v>43427</v>
      </c>
      <c r="C18287" s="1754" t="s">
        <v>525</v>
      </c>
      <c r="D18287" s="1755">
        <v>350</v>
      </c>
      <c r="E18287" s="956"/>
      <c r="F18287" s="1193"/>
      <c r="G18287" s="956"/>
    </row>
    <row r="18288" spans="2:15" hidden="1" outlineLevel="1">
      <c r="B18288" s="1600">
        <v>43427</v>
      </c>
      <c r="C18288" s="956" t="s">
        <v>23</v>
      </c>
      <c r="D18288" s="1193">
        <v>378</v>
      </c>
      <c r="F18288" s="1730"/>
      <c r="G18288" s="1193"/>
    </row>
    <row r="18289" spans="2:8" hidden="1" outlineLevel="1">
      <c r="B18289" s="1600">
        <v>43427</v>
      </c>
      <c r="C18289" s="1732" t="s">
        <v>246</v>
      </c>
      <c r="D18289" s="1602">
        <v>100</v>
      </c>
      <c r="F18289" s="956"/>
      <c r="G18289" s="956"/>
    </row>
    <row r="18290" spans="2:8" hidden="1" outlineLevel="1">
      <c r="B18290" s="1600">
        <v>43427</v>
      </c>
      <c r="C18290" s="1732" t="s">
        <v>525</v>
      </c>
      <c r="D18290" s="1602">
        <v>90</v>
      </c>
      <c r="E18290" s="956"/>
      <c r="F18290" s="956"/>
      <c r="G18290" s="1193"/>
    </row>
    <row r="18291" spans="2:8" hidden="1" outlineLevel="1">
      <c r="B18291" s="1600">
        <v>43428</v>
      </c>
      <c r="C18291" s="1732" t="s">
        <v>525</v>
      </c>
      <c r="D18291" s="1602">
        <v>30</v>
      </c>
      <c r="E18291" s="956"/>
      <c r="F18291" s="1731"/>
      <c r="G18291" s="1193"/>
    </row>
    <row r="18292" spans="2:8" hidden="1" outlineLevel="1">
      <c r="B18292" s="1600">
        <v>43428</v>
      </c>
      <c r="C18292" s="1732" t="s">
        <v>246</v>
      </c>
      <c r="D18292" s="1602">
        <v>100</v>
      </c>
      <c r="F18292" s="956"/>
      <c r="G18292" s="956"/>
    </row>
    <row r="18293" spans="2:8" hidden="1" outlineLevel="1">
      <c r="B18293" s="1600">
        <v>43428</v>
      </c>
      <c r="C18293" s="1732" t="s">
        <v>220</v>
      </c>
      <c r="D18293" s="1775">
        <v>50</v>
      </c>
    </row>
    <row r="18294" spans="2:8" hidden="1" outlineLevel="1">
      <c r="B18294" s="1600">
        <v>43428</v>
      </c>
      <c r="C18294" s="1732" t="s">
        <v>289</v>
      </c>
      <c r="D18294" s="1775">
        <v>10</v>
      </c>
    </row>
    <row r="18295" spans="2:8" hidden="1" outlineLevel="1">
      <c r="B18295" s="1600">
        <v>43428</v>
      </c>
      <c r="C18295" s="1754" t="s">
        <v>114</v>
      </c>
      <c r="D18295" s="1755">
        <v>185</v>
      </c>
      <c r="E18295" s="956"/>
    </row>
    <row r="18296" spans="2:8" hidden="1" outlineLevel="1">
      <c r="B18296" s="1600">
        <v>43429</v>
      </c>
      <c r="C18296" s="956" t="s">
        <v>2790</v>
      </c>
      <c r="D18296" s="1193">
        <v>115</v>
      </c>
    </row>
    <row r="18297" spans="2:8" hidden="1" outlineLevel="1">
      <c r="B18297" s="1600">
        <v>43429</v>
      </c>
      <c r="C18297" s="956" t="s">
        <v>2556</v>
      </c>
      <c r="D18297" s="1193">
        <v>350</v>
      </c>
    </row>
    <row r="18298" spans="2:8" hidden="1" outlineLevel="1">
      <c r="B18298" s="1600">
        <v>43429</v>
      </c>
      <c r="C18298" s="956" t="s">
        <v>246</v>
      </c>
      <c r="D18298" s="1193">
        <v>50</v>
      </c>
    </row>
    <row r="18299" spans="2:8" hidden="1" outlineLevel="1">
      <c r="B18299" s="1600">
        <v>43429</v>
      </c>
      <c r="C18299" s="956" t="s">
        <v>10348</v>
      </c>
      <c r="D18299" s="1193">
        <v>30</v>
      </c>
      <c r="E18299" s="956"/>
    </row>
    <row r="18300" spans="2:8" hidden="1" outlineLevel="1">
      <c r="B18300" s="1600">
        <v>43429</v>
      </c>
      <c r="C18300" s="956" t="s">
        <v>531</v>
      </c>
      <c r="D18300" s="1193">
        <v>30</v>
      </c>
      <c r="F18300" s="956"/>
      <c r="G18300" s="956"/>
    </row>
    <row r="18301" spans="2:8" hidden="1" outlineLevel="1">
      <c r="B18301" s="1600">
        <v>43430</v>
      </c>
      <c r="C18301" s="956" t="s">
        <v>525</v>
      </c>
      <c r="D18301" s="1193">
        <v>370</v>
      </c>
      <c r="F18301" s="956"/>
      <c r="G18301" s="956"/>
    </row>
    <row r="18302" spans="2:8" hidden="1" outlineLevel="1">
      <c r="B18302" s="1600">
        <v>43430</v>
      </c>
      <c r="C18302" s="1" t="s">
        <v>205</v>
      </c>
      <c r="D18302" s="2">
        <v>130</v>
      </c>
      <c r="F18302" s="1193"/>
      <c r="G18302" s="956"/>
    </row>
    <row r="18303" spans="2:8" hidden="1" outlineLevel="1">
      <c r="B18303" s="1600">
        <v>43430</v>
      </c>
      <c r="C18303" s="956" t="s">
        <v>246</v>
      </c>
      <c r="D18303" s="1193">
        <v>60</v>
      </c>
      <c r="F18303" s="1193"/>
      <c r="G18303" s="956"/>
    </row>
    <row r="18304" spans="2:8" hidden="1" outlineLevel="1">
      <c r="B18304" s="1600">
        <v>43431</v>
      </c>
      <c r="C18304" s="956" t="s">
        <v>525</v>
      </c>
      <c r="D18304" s="1193">
        <v>220</v>
      </c>
      <c r="E18304" s="956"/>
      <c r="F18304" s="1193"/>
      <c r="G18304" s="956"/>
      <c r="H18304" s="7"/>
    </row>
    <row r="18305" spans="1:12" hidden="1" outlineLevel="1">
      <c r="B18305" s="1600">
        <v>43432</v>
      </c>
      <c r="C18305" s="956" t="s">
        <v>525</v>
      </c>
      <c r="D18305" s="1193">
        <v>240</v>
      </c>
      <c r="E18305" s="956"/>
      <c r="F18305" s="956"/>
      <c r="G18305" s="956"/>
      <c r="H18305" s="7"/>
    </row>
    <row r="18306" spans="1:12" hidden="1" outlineLevel="1">
      <c r="B18306" s="1600">
        <v>43433</v>
      </c>
      <c r="C18306" s="956" t="s">
        <v>10353</v>
      </c>
      <c r="D18306" s="1193">
        <v>100</v>
      </c>
      <c r="E18306" s="956"/>
      <c r="F18306" s="956"/>
      <c r="G18306" s="956"/>
      <c r="J18306" s="7"/>
    </row>
    <row r="18307" spans="1:12" hidden="1" outlineLevel="1">
      <c r="B18307" s="1600">
        <v>43433</v>
      </c>
      <c r="C18307" s="956" t="s">
        <v>8811</v>
      </c>
      <c r="D18307" s="1193">
        <v>50</v>
      </c>
      <c r="F18307" s="1193"/>
      <c r="G18307" s="956"/>
      <c r="J18307" s="7"/>
    </row>
    <row r="18308" spans="1:12" hidden="1" outlineLevel="1">
      <c r="B18308" s="1600">
        <v>43433</v>
      </c>
      <c r="C18308" s="956" t="s">
        <v>525</v>
      </c>
      <c r="D18308" s="1193">
        <v>190</v>
      </c>
      <c r="E18308" s="956"/>
      <c r="F18308" s="1193"/>
      <c r="G18308" s="956"/>
    </row>
    <row r="18309" spans="1:12" hidden="1" outlineLevel="1">
      <c r="B18309" s="1600">
        <v>43433</v>
      </c>
      <c r="C18309" s="956" t="s">
        <v>401</v>
      </c>
      <c r="D18309" s="1193">
        <v>20</v>
      </c>
      <c r="E18309" s="956"/>
      <c r="F18309" s="956"/>
      <c r="G18309" s="956"/>
      <c r="H18309" s="2"/>
    </row>
    <row r="18310" spans="1:12" hidden="1" outlineLevel="1">
      <c r="B18310" s="1600">
        <v>43433</v>
      </c>
      <c r="C18310" s="956" t="s">
        <v>246</v>
      </c>
      <c r="D18310" s="1193">
        <v>120</v>
      </c>
      <c r="F18310" s="956"/>
      <c r="G18310" s="956"/>
    </row>
    <row r="18311" spans="1:12" hidden="1" outlineLevel="1">
      <c r="B18311" s="1600">
        <v>43434</v>
      </c>
      <c r="C18311" s="956" t="s">
        <v>525</v>
      </c>
      <c r="D18311" s="1193">
        <v>200</v>
      </c>
      <c r="E18311" s="956"/>
      <c r="F18311" s="956"/>
      <c r="G18311" s="956"/>
    </row>
    <row r="18312" spans="1:12" hidden="1" outlineLevel="1">
      <c r="B18312" s="1600">
        <v>43434</v>
      </c>
      <c r="C18312" s="1732" t="s">
        <v>23</v>
      </c>
      <c r="D18312" s="1193">
        <v>190</v>
      </c>
      <c r="E18312" s="1" t="s">
        <v>3088</v>
      </c>
      <c r="F18312" s="956"/>
      <c r="G18312" s="956"/>
    </row>
    <row r="18313" spans="1:12" hidden="1" outlineLevel="1">
      <c r="B18313" s="1600">
        <v>43434</v>
      </c>
      <c r="C18313" s="1732" t="s">
        <v>10357</v>
      </c>
      <c r="D18313" s="1193">
        <v>780</v>
      </c>
      <c r="E18313" s="956">
        <v>3120</v>
      </c>
      <c r="F18313" s="956"/>
      <c r="G18313" s="956"/>
    </row>
    <row r="18314" spans="1:12" collapsed="1">
      <c r="B18314" s="1600"/>
    </row>
    <row r="18315" spans="1:12">
      <c r="B18315" s="2472">
        <v>43435</v>
      </c>
      <c r="C18315" s="2472"/>
      <c r="D18315" s="2472"/>
      <c r="E18315" s="2472"/>
      <c r="F18315" s="2472"/>
      <c r="G18315" s="2472"/>
      <c r="H18315" s="2472"/>
      <c r="I18315" s="2472"/>
      <c r="J18315" s="2472"/>
      <c r="K18315" s="2472"/>
      <c r="L18315" s="2472"/>
    </row>
    <row r="18316" spans="1:12" hidden="1" outlineLevel="1">
      <c r="B18316" s="2473" t="s">
        <v>0</v>
      </c>
      <c r="C18316" s="2473"/>
      <c r="D18316" s="2473"/>
      <c r="I18316" s="249"/>
      <c r="J18316" s="236"/>
      <c r="K18316" s="2"/>
    </row>
    <row r="18317" spans="1:12" hidden="1" outlineLevel="1">
      <c r="B18317" s="3" t="s">
        <v>115</v>
      </c>
      <c r="C18317" s="3" t="s">
        <v>116</v>
      </c>
      <c r="D18317" s="4" t="s">
        <v>4</v>
      </c>
      <c r="I18317" s="249"/>
      <c r="J18317" s="236"/>
      <c r="K18317" s="2"/>
    </row>
    <row r="18318" spans="1:12" hidden="1" outlineLevel="1">
      <c r="A18318" s="438" t="s">
        <v>7431</v>
      </c>
      <c r="B18318" s="1323">
        <v>43435</v>
      </c>
      <c r="C18318" s="463" t="s">
        <v>6436</v>
      </c>
      <c r="D18318" s="1002">
        <v>1000</v>
      </c>
      <c r="E18318" s="28"/>
      <c r="K18318" s="70"/>
    </row>
    <row r="18319" spans="1:12" hidden="1" outlineLevel="1">
      <c r="A18319" s="438" t="s">
        <v>7431</v>
      </c>
      <c r="B18319" s="1323">
        <v>43435</v>
      </c>
      <c r="C18319" s="463" t="s">
        <v>6437</v>
      </c>
      <c r="D18319" s="1002">
        <v>1000</v>
      </c>
      <c r="E18319" s="28"/>
      <c r="K18319" s="70"/>
    </row>
    <row r="18320" spans="1:12" hidden="1" outlineLevel="1">
      <c r="A18320" s="438" t="s">
        <v>421</v>
      </c>
      <c r="B18320" s="1323" t="s">
        <v>608</v>
      </c>
      <c r="C18320" s="1324" t="s">
        <v>6</v>
      </c>
      <c r="D18320" s="1325">
        <v>0</v>
      </c>
      <c r="E18320" s="28"/>
      <c r="K18320" s="70"/>
    </row>
    <row r="18321" spans="1:12" hidden="1" outlineLevel="1">
      <c r="A18321" s="438" t="s">
        <v>421</v>
      </c>
      <c r="B18321" s="1323">
        <v>43440</v>
      </c>
      <c r="C18321" s="554" t="s">
        <v>475</v>
      </c>
      <c r="D18321" s="1325">
        <v>860</v>
      </c>
      <c r="E18321" s="1290"/>
      <c r="F18321" s="298" t="s">
        <v>4856</v>
      </c>
      <c r="G18321" s="298" t="s">
        <v>3065</v>
      </c>
      <c r="I18321" s="72"/>
      <c r="K18321" s="70"/>
    </row>
    <row r="18322" spans="1:12" hidden="1" outlineLevel="1">
      <c r="A18322" s="438" t="s">
        <v>421</v>
      </c>
      <c r="B18322" s="1323" t="s">
        <v>608</v>
      </c>
      <c r="C18322" s="554" t="s">
        <v>8676</v>
      </c>
      <c r="D18322" s="1325" t="s">
        <v>608</v>
      </c>
      <c r="E18322" s="72"/>
      <c r="F18322" s="1119" t="s">
        <v>3632</v>
      </c>
      <c r="G18322" s="1146">
        <v>0</v>
      </c>
      <c r="I18322" s="72"/>
      <c r="K18322" s="70"/>
    </row>
    <row r="18323" spans="1:12" hidden="1" outlineLevel="1">
      <c r="A18323" s="714" t="s">
        <v>464</v>
      </c>
      <c r="B18323" s="1326" t="s">
        <v>608</v>
      </c>
      <c r="C18323" s="1327" t="s">
        <v>6501</v>
      </c>
      <c r="D18323" s="1328" t="s">
        <v>608</v>
      </c>
      <c r="E18323" s="72"/>
      <c r="F18323" s="772" t="s">
        <v>9394</v>
      </c>
      <c r="G18323" s="773">
        <f>D18354</f>
        <v>180</v>
      </c>
      <c r="I18323" s="72"/>
      <c r="K18323" s="70"/>
    </row>
    <row r="18324" spans="1:12" hidden="1" outlineLevel="1">
      <c r="A18324" s="709" t="s">
        <v>7600</v>
      </c>
      <c r="B18324" s="710">
        <v>43465</v>
      </c>
      <c r="C18324" s="711" t="s">
        <v>10493</v>
      </c>
      <c r="D18324" s="1901">
        <v>35</v>
      </c>
      <c r="E18324" s="72"/>
      <c r="F18324" s="772" t="s">
        <v>112</v>
      </c>
      <c r="G18324" s="773">
        <f>D18352</f>
        <v>1290</v>
      </c>
      <c r="I18324" s="72"/>
      <c r="K18324" s="70"/>
    </row>
    <row r="18325" spans="1:12" hidden="1" outlineLevel="1">
      <c r="A18325" s="709" t="s">
        <v>7600</v>
      </c>
      <c r="B18325" s="710">
        <v>43465</v>
      </c>
      <c r="C18325" s="711" t="s">
        <v>8992</v>
      </c>
      <c r="D18325" s="1901">
        <v>349</v>
      </c>
      <c r="E18325" s="72"/>
      <c r="F18325" s="772" t="s">
        <v>6</v>
      </c>
      <c r="G18325" s="1146">
        <f>D18320</f>
        <v>0</v>
      </c>
      <c r="I18325" s="72"/>
      <c r="K18325" s="70"/>
    </row>
    <row r="18326" spans="1:12" hidden="1" outlineLevel="1">
      <c r="A18326" s="709" t="s">
        <v>7600</v>
      </c>
      <c r="B18326" s="710">
        <v>43465</v>
      </c>
      <c r="C18326" s="711" t="s">
        <v>8991</v>
      </c>
      <c r="D18326" s="1901">
        <v>349</v>
      </c>
      <c r="E18326" s="72"/>
      <c r="F18326" s="772" t="s">
        <v>3732</v>
      </c>
      <c r="G18326" s="773">
        <f>D18318</f>
        <v>1000</v>
      </c>
      <c r="I18326" s="72"/>
      <c r="K18326" s="70"/>
    </row>
    <row r="18327" spans="1:12" hidden="1" outlineLevel="1">
      <c r="A18327" s="709" t="s">
        <v>7600</v>
      </c>
      <c r="B18327" s="710">
        <v>43465</v>
      </c>
      <c r="C18327" s="709" t="s">
        <v>8990</v>
      </c>
      <c r="D18327" s="1901">
        <v>349</v>
      </c>
      <c r="E18327" s="72"/>
      <c r="F18327" s="772" t="s">
        <v>531</v>
      </c>
      <c r="G18327" s="1146">
        <f>D18319</f>
        <v>1000</v>
      </c>
      <c r="I18327" s="72"/>
      <c r="K18327" s="70"/>
    </row>
    <row r="18328" spans="1:12" hidden="1" outlineLevel="1">
      <c r="A18328" s="1478" t="s">
        <v>8738</v>
      </c>
      <c r="B18328" s="1479">
        <v>43456</v>
      </c>
      <c r="C18328" s="1478" t="s">
        <v>9285</v>
      </c>
      <c r="D18328" s="1480">
        <v>349</v>
      </c>
      <c r="E18328" s="72"/>
      <c r="F18328" s="280" t="s">
        <v>195</v>
      </c>
      <c r="G18328" s="294">
        <f>SUM(G18323:G18327)</f>
        <v>3470</v>
      </c>
      <c r="I18328" s="72"/>
      <c r="K18328" s="70"/>
    </row>
    <row r="18329" spans="1:12" hidden="1" outlineLevel="1">
      <c r="A18329" s="1398" t="s">
        <v>7256</v>
      </c>
      <c r="B18329" s="1399">
        <v>43449</v>
      </c>
      <c r="C18329" s="1400" t="s">
        <v>27</v>
      </c>
      <c r="D18329" s="1401">
        <v>1296.82</v>
      </c>
      <c r="E18329" s="72"/>
      <c r="I18329" s="72"/>
      <c r="K18329" s="70"/>
    </row>
    <row r="18330" spans="1:12" hidden="1" outlineLevel="1">
      <c r="A18330" s="709" t="s">
        <v>7600</v>
      </c>
      <c r="B18330" s="710">
        <v>43465</v>
      </c>
      <c r="C18330" s="711" t="s">
        <v>3304</v>
      </c>
      <c r="D18330" s="1901">
        <v>795.32</v>
      </c>
      <c r="E18330" s="1711"/>
      <c r="I18330" s="72"/>
      <c r="K18330" s="225"/>
    </row>
    <row r="18331" spans="1:12" hidden="1" outlineLevel="1">
      <c r="A18331" s="709" t="s">
        <v>7600</v>
      </c>
      <c r="B18331" s="710">
        <v>43465</v>
      </c>
      <c r="C18331" s="711" t="s">
        <v>614</v>
      </c>
      <c r="D18331" s="1901">
        <v>352.82</v>
      </c>
      <c r="E18331" s="1711"/>
      <c r="I18331" s="32"/>
      <c r="K18331" s="225"/>
    </row>
    <row r="18332" spans="1:12" hidden="1" outlineLevel="1">
      <c r="A18332" s="709" t="s">
        <v>7600</v>
      </c>
      <c r="B18332" s="710" t="s">
        <v>608</v>
      </c>
      <c r="C18332" s="709" t="s">
        <v>3305</v>
      </c>
      <c r="D18332" s="590" t="s">
        <v>608</v>
      </c>
      <c r="E18332" s="183"/>
    </row>
    <row r="18333" spans="1:12" hidden="1" outlineLevel="1">
      <c r="A18333" s="545" t="s">
        <v>7431</v>
      </c>
      <c r="B18333" s="1520">
        <v>43435</v>
      </c>
      <c r="C18333" s="547" t="s">
        <v>7425</v>
      </c>
      <c r="D18333" s="1366">
        <v>32500</v>
      </c>
      <c r="E18333" s="733"/>
      <c r="G18333" s="2"/>
    </row>
    <row r="18334" spans="1:12" hidden="1" outlineLevel="1">
      <c r="A18334" s="545" t="s">
        <v>7431</v>
      </c>
      <c r="B18334" s="1520" t="s">
        <v>608</v>
      </c>
      <c r="C18334" s="547" t="s">
        <v>7426</v>
      </c>
      <c r="D18334" s="1366" t="s">
        <v>608</v>
      </c>
      <c r="E18334" s="28"/>
      <c r="F18334" s="630"/>
      <c r="G18334" s="630"/>
      <c r="H18334" s="1009"/>
      <c r="I18334" s="72"/>
      <c r="K18334" s="13"/>
      <c r="L18334" s="13"/>
    </row>
    <row r="18335" spans="1:12" hidden="1" outlineLevel="1">
      <c r="A18335" s="545" t="s">
        <v>7431</v>
      </c>
      <c r="B18335" s="1520">
        <v>43435</v>
      </c>
      <c r="C18335" s="547" t="s">
        <v>8819</v>
      </c>
      <c r="D18335" s="1366">
        <v>2500</v>
      </c>
      <c r="E18335" s="28"/>
      <c r="F18335" s="630"/>
      <c r="G18335" s="630"/>
      <c r="H18335" s="1009"/>
      <c r="I18335" s="72"/>
      <c r="K18335" s="13"/>
      <c r="L18335" s="13"/>
    </row>
    <row r="18336" spans="1:12" hidden="1" outlineLevel="1">
      <c r="A18336" s="545" t="s">
        <v>8802</v>
      </c>
      <c r="B18336" s="1520">
        <v>43435</v>
      </c>
      <c r="C18336" s="547" t="s">
        <v>7420</v>
      </c>
      <c r="D18336" s="1366">
        <v>12794</v>
      </c>
      <c r="E18336" s="28"/>
      <c r="F18336" s="630"/>
      <c r="G18336" s="630"/>
      <c r="H18336" s="1009"/>
      <c r="I18336" s="72"/>
      <c r="K18336" s="225"/>
      <c r="L18336" s="13"/>
    </row>
    <row r="18337" spans="1:12" hidden="1" outlineLevel="1">
      <c r="A18337" s="545" t="s">
        <v>8802</v>
      </c>
      <c r="B18337" s="1520">
        <v>43435</v>
      </c>
      <c r="C18337" s="547" t="s">
        <v>7422</v>
      </c>
      <c r="D18337" s="691">
        <v>1580</v>
      </c>
      <c r="E18337" s="28"/>
      <c r="F18337" s="630"/>
      <c r="G18337" s="630"/>
      <c r="I18337" s="72"/>
      <c r="J18337" s="236"/>
      <c r="K18337" s="2"/>
      <c r="L18337" s="13"/>
    </row>
    <row r="18338" spans="1:12" hidden="1" outlineLevel="1">
      <c r="A18338" s="545" t="s">
        <v>7431</v>
      </c>
      <c r="B18338" s="1520" t="s">
        <v>608</v>
      </c>
      <c r="C18338" s="547" t="s">
        <v>7423</v>
      </c>
      <c r="D18338" s="691" t="s">
        <v>608</v>
      </c>
      <c r="E18338" s="28"/>
      <c r="H18338" s="1009"/>
      <c r="I18338" s="72"/>
      <c r="J18338" s="236"/>
      <c r="K18338" s="2"/>
      <c r="L18338" s="13"/>
    </row>
    <row r="18339" spans="1:12" hidden="1" outlineLevel="1">
      <c r="D18339" s="1"/>
      <c r="E18339" s="28"/>
      <c r="H18339" s="1009"/>
      <c r="I18339" s="249"/>
      <c r="J18339" s="236"/>
      <c r="K18339" s="2"/>
      <c r="L18339" s="13"/>
    </row>
    <row r="18340" spans="1:12" ht="15.75" hidden="1" outlineLevel="1">
      <c r="A18340" s="1273" t="s">
        <v>7430</v>
      </c>
      <c r="B18340" s="1410">
        <v>43435</v>
      </c>
      <c r="C18340" s="1273" t="s">
        <v>7428</v>
      </c>
      <c r="D18340" s="1789">
        <v>16772.560000000001</v>
      </c>
      <c r="E18340" s="1711">
        <v>43446</v>
      </c>
      <c r="I18340" s="249"/>
      <c r="J18340" s="236"/>
      <c r="K18340" s="2"/>
      <c r="L18340" s="13"/>
    </row>
    <row r="18341" spans="1:12" hidden="1" outlineLevel="1">
      <c r="A18341" s="1411" t="s">
        <v>7411</v>
      </c>
      <c r="B18341" s="1412">
        <v>43435</v>
      </c>
      <c r="C18341" s="1413" t="s">
        <v>7427</v>
      </c>
      <c r="D18341" s="1490">
        <v>1577</v>
      </c>
      <c r="E18341" s="1711">
        <v>43438</v>
      </c>
      <c r="H18341" s="1009"/>
      <c r="I18341" s="249"/>
      <c r="J18341" s="200"/>
      <c r="K18341" s="2"/>
      <c r="L18341" s="13"/>
    </row>
    <row r="18342" spans="1:12" hidden="1" outlineLevel="1">
      <c r="A18342" s="1407" t="s">
        <v>5208</v>
      </c>
      <c r="B18342" s="1408" t="s">
        <v>608</v>
      </c>
      <c r="C18342" s="1407" t="s">
        <v>7429</v>
      </c>
      <c r="D18342" s="1409">
        <v>0</v>
      </c>
      <c r="H18342" s="1009"/>
      <c r="I18342" s="249"/>
      <c r="J18342" s="200"/>
      <c r="K18342" s="2"/>
      <c r="L18342" s="13"/>
    </row>
    <row r="18343" spans="1:12" hidden="1" outlineLevel="1">
      <c r="A18343" s="1485" t="s">
        <v>8749</v>
      </c>
      <c r="B18343" s="1788" t="s">
        <v>608</v>
      </c>
      <c r="C18343" s="1486" t="s">
        <v>9006</v>
      </c>
      <c r="D18343" s="1759">
        <v>0</v>
      </c>
      <c r="E18343" s="1711"/>
      <c r="H18343" s="1009"/>
      <c r="I18343" s="249"/>
      <c r="J18343" s="200"/>
      <c r="K18343" s="2"/>
      <c r="L18343" s="13"/>
    </row>
    <row r="18344" spans="1:12" hidden="1" outlineLevel="1">
      <c r="E18344" s="1290"/>
      <c r="H18344" s="1009"/>
      <c r="I18344" s="249"/>
      <c r="K18344" s="13"/>
      <c r="L18344" s="13"/>
    </row>
    <row r="18345" spans="1:12" ht="15.75" hidden="1" outlineLevel="1">
      <c r="A18345" s="1273" t="s">
        <v>7430</v>
      </c>
      <c r="B18345" s="1410">
        <v>43458</v>
      </c>
      <c r="C18345" s="1273" t="s">
        <v>7428</v>
      </c>
      <c r="D18345" s="1789">
        <v>17386.25</v>
      </c>
      <c r="E18345" s="1711">
        <v>43474</v>
      </c>
      <c r="H18345" s="1009"/>
      <c r="I18345" s="249"/>
      <c r="K18345" s="13"/>
      <c r="L18345" s="13"/>
    </row>
    <row r="18346" spans="1:12" hidden="1" outlineLevel="1">
      <c r="A18346" s="1411" t="s">
        <v>7411</v>
      </c>
      <c r="B18346" s="1412">
        <v>43458</v>
      </c>
      <c r="C18346" s="1413" t="s">
        <v>7427</v>
      </c>
      <c r="D18346" s="1490">
        <v>2250</v>
      </c>
      <c r="E18346" s="1711">
        <v>43468</v>
      </c>
      <c r="G18346" s="13"/>
      <c r="I18346" s="249"/>
      <c r="J18346" s="236"/>
      <c r="K18346" s="2"/>
      <c r="L18346" s="13"/>
    </row>
    <row r="18347" spans="1:12" hidden="1" outlineLevel="1">
      <c r="A18347" s="1407" t="s">
        <v>5208</v>
      </c>
      <c r="B18347" s="1408" t="s">
        <v>608</v>
      </c>
      <c r="C18347" s="1407" t="s">
        <v>7429</v>
      </c>
      <c r="D18347" s="1409" t="s">
        <v>608</v>
      </c>
      <c r="G18347" s="13"/>
      <c r="H18347" s="1009"/>
      <c r="I18347" s="249"/>
      <c r="J18347" s="200"/>
      <c r="K18347" s="2"/>
      <c r="L18347" s="13"/>
    </row>
    <row r="18348" spans="1:12" hidden="1" outlineLevel="1">
      <c r="A18348" s="1485" t="s">
        <v>8749</v>
      </c>
      <c r="B18348" s="1900">
        <v>43460</v>
      </c>
      <c r="C18348" s="1486" t="s">
        <v>9006</v>
      </c>
      <c r="D18348" s="1759">
        <v>34153</v>
      </c>
      <c r="E18348" s="1711">
        <v>43472</v>
      </c>
      <c r="H18348" s="1009"/>
      <c r="I18348" s="249"/>
      <c r="K18348" s="13"/>
      <c r="L18348" s="13"/>
    </row>
    <row r="18349" spans="1:12" hidden="1" outlineLevel="1">
      <c r="E18349" s="28"/>
      <c r="F18349" s="182"/>
      <c r="G18349" s="182"/>
      <c r="H18349" s="1009"/>
      <c r="I18349" s="249"/>
      <c r="K18349" s="13"/>
      <c r="L18349" s="13"/>
    </row>
    <row r="18350" spans="1:12" hidden="1" outlineLevel="1">
      <c r="A18350" s="438" t="s">
        <v>421</v>
      </c>
      <c r="B18350" s="549">
        <v>43450</v>
      </c>
      <c r="C18350" s="554" t="s">
        <v>10358</v>
      </c>
      <c r="D18350" s="587">
        <f>31*43</f>
        <v>1333</v>
      </c>
      <c r="I18350" s="249"/>
      <c r="K18350" s="13"/>
      <c r="L18350" s="13"/>
    </row>
    <row r="18351" spans="1:12" ht="30" hidden="1" outlineLevel="1">
      <c r="A18351" s="438" t="s">
        <v>6087</v>
      </c>
      <c r="B18351" s="549">
        <v>43450</v>
      </c>
      <c r="C18351" s="554" t="s">
        <v>10413</v>
      </c>
      <c r="D18351" s="587">
        <f>1*43</f>
        <v>43</v>
      </c>
      <c r="E18351" s="72"/>
      <c r="H18351" s="1009"/>
      <c r="I18351" s="249"/>
      <c r="K18351" s="13"/>
      <c r="L18351" s="13"/>
    </row>
    <row r="18352" spans="1:12" hidden="1" outlineLevel="1">
      <c r="A18352" s="438" t="s">
        <v>421</v>
      </c>
      <c r="B18352" s="549">
        <v>43450</v>
      </c>
      <c r="C18352" s="554" t="s">
        <v>195</v>
      </c>
      <c r="D18352" s="587">
        <f>D18350-D18351</f>
        <v>1290</v>
      </c>
      <c r="E18352" s="28"/>
      <c r="H18352" s="1009"/>
      <c r="I18352" s="249"/>
      <c r="K18352" s="13"/>
      <c r="L18352" s="13"/>
    </row>
    <row r="18353" spans="1:12" hidden="1" outlineLevel="1">
      <c r="D18353" s="1"/>
      <c r="E18353" s="28"/>
      <c r="H18353" s="1009"/>
      <c r="I18353" s="249"/>
      <c r="K18353" s="13"/>
      <c r="L18353" s="13"/>
    </row>
    <row r="18354" spans="1:12" hidden="1" outlineLevel="1">
      <c r="A18354" s="438" t="s">
        <v>421</v>
      </c>
      <c r="B18354" s="549">
        <v>43450</v>
      </c>
      <c r="C18354" s="554" t="s">
        <v>2598</v>
      </c>
      <c r="D18354" s="587">
        <v>180</v>
      </c>
      <c r="E18354" s="28"/>
      <c r="H18354" s="1009"/>
      <c r="I18354" s="249"/>
      <c r="K18354" s="13"/>
      <c r="L18354" s="13"/>
    </row>
    <row r="18355" spans="1:12" hidden="1" outlineLevel="1">
      <c r="B18355" s="249"/>
      <c r="E18355" s="399"/>
      <c r="F18355" s="182"/>
      <c r="G18355" s="182"/>
      <c r="H18355" s="1009"/>
      <c r="I18355" s="249"/>
      <c r="K18355" s="13"/>
      <c r="L18355" s="13"/>
    </row>
    <row r="18356" spans="1:12" hidden="1" outlineLevel="1">
      <c r="B18356" s="1600">
        <v>43435</v>
      </c>
      <c r="C18356" s="1754" t="s">
        <v>154</v>
      </c>
      <c r="D18356" s="1755">
        <v>350</v>
      </c>
      <c r="F18356" s="1817" t="s">
        <v>10062</v>
      </c>
      <c r="G18356" s="1818">
        <f>28</f>
        <v>28</v>
      </c>
      <c r="I18356" s="249"/>
      <c r="K18356" s="13"/>
      <c r="L18356" s="13"/>
    </row>
    <row r="18357" spans="1:12" hidden="1" outlineLevel="1">
      <c r="B18357" s="1600">
        <v>43435</v>
      </c>
      <c r="C18357" s="1754" t="s">
        <v>10360</v>
      </c>
      <c r="D18357" s="1755">
        <v>380</v>
      </c>
      <c r="F18357" s="1193" t="s">
        <v>10240</v>
      </c>
      <c r="G18357" s="1818">
        <v>500</v>
      </c>
      <c r="H18357" s="1009"/>
      <c r="I18357" s="32"/>
      <c r="K18357" s="13"/>
      <c r="L18357" s="13"/>
    </row>
    <row r="18358" spans="1:12" hidden="1" outlineLevel="1">
      <c r="B18358" s="1600">
        <v>43435</v>
      </c>
      <c r="C18358" s="1754" t="s">
        <v>10361</v>
      </c>
      <c r="D18358" s="1755">
        <v>270</v>
      </c>
      <c r="F18358" s="956" t="s">
        <v>10242</v>
      </c>
      <c r="G18358" s="1818">
        <f>SUM(G18356:G18357)</f>
        <v>528</v>
      </c>
      <c r="H18358" s="1009"/>
      <c r="I18358" s="32"/>
      <c r="K18358" s="13"/>
      <c r="L18358" s="13"/>
    </row>
    <row r="18359" spans="1:12" hidden="1" outlineLevel="1">
      <c r="B18359" s="1600">
        <v>43435</v>
      </c>
      <c r="C18359" s="1754" t="s">
        <v>4775</v>
      </c>
      <c r="D18359" s="1755">
        <v>200</v>
      </c>
      <c r="F18359" s="1817" t="s">
        <v>10062</v>
      </c>
      <c r="G18359" s="1818">
        <f>G18358-63</f>
        <v>465</v>
      </c>
      <c r="I18359" s="32"/>
      <c r="K18359" s="13"/>
      <c r="L18359" s="13"/>
    </row>
    <row r="18360" spans="1:12" hidden="1" outlineLevel="1">
      <c r="B18360" s="1600">
        <v>43435</v>
      </c>
      <c r="C18360" s="1754" t="s">
        <v>10362</v>
      </c>
      <c r="D18360" s="1755">
        <v>1100</v>
      </c>
      <c r="F18360" s="1193" t="s">
        <v>10273</v>
      </c>
      <c r="G18360" s="1818">
        <f>25*7</f>
        <v>175</v>
      </c>
      <c r="I18360" s="32"/>
      <c r="K18360" s="13"/>
      <c r="L18360" s="13"/>
    </row>
    <row r="18361" spans="1:12" hidden="1" outlineLevel="1">
      <c r="B18361" s="1600">
        <v>43435</v>
      </c>
      <c r="C18361" s="956" t="s">
        <v>2164</v>
      </c>
      <c r="D18361" s="1193">
        <v>300</v>
      </c>
      <c r="F18361" s="1817" t="s">
        <v>10062</v>
      </c>
      <c r="G18361" s="1721">
        <f>G18359-G18360</f>
        <v>290</v>
      </c>
      <c r="H18361" s="1009"/>
      <c r="I18361" s="32"/>
      <c r="K18361" s="13"/>
      <c r="L18361" s="13"/>
    </row>
    <row r="18362" spans="1:12" hidden="1" outlineLevel="1">
      <c r="B18362" s="1600">
        <v>43435</v>
      </c>
      <c r="C18362" s="1732" t="s">
        <v>10375</v>
      </c>
      <c r="D18362" s="1602">
        <v>400</v>
      </c>
      <c r="F18362" s="1600" t="s">
        <v>10354</v>
      </c>
      <c r="G18362" s="1721">
        <v>210</v>
      </c>
      <c r="H18362" s="1009"/>
      <c r="I18362" s="32"/>
      <c r="K18362" s="13"/>
      <c r="L18362" s="13"/>
    </row>
    <row r="18363" spans="1:12" hidden="1" outlineLevel="1">
      <c r="B18363" s="1600">
        <v>43435</v>
      </c>
      <c r="C18363" s="1732" t="s">
        <v>10402</v>
      </c>
      <c r="D18363" s="1602">
        <v>3000</v>
      </c>
      <c r="E18363" s="956"/>
      <c r="F18363" s="1821"/>
      <c r="G18363" s="1822">
        <f>G18361-G18362</f>
        <v>80</v>
      </c>
      <c r="I18363" s="32"/>
      <c r="K18363" s="13"/>
      <c r="L18363" s="13"/>
    </row>
    <row r="18364" spans="1:12" hidden="1" outlineLevel="1">
      <c r="B18364" s="1600">
        <v>43435</v>
      </c>
      <c r="C18364" s="1732" t="s">
        <v>10403</v>
      </c>
      <c r="D18364" s="1602">
        <v>10</v>
      </c>
      <c r="F18364" s="1888" t="s">
        <v>10405</v>
      </c>
      <c r="G18364" s="631">
        <v>1000</v>
      </c>
      <c r="H18364" s="1820"/>
      <c r="I18364" s="32"/>
      <c r="K18364" s="13"/>
      <c r="L18364" s="13"/>
    </row>
    <row r="18365" spans="1:12" hidden="1" outlineLevel="1">
      <c r="B18365" s="1600">
        <v>43435</v>
      </c>
      <c r="C18365" s="1732" t="s">
        <v>246</v>
      </c>
      <c r="D18365" s="1602">
        <v>70</v>
      </c>
      <c r="F18365" s="1722"/>
      <c r="G18365" s="1822">
        <f>SUM(G18363:G18364)</f>
        <v>1080</v>
      </c>
      <c r="H18365" s="1009"/>
      <c r="I18365" s="32"/>
      <c r="K18365" s="13"/>
      <c r="L18365" s="13"/>
    </row>
    <row r="18366" spans="1:12" hidden="1" outlineLevel="1">
      <c r="B18366" s="1600">
        <v>43435</v>
      </c>
      <c r="C18366" s="1732" t="s">
        <v>306</v>
      </c>
      <c r="D18366" s="1775">
        <v>110</v>
      </c>
      <c r="F18366" s="1" t="s">
        <v>10406</v>
      </c>
      <c r="G18366" s="631">
        <v>505</v>
      </c>
      <c r="I18366" s="32"/>
      <c r="K18366" s="13"/>
      <c r="L18366" s="13"/>
    </row>
    <row r="18367" spans="1:12" hidden="1" outlineLevel="1">
      <c r="B18367" s="1600">
        <v>43435</v>
      </c>
      <c r="C18367" s="1732" t="s">
        <v>10404</v>
      </c>
      <c r="D18367" s="1775">
        <v>30</v>
      </c>
      <c r="E18367" s="151"/>
      <c r="F18367" s="1" t="s">
        <v>10062</v>
      </c>
      <c r="G18367" s="1718">
        <f>G18365-G18366</f>
        <v>575</v>
      </c>
      <c r="I18367" s="32"/>
      <c r="K18367" s="13"/>
      <c r="L18367" s="13"/>
    </row>
    <row r="18368" spans="1:12" hidden="1" outlineLevel="1">
      <c r="B18368" s="1600">
        <v>43435</v>
      </c>
      <c r="C18368" s="1754" t="s">
        <v>401</v>
      </c>
      <c r="D18368" s="1755">
        <v>10</v>
      </c>
      <c r="F18368" s="956" t="s">
        <v>10445</v>
      </c>
      <c r="G18368" s="1718">
        <f>11*7</f>
        <v>77</v>
      </c>
      <c r="I18368" s="32"/>
      <c r="K18368" s="13"/>
      <c r="L18368" s="13"/>
    </row>
    <row r="18369" spans="2:12" hidden="1" outlineLevel="1">
      <c r="B18369" s="1600">
        <v>43435</v>
      </c>
      <c r="C18369" s="956" t="s">
        <v>7102</v>
      </c>
      <c r="D18369" s="1738">
        <v>120</v>
      </c>
      <c r="E18369" s="956"/>
      <c r="F18369" s="956"/>
      <c r="G18369" s="1718">
        <f>G18367-G18368</f>
        <v>498</v>
      </c>
      <c r="I18369" s="32"/>
      <c r="K18369" s="13"/>
      <c r="L18369" s="13"/>
    </row>
    <row r="18370" spans="2:12" hidden="1" outlineLevel="1">
      <c r="B18370" s="1600">
        <v>43436</v>
      </c>
      <c r="C18370" s="956" t="s">
        <v>246</v>
      </c>
      <c r="D18370" s="1738">
        <v>190</v>
      </c>
      <c r="F18370" s="1" t="s">
        <v>10444</v>
      </c>
      <c r="G18370" s="1718">
        <f>12*7</f>
        <v>84</v>
      </c>
      <c r="H18370" s="1009"/>
      <c r="I18370" s="32"/>
      <c r="K18370" s="13"/>
      <c r="L18370" s="13"/>
    </row>
    <row r="18371" spans="2:12" hidden="1" outlineLevel="1">
      <c r="B18371" s="1600">
        <v>43436</v>
      </c>
      <c r="C18371" s="956" t="s">
        <v>51</v>
      </c>
      <c r="D18371" s="1738">
        <v>710</v>
      </c>
      <c r="F18371" s="1888" t="s">
        <v>10062</v>
      </c>
      <c r="G18371" s="631">
        <f>G18369-G18370</f>
        <v>414</v>
      </c>
      <c r="I18371" s="32"/>
      <c r="K18371" s="13"/>
      <c r="L18371" s="13"/>
    </row>
    <row r="18372" spans="2:12" hidden="1" outlineLevel="1">
      <c r="B18372" s="1600">
        <v>43436</v>
      </c>
      <c r="C18372" s="956" t="s">
        <v>2951</v>
      </c>
      <c r="D18372" s="1738">
        <v>40</v>
      </c>
      <c r="G18372" s="399"/>
      <c r="I18372" s="32"/>
      <c r="K18372" s="13"/>
      <c r="L18372" s="13"/>
    </row>
    <row r="18373" spans="2:12" hidden="1" outlineLevel="1">
      <c r="B18373" s="1600">
        <v>43436</v>
      </c>
      <c r="C18373" s="1754" t="s">
        <v>12</v>
      </c>
      <c r="D18373" s="1738">
        <v>550</v>
      </c>
      <c r="E18373" s="956"/>
      <c r="F18373" s="956"/>
      <c r="G18373" s="1718"/>
      <c r="I18373" s="32"/>
      <c r="K18373" s="13"/>
    </row>
    <row r="18374" spans="2:12" hidden="1" outlineLevel="1">
      <c r="B18374" s="1600">
        <v>43436</v>
      </c>
      <c r="C18374" s="956" t="s">
        <v>4529</v>
      </c>
      <c r="D18374" s="1738">
        <v>100</v>
      </c>
      <c r="E18374" s="956"/>
      <c r="F18374" s="956"/>
      <c r="G18374" s="1718"/>
      <c r="I18374" s="32"/>
      <c r="K18374" s="13"/>
    </row>
    <row r="18375" spans="2:12" hidden="1" outlineLevel="1">
      <c r="B18375" s="1600">
        <v>43436</v>
      </c>
      <c r="C18375" s="1" t="s">
        <v>111</v>
      </c>
      <c r="D18375" s="1755">
        <v>60</v>
      </c>
      <c r="F18375" s="956"/>
      <c r="G18375" s="1718"/>
      <c r="I18375" s="32"/>
      <c r="K18375" s="13"/>
    </row>
    <row r="18376" spans="2:12" hidden="1" outlineLevel="1">
      <c r="B18376" s="1600">
        <v>43436</v>
      </c>
      <c r="C18376" s="1754" t="s">
        <v>48</v>
      </c>
      <c r="D18376" s="1755">
        <v>20</v>
      </c>
      <c r="E18376" s="956"/>
      <c r="F18376" s="956"/>
      <c r="G18376" s="1718"/>
      <c r="I18376" s="32"/>
      <c r="J18376" s="2"/>
      <c r="K18376" s="13"/>
    </row>
    <row r="18377" spans="2:12" hidden="1" outlineLevel="1">
      <c r="B18377" s="1600">
        <v>43437</v>
      </c>
      <c r="C18377" s="1754" t="s">
        <v>525</v>
      </c>
      <c r="D18377" s="1755">
        <v>250</v>
      </c>
      <c r="E18377" s="956"/>
      <c r="F18377" s="956"/>
      <c r="G18377" s="1718"/>
      <c r="K18377" s="13"/>
    </row>
    <row r="18378" spans="2:12" hidden="1" outlineLevel="1">
      <c r="B18378" s="1600">
        <v>43437</v>
      </c>
      <c r="C18378" s="956" t="s">
        <v>23</v>
      </c>
      <c r="D18378" s="1193">
        <v>320</v>
      </c>
      <c r="F18378" s="1722"/>
      <c r="G18378" s="1723"/>
      <c r="I18378" s="32"/>
      <c r="K18378" s="13"/>
    </row>
    <row r="18379" spans="2:12" hidden="1" outlineLevel="1">
      <c r="B18379" s="1600">
        <v>43437</v>
      </c>
      <c r="C18379" s="1732" t="s">
        <v>18</v>
      </c>
      <c r="D18379" s="1602">
        <v>20</v>
      </c>
      <c r="F18379" s="956"/>
      <c r="G18379" s="956"/>
      <c r="H18379" s="1009"/>
      <c r="K18379" s="13"/>
    </row>
    <row r="18380" spans="2:12" hidden="1" outlineLevel="1">
      <c r="B18380" s="1600">
        <v>43437</v>
      </c>
      <c r="C18380" s="1732" t="s">
        <v>57</v>
      </c>
      <c r="D18380" s="1602">
        <v>1000</v>
      </c>
      <c r="F18380" s="1722"/>
      <c r="G18380" s="1723"/>
      <c r="K18380" s="13"/>
    </row>
    <row r="18381" spans="2:12" hidden="1" outlineLevel="1">
      <c r="B18381" s="1600">
        <v>43438</v>
      </c>
      <c r="C18381" s="1732" t="s">
        <v>64</v>
      </c>
      <c r="D18381" s="1602">
        <v>300</v>
      </c>
      <c r="F18381" s="956"/>
      <c r="G18381" s="956"/>
      <c r="K18381" s="13"/>
    </row>
    <row r="18382" spans="2:12" hidden="1" outlineLevel="1">
      <c r="B18382" s="1600">
        <v>43438</v>
      </c>
      <c r="C18382" s="1732" t="s">
        <v>48</v>
      </c>
      <c r="D18382" s="1602">
        <v>370</v>
      </c>
      <c r="F18382" s="1193"/>
      <c r="G18382" s="1193"/>
      <c r="K18382" s="13"/>
    </row>
    <row r="18383" spans="2:12" hidden="1" outlineLevel="1">
      <c r="B18383" s="1600">
        <v>43438</v>
      </c>
      <c r="C18383" s="1732" t="s">
        <v>114</v>
      </c>
      <c r="D18383" s="1775">
        <v>100</v>
      </c>
      <c r="E18383" s="956"/>
      <c r="F18383" s="956"/>
      <c r="G18383" s="1193"/>
      <c r="K18383" s="13"/>
    </row>
    <row r="18384" spans="2:12" hidden="1" outlineLevel="1">
      <c r="B18384" s="1600">
        <v>43438</v>
      </c>
      <c r="C18384" s="1732" t="s">
        <v>246</v>
      </c>
      <c r="D18384" s="1775">
        <v>100</v>
      </c>
      <c r="E18384" s="956"/>
      <c r="F18384" s="956"/>
      <c r="G18384" s="1193"/>
      <c r="H18384" s="1009"/>
    </row>
    <row r="18385" spans="2:11" hidden="1" outlineLevel="1">
      <c r="B18385" s="1600">
        <v>43439</v>
      </c>
      <c r="C18385" s="1754" t="s">
        <v>246</v>
      </c>
      <c r="D18385" s="1755">
        <v>40</v>
      </c>
      <c r="F18385" s="1722"/>
      <c r="G18385" s="1722"/>
      <c r="K18385" s="13"/>
    </row>
    <row r="18386" spans="2:11" hidden="1" outlineLevel="1">
      <c r="B18386" s="1600">
        <v>43439</v>
      </c>
      <c r="C18386" s="1754" t="s">
        <v>23</v>
      </c>
      <c r="D18386" s="1755">
        <v>100</v>
      </c>
      <c r="F18386" s="1724"/>
      <c r="G18386" s="1725"/>
    </row>
    <row r="18387" spans="2:11" hidden="1" outlineLevel="1">
      <c r="B18387" s="1600">
        <v>43439</v>
      </c>
      <c r="C18387" s="1754" t="s">
        <v>525</v>
      </c>
      <c r="D18387" s="1755">
        <v>180</v>
      </c>
      <c r="E18387" s="956"/>
      <c r="F18387" s="1193"/>
      <c r="G18387" s="956"/>
    </row>
    <row r="18388" spans="2:11" hidden="1" outlineLevel="1">
      <c r="B18388" s="1600">
        <v>43439</v>
      </c>
      <c r="C18388" s="956" t="s">
        <v>23</v>
      </c>
      <c r="D18388" s="1193">
        <v>70</v>
      </c>
      <c r="F18388" s="956"/>
      <c r="G18388" s="956"/>
    </row>
    <row r="18389" spans="2:11" hidden="1" outlineLevel="1">
      <c r="B18389" s="1600">
        <v>43439</v>
      </c>
      <c r="C18389" s="1732" t="s">
        <v>401</v>
      </c>
      <c r="D18389" s="1602">
        <v>30</v>
      </c>
      <c r="F18389" s="1722"/>
      <c r="G18389" s="1726"/>
      <c r="I18389" s="72"/>
      <c r="K18389" s="2"/>
    </row>
    <row r="18390" spans="2:11" hidden="1" outlineLevel="1">
      <c r="B18390" s="1600">
        <v>43440</v>
      </c>
      <c r="C18390" s="1732" t="s">
        <v>525</v>
      </c>
      <c r="D18390" s="1602">
        <v>240</v>
      </c>
      <c r="F18390" s="1722"/>
      <c r="G18390" s="1726"/>
      <c r="I18390" s="32"/>
      <c r="K18390" s="2"/>
    </row>
    <row r="18391" spans="2:11" hidden="1" outlineLevel="1">
      <c r="B18391" s="1600">
        <v>43440</v>
      </c>
      <c r="C18391" s="1732" t="s">
        <v>23</v>
      </c>
      <c r="D18391" s="1602">
        <v>210</v>
      </c>
      <c r="F18391" s="1724"/>
      <c r="G18391" s="1727"/>
    </row>
    <row r="18392" spans="2:11" hidden="1" outlineLevel="1">
      <c r="B18392" s="1600">
        <v>43441</v>
      </c>
      <c r="C18392" s="1732" t="s">
        <v>525</v>
      </c>
      <c r="D18392" s="1602">
        <v>250</v>
      </c>
      <c r="F18392" s="956"/>
      <c r="G18392" s="956"/>
    </row>
    <row r="18393" spans="2:11" hidden="1" outlineLevel="1">
      <c r="B18393" s="1600">
        <v>43441</v>
      </c>
      <c r="C18393" s="1732" t="s">
        <v>516</v>
      </c>
      <c r="D18393" s="1775">
        <v>120</v>
      </c>
      <c r="F18393" s="956"/>
      <c r="G18393" s="956"/>
    </row>
    <row r="18394" spans="2:11" hidden="1" outlineLevel="1">
      <c r="B18394" s="1600">
        <v>43441</v>
      </c>
      <c r="C18394" s="1732" t="s">
        <v>531</v>
      </c>
      <c r="D18394" s="1775">
        <v>10</v>
      </c>
      <c r="E18394" s="956"/>
      <c r="F18394" s="1724"/>
      <c r="G18394" s="1727"/>
    </row>
    <row r="18395" spans="2:11" hidden="1" outlineLevel="1">
      <c r="B18395" s="1600">
        <v>43442</v>
      </c>
      <c r="C18395" s="1754" t="s">
        <v>289</v>
      </c>
      <c r="D18395" s="1755">
        <v>120</v>
      </c>
      <c r="E18395" s="956"/>
      <c r="F18395" s="956"/>
      <c r="G18395" s="1193"/>
    </row>
    <row r="18396" spans="2:11" hidden="1" outlineLevel="1">
      <c r="B18396" s="1600">
        <v>43442</v>
      </c>
      <c r="C18396" s="1754" t="s">
        <v>10411</v>
      </c>
      <c r="D18396" s="1755">
        <v>180</v>
      </c>
      <c r="E18396" s="956"/>
      <c r="F18396" s="956"/>
      <c r="G18396" s="1193"/>
    </row>
    <row r="18397" spans="2:11" hidden="1" outlineLevel="1">
      <c r="B18397" s="1600">
        <v>43442</v>
      </c>
      <c r="C18397" s="1754" t="s">
        <v>23</v>
      </c>
      <c r="D18397" s="1755">
        <v>120</v>
      </c>
      <c r="F18397" s="1193"/>
      <c r="G18397" s="1193"/>
      <c r="H18397" s="2"/>
      <c r="I18397" s="2"/>
    </row>
    <row r="18398" spans="2:11" hidden="1" outlineLevel="1">
      <c r="B18398" s="1600">
        <v>43442</v>
      </c>
      <c r="C18398" s="956" t="s">
        <v>187</v>
      </c>
      <c r="D18398" s="1193">
        <v>30</v>
      </c>
      <c r="E18398" s="956"/>
      <c r="F18398" s="1193"/>
      <c r="G18398" s="1193"/>
      <c r="H18398" s="2"/>
      <c r="I18398" s="2"/>
    </row>
    <row r="18399" spans="2:11" hidden="1" outlineLevel="1">
      <c r="B18399" s="1600">
        <v>43443</v>
      </c>
      <c r="C18399" s="1754" t="s">
        <v>12</v>
      </c>
      <c r="D18399" s="1755">
        <v>120</v>
      </c>
      <c r="F18399" s="956"/>
      <c r="G18399" s="1193"/>
      <c r="H18399" s="2"/>
      <c r="I18399" s="2"/>
    </row>
    <row r="18400" spans="2:11" hidden="1" outlineLevel="1">
      <c r="B18400" s="1600">
        <v>43443</v>
      </c>
      <c r="C18400" s="1754" t="s">
        <v>289</v>
      </c>
      <c r="D18400" s="1755">
        <v>50</v>
      </c>
      <c r="F18400" s="1193"/>
      <c r="G18400" s="1193"/>
      <c r="H18400" s="2"/>
      <c r="I18400" s="2"/>
    </row>
    <row r="18401" spans="2:9" hidden="1" outlineLevel="1">
      <c r="B18401" s="1600">
        <v>43443</v>
      </c>
      <c r="C18401" s="1061" t="s">
        <v>5118</v>
      </c>
      <c r="D18401" s="1415">
        <v>100</v>
      </c>
      <c r="F18401" s="1193"/>
      <c r="G18401" s="1193"/>
      <c r="H18401" s="2"/>
      <c r="I18401" s="2"/>
    </row>
    <row r="18402" spans="2:9" hidden="1" outlineLevel="1">
      <c r="B18402" s="1600">
        <v>43444</v>
      </c>
      <c r="C18402" s="1061" t="s">
        <v>525</v>
      </c>
      <c r="D18402" s="1415">
        <v>370</v>
      </c>
      <c r="F18402" s="956"/>
      <c r="G18402" s="1193"/>
      <c r="H18402" s="2"/>
      <c r="I18402" s="2"/>
    </row>
    <row r="18403" spans="2:9" hidden="1" outlineLevel="1">
      <c r="B18403" s="1600">
        <v>43444</v>
      </c>
      <c r="C18403" s="1732" t="s">
        <v>8344</v>
      </c>
      <c r="D18403" s="1602">
        <v>550</v>
      </c>
      <c r="E18403" s="956"/>
      <c r="F18403" s="956"/>
      <c r="G18403" s="1193"/>
      <c r="H18403" s="2"/>
      <c r="I18403" s="2"/>
    </row>
    <row r="18404" spans="2:9" hidden="1" outlineLevel="1">
      <c r="B18404" s="1600">
        <v>43444</v>
      </c>
      <c r="C18404" s="1732" t="s">
        <v>246</v>
      </c>
      <c r="D18404" s="1602">
        <v>50</v>
      </c>
      <c r="F18404" s="956"/>
      <c r="G18404" s="1193"/>
      <c r="H18404" s="2"/>
    </row>
    <row r="18405" spans="2:9" hidden="1" outlineLevel="1">
      <c r="B18405" s="1600">
        <v>43444</v>
      </c>
      <c r="C18405" s="1732" t="s">
        <v>80</v>
      </c>
      <c r="D18405" s="1775">
        <v>40</v>
      </c>
      <c r="E18405" s="956"/>
      <c r="F18405" s="1722"/>
      <c r="G18405" s="1728"/>
      <c r="H18405" s="2"/>
    </row>
    <row r="18406" spans="2:9" hidden="1" outlineLevel="1">
      <c r="B18406" s="1600">
        <v>43444</v>
      </c>
      <c r="C18406" s="1732" t="s">
        <v>7994</v>
      </c>
      <c r="D18406" s="1775">
        <v>10</v>
      </c>
      <c r="F18406" s="956"/>
      <c r="G18406" s="1193"/>
      <c r="H18406" s="7"/>
    </row>
    <row r="18407" spans="2:9" hidden="1" outlineLevel="1">
      <c r="B18407" s="1600">
        <v>43444</v>
      </c>
      <c r="C18407" s="1754" t="s">
        <v>8508</v>
      </c>
      <c r="D18407" s="1755">
        <v>50</v>
      </c>
      <c r="F18407" s="1722"/>
      <c r="G18407" s="1728"/>
      <c r="H18407" s="7"/>
    </row>
    <row r="18408" spans="2:9" hidden="1" outlineLevel="1">
      <c r="B18408" s="1600">
        <v>43444</v>
      </c>
      <c r="C18408" s="1754" t="s">
        <v>23</v>
      </c>
      <c r="D18408" s="1755">
        <v>190</v>
      </c>
      <c r="E18408" s="956"/>
      <c r="F18408" s="956"/>
      <c r="G18408" s="956"/>
      <c r="H18408" s="7"/>
    </row>
    <row r="18409" spans="2:9" hidden="1" outlineLevel="1">
      <c r="B18409" s="1600">
        <v>43445</v>
      </c>
      <c r="C18409" s="1754" t="s">
        <v>525</v>
      </c>
      <c r="D18409" s="1755">
        <v>340</v>
      </c>
      <c r="F18409" s="1193"/>
      <c r="G18409" s="1193"/>
    </row>
    <row r="18410" spans="2:9" hidden="1" outlineLevel="1">
      <c r="B18410" s="1600">
        <v>43446</v>
      </c>
      <c r="C18410" s="956" t="s">
        <v>525</v>
      </c>
      <c r="D18410" s="1193">
        <v>150</v>
      </c>
      <c r="E18410" s="956"/>
      <c r="F18410" s="1193"/>
      <c r="G18410" s="1193"/>
    </row>
    <row r="18411" spans="2:9" hidden="1" outlineLevel="1">
      <c r="B18411" s="1600">
        <v>43447</v>
      </c>
      <c r="C18411" s="956" t="s">
        <v>525</v>
      </c>
      <c r="D18411" s="1602">
        <v>260</v>
      </c>
      <c r="E18411" s="956"/>
      <c r="F18411" s="956"/>
      <c r="G18411" s="1193"/>
    </row>
    <row r="18412" spans="2:9" hidden="1" outlineLevel="1">
      <c r="B18412" s="1600">
        <v>43447</v>
      </c>
      <c r="C18412" s="1732" t="s">
        <v>5160</v>
      </c>
      <c r="D18412" s="1602">
        <v>300</v>
      </c>
      <c r="E18412" s="956"/>
      <c r="F18412" s="1193"/>
      <c r="G18412" s="1193"/>
    </row>
    <row r="18413" spans="2:9" hidden="1" outlineLevel="1">
      <c r="B18413" s="1600">
        <v>43448</v>
      </c>
      <c r="C18413" s="1061" t="s">
        <v>525</v>
      </c>
      <c r="D18413" s="1415">
        <v>120</v>
      </c>
      <c r="E18413" s="956"/>
      <c r="F18413" s="956"/>
      <c r="G18413" s="1193"/>
    </row>
    <row r="18414" spans="2:9" hidden="1" outlineLevel="1">
      <c r="B18414" s="1600">
        <v>43448</v>
      </c>
      <c r="C18414" s="1732" t="s">
        <v>111</v>
      </c>
      <c r="D18414" s="1602">
        <v>70</v>
      </c>
      <c r="E18414" s="956"/>
      <c r="F18414" s="956"/>
      <c r="G18414" s="1193"/>
    </row>
    <row r="18415" spans="2:9" hidden="1" outlineLevel="1">
      <c r="B18415" s="1600">
        <v>43448</v>
      </c>
      <c r="C18415" s="1061" t="s">
        <v>246</v>
      </c>
      <c r="D18415" s="1415">
        <v>60</v>
      </c>
      <c r="F18415" s="1193"/>
      <c r="G18415" s="1193"/>
    </row>
    <row r="18416" spans="2:9" hidden="1" outlineLevel="1">
      <c r="B18416" s="1600">
        <v>43448</v>
      </c>
      <c r="C18416" s="1732" t="s">
        <v>10414</v>
      </c>
      <c r="D18416" s="1602">
        <v>150</v>
      </c>
      <c r="E18416" s="956"/>
      <c r="F18416" s="956"/>
      <c r="G18416" s="956"/>
    </row>
    <row r="18417" spans="2:15" hidden="1" outlineLevel="1">
      <c r="B18417" s="1600">
        <v>43449</v>
      </c>
      <c r="C18417" s="1732" t="s">
        <v>516</v>
      </c>
      <c r="D18417" s="1775">
        <v>150</v>
      </c>
      <c r="F18417" s="1193"/>
      <c r="G18417" s="956"/>
    </row>
    <row r="18418" spans="2:15" hidden="1" outlineLevel="1">
      <c r="B18418" s="1600">
        <v>43449</v>
      </c>
      <c r="C18418" s="1754" t="s">
        <v>289</v>
      </c>
      <c r="D18418" s="1755">
        <v>110</v>
      </c>
      <c r="E18418" s="956"/>
      <c r="F18418" s="1730"/>
      <c r="G18418" s="1193"/>
    </row>
    <row r="18419" spans="2:15" hidden="1" outlineLevel="1">
      <c r="B18419" s="1600">
        <v>43449</v>
      </c>
      <c r="C18419" s="1754" t="s">
        <v>246</v>
      </c>
      <c r="D18419" s="1755">
        <v>240</v>
      </c>
      <c r="F18419" s="956"/>
      <c r="G18419" s="956"/>
    </row>
    <row r="18420" spans="2:15" hidden="1" outlineLevel="1">
      <c r="B18420" s="1600">
        <v>43449</v>
      </c>
      <c r="C18420" s="1732" t="s">
        <v>23</v>
      </c>
      <c r="D18420" s="1775">
        <v>100</v>
      </c>
      <c r="F18420" s="956"/>
      <c r="G18420" s="1193"/>
    </row>
    <row r="18421" spans="2:15" hidden="1" outlineLevel="1">
      <c r="B18421" s="1600">
        <v>43449</v>
      </c>
      <c r="C18421" s="1754" t="s">
        <v>10415</v>
      </c>
      <c r="D18421" s="1755">
        <v>50</v>
      </c>
      <c r="F18421" s="1731"/>
      <c r="G18421" s="1193"/>
    </row>
    <row r="18422" spans="2:15" hidden="1" outlineLevel="1">
      <c r="B18422" s="1600">
        <v>43449</v>
      </c>
      <c r="C18422" s="1754" t="s">
        <v>10416</v>
      </c>
      <c r="D18422" s="1755">
        <v>200</v>
      </c>
      <c r="E18422" s="956"/>
      <c r="F18422" s="956"/>
      <c r="G18422" s="956"/>
    </row>
    <row r="18423" spans="2:15" hidden="1" outlineLevel="1">
      <c r="B18423" s="1600">
        <v>43450</v>
      </c>
      <c r="C18423" s="1732" t="s">
        <v>10432</v>
      </c>
      <c r="D18423" s="1775">
        <v>350</v>
      </c>
      <c r="E18423" s="956"/>
      <c r="F18423" s="956"/>
      <c r="G18423" s="956"/>
      <c r="H18423"/>
      <c r="I18423"/>
      <c r="J18423"/>
      <c r="K18423"/>
      <c r="L18423"/>
      <c r="M18423"/>
      <c r="N18423"/>
      <c r="O18423"/>
    </row>
    <row r="18424" spans="2:15" hidden="1" outlineLevel="1">
      <c r="B18424" s="1600">
        <v>43450</v>
      </c>
      <c r="C18424" s="1732" t="s">
        <v>23</v>
      </c>
      <c r="D18424" s="1775">
        <v>350</v>
      </c>
      <c r="E18424" s="956"/>
      <c r="F18424" s="956"/>
      <c r="G18424" s="956"/>
    </row>
    <row r="18425" spans="2:15" hidden="1" outlineLevel="1">
      <c r="B18425" s="1600">
        <v>43450</v>
      </c>
      <c r="C18425" s="1754" t="s">
        <v>10433</v>
      </c>
      <c r="D18425" s="1755">
        <v>240</v>
      </c>
      <c r="F18425" s="956"/>
      <c r="G18425" s="956"/>
      <c r="I18425" s="32"/>
      <c r="K18425" s="2"/>
    </row>
    <row r="18426" spans="2:15" hidden="1" outlineLevel="1">
      <c r="B18426" s="1600">
        <v>43450</v>
      </c>
      <c r="C18426" s="1754" t="s">
        <v>59</v>
      </c>
      <c r="D18426" s="1755">
        <v>210</v>
      </c>
      <c r="E18426" s="956"/>
      <c r="F18426" s="956"/>
      <c r="G18426" s="956"/>
      <c r="I18426" s="32"/>
      <c r="K18426" s="2"/>
    </row>
    <row r="18427" spans="2:15" hidden="1" outlineLevel="1">
      <c r="B18427" s="1600">
        <v>43451</v>
      </c>
      <c r="C18427" s="1754" t="s">
        <v>525</v>
      </c>
      <c r="D18427" s="1755">
        <v>170</v>
      </c>
      <c r="E18427" s="956"/>
      <c r="F18427" s="1193"/>
      <c r="G18427" s="956"/>
    </row>
    <row r="18428" spans="2:15" hidden="1" outlineLevel="1">
      <c r="B18428" s="1600">
        <v>43451</v>
      </c>
      <c r="C18428" s="956" t="s">
        <v>114</v>
      </c>
      <c r="D18428" s="1193">
        <v>155</v>
      </c>
      <c r="F18428" s="1730"/>
      <c r="G18428" s="1193"/>
    </row>
    <row r="18429" spans="2:15" hidden="1" outlineLevel="1">
      <c r="B18429" s="1600">
        <v>43451</v>
      </c>
      <c r="C18429" s="1732" t="s">
        <v>111</v>
      </c>
      <c r="D18429" s="1602">
        <v>70</v>
      </c>
      <c r="F18429" s="956"/>
      <c r="G18429" s="956"/>
    </row>
    <row r="18430" spans="2:15" hidden="1" outlineLevel="1">
      <c r="B18430" s="1600">
        <v>43451</v>
      </c>
      <c r="C18430" s="1732" t="s">
        <v>246</v>
      </c>
      <c r="D18430" s="1602">
        <v>80</v>
      </c>
      <c r="E18430" s="956"/>
      <c r="F18430" s="956"/>
      <c r="G18430" s="1193"/>
    </row>
    <row r="18431" spans="2:15" hidden="1" outlineLevel="1">
      <c r="B18431" s="1600">
        <v>43452</v>
      </c>
      <c r="C18431" s="1732" t="s">
        <v>731</v>
      </c>
      <c r="D18431" s="1602">
        <v>200</v>
      </c>
      <c r="E18431" s="956"/>
      <c r="F18431" s="1731"/>
      <c r="G18431" s="1193"/>
    </row>
    <row r="18432" spans="2:15" hidden="1" outlineLevel="1">
      <c r="B18432" s="1600">
        <v>43452</v>
      </c>
      <c r="C18432" s="1732" t="s">
        <v>265</v>
      </c>
      <c r="D18432" s="1602">
        <v>265</v>
      </c>
      <c r="F18432" s="956"/>
      <c r="G18432" s="956"/>
    </row>
    <row r="18433" spans="2:10" hidden="1" outlineLevel="1">
      <c r="B18433" s="1600">
        <v>43452</v>
      </c>
      <c r="C18433" s="1732" t="s">
        <v>10434</v>
      </c>
      <c r="D18433" s="1775">
        <v>500</v>
      </c>
    </row>
    <row r="18434" spans="2:10" hidden="1" outlineLevel="1">
      <c r="B18434" s="1600">
        <v>43452</v>
      </c>
      <c r="C18434" s="1732" t="s">
        <v>10435</v>
      </c>
      <c r="D18434" s="1775">
        <v>200</v>
      </c>
    </row>
    <row r="18435" spans="2:10" hidden="1" outlineLevel="1">
      <c r="B18435" s="1600">
        <v>43453</v>
      </c>
      <c r="C18435" s="1754" t="s">
        <v>525</v>
      </c>
      <c r="D18435" s="1755">
        <v>5770</v>
      </c>
      <c r="E18435" s="956"/>
    </row>
    <row r="18436" spans="2:10" hidden="1" outlineLevel="1">
      <c r="B18436" s="1600">
        <v>43453</v>
      </c>
      <c r="C18436" s="956" t="s">
        <v>246</v>
      </c>
      <c r="D18436" s="1193">
        <v>60</v>
      </c>
    </row>
    <row r="18437" spans="2:10" hidden="1" outlineLevel="1">
      <c r="B18437" s="1600">
        <v>43453</v>
      </c>
      <c r="C18437" s="956" t="s">
        <v>289</v>
      </c>
      <c r="D18437" s="1193">
        <v>250</v>
      </c>
    </row>
    <row r="18438" spans="2:10" hidden="1" outlineLevel="1">
      <c r="B18438" s="1600">
        <v>43453</v>
      </c>
      <c r="C18438" s="956" t="s">
        <v>51</v>
      </c>
      <c r="D18438" s="1193">
        <v>20</v>
      </c>
    </row>
    <row r="18439" spans="2:10" hidden="1" outlineLevel="1">
      <c r="B18439" s="1600">
        <v>43453</v>
      </c>
      <c r="C18439" s="956" t="s">
        <v>111</v>
      </c>
      <c r="D18439" s="1193">
        <v>70</v>
      </c>
      <c r="E18439" s="956"/>
    </row>
    <row r="18440" spans="2:10" hidden="1" outlineLevel="1">
      <c r="B18440" s="1600">
        <v>43454</v>
      </c>
      <c r="C18440" s="956" t="s">
        <v>525</v>
      </c>
      <c r="D18440" s="1193">
        <v>260</v>
      </c>
      <c r="F18440" s="956"/>
      <c r="G18440" s="956"/>
    </row>
    <row r="18441" spans="2:10" hidden="1" outlineLevel="1">
      <c r="B18441" s="1600">
        <v>43455</v>
      </c>
      <c r="C18441" s="956" t="s">
        <v>525</v>
      </c>
      <c r="D18441" s="1193">
        <v>190</v>
      </c>
      <c r="F18441" s="956"/>
      <c r="G18441" s="956"/>
    </row>
    <row r="18442" spans="2:10" hidden="1" outlineLevel="1">
      <c r="B18442" s="1600">
        <v>43455</v>
      </c>
      <c r="C18442" s="1" t="s">
        <v>246</v>
      </c>
      <c r="D18442" s="2">
        <v>40</v>
      </c>
      <c r="F18442" s="1193"/>
      <c r="G18442" s="956"/>
    </row>
    <row r="18443" spans="2:10" hidden="1" outlineLevel="1">
      <c r="B18443" s="1600">
        <v>43455</v>
      </c>
      <c r="C18443" s="956" t="s">
        <v>48</v>
      </c>
      <c r="D18443" s="1193">
        <v>100</v>
      </c>
      <c r="F18443" s="1193"/>
      <c r="G18443" s="956"/>
    </row>
    <row r="18444" spans="2:10" hidden="1" outlineLevel="1">
      <c r="B18444" s="1600">
        <v>43456</v>
      </c>
      <c r="C18444" s="956" t="s">
        <v>187</v>
      </c>
      <c r="D18444" s="1193">
        <v>160</v>
      </c>
      <c r="E18444" s="956"/>
      <c r="F18444" s="1193"/>
      <c r="G18444" s="956"/>
      <c r="H18444" s="7"/>
    </row>
    <row r="18445" spans="2:10" hidden="1" outlineLevel="1">
      <c r="B18445" s="1600">
        <v>43456</v>
      </c>
      <c r="C18445" s="956" t="s">
        <v>246</v>
      </c>
      <c r="D18445" s="1193">
        <v>60</v>
      </c>
      <c r="E18445" s="956"/>
      <c r="F18445" s="956"/>
      <c r="G18445" s="956"/>
      <c r="H18445" s="7"/>
    </row>
    <row r="18446" spans="2:10" hidden="1" outlineLevel="1">
      <c r="B18446" s="1600">
        <v>43456</v>
      </c>
      <c r="C18446" s="956" t="s">
        <v>7102</v>
      </c>
      <c r="D18446" s="1193">
        <v>360</v>
      </c>
      <c r="E18446" s="956"/>
      <c r="F18446" s="956"/>
      <c r="G18446" s="956"/>
      <c r="J18446" s="7"/>
    </row>
    <row r="18447" spans="2:10" hidden="1" outlineLevel="1">
      <c r="B18447" s="1600">
        <v>43456</v>
      </c>
      <c r="C18447" s="956" t="s">
        <v>10439</v>
      </c>
      <c r="D18447" s="1193">
        <v>120</v>
      </c>
      <c r="F18447" s="1193"/>
      <c r="G18447" s="956"/>
      <c r="J18447" s="7"/>
    </row>
    <row r="18448" spans="2:10" hidden="1" outlineLevel="1">
      <c r="B18448" s="1600">
        <v>43456</v>
      </c>
      <c r="C18448" s="956" t="s">
        <v>246</v>
      </c>
      <c r="D18448" s="1193">
        <v>30</v>
      </c>
      <c r="E18448" s="956"/>
      <c r="F18448" s="1193"/>
      <c r="G18448" s="956"/>
    </row>
    <row r="18449" spans="2:8" hidden="1" outlineLevel="1">
      <c r="B18449" s="1600">
        <v>43456</v>
      </c>
      <c r="C18449" s="956" t="s">
        <v>8984</v>
      </c>
      <c r="D18449" s="1193">
        <v>10</v>
      </c>
      <c r="E18449" s="956"/>
      <c r="F18449" s="956"/>
      <c r="G18449" s="956"/>
      <c r="H18449" s="2"/>
    </row>
    <row r="18450" spans="2:8" hidden="1" outlineLevel="1">
      <c r="B18450" s="1600">
        <v>43457</v>
      </c>
      <c r="C18450" s="1" t="s">
        <v>12</v>
      </c>
      <c r="D18450" s="1193">
        <v>270</v>
      </c>
      <c r="F18450" s="956"/>
      <c r="G18450" s="956"/>
    </row>
    <row r="18451" spans="2:8" hidden="1" outlineLevel="1">
      <c r="B18451" s="1600">
        <v>43457</v>
      </c>
      <c r="C18451" s="956" t="s">
        <v>10442</v>
      </c>
      <c r="D18451" s="1193">
        <v>150</v>
      </c>
      <c r="E18451" s="956"/>
      <c r="F18451" s="956"/>
      <c r="G18451" s="956"/>
    </row>
    <row r="18452" spans="2:8" hidden="1" outlineLevel="1">
      <c r="B18452" s="1600">
        <v>43457</v>
      </c>
      <c r="C18452" s="1" t="s">
        <v>10443</v>
      </c>
      <c r="D18452" s="2">
        <v>200</v>
      </c>
      <c r="F18452" s="956"/>
      <c r="G18452" s="956"/>
    </row>
    <row r="18453" spans="2:8" hidden="1" outlineLevel="1">
      <c r="B18453" s="1600">
        <v>43457</v>
      </c>
      <c r="C18453" s="1" t="s">
        <v>401</v>
      </c>
      <c r="D18453" s="2">
        <v>40</v>
      </c>
      <c r="E18453" s="956"/>
      <c r="F18453" s="956"/>
      <c r="G18453" s="956"/>
    </row>
    <row r="18454" spans="2:8" hidden="1" outlineLevel="1">
      <c r="B18454" s="1600">
        <v>43458</v>
      </c>
      <c r="C18454" s="1732" t="s">
        <v>525</v>
      </c>
      <c r="D18454" s="1193">
        <v>220</v>
      </c>
    </row>
    <row r="18455" spans="2:8" hidden="1" outlineLevel="1">
      <c r="B18455" s="1600">
        <v>43458</v>
      </c>
      <c r="C18455" s="1732" t="s">
        <v>246</v>
      </c>
      <c r="D18455" s="1193">
        <v>70</v>
      </c>
    </row>
    <row r="18456" spans="2:8" hidden="1" outlineLevel="1">
      <c r="B18456" s="1600">
        <v>43458</v>
      </c>
      <c r="C18456" s="1" t="s">
        <v>51</v>
      </c>
      <c r="D18456" s="2">
        <v>90</v>
      </c>
    </row>
    <row r="18457" spans="2:8" hidden="1" outlineLevel="1">
      <c r="B18457" s="1600">
        <v>43458</v>
      </c>
      <c r="C18457" s="1" t="s">
        <v>18</v>
      </c>
      <c r="D18457" s="2">
        <v>140</v>
      </c>
    </row>
    <row r="18458" spans="2:8" hidden="1" outlineLevel="1">
      <c r="B18458" s="1600">
        <v>43458</v>
      </c>
      <c r="C18458" s="1" t="s">
        <v>111</v>
      </c>
      <c r="D18458" s="2">
        <v>60</v>
      </c>
    </row>
    <row r="18459" spans="2:8" hidden="1" outlineLevel="1">
      <c r="B18459" s="1600">
        <v>43458</v>
      </c>
      <c r="C18459" s="1" t="s">
        <v>114</v>
      </c>
      <c r="D18459" s="2">
        <v>100</v>
      </c>
    </row>
    <row r="18460" spans="2:8" hidden="1" outlineLevel="1">
      <c r="B18460" s="1600">
        <v>43458</v>
      </c>
      <c r="C18460" s="1" t="s">
        <v>942</v>
      </c>
      <c r="D18460" s="2">
        <v>10</v>
      </c>
    </row>
    <row r="18461" spans="2:8" hidden="1" outlineLevel="1">
      <c r="B18461" s="1600">
        <v>43458</v>
      </c>
      <c r="C18461" s="1" t="s">
        <v>2740</v>
      </c>
      <c r="D18461" s="2">
        <v>200</v>
      </c>
    </row>
    <row r="18462" spans="2:8" hidden="1" outlineLevel="1">
      <c r="B18462" s="1600">
        <v>43458</v>
      </c>
      <c r="C18462" s="1" t="s">
        <v>23</v>
      </c>
      <c r="D18462" s="2">
        <v>100</v>
      </c>
    </row>
    <row r="18463" spans="2:8" hidden="1" outlineLevel="1">
      <c r="B18463" s="1600">
        <v>43458</v>
      </c>
      <c r="C18463" s="1" t="s">
        <v>10448</v>
      </c>
      <c r="D18463" s="2">
        <v>100</v>
      </c>
    </row>
    <row r="18464" spans="2:8" hidden="1" outlineLevel="1">
      <c r="B18464" s="1600">
        <v>43459</v>
      </c>
      <c r="C18464" s="1" t="s">
        <v>525</v>
      </c>
      <c r="D18464" s="2">
        <v>20</v>
      </c>
    </row>
    <row r="18465" spans="2:4" hidden="1" outlineLevel="1">
      <c r="B18465" s="1600">
        <v>43459</v>
      </c>
      <c r="C18465" s="1" t="s">
        <v>246</v>
      </c>
      <c r="D18465" s="2">
        <v>120</v>
      </c>
    </row>
    <row r="18466" spans="2:4" hidden="1" outlineLevel="1">
      <c r="B18466" s="1600">
        <v>43459</v>
      </c>
      <c r="C18466" s="1" t="s">
        <v>5295</v>
      </c>
      <c r="D18466" s="2">
        <v>180</v>
      </c>
    </row>
    <row r="18467" spans="2:4" hidden="1" outlineLevel="1">
      <c r="B18467" s="1600">
        <v>43459</v>
      </c>
      <c r="C18467" s="1" t="s">
        <v>12</v>
      </c>
      <c r="D18467" s="2">
        <v>280</v>
      </c>
    </row>
    <row r="18468" spans="2:4" hidden="1" outlineLevel="1">
      <c r="B18468" s="1600">
        <v>43459</v>
      </c>
      <c r="C18468" s="1" t="s">
        <v>10462</v>
      </c>
      <c r="D18468" s="2">
        <v>40</v>
      </c>
    </row>
    <row r="18469" spans="2:4" hidden="1" outlineLevel="1">
      <c r="B18469" s="1600">
        <v>43459</v>
      </c>
      <c r="C18469" s="1" t="s">
        <v>114</v>
      </c>
      <c r="D18469" s="2">
        <v>350</v>
      </c>
    </row>
    <row r="18470" spans="2:4" hidden="1" outlineLevel="1">
      <c r="B18470" s="1600">
        <v>43460</v>
      </c>
      <c r="C18470" s="1" t="s">
        <v>114</v>
      </c>
      <c r="D18470" s="2">
        <v>60</v>
      </c>
    </row>
    <row r="18471" spans="2:4" hidden="1" outlineLevel="1">
      <c r="B18471" s="1600">
        <v>43460</v>
      </c>
      <c r="C18471" s="1" t="s">
        <v>289</v>
      </c>
      <c r="D18471" s="2">
        <v>40</v>
      </c>
    </row>
    <row r="18472" spans="2:4" hidden="1" outlineLevel="1">
      <c r="B18472" s="1600">
        <v>43460</v>
      </c>
      <c r="C18472" s="1" t="s">
        <v>10463</v>
      </c>
      <c r="D18472" s="2">
        <v>1000</v>
      </c>
    </row>
    <row r="18473" spans="2:4" hidden="1" outlineLevel="1">
      <c r="B18473" s="1600">
        <v>43460</v>
      </c>
      <c r="C18473" s="1" t="s">
        <v>10464</v>
      </c>
      <c r="D18473" s="2">
        <v>60</v>
      </c>
    </row>
    <row r="18474" spans="2:4" hidden="1" outlineLevel="1">
      <c r="B18474" s="1600">
        <v>43460</v>
      </c>
      <c r="C18474" s="1" t="s">
        <v>4753</v>
      </c>
      <c r="D18474" s="2">
        <v>170</v>
      </c>
    </row>
    <row r="18475" spans="2:4" hidden="1" outlineLevel="1">
      <c r="B18475" s="1600">
        <v>43460</v>
      </c>
      <c r="C18475" s="1" t="s">
        <v>10465</v>
      </c>
      <c r="D18475" s="2">
        <v>340</v>
      </c>
    </row>
    <row r="18476" spans="2:4" hidden="1" outlineLevel="1">
      <c r="B18476" s="1600">
        <v>43460</v>
      </c>
      <c r="C18476" s="1" t="s">
        <v>4081</v>
      </c>
      <c r="D18476" s="2">
        <v>550</v>
      </c>
    </row>
    <row r="18477" spans="2:4" hidden="1" outlineLevel="1">
      <c r="B18477" s="1600">
        <v>43460</v>
      </c>
      <c r="C18477" s="1" t="s">
        <v>3013</v>
      </c>
      <c r="D18477" s="2">
        <v>30</v>
      </c>
    </row>
    <row r="18478" spans="2:4" hidden="1" outlineLevel="1">
      <c r="B18478" s="1600">
        <v>43460</v>
      </c>
      <c r="C18478" s="1" t="s">
        <v>23</v>
      </c>
      <c r="D18478" s="2">
        <v>135</v>
      </c>
    </row>
    <row r="18479" spans="2:4" hidden="1" outlineLevel="1">
      <c r="B18479" s="1600">
        <v>43460</v>
      </c>
      <c r="C18479" s="1" t="s">
        <v>59</v>
      </c>
      <c r="D18479" s="2">
        <v>60</v>
      </c>
    </row>
    <row r="18480" spans="2:4" hidden="1" outlineLevel="1">
      <c r="B18480" s="1600">
        <v>43460</v>
      </c>
      <c r="C18480" s="1" t="s">
        <v>48</v>
      </c>
      <c r="D18480" s="2">
        <v>45</v>
      </c>
    </row>
    <row r="18481" spans="2:4" hidden="1" outlineLevel="1">
      <c r="B18481" s="1600">
        <v>43461</v>
      </c>
      <c r="C18481" s="1" t="s">
        <v>154</v>
      </c>
      <c r="D18481" s="2">
        <v>245</v>
      </c>
    </row>
    <row r="18482" spans="2:4" hidden="1" outlineLevel="1">
      <c r="B18482" s="1600">
        <v>43461</v>
      </c>
      <c r="C18482" s="1" t="s">
        <v>3013</v>
      </c>
      <c r="D18482" s="2">
        <v>25</v>
      </c>
    </row>
    <row r="18483" spans="2:4" hidden="1" outlineLevel="1">
      <c r="B18483" s="1600">
        <v>43461</v>
      </c>
      <c r="C18483" s="1" t="s">
        <v>3095</v>
      </c>
      <c r="D18483" s="2">
        <v>45</v>
      </c>
    </row>
    <row r="18484" spans="2:4" hidden="1" outlineLevel="1">
      <c r="B18484" s="1600">
        <v>43461</v>
      </c>
      <c r="C18484" s="1" t="s">
        <v>10466</v>
      </c>
      <c r="D18484" s="2">
        <v>550</v>
      </c>
    </row>
    <row r="18485" spans="2:4" hidden="1" outlineLevel="1">
      <c r="B18485" s="1600">
        <v>43461</v>
      </c>
      <c r="C18485" s="1" t="s">
        <v>10467</v>
      </c>
      <c r="D18485" s="2">
        <v>310</v>
      </c>
    </row>
    <row r="18486" spans="2:4" hidden="1" outlineLevel="1">
      <c r="B18486" s="1600">
        <v>43461</v>
      </c>
      <c r="C18486" s="1" t="s">
        <v>12</v>
      </c>
      <c r="D18486" s="2">
        <v>75</v>
      </c>
    </row>
    <row r="18487" spans="2:4" hidden="1" outlineLevel="1">
      <c r="B18487" s="1600">
        <v>43461</v>
      </c>
      <c r="C18487" s="1" t="s">
        <v>10468</v>
      </c>
      <c r="D18487" s="2">
        <v>2400</v>
      </c>
    </row>
    <row r="18488" spans="2:4" hidden="1" outlineLevel="1">
      <c r="B18488" s="1600">
        <v>43461</v>
      </c>
      <c r="C18488" s="1" t="s">
        <v>114</v>
      </c>
      <c r="D18488" s="2">
        <v>150</v>
      </c>
    </row>
    <row r="18489" spans="2:4" hidden="1" outlineLevel="1">
      <c r="B18489" s="1600">
        <v>43461</v>
      </c>
      <c r="C18489" s="1" t="s">
        <v>10469</v>
      </c>
      <c r="D18489" s="2">
        <v>110</v>
      </c>
    </row>
    <row r="18490" spans="2:4" hidden="1" outlineLevel="1">
      <c r="B18490" s="1600">
        <v>43461</v>
      </c>
      <c r="C18490" s="1" t="s">
        <v>10470</v>
      </c>
      <c r="D18490" s="2">
        <v>1500</v>
      </c>
    </row>
    <row r="18491" spans="2:4" hidden="1" outlineLevel="1">
      <c r="B18491" s="1600">
        <v>43462</v>
      </c>
      <c r="C18491" s="1" t="s">
        <v>289</v>
      </c>
      <c r="D18491" s="2">
        <v>670</v>
      </c>
    </row>
    <row r="18492" spans="2:4" hidden="1" outlineLevel="1">
      <c r="B18492" s="1600">
        <v>43462</v>
      </c>
      <c r="C18492" s="1" t="s">
        <v>114</v>
      </c>
      <c r="D18492" s="2">
        <v>90</v>
      </c>
    </row>
    <row r="18493" spans="2:4" hidden="1" outlineLevel="1">
      <c r="B18493" s="1600">
        <v>43462</v>
      </c>
      <c r="C18493" s="1" t="s">
        <v>23</v>
      </c>
      <c r="D18493" s="2">
        <v>210</v>
      </c>
    </row>
    <row r="18494" spans="2:4" hidden="1" outlineLevel="1">
      <c r="B18494" s="1600">
        <v>43463</v>
      </c>
      <c r="C18494" s="1" t="s">
        <v>154</v>
      </c>
      <c r="D18494" s="2">
        <v>200</v>
      </c>
    </row>
    <row r="18495" spans="2:4" hidden="1" outlineLevel="1">
      <c r="B18495" s="1600">
        <v>43463</v>
      </c>
      <c r="C18495" s="1" t="s">
        <v>4753</v>
      </c>
      <c r="D18495" s="2">
        <v>90</v>
      </c>
    </row>
    <row r="18496" spans="2:4" hidden="1" outlineLevel="1">
      <c r="B18496" s="1600">
        <v>43463</v>
      </c>
      <c r="C18496" s="1" t="s">
        <v>12</v>
      </c>
      <c r="D18496" s="2">
        <v>55</v>
      </c>
    </row>
    <row r="18497" spans="2:4" hidden="1" outlineLevel="1">
      <c r="B18497" s="1600">
        <v>43463</v>
      </c>
      <c r="C18497" s="1" t="s">
        <v>3634</v>
      </c>
      <c r="D18497" s="2">
        <v>180</v>
      </c>
    </row>
    <row r="18498" spans="2:4" hidden="1" outlineLevel="1">
      <c r="B18498" s="1600">
        <v>43463</v>
      </c>
      <c r="C18498" s="1" t="s">
        <v>10471</v>
      </c>
      <c r="D18498" s="2">
        <v>320</v>
      </c>
    </row>
    <row r="18499" spans="2:4" hidden="1" outlineLevel="1">
      <c r="B18499" s="1600">
        <v>43463</v>
      </c>
      <c r="C18499" s="1" t="s">
        <v>23</v>
      </c>
      <c r="D18499" s="2">
        <v>235</v>
      </c>
    </row>
    <row r="18500" spans="2:4" hidden="1" outlineLevel="1">
      <c r="B18500" s="1600">
        <v>43463</v>
      </c>
      <c r="C18500" s="1" t="s">
        <v>2177</v>
      </c>
      <c r="D18500" s="2">
        <v>240</v>
      </c>
    </row>
    <row r="18501" spans="2:4" hidden="1" outlineLevel="1">
      <c r="B18501" s="1600">
        <v>43464</v>
      </c>
      <c r="C18501" s="1" t="s">
        <v>10472</v>
      </c>
      <c r="D18501" s="2">
        <v>2400</v>
      </c>
    </row>
    <row r="18502" spans="2:4" hidden="1" outlineLevel="1">
      <c r="B18502" s="1600">
        <v>43464</v>
      </c>
      <c r="C18502" s="1" t="s">
        <v>10473</v>
      </c>
      <c r="D18502" s="2">
        <v>1125</v>
      </c>
    </row>
    <row r="18503" spans="2:4" hidden="1" outlineLevel="1">
      <c r="B18503" s="1600">
        <v>43464</v>
      </c>
      <c r="C18503" s="1" t="s">
        <v>10474</v>
      </c>
      <c r="D18503" s="2">
        <v>150</v>
      </c>
    </row>
    <row r="18504" spans="2:4" hidden="1" outlineLevel="1">
      <c r="B18504" s="1600">
        <v>43464</v>
      </c>
      <c r="C18504" s="1" t="s">
        <v>12</v>
      </c>
      <c r="D18504" s="2">
        <v>165</v>
      </c>
    </row>
    <row r="18505" spans="2:4" hidden="1" outlineLevel="1">
      <c r="B18505" s="1600">
        <v>43464</v>
      </c>
      <c r="C18505" s="1" t="s">
        <v>18</v>
      </c>
      <c r="D18505" s="2">
        <v>540</v>
      </c>
    </row>
    <row r="18506" spans="2:4" hidden="1" outlineLevel="1">
      <c r="B18506" s="1600">
        <v>43464</v>
      </c>
      <c r="C18506" s="1" t="s">
        <v>59</v>
      </c>
      <c r="D18506" s="2">
        <v>520</v>
      </c>
    </row>
    <row r="18507" spans="2:4" hidden="1" outlineLevel="1">
      <c r="B18507" s="1600">
        <v>43464</v>
      </c>
      <c r="C18507" s="1" t="s">
        <v>114</v>
      </c>
      <c r="D18507" s="2">
        <v>60</v>
      </c>
    </row>
    <row r="18508" spans="2:4" hidden="1" outlineLevel="1">
      <c r="B18508" s="1600">
        <v>43464</v>
      </c>
      <c r="C18508" s="1" t="s">
        <v>5295</v>
      </c>
      <c r="D18508" s="2">
        <v>100</v>
      </c>
    </row>
    <row r="18509" spans="2:4" hidden="1" outlineLevel="1">
      <c r="B18509" s="1600">
        <v>43464</v>
      </c>
      <c r="C18509" s="1" t="s">
        <v>23</v>
      </c>
      <c r="D18509" s="2">
        <v>430</v>
      </c>
    </row>
    <row r="18510" spans="2:4" hidden="1" outlineLevel="1">
      <c r="B18510" s="1600">
        <v>43465</v>
      </c>
      <c r="C18510" s="1" t="s">
        <v>601</v>
      </c>
      <c r="D18510" s="2">
        <v>2792</v>
      </c>
    </row>
    <row r="18511" spans="2:4" hidden="1" outlineLevel="1">
      <c r="B18511" s="1600">
        <v>43465</v>
      </c>
      <c r="C18511" s="1" t="s">
        <v>18</v>
      </c>
      <c r="D18511" s="2">
        <v>1063</v>
      </c>
    </row>
    <row r="18512" spans="2:4" hidden="1" outlineLevel="1">
      <c r="B18512" s="1600">
        <v>43465</v>
      </c>
      <c r="C18512" s="1" t="s">
        <v>51</v>
      </c>
      <c r="D18512" s="2">
        <v>640</v>
      </c>
    </row>
    <row r="18513" spans="1:12" hidden="1" outlineLevel="1">
      <c r="B18513" s="1600">
        <v>43465</v>
      </c>
      <c r="C18513" s="1" t="s">
        <v>516</v>
      </c>
      <c r="D18513" s="2">
        <v>220</v>
      </c>
    </row>
    <row r="18514" spans="1:12" hidden="1" outlineLevel="1">
      <c r="B18514" s="1600">
        <v>43465</v>
      </c>
      <c r="C18514" s="1" t="s">
        <v>401</v>
      </c>
      <c r="D18514" s="2">
        <v>80</v>
      </c>
    </row>
    <row r="18515" spans="1:12" hidden="1" outlineLevel="1">
      <c r="B18515" s="1600">
        <v>43465</v>
      </c>
      <c r="C18515" s="1" t="s">
        <v>2645</v>
      </c>
      <c r="D18515" s="2">
        <v>25</v>
      </c>
    </row>
    <row r="18516" spans="1:12" hidden="1" outlineLevel="1">
      <c r="B18516" s="1600">
        <v>43465</v>
      </c>
      <c r="C18516" s="1" t="s">
        <v>10475</v>
      </c>
      <c r="D18516" s="2">
        <v>144</v>
      </c>
      <c r="E18516" s="1" t="s">
        <v>3088</v>
      </c>
    </row>
    <row r="18517" spans="1:12" hidden="1" outlineLevel="1">
      <c r="B18517" s="1600">
        <v>43465</v>
      </c>
      <c r="C18517" s="1" t="s">
        <v>111</v>
      </c>
      <c r="D18517" s="2">
        <v>36</v>
      </c>
      <c r="E18517" s="1">
        <v>13390</v>
      </c>
    </row>
    <row r="18518" spans="1:12" hidden="1" outlineLevel="1">
      <c r="B18518" s="1600"/>
    </row>
    <row r="18519" spans="1:12" collapsed="1">
      <c r="B18519" s="1600"/>
    </row>
    <row r="18520" spans="1:12">
      <c r="B18520" s="2472">
        <v>43466</v>
      </c>
      <c r="C18520" s="2472"/>
      <c r="D18520" s="2472"/>
      <c r="E18520" s="2472"/>
      <c r="F18520" s="2472"/>
      <c r="G18520" s="2472"/>
      <c r="H18520" s="2472"/>
      <c r="I18520" s="2472"/>
      <c r="J18520" s="2472"/>
      <c r="K18520" s="2472"/>
      <c r="L18520" s="2472"/>
    </row>
    <row r="18521" spans="1:12" hidden="1" outlineLevel="1">
      <c r="B18521" s="2473" t="s">
        <v>0</v>
      </c>
      <c r="C18521" s="2473"/>
      <c r="D18521" s="2473"/>
      <c r="I18521" s="249"/>
      <c r="J18521" s="236"/>
      <c r="K18521" s="2"/>
    </row>
    <row r="18522" spans="1:12" hidden="1" outlineLevel="1">
      <c r="B18522" s="3" t="s">
        <v>115</v>
      </c>
      <c r="C18522" s="3" t="s">
        <v>116</v>
      </c>
      <c r="D18522" s="4" t="s">
        <v>4</v>
      </c>
      <c r="I18522" s="249"/>
      <c r="J18522" s="236"/>
      <c r="K18522" s="2"/>
    </row>
    <row r="18523" spans="1:12" hidden="1" outlineLevel="1">
      <c r="A18523" s="438" t="s">
        <v>7431</v>
      </c>
      <c r="B18523" s="1323">
        <v>43488</v>
      </c>
      <c r="C18523" s="463" t="s">
        <v>6436</v>
      </c>
      <c r="D18523" s="1002">
        <v>1000</v>
      </c>
      <c r="E18523" s="28"/>
      <c r="K18523" s="70"/>
    </row>
    <row r="18524" spans="1:12" hidden="1" outlineLevel="1">
      <c r="A18524" s="438" t="s">
        <v>7431</v>
      </c>
      <c r="B18524" s="1323">
        <v>43488</v>
      </c>
      <c r="C18524" s="463" t="s">
        <v>6437</v>
      </c>
      <c r="D18524" s="1002">
        <v>1380</v>
      </c>
      <c r="E18524" s="28"/>
      <c r="K18524" s="70"/>
    </row>
    <row r="18525" spans="1:12" hidden="1" outlineLevel="1">
      <c r="A18525" s="438" t="s">
        <v>421</v>
      </c>
      <c r="B18525" s="1323">
        <v>43466</v>
      </c>
      <c r="C18525" s="1324" t="s">
        <v>6</v>
      </c>
      <c r="D18525" s="1325">
        <v>5000</v>
      </c>
      <c r="E18525" s="28"/>
      <c r="K18525" s="70"/>
    </row>
    <row r="18526" spans="1:12" ht="29.25" hidden="1" customHeight="1" outlineLevel="1">
      <c r="A18526" s="438" t="s">
        <v>421</v>
      </c>
      <c r="B18526" s="1323">
        <v>43467</v>
      </c>
      <c r="C18526" s="554" t="s">
        <v>475</v>
      </c>
      <c r="D18526" s="1325">
        <v>750</v>
      </c>
      <c r="E18526" s="1902" t="s">
        <v>10480</v>
      </c>
      <c r="F18526" s="298" t="s">
        <v>4856</v>
      </c>
      <c r="G18526" s="298" t="s">
        <v>3065</v>
      </c>
      <c r="I18526" s="72"/>
      <c r="K18526" s="70"/>
    </row>
    <row r="18527" spans="1:12" hidden="1" outlineLevel="1">
      <c r="A18527" s="438" t="s">
        <v>421</v>
      </c>
      <c r="B18527" s="1323" t="s">
        <v>608</v>
      </c>
      <c r="C18527" s="554" t="s">
        <v>8676</v>
      </c>
      <c r="D18527" s="1325" t="s">
        <v>608</v>
      </c>
      <c r="E18527" s="72"/>
      <c r="F18527" s="1119" t="s">
        <v>3632</v>
      </c>
      <c r="G18527" s="1146">
        <v>0</v>
      </c>
      <c r="I18527" s="72"/>
      <c r="K18527" s="70"/>
    </row>
    <row r="18528" spans="1:12" hidden="1" outlineLevel="1">
      <c r="A18528" s="714" t="s">
        <v>464</v>
      </c>
      <c r="B18528" s="1326" t="s">
        <v>608</v>
      </c>
      <c r="C18528" s="1327" t="s">
        <v>6501</v>
      </c>
      <c r="D18528" s="1328" t="s">
        <v>608</v>
      </c>
      <c r="E18528" s="72"/>
      <c r="F18528" s="772" t="s">
        <v>9394</v>
      </c>
      <c r="G18528" s="773">
        <f>D18559</f>
        <v>180</v>
      </c>
      <c r="I18528" s="72"/>
      <c r="K18528" s="70"/>
    </row>
    <row r="18529" spans="1:12" hidden="1" outlineLevel="1">
      <c r="A18529" s="709" t="s">
        <v>8738</v>
      </c>
      <c r="B18529" s="710">
        <v>43495</v>
      </c>
      <c r="C18529" s="711" t="s">
        <v>10493</v>
      </c>
      <c r="D18529" s="1901">
        <v>35</v>
      </c>
      <c r="E18529" s="72"/>
      <c r="F18529" s="772" t="s">
        <v>112</v>
      </c>
      <c r="G18529" s="773">
        <f>D18557</f>
        <v>817</v>
      </c>
      <c r="I18529" s="72"/>
      <c r="K18529" s="70"/>
    </row>
    <row r="18530" spans="1:12" hidden="1" outlineLevel="1">
      <c r="A18530" s="709" t="s">
        <v>7600</v>
      </c>
      <c r="B18530" s="710" t="s">
        <v>608</v>
      </c>
      <c r="C18530" s="711" t="s">
        <v>8992</v>
      </c>
      <c r="D18530" s="1901" t="s">
        <v>608</v>
      </c>
      <c r="E18530" s="72"/>
      <c r="F18530" s="772" t="s">
        <v>6</v>
      </c>
      <c r="G18530" s="1146">
        <f>D18525</f>
        <v>5000</v>
      </c>
      <c r="I18530" s="72"/>
      <c r="K18530" s="70"/>
    </row>
    <row r="18531" spans="1:12" hidden="1" outlineLevel="1">
      <c r="A18531" s="709" t="s">
        <v>7600</v>
      </c>
      <c r="B18531" s="710" t="s">
        <v>608</v>
      </c>
      <c r="C18531" s="711" t="s">
        <v>8991</v>
      </c>
      <c r="D18531" s="1901" t="s">
        <v>608</v>
      </c>
      <c r="E18531" s="72"/>
      <c r="F18531" s="772" t="s">
        <v>3732</v>
      </c>
      <c r="G18531" s="773">
        <f>D18523</f>
        <v>1000</v>
      </c>
      <c r="I18531" s="72"/>
      <c r="K18531" s="70"/>
    </row>
    <row r="18532" spans="1:12" hidden="1" outlineLevel="1">
      <c r="A18532" s="709" t="s">
        <v>7600</v>
      </c>
      <c r="B18532" s="710" t="s">
        <v>608</v>
      </c>
      <c r="C18532" s="709" t="s">
        <v>8990</v>
      </c>
      <c r="D18532" s="1901" t="s">
        <v>608</v>
      </c>
      <c r="E18532" s="72"/>
      <c r="F18532" s="772" t="s">
        <v>531</v>
      </c>
      <c r="G18532" s="1146">
        <f>D18524</f>
        <v>1380</v>
      </c>
      <c r="I18532" s="72"/>
      <c r="K18532" s="70"/>
    </row>
    <row r="18533" spans="1:12" hidden="1" outlineLevel="1">
      <c r="A18533" s="1478" t="s">
        <v>8738</v>
      </c>
      <c r="B18533" s="1479" t="s">
        <v>608</v>
      </c>
      <c r="C18533" s="1478" t="s">
        <v>9285</v>
      </c>
      <c r="D18533" s="1480" t="s">
        <v>608</v>
      </c>
      <c r="E18533" s="72"/>
      <c r="F18533" s="280" t="s">
        <v>195</v>
      </c>
      <c r="G18533" s="294">
        <f>SUM(G18528:G18532)</f>
        <v>8377</v>
      </c>
      <c r="I18533" s="72"/>
      <c r="K18533" s="70"/>
    </row>
    <row r="18534" spans="1:12" hidden="1" outlineLevel="1">
      <c r="A18534" s="1398" t="s">
        <v>7256</v>
      </c>
      <c r="B18534" s="1399">
        <v>43481</v>
      </c>
      <c r="C18534" s="1400" t="s">
        <v>27</v>
      </c>
      <c r="D18534" s="1401">
        <v>1296.82</v>
      </c>
      <c r="E18534" s="72"/>
      <c r="I18534" s="72"/>
      <c r="K18534" s="70"/>
    </row>
    <row r="18535" spans="1:12" hidden="1" outlineLevel="1">
      <c r="A18535" s="709" t="s">
        <v>8738</v>
      </c>
      <c r="B18535" s="710">
        <v>43495</v>
      </c>
      <c r="C18535" s="711" t="s">
        <v>3304</v>
      </c>
      <c r="D18535" s="1901">
        <v>492.06</v>
      </c>
      <c r="E18535" s="1711"/>
      <c r="I18535" s="72"/>
      <c r="K18535" s="225"/>
    </row>
    <row r="18536" spans="1:12" hidden="1" outlineLevel="1">
      <c r="A18536" s="709" t="s">
        <v>8738</v>
      </c>
      <c r="B18536" s="710">
        <v>43495</v>
      </c>
      <c r="C18536" s="711" t="s">
        <v>614</v>
      </c>
      <c r="D18536" s="1901">
        <v>352.82</v>
      </c>
      <c r="E18536" s="1711"/>
      <c r="I18536" s="32"/>
      <c r="K18536" s="225"/>
    </row>
    <row r="18537" spans="1:12" hidden="1" outlineLevel="1">
      <c r="A18537" s="709" t="s">
        <v>7600</v>
      </c>
      <c r="B18537" s="710" t="s">
        <v>608</v>
      </c>
      <c r="C18537" s="709" t="s">
        <v>3305</v>
      </c>
      <c r="D18537" s="590" t="s">
        <v>608</v>
      </c>
      <c r="E18537" s="183"/>
    </row>
    <row r="18538" spans="1:12" hidden="1" outlineLevel="1">
      <c r="A18538" s="545" t="s">
        <v>7431</v>
      </c>
      <c r="B18538" s="1520">
        <v>43466</v>
      </c>
      <c r="C18538" s="547" t="s">
        <v>7425</v>
      </c>
      <c r="D18538" s="1366">
        <v>32406</v>
      </c>
      <c r="E18538" s="733"/>
      <c r="G18538" s="2"/>
    </row>
    <row r="18539" spans="1:12" hidden="1" outlineLevel="1">
      <c r="A18539" s="545" t="s">
        <v>7431</v>
      </c>
      <c r="B18539" s="1520">
        <v>43466</v>
      </c>
      <c r="C18539" s="547" t="s">
        <v>7426</v>
      </c>
      <c r="D18539" s="1366">
        <v>30000</v>
      </c>
      <c r="E18539" s="28"/>
      <c r="F18539" s="630"/>
      <c r="G18539" s="630"/>
      <c r="H18539" s="1009"/>
      <c r="I18539" s="72"/>
      <c r="K18539" s="13"/>
      <c r="L18539" s="13"/>
    </row>
    <row r="18540" spans="1:12" hidden="1" outlineLevel="1">
      <c r="A18540" s="545" t="s">
        <v>7431</v>
      </c>
      <c r="B18540" s="1520">
        <v>43466</v>
      </c>
      <c r="C18540" s="547" t="s">
        <v>8819</v>
      </c>
      <c r="D18540" s="1366">
        <v>2500</v>
      </c>
      <c r="E18540" s="28"/>
      <c r="F18540" s="630"/>
      <c r="G18540" s="630"/>
      <c r="H18540" s="1009"/>
      <c r="I18540" s="72"/>
      <c r="K18540" s="13"/>
      <c r="L18540" s="13"/>
    </row>
    <row r="18541" spans="1:12" hidden="1" outlineLevel="1">
      <c r="A18541" s="545" t="s">
        <v>8802</v>
      </c>
      <c r="B18541" s="1520">
        <v>43466</v>
      </c>
      <c r="C18541" s="547" t="s">
        <v>7420</v>
      </c>
      <c r="D18541" s="1366">
        <v>8802</v>
      </c>
      <c r="E18541" s="28"/>
      <c r="F18541" s="630"/>
      <c r="G18541" s="630"/>
      <c r="H18541" s="1009"/>
      <c r="I18541" s="72"/>
      <c r="K18541" s="225"/>
      <c r="L18541" s="13"/>
    </row>
    <row r="18542" spans="1:12" hidden="1" outlineLevel="1">
      <c r="A18542" s="545" t="s">
        <v>8802</v>
      </c>
      <c r="B18542" s="1520">
        <v>43490</v>
      </c>
      <c r="C18542" s="547" t="s">
        <v>7422</v>
      </c>
      <c r="D18542" s="691">
        <v>1297</v>
      </c>
      <c r="E18542" s="28"/>
      <c r="F18542" s="630"/>
      <c r="G18542" s="630"/>
      <c r="I18542" s="72"/>
      <c r="J18542" s="236"/>
      <c r="K18542" s="2"/>
      <c r="L18542" s="13"/>
    </row>
    <row r="18543" spans="1:12" hidden="1" outlineLevel="1">
      <c r="A18543" s="545" t="s">
        <v>7431</v>
      </c>
      <c r="B18543" s="1520" t="s">
        <v>608</v>
      </c>
      <c r="C18543" s="547" t="s">
        <v>7423</v>
      </c>
      <c r="D18543" s="691" t="s">
        <v>608</v>
      </c>
      <c r="E18543" s="28"/>
      <c r="H18543" s="1009"/>
      <c r="I18543" s="72"/>
      <c r="J18543" s="236"/>
      <c r="K18543" s="2"/>
      <c r="L18543" s="13"/>
    </row>
    <row r="18544" spans="1:12" hidden="1" outlineLevel="1">
      <c r="D18544" s="1"/>
      <c r="E18544" s="28"/>
      <c r="H18544" s="1009"/>
      <c r="I18544" s="249"/>
      <c r="J18544" s="236"/>
      <c r="K18544" s="2"/>
      <c r="L18544" s="13"/>
    </row>
    <row r="18545" spans="1:12" ht="15.75" hidden="1" outlineLevel="1">
      <c r="A18545" s="1273" t="s">
        <v>7430</v>
      </c>
      <c r="B18545" s="1410">
        <v>43458</v>
      </c>
      <c r="C18545" s="1273" t="s">
        <v>7428</v>
      </c>
      <c r="D18545" s="1789">
        <v>17386.25</v>
      </c>
      <c r="E18545" s="1711">
        <v>43474</v>
      </c>
      <c r="I18545" s="249"/>
      <c r="J18545" s="236"/>
      <c r="K18545" s="2"/>
      <c r="L18545" s="13"/>
    </row>
    <row r="18546" spans="1:12" hidden="1" outlineLevel="1">
      <c r="A18546" s="1411" t="s">
        <v>7411</v>
      </c>
      <c r="B18546" s="1412">
        <v>43458</v>
      </c>
      <c r="C18546" s="1413" t="s">
        <v>7427</v>
      </c>
      <c r="D18546" s="1490">
        <v>2250</v>
      </c>
      <c r="E18546" s="1711">
        <v>43468</v>
      </c>
      <c r="H18546" s="1009"/>
      <c r="I18546" s="249"/>
      <c r="J18546" s="200"/>
      <c r="K18546" s="2"/>
      <c r="L18546" s="13"/>
    </row>
    <row r="18547" spans="1:12" hidden="1" outlineLevel="1">
      <c r="A18547" s="1407" t="s">
        <v>5208</v>
      </c>
      <c r="B18547" s="1408" t="s">
        <v>608</v>
      </c>
      <c r="C18547" s="1407" t="s">
        <v>7429</v>
      </c>
      <c r="D18547" s="1409" t="s">
        <v>608</v>
      </c>
      <c r="H18547" s="1009"/>
      <c r="I18547" s="249"/>
      <c r="J18547" s="200"/>
      <c r="K18547" s="2"/>
      <c r="L18547" s="13"/>
    </row>
    <row r="18548" spans="1:12" hidden="1" outlineLevel="1">
      <c r="A18548" s="1485" t="s">
        <v>8749</v>
      </c>
      <c r="B18548" s="1900">
        <v>43460</v>
      </c>
      <c r="C18548" s="1486" t="s">
        <v>9006</v>
      </c>
      <c r="D18548" s="1759">
        <v>34153</v>
      </c>
      <c r="E18548" s="1711">
        <v>43472</v>
      </c>
      <c r="H18548" s="1009"/>
      <c r="I18548" s="249"/>
      <c r="J18548" s="200"/>
      <c r="K18548" s="2"/>
      <c r="L18548" s="13"/>
    </row>
    <row r="18549" spans="1:12" hidden="1" outlineLevel="1">
      <c r="E18549" s="1290"/>
      <c r="H18549" s="1009"/>
      <c r="I18549" s="249"/>
      <c r="K18549" s="13"/>
      <c r="L18549" s="13"/>
    </row>
    <row r="18550" spans="1:12" ht="15.75" hidden="1" outlineLevel="1">
      <c r="A18550" s="1273" t="s">
        <v>7430</v>
      </c>
      <c r="B18550" s="1410">
        <v>43125</v>
      </c>
      <c r="C18550" s="1273" t="s">
        <v>7428</v>
      </c>
      <c r="D18550" s="1789">
        <v>45872.2</v>
      </c>
      <c r="E18550" s="1711">
        <v>43507</v>
      </c>
      <c r="H18550" s="1009"/>
      <c r="I18550" s="249"/>
      <c r="K18550" s="13"/>
      <c r="L18550" s="13"/>
    </row>
    <row r="18551" spans="1:12" hidden="1" outlineLevel="1">
      <c r="A18551" s="1411" t="s">
        <v>7411</v>
      </c>
      <c r="B18551" s="1412">
        <v>43125</v>
      </c>
      <c r="C18551" s="1413" t="s">
        <v>7427</v>
      </c>
      <c r="D18551" s="1490">
        <v>1297</v>
      </c>
      <c r="E18551" s="1711">
        <v>43499</v>
      </c>
      <c r="G18551" s="13"/>
      <c r="I18551" s="249"/>
      <c r="J18551" s="236"/>
      <c r="K18551" s="2"/>
      <c r="L18551" s="13"/>
    </row>
    <row r="18552" spans="1:12" hidden="1" outlineLevel="1">
      <c r="A18552" s="1407" t="s">
        <v>5208</v>
      </c>
      <c r="B18552" s="1408" t="s">
        <v>608</v>
      </c>
      <c r="C18552" s="1407" t="s">
        <v>7429</v>
      </c>
      <c r="D18552" s="1409" t="s">
        <v>608</v>
      </c>
      <c r="G18552" s="13"/>
      <c r="H18552" s="1009"/>
      <c r="I18552" s="249"/>
      <c r="J18552" s="200"/>
      <c r="K18552" s="2"/>
      <c r="L18552" s="13"/>
    </row>
    <row r="18553" spans="1:12" hidden="1" outlineLevel="1">
      <c r="A18553" s="1485" t="s">
        <v>8749</v>
      </c>
      <c r="B18553" s="1900">
        <v>43128</v>
      </c>
      <c r="C18553" s="1486" t="s">
        <v>9006</v>
      </c>
      <c r="D18553" s="1759">
        <v>349</v>
      </c>
      <c r="E18553" s="1711">
        <v>43503</v>
      </c>
      <c r="H18553" s="1009"/>
      <c r="I18553" s="249"/>
      <c r="K18553" s="13"/>
      <c r="L18553" s="13"/>
    </row>
    <row r="18554" spans="1:12" hidden="1" outlineLevel="1">
      <c r="E18554" s="28"/>
      <c r="F18554" s="182"/>
      <c r="G18554" s="182"/>
      <c r="H18554" s="1009"/>
      <c r="I18554" s="249"/>
      <c r="K18554" s="13"/>
      <c r="L18554" s="13"/>
    </row>
    <row r="18555" spans="1:12" hidden="1" outlineLevel="1">
      <c r="A18555" s="438" t="s">
        <v>421</v>
      </c>
      <c r="B18555" s="549">
        <v>43481</v>
      </c>
      <c r="C18555" s="554" t="s">
        <v>10478</v>
      </c>
      <c r="D18555" s="587">
        <f>31*43</f>
        <v>1333</v>
      </c>
      <c r="I18555" s="249"/>
      <c r="K18555" s="13"/>
      <c r="L18555" s="13"/>
    </row>
    <row r="18556" spans="1:12" ht="30" hidden="1" outlineLevel="1">
      <c r="A18556" s="438" t="s">
        <v>6087</v>
      </c>
      <c r="B18556" s="549">
        <v>43481</v>
      </c>
      <c r="C18556" s="554" t="s">
        <v>10479</v>
      </c>
      <c r="D18556" s="587">
        <f>12*43</f>
        <v>516</v>
      </c>
      <c r="E18556" s="72"/>
      <c r="H18556" s="1009"/>
      <c r="I18556" s="249"/>
      <c r="K18556" s="13"/>
      <c r="L18556" s="13"/>
    </row>
    <row r="18557" spans="1:12" hidden="1" outlineLevel="1">
      <c r="A18557" s="438" t="s">
        <v>421</v>
      </c>
      <c r="B18557" s="549">
        <v>43481</v>
      </c>
      <c r="C18557" s="554" t="s">
        <v>195</v>
      </c>
      <c r="D18557" s="587">
        <f>D18555-D18556</f>
        <v>817</v>
      </c>
      <c r="E18557" s="28"/>
      <c r="H18557" s="1009"/>
      <c r="I18557" s="249"/>
      <c r="K18557" s="13"/>
      <c r="L18557" s="13"/>
    </row>
    <row r="18558" spans="1:12" hidden="1" outlineLevel="1">
      <c r="D18558" s="1"/>
      <c r="E18558" s="28"/>
      <c r="H18558" s="1009"/>
      <c r="I18558" s="249"/>
      <c r="K18558" s="13"/>
      <c r="L18558" s="13"/>
    </row>
    <row r="18559" spans="1:12" hidden="1" outlineLevel="1">
      <c r="A18559" s="438" t="s">
        <v>421</v>
      </c>
      <c r="B18559" s="549">
        <v>43475</v>
      </c>
      <c r="C18559" s="554" t="s">
        <v>2598</v>
      </c>
      <c r="D18559" s="587">
        <v>180</v>
      </c>
      <c r="E18559" s="28"/>
      <c r="H18559" s="1009"/>
      <c r="I18559" s="249"/>
      <c r="K18559" s="13"/>
      <c r="L18559" s="13"/>
    </row>
    <row r="18560" spans="1:12" hidden="1" outlineLevel="1">
      <c r="B18560" s="249"/>
      <c r="E18560" s="399"/>
      <c r="F18560" s="182"/>
      <c r="G18560" s="182"/>
      <c r="H18560" s="1009"/>
      <c r="I18560" s="249"/>
      <c r="K18560" s="13"/>
      <c r="L18560" s="13"/>
    </row>
    <row r="18561" spans="2:12" hidden="1" outlineLevel="1">
      <c r="B18561" s="1600">
        <v>43466</v>
      </c>
      <c r="C18561" s="1754" t="s">
        <v>367</v>
      </c>
      <c r="D18561" s="1755">
        <v>100</v>
      </c>
      <c r="F18561" s="1817" t="s">
        <v>10062</v>
      </c>
      <c r="G18561" s="1818">
        <v>414</v>
      </c>
      <c r="I18561" s="249"/>
      <c r="K18561" s="13"/>
      <c r="L18561" s="13"/>
    </row>
    <row r="18562" spans="2:12" hidden="1" outlineLevel="1">
      <c r="B18562" s="1600">
        <v>43466</v>
      </c>
      <c r="C18562" s="1754" t="s">
        <v>2316</v>
      </c>
      <c r="D18562" s="1755">
        <v>100</v>
      </c>
      <c r="F18562" s="1722"/>
      <c r="G18562" s="1822"/>
      <c r="H18562" s="1009"/>
      <c r="I18562" s="32"/>
      <c r="K18562" s="13"/>
      <c r="L18562" s="13"/>
    </row>
    <row r="18563" spans="2:12" hidden="1" outlineLevel="1">
      <c r="B18563" s="1600">
        <v>43466</v>
      </c>
      <c r="C18563" s="1754" t="s">
        <v>289</v>
      </c>
      <c r="D18563" s="1755">
        <v>220</v>
      </c>
      <c r="F18563" s="1" t="s">
        <v>10514</v>
      </c>
      <c r="G18563" s="631">
        <v>500</v>
      </c>
      <c r="H18563" s="1009"/>
      <c r="I18563" s="32"/>
      <c r="K18563" s="13"/>
      <c r="L18563" s="13"/>
    </row>
    <row r="18564" spans="2:12" hidden="1" outlineLevel="1">
      <c r="B18564" s="1600">
        <v>43467</v>
      </c>
      <c r="C18564" s="1754" t="s">
        <v>525</v>
      </c>
      <c r="D18564" s="1755">
        <v>220</v>
      </c>
      <c r="F18564" s="1" t="s">
        <v>10515</v>
      </c>
      <c r="G18564" s="1718">
        <v>406</v>
      </c>
      <c r="I18564" s="32"/>
      <c r="K18564" s="13"/>
      <c r="L18564" s="13"/>
    </row>
    <row r="18565" spans="2:12" hidden="1" outlineLevel="1">
      <c r="B18565" s="1600">
        <v>43467</v>
      </c>
      <c r="C18565" s="1754" t="s">
        <v>10494</v>
      </c>
      <c r="D18565" s="1755">
        <v>600</v>
      </c>
      <c r="F18565" s="956"/>
      <c r="G18565" s="1718"/>
      <c r="I18565" s="32"/>
      <c r="K18565" s="13"/>
      <c r="L18565" s="13"/>
    </row>
    <row r="18566" spans="2:12" hidden="1" outlineLevel="1">
      <c r="B18566" s="1600">
        <v>43467</v>
      </c>
      <c r="C18566" s="956" t="s">
        <v>3325</v>
      </c>
      <c r="D18566" s="1193">
        <v>50</v>
      </c>
      <c r="F18566" s="956" t="s">
        <v>10062</v>
      </c>
      <c r="G18566" s="1718">
        <f>G18561+G18563-G18564</f>
        <v>508</v>
      </c>
      <c r="H18566" s="1009"/>
      <c r="I18566" s="32"/>
      <c r="K18566" s="13"/>
      <c r="L18566" s="13"/>
    </row>
    <row r="18567" spans="2:12" hidden="1" outlineLevel="1">
      <c r="B18567" s="1600">
        <v>43467</v>
      </c>
      <c r="C18567" s="1732" t="s">
        <v>114</v>
      </c>
      <c r="D18567" s="1602">
        <v>100</v>
      </c>
      <c r="G18567" s="1718"/>
      <c r="H18567" s="1009"/>
      <c r="I18567" s="32"/>
      <c r="K18567" s="13"/>
      <c r="L18567" s="13"/>
    </row>
    <row r="18568" spans="2:12" hidden="1" outlineLevel="1">
      <c r="B18568" s="1600">
        <v>43467</v>
      </c>
      <c r="C18568" s="1732" t="s">
        <v>246</v>
      </c>
      <c r="D18568" s="1602">
        <v>40</v>
      </c>
      <c r="F18568" s="1888"/>
      <c r="G18568" s="631"/>
      <c r="I18568" s="32"/>
      <c r="K18568" s="13"/>
      <c r="L18568" s="13"/>
    </row>
    <row r="18569" spans="2:12" hidden="1" outlineLevel="1">
      <c r="B18569" s="1600">
        <v>43467</v>
      </c>
      <c r="C18569" s="1732" t="s">
        <v>10495</v>
      </c>
      <c r="D18569" s="1602">
        <v>200</v>
      </c>
      <c r="G18569" s="399"/>
      <c r="H18569" s="1820"/>
      <c r="I18569" s="32"/>
      <c r="K18569" s="13"/>
      <c r="L18569" s="13"/>
    </row>
    <row r="18570" spans="2:12" hidden="1" outlineLevel="1">
      <c r="B18570" s="1600">
        <v>43468</v>
      </c>
      <c r="C18570" s="1732" t="s">
        <v>111</v>
      </c>
      <c r="D18570" s="1602">
        <v>35</v>
      </c>
      <c r="F18570" s="956"/>
      <c r="G18570" s="1718"/>
      <c r="H18570" s="1009"/>
      <c r="I18570" s="32"/>
      <c r="K18570" s="13"/>
      <c r="L18570" s="13"/>
    </row>
    <row r="18571" spans="2:12" hidden="1" outlineLevel="1">
      <c r="B18571" s="1600">
        <v>43468</v>
      </c>
      <c r="C18571" s="1732" t="s">
        <v>7399</v>
      </c>
      <c r="D18571" s="1775">
        <v>60</v>
      </c>
      <c r="F18571" s="956"/>
      <c r="G18571" s="1718"/>
      <c r="I18571" s="32"/>
      <c r="K18571" s="13"/>
      <c r="L18571" s="13"/>
    </row>
    <row r="18572" spans="2:12" hidden="1" outlineLevel="1">
      <c r="B18572" s="1600">
        <v>43468</v>
      </c>
      <c r="C18572" s="1732" t="s">
        <v>114</v>
      </c>
      <c r="D18572" s="1775">
        <v>60</v>
      </c>
      <c r="E18572" s="151"/>
      <c r="F18572" s="956"/>
      <c r="G18572" s="1718"/>
      <c r="I18572" s="32"/>
      <c r="K18572" s="13"/>
      <c r="L18572" s="13"/>
    </row>
    <row r="18573" spans="2:12" hidden="1" outlineLevel="1">
      <c r="B18573" s="1600">
        <v>43468</v>
      </c>
      <c r="C18573" s="1754" t="s">
        <v>850</v>
      </c>
      <c r="D18573" s="1755">
        <v>10</v>
      </c>
      <c r="F18573" s="956"/>
      <c r="G18573" s="1718"/>
      <c r="I18573" s="32"/>
      <c r="K18573" s="13"/>
      <c r="L18573" s="13"/>
    </row>
    <row r="18574" spans="2:12" hidden="1" outlineLevel="1">
      <c r="B18574" s="1600">
        <v>43468</v>
      </c>
      <c r="C18574" s="956" t="s">
        <v>246</v>
      </c>
      <c r="D18574" s="1738">
        <v>40</v>
      </c>
      <c r="E18574" s="956"/>
      <c r="F18574" s="956"/>
      <c r="G18574" s="1718"/>
      <c r="I18574" s="32"/>
      <c r="K18574" s="13"/>
      <c r="L18574" s="13"/>
    </row>
    <row r="18575" spans="2:12" hidden="1" outlineLevel="1">
      <c r="B18575" s="1600">
        <v>43469</v>
      </c>
      <c r="C18575" s="956" t="s">
        <v>525</v>
      </c>
      <c r="D18575" s="1738">
        <v>100</v>
      </c>
      <c r="G18575" s="1718"/>
      <c r="H18575" s="1009"/>
      <c r="I18575" s="32"/>
      <c r="K18575" s="13"/>
      <c r="L18575" s="13"/>
    </row>
    <row r="18576" spans="2:12" hidden="1" outlineLevel="1">
      <c r="B18576" s="1600">
        <v>43469</v>
      </c>
      <c r="C18576" s="956" t="s">
        <v>10504</v>
      </c>
      <c r="D18576" s="1738">
        <v>900</v>
      </c>
      <c r="F18576" s="1888"/>
      <c r="G18576" s="631"/>
      <c r="I18576" s="32"/>
      <c r="K18576" s="13"/>
      <c r="L18576" s="13"/>
    </row>
    <row r="18577" spans="2:12" hidden="1" outlineLevel="1">
      <c r="B18577" s="1600">
        <v>43469</v>
      </c>
      <c r="C18577" s="956" t="s">
        <v>401</v>
      </c>
      <c r="D18577" s="1738">
        <v>35</v>
      </c>
      <c r="G18577" s="399"/>
      <c r="I18577" s="32"/>
      <c r="K18577" s="13"/>
      <c r="L18577" s="13"/>
    </row>
    <row r="18578" spans="2:12" hidden="1" outlineLevel="1">
      <c r="B18578" s="1600">
        <v>43470</v>
      </c>
      <c r="C18578" s="1754" t="s">
        <v>8162</v>
      </c>
      <c r="D18578" s="1738">
        <v>50</v>
      </c>
      <c r="E18578" s="956"/>
      <c r="F18578" s="956"/>
      <c r="G18578" s="1718"/>
      <c r="I18578" s="32"/>
      <c r="K18578" s="13"/>
    </row>
    <row r="18579" spans="2:12" hidden="1" outlineLevel="1">
      <c r="B18579" s="1600">
        <v>43470</v>
      </c>
      <c r="C18579" s="956" t="s">
        <v>525</v>
      </c>
      <c r="D18579" s="1738">
        <v>55</v>
      </c>
      <c r="E18579" s="956"/>
      <c r="F18579" s="956"/>
      <c r="G18579" s="1718"/>
      <c r="I18579" s="32"/>
      <c r="K18579" s="13"/>
    </row>
    <row r="18580" spans="2:12" hidden="1" outlineLevel="1">
      <c r="B18580" s="1600">
        <v>43470</v>
      </c>
      <c r="C18580" s="1" t="s">
        <v>246</v>
      </c>
      <c r="D18580" s="1755">
        <v>50</v>
      </c>
      <c r="F18580" s="956"/>
      <c r="G18580" s="1718"/>
      <c r="I18580" s="32"/>
      <c r="K18580" s="13"/>
    </row>
    <row r="18581" spans="2:12" hidden="1" outlineLevel="1">
      <c r="B18581" s="1600">
        <v>43470</v>
      </c>
      <c r="C18581" s="1" t="s">
        <v>10507</v>
      </c>
      <c r="D18581" s="1755">
        <v>500</v>
      </c>
      <c r="E18581" s="956"/>
      <c r="F18581" s="956"/>
      <c r="G18581" s="1718"/>
      <c r="I18581" s="32"/>
      <c r="J18581" s="2"/>
      <c r="K18581" s="13"/>
    </row>
    <row r="18582" spans="2:12" hidden="1" outlineLevel="1">
      <c r="B18582" s="1600">
        <v>43470</v>
      </c>
      <c r="C18582" s="1754" t="s">
        <v>10508</v>
      </c>
      <c r="D18582" s="1755">
        <v>100</v>
      </c>
      <c r="E18582" s="956"/>
      <c r="F18582" s="956"/>
      <c r="G18582" s="1718"/>
      <c r="K18582" s="13"/>
    </row>
    <row r="18583" spans="2:12" hidden="1" outlineLevel="1">
      <c r="B18583" s="1600">
        <v>43470</v>
      </c>
      <c r="C18583" s="956" t="s">
        <v>220</v>
      </c>
      <c r="D18583" s="1193">
        <v>50</v>
      </c>
      <c r="F18583" s="1722"/>
      <c r="G18583" s="1723"/>
      <c r="I18583" s="32"/>
      <c r="K18583" s="13"/>
    </row>
    <row r="18584" spans="2:12" hidden="1" outlineLevel="1">
      <c r="B18584" s="1600">
        <v>43471</v>
      </c>
      <c r="C18584" s="1732" t="s">
        <v>12</v>
      </c>
      <c r="D18584" s="1602">
        <v>500</v>
      </c>
      <c r="F18584" s="956"/>
      <c r="G18584" s="956"/>
      <c r="H18584" s="1009"/>
      <c r="K18584" s="13"/>
    </row>
    <row r="18585" spans="2:12" hidden="1" outlineLevel="1">
      <c r="B18585" s="1600">
        <v>43471</v>
      </c>
      <c r="C18585" s="1732" t="s">
        <v>3637</v>
      </c>
      <c r="D18585" s="1602">
        <v>93</v>
      </c>
      <c r="F18585" s="1722"/>
      <c r="G18585" s="1723"/>
      <c r="K18585" s="13"/>
    </row>
    <row r="18586" spans="2:12" hidden="1" outlineLevel="1">
      <c r="B18586" s="1600">
        <v>43471</v>
      </c>
      <c r="C18586" s="1732" t="s">
        <v>23</v>
      </c>
      <c r="D18586" s="1602">
        <v>165</v>
      </c>
      <c r="F18586" s="956"/>
      <c r="G18586" s="956"/>
      <c r="K18586" s="13"/>
    </row>
    <row r="18587" spans="2:12" hidden="1" outlineLevel="1">
      <c r="B18587" s="1600">
        <v>43472</v>
      </c>
      <c r="C18587" s="1732" t="s">
        <v>525</v>
      </c>
      <c r="D18587" s="1602">
        <v>810</v>
      </c>
      <c r="F18587" s="1193"/>
      <c r="G18587" s="1193"/>
      <c r="K18587" s="13"/>
    </row>
    <row r="18588" spans="2:12" hidden="1" outlineLevel="1">
      <c r="B18588" s="1600">
        <v>43473</v>
      </c>
      <c r="C18588" s="1732" t="s">
        <v>525</v>
      </c>
      <c r="D18588" s="1775">
        <v>3700</v>
      </c>
      <c r="F18588" s="956"/>
      <c r="G18588" s="1193"/>
      <c r="K18588" s="13"/>
    </row>
    <row r="18589" spans="2:12" hidden="1" outlineLevel="1">
      <c r="B18589" s="1600">
        <v>43474</v>
      </c>
      <c r="C18589" s="1732" t="s">
        <v>163</v>
      </c>
      <c r="D18589" s="1775">
        <v>30</v>
      </c>
      <c r="E18589" s="956"/>
      <c r="F18589" s="956"/>
      <c r="G18589" s="1193"/>
      <c r="H18589" s="1009"/>
    </row>
    <row r="18590" spans="2:12" hidden="1" outlineLevel="1">
      <c r="B18590" s="1600">
        <v>43474</v>
      </c>
      <c r="C18590" s="1754" t="s">
        <v>114</v>
      </c>
      <c r="D18590" s="1755">
        <v>80</v>
      </c>
      <c r="F18590" s="1722"/>
      <c r="G18590" s="1722"/>
      <c r="K18590" s="13"/>
    </row>
    <row r="18591" spans="2:12" hidden="1" outlineLevel="1">
      <c r="B18591" s="1600">
        <v>43474</v>
      </c>
      <c r="C18591" s="1754" t="s">
        <v>246</v>
      </c>
      <c r="D18591" s="1755">
        <v>95</v>
      </c>
      <c r="F18591" s="1724"/>
      <c r="G18591" s="1725"/>
    </row>
    <row r="18592" spans="2:12" hidden="1" outlineLevel="1">
      <c r="B18592" s="1600">
        <v>43474</v>
      </c>
      <c r="C18592" s="1754" t="s">
        <v>80</v>
      </c>
      <c r="D18592" s="1755">
        <v>50</v>
      </c>
      <c r="E18592" s="956"/>
      <c r="F18592" s="1193"/>
      <c r="G18592" s="956"/>
    </row>
    <row r="18593" spans="2:11" hidden="1" outlineLevel="1">
      <c r="B18593" s="1600">
        <v>43474</v>
      </c>
      <c r="C18593" s="956" t="s">
        <v>48</v>
      </c>
      <c r="D18593" s="1193">
        <v>40</v>
      </c>
      <c r="F18593" s="956"/>
      <c r="G18593" s="956"/>
    </row>
    <row r="18594" spans="2:11" hidden="1" outlineLevel="1">
      <c r="B18594" s="1600">
        <v>43475</v>
      </c>
      <c r="C18594" s="1732" t="s">
        <v>525</v>
      </c>
      <c r="D18594" s="1602">
        <v>350</v>
      </c>
      <c r="F18594" s="1722"/>
      <c r="G18594" s="1726"/>
      <c r="I18594" s="72"/>
      <c r="K18594" s="2"/>
    </row>
    <row r="18595" spans="2:11" hidden="1" outlineLevel="1">
      <c r="B18595" s="1600">
        <v>43475</v>
      </c>
      <c r="C18595" s="1732" t="s">
        <v>246</v>
      </c>
      <c r="D18595" s="1602">
        <v>100</v>
      </c>
      <c r="F18595" s="1722"/>
      <c r="G18595" s="1726"/>
      <c r="I18595" s="32"/>
      <c r="K18595" s="2"/>
    </row>
    <row r="18596" spans="2:11" hidden="1" outlineLevel="1">
      <c r="B18596" s="1600">
        <v>43476</v>
      </c>
      <c r="C18596" s="1732" t="s">
        <v>525</v>
      </c>
      <c r="D18596" s="1602">
        <v>130</v>
      </c>
      <c r="F18596" s="1724"/>
      <c r="G18596" s="1727"/>
    </row>
    <row r="18597" spans="2:11" hidden="1" outlineLevel="1">
      <c r="B18597" s="1600">
        <v>43476</v>
      </c>
      <c r="C18597" s="1732" t="s">
        <v>10518</v>
      </c>
      <c r="D18597" s="1602">
        <v>150</v>
      </c>
      <c r="F18597" s="956"/>
      <c r="G18597" s="956"/>
    </row>
    <row r="18598" spans="2:11" hidden="1" outlineLevel="1">
      <c r="B18598" s="1600">
        <v>43476</v>
      </c>
      <c r="C18598" s="1732" t="s">
        <v>23</v>
      </c>
      <c r="D18598" s="1775">
        <v>170</v>
      </c>
      <c r="F18598" s="956"/>
      <c r="G18598" s="956"/>
    </row>
    <row r="18599" spans="2:11" hidden="1" outlineLevel="1">
      <c r="B18599" s="1600">
        <v>43476</v>
      </c>
      <c r="C18599" s="1732" t="s">
        <v>7102</v>
      </c>
      <c r="D18599" s="1775">
        <v>235</v>
      </c>
      <c r="E18599" s="956"/>
      <c r="F18599" s="1724"/>
      <c r="G18599" s="1727"/>
    </row>
    <row r="18600" spans="2:11" hidden="1" outlineLevel="1">
      <c r="B18600" s="1600">
        <v>43477</v>
      </c>
      <c r="C18600" s="1754" t="s">
        <v>57</v>
      </c>
      <c r="D18600" s="1755">
        <v>500</v>
      </c>
      <c r="E18600" s="956"/>
      <c r="F18600" s="956"/>
      <c r="G18600" s="1193"/>
    </row>
    <row r="18601" spans="2:11" hidden="1" outlineLevel="1">
      <c r="B18601" s="1600">
        <v>43477</v>
      </c>
      <c r="C18601" s="1754" t="s">
        <v>246</v>
      </c>
      <c r="D18601" s="1755">
        <v>100</v>
      </c>
      <c r="F18601" s="956"/>
      <c r="G18601" s="1193"/>
    </row>
    <row r="18602" spans="2:11" hidden="1" outlineLevel="1">
      <c r="B18602" s="1600">
        <v>43477</v>
      </c>
      <c r="C18602" s="1754" t="s">
        <v>220</v>
      </c>
      <c r="D18602" s="1755">
        <v>30</v>
      </c>
      <c r="F18602" s="1193"/>
      <c r="G18602" s="1193"/>
      <c r="H18602" s="2"/>
      <c r="I18602" s="2"/>
    </row>
    <row r="18603" spans="2:11" hidden="1" outlineLevel="1">
      <c r="B18603" s="1600">
        <v>43477</v>
      </c>
      <c r="C18603" s="956" t="s">
        <v>111</v>
      </c>
      <c r="D18603" s="1193">
        <v>35</v>
      </c>
      <c r="E18603" s="956"/>
      <c r="F18603" s="1193"/>
      <c r="G18603" s="1193"/>
      <c r="H18603" s="2"/>
      <c r="I18603" s="2"/>
    </row>
    <row r="18604" spans="2:11" hidden="1" outlineLevel="1">
      <c r="B18604" s="1600">
        <v>43478</v>
      </c>
      <c r="C18604" s="1754" t="s">
        <v>10522</v>
      </c>
      <c r="D18604" s="1755">
        <v>50</v>
      </c>
      <c r="F18604" s="956"/>
      <c r="G18604" s="1193"/>
      <c r="H18604" s="2"/>
      <c r="I18604" s="2"/>
    </row>
    <row r="18605" spans="2:11" hidden="1" outlineLevel="1">
      <c r="B18605" s="1600">
        <v>43478</v>
      </c>
      <c r="C18605" s="1754" t="s">
        <v>10523</v>
      </c>
      <c r="D18605" s="1755">
        <v>240</v>
      </c>
      <c r="F18605" s="1193"/>
      <c r="G18605" s="1193"/>
      <c r="H18605" s="2"/>
      <c r="I18605" s="2"/>
    </row>
    <row r="18606" spans="2:11" hidden="1" outlineLevel="1">
      <c r="B18606" s="1600">
        <v>43478</v>
      </c>
      <c r="C18606" s="1061" t="s">
        <v>7222</v>
      </c>
      <c r="D18606" s="1415">
        <v>100</v>
      </c>
      <c r="F18606" s="1193"/>
      <c r="G18606" s="1193"/>
      <c r="H18606" s="2"/>
      <c r="I18606" s="2"/>
    </row>
    <row r="18607" spans="2:11" hidden="1" outlineLevel="1">
      <c r="B18607" s="1600">
        <v>43478</v>
      </c>
      <c r="C18607" s="1061" t="s">
        <v>10524</v>
      </c>
      <c r="D18607" s="1415">
        <v>1200</v>
      </c>
      <c r="F18607" s="956"/>
      <c r="G18607" s="1193"/>
      <c r="H18607" s="2"/>
      <c r="I18607" s="2"/>
    </row>
    <row r="18608" spans="2:11" hidden="1" outlineLevel="1">
      <c r="B18608" s="1600">
        <v>43478</v>
      </c>
      <c r="C18608" s="1732" t="s">
        <v>246</v>
      </c>
      <c r="D18608" s="1602">
        <v>90</v>
      </c>
      <c r="E18608" s="956"/>
      <c r="F18608" s="956"/>
      <c r="G18608" s="1193"/>
      <c r="H18608" s="2"/>
      <c r="I18608" s="2"/>
    </row>
    <row r="18609" spans="2:8" hidden="1" outlineLevel="1">
      <c r="B18609" s="1600">
        <v>43478</v>
      </c>
      <c r="C18609" s="1732" t="s">
        <v>23</v>
      </c>
      <c r="D18609" s="1602">
        <v>160</v>
      </c>
      <c r="F18609" s="956"/>
      <c r="G18609" s="1193"/>
      <c r="H18609" s="2"/>
    </row>
    <row r="18610" spans="2:8" hidden="1" outlineLevel="1">
      <c r="B18610" s="1600">
        <v>43479</v>
      </c>
      <c r="C18610" s="1732" t="s">
        <v>525</v>
      </c>
      <c r="D18610" s="1775">
        <v>260</v>
      </c>
      <c r="E18610" s="956"/>
      <c r="F18610" s="1722"/>
      <c r="G18610" s="1728"/>
      <c r="H18610" s="2"/>
    </row>
    <row r="18611" spans="2:8" hidden="1" outlineLevel="1">
      <c r="B18611" s="1600">
        <v>43479</v>
      </c>
      <c r="C18611" s="1732" t="s">
        <v>23</v>
      </c>
      <c r="D18611" s="1775">
        <v>175</v>
      </c>
      <c r="F18611" s="956"/>
      <c r="G18611" s="1193"/>
      <c r="H18611" s="7"/>
    </row>
    <row r="18612" spans="2:8" hidden="1" outlineLevel="1">
      <c r="B18612" s="1600">
        <v>43479</v>
      </c>
      <c r="C18612" s="1754" t="s">
        <v>10525</v>
      </c>
      <c r="D18612" s="1755">
        <v>130</v>
      </c>
      <c r="F18612" s="1722"/>
      <c r="G18612" s="1728"/>
      <c r="H18612" s="7"/>
    </row>
    <row r="18613" spans="2:8" hidden="1" outlineLevel="1">
      <c r="B18613" s="1600">
        <v>43481</v>
      </c>
      <c r="C18613" s="1754" t="s">
        <v>401</v>
      </c>
      <c r="D18613" s="1755">
        <v>90</v>
      </c>
      <c r="E18613" s="956"/>
      <c r="F18613" s="956"/>
      <c r="G18613" s="956"/>
      <c r="H18613" s="7"/>
    </row>
    <row r="18614" spans="2:8" hidden="1" outlineLevel="1">
      <c r="B18614" s="1600">
        <v>43481</v>
      </c>
      <c r="C18614" s="1754" t="s">
        <v>224</v>
      </c>
      <c r="D18614" s="1755">
        <v>20</v>
      </c>
      <c r="F18614" s="1193"/>
      <c r="G18614" s="1193"/>
    </row>
    <row r="18615" spans="2:8" hidden="1" outlineLevel="1">
      <c r="B18615" s="1600">
        <v>43481</v>
      </c>
      <c r="C18615" s="956" t="s">
        <v>114</v>
      </c>
      <c r="D18615" s="1193">
        <v>160</v>
      </c>
      <c r="E18615" s="956"/>
      <c r="F18615" s="1193"/>
      <c r="G18615" s="1193"/>
    </row>
    <row r="18616" spans="2:8" hidden="1" outlineLevel="1">
      <c r="B18616" s="1600">
        <v>43483</v>
      </c>
      <c r="C18616" s="956" t="s">
        <v>525</v>
      </c>
      <c r="D18616" s="1602">
        <v>220</v>
      </c>
      <c r="E18616" s="956"/>
      <c r="F18616" s="956"/>
      <c r="G18616" s="1193"/>
    </row>
    <row r="18617" spans="2:8" hidden="1" outlineLevel="1">
      <c r="B18617" s="1600">
        <v>43483</v>
      </c>
      <c r="C18617" s="1732" t="s">
        <v>114</v>
      </c>
      <c r="D18617" s="1602">
        <v>20</v>
      </c>
      <c r="E18617" s="956"/>
      <c r="F18617" s="1193"/>
      <c r="G18617" s="1193"/>
    </row>
    <row r="18618" spans="2:8" hidden="1" outlineLevel="1">
      <c r="B18618" s="1600">
        <v>43483</v>
      </c>
      <c r="C18618" s="1061" t="s">
        <v>23</v>
      </c>
      <c r="D18618" s="1415">
        <v>855</v>
      </c>
      <c r="E18618" s="956"/>
      <c r="F18618" s="956"/>
      <c r="G18618" s="1193"/>
    </row>
    <row r="18619" spans="2:8" hidden="1" outlineLevel="1">
      <c r="B18619" s="1600">
        <v>43484</v>
      </c>
      <c r="C18619" s="1732" t="s">
        <v>2556</v>
      </c>
      <c r="D18619" s="1602">
        <v>270</v>
      </c>
      <c r="E18619" s="956"/>
      <c r="F18619" s="956"/>
      <c r="G18619" s="1193"/>
    </row>
    <row r="18620" spans="2:8" hidden="1" outlineLevel="1">
      <c r="B18620" s="1600">
        <v>43484</v>
      </c>
      <c r="C18620" s="1061" t="s">
        <v>10533</v>
      </c>
      <c r="D18620" s="1415">
        <v>200</v>
      </c>
      <c r="F18620" s="1193"/>
      <c r="G18620" s="1193"/>
    </row>
    <row r="18621" spans="2:8" hidden="1" outlineLevel="1">
      <c r="B18621" s="1600">
        <v>43484</v>
      </c>
      <c r="C18621" s="1732" t="s">
        <v>5761</v>
      </c>
      <c r="D18621" s="1602">
        <v>20</v>
      </c>
      <c r="E18621" s="956"/>
      <c r="F18621" s="956"/>
      <c r="G18621" s="956"/>
    </row>
    <row r="18622" spans="2:8" hidden="1" outlineLevel="1">
      <c r="B18622" s="1600">
        <v>43484</v>
      </c>
      <c r="C18622" s="1732" t="s">
        <v>224</v>
      </c>
      <c r="D18622" s="1775">
        <v>165</v>
      </c>
      <c r="F18622" s="1193"/>
      <c r="G18622" s="956"/>
    </row>
    <row r="18623" spans="2:8" hidden="1" outlineLevel="1">
      <c r="B18623" s="1600">
        <v>43484</v>
      </c>
      <c r="C18623" s="1754" t="s">
        <v>10537</v>
      </c>
      <c r="D18623" s="1755">
        <v>50</v>
      </c>
      <c r="E18623" s="956"/>
      <c r="F18623" s="1730"/>
      <c r="G18623" s="1193"/>
    </row>
    <row r="18624" spans="2:8" hidden="1" outlineLevel="1">
      <c r="B18624" s="1600">
        <v>43485</v>
      </c>
      <c r="C18624" s="1754" t="s">
        <v>114</v>
      </c>
      <c r="D18624" s="1755">
        <v>60</v>
      </c>
      <c r="F18624" s="956"/>
      <c r="G18624" s="956"/>
    </row>
    <row r="18625" spans="2:15" hidden="1" outlineLevel="1">
      <c r="B18625" s="1600">
        <v>43485</v>
      </c>
      <c r="C18625" s="1732" t="s">
        <v>8508</v>
      </c>
      <c r="D18625" s="1775">
        <v>50</v>
      </c>
      <c r="F18625" s="956"/>
      <c r="G18625" s="1193"/>
    </row>
    <row r="18626" spans="2:15" hidden="1" outlineLevel="1">
      <c r="B18626" s="1600">
        <v>43486</v>
      </c>
      <c r="C18626" s="1754" t="s">
        <v>525</v>
      </c>
      <c r="D18626" s="1755">
        <v>250</v>
      </c>
      <c r="F18626" s="1731"/>
      <c r="G18626" s="1193"/>
    </row>
    <row r="18627" spans="2:15" hidden="1" outlineLevel="1">
      <c r="B18627" s="1600">
        <v>43486</v>
      </c>
      <c r="C18627" s="1754" t="s">
        <v>10560</v>
      </c>
      <c r="D18627" s="1755">
        <v>25</v>
      </c>
      <c r="E18627" s="956"/>
      <c r="F18627" s="956"/>
      <c r="G18627" s="956"/>
    </row>
    <row r="18628" spans="2:15" hidden="1" outlineLevel="1">
      <c r="B18628" s="1600">
        <v>43486</v>
      </c>
      <c r="C18628" s="1732" t="s">
        <v>246</v>
      </c>
      <c r="D18628" s="1775">
        <v>150</v>
      </c>
      <c r="E18628" s="956"/>
      <c r="F18628" s="956"/>
      <c r="G18628" s="956"/>
      <c r="H18628"/>
      <c r="I18628"/>
      <c r="J18628"/>
      <c r="K18628"/>
      <c r="L18628"/>
      <c r="M18628"/>
      <c r="N18628"/>
      <c r="O18628"/>
    </row>
    <row r="18629" spans="2:15" hidden="1" outlineLevel="1">
      <c r="B18629" s="1600">
        <v>43486</v>
      </c>
      <c r="C18629" s="1732" t="s">
        <v>111</v>
      </c>
      <c r="D18629" s="1775">
        <v>35</v>
      </c>
      <c r="E18629" s="956"/>
      <c r="F18629" s="956"/>
      <c r="G18629" s="956"/>
    </row>
    <row r="18630" spans="2:15" hidden="1" outlineLevel="1">
      <c r="B18630" s="1600">
        <v>43486</v>
      </c>
      <c r="C18630" s="1754" t="s">
        <v>4391</v>
      </c>
      <c r="D18630" s="1755">
        <v>30</v>
      </c>
      <c r="F18630" s="956"/>
      <c r="G18630" s="956"/>
      <c r="I18630" s="32"/>
      <c r="K18630" s="2"/>
    </row>
    <row r="18631" spans="2:15" hidden="1" outlineLevel="1">
      <c r="B18631" s="1600">
        <v>43486</v>
      </c>
      <c r="C18631" s="1754" t="s">
        <v>114</v>
      </c>
      <c r="D18631" s="1755">
        <v>40</v>
      </c>
      <c r="E18631" s="956"/>
      <c r="F18631" s="956"/>
      <c r="G18631" s="956"/>
      <c r="I18631" s="32"/>
      <c r="K18631" s="2"/>
    </row>
    <row r="18632" spans="2:15" hidden="1" outlineLevel="1">
      <c r="B18632" s="1600">
        <v>43487</v>
      </c>
      <c r="C18632" s="1754" t="s">
        <v>525</v>
      </c>
      <c r="D18632" s="1755">
        <v>280</v>
      </c>
      <c r="E18632" s="956"/>
      <c r="F18632" s="1193"/>
      <c r="G18632" s="956"/>
    </row>
    <row r="18633" spans="2:15" hidden="1" outlineLevel="1">
      <c r="B18633" s="1600">
        <v>43487</v>
      </c>
      <c r="C18633" s="956" t="s">
        <v>220</v>
      </c>
      <c r="D18633" s="1193">
        <v>40</v>
      </c>
      <c r="F18633" s="1730"/>
      <c r="G18633" s="1193"/>
    </row>
    <row r="18634" spans="2:15" hidden="1" outlineLevel="1">
      <c r="B18634" s="1600">
        <v>43488</v>
      </c>
      <c r="C18634" s="1732" t="s">
        <v>525</v>
      </c>
      <c r="D18634" s="1602">
        <v>230</v>
      </c>
      <c r="F18634" s="956"/>
      <c r="G18634" s="956"/>
    </row>
    <row r="18635" spans="2:15" hidden="1" outlineLevel="1">
      <c r="B18635" s="1600">
        <v>43488</v>
      </c>
      <c r="C18635" s="1732" t="s">
        <v>246</v>
      </c>
      <c r="D18635" s="1602">
        <v>140</v>
      </c>
      <c r="E18635" s="956"/>
      <c r="F18635" s="956"/>
      <c r="G18635" s="1193"/>
    </row>
    <row r="18636" spans="2:15" hidden="1" outlineLevel="1">
      <c r="B18636" s="1600">
        <v>43488</v>
      </c>
      <c r="C18636" s="1732" t="s">
        <v>114</v>
      </c>
      <c r="D18636" s="1602">
        <v>350</v>
      </c>
      <c r="E18636" s="956"/>
      <c r="F18636" s="1731"/>
      <c r="G18636" s="1193"/>
    </row>
    <row r="18637" spans="2:15" hidden="1" outlineLevel="1">
      <c r="B18637" s="1600">
        <v>43489</v>
      </c>
      <c r="C18637" s="1732" t="s">
        <v>525</v>
      </c>
      <c r="D18637" s="1602">
        <v>240</v>
      </c>
      <c r="F18637" s="956"/>
      <c r="G18637" s="956"/>
    </row>
    <row r="18638" spans="2:15" hidden="1" outlineLevel="1">
      <c r="B18638" s="1600">
        <v>43490</v>
      </c>
      <c r="C18638" s="1732" t="s">
        <v>525</v>
      </c>
      <c r="D18638" s="1775">
        <v>110</v>
      </c>
    </row>
    <row r="18639" spans="2:15" hidden="1" outlineLevel="1">
      <c r="B18639" s="1600">
        <v>43490</v>
      </c>
      <c r="C18639" s="1732" t="s">
        <v>246</v>
      </c>
      <c r="D18639" s="1775">
        <v>120</v>
      </c>
    </row>
    <row r="18640" spans="2:15" hidden="1" outlineLevel="1">
      <c r="B18640" s="1600">
        <v>43490</v>
      </c>
      <c r="C18640" s="1754" t="s">
        <v>114</v>
      </c>
      <c r="D18640" s="1755">
        <v>80</v>
      </c>
      <c r="E18640" s="956"/>
    </row>
    <row r="18641" spans="2:10" hidden="1" outlineLevel="1">
      <c r="B18641" s="1600">
        <v>43490</v>
      </c>
      <c r="C18641" s="956" t="s">
        <v>51</v>
      </c>
      <c r="D18641" s="1193">
        <v>300</v>
      </c>
    </row>
    <row r="18642" spans="2:10" hidden="1" outlineLevel="1">
      <c r="B18642" s="1600">
        <v>43491</v>
      </c>
      <c r="C18642" s="956" t="s">
        <v>246</v>
      </c>
      <c r="D18642" s="1193">
        <v>75</v>
      </c>
    </row>
    <row r="18643" spans="2:10" hidden="1" outlineLevel="1">
      <c r="B18643" s="1600">
        <v>43491</v>
      </c>
      <c r="C18643" s="956" t="s">
        <v>516</v>
      </c>
      <c r="D18643" s="1193">
        <v>60</v>
      </c>
    </row>
    <row r="18644" spans="2:10" hidden="1" outlineLevel="1">
      <c r="B18644" s="1600">
        <v>43491</v>
      </c>
      <c r="C18644" s="956" t="s">
        <v>289</v>
      </c>
      <c r="D18644" s="1193">
        <v>110</v>
      </c>
      <c r="E18644" s="956"/>
    </row>
    <row r="18645" spans="2:10" hidden="1" outlineLevel="1">
      <c r="B18645" s="1600">
        <v>43491</v>
      </c>
      <c r="C18645" s="956" t="s">
        <v>23</v>
      </c>
      <c r="D18645" s="1193">
        <v>95</v>
      </c>
      <c r="F18645" s="956"/>
      <c r="G18645" s="956"/>
    </row>
    <row r="18646" spans="2:10" hidden="1" outlineLevel="1">
      <c r="B18646" s="1600">
        <v>43491</v>
      </c>
      <c r="C18646" s="956" t="s">
        <v>131</v>
      </c>
      <c r="D18646" s="1193">
        <v>75</v>
      </c>
      <c r="F18646" s="956"/>
      <c r="G18646" s="956"/>
    </row>
    <row r="18647" spans="2:10" hidden="1" outlineLevel="1">
      <c r="B18647" s="1600">
        <v>43491</v>
      </c>
      <c r="C18647" s="1" t="s">
        <v>224</v>
      </c>
      <c r="D18647" s="2">
        <v>20</v>
      </c>
      <c r="F18647" s="1193"/>
      <c r="G18647" s="956"/>
    </row>
    <row r="18648" spans="2:10" hidden="1" outlineLevel="1">
      <c r="B18648" s="1600">
        <v>43491</v>
      </c>
      <c r="C18648" s="956" t="s">
        <v>114</v>
      </c>
      <c r="D18648" s="1193">
        <v>130</v>
      </c>
      <c r="F18648" s="1193"/>
      <c r="G18648" s="956"/>
    </row>
    <row r="18649" spans="2:10" hidden="1" outlineLevel="1">
      <c r="B18649" s="1600">
        <v>43492</v>
      </c>
      <c r="C18649" s="956" t="s">
        <v>7222</v>
      </c>
      <c r="D18649" s="1193">
        <v>250</v>
      </c>
      <c r="E18649" s="956"/>
      <c r="F18649" s="1193"/>
      <c r="G18649" s="956"/>
      <c r="H18649" s="7"/>
    </row>
    <row r="18650" spans="2:10" hidden="1" outlineLevel="1">
      <c r="B18650" s="1600">
        <v>43493</v>
      </c>
      <c r="C18650" s="956" t="s">
        <v>525</v>
      </c>
      <c r="D18650" s="1193">
        <v>275</v>
      </c>
      <c r="E18650" s="956"/>
      <c r="F18650" s="956"/>
      <c r="G18650" s="956"/>
      <c r="H18650" s="7"/>
    </row>
    <row r="18651" spans="2:10" hidden="1" outlineLevel="1">
      <c r="B18651" s="1600">
        <v>43493</v>
      </c>
      <c r="C18651" s="956" t="s">
        <v>10570</v>
      </c>
      <c r="D18651" s="1193">
        <v>200</v>
      </c>
      <c r="E18651" s="956"/>
      <c r="F18651" s="956"/>
      <c r="G18651" s="956"/>
      <c r="J18651" s="7"/>
    </row>
    <row r="18652" spans="2:10" hidden="1" outlineLevel="1">
      <c r="B18652" s="1600">
        <v>43493</v>
      </c>
      <c r="C18652" s="956" t="s">
        <v>246</v>
      </c>
      <c r="D18652" s="1193">
        <v>150</v>
      </c>
      <c r="F18652" s="1193"/>
      <c r="G18652" s="956"/>
      <c r="J18652" s="7"/>
    </row>
    <row r="18653" spans="2:10" hidden="1" outlineLevel="1">
      <c r="B18653" s="1600">
        <v>43493</v>
      </c>
      <c r="C18653" s="956" t="s">
        <v>220</v>
      </c>
      <c r="D18653" s="1193">
        <v>10</v>
      </c>
      <c r="F18653" s="1193"/>
      <c r="G18653" s="956"/>
    </row>
    <row r="18654" spans="2:10" hidden="1" outlineLevel="1">
      <c r="B18654" s="1600">
        <v>43493</v>
      </c>
      <c r="C18654" s="956" t="s">
        <v>23</v>
      </c>
      <c r="D18654" s="1193">
        <v>100</v>
      </c>
      <c r="E18654" s="956"/>
      <c r="F18654" s="956"/>
      <c r="G18654" s="956"/>
      <c r="H18654" s="2"/>
    </row>
    <row r="18655" spans="2:10" hidden="1" outlineLevel="1">
      <c r="B18655" s="1600">
        <v>43494</v>
      </c>
      <c r="C18655" s="1" t="s">
        <v>10082</v>
      </c>
      <c r="D18655" s="1193">
        <v>200</v>
      </c>
      <c r="F18655" s="956"/>
      <c r="G18655" s="956"/>
    </row>
    <row r="18656" spans="2:10" hidden="1" outlineLevel="1">
      <c r="B18656" s="1600">
        <v>43494</v>
      </c>
      <c r="C18656" s="956" t="s">
        <v>525</v>
      </c>
      <c r="D18656" s="1193">
        <v>250</v>
      </c>
      <c r="E18656" s="956"/>
      <c r="F18656" s="956"/>
      <c r="G18656" s="956"/>
    </row>
    <row r="18657" spans="1:12" hidden="1" outlineLevel="1">
      <c r="B18657" s="1600">
        <v>43494</v>
      </c>
      <c r="C18657" s="1" t="s">
        <v>246</v>
      </c>
      <c r="D18657" s="2">
        <v>200</v>
      </c>
      <c r="F18657" s="956"/>
      <c r="G18657" s="956"/>
    </row>
    <row r="18658" spans="1:12" hidden="1" outlineLevel="1">
      <c r="B18658" s="1600">
        <v>43494</v>
      </c>
      <c r="C18658" s="1" t="s">
        <v>7633</v>
      </c>
      <c r="D18658" s="2">
        <v>10</v>
      </c>
      <c r="F18658" s="956"/>
      <c r="G18658" s="956"/>
    </row>
    <row r="18659" spans="1:12" hidden="1" outlineLevel="1">
      <c r="B18659" s="1600">
        <v>43495</v>
      </c>
      <c r="C18659" s="1732" t="s">
        <v>525</v>
      </c>
      <c r="D18659" s="1193">
        <v>180</v>
      </c>
    </row>
    <row r="18660" spans="1:12" hidden="1" outlineLevel="1">
      <c r="B18660" s="1600">
        <v>43495</v>
      </c>
      <c r="C18660" s="1" t="s">
        <v>246</v>
      </c>
      <c r="D18660" s="1193">
        <v>50</v>
      </c>
    </row>
    <row r="18661" spans="1:12" hidden="1" outlineLevel="1">
      <c r="B18661" s="1600">
        <v>43496</v>
      </c>
      <c r="C18661" s="1" t="s">
        <v>525</v>
      </c>
      <c r="D18661" s="2">
        <v>200</v>
      </c>
    </row>
    <row r="18662" spans="1:12" hidden="1" outlineLevel="1">
      <c r="B18662" s="1600">
        <v>43496</v>
      </c>
      <c r="C18662" s="1" t="s">
        <v>246</v>
      </c>
      <c r="D18662" s="2">
        <v>100</v>
      </c>
    </row>
    <row r="18663" spans="1:12" hidden="1" outlineLevel="1">
      <c r="B18663" s="1600">
        <v>43496</v>
      </c>
      <c r="C18663" s="1" t="s">
        <v>18</v>
      </c>
      <c r="D18663" s="2">
        <v>377</v>
      </c>
    </row>
    <row r="18664" spans="1:12" hidden="1" outlineLevel="1">
      <c r="B18664" s="1600">
        <v>43496</v>
      </c>
      <c r="C18664" s="1" t="s">
        <v>23</v>
      </c>
      <c r="D18664" s="2">
        <v>225</v>
      </c>
    </row>
    <row r="18665" spans="1:12" hidden="1" outlineLevel="1">
      <c r="B18665" s="1600">
        <v>43496</v>
      </c>
      <c r="C18665" s="1" t="s">
        <v>887</v>
      </c>
      <c r="D18665" s="2">
        <v>35</v>
      </c>
      <c r="E18665" s="1" t="s">
        <v>3088</v>
      </c>
    </row>
    <row r="18666" spans="1:12" hidden="1" outlineLevel="1">
      <c r="B18666" s="1600">
        <v>43496</v>
      </c>
      <c r="C18666" s="1" t="s">
        <v>51</v>
      </c>
      <c r="D18666" s="2">
        <v>20</v>
      </c>
      <c r="E18666" s="1">
        <v>1823</v>
      </c>
    </row>
    <row r="18667" spans="1:12" collapsed="1">
      <c r="B18667" s="1600"/>
    </row>
    <row r="18668" spans="1:12">
      <c r="B18668" s="2472">
        <v>43497</v>
      </c>
      <c r="C18668" s="2472"/>
      <c r="D18668" s="2472"/>
      <c r="E18668" s="2472"/>
      <c r="F18668" s="2472"/>
      <c r="G18668" s="2472"/>
      <c r="H18668" s="2472"/>
      <c r="I18668" s="2472"/>
      <c r="J18668" s="2472"/>
      <c r="K18668" s="2472"/>
      <c r="L18668" s="2472"/>
    </row>
    <row r="18669" spans="1:12" hidden="1" outlineLevel="1">
      <c r="B18669" s="2473" t="s">
        <v>0</v>
      </c>
      <c r="C18669" s="2473"/>
      <c r="D18669" s="2473"/>
      <c r="I18669" s="249"/>
      <c r="J18669" s="236"/>
      <c r="K18669" s="2"/>
    </row>
    <row r="18670" spans="1:12" hidden="1" outlineLevel="1">
      <c r="B18670" s="3" t="s">
        <v>115</v>
      </c>
      <c r="C18670" s="3" t="s">
        <v>116</v>
      </c>
      <c r="D18670" s="4" t="s">
        <v>4</v>
      </c>
      <c r="I18670" s="249"/>
      <c r="J18670" s="236"/>
      <c r="K18670" s="2"/>
    </row>
    <row r="18671" spans="1:12" hidden="1" outlineLevel="1">
      <c r="A18671" s="438" t="s">
        <v>7431</v>
      </c>
      <c r="B18671" s="1323">
        <v>43512</v>
      </c>
      <c r="C18671" s="463" t="s">
        <v>6436</v>
      </c>
      <c r="D18671" s="1002">
        <v>1000</v>
      </c>
      <c r="E18671" s="28"/>
      <c r="K18671" s="70"/>
    </row>
    <row r="18672" spans="1:12" hidden="1" outlineLevel="1">
      <c r="A18672" s="438" t="s">
        <v>7431</v>
      </c>
      <c r="B18672" s="1323">
        <v>43512</v>
      </c>
      <c r="C18672" s="463" t="s">
        <v>6437</v>
      </c>
      <c r="D18672" s="1002">
        <v>1970</v>
      </c>
      <c r="E18672" s="28"/>
      <c r="K18672" s="70"/>
    </row>
    <row r="18673" spans="1:12" hidden="1" outlineLevel="1">
      <c r="A18673" s="438" t="s">
        <v>421</v>
      </c>
      <c r="B18673" s="1323">
        <v>43500</v>
      </c>
      <c r="C18673" s="1324" t="s">
        <v>6</v>
      </c>
      <c r="D18673" s="1325">
        <v>9000</v>
      </c>
      <c r="E18673" s="28"/>
      <c r="K18673" s="70"/>
    </row>
    <row r="18674" spans="1:12" ht="29.25" hidden="1" customHeight="1" outlineLevel="1">
      <c r="A18674" s="438" t="s">
        <v>421</v>
      </c>
      <c r="B18674" s="1914" t="s">
        <v>608</v>
      </c>
      <c r="C18674" s="554" t="s">
        <v>475</v>
      </c>
      <c r="D18674" s="1325" t="s">
        <v>608</v>
      </c>
      <c r="E18674" s="1902"/>
      <c r="F18674" s="298" t="s">
        <v>4856</v>
      </c>
      <c r="G18674" s="298" t="s">
        <v>3065</v>
      </c>
      <c r="I18674" s="72"/>
      <c r="K18674" s="70"/>
    </row>
    <row r="18675" spans="1:12" ht="45" hidden="1" outlineLevel="1">
      <c r="A18675" s="438" t="s">
        <v>421</v>
      </c>
      <c r="B18675" s="1323">
        <v>43496</v>
      </c>
      <c r="C18675" s="554" t="s">
        <v>8676</v>
      </c>
      <c r="D18675" s="1325">
        <v>750</v>
      </c>
      <c r="E18675" s="184" t="s">
        <v>10620</v>
      </c>
      <c r="F18675" s="1119" t="s">
        <v>3632</v>
      </c>
      <c r="G18675" s="1146">
        <v>35</v>
      </c>
      <c r="I18675" s="72"/>
      <c r="K18675" s="70"/>
    </row>
    <row r="18676" spans="1:12" hidden="1" outlineLevel="1">
      <c r="A18676" s="714" t="s">
        <v>464</v>
      </c>
      <c r="B18676" s="1326">
        <v>43499</v>
      </c>
      <c r="C18676" s="1327" t="s">
        <v>6501</v>
      </c>
      <c r="D18676" s="1328">
        <v>1130</v>
      </c>
      <c r="E18676" s="72"/>
      <c r="F18676" s="772" t="s">
        <v>9394</v>
      </c>
      <c r="G18676" s="773">
        <f>D18707</f>
        <v>180</v>
      </c>
      <c r="I18676" s="72"/>
      <c r="K18676" s="70"/>
    </row>
    <row r="18677" spans="1:12" hidden="1" outlineLevel="1">
      <c r="A18677" s="709" t="s">
        <v>7600</v>
      </c>
      <c r="B18677" s="710">
        <v>43524</v>
      </c>
      <c r="C18677" s="711" t="s">
        <v>10493</v>
      </c>
      <c r="D18677" s="1901">
        <v>35</v>
      </c>
      <c r="E18677" s="72"/>
      <c r="F18677" s="772" t="s">
        <v>112</v>
      </c>
      <c r="G18677" s="773">
        <f>D18705</f>
        <v>903</v>
      </c>
      <c r="I18677" s="72"/>
      <c r="K18677" s="70"/>
    </row>
    <row r="18678" spans="1:12" hidden="1" outlineLevel="1">
      <c r="A18678" s="709" t="s">
        <v>7600</v>
      </c>
      <c r="B18678" s="710" t="s">
        <v>608</v>
      </c>
      <c r="C18678" s="711" t="s">
        <v>8992</v>
      </c>
      <c r="D18678" s="1901" t="s">
        <v>608</v>
      </c>
      <c r="E18678" s="72"/>
      <c r="F18678" s="772" t="s">
        <v>6</v>
      </c>
      <c r="G18678" s="1146">
        <f>D18673</f>
        <v>9000</v>
      </c>
      <c r="I18678" s="72"/>
      <c r="K18678" s="70"/>
    </row>
    <row r="18679" spans="1:12" hidden="1" outlineLevel="1">
      <c r="A18679" s="709" t="s">
        <v>7600</v>
      </c>
      <c r="B18679" s="710" t="s">
        <v>608</v>
      </c>
      <c r="C18679" s="711" t="s">
        <v>8991</v>
      </c>
      <c r="D18679" s="1901" t="s">
        <v>608</v>
      </c>
      <c r="E18679" s="72"/>
      <c r="F18679" s="772" t="s">
        <v>3732</v>
      </c>
      <c r="G18679" s="773">
        <f>D18671</f>
        <v>1000</v>
      </c>
      <c r="I18679" s="72"/>
      <c r="K18679" s="70"/>
    </row>
    <row r="18680" spans="1:12" hidden="1" outlineLevel="1">
      <c r="A18680" s="709" t="s">
        <v>7600</v>
      </c>
      <c r="B18680" s="710" t="s">
        <v>608</v>
      </c>
      <c r="C18680" s="709" t="s">
        <v>8990</v>
      </c>
      <c r="D18680" s="1901" t="s">
        <v>608</v>
      </c>
      <c r="E18680" s="72"/>
      <c r="F18680" s="772" t="s">
        <v>531</v>
      </c>
      <c r="G18680" s="1146">
        <f>D18672</f>
        <v>1970</v>
      </c>
      <c r="I18680" s="72"/>
      <c r="K18680" s="70"/>
    </row>
    <row r="18681" spans="1:12" hidden="1" outlineLevel="1">
      <c r="A18681" s="1478" t="s">
        <v>8738</v>
      </c>
      <c r="B18681" s="1479" t="s">
        <v>608</v>
      </c>
      <c r="C18681" s="1478" t="s">
        <v>9285</v>
      </c>
      <c r="D18681" s="1480" t="s">
        <v>608</v>
      </c>
      <c r="E18681" s="72"/>
      <c r="F18681" s="280" t="s">
        <v>195</v>
      </c>
      <c r="G18681" s="294">
        <f>SUM(G18676:G18680)</f>
        <v>13053</v>
      </c>
      <c r="I18681" s="72"/>
      <c r="K18681" s="70"/>
    </row>
    <row r="18682" spans="1:12" hidden="1" outlineLevel="1">
      <c r="A18682" s="1398" t="s">
        <v>7256</v>
      </c>
      <c r="B18682" s="1399">
        <v>43513</v>
      </c>
      <c r="C18682" s="1400" t="s">
        <v>27</v>
      </c>
      <c r="D18682" s="1401">
        <v>1296.82</v>
      </c>
      <c r="E18682" s="72"/>
      <c r="I18682" s="72"/>
      <c r="K18682" s="70"/>
    </row>
    <row r="18683" spans="1:12" hidden="1" outlineLevel="1">
      <c r="A18683" s="709" t="s">
        <v>7600</v>
      </c>
      <c r="B18683" s="710" t="s">
        <v>608</v>
      </c>
      <c r="C18683" s="711" t="s">
        <v>3304</v>
      </c>
      <c r="D18683" s="710" t="s">
        <v>608</v>
      </c>
      <c r="E18683" s="1711"/>
      <c r="I18683" s="72"/>
      <c r="K18683" s="225"/>
    </row>
    <row r="18684" spans="1:12" hidden="1" outlineLevel="1">
      <c r="A18684" s="709" t="s">
        <v>7600</v>
      </c>
      <c r="B18684" s="710" t="s">
        <v>608</v>
      </c>
      <c r="C18684" s="711" t="s">
        <v>614</v>
      </c>
      <c r="D18684" s="710" t="s">
        <v>608</v>
      </c>
      <c r="E18684" s="1711"/>
      <c r="I18684" s="32"/>
      <c r="K18684" s="225"/>
    </row>
    <row r="18685" spans="1:12" hidden="1" outlineLevel="1">
      <c r="A18685" s="709" t="s">
        <v>10607</v>
      </c>
      <c r="B18685" s="710">
        <v>43501</v>
      </c>
      <c r="C18685" s="709" t="s">
        <v>3305</v>
      </c>
      <c r="D18685" s="590">
        <v>349</v>
      </c>
      <c r="E18685" s="183"/>
    </row>
    <row r="18686" spans="1:12" hidden="1" outlineLevel="1">
      <c r="A18686" s="545" t="s">
        <v>7431</v>
      </c>
      <c r="B18686" s="1520">
        <v>43496</v>
      </c>
      <c r="C18686" s="547" t="s">
        <v>7425</v>
      </c>
      <c r="D18686" s="1366">
        <v>32500</v>
      </c>
      <c r="E18686" s="733"/>
      <c r="G18686" s="2"/>
    </row>
    <row r="18687" spans="1:12" hidden="1" outlineLevel="1">
      <c r="A18687" s="545" t="s">
        <v>7431</v>
      </c>
      <c r="B18687" s="1520">
        <v>43496</v>
      </c>
      <c r="C18687" s="547" t="s">
        <v>7426</v>
      </c>
      <c r="D18687" s="1366">
        <v>30000</v>
      </c>
      <c r="E18687" s="28"/>
      <c r="F18687" s="630"/>
      <c r="G18687" s="630"/>
      <c r="H18687" s="1009"/>
      <c r="I18687" s="72"/>
      <c r="K18687" s="13"/>
      <c r="L18687" s="13"/>
    </row>
    <row r="18688" spans="1:12" hidden="1" outlineLevel="1">
      <c r="A18688" s="545" t="s">
        <v>7431</v>
      </c>
      <c r="B18688" s="1520">
        <v>43496</v>
      </c>
      <c r="C18688" s="547" t="s">
        <v>8819</v>
      </c>
      <c r="D18688" s="1366">
        <v>2500</v>
      </c>
      <c r="E18688" s="28"/>
      <c r="F18688" s="630"/>
      <c r="G18688" s="630"/>
      <c r="H18688" s="1009"/>
      <c r="I18688" s="72"/>
      <c r="K18688" s="13"/>
      <c r="L18688" s="13"/>
    </row>
    <row r="18689" spans="1:12" hidden="1" outlineLevel="1">
      <c r="A18689" s="545" t="s">
        <v>8802</v>
      </c>
      <c r="B18689" s="1520">
        <v>43496</v>
      </c>
      <c r="C18689" s="547" t="s">
        <v>7420</v>
      </c>
      <c r="D18689" s="1366">
        <v>7315</v>
      </c>
      <c r="E18689" s="28"/>
      <c r="F18689" s="630"/>
      <c r="G18689" s="630"/>
      <c r="H18689" s="1009"/>
      <c r="I18689" s="72"/>
      <c r="K18689" s="225"/>
      <c r="L18689" s="13"/>
    </row>
    <row r="18690" spans="1:12" hidden="1" outlineLevel="1">
      <c r="A18690" s="545" t="s">
        <v>8802</v>
      </c>
      <c r="B18690" s="1520" t="s">
        <v>608</v>
      </c>
      <c r="C18690" s="547" t="s">
        <v>7422</v>
      </c>
      <c r="D18690" s="691" t="s">
        <v>608</v>
      </c>
      <c r="E18690" s="28"/>
      <c r="F18690" s="630"/>
      <c r="G18690" s="630"/>
      <c r="I18690" s="72"/>
      <c r="J18690" s="236"/>
      <c r="K18690" s="2"/>
      <c r="L18690" s="13"/>
    </row>
    <row r="18691" spans="1:12" hidden="1" outlineLevel="1">
      <c r="A18691" s="545" t="s">
        <v>7431</v>
      </c>
      <c r="B18691" s="1520" t="s">
        <v>608</v>
      </c>
      <c r="C18691" s="547" t="s">
        <v>7423</v>
      </c>
      <c r="D18691" s="691" t="s">
        <v>608</v>
      </c>
      <c r="E18691" s="28"/>
      <c r="H18691" s="1009"/>
      <c r="I18691" s="72"/>
      <c r="J18691" s="236"/>
      <c r="K18691" s="2"/>
      <c r="L18691" s="13"/>
    </row>
    <row r="18692" spans="1:12" hidden="1" outlineLevel="1">
      <c r="D18692" s="1"/>
      <c r="E18692" s="28"/>
      <c r="H18692" s="1009"/>
      <c r="I18692" s="249"/>
      <c r="J18692" s="236"/>
      <c r="K18692" s="2"/>
      <c r="L18692" s="13"/>
    </row>
    <row r="18693" spans="1:12" ht="15.75" hidden="1" outlineLevel="1">
      <c r="A18693" s="1273" t="s">
        <v>7430</v>
      </c>
      <c r="B18693" s="1410">
        <v>43125</v>
      </c>
      <c r="C18693" s="1273" t="s">
        <v>7428</v>
      </c>
      <c r="D18693" s="1789">
        <v>45872.2</v>
      </c>
      <c r="E18693" s="1711">
        <v>43507</v>
      </c>
      <c r="I18693" s="249"/>
      <c r="J18693" s="236"/>
      <c r="K18693" s="2"/>
      <c r="L18693" s="13"/>
    </row>
    <row r="18694" spans="1:12" hidden="1" outlineLevel="1">
      <c r="A18694" s="1411" t="s">
        <v>7411</v>
      </c>
      <c r="B18694" s="1412">
        <v>43125</v>
      </c>
      <c r="C18694" s="1413" t="s">
        <v>7427</v>
      </c>
      <c r="D18694" s="1490">
        <v>1297</v>
      </c>
      <c r="E18694" s="1711">
        <v>43499</v>
      </c>
      <c r="H18694" s="1009"/>
      <c r="I18694" s="249"/>
      <c r="J18694" s="200"/>
      <c r="K18694" s="2"/>
      <c r="L18694" s="13"/>
    </row>
    <row r="18695" spans="1:12" hidden="1" outlineLevel="1">
      <c r="A18695" s="1407" t="s">
        <v>5208</v>
      </c>
      <c r="B18695" s="1408" t="s">
        <v>608</v>
      </c>
      <c r="C18695" s="1407" t="s">
        <v>7429</v>
      </c>
      <c r="D18695" s="1409" t="s">
        <v>608</v>
      </c>
      <c r="H18695" s="1009"/>
      <c r="I18695" s="249"/>
      <c r="J18695" s="200"/>
      <c r="K18695" s="2"/>
      <c r="L18695" s="13"/>
    </row>
    <row r="18696" spans="1:12" hidden="1" outlineLevel="1">
      <c r="A18696" s="1485" t="s">
        <v>8749</v>
      </c>
      <c r="B18696" s="1900">
        <v>43128</v>
      </c>
      <c r="C18696" s="1486" t="s">
        <v>9006</v>
      </c>
      <c r="D18696" s="1759">
        <v>349</v>
      </c>
      <c r="E18696" s="1711">
        <v>43503</v>
      </c>
      <c r="H18696" s="1009"/>
      <c r="I18696" s="249"/>
      <c r="J18696" s="200"/>
      <c r="K18696" s="2"/>
      <c r="L18696" s="13"/>
    </row>
    <row r="18697" spans="1:12" hidden="1" outlineLevel="1">
      <c r="E18697" s="1290"/>
      <c r="H18697" s="1009"/>
      <c r="I18697" s="249"/>
      <c r="K18697" s="13"/>
      <c r="L18697" s="13"/>
    </row>
    <row r="18698" spans="1:12" ht="15.75" hidden="1" outlineLevel="1">
      <c r="A18698" s="1273" t="s">
        <v>7430</v>
      </c>
      <c r="B18698" s="1410"/>
      <c r="C18698" s="1273" t="s">
        <v>7428</v>
      </c>
      <c r="D18698" s="1789">
        <v>21584.99</v>
      </c>
      <c r="E18698" s="1711">
        <v>43537</v>
      </c>
      <c r="H18698" s="1009"/>
      <c r="I18698" s="249"/>
      <c r="K18698" s="13"/>
      <c r="L18698" s="13"/>
    </row>
    <row r="18699" spans="1:12" hidden="1" outlineLevel="1">
      <c r="A18699" s="1411" t="s">
        <v>7411</v>
      </c>
      <c r="B18699" s="1412"/>
      <c r="C18699" s="1413" t="s">
        <v>7427</v>
      </c>
      <c r="D18699" s="1490">
        <v>1297</v>
      </c>
      <c r="E18699" s="1711">
        <v>43530</v>
      </c>
      <c r="G18699" s="13"/>
      <c r="I18699" s="249"/>
      <c r="J18699" s="236"/>
      <c r="K18699" s="2"/>
      <c r="L18699" s="13"/>
    </row>
    <row r="18700" spans="1:12" hidden="1" outlineLevel="1">
      <c r="A18700" s="1407" t="s">
        <v>5208</v>
      </c>
      <c r="B18700" s="1408" t="s">
        <v>608</v>
      </c>
      <c r="C18700" s="1407" t="s">
        <v>7429</v>
      </c>
      <c r="D18700" s="1408" t="s">
        <v>608</v>
      </c>
      <c r="G18700" s="13"/>
      <c r="H18700" s="1009"/>
      <c r="I18700" s="249"/>
      <c r="J18700" s="200"/>
      <c r="K18700" s="2"/>
      <c r="L18700" s="13"/>
    </row>
    <row r="18701" spans="1:12" hidden="1" outlineLevel="1">
      <c r="A18701" s="1485" t="s">
        <v>8749</v>
      </c>
      <c r="B18701" s="1900"/>
      <c r="C18701" s="1486" t="s">
        <v>9006</v>
      </c>
      <c r="D18701" s="1759">
        <v>3446</v>
      </c>
      <c r="E18701" s="1711">
        <v>43534</v>
      </c>
      <c r="H18701" s="1009"/>
      <c r="I18701" s="249"/>
      <c r="K18701" s="13"/>
      <c r="L18701" s="13"/>
    </row>
    <row r="18702" spans="1:12" hidden="1" outlineLevel="1">
      <c r="E18702" s="28"/>
      <c r="F18702" s="182"/>
      <c r="G18702" s="182"/>
      <c r="H18702" s="1009"/>
      <c r="I18702" s="249"/>
      <c r="K18702" s="13"/>
      <c r="L18702" s="13"/>
    </row>
    <row r="18703" spans="1:12" hidden="1" outlineLevel="1">
      <c r="A18703" s="438" t="s">
        <v>421</v>
      </c>
      <c r="B18703" s="549">
        <v>43516</v>
      </c>
      <c r="C18703" s="554" t="s">
        <v>10571</v>
      </c>
      <c r="D18703" s="587">
        <f>28*43</f>
        <v>1204</v>
      </c>
      <c r="I18703" s="249"/>
      <c r="K18703" s="13"/>
      <c r="L18703" s="13"/>
    </row>
    <row r="18704" spans="1:12" ht="30" hidden="1" outlineLevel="1">
      <c r="A18704" s="438" t="s">
        <v>6087</v>
      </c>
      <c r="B18704" s="549">
        <v>43516</v>
      </c>
      <c r="C18704" s="554" t="s">
        <v>10603</v>
      </c>
      <c r="D18704" s="587">
        <f>7*43</f>
        <v>301</v>
      </c>
      <c r="E18704" s="72"/>
      <c r="H18704" s="1009"/>
      <c r="I18704" s="249"/>
      <c r="K18704" s="13"/>
      <c r="L18704" s="13"/>
    </row>
    <row r="18705" spans="1:12" hidden="1" outlineLevel="1">
      <c r="A18705" s="438" t="s">
        <v>421</v>
      </c>
      <c r="B18705" s="549">
        <v>43516</v>
      </c>
      <c r="C18705" s="554" t="s">
        <v>195</v>
      </c>
      <c r="D18705" s="587">
        <f>D18703-D18704</f>
        <v>903</v>
      </c>
      <c r="E18705" s="28"/>
      <c r="H18705" s="1009"/>
      <c r="I18705" s="249"/>
      <c r="K18705" s="13"/>
      <c r="L18705" s="13"/>
    </row>
    <row r="18706" spans="1:12" hidden="1" outlineLevel="1">
      <c r="D18706" s="1"/>
      <c r="E18706" s="28"/>
      <c r="H18706" s="1009"/>
      <c r="I18706" s="249"/>
      <c r="K18706" s="13"/>
      <c r="L18706" s="13"/>
    </row>
    <row r="18707" spans="1:12" hidden="1" outlineLevel="1">
      <c r="A18707" s="438" t="s">
        <v>421</v>
      </c>
      <c r="B18707" s="549">
        <v>43499</v>
      </c>
      <c r="C18707" s="554" t="s">
        <v>2598</v>
      </c>
      <c r="D18707" s="587">
        <v>180</v>
      </c>
      <c r="E18707" s="28"/>
      <c r="H18707" s="1009"/>
      <c r="I18707" s="249"/>
      <c r="K18707" s="13"/>
      <c r="L18707" s="13"/>
    </row>
    <row r="18708" spans="1:12" hidden="1" outlineLevel="1">
      <c r="B18708" s="249"/>
      <c r="E18708" s="399"/>
      <c r="F18708" s="182"/>
      <c r="G18708" s="182"/>
      <c r="H18708" s="1009"/>
      <c r="I18708" s="249"/>
      <c r="K18708" s="13"/>
      <c r="L18708" s="13"/>
    </row>
    <row r="18709" spans="1:12" hidden="1" outlineLevel="1">
      <c r="B18709" s="1600">
        <v>43497</v>
      </c>
      <c r="C18709" s="1" t="s">
        <v>289</v>
      </c>
      <c r="D18709" s="1755">
        <v>170</v>
      </c>
      <c r="F18709" s="1817" t="s">
        <v>10062</v>
      </c>
      <c r="G18709" s="1818">
        <v>414</v>
      </c>
      <c r="I18709" s="249"/>
      <c r="K18709" s="13"/>
      <c r="L18709" s="13"/>
    </row>
    <row r="18710" spans="1:12" hidden="1" outlineLevel="1">
      <c r="B18710" s="1600">
        <v>43497</v>
      </c>
      <c r="C18710" s="1754" t="s">
        <v>246</v>
      </c>
      <c r="D18710" s="1755">
        <v>100</v>
      </c>
      <c r="F18710" s="1722"/>
      <c r="G18710" s="1822"/>
      <c r="H18710" s="1009"/>
      <c r="I18710" s="32"/>
      <c r="K18710" s="13"/>
      <c r="L18710" s="13"/>
    </row>
    <row r="18711" spans="1:12" hidden="1" outlineLevel="1">
      <c r="B18711" s="1600">
        <v>43497</v>
      </c>
      <c r="C18711" s="1754" t="s">
        <v>10582</v>
      </c>
      <c r="D18711" s="1755">
        <v>165</v>
      </c>
      <c r="F18711" s="1" t="s">
        <v>10514</v>
      </c>
      <c r="G18711" s="631">
        <v>500</v>
      </c>
      <c r="H18711" s="1009"/>
      <c r="I18711" s="32"/>
      <c r="K18711" s="13"/>
      <c r="L18711" s="13"/>
    </row>
    <row r="18712" spans="1:12" hidden="1" outlineLevel="1">
      <c r="B18712" s="1600">
        <v>43498</v>
      </c>
      <c r="C18712" s="1754" t="s">
        <v>12</v>
      </c>
      <c r="D18712" s="1755">
        <v>150</v>
      </c>
      <c r="F18712" s="1" t="s">
        <v>10515</v>
      </c>
      <c r="G18712" s="1718">
        <v>406</v>
      </c>
      <c r="I18712" s="32"/>
      <c r="K18712" s="13"/>
      <c r="L18712" s="13"/>
    </row>
    <row r="18713" spans="1:12" hidden="1" outlineLevel="1">
      <c r="B18713" s="1600">
        <v>43498</v>
      </c>
      <c r="C18713" s="1754" t="s">
        <v>177</v>
      </c>
      <c r="D18713" s="1755">
        <v>10</v>
      </c>
      <c r="F18713" s="956"/>
      <c r="G18713" s="1718"/>
      <c r="I18713" s="32"/>
      <c r="K18713" s="13"/>
      <c r="L18713" s="13"/>
    </row>
    <row r="18714" spans="1:12" hidden="1" outlineLevel="1">
      <c r="B18714" s="1600">
        <v>43498</v>
      </c>
      <c r="C18714" s="956" t="s">
        <v>114</v>
      </c>
      <c r="D18714" s="1193">
        <v>115</v>
      </c>
      <c r="F18714" s="956" t="s">
        <v>10062</v>
      </c>
      <c r="G18714" s="1718">
        <f>G18709+G18711-G18712</f>
        <v>508</v>
      </c>
      <c r="H18714" s="1009"/>
      <c r="I18714" s="32"/>
      <c r="K18714" s="13"/>
      <c r="L18714" s="13"/>
    </row>
    <row r="18715" spans="1:12" hidden="1" outlineLevel="1">
      <c r="B18715" s="1600">
        <v>43498</v>
      </c>
      <c r="C18715" s="1732" t="s">
        <v>9642</v>
      </c>
      <c r="D18715" s="1602">
        <v>120</v>
      </c>
      <c r="F18715" s="1" t="s">
        <v>10652</v>
      </c>
      <c r="G18715" s="1718">
        <v>200</v>
      </c>
      <c r="H18715" s="1009"/>
      <c r="I18715" s="32"/>
      <c r="K18715" s="13"/>
      <c r="L18715" s="13"/>
    </row>
    <row r="18716" spans="1:12" hidden="1" outlineLevel="1">
      <c r="B18716" s="1600">
        <v>43498</v>
      </c>
      <c r="C18716" s="1732" t="s">
        <v>246</v>
      </c>
      <c r="D18716" s="1602">
        <v>60</v>
      </c>
      <c r="F18716" s="1888"/>
      <c r="G18716" s="631">
        <f>SUM(G18714:G18715)</f>
        <v>708</v>
      </c>
      <c r="I18716" s="32"/>
      <c r="K18716" s="13"/>
      <c r="L18716" s="13"/>
    </row>
    <row r="18717" spans="1:12" hidden="1" outlineLevel="1">
      <c r="B18717" s="1600">
        <v>43498</v>
      </c>
      <c r="C18717" s="1732" t="s">
        <v>2951</v>
      </c>
      <c r="D18717" s="1602">
        <v>60</v>
      </c>
      <c r="F18717" s="1" t="s">
        <v>10653</v>
      </c>
      <c r="G18717" s="1718">
        <f>54*7</f>
        <v>378</v>
      </c>
      <c r="I18717" s="32"/>
      <c r="K18717" s="13"/>
      <c r="L18717" s="13"/>
    </row>
    <row r="18718" spans="1:12" hidden="1" outlineLevel="1">
      <c r="B18718" s="1600">
        <v>43498</v>
      </c>
      <c r="C18718" s="1732" t="s">
        <v>10591</v>
      </c>
      <c r="D18718" s="1602">
        <v>50</v>
      </c>
      <c r="F18718" s="956" t="s">
        <v>10062</v>
      </c>
      <c r="G18718" s="631">
        <f>G18716-G18717</f>
        <v>330</v>
      </c>
      <c r="I18718" s="32"/>
      <c r="K18718" s="13"/>
      <c r="L18718" s="13"/>
    </row>
    <row r="18719" spans="1:12" hidden="1" outlineLevel="1">
      <c r="B18719" s="1600">
        <v>43498</v>
      </c>
      <c r="C18719" s="1" t="s">
        <v>173</v>
      </c>
      <c r="D18719" s="2">
        <v>100</v>
      </c>
      <c r="I18719" s="32"/>
      <c r="K18719" s="13"/>
      <c r="L18719" s="13"/>
    </row>
    <row r="18720" spans="1:12" hidden="1" outlineLevel="1">
      <c r="B18720" s="1600">
        <v>43499</v>
      </c>
      <c r="C18720" s="1732" t="s">
        <v>12</v>
      </c>
      <c r="D18720" s="1775">
        <v>150</v>
      </c>
      <c r="E18720" s="151"/>
      <c r="I18720" s="32"/>
      <c r="K18720" s="13"/>
      <c r="L18720" s="13"/>
    </row>
    <row r="18721" spans="2:12" hidden="1" outlineLevel="1">
      <c r="B18721" s="1600">
        <v>43499</v>
      </c>
      <c r="C18721" s="1732" t="s">
        <v>177</v>
      </c>
      <c r="D18721" s="1775">
        <v>20</v>
      </c>
      <c r="I18721" s="32"/>
      <c r="K18721" s="13"/>
      <c r="L18721" s="13"/>
    </row>
    <row r="18722" spans="2:12" hidden="1" outlineLevel="1">
      <c r="B18722" s="1600">
        <v>43499</v>
      </c>
      <c r="C18722" s="1754" t="s">
        <v>5687</v>
      </c>
      <c r="D18722" s="1755">
        <v>33</v>
      </c>
      <c r="E18722" s="956"/>
      <c r="I18722" s="32"/>
      <c r="K18722" s="13"/>
      <c r="L18722" s="13"/>
    </row>
    <row r="18723" spans="2:12" hidden="1" outlineLevel="1">
      <c r="B18723" s="1600">
        <v>43499</v>
      </c>
      <c r="C18723" s="956" t="s">
        <v>246</v>
      </c>
      <c r="D18723" s="1738">
        <v>50</v>
      </c>
      <c r="I18723" s="32"/>
      <c r="K18723" s="13"/>
      <c r="L18723" s="13"/>
    </row>
    <row r="18724" spans="2:12" hidden="1" outlineLevel="1">
      <c r="B18724" s="1600">
        <v>43499</v>
      </c>
      <c r="C18724" s="956" t="s">
        <v>942</v>
      </c>
      <c r="D18724" s="1738">
        <v>60</v>
      </c>
      <c r="I18724" s="32"/>
      <c r="K18724" s="13"/>
      <c r="L18724" s="13"/>
    </row>
    <row r="18725" spans="2:12" hidden="1" outlineLevel="1">
      <c r="B18725" s="1600">
        <v>43499</v>
      </c>
      <c r="C18725" s="956" t="s">
        <v>114</v>
      </c>
      <c r="D18725" s="1738">
        <v>340</v>
      </c>
      <c r="I18725" s="32"/>
      <c r="K18725" s="13"/>
      <c r="L18725" s="13"/>
    </row>
    <row r="18726" spans="2:12" hidden="1" outlineLevel="1">
      <c r="B18726" s="1600">
        <v>43499</v>
      </c>
      <c r="C18726" s="1754" t="s">
        <v>48</v>
      </c>
      <c r="D18726" s="1738">
        <v>60</v>
      </c>
      <c r="E18726" s="956"/>
      <c r="I18726" s="32"/>
      <c r="K18726" s="13"/>
    </row>
    <row r="18727" spans="2:12" hidden="1" outlineLevel="1">
      <c r="B18727" s="1600">
        <v>43499</v>
      </c>
      <c r="C18727" s="956" t="s">
        <v>80</v>
      </c>
      <c r="D18727" s="1738">
        <v>60</v>
      </c>
      <c r="E18727" s="956"/>
      <c r="I18727" s="32"/>
      <c r="K18727" s="13"/>
    </row>
    <row r="18728" spans="2:12" hidden="1" outlineLevel="1">
      <c r="B18728" s="1600">
        <v>43499</v>
      </c>
      <c r="C18728" s="1" t="s">
        <v>10624</v>
      </c>
      <c r="D18728" s="2">
        <v>400</v>
      </c>
      <c r="I18728" s="32"/>
      <c r="K18728" s="13"/>
    </row>
    <row r="18729" spans="2:12" hidden="1" outlineLevel="1">
      <c r="B18729" s="1600">
        <v>43500</v>
      </c>
      <c r="C18729" s="1" t="s">
        <v>525</v>
      </c>
      <c r="D18729" s="1755">
        <v>240</v>
      </c>
      <c r="E18729" s="956"/>
      <c r="I18729" s="32"/>
      <c r="J18729" s="2"/>
      <c r="K18729" s="13"/>
    </row>
    <row r="18730" spans="2:12" hidden="1" outlineLevel="1">
      <c r="B18730" s="1600">
        <v>43500</v>
      </c>
      <c r="C18730" s="1" t="s">
        <v>114</v>
      </c>
      <c r="D18730" s="1755">
        <v>100</v>
      </c>
      <c r="E18730" s="956"/>
      <c r="K18730" s="13"/>
    </row>
    <row r="18731" spans="2:12" hidden="1" outlineLevel="1">
      <c r="B18731" s="1600">
        <v>43500</v>
      </c>
      <c r="C18731" s="1754" t="s">
        <v>5333</v>
      </c>
      <c r="D18731" s="1755">
        <v>200</v>
      </c>
      <c r="F18731" s="1722"/>
      <c r="G18731" s="1723"/>
      <c r="I18731" s="32"/>
      <c r="K18731" s="13"/>
    </row>
    <row r="18732" spans="2:12" hidden="1" outlineLevel="1">
      <c r="B18732" s="1600">
        <v>43500</v>
      </c>
      <c r="C18732" s="956" t="s">
        <v>111</v>
      </c>
      <c r="D18732" s="1193">
        <v>70</v>
      </c>
      <c r="F18732" s="956"/>
      <c r="G18732" s="956"/>
      <c r="H18732" s="1009"/>
      <c r="K18732" s="13"/>
    </row>
    <row r="18733" spans="2:12" hidden="1" outlineLevel="1">
      <c r="B18733" s="1600">
        <v>43500</v>
      </c>
      <c r="C18733" s="1732" t="s">
        <v>246</v>
      </c>
      <c r="D18733" s="1602">
        <v>100</v>
      </c>
      <c r="F18733" s="730" t="s">
        <v>666</v>
      </c>
      <c r="G18733" s="1102" t="s">
        <v>10630</v>
      </c>
      <c r="H18733" s="1820"/>
      <c r="K18733" s="13"/>
    </row>
    <row r="18734" spans="2:12" hidden="1" outlineLevel="1">
      <c r="B18734" s="1600">
        <v>43500</v>
      </c>
      <c r="C18734" s="1732" t="s">
        <v>942</v>
      </c>
      <c r="D18734" s="1602">
        <v>30</v>
      </c>
      <c r="F18734" s="730" t="s">
        <v>10621</v>
      </c>
      <c r="G18734" s="1809">
        <v>3500</v>
      </c>
      <c r="H18734" s="1009"/>
      <c r="K18734" s="13"/>
    </row>
    <row r="18735" spans="2:12" hidden="1" outlineLevel="1">
      <c r="B18735" s="1600">
        <v>43500</v>
      </c>
      <c r="C18735" s="1732" t="s">
        <v>10606</v>
      </c>
      <c r="D18735" s="1602">
        <v>500</v>
      </c>
      <c r="F18735" s="730" t="s">
        <v>10622</v>
      </c>
      <c r="G18735" s="1809">
        <v>2000</v>
      </c>
      <c r="K18735" s="13"/>
    </row>
    <row r="18736" spans="2:12" hidden="1" outlineLevel="1">
      <c r="B18736" s="1600">
        <v>43501</v>
      </c>
      <c r="C18736" s="1732" t="s">
        <v>246</v>
      </c>
      <c r="D18736" s="1602">
        <v>80</v>
      </c>
      <c r="F18736" s="730" t="s">
        <v>10623</v>
      </c>
      <c r="G18736" s="1809">
        <v>1000</v>
      </c>
      <c r="K18736" s="13"/>
    </row>
    <row r="18737" spans="2:11" hidden="1" outlineLevel="1">
      <c r="B18737" s="1600">
        <v>43501</v>
      </c>
      <c r="C18737" s="1732" t="s">
        <v>114</v>
      </c>
      <c r="D18737" s="1775">
        <v>100</v>
      </c>
      <c r="E18737" s="956"/>
      <c r="F18737" s="730" t="s">
        <v>10625</v>
      </c>
      <c r="G18737" s="1809">
        <v>500</v>
      </c>
    </row>
    <row r="18738" spans="2:11" hidden="1" outlineLevel="1">
      <c r="B18738" s="1600">
        <v>43501</v>
      </c>
      <c r="C18738" s="1732" t="s">
        <v>23</v>
      </c>
      <c r="D18738" s="1775">
        <v>100</v>
      </c>
      <c r="F18738" s="730" t="s">
        <v>10626</v>
      </c>
      <c r="G18738" s="1809">
        <v>2000</v>
      </c>
      <c r="K18738" s="13"/>
    </row>
    <row r="18739" spans="2:11" hidden="1" outlineLevel="1">
      <c r="B18739" s="1600">
        <v>43502</v>
      </c>
      <c r="C18739" s="1754" t="s">
        <v>525</v>
      </c>
      <c r="D18739" s="1755">
        <v>340</v>
      </c>
      <c r="F18739" s="730" t="s">
        <v>10629</v>
      </c>
      <c r="G18739" s="1923">
        <f>SUM(G18734:G18738)</f>
        <v>9000</v>
      </c>
      <c r="H18739" s="1009" t="s">
        <v>7673</v>
      </c>
    </row>
    <row r="18740" spans="2:11" hidden="1" outlineLevel="1">
      <c r="B18740" s="1600">
        <v>43502</v>
      </c>
      <c r="C18740" s="1754" t="s">
        <v>111</v>
      </c>
      <c r="D18740" s="1755">
        <v>50</v>
      </c>
      <c r="E18740" s="956"/>
      <c r="F18740" s="1922" t="s">
        <v>10638</v>
      </c>
      <c r="G18740" s="1923">
        <v>400</v>
      </c>
      <c r="H18740" s="1009" t="s">
        <v>7673</v>
      </c>
    </row>
    <row r="18741" spans="2:11" hidden="1" outlineLevel="1">
      <c r="B18741" s="1600">
        <v>43503</v>
      </c>
      <c r="C18741" s="1754" t="s">
        <v>525</v>
      </c>
      <c r="D18741" s="1755">
        <v>250</v>
      </c>
      <c r="G18741" s="399"/>
    </row>
    <row r="18742" spans="2:11" hidden="1" outlineLevel="1">
      <c r="B18742" s="1600">
        <v>43503</v>
      </c>
      <c r="C18742" s="956" t="s">
        <v>10611</v>
      </c>
      <c r="D18742" s="1193">
        <v>100</v>
      </c>
      <c r="I18742" s="72"/>
      <c r="K18742" s="2"/>
    </row>
    <row r="18743" spans="2:11" hidden="1" outlineLevel="1">
      <c r="B18743" s="1600">
        <v>43503</v>
      </c>
      <c r="C18743" s="1732" t="s">
        <v>23</v>
      </c>
      <c r="D18743" s="1602">
        <v>140</v>
      </c>
      <c r="F18743" s="1227" t="s">
        <v>10637</v>
      </c>
      <c r="G18743" s="1924">
        <v>100</v>
      </c>
      <c r="I18743" s="32"/>
      <c r="K18743" s="2"/>
    </row>
    <row r="18744" spans="2:11" hidden="1" outlineLevel="1">
      <c r="B18744" s="1600">
        <v>43504</v>
      </c>
      <c r="C18744" s="1732" t="s">
        <v>525</v>
      </c>
      <c r="D18744" s="1602">
        <v>150</v>
      </c>
      <c r="F18744" s="1227" t="s">
        <v>10610</v>
      </c>
      <c r="G18744" s="1924">
        <v>1410</v>
      </c>
    </row>
    <row r="18745" spans="2:11" hidden="1" outlineLevel="1">
      <c r="B18745" s="1600">
        <v>43504</v>
      </c>
      <c r="C18745" s="1732" t="s">
        <v>23</v>
      </c>
      <c r="D18745" s="1602">
        <v>515</v>
      </c>
      <c r="F18745" s="956"/>
      <c r="G18745" s="1718"/>
    </row>
    <row r="18746" spans="2:11" hidden="1" outlineLevel="1">
      <c r="B18746" s="1600">
        <v>43504</v>
      </c>
      <c r="C18746" s="1732" t="s">
        <v>246</v>
      </c>
      <c r="D18746" s="1602">
        <v>60</v>
      </c>
      <c r="F18746" s="956"/>
      <c r="G18746" s="1718"/>
    </row>
    <row r="18747" spans="2:11" hidden="1" outlineLevel="1">
      <c r="B18747" s="1600">
        <v>43505</v>
      </c>
      <c r="C18747" s="1732" t="s">
        <v>172</v>
      </c>
      <c r="D18747" s="1775">
        <v>20</v>
      </c>
      <c r="E18747" s="956"/>
      <c r="F18747" s="1724"/>
      <c r="G18747" s="1727"/>
    </row>
    <row r="18748" spans="2:11" hidden="1" outlineLevel="1">
      <c r="B18748" s="1600">
        <v>43505</v>
      </c>
      <c r="C18748" s="1732" t="s">
        <v>289</v>
      </c>
      <c r="D18748" s="1775">
        <v>290</v>
      </c>
      <c r="E18748" s="956"/>
      <c r="F18748" s="956"/>
      <c r="G18748" s="1193"/>
    </row>
    <row r="18749" spans="2:11" hidden="1" outlineLevel="1">
      <c r="B18749" s="1600">
        <v>43505</v>
      </c>
      <c r="C18749" s="1754" t="s">
        <v>10612</v>
      </c>
      <c r="D18749" s="1755">
        <v>2500</v>
      </c>
      <c r="F18749" s="956"/>
      <c r="G18749" s="1193"/>
    </row>
    <row r="18750" spans="2:11" hidden="1" outlineLevel="1">
      <c r="B18750" s="1600">
        <v>43505</v>
      </c>
      <c r="C18750" s="1754" t="s">
        <v>516</v>
      </c>
      <c r="D18750" s="1755">
        <v>40</v>
      </c>
      <c r="F18750" s="1193"/>
      <c r="G18750" s="1193"/>
      <c r="H18750" s="2"/>
      <c r="I18750" s="2"/>
    </row>
    <row r="18751" spans="2:11" hidden="1" outlineLevel="1">
      <c r="B18751" s="1600">
        <v>43505</v>
      </c>
      <c r="C18751" s="1754" t="s">
        <v>10613</v>
      </c>
      <c r="D18751" s="1755">
        <v>160</v>
      </c>
      <c r="E18751" s="956"/>
      <c r="F18751" s="1193"/>
      <c r="G18751" s="1193"/>
      <c r="H18751" s="2"/>
      <c r="I18751" s="2"/>
    </row>
    <row r="18752" spans="2:11" hidden="1" outlineLevel="1">
      <c r="B18752" s="1600">
        <v>43505</v>
      </c>
      <c r="C18752" s="956" t="s">
        <v>850</v>
      </c>
      <c r="D18752" s="1193">
        <v>280</v>
      </c>
      <c r="F18752" s="956"/>
      <c r="G18752" s="1193"/>
      <c r="H18752" s="2"/>
      <c r="I18752" s="2"/>
    </row>
    <row r="18753" spans="2:9" hidden="1" outlineLevel="1">
      <c r="B18753" s="1600">
        <v>43505</v>
      </c>
      <c r="C18753" s="1754" t="s">
        <v>10614</v>
      </c>
      <c r="D18753" s="1755">
        <v>190</v>
      </c>
      <c r="F18753" s="1193"/>
      <c r="G18753" s="1193"/>
      <c r="H18753" s="2"/>
      <c r="I18753" s="2"/>
    </row>
    <row r="18754" spans="2:9" hidden="1" outlineLevel="1">
      <c r="B18754" s="1600">
        <v>43505</v>
      </c>
      <c r="C18754" s="1754" t="s">
        <v>246</v>
      </c>
      <c r="D18754" s="1755">
        <v>90</v>
      </c>
      <c r="F18754" s="1193"/>
      <c r="G18754" s="1193"/>
      <c r="H18754" s="2"/>
      <c r="I18754" s="2"/>
    </row>
    <row r="18755" spans="2:9" hidden="1" outlineLevel="1">
      <c r="B18755" s="1600">
        <v>43505</v>
      </c>
      <c r="C18755" s="1061" t="s">
        <v>3325</v>
      </c>
      <c r="D18755" s="1415">
        <v>60</v>
      </c>
      <c r="F18755" s="956"/>
      <c r="G18755" s="1193"/>
      <c r="H18755" s="2"/>
      <c r="I18755" s="2"/>
    </row>
    <row r="18756" spans="2:9" hidden="1" outlineLevel="1">
      <c r="B18756" s="1600">
        <v>43505</v>
      </c>
      <c r="C18756" s="1061" t="s">
        <v>172</v>
      </c>
      <c r="D18756" s="1415">
        <v>10</v>
      </c>
      <c r="F18756" s="956"/>
      <c r="G18756" s="1193"/>
      <c r="H18756" s="2"/>
      <c r="I18756" s="2"/>
    </row>
    <row r="18757" spans="2:9" hidden="1" outlineLevel="1">
      <c r="B18757" s="1600">
        <v>43505</v>
      </c>
      <c r="C18757" s="1732" t="s">
        <v>4747</v>
      </c>
      <c r="D18757" s="1602">
        <v>150</v>
      </c>
      <c r="F18757" s="956"/>
      <c r="G18757" s="1193"/>
      <c r="H18757" s="2"/>
    </row>
    <row r="18758" spans="2:9" hidden="1" outlineLevel="1">
      <c r="B18758" s="1600">
        <v>43505</v>
      </c>
      <c r="C18758" s="1732" t="s">
        <v>114</v>
      </c>
      <c r="D18758" s="1602">
        <v>135</v>
      </c>
      <c r="E18758" s="956"/>
      <c r="F18758" s="1722"/>
      <c r="G18758" s="1728"/>
      <c r="H18758" s="2"/>
    </row>
    <row r="18759" spans="2:9" hidden="1" outlineLevel="1">
      <c r="B18759" s="1600">
        <v>43505</v>
      </c>
      <c r="C18759" s="1" t="s">
        <v>506</v>
      </c>
      <c r="D18759" s="2">
        <v>500</v>
      </c>
      <c r="F18759" s="956"/>
      <c r="G18759" s="1193"/>
      <c r="H18759" s="7"/>
    </row>
    <row r="18760" spans="2:9" hidden="1" outlineLevel="1">
      <c r="B18760" s="1600">
        <v>43506</v>
      </c>
      <c r="C18760" s="1" t="s">
        <v>10624</v>
      </c>
      <c r="D18760" s="2">
        <v>400</v>
      </c>
      <c r="F18760" s="1722"/>
      <c r="G18760" s="1728"/>
      <c r="H18760" s="7"/>
    </row>
    <row r="18761" spans="2:9" hidden="1" outlineLevel="1">
      <c r="B18761" s="1600">
        <v>43506</v>
      </c>
      <c r="C18761" s="1" t="s">
        <v>51</v>
      </c>
      <c r="D18761" s="2">
        <v>380</v>
      </c>
      <c r="E18761" s="956"/>
      <c r="F18761" s="956"/>
      <c r="G18761" s="956"/>
      <c r="H18761" s="7"/>
    </row>
    <row r="18762" spans="2:9" hidden="1" outlineLevel="1">
      <c r="B18762" s="1600">
        <v>43506</v>
      </c>
      <c r="C18762" s="1754" t="s">
        <v>111</v>
      </c>
      <c r="D18762" s="1755">
        <v>70</v>
      </c>
      <c r="F18762" s="1193"/>
      <c r="G18762" s="1193"/>
    </row>
    <row r="18763" spans="2:9" hidden="1" outlineLevel="1">
      <c r="B18763" s="1600">
        <v>43506</v>
      </c>
      <c r="C18763" s="1754" t="s">
        <v>246</v>
      </c>
      <c r="D18763" s="1755">
        <v>50</v>
      </c>
      <c r="E18763" s="956"/>
      <c r="F18763" s="1193"/>
      <c r="G18763" s="1193"/>
    </row>
    <row r="18764" spans="2:9" hidden="1" outlineLevel="1">
      <c r="B18764" s="1600">
        <v>43507</v>
      </c>
      <c r="C18764" s="956" t="s">
        <v>10635</v>
      </c>
      <c r="D18764" s="1193">
        <v>200</v>
      </c>
      <c r="E18764" s="956"/>
      <c r="F18764" s="956"/>
      <c r="G18764" s="1193"/>
    </row>
    <row r="18765" spans="2:9" hidden="1" outlineLevel="1">
      <c r="B18765" s="1600">
        <v>43507</v>
      </c>
      <c r="C18765" s="956" t="s">
        <v>525</v>
      </c>
      <c r="D18765" s="1602">
        <v>340</v>
      </c>
      <c r="E18765" s="956"/>
      <c r="F18765" s="1193"/>
      <c r="G18765" s="1193"/>
    </row>
    <row r="18766" spans="2:9" hidden="1" outlineLevel="1">
      <c r="B18766" s="1600">
        <v>43508</v>
      </c>
      <c r="C18766" s="1732" t="s">
        <v>23</v>
      </c>
      <c r="D18766" s="1602">
        <v>80</v>
      </c>
      <c r="E18766" s="956"/>
      <c r="F18766" s="956"/>
      <c r="G18766" s="1193"/>
    </row>
    <row r="18767" spans="2:9" hidden="1" outlineLevel="1">
      <c r="B18767" s="1600">
        <v>43508</v>
      </c>
      <c r="C18767" s="1061" t="s">
        <v>18</v>
      </c>
      <c r="D18767" s="1415">
        <v>90</v>
      </c>
      <c r="E18767" s="956"/>
      <c r="F18767" s="956"/>
      <c r="G18767" s="1193"/>
    </row>
    <row r="18768" spans="2:9" hidden="1" outlineLevel="1">
      <c r="B18768" s="1600">
        <v>43508</v>
      </c>
      <c r="C18768" s="1732" t="s">
        <v>525</v>
      </c>
      <c r="D18768" s="1602">
        <v>340</v>
      </c>
      <c r="F18768" s="1193"/>
      <c r="G18768" s="1193"/>
    </row>
    <row r="18769" spans="2:15" hidden="1" outlineLevel="1">
      <c r="B18769" s="1600">
        <v>43509</v>
      </c>
      <c r="C18769" s="1061" t="s">
        <v>525</v>
      </c>
      <c r="D18769" s="1415">
        <v>430</v>
      </c>
      <c r="E18769" s="956"/>
      <c r="F18769" s="956"/>
      <c r="G18769" s="956"/>
    </row>
    <row r="18770" spans="2:15" hidden="1" outlineLevel="1">
      <c r="B18770" s="1600">
        <v>43509</v>
      </c>
      <c r="C18770" s="1732" t="s">
        <v>10636</v>
      </c>
      <c r="D18770" s="1602">
        <v>200</v>
      </c>
      <c r="F18770" s="1193"/>
      <c r="G18770" s="956"/>
    </row>
    <row r="18771" spans="2:15" hidden="1" outlineLevel="1">
      <c r="B18771" s="1600">
        <v>43510</v>
      </c>
      <c r="C18771" s="956" t="s">
        <v>10635</v>
      </c>
      <c r="D18771" s="1775">
        <v>200</v>
      </c>
      <c r="E18771" s="956"/>
      <c r="F18771" s="1730"/>
      <c r="G18771" s="1193"/>
    </row>
    <row r="18772" spans="2:15" hidden="1" outlineLevel="1">
      <c r="B18772" s="1600">
        <v>43510</v>
      </c>
      <c r="C18772" s="1754" t="s">
        <v>525</v>
      </c>
      <c r="D18772" s="1755">
        <v>360</v>
      </c>
      <c r="F18772" s="956"/>
      <c r="G18772" s="956"/>
    </row>
    <row r="18773" spans="2:15" hidden="1" outlineLevel="1">
      <c r="B18773" s="1600">
        <v>43511</v>
      </c>
      <c r="C18773" s="1754" t="s">
        <v>3325</v>
      </c>
      <c r="D18773" s="1755">
        <v>100</v>
      </c>
      <c r="F18773" s="956"/>
      <c r="G18773" s="1193"/>
    </row>
    <row r="18774" spans="2:15" hidden="1" outlineLevel="1">
      <c r="B18774" s="1600">
        <v>43511</v>
      </c>
      <c r="C18774" s="1732" t="s">
        <v>525</v>
      </c>
      <c r="D18774" s="1775">
        <v>400</v>
      </c>
      <c r="F18774" s="1731"/>
      <c r="G18774" s="1193"/>
    </row>
    <row r="18775" spans="2:15" hidden="1" outlineLevel="1">
      <c r="B18775" s="1600">
        <v>43511</v>
      </c>
      <c r="C18775" s="1754" t="s">
        <v>23</v>
      </c>
      <c r="D18775" s="1755">
        <v>70</v>
      </c>
      <c r="E18775" s="956"/>
      <c r="F18775" s="956"/>
      <c r="G18775" s="956"/>
    </row>
    <row r="18776" spans="2:15" hidden="1" outlineLevel="1">
      <c r="B18776" s="1600">
        <v>43512</v>
      </c>
      <c r="C18776" s="1754" t="s">
        <v>401</v>
      </c>
      <c r="D18776" s="1755">
        <v>60</v>
      </c>
      <c r="E18776" s="956"/>
      <c r="F18776" s="956"/>
      <c r="G18776" s="956"/>
      <c r="H18776"/>
      <c r="I18776"/>
      <c r="J18776"/>
      <c r="K18776"/>
      <c r="L18776"/>
      <c r="M18776"/>
      <c r="N18776"/>
      <c r="O18776"/>
    </row>
    <row r="18777" spans="2:15" hidden="1" outlineLevel="1">
      <c r="B18777" s="1600">
        <v>43512</v>
      </c>
      <c r="C18777" s="1732" t="s">
        <v>7133</v>
      </c>
      <c r="D18777" s="1775">
        <v>60</v>
      </c>
      <c r="E18777" s="956"/>
      <c r="F18777" s="956"/>
      <c r="G18777" s="956"/>
    </row>
    <row r="18778" spans="2:15" hidden="1" outlineLevel="1">
      <c r="B18778" s="1600">
        <v>43512</v>
      </c>
      <c r="C18778" s="1732" t="s">
        <v>6313</v>
      </c>
      <c r="D18778" s="1775">
        <v>500</v>
      </c>
      <c r="F18778" s="956"/>
      <c r="G18778" s="956"/>
      <c r="I18778" s="32"/>
      <c r="K18778" s="2"/>
    </row>
    <row r="18779" spans="2:15" hidden="1" outlineLevel="1">
      <c r="B18779" s="1600">
        <v>43512</v>
      </c>
      <c r="C18779" s="1754" t="s">
        <v>246</v>
      </c>
      <c r="D18779" s="1755">
        <v>90</v>
      </c>
      <c r="E18779" s="956"/>
      <c r="F18779" s="956"/>
      <c r="G18779" s="956"/>
      <c r="I18779" s="32"/>
      <c r="K18779" s="2"/>
    </row>
    <row r="18780" spans="2:15" hidden="1" outlineLevel="1">
      <c r="B18780" s="1600">
        <v>43512</v>
      </c>
      <c r="C18780" s="1754" t="s">
        <v>918</v>
      </c>
      <c r="D18780" s="1755">
        <v>60</v>
      </c>
      <c r="E18780" s="956"/>
      <c r="F18780" s="1193"/>
      <c r="G18780" s="956"/>
    </row>
    <row r="18781" spans="2:15" hidden="1" outlineLevel="1">
      <c r="B18781" s="1600">
        <v>43512</v>
      </c>
      <c r="C18781" s="1754" t="s">
        <v>114</v>
      </c>
      <c r="D18781" s="1755">
        <v>90</v>
      </c>
      <c r="F18781" s="1730"/>
      <c r="G18781" s="1193"/>
    </row>
    <row r="18782" spans="2:15" hidden="1" outlineLevel="1">
      <c r="B18782" s="1600">
        <v>43512</v>
      </c>
      <c r="C18782" s="956" t="s">
        <v>336</v>
      </c>
      <c r="D18782" s="1193">
        <v>70</v>
      </c>
      <c r="E18782" s="956"/>
      <c r="F18782" s="956"/>
      <c r="G18782" s="956"/>
    </row>
    <row r="18783" spans="2:15" hidden="1" outlineLevel="1">
      <c r="B18783" s="1600">
        <v>43512</v>
      </c>
      <c r="C18783" s="1732" t="s">
        <v>51</v>
      </c>
      <c r="D18783" s="1602">
        <v>20</v>
      </c>
      <c r="F18783" s="956"/>
      <c r="G18783" s="1193"/>
    </row>
    <row r="18784" spans="2:15" hidden="1" outlineLevel="1">
      <c r="B18784" s="1600">
        <v>43513</v>
      </c>
      <c r="C18784" s="1732" t="s">
        <v>289</v>
      </c>
      <c r="D18784" s="1602">
        <v>470</v>
      </c>
      <c r="E18784" s="956"/>
      <c r="F18784" s="1731"/>
      <c r="G18784" s="1193"/>
    </row>
    <row r="18785" spans="2:10" hidden="1" outlineLevel="1">
      <c r="B18785" s="1600">
        <v>43514</v>
      </c>
      <c r="C18785" s="1" t="s">
        <v>525</v>
      </c>
      <c r="D18785" s="1602">
        <v>450</v>
      </c>
    </row>
    <row r="18786" spans="2:10" hidden="1" outlineLevel="1">
      <c r="B18786" s="1600">
        <v>43514</v>
      </c>
      <c r="C18786" s="1" t="s">
        <v>23</v>
      </c>
      <c r="D18786" s="1602">
        <v>250</v>
      </c>
    </row>
    <row r="18787" spans="2:10" hidden="1" outlineLevel="1">
      <c r="B18787" s="1600">
        <v>43514</v>
      </c>
      <c r="C18787" s="1" t="s">
        <v>5333</v>
      </c>
      <c r="D18787" s="1602">
        <v>250</v>
      </c>
    </row>
    <row r="18788" spans="2:10" hidden="1" outlineLevel="1">
      <c r="B18788" s="1600">
        <v>43514</v>
      </c>
      <c r="C18788" s="956" t="s">
        <v>10635</v>
      </c>
      <c r="D18788" s="1602">
        <v>500</v>
      </c>
    </row>
    <row r="18789" spans="2:10" hidden="1" outlineLevel="1">
      <c r="B18789" s="1600">
        <v>43514</v>
      </c>
      <c r="C18789" s="956" t="s">
        <v>205</v>
      </c>
      <c r="D18789" s="1602">
        <v>40</v>
      </c>
    </row>
    <row r="18790" spans="2:10" hidden="1" outlineLevel="1">
      <c r="B18790" s="1600">
        <v>43515</v>
      </c>
      <c r="C18790" s="1193" t="s">
        <v>10651</v>
      </c>
      <c r="D18790" s="1602">
        <v>120</v>
      </c>
    </row>
    <row r="18791" spans="2:10" hidden="1" outlineLevel="1">
      <c r="B18791" s="1600">
        <v>43515</v>
      </c>
      <c r="C18791" s="1193" t="s">
        <v>114</v>
      </c>
      <c r="D18791" s="1602">
        <v>80</v>
      </c>
    </row>
    <row r="18792" spans="2:10" hidden="1" outlineLevel="1">
      <c r="B18792" s="1600">
        <v>43515</v>
      </c>
      <c r="C18792" s="1193" t="s">
        <v>111</v>
      </c>
      <c r="D18792" s="1602">
        <v>50</v>
      </c>
      <c r="E18792" s="7"/>
    </row>
    <row r="18793" spans="2:10" hidden="1" outlineLevel="1">
      <c r="B18793" s="1600">
        <v>43515</v>
      </c>
      <c r="C18793" s="956" t="s">
        <v>57</v>
      </c>
      <c r="D18793" s="1602">
        <v>200</v>
      </c>
      <c r="E18793" s="7"/>
    </row>
    <row r="18794" spans="2:10" hidden="1" outlineLevel="1">
      <c r="B18794" s="1600">
        <v>43516</v>
      </c>
      <c r="C18794" s="956" t="s">
        <v>525</v>
      </c>
      <c r="D18794" s="1193">
        <v>350</v>
      </c>
      <c r="F18794" s="956"/>
      <c r="G18794" s="956"/>
    </row>
    <row r="18795" spans="2:10" hidden="1" outlineLevel="1">
      <c r="B18795" s="1600">
        <v>43516</v>
      </c>
      <c r="C18795" s="1" t="s">
        <v>114</v>
      </c>
      <c r="D18795" s="1193">
        <v>20</v>
      </c>
    </row>
    <row r="18796" spans="2:10" hidden="1" outlineLevel="1">
      <c r="B18796" s="1600">
        <v>43516</v>
      </c>
      <c r="C18796" s="1" t="s">
        <v>246</v>
      </c>
      <c r="D18796" s="1193">
        <v>70</v>
      </c>
    </row>
    <row r="18797" spans="2:10" hidden="1" outlineLevel="1">
      <c r="B18797" s="1600">
        <v>43516</v>
      </c>
      <c r="C18797" s="1" t="s">
        <v>23</v>
      </c>
      <c r="D18797" s="1193">
        <v>210</v>
      </c>
      <c r="H18797" s="7"/>
    </row>
    <row r="18798" spans="2:10" hidden="1" outlineLevel="1">
      <c r="B18798" s="1600">
        <v>43517</v>
      </c>
      <c r="C18798" s="956" t="s">
        <v>246</v>
      </c>
      <c r="D18798" s="1193">
        <v>150</v>
      </c>
      <c r="H18798" s="7"/>
    </row>
    <row r="18799" spans="2:10" hidden="1" outlineLevel="1">
      <c r="B18799" s="1600">
        <v>43517</v>
      </c>
      <c r="C18799" s="956" t="s">
        <v>8248</v>
      </c>
      <c r="D18799" s="1193">
        <v>20</v>
      </c>
      <c r="J18799" s="7"/>
    </row>
    <row r="18800" spans="2:10" hidden="1" outlineLevel="1">
      <c r="B18800" s="1600">
        <v>43518</v>
      </c>
      <c r="C18800" s="1193" t="s">
        <v>3325</v>
      </c>
      <c r="D18800" s="1193">
        <v>100</v>
      </c>
      <c r="J18800" s="7"/>
    </row>
    <row r="18801" spans="2:8" hidden="1" outlineLevel="1">
      <c r="B18801" s="1600">
        <v>43518</v>
      </c>
      <c r="C18801" s="1193" t="s">
        <v>246</v>
      </c>
      <c r="D18801" s="1193">
        <v>90</v>
      </c>
    </row>
    <row r="18802" spans="2:8" hidden="1" outlineLevel="1">
      <c r="B18802" s="1600">
        <v>43518</v>
      </c>
      <c r="C18802" s="1193" t="s">
        <v>289</v>
      </c>
      <c r="D18802" s="1193">
        <v>600</v>
      </c>
      <c r="E18802" s="7"/>
      <c r="H18802" s="2"/>
    </row>
    <row r="18803" spans="2:8" hidden="1" outlineLevel="1">
      <c r="B18803" s="1600">
        <v>43519</v>
      </c>
      <c r="C18803" s="956" t="s">
        <v>114</v>
      </c>
      <c r="D18803" s="1193">
        <v>50</v>
      </c>
      <c r="E18803" s="7"/>
    </row>
    <row r="18804" spans="2:8" hidden="1" outlineLevel="1">
      <c r="B18804" s="1600">
        <v>43519</v>
      </c>
      <c r="C18804" s="956" t="s">
        <v>10654</v>
      </c>
      <c r="D18804" s="1193">
        <v>50</v>
      </c>
      <c r="E18804" s="956"/>
      <c r="F18804" s="956"/>
      <c r="G18804" s="956"/>
    </row>
    <row r="18805" spans="2:8" hidden="1" outlineLevel="1">
      <c r="B18805" s="1600">
        <v>43519</v>
      </c>
      <c r="C18805" s="1" t="s">
        <v>246</v>
      </c>
      <c r="D18805" s="1193">
        <v>100</v>
      </c>
    </row>
    <row r="18806" spans="2:8" hidden="1" outlineLevel="1">
      <c r="B18806" s="1600">
        <v>43519</v>
      </c>
      <c r="C18806" s="1" t="s">
        <v>1178</v>
      </c>
      <c r="D18806" s="1193">
        <v>80</v>
      </c>
    </row>
    <row r="18807" spans="2:8" hidden="1" outlineLevel="1">
      <c r="B18807" s="1600">
        <v>43519</v>
      </c>
      <c r="C18807" s="1" t="s">
        <v>401</v>
      </c>
      <c r="D18807" s="1193">
        <v>50</v>
      </c>
      <c r="E18807" s="956"/>
    </row>
    <row r="18808" spans="2:8" hidden="1" outlineLevel="1">
      <c r="B18808" s="1600">
        <v>43519</v>
      </c>
      <c r="C18808" s="1" t="s">
        <v>5687</v>
      </c>
      <c r="D18808" s="1193">
        <v>70</v>
      </c>
    </row>
    <row r="18809" spans="2:8" hidden="1" outlineLevel="1">
      <c r="B18809" s="1600">
        <v>43519</v>
      </c>
      <c r="C18809" s="1" t="s">
        <v>10661</v>
      </c>
      <c r="D18809" s="1193">
        <v>5000</v>
      </c>
    </row>
    <row r="18810" spans="2:8" hidden="1" outlineLevel="1">
      <c r="B18810" s="1600">
        <v>43520</v>
      </c>
      <c r="C18810" s="956" t="s">
        <v>506</v>
      </c>
      <c r="D18810" s="1193">
        <v>900</v>
      </c>
    </row>
    <row r="18811" spans="2:8" hidden="1" outlineLevel="1">
      <c r="B18811" s="1600">
        <v>43520</v>
      </c>
      <c r="C18811" s="956" t="s">
        <v>114</v>
      </c>
      <c r="D18811" s="1193">
        <v>90</v>
      </c>
    </row>
    <row r="18812" spans="2:8" hidden="1" outlineLevel="1">
      <c r="B18812" s="1600">
        <v>43520</v>
      </c>
      <c r="C18812" s="1193" t="s">
        <v>23</v>
      </c>
      <c r="D18812" s="1193">
        <v>80</v>
      </c>
    </row>
    <row r="18813" spans="2:8" hidden="1" outlineLevel="1">
      <c r="B18813" s="1600">
        <v>43521</v>
      </c>
      <c r="C18813" s="1193" t="s">
        <v>525</v>
      </c>
      <c r="D18813" s="1193">
        <v>270</v>
      </c>
    </row>
    <row r="18814" spans="2:8" hidden="1" outlineLevel="1">
      <c r="B18814" s="1600">
        <v>43521</v>
      </c>
      <c r="C18814" s="1193" t="s">
        <v>23</v>
      </c>
      <c r="D18814" s="1193">
        <v>250</v>
      </c>
      <c r="E18814" s="7"/>
    </row>
    <row r="18815" spans="2:8" hidden="1" outlineLevel="1">
      <c r="B18815" s="1600">
        <v>43522</v>
      </c>
      <c r="C18815" s="956" t="s">
        <v>525</v>
      </c>
      <c r="D18815" s="1193">
        <v>230</v>
      </c>
      <c r="E18815" s="7"/>
    </row>
    <row r="18816" spans="2:8" hidden="1" outlineLevel="1">
      <c r="B18816" s="1600">
        <v>43522</v>
      </c>
      <c r="C18816" s="1" t="s">
        <v>10663</v>
      </c>
      <c r="D18816" s="1193">
        <v>50</v>
      </c>
    </row>
    <row r="18817" spans="1:12" hidden="1" outlineLevel="1">
      <c r="B18817" s="1600">
        <v>43522</v>
      </c>
      <c r="C18817" s="1" t="s">
        <v>246</v>
      </c>
      <c r="D18817" s="1193">
        <v>60</v>
      </c>
    </row>
    <row r="18818" spans="1:12" hidden="1" outlineLevel="1">
      <c r="B18818" s="1600">
        <v>43523</v>
      </c>
      <c r="C18818" s="1" t="s">
        <v>12</v>
      </c>
      <c r="D18818" s="1193">
        <v>280</v>
      </c>
    </row>
    <row r="18819" spans="1:12" hidden="1" outlineLevel="1">
      <c r="B18819" s="1600">
        <v>43523</v>
      </c>
      <c r="C18819" s="1" t="s">
        <v>114</v>
      </c>
      <c r="D18819" s="1193">
        <v>30</v>
      </c>
    </row>
    <row r="18820" spans="1:12" hidden="1" outlineLevel="1">
      <c r="B18820" s="1600">
        <v>43523</v>
      </c>
      <c r="C18820" s="1" t="s">
        <v>525</v>
      </c>
      <c r="D18820" s="1193">
        <v>390</v>
      </c>
    </row>
    <row r="18821" spans="1:12" hidden="1" outlineLevel="1">
      <c r="B18821" s="1600">
        <v>43523</v>
      </c>
      <c r="C18821" s="1" t="s">
        <v>23</v>
      </c>
      <c r="D18821" s="1193">
        <v>100</v>
      </c>
    </row>
    <row r="18822" spans="1:12" hidden="1" outlineLevel="1">
      <c r="B18822" s="1600">
        <v>43523</v>
      </c>
      <c r="C18822" s="1" t="s">
        <v>246</v>
      </c>
      <c r="D18822" s="2">
        <v>100</v>
      </c>
    </row>
    <row r="18823" spans="1:12" hidden="1" outlineLevel="1">
      <c r="B18823" s="1600">
        <v>43523</v>
      </c>
      <c r="C18823" s="1" t="s">
        <v>2401</v>
      </c>
      <c r="D18823" s="2">
        <v>200</v>
      </c>
    </row>
    <row r="18824" spans="1:12" hidden="1" outlineLevel="1">
      <c r="B18824" s="1600">
        <v>43523</v>
      </c>
      <c r="C18824" s="1" t="s">
        <v>6213</v>
      </c>
      <c r="D18824" s="2">
        <v>200</v>
      </c>
    </row>
    <row r="18825" spans="1:12" hidden="1" outlineLevel="1">
      <c r="B18825" s="1600">
        <v>43524</v>
      </c>
      <c r="C18825" s="1" t="s">
        <v>525</v>
      </c>
      <c r="D18825" s="2">
        <v>130</v>
      </c>
    </row>
    <row r="18826" spans="1:12" hidden="1" outlineLevel="1">
      <c r="B18826" s="1600">
        <v>43524</v>
      </c>
      <c r="C18826" s="1" t="s">
        <v>7133</v>
      </c>
      <c r="D18826" s="2">
        <v>60</v>
      </c>
      <c r="E18826" s="1" t="s">
        <v>3088</v>
      </c>
    </row>
    <row r="18827" spans="1:12" hidden="1" outlineLevel="1">
      <c r="B18827" s="1600">
        <v>43524</v>
      </c>
      <c r="C18827" s="1" t="s">
        <v>10664</v>
      </c>
      <c r="D18827" s="2">
        <v>150</v>
      </c>
      <c r="E18827" s="1">
        <v>1330</v>
      </c>
    </row>
    <row r="18828" spans="1:12" collapsed="1">
      <c r="B18828" s="1600"/>
    </row>
    <row r="18829" spans="1:12">
      <c r="B18829" s="2472">
        <v>43525</v>
      </c>
      <c r="C18829" s="2472"/>
      <c r="D18829" s="2472"/>
      <c r="E18829" s="2472"/>
      <c r="F18829" s="2472"/>
      <c r="G18829" s="2472"/>
      <c r="H18829" s="2472"/>
      <c r="I18829" s="2472"/>
      <c r="J18829" s="2472"/>
      <c r="K18829" s="2472"/>
      <c r="L18829" s="2472"/>
    </row>
    <row r="18830" spans="1:12" hidden="1" outlineLevel="1">
      <c r="B18830" s="2473" t="s">
        <v>0</v>
      </c>
      <c r="C18830" s="2473"/>
      <c r="D18830" s="2473"/>
      <c r="I18830" s="249"/>
      <c r="J18830" s="236"/>
      <c r="K18830" s="2"/>
    </row>
    <row r="18831" spans="1:12" hidden="1" outlineLevel="1">
      <c r="B18831" s="3" t="s">
        <v>115</v>
      </c>
      <c r="C18831" s="3" t="s">
        <v>116</v>
      </c>
      <c r="D18831" s="4" t="s">
        <v>4</v>
      </c>
      <c r="I18831" s="249"/>
      <c r="J18831" s="236"/>
      <c r="K18831" s="2"/>
    </row>
    <row r="18832" spans="1:12" hidden="1" outlineLevel="1">
      <c r="A18832" s="438" t="s">
        <v>7431</v>
      </c>
      <c r="B18832" s="1323">
        <v>43545</v>
      </c>
      <c r="C18832" s="463" t="s">
        <v>6436</v>
      </c>
      <c r="D18832" s="1002">
        <v>1000</v>
      </c>
      <c r="E18832" s="28"/>
      <c r="K18832" s="70"/>
    </row>
    <row r="18833" spans="1:11" hidden="1" outlineLevel="1">
      <c r="A18833" s="438" t="s">
        <v>7431</v>
      </c>
      <c r="B18833" s="1323">
        <v>43545</v>
      </c>
      <c r="C18833" s="463" t="s">
        <v>6437</v>
      </c>
      <c r="D18833" s="1002">
        <v>1875</v>
      </c>
      <c r="E18833" s="28"/>
      <c r="K18833" s="70"/>
    </row>
    <row r="18834" spans="1:11" hidden="1" outlineLevel="1">
      <c r="A18834" s="438" t="s">
        <v>421</v>
      </c>
      <c r="B18834" s="1323">
        <v>43534</v>
      </c>
      <c r="C18834" s="1324" t="s">
        <v>6</v>
      </c>
      <c r="D18834" s="1325">
        <v>2000</v>
      </c>
      <c r="E18834" s="28"/>
      <c r="K18834" s="70"/>
    </row>
    <row r="18835" spans="1:11" hidden="1" outlineLevel="1">
      <c r="A18835" s="438" t="s">
        <v>421</v>
      </c>
      <c r="B18835" s="1914" t="s">
        <v>608</v>
      </c>
      <c r="C18835" s="554" t="s">
        <v>475</v>
      </c>
      <c r="D18835" s="1325" t="s">
        <v>608</v>
      </c>
      <c r="E18835" s="1902"/>
      <c r="F18835" s="298" t="s">
        <v>4856</v>
      </c>
      <c r="G18835" s="298" t="s">
        <v>3065</v>
      </c>
      <c r="I18835" s="72"/>
      <c r="K18835" s="70"/>
    </row>
    <row r="18836" spans="1:11" hidden="1" outlineLevel="1">
      <c r="A18836" s="438" t="s">
        <v>421</v>
      </c>
      <c r="B18836" s="1323" t="s">
        <v>608</v>
      </c>
      <c r="C18836" s="554" t="s">
        <v>8676</v>
      </c>
      <c r="D18836" s="1325" t="s">
        <v>608</v>
      </c>
      <c r="E18836" s="184"/>
      <c r="F18836" s="1119" t="s">
        <v>3632</v>
      </c>
      <c r="G18836" s="1146">
        <v>0</v>
      </c>
      <c r="I18836" s="72"/>
      <c r="K18836" s="70"/>
    </row>
    <row r="18837" spans="1:11" hidden="1" outlineLevel="1">
      <c r="A18837" s="714" t="s">
        <v>464</v>
      </c>
      <c r="B18837" s="1326">
        <v>43553</v>
      </c>
      <c r="C18837" s="1327" t="s">
        <v>6501</v>
      </c>
      <c r="D18837" s="1328">
        <v>2110</v>
      </c>
      <c r="E18837" s="72">
        <v>43567</v>
      </c>
      <c r="F18837" s="772" t="s">
        <v>9394</v>
      </c>
      <c r="G18837" s="773">
        <f>D18870</f>
        <v>180</v>
      </c>
      <c r="I18837" s="72"/>
      <c r="K18837" s="70"/>
    </row>
    <row r="18838" spans="1:11" hidden="1" outlineLevel="1">
      <c r="A18838" s="709" t="s">
        <v>7600</v>
      </c>
      <c r="B18838" s="710">
        <v>43555</v>
      </c>
      <c r="C18838" s="711" t="s">
        <v>10493</v>
      </c>
      <c r="D18838" s="1901">
        <v>35</v>
      </c>
      <c r="E18838" s="72"/>
      <c r="F18838" s="772" t="s">
        <v>112</v>
      </c>
      <c r="G18838" s="773">
        <f>D18868</f>
        <v>1032</v>
      </c>
      <c r="I18838" s="72"/>
      <c r="K18838" s="70"/>
    </row>
    <row r="18839" spans="1:11" hidden="1" outlineLevel="1">
      <c r="A18839" s="709" t="s">
        <v>7600</v>
      </c>
      <c r="B18839" s="710">
        <v>43553</v>
      </c>
      <c r="C18839" s="711" t="s">
        <v>8992</v>
      </c>
      <c r="D18839" s="1901">
        <v>349</v>
      </c>
      <c r="E18839" s="72"/>
      <c r="F18839" s="772" t="s">
        <v>6</v>
      </c>
      <c r="G18839" s="1146">
        <f>D18834</f>
        <v>2000</v>
      </c>
      <c r="I18839" s="72"/>
      <c r="K18839" s="70"/>
    </row>
    <row r="18840" spans="1:11" hidden="1" outlineLevel="1">
      <c r="A18840" s="709" t="s">
        <v>7600</v>
      </c>
      <c r="B18840" s="710">
        <v>43553</v>
      </c>
      <c r="C18840" s="711" t="s">
        <v>8991</v>
      </c>
      <c r="D18840" s="1901">
        <v>349</v>
      </c>
      <c r="E18840" s="72"/>
      <c r="F18840" s="772" t="s">
        <v>3732</v>
      </c>
      <c r="G18840" s="773">
        <f>D18832</f>
        <v>1000</v>
      </c>
      <c r="I18840" s="72"/>
      <c r="K18840" s="70"/>
    </row>
    <row r="18841" spans="1:11" hidden="1" outlineLevel="1">
      <c r="A18841" s="709" t="s">
        <v>7600</v>
      </c>
      <c r="B18841" s="710">
        <v>43553</v>
      </c>
      <c r="C18841" s="709" t="s">
        <v>8990</v>
      </c>
      <c r="D18841" s="1901">
        <v>398</v>
      </c>
      <c r="E18841" s="72"/>
      <c r="F18841" s="772" t="s">
        <v>531</v>
      </c>
      <c r="G18841" s="1146">
        <f>D18833</f>
        <v>1875</v>
      </c>
      <c r="I18841" s="72"/>
      <c r="K18841" s="70"/>
    </row>
    <row r="18842" spans="1:11" hidden="1" outlineLevel="1">
      <c r="A18842" s="709" t="s">
        <v>7600</v>
      </c>
      <c r="B18842" s="710">
        <v>43539</v>
      </c>
      <c r="C18842" s="709" t="s">
        <v>9285</v>
      </c>
      <c r="D18842" s="1901">
        <v>349</v>
      </c>
      <c r="E18842" s="72"/>
      <c r="F18842" s="280" t="s">
        <v>195</v>
      </c>
      <c r="G18842" s="294">
        <f>SUM(G18837:G18841)</f>
        <v>6087</v>
      </c>
      <c r="I18842" s="72"/>
      <c r="K18842" s="70"/>
    </row>
    <row r="18843" spans="1:11" hidden="1" outlineLevel="1">
      <c r="A18843" s="1398" t="s">
        <v>7256</v>
      </c>
      <c r="B18843" s="1399">
        <v>43541</v>
      </c>
      <c r="C18843" s="1400" t="s">
        <v>27</v>
      </c>
      <c r="D18843" s="1401">
        <v>1296.82</v>
      </c>
      <c r="E18843" s="72"/>
      <c r="I18843" s="72"/>
      <c r="K18843" s="70"/>
    </row>
    <row r="18844" spans="1:11" hidden="1" outlineLevel="1">
      <c r="A18844" s="709" t="s">
        <v>7600</v>
      </c>
      <c r="B18844" s="710">
        <v>43525</v>
      </c>
      <c r="C18844" s="711" t="s">
        <v>3304</v>
      </c>
      <c r="D18844" s="1901">
        <v>403.56</v>
      </c>
      <c r="E18844" s="1711"/>
      <c r="I18844" s="72"/>
      <c r="K18844" s="225"/>
    </row>
    <row r="18845" spans="1:11" hidden="1" outlineLevel="1">
      <c r="A18845" s="709" t="s">
        <v>7600</v>
      </c>
      <c r="B18845" s="710">
        <v>43553</v>
      </c>
      <c r="C18845" s="711" t="s">
        <v>3304</v>
      </c>
      <c r="D18845" s="1901">
        <v>379.96</v>
      </c>
      <c r="E18845" s="1711"/>
      <c r="I18845" s="72"/>
      <c r="K18845" s="225"/>
    </row>
    <row r="18846" spans="1:11" hidden="1" outlineLevel="1">
      <c r="A18846" s="709" t="s">
        <v>7600</v>
      </c>
      <c r="B18846" s="710">
        <v>43525</v>
      </c>
      <c r="C18846" s="711" t="s">
        <v>614</v>
      </c>
      <c r="D18846" s="1901">
        <v>352.82</v>
      </c>
      <c r="E18846" s="1711"/>
      <c r="I18846" s="32"/>
      <c r="K18846" s="225"/>
    </row>
    <row r="18847" spans="1:11" hidden="1" outlineLevel="1">
      <c r="A18847" s="709" t="s">
        <v>7600</v>
      </c>
      <c r="B18847" s="710">
        <v>43553</v>
      </c>
      <c r="C18847" s="711" t="s">
        <v>614</v>
      </c>
      <c r="D18847" s="1901">
        <v>352.82</v>
      </c>
      <c r="E18847" s="1711"/>
      <c r="I18847" s="32"/>
      <c r="K18847" s="225"/>
    </row>
    <row r="18848" spans="1:11" hidden="1" outlineLevel="1">
      <c r="A18848" s="709" t="s">
        <v>10607</v>
      </c>
      <c r="B18848" s="710" t="s">
        <v>608</v>
      </c>
      <c r="C18848" s="709" t="s">
        <v>3305</v>
      </c>
      <c r="D18848" s="590" t="s">
        <v>608</v>
      </c>
      <c r="E18848" s="183"/>
    </row>
    <row r="18849" spans="1:12" hidden="1" outlineLevel="1">
      <c r="A18849" s="545" t="s">
        <v>7431</v>
      </c>
      <c r="B18849" s="1520">
        <v>43525</v>
      </c>
      <c r="C18849" s="547" t="s">
        <v>7425</v>
      </c>
      <c r="D18849" s="1366">
        <v>32500</v>
      </c>
      <c r="E18849" s="733"/>
      <c r="G18849" s="2"/>
    </row>
    <row r="18850" spans="1:12" hidden="1" outlineLevel="1">
      <c r="A18850" s="545" t="s">
        <v>7431</v>
      </c>
      <c r="B18850" s="1520">
        <v>43525</v>
      </c>
      <c r="C18850" s="547" t="s">
        <v>7426</v>
      </c>
      <c r="D18850" s="1366">
        <v>30000</v>
      </c>
      <c r="E18850" s="28"/>
      <c r="F18850" s="630"/>
      <c r="G18850" s="630"/>
      <c r="H18850" s="1009"/>
      <c r="I18850" s="72"/>
      <c r="K18850" s="13"/>
      <c r="L18850" s="13"/>
    </row>
    <row r="18851" spans="1:12" hidden="1" outlineLevel="1">
      <c r="A18851" s="545" t="s">
        <v>7431</v>
      </c>
      <c r="B18851" s="1520">
        <v>43525</v>
      </c>
      <c r="C18851" s="547" t="s">
        <v>8819</v>
      </c>
      <c r="D18851" s="1366">
        <v>2500</v>
      </c>
      <c r="E18851" s="28"/>
      <c r="F18851" s="630"/>
      <c r="G18851" s="630"/>
      <c r="H18851" s="1009"/>
      <c r="I18851" s="72"/>
      <c r="K18851" s="13"/>
      <c r="L18851" s="13"/>
    </row>
    <row r="18852" spans="1:12" hidden="1" outlineLevel="1">
      <c r="A18852" s="545" t="s">
        <v>8802</v>
      </c>
      <c r="B18852" s="1520">
        <v>43525</v>
      </c>
      <c r="C18852" s="547" t="s">
        <v>7420</v>
      </c>
      <c r="D18852" s="1366">
        <v>5630</v>
      </c>
      <c r="E18852" s="28"/>
      <c r="F18852" s="630"/>
      <c r="G18852" s="630"/>
      <c r="H18852" s="1009"/>
      <c r="I18852" s="72"/>
      <c r="K18852" s="225"/>
      <c r="L18852" s="13"/>
    </row>
    <row r="18853" spans="1:12" hidden="1" outlineLevel="1">
      <c r="A18853" s="545" t="s">
        <v>8802</v>
      </c>
      <c r="B18853" s="1520">
        <v>43525</v>
      </c>
      <c r="C18853" s="547" t="s">
        <v>7422</v>
      </c>
      <c r="D18853" s="1366">
        <v>1997</v>
      </c>
      <c r="E18853" s="28"/>
      <c r="F18853" s="630"/>
      <c r="G18853" s="630"/>
      <c r="I18853" s="72"/>
      <c r="J18853" s="236"/>
      <c r="K18853" s="2"/>
      <c r="L18853" s="13"/>
    </row>
    <row r="18854" spans="1:12" hidden="1" outlineLevel="1">
      <c r="A18854" s="545" t="s">
        <v>7431</v>
      </c>
      <c r="B18854" s="1520" t="s">
        <v>608</v>
      </c>
      <c r="C18854" s="547" t="s">
        <v>7423</v>
      </c>
      <c r="D18854" s="691" t="s">
        <v>608</v>
      </c>
      <c r="E18854" s="28"/>
      <c r="H18854" s="1009"/>
      <c r="I18854" s="72"/>
      <c r="J18854" s="236"/>
      <c r="K18854" s="2"/>
      <c r="L18854" s="13"/>
    </row>
    <row r="18855" spans="1:12" hidden="1" outlineLevel="1">
      <c r="D18855" s="1"/>
      <c r="E18855" s="28"/>
      <c r="H18855" s="1009"/>
      <c r="I18855" s="249"/>
      <c r="J18855" s="236"/>
      <c r="K18855" s="2"/>
      <c r="L18855" s="13"/>
    </row>
    <row r="18856" spans="1:12" ht="15.75" hidden="1" outlineLevel="1">
      <c r="A18856" s="1273" t="s">
        <v>7430</v>
      </c>
      <c r="B18856" s="1410">
        <v>43525</v>
      </c>
      <c r="C18856" s="1273" t="s">
        <v>7428</v>
      </c>
      <c r="D18856" s="1789">
        <v>21585</v>
      </c>
      <c r="E18856" s="1711">
        <v>43537</v>
      </c>
      <c r="I18856" s="249"/>
      <c r="J18856" s="236"/>
      <c r="K18856" s="2"/>
      <c r="L18856" s="13"/>
    </row>
    <row r="18857" spans="1:12" hidden="1" outlineLevel="1">
      <c r="A18857" s="1411" t="s">
        <v>7411</v>
      </c>
      <c r="B18857" s="1412">
        <v>43525</v>
      </c>
      <c r="C18857" s="1413" t="s">
        <v>7427</v>
      </c>
      <c r="D18857" s="1490">
        <v>1297</v>
      </c>
      <c r="E18857" s="1711">
        <v>43530</v>
      </c>
      <c r="H18857" s="1009"/>
      <c r="I18857" s="249"/>
      <c r="J18857" s="200"/>
      <c r="K18857" s="2"/>
      <c r="L18857" s="13"/>
    </row>
    <row r="18858" spans="1:12" hidden="1" outlineLevel="1">
      <c r="A18858" s="1407" t="s">
        <v>5208</v>
      </c>
      <c r="B18858" s="1408" t="s">
        <v>608</v>
      </c>
      <c r="C18858" s="1407" t="s">
        <v>7429</v>
      </c>
      <c r="D18858" s="1408" t="s">
        <v>608</v>
      </c>
      <c r="H18858" s="1009"/>
      <c r="I18858" s="249"/>
      <c r="J18858" s="200"/>
      <c r="K18858" s="2"/>
      <c r="L18858" s="13"/>
    </row>
    <row r="18859" spans="1:12" hidden="1" outlineLevel="1">
      <c r="A18859" s="1485" t="s">
        <v>8749</v>
      </c>
      <c r="B18859" s="1900">
        <v>43525</v>
      </c>
      <c r="C18859" s="1486" t="s">
        <v>9006</v>
      </c>
      <c r="D18859" s="1759">
        <v>3446</v>
      </c>
      <c r="E18859" s="1711">
        <v>43534</v>
      </c>
      <c r="H18859" s="1009"/>
      <c r="I18859" s="249"/>
      <c r="J18859" s="200"/>
      <c r="K18859" s="2"/>
      <c r="L18859" s="13"/>
    </row>
    <row r="18860" spans="1:12" hidden="1" outlineLevel="1">
      <c r="E18860" s="1290"/>
      <c r="H18860" s="1009"/>
      <c r="I18860" s="249"/>
      <c r="K18860" s="13"/>
      <c r="L18860" s="13"/>
    </row>
    <row r="18861" spans="1:12" ht="15.75" hidden="1" outlineLevel="1">
      <c r="A18861" s="1273" t="s">
        <v>7430</v>
      </c>
      <c r="B18861" s="1410">
        <v>43549</v>
      </c>
      <c r="C18861" s="1273" t="s">
        <v>7428</v>
      </c>
      <c r="D18861" s="1789">
        <v>15904.74</v>
      </c>
      <c r="E18861" s="1711">
        <v>43565</v>
      </c>
      <c r="H18861" s="1009"/>
      <c r="I18861" s="249"/>
      <c r="K18861" s="13"/>
      <c r="L18861" s="13"/>
    </row>
    <row r="18862" spans="1:12" hidden="1" outlineLevel="1">
      <c r="A18862" s="1411" t="s">
        <v>7411</v>
      </c>
      <c r="B18862" s="1412">
        <v>43540</v>
      </c>
      <c r="C18862" s="1413" t="s">
        <v>7427</v>
      </c>
      <c r="D18862" s="1490">
        <v>1296</v>
      </c>
      <c r="E18862" s="1711">
        <v>43558</v>
      </c>
      <c r="G18862" s="13"/>
      <c r="I18862" s="249"/>
      <c r="J18862" s="236"/>
      <c r="K18862" s="2"/>
      <c r="L18862" s="13"/>
    </row>
    <row r="18863" spans="1:12" hidden="1" outlineLevel="1">
      <c r="A18863" s="1407" t="s">
        <v>5208</v>
      </c>
      <c r="B18863" s="1408" t="s">
        <v>608</v>
      </c>
      <c r="C18863" s="1407" t="s">
        <v>7429</v>
      </c>
      <c r="D18863" s="1408" t="s">
        <v>608</v>
      </c>
      <c r="G18863" s="13"/>
      <c r="H18863" s="1009"/>
      <c r="I18863" s="249"/>
      <c r="J18863" s="200"/>
      <c r="K18863" s="2"/>
      <c r="L18863" s="13"/>
    </row>
    <row r="18864" spans="1:12" hidden="1" outlineLevel="1">
      <c r="A18864" s="1485" t="s">
        <v>8749</v>
      </c>
      <c r="B18864" s="1900">
        <v>43550</v>
      </c>
      <c r="C18864" s="1486" t="s">
        <v>9006</v>
      </c>
      <c r="D18864" s="1759">
        <v>6303</v>
      </c>
      <c r="E18864" s="1711" t="s">
        <v>10740</v>
      </c>
      <c r="H18864" s="1009"/>
      <c r="I18864" s="249"/>
      <c r="K18864" s="13"/>
      <c r="L18864" s="13"/>
    </row>
    <row r="18865" spans="1:12" hidden="1" outlineLevel="1">
      <c r="E18865" s="28"/>
      <c r="F18865" s="182"/>
      <c r="G18865" s="182"/>
      <c r="H18865" s="1009"/>
      <c r="I18865" s="249"/>
      <c r="K18865" s="13"/>
      <c r="L18865" s="13"/>
    </row>
    <row r="18866" spans="1:12" hidden="1" outlineLevel="1">
      <c r="A18866" s="438" t="s">
        <v>421</v>
      </c>
      <c r="B18866" s="549">
        <v>43537</v>
      </c>
      <c r="C18866" s="554" t="s">
        <v>10665</v>
      </c>
      <c r="D18866" s="587">
        <f>31*43</f>
        <v>1333</v>
      </c>
      <c r="I18866" s="249"/>
      <c r="K18866" s="13"/>
      <c r="L18866" s="13"/>
    </row>
    <row r="18867" spans="1:12" ht="30" hidden="1" outlineLevel="1">
      <c r="A18867" s="438" t="s">
        <v>6087</v>
      </c>
      <c r="B18867" s="549">
        <v>43537</v>
      </c>
      <c r="C18867" s="554" t="s">
        <v>10703</v>
      </c>
      <c r="D18867" s="587">
        <f>7*43</f>
        <v>301</v>
      </c>
      <c r="E18867" s="72"/>
      <c r="H18867" s="1009"/>
      <c r="I18867" s="249"/>
      <c r="K18867" s="13"/>
      <c r="L18867" s="13"/>
    </row>
    <row r="18868" spans="1:12" hidden="1" outlineLevel="1">
      <c r="A18868" s="438" t="s">
        <v>421</v>
      </c>
      <c r="B18868" s="549">
        <v>43537</v>
      </c>
      <c r="C18868" s="554" t="s">
        <v>195</v>
      </c>
      <c r="D18868" s="587">
        <f>D18866-D18867</f>
        <v>1032</v>
      </c>
      <c r="E18868" s="28"/>
      <c r="H18868" s="1009"/>
      <c r="I18868" s="249"/>
      <c r="K18868" s="13"/>
      <c r="L18868" s="13"/>
    </row>
    <row r="18869" spans="1:12" hidden="1" outlineLevel="1">
      <c r="D18869" s="1"/>
      <c r="E18869" s="28"/>
      <c r="H18869" s="1009"/>
      <c r="I18869" s="249"/>
      <c r="K18869" s="13"/>
      <c r="L18869" s="13"/>
    </row>
    <row r="18870" spans="1:12" hidden="1" outlineLevel="1">
      <c r="A18870" s="438" t="s">
        <v>421</v>
      </c>
      <c r="B18870" s="549">
        <v>43535</v>
      </c>
      <c r="C18870" s="554" t="s">
        <v>2598</v>
      </c>
      <c r="D18870" s="587">
        <v>180</v>
      </c>
      <c r="E18870" s="28"/>
      <c r="H18870" s="1009"/>
      <c r="I18870" s="249"/>
      <c r="K18870" s="13"/>
      <c r="L18870" s="13"/>
    </row>
    <row r="18871" spans="1:12" hidden="1" outlineLevel="1">
      <c r="B18871" s="249"/>
      <c r="E18871" s="399"/>
      <c r="F18871" s="182"/>
      <c r="G18871" s="182"/>
      <c r="H18871" s="1009"/>
      <c r="I18871" s="249"/>
      <c r="K18871" s="13"/>
      <c r="L18871" s="13"/>
    </row>
    <row r="18872" spans="1:12" hidden="1" outlineLevel="1">
      <c r="B18872" s="1600">
        <v>43525</v>
      </c>
      <c r="C18872" s="1" t="s">
        <v>2316</v>
      </c>
      <c r="D18872" s="1755">
        <v>200</v>
      </c>
      <c r="F18872" s="1817" t="s">
        <v>10062</v>
      </c>
      <c r="G18872" s="1818">
        <v>414</v>
      </c>
      <c r="I18872" s="249"/>
      <c r="K18872" s="13"/>
      <c r="L18872" s="13"/>
    </row>
    <row r="18873" spans="1:12" hidden="1" outlineLevel="1">
      <c r="B18873" s="1600">
        <v>43525</v>
      </c>
      <c r="C18873" s="1754" t="s">
        <v>10666</v>
      </c>
      <c r="D18873" s="1755">
        <v>300</v>
      </c>
      <c r="F18873" s="1722"/>
      <c r="G18873" s="1822"/>
      <c r="H18873" s="1009"/>
      <c r="I18873" s="32"/>
      <c r="K18873" s="13"/>
      <c r="L18873" s="13"/>
    </row>
    <row r="18874" spans="1:12" hidden="1" outlineLevel="1">
      <c r="B18874" s="1600">
        <v>43525</v>
      </c>
      <c r="C18874" s="1754" t="s">
        <v>525</v>
      </c>
      <c r="D18874" s="1755">
        <v>170</v>
      </c>
      <c r="F18874" s="1" t="s">
        <v>10514</v>
      </c>
      <c r="G18874" s="631">
        <v>500</v>
      </c>
      <c r="H18874" s="1009"/>
      <c r="I18874" s="32"/>
      <c r="K18874" s="13"/>
      <c r="L18874" s="13"/>
    </row>
    <row r="18875" spans="1:12" hidden="1" outlineLevel="1">
      <c r="B18875" s="1600">
        <v>43525</v>
      </c>
      <c r="C18875" s="1754" t="s">
        <v>10693</v>
      </c>
      <c r="D18875" s="1755">
        <v>130</v>
      </c>
      <c r="F18875" s="1" t="s">
        <v>10515</v>
      </c>
      <c r="G18875" s="1718">
        <v>406</v>
      </c>
      <c r="I18875" s="32"/>
      <c r="K18875" s="13"/>
      <c r="L18875" s="13"/>
    </row>
    <row r="18876" spans="1:12" hidden="1" outlineLevel="1">
      <c r="B18876" s="1600">
        <v>43526</v>
      </c>
      <c r="C18876" s="1754" t="s">
        <v>525</v>
      </c>
      <c r="D18876" s="1755">
        <v>200</v>
      </c>
      <c r="F18876" s="956"/>
      <c r="G18876" s="1718"/>
      <c r="I18876" s="32"/>
      <c r="K18876" s="13"/>
      <c r="L18876" s="13"/>
    </row>
    <row r="18877" spans="1:12" hidden="1" outlineLevel="1">
      <c r="B18877" s="1600">
        <v>43526</v>
      </c>
      <c r="C18877" s="956" t="s">
        <v>10696</v>
      </c>
      <c r="D18877" s="1193">
        <v>200</v>
      </c>
      <c r="F18877" s="956" t="s">
        <v>10062</v>
      </c>
      <c r="G18877" s="1718">
        <f>G18872+G18874-G18875</f>
        <v>508</v>
      </c>
      <c r="H18877" s="1009"/>
      <c r="I18877" s="32"/>
      <c r="K18877" s="13"/>
      <c r="L18877" s="13"/>
    </row>
    <row r="18878" spans="1:12" hidden="1" outlineLevel="1">
      <c r="B18878" s="1600">
        <v>43527</v>
      </c>
      <c r="C18878" s="956" t="s">
        <v>10696</v>
      </c>
      <c r="D18878" s="1602">
        <v>100</v>
      </c>
      <c r="F18878" s="1" t="s">
        <v>10652</v>
      </c>
      <c r="G18878" s="1718">
        <v>200</v>
      </c>
      <c r="H18878" s="1009"/>
      <c r="I18878" s="32"/>
      <c r="K18878" s="13"/>
      <c r="L18878" s="13"/>
    </row>
    <row r="18879" spans="1:12" hidden="1" outlineLevel="1">
      <c r="B18879" s="1600">
        <v>43527</v>
      </c>
      <c r="C18879" s="1732" t="s">
        <v>525</v>
      </c>
      <c r="D18879" s="1602">
        <v>40</v>
      </c>
      <c r="F18879" s="1888"/>
      <c r="G18879" s="631">
        <f>SUM(G18877:G18878)</f>
        <v>708</v>
      </c>
      <c r="I18879" s="32"/>
      <c r="K18879" s="13"/>
      <c r="L18879" s="13"/>
    </row>
    <row r="18880" spans="1:12" hidden="1" outlineLevel="1">
      <c r="B18880" s="1600">
        <v>43527</v>
      </c>
      <c r="C18880" s="1732" t="s">
        <v>3231</v>
      </c>
      <c r="D18880" s="1602">
        <v>200</v>
      </c>
      <c r="F18880" s="1" t="s">
        <v>10653</v>
      </c>
      <c r="G18880" s="1718">
        <f>54*7</f>
        <v>378</v>
      </c>
      <c r="I18880" s="32"/>
      <c r="K18880" s="13"/>
      <c r="L18880" s="13"/>
    </row>
    <row r="18881" spans="2:12" hidden="1" outlineLevel="1">
      <c r="B18881" s="1600">
        <v>43527</v>
      </c>
      <c r="C18881" s="1732" t="s">
        <v>224</v>
      </c>
      <c r="D18881" s="1602">
        <v>20</v>
      </c>
      <c r="F18881" s="956" t="s">
        <v>10062</v>
      </c>
      <c r="G18881" s="631">
        <f>G18879-G18880</f>
        <v>330</v>
      </c>
      <c r="I18881" s="32"/>
      <c r="K18881" s="13"/>
      <c r="L18881" s="13"/>
    </row>
    <row r="18882" spans="2:12" hidden="1" outlineLevel="1">
      <c r="B18882" s="1600">
        <v>43528</v>
      </c>
      <c r="C18882" s="1" t="s">
        <v>177</v>
      </c>
      <c r="D18882" s="2">
        <v>30</v>
      </c>
      <c r="F18882" s="1" t="s">
        <v>10747</v>
      </c>
      <c r="G18882" s="1718">
        <f>54*7</f>
        <v>378</v>
      </c>
      <c r="I18882" s="32"/>
      <c r="K18882" s="13"/>
      <c r="L18882" s="13"/>
    </row>
    <row r="18883" spans="2:12" hidden="1" outlineLevel="1">
      <c r="B18883" s="1600">
        <v>43528</v>
      </c>
      <c r="C18883" s="1732" t="s">
        <v>10698</v>
      </c>
      <c r="D18883" s="1775">
        <v>300</v>
      </c>
      <c r="E18883" s="151"/>
      <c r="F18883" s="956" t="s">
        <v>10062</v>
      </c>
      <c r="G18883" s="13">
        <f>G18881-G18882</f>
        <v>-48</v>
      </c>
      <c r="I18883" s="32"/>
      <c r="K18883" s="13"/>
      <c r="L18883" s="13"/>
    </row>
    <row r="18884" spans="2:12" hidden="1" outlineLevel="1">
      <c r="B18884" s="1600">
        <v>43528</v>
      </c>
      <c r="C18884" s="1732" t="s">
        <v>111</v>
      </c>
      <c r="D18884" s="1775">
        <v>70</v>
      </c>
      <c r="F18884" s="1" t="s">
        <v>10748</v>
      </c>
      <c r="G18884" s="1718">
        <v>150</v>
      </c>
      <c r="I18884" s="32"/>
      <c r="K18884" s="13"/>
      <c r="L18884" s="13"/>
    </row>
    <row r="18885" spans="2:12" hidden="1" outlineLevel="1">
      <c r="B18885" s="1600">
        <v>43528</v>
      </c>
      <c r="C18885" s="1754" t="s">
        <v>205</v>
      </c>
      <c r="D18885" s="1755">
        <v>90</v>
      </c>
      <c r="E18885" s="956"/>
      <c r="F18885" s="1814" t="s">
        <v>10062</v>
      </c>
      <c r="G18885" s="1883">
        <f>G18884+G18883</f>
        <v>102</v>
      </c>
      <c r="I18885" s="32"/>
      <c r="K18885" s="13"/>
      <c r="L18885" s="13"/>
    </row>
    <row r="18886" spans="2:12" hidden="1" outlineLevel="1">
      <c r="B18886" s="1600">
        <v>43528</v>
      </c>
      <c r="C18886" s="956" t="s">
        <v>80</v>
      </c>
      <c r="D18886" s="1738">
        <v>60</v>
      </c>
      <c r="I18886" s="32"/>
      <c r="K18886" s="13"/>
      <c r="L18886" s="13"/>
    </row>
    <row r="18887" spans="2:12" hidden="1" outlineLevel="1">
      <c r="B18887" s="1600">
        <v>43528</v>
      </c>
      <c r="C18887" s="956" t="s">
        <v>114</v>
      </c>
      <c r="D18887" s="1738">
        <v>60</v>
      </c>
      <c r="I18887" s="32"/>
      <c r="K18887" s="13"/>
      <c r="L18887" s="13"/>
    </row>
    <row r="18888" spans="2:12" hidden="1" outlineLevel="1">
      <c r="B18888" s="1600">
        <v>43528</v>
      </c>
      <c r="C18888" s="956" t="s">
        <v>401</v>
      </c>
      <c r="D18888" s="1738">
        <v>100</v>
      </c>
      <c r="I18888" s="32"/>
      <c r="K18888" s="13"/>
      <c r="L18888" s="13"/>
    </row>
    <row r="18889" spans="2:12" hidden="1" outlineLevel="1">
      <c r="B18889" s="1600">
        <v>43528</v>
      </c>
      <c r="C18889" s="1754" t="s">
        <v>51</v>
      </c>
      <c r="D18889" s="1738">
        <v>280</v>
      </c>
      <c r="E18889" s="956"/>
      <c r="I18889" s="32"/>
      <c r="K18889" s="13"/>
    </row>
    <row r="18890" spans="2:12" hidden="1" outlineLevel="1">
      <c r="B18890" s="1600">
        <v>43529</v>
      </c>
      <c r="C18890" s="956" t="s">
        <v>525</v>
      </c>
      <c r="D18890" s="1738">
        <v>150</v>
      </c>
      <c r="E18890" s="956"/>
      <c r="I18890" s="32"/>
      <c r="K18890" s="13"/>
    </row>
    <row r="18891" spans="2:12" hidden="1" outlineLevel="1">
      <c r="B18891" s="1600">
        <v>43529</v>
      </c>
      <c r="C18891" s="1" t="s">
        <v>114</v>
      </c>
      <c r="D18891" s="2">
        <v>100</v>
      </c>
      <c r="I18891" s="32"/>
      <c r="K18891" s="13"/>
    </row>
    <row r="18892" spans="2:12" hidden="1" outlineLevel="1">
      <c r="B18892" s="1600">
        <v>43529</v>
      </c>
      <c r="C18892" s="1" t="s">
        <v>10699</v>
      </c>
      <c r="D18892" s="1755">
        <v>200</v>
      </c>
      <c r="E18892" s="956"/>
      <c r="I18892" s="32"/>
      <c r="J18892" s="2"/>
      <c r="K18892" s="13"/>
    </row>
    <row r="18893" spans="2:12" hidden="1" outlineLevel="1">
      <c r="B18893" s="1600">
        <v>43529</v>
      </c>
      <c r="C18893" s="1" t="s">
        <v>6559</v>
      </c>
      <c r="D18893" s="1755">
        <v>200</v>
      </c>
      <c r="E18893" s="956"/>
      <c r="K18893" s="13"/>
    </row>
    <row r="18894" spans="2:12" hidden="1" outlineLevel="1">
      <c r="B18894" s="1600">
        <v>43530</v>
      </c>
      <c r="C18894" s="1754" t="s">
        <v>525</v>
      </c>
      <c r="D18894" s="1755">
        <v>160</v>
      </c>
      <c r="F18894" s="1722"/>
      <c r="G18894" s="1723"/>
      <c r="I18894" s="32"/>
      <c r="K18894" s="13"/>
    </row>
    <row r="18895" spans="2:12" hidden="1" outlineLevel="1">
      <c r="B18895" s="1600">
        <v>43530</v>
      </c>
      <c r="C18895" s="956" t="s">
        <v>205</v>
      </c>
      <c r="D18895" s="1193">
        <v>110</v>
      </c>
      <c r="F18895" s="956"/>
      <c r="G18895" s="956"/>
      <c r="H18895" s="1009"/>
      <c r="K18895" s="13"/>
    </row>
    <row r="18896" spans="2:12" hidden="1" outlineLevel="1">
      <c r="B18896" s="1600">
        <v>43530</v>
      </c>
      <c r="C18896" s="1732" t="s">
        <v>2681</v>
      </c>
      <c r="D18896" s="1602">
        <v>50</v>
      </c>
      <c r="F18896" s="730" t="s">
        <v>666</v>
      </c>
      <c r="G18896" s="1102" t="s">
        <v>10630</v>
      </c>
      <c r="H18896" s="1820"/>
      <c r="K18896" s="13"/>
    </row>
    <row r="18897" spans="2:11" hidden="1" outlineLevel="1">
      <c r="B18897" s="1600">
        <v>43530</v>
      </c>
      <c r="C18897" s="1732" t="s">
        <v>114</v>
      </c>
      <c r="D18897" s="1602">
        <v>100</v>
      </c>
      <c r="F18897" s="730" t="s">
        <v>10621</v>
      </c>
      <c r="G18897" s="1809">
        <v>3500</v>
      </c>
      <c r="H18897" s="1009"/>
      <c r="K18897" s="13"/>
    </row>
    <row r="18898" spans="2:11" hidden="1" outlineLevel="1">
      <c r="B18898" s="1600">
        <v>43530</v>
      </c>
      <c r="C18898" s="1732" t="s">
        <v>23</v>
      </c>
      <c r="D18898" s="1602">
        <v>140</v>
      </c>
      <c r="F18898" s="730" t="s">
        <v>10622</v>
      </c>
      <c r="G18898" s="1809">
        <v>2000</v>
      </c>
      <c r="K18898" s="13"/>
    </row>
    <row r="18899" spans="2:11" hidden="1" outlineLevel="1">
      <c r="B18899" s="1600">
        <v>43530</v>
      </c>
      <c r="C18899" s="1732" t="s">
        <v>8508</v>
      </c>
      <c r="D18899" s="1602">
        <v>50</v>
      </c>
      <c r="F18899" s="730" t="s">
        <v>10623</v>
      </c>
      <c r="G18899" s="1809">
        <v>1000</v>
      </c>
      <c r="K18899" s="13"/>
    </row>
    <row r="18900" spans="2:11" hidden="1" outlineLevel="1">
      <c r="B18900" s="1600">
        <v>43531</v>
      </c>
      <c r="C18900" s="1732" t="s">
        <v>525</v>
      </c>
      <c r="D18900" s="1775">
        <v>40</v>
      </c>
      <c r="E18900" s="956"/>
      <c r="F18900" s="730" t="s">
        <v>10625</v>
      </c>
      <c r="G18900" s="1809">
        <v>500</v>
      </c>
    </row>
    <row r="18901" spans="2:11" hidden="1" outlineLevel="1">
      <c r="B18901" s="1600">
        <v>43531</v>
      </c>
      <c r="C18901" s="1732" t="s">
        <v>246</v>
      </c>
      <c r="D18901" s="1775">
        <v>100</v>
      </c>
      <c r="F18901" s="730" t="s">
        <v>10626</v>
      </c>
      <c r="G18901" s="1809">
        <v>2000</v>
      </c>
      <c r="K18901" s="13"/>
    </row>
    <row r="18902" spans="2:11" hidden="1" outlineLevel="1">
      <c r="B18902" s="1600">
        <v>43531</v>
      </c>
      <c r="C18902" s="1754" t="s">
        <v>51</v>
      </c>
      <c r="D18902" s="1755">
        <v>40</v>
      </c>
      <c r="F18902" s="730" t="s">
        <v>10629</v>
      </c>
      <c r="G18902" s="1923">
        <f>SUM(G18897:G18901)</f>
        <v>9000</v>
      </c>
      <c r="H18902" s="1009" t="s">
        <v>7673</v>
      </c>
    </row>
    <row r="18903" spans="2:11" hidden="1" outlineLevel="1">
      <c r="B18903" s="1600">
        <v>43531</v>
      </c>
      <c r="C18903" s="1754" t="s">
        <v>111</v>
      </c>
      <c r="D18903" s="1755">
        <v>50</v>
      </c>
      <c r="E18903" s="956"/>
      <c r="F18903" s="1922" t="s">
        <v>10638</v>
      </c>
      <c r="G18903" s="1923">
        <v>400</v>
      </c>
      <c r="H18903" s="1009" t="s">
        <v>7673</v>
      </c>
    </row>
    <row r="18904" spans="2:11" hidden="1" outlineLevel="1">
      <c r="B18904" s="1600">
        <v>43531</v>
      </c>
      <c r="C18904" s="1754" t="s">
        <v>666</v>
      </c>
      <c r="D18904" s="1755">
        <v>500</v>
      </c>
      <c r="G18904" s="399"/>
    </row>
    <row r="18905" spans="2:11" hidden="1" outlineLevel="1">
      <c r="B18905" s="1600">
        <v>43531</v>
      </c>
      <c r="C18905" s="956" t="s">
        <v>5687</v>
      </c>
      <c r="D18905" s="1193">
        <v>160</v>
      </c>
      <c r="I18905" s="72"/>
      <c r="K18905" s="2"/>
    </row>
    <row r="18906" spans="2:11" hidden="1" outlineLevel="1">
      <c r="B18906" s="1600">
        <v>43532</v>
      </c>
      <c r="C18906" s="1732" t="s">
        <v>525</v>
      </c>
      <c r="D18906" s="1602">
        <v>120</v>
      </c>
      <c r="F18906" s="1227" t="s">
        <v>10637</v>
      </c>
      <c r="G18906" s="1924">
        <v>100</v>
      </c>
      <c r="H18906" s="1009" t="s">
        <v>7673</v>
      </c>
      <c r="I18906" s="32"/>
      <c r="K18906" s="2"/>
    </row>
    <row r="18907" spans="2:11" hidden="1" outlineLevel="1">
      <c r="B18907" s="1600">
        <v>43532</v>
      </c>
      <c r="C18907" s="1732" t="s">
        <v>114</v>
      </c>
      <c r="D18907" s="1602">
        <v>50</v>
      </c>
      <c r="F18907" s="1227" t="s">
        <v>10610</v>
      </c>
      <c r="G18907" s="1924">
        <v>1410</v>
      </c>
      <c r="H18907" s="1009" t="s">
        <v>7673</v>
      </c>
    </row>
    <row r="18908" spans="2:11" ht="30" hidden="1" outlineLevel="1">
      <c r="B18908" s="1600">
        <v>43532</v>
      </c>
      <c r="C18908" s="1732" t="s">
        <v>10711</v>
      </c>
      <c r="D18908" s="1602">
        <v>200</v>
      </c>
      <c r="F18908" s="1928" t="s">
        <v>10713</v>
      </c>
      <c r="G18908" s="1718"/>
    </row>
    <row r="18909" spans="2:11" hidden="1" outlineLevel="1">
      <c r="B18909" s="1600">
        <v>43532</v>
      </c>
      <c r="C18909" s="1732" t="s">
        <v>10326</v>
      </c>
      <c r="D18909" s="1602">
        <v>200</v>
      </c>
      <c r="F18909" s="956"/>
      <c r="G18909" s="1718"/>
    </row>
    <row r="18910" spans="2:11" hidden="1" outlineLevel="1">
      <c r="B18910" s="1600">
        <v>43532</v>
      </c>
      <c r="C18910" s="1732" t="s">
        <v>23</v>
      </c>
      <c r="D18910" s="1775">
        <v>880</v>
      </c>
      <c r="E18910" s="956"/>
      <c r="F18910" s="1724" t="s">
        <v>10701</v>
      </c>
      <c r="G18910" s="1727">
        <v>500</v>
      </c>
    </row>
    <row r="18911" spans="2:11" hidden="1" outlineLevel="1">
      <c r="B18911" s="1600">
        <v>43533</v>
      </c>
      <c r="C18911" s="1732" t="s">
        <v>246</v>
      </c>
      <c r="D18911" s="1775">
        <v>260</v>
      </c>
      <c r="E18911" s="956"/>
      <c r="F18911" s="1724" t="s">
        <v>10702</v>
      </c>
      <c r="G18911" s="1727">
        <v>100</v>
      </c>
    </row>
    <row r="18912" spans="2:11" ht="30" hidden="1" outlineLevel="1">
      <c r="B18912" s="1600">
        <v>43533</v>
      </c>
      <c r="C18912" s="1754" t="s">
        <v>12</v>
      </c>
      <c r="D18912" s="1755">
        <v>130</v>
      </c>
      <c r="F18912" s="1939" t="s">
        <v>10761</v>
      </c>
      <c r="G18912" s="1727">
        <v>1000</v>
      </c>
      <c r="H18912" s="1727"/>
    </row>
    <row r="18913" spans="2:9" hidden="1" outlineLevel="1">
      <c r="B18913" s="1600">
        <v>43533</v>
      </c>
      <c r="C18913" s="1754" t="s">
        <v>401</v>
      </c>
      <c r="D18913" s="1755">
        <v>50</v>
      </c>
      <c r="F18913" s="1193"/>
      <c r="G18913" s="1193"/>
      <c r="H18913" s="2"/>
      <c r="I18913" s="2"/>
    </row>
    <row r="18914" spans="2:9" hidden="1" outlineLevel="1">
      <c r="B18914" s="1600">
        <v>43533</v>
      </c>
      <c r="C18914" s="1754" t="s">
        <v>2853</v>
      </c>
      <c r="D18914" s="1755">
        <v>120</v>
      </c>
      <c r="E18914" s="956"/>
      <c r="F18914" s="1193"/>
      <c r="G18914" s="1193"/>
      <c r="H18914" s="2"/>
      <c r="I18914" s="2"/>
    </row>
    <row r="18915" spans="2:9" hidden="1" outlineLevel="1">
      <c r="B18915" s="1600">
        <v>43533</v>
      </c>
      <c r="C18915" s="956" t="s">
        <v>114</v>
      </c>
      <c r="D18915" s="1193">
        <v>50</v>
      </c>
      <c r="F18915" s="956"/>
      <c r="G18915" s="1193"/>
      <c r="H18915" s="2"/>
      <c r="I18915" s="2"/>
    </row>
    <row r="18916" spans="2:9" hidden="1" outlineLevel="1">
      <c r="B18916" s="1600">
        <v>43533</v>
      </c>
      <c r="C18916" s="1754" t="s">
        <v>80</v>
      </c>
      <c r="D18916" s="1755">
        <v>40</v>
      </c>
      <c r="F18916" s="1193"/>
      <c r="G18916" s="1193"/>
      <c r="H18916" s="2"/>
      <c r="I18916" s="2"/>
    </row>
    <row r="18917" spans="2:9" hidden="1" outlineLevel="1">
      <c r="B18917" s="1600">
        <v>43533</v>
      </c>
      <c r="C18917" s="1754" t="s">
        <v>10712</v>
      </c>
      <c r="D18917" s="1755">
        <v>50</v>
      </c>
      <c r="F18917" s="1193"/>
      <c r="G18917" s="1193"/>
      <c r="H18917" s="2"/>
      <c r="I18917" s="2"/>
    </row>
    <row r="18918" spans="2:9" hidden="1" outlineLevel="1">
      <c r="B18918" s="1600">
        <v>43533</v>
      </c>
      <c r="C18918" s="1061" t="s">
        <v>5067</v>
      </c>
      <c r="D18918" s="1415">
        <v>70</v>
      </c>
      <c r="F18918" s="956"/>
      <c r="G18918" s="1193"/>
      <c r="H18918" s="2"/>
      <c r="I18918" s="2"/>
    </row>
    <row r="18919" spans="2:9" hidden="1" outlineLevel="1">
      <c r="B18919" s="1600">
        <v>43534</v>
      </c>
      <c r="C18919" s="1061" t="s">
        <v>246</v>
      </c>
      <c r="D18919" s="1415">
        <v>70</v>
      </c>
      <c r="F18919" s="956"/>
      <c r="G18919" s="1193"/>
      <c r="H18919" s="2"/>
      <c r="I18919" s="2"/>
    </row>
    <row r="18920" spans="2:9" hidden="1" outlineLevel="1">
      <c r="B18920" s="1600">
        <v>43534</v>
      </c>
      <c r="C18920" s="1732" t="s">
        <v>18</v>
      </c>
      <c r="D18920" s="1602">
        <v>895</v>
      </c>
      <c r="F18920" s="956"/>
      <c r="G18920" s="1193"/>
      <c r="H18920" s="2"/>
    </row>
    <row r="18921" spans="2:9" hidden="1" outlineLevel="1">
      <c r="B18921" s="1600">
        <v>43534</v>
      </c>
      <c r="C18921" s="1732" t="s">
        <v>58</v>
      </c>
      <c r="D18921" s="1602">
        <v>30</v>
      </c>
      <c r="F18921" s="1722"/>
      <c r="G18921" s="1728"/>
      <c r="H18921" s="2"/>
    </row>
    <row r="18922" spans="2:9" hidden="1" outlineLevel="1">
      <c r="B18922" s="1600">
        <v>43534</v>
      </c>
      <c r="C18922" s="1" t="s">
        <v>12</v>
      </c>
      <c r="D18922" s="2">
        <v>390</v>
      </c>
      <c r="F18922" s="956"/>
      <c r="G18922" s="1193"/>
      <c r="H18922" s="7"/>
    </row>
    <row r="18923" spans="2:9" hidden="1" outlineLevel="1">
      <c r="B18923" s="1600">
        <v>43535</v>
      </c>
      <c r="C18923" s="1" t="s">
        <v>246</v>
      </c>
      <c r="D18923" s="2">
        <v>120</v>
      </c>
      <c r="F18923" s="1722"/>
      <c r="G18923" s="1728"/>
      <c r="H18923" s="7"/>
    </row>
    <row r="18924" spans="2:9" hidden="1" outlineLevel="1">
      <c r="B18924" s="1600">
        <v>43535</v>
      </c>
      <c r="C18924" s="1" t="s">
        <v>289</v>
      </c>
      <c r="D18924" s="2">
        <v>130</v>
      </c>
      <c r="E18924" s="956"/>
      <c r="F18924" s="956"/>
      <c r="G18924" s="956"/>
      <c r="H18924" s="7"/>
    </row>
    <row r="18925" spans="2:9" hidden="1" outlineLevel="1">
      <c r="B18925" s="1600">
        <v>43535</v>
      </c>
      <c r="C18925" s="1754" t="s">
        <v>10717</v>
      </c>
      <c r="D18925" s="1755">
        <v>20</v>
      </c>
      <c r="F18925" s="1193"/>
      <c r="G18925" s="1193"/>
    </row>
    <row r="18926" spans="2:9" hidden="1" outlineLevel="1">
      <c r="B18926" s="1600">
        <v>43535</v>
      </c>
      <c r="C18926" s="1" t="s">
        <v>111</v>
      </c>
      <c r="D18926" s="2">
        <v>50</v>
      </c>
      <c r="E18926" s="956"/>
      <c r="F18926" s="1193"/>
      <c r="G18926" s="1193"/>
    </row>
    <row r="18927" spans="2:9" hidden="1" outlineLevel="1">
      <c r="B18927" s="1600">
        <v>43536</v>
      </c>
      <c r="C18927" s="1754" t="s">
        <v>525</v>
      </c>
      <c r="D18927" s="1755">
        <v>260</v>
      </c>
      <c r="E18927" s="956"/>
      <c r="F18927" s="956"/>
      <c r="G18927" s="1193"/>
    </row>
    <row r="18928" spans="2:9" hidden="1" outlineLevel="1">
      <c r="B18928" s="1600">
        <v>43536</v>
      </c>
      <c r="C18928" s="956" t="s">
        <v>246</v>
      </c>
      <c r="D18928" s="1193">
        <v>60</v>
      </c>
      <c r="E18928" s="956"/>
      <c r="F18928" s="1193"/>
      <c r="G18928" s="1193"/>
    </row>
    <row r="18929" spans="2:15" hidden="1" outlineLevel="1">
      <c r="B18929" s="1600">
        <v>43536</v>
      </c>
      <c r="C18929" s="956" t="s">
        <v>63</v>
      </c>
      <c r="D18929" s="1602">
        <v>30</v>
      </c>
      <c r="F18929" s="956"/>
      <c r="G18929" s="1193"/>
    </row>
    <row r="18930" spans="2:15" hidden="1" outlineLevel="1">
      <c r="B18930" s="1600">
        <v>43536</v>
      </c>
      <c r="C18930" s="1732" t="s">
        <v>23</v>
      </c>
      <c r="D18930" s="1602">
        <v>130</v>
      </c>
      <c r="E18930" s="956"/>
      <c r="F18930" s="956"/>
      <c r="G18930" s="1193"/>
    </row>
    <row r="18931" spans="2:15" hidden="1" outlineLevel="1">
      <c r="B18931" s="1600">
        <v>43537</v>
      </c>
      <c r="C18931" s="1732" t="s">
        <v>10718</v>
      </c>
      <c r="D18931" s="1602">
        <v>300</v>
      </c>
      <c r="F18931" s="1193"/>
      <c r="G18931" s="1193"/>
    </row>
    <row r="18932" spans="2:15" hidden="1" outlineLevel="1">
      <c r="B18932" s="1600">
        <v>43537</v>
      </c>
      <c r="C18932" s="1061" t="s">
        <v>525</v>
      </c>
      <c r="D18932" s="1415">
        <v>175</v>
      </c>
      <c r="E18932" s="956"/>
      <c r="F18932" s="956"/>
      <c r="G18932" s="956"/>
    </row>
    <row r="18933" spans="2:15" hidden="1" outlineLevel="1">
      <c r="B18933" s="1941">
        <v>43537</v>
      </c>
      <c r="C18933" s="1943" t="s">
        <v>9998</v>
      </c>
      <c r="D18933" s="1944">
        <v>1480</v>
      </c>
      <c r="F18933" s="1193"/>
      <c r="G18933" s="956"/>
    </row>
    <row r="18934" spans="2:15" hidden="1" outlineLevel="1">
      <c r="B18934" s="1600">
        <v>43537</v>
      </c>
      <c r="C18934" s="956" t="s">
        <v>12</v>
      </c>
      <c r="D18934" s="1775">
        <v>125</v>
      </c>
      <c r="E18934" s="956"/>
      <c r="F18934" s="1730"/>
      <c r="G18934" s="1193"/>
    </row>
    <row r="18935" spans="2:15" hidden="1" outlineLevel="1">
      <c r="B18935" s="1600">
        <v>43537</v>
      </c>
      <c r="C18935" s="1754" t="s">
        <v>246</v>
      </c>
      <c r="D18935" s="1755">
        <v>50</v>
      </c>
      <c r="F18935" s="956"/>
      <c r="G18935" s="956"/>
    </row>
    <row r="18936" spans="2:15" hidden="1" outlineLevel="1">
      <c r="B18936" s="1600">
        <v>43537</v>
      </c>
      <c r="C18936" s="1754" t="s">
        <v>114</v>
      </c>
      <c r="D18936" s="1755">
        <v>140</v>
      </c>
      <c r="F18936" s="956"/>
      <c r="G18936" s="1193"/>
    </row>
    <row r="18937" spans="2:15" hidden="1" outlineLevel="1">
      <c r="B18937" s="1941">
        <v>43537</v>
      </c>
      <c r="C18937" s="1943" t="s">
        <v>10719</v>
      </c>
      <c r="D18937" s="1944">
        <v>330</v>
      </c>
      <c r="F18937" s="1731"/>
      <c r="G18937" s="1193"/>
    </row>
    <row r="18938" spans="2:15" hidden="1" outlineLevel="1">
      <c r="B18938" s="1600">
        <v>43537</v>
      </c>
      <c r="C18938" s="1754" t="s">
        <v>10720</v>
      </c>
      <c r="D18938" s="1755">
        <v>300</v>
      </c>
      <c r="E18938" s="956"/>
      <c r="F18938" s="956"/>
      <c r="G18938" s="956"/>
    </row>
    <row r="18939" spans="2:15" hidden="1" outlineLevel="1">
      <c r="B18939" s="1600">
        <v>43537</v>
      </c>
      <c r="C18939" s="1754" t="s">
        <v>525</v>
      </c>
      <c r="D18939" s="1755">
        <v>70</v>
      </c>
      <c r="E18939" s="956"/>
      <c r="F18939" s="956"/>
      <c r="G18939" s="956"/>
      <c r="H18939"/>
      <c r="I18939"/>
      <c r="J18939"/>
      <c r="K18939"/>
      <c r="L18939"/>
      <c r="M18939"/>
      <c r="N18939"/>
      <c r="O18939"/>
    </row>
    <row r="18940" spans="2:15" hidden="1" outlineLevel="1">
      <c r="B18940" s="1600">
        <v>43537</v>
      </c>
      <c r="C18940" s="1732" t="s">
        <v>12</v>
      </c>
      <c r="D18940" s="1775">
        <v>70</v>
      </c>
      <c r="E18940" s="956"/>
      <c r="F18940" s="956"/>
      <c r="G18940" s="956"/>
    </row>
    <row r="18941" spans="2:15" hidden="1" outlineLevel="1">
      <c r="B18941" s="1600">
        <v>43537</v>
      </c>
      <c r="C18941" s="1732" t="s">
        <v>246</v>
      </c>
      <c r="D18941" s="1775">
        <v>160</v>
      </c>
      <c r="F18941" s="956"/>
      <c r="G18941" s="956"/>
      <c r="I18941" s="32"/>
      <c r="K18941" s="2"/>
    </row>
    <row r="18942" spans="2:15" hidden="1" outlineLevel="1">
      <c r="B18942" s="1600">
        <v>43538</v>
      </c>
      <c r="C18942" s="1732" t="s">
        <v>10721</v>
      </c>
      <c r="D18942" s="1775">
        <v>160</v>
      </c>
      <c r="E18942" s="956"/>
      <c r="F18942" s="956"/>
      <c r="G18942" s="956"/>
      <c r="I18942" s="32"/>
      <c r="K18942" s="2"/>
    </row>
    <row r="18943" spans="2:15" hidden="1" outlineLevel="1">
      <c r="B18943" s="1600">
        <v>43538</v>
      </c>
      <c r="C18943" s="1754" t="s">
        <v>114</v>
      </c>
      <c r="D18943" s="1755">
        <v>120</v>
      </c>
      <c r="E18943" s="956"/>
      <c r="F18943" s="1193"/>
      <c r="G18943" s="956"/>
    </row>
    <row r="18944" spans="2:15" hidden="1" outlineLevel="1">
      <c r="B18944" s="1600">
        <v>43539</v>
      </c>
      <c r="C18944" s="1754" t="s">
        <v>525</v>
      </c>
      <c r="D18944" s="1755">
        <v>200</v>
      </c>
      <c r="F18944" s="1730"/>
      <c r="G18944" s="1193"/>
    </row>
    <row r="18945" spans="2:8" hidden="1" outlineLevel="1">
      <c r="B18945" s="1600">
        <v>43539</v>
      </c>
      <c r="C18945" s="956" t="s">
        <v>12</v>
      </c>
      <c r="D18945" s="1193">
        <v>260</v>
      </c>
      <c r="E18945" s="956"/>
      <c r="F18945" s="956"/>
      <c r="G18945" s="956"/>
    </row>
    <row r="18946" spans="2:8" hidden="1" outlineLevel="1">
      <c r="B18946" s="1600">
        <v>43539</v>
      </c>
      <c r="C18946" s="1732" t="s">
        <v>246</v>
      </c>
      <c r="D18946" s="1602">
        <v>20</v>
      </c>
      <c r="F18946" s="956"/>
      <c r="G18946" s="1193"/>
    </row>
    <row r="18947" spans="2:8" hidden="1" outlineLevel="1">
      <c r="B18947" s="1600">
        <v>43539</v>
      </c>
      <c r="C18947" s="1732" t="s">
        <v>23</v>
      </c>
      <c r="D18947" s="1602">
        <v>140</v>
      </c>
      <c r="E18947" s="956"/>
      <c r="F18947" s="1731"/>
      <c r="G18947" s="1193"/>
    </row>
    <row r="18948" spans="2:8" hidden="1" outlineLevel="1">
      <c r="B18948" s="1600">
        <v>43539</v>
      </c>
      <c r="C18948" s="1" t="s">
        <v>51</v>
      </c>
      <c r="D18948" s="1602">
        <v>20</v>
      </c>
    </row>
    <row r="18949" spans="2:8" hidden="1" outlineLevel="1">
      <c r="B18949" s="1600">
        <v>43540</v>
      </c>
      <c r="C18949" s="1" t="s">
        <v>246</v>
      </c>
      <c r="D18949" s="1602">
        <v>200</v>
      </c>
    </row>
    <row r="18950" spans="2:8" hidden="1" outlineLevel="1">
      <c r="B18950" s="1600">
        <v>43540</v>
      </c>
      <c r="C18950" s="1" t="s">
        <v>2853</v>
      </c>
      <c r="D18950" s="1602">
        <v>90</v>
      </c>
    </row>
    <row r="18951" spans="2:8" hidden="1" outlineLevel="1">
      <c r="B18951" s="1600">
        <v>43540</v>
      </c>
      <c r="C18951" s="956" t="s">
        <v>179</v>
      </c>
      <c r="D18951" s="1602">
        <v>40</v>
      </c>
    </row>
    <row r="18952" spans="2:8" hidden="1" outlineLevel="1">
      <c r="B18952" s="1600">
        <v>43540</v>
      </c>
      <c r="C18952" s="956" t="s">
        <v>10722</v>
      </c>
      <c r="D18952" s="1602">
        <v>100</v>
      </c>
    </row>
    <row r="18953" spans="2:8" hidden="1" outlineLevel="1">
      <c r="B18953" s="1600">
        <v>43540</v>
      </c>
      <c r="C18953" s="1193" t="s">
        <v>247</v>
      </c>
      <c r="D18953" s="1602">
        <v>50</v>
      </c>
    </row>
    <row r="18954" spans="2:8" hidden="1" outlineLevel="1">
      <c r="B18954" s="1600">
        <v>43540</v>
      </c>
      <c r="C18954" s="1" t="s">
        <v>246</v>
      </c>
      <c r="D18954" s="2">
        <v>100</v>
      </c>
    </row>
    <row r="18955" spans="2:8" hidden="1" outlineLevel="1">
      <c r="B18955" s="1600">
        <v>43540</v>
      </c>
      <c r="C18955" s="1" t="s">
        <v>10749</v>
      </c>
      <c r="D18955" s="2">
        <v>50</v>
      </c>
    </row>
    <row r="18956" spans="2:8" hidden="1" outlineLevel="1">
      <c r="B18956" s="1600">
        <v>43541</v>
      </c>
      <c r="C18956" s="1193" t="s">
        <v>10746</v>
      </c>
      <c r="D18956" s="1602">
        <v>130</v>
      </c>
    </row>
    <row r="18957" spans="2:8" hidden="1" outlineLevel="1">
      <c r="B18957" s="1600">
        <v>43541</v>
      </c>
      <c r="C18957" s="1193" t="s">
        <v>114</v>
      </c>
      <c r="D18957" s="1602">
        <v>140</v>
      </c>
      <c r="E18957" s="7"/>
      <c r="F18957" s="956"/>
      <c r="G18957" s="956"/>
    </row>
    <row r="18958" spans="2:8" hidden="1" outlineLevel="1">
      <c r="B18958" s="1600">
        <v>43541</v>
      </c>
      <c r="C18958" s="956" t="s">
        <v>2556</v>
      </c>
      <c r="D18958" s="1602">
        <v>250</v>
      </c>
      <c r="E18958" s="7"/>
    </row>
    <row r="18959" spans="2:8" hidden="1" outlineLevel="1">
      <c r="B18959" s="1600">
        <v>43542</v>
      </c>
      <c r="C18959" s="956" t="s">
        <v>525</v>
      </c>
      <c r="D18959" s="1193">
        <v>400</v>
      </c>
    </row>
    <row r="18960" spans="2:8" hidden="1" outlineLevel="1">
      <c r="B18960" s="1600">
        <v>43542</v>
      </c>
      <c r="C18960" s="1" t="s">
        <v>23</v>
      </c>
      <c r="D18960" s="1193">
        <v>100</v>
      </c>
      <c r="H18960" s="7"/>
    </row>
    <row r="18961" spans="2:10" hidden="1" outlineLevel="1">
      <c r="B18961" s="1600">
        <v>43543</v>
      </c>
      <c r="C18961" s="1" t="s">
        <v>525</v>
      </c>
      <c r="D18961" s="1193">
        <v>320</v>
      </c>
      <c r="H18961" s="7"/>
    </row>
    <row r="18962" spans="2:10" hidden="1" outlineLevel="1">
      <c r="B18962" s="1600">
        <v>43543</v>
      </c>
      <c r="C18962" s="1" t="s">
        <v>23</v>
      </c>
      <c r="D18962" s="1193">
        <v>130</v>
      </c>
      <c r="J18962" s="7"/>
    </row>
    <row r="18963" spans="2:10" hidden="1" outlineLevel="1">
      <c r="B18963" s="1600">
        <v>43543</v>
      </c>
      <c r="C18963" s="956" t="s">
        <v>12</v>
      </c>
      <c r="D18963" s="1193">
        <v>80</v>
      </c>
      <c r="J18963" s="7"/>
    </row>
    <row r="18964" spans="2:10" hidden="1" outlineLevel="1">
      <c r="B18964" s="1600">
        <v>43544</v>
      </c>
      <c r="C18964" s="956" t="s">
        <v>525</v>
      </c>
      <c r="D18964" s="1193">
        <v>150</v>
      </c>
    </row>
    <row r="18965" spans="2:10" hidden="1" outlineLevel="1">
      <c r="B18965" s="1600">
        <v>43544</v>
      </c>
      <c r="C18965" s="1193" t="s">
        <v>246</v>
      </c>
      <c r="D18965" s="1193">
        <v>150</v>
      </c>
      <c r="H18965" s="2"/>
    </row>
    <row r="18966" spans="2:10" hidden="1" outlineLevel="1">
      <c r="B18966" s="1600">
        <v>43544</v>
      </c>
      <c r="C18966" s="1193" t="s">
        <v>23</v>
      </c>
      <c r="D18966" s="1193">
        <v>310</v>
      </c>
    </row>
    <row r="18967" spans="2:10" hidden="1" outlineLevel="1">
      <c r="B18967" s="1600">
        <v>43544</v>
      </c>
      <c r="C18967" s="1193" t="s">
        <v>57</v>
      </c>
      <c r="D18967" s="1193">
        <v>150</v>
      </c>
      <c r="F18967" s="956"/>
      <c r="G18967" s="956"/>
    </row>
    <row r="18968" spans="2:10" hidden="1" outlineLevel="1">
      <c r="B18968" s="1600">
        <v>43544</v>
      </c>
      <c r="C18968" s="1193" t="s">
        <v>5687</v>
      </c>
      <c r="D18968" s="1193">
        <v>40</v>
      </c>
      <c r="E18968" s="7"/>
    </row>
    <row r="18969" spans="2:10" hidden="1" outlineLevel="1">
      <c r="B18969" s="1600">
        <v>43545</v>
      </c>
      <c r="C18969" s="1" t="s">
        <v>18</v>
      </c>
      <c r="D18969" s="1193">
        <v>170</v>
      </c>
    </row>
    <row r="18970" spans="2:10" hidden="1" outlineLevel="1">
      <c r="B18970" s="1600">
        <v>43545</v>
      </c>
      <c r="C18970" s="1" t="s">
        <v>246</v>
      </c>
      <c r="D18970" s="1193">
        <v>90</v>
      </c>
      <c r="E18970" s="956"/>
    </row>
    <row r="18971" spans="2:10" hidden="1" outlineLevel="1">
      <c r="B18971" s="1600">
        <v>43545</v>
      </c>
      <c r="C18971" s="1" t="s">
        <v>18</v>
      </c>
      <c r="D18971" s="1193">
        <v>20</v>
      </c>
    </row>
    <row r="18972" spans="2:10" hidden="1" outlineLevel="1">
      <c r="B18972" s="1600">
        <v>43545</v>
      </c>
      <c r="C18972" s="1" t="s">
        <v>23</v>
      </c>
      <c r="D18972" s="1193">
        <v>175</v>
      </c>
    </row>
    <row r="18973" spans="2:10" hidden="1" outlineLevel="1">
      <c r="B18973" s="1600">
        <v>43545</v>
      </c>
      <c r="C18973" s="956" t="s">
        <v>5333</v>
      </c>
      <c r="D18973" s="1193">
        <v>100</v>
      </c>
    </row>
    <row r="18974" spans="2:10" hidden="1" outlineLevel="1">
      <c r="B18974" s="1600">
        <v>43546</v>
      </c>
      <c r="C18974" s="956" t="s">
        <v>10751</v>
      </c>
      <c r="D18974" s="1193">
        <v>10500</v>
      </c>
    </row>
    <row r="18975" spans="2:10" hidden="1" outlineLevel="1">
      <c r="B18975" s="1600">
        <v>43546</v>
      </c>
      <c r="C18975" s="1193" t="s">
        <v>114</v>
      </c>
      <c r="D18975" s="1193">
        <v>400</v>
      </c>
    </row>
    <row r="18976" spans="2:10" hidden="1" outlineLevel="1">
      <c r="B18976" s="1600">
        <v>43546</v>
      </c>
      <c r="C18976" s="1193" t="s">
        <v>224</v>
      </c>
      <c r="D18976" s="1193">
        <v>150</v>
      </c>
    </row>
    <row r="18977" spans="2:5" hidden="1" outlineLevel="1">
      <c r="B18977" s="1600">
        <v>43546</v>
      </c>
      <c r="C18977" s="1" t="s">
        <v>289</v>
      </c>
      <c r="D18977" s="2">
        <v>400</v>
      </c>
      <c r="E18977" s="7"/>
    </row>
    <row r="18978" spans="2:5" hidden="1" outlineLevel="1">
      <c r="B18978" s="1600">
        <v>43546</v>
      </c>
      <c r="C18978" s="956" t="s">
        <v>10752</v>
      </c>
      <c r="D18978" s="1193">
        <v>150</v>
      </c>
      <c r="E18978" s="7"/>
    </row>
    <row r="18979" spans="2:5" hidden="1" outlineLevel="1">
      <c r="B18979" s="1600">
        <v>43546</v>
      </c>
      <c r="C18979" s="1" t="s">
        <v>72</v>
      </c>
      <c r="D18979" s="1193">
        <v>400</v>
      </c>
    </row>
    <row r="18980" spans="2:5" hidden="1" outlineLevel="1">
      <c r="B18980" s="1600">
        <v>43547</v>
      </c>
      <c r="C18980" s="1" t="s">
        <v>289</v>
      </c>
      <c r="D18980" s="1193">
        <v>190</v>
      </c>
    </row>
    <row r="18981" spans="2:5" hidden="1" outlineLevel="1">
      <c r="B18981" s="1600">
        <v>43547</v>
      </c>
      <c r="C18981" s="1" t="s">
        <v>114</v>
      </c>
      <c r="D18981" s="1193">
        <v>300</v>
      </c>
    </row>
    <row r="18982" spans="2:5" hidden="1" outlineLevel="1">
      <c r="B18982" s="1600">
        <v>43547</v>
      </c>
      <c r="C18982" s="1" t="s">
        <v>173</v>
      </c>
      <c r="D18982" s="1193">
        <v>420</v>
      </c>
    </row>
    <row r="18983" spans="2:5" hidden="1" outlineLevel="1">
      <c r="B18983" s="1600">
        <v>43548</v>
      </c>
      <c r="C18983" s="1" t="s">
        <v>246</v>
      </c>
      <c r="D18983" s="1193">
        <v>120</v>
      </c>
    </row>
    <row r="18984" spans="2:5" hidden="1" outlineLevel="1">
      <c r="B18984" s="1600">
        <v>43548</v>
      </c>
      <c r="C18984" s="1" t="s">
        <v>111</v>
      </c>
      <c r="D18984" s="1193">
        <v>70</v>
      </c>
    </row>
    <row r="18985" spans="2:5" hidden="1" outlineLevel="1">
      <c r="B18985" s="1600">
        <v>43549</v>
      </c>
      <c r="C18985" s="1" t="s">
        <v>525</v>
      </c>
      <c r="D18985" s="2">
        <v>210</v>
      </c>
    </row>
    <row r="18986" spans="2:5" hidden="1" outlineLevel="1">
      <c r="B18986" s="1600">
        <v>43549</v>
      </c>
      <c r="C18986" s="1" t="s">
        <v>6559</v>
      </c>
      <c r="D18986" s="2">
        <v>200</v>
      </c>
    </row>
    <row r="18987" spans="2:5" hidden="1" outlineLevel="1">
      <c r="B18987" s="1600">
        <v>43549</v>
      </c>
      <c r="C18987" s="1" t="s">
        <v>246</v>
      </c>
      <c r="D18987" s="2">
        <v>200</v>
      </c>
    </row>
    <row r="18988" spans="2:5" hidden="1" outlineLevel="1">
      <c r="B18988" s="1600">
        <v>43549</v>
      </c>
      <c r="C18988" s="1" t="s">
        <v>4529</v>
      </c>
      <c r="D18988" s="2">
        <v>70</v>
      </c>
    </row>
    <row r="18989" spans="2:5" hidden="1" outlineLevel="1">
      <c r="B18989" s="1600">
        <v>43549</v>
      </c>
      <c r="C18989" s="1" t="s">
        <v>51</v>
      </c>
      <c r="D18989" s="2">
        <v>60</v>
      </c>
    </row>
    <row r="18990" spans="2:5" hidden="1" outlineLevel="1">
      <c r="B18990" s="1941">
        <v>43550</v>
      </c>
      <c r="C18990" s="1942" t="s">
        <v>731</v>
      </c>
      <c r="D18990" s="983">
        <v>550</v>
      </c>
    </row>
    <row r="18991" spans="2:5" hidden="1" outlineLevel="1">
      <c r="B18991" s="1600">
        <v>43550</v>
      </c>
      <c r="C18991" s="1" t="s">
        <v>246</v>
      </c>
      <c r="D18991" s="2">
        <v>150</v>
      </c>
    </row>
    <row r="18992" spans="2:5" hidden="1" outlineLevel="1">
      <c r="B18992" s="1600">
        <v>43550</v>
      </c>
      <c r="C18992" s="1" t="s">
        <v>111</v>
      </c>
      <c r="D18992" s="2">
        <v>70</v>
      </c>
    </row>
    <row r="18993" spans="2:6" hidden="1" outlineLevel="1">
      <c r="B18993" s="1600">
        <v>43550</v>
      </c>
      <c r="C18993" s="1" t="s">
        <v>346</v>
      </c>
      <c r="D18993" s="2">
        <v>50</v>
      </c>
    </row>
    <row r="18994" spans="2:6" hidden="1" outlineLevel="1">
      <c r="B18994" s="1600">
        <v>43550</v>
      </c>
      <c r="C18994" s="1" t="s">
        <v>23</v>
      </c>
      <c r="D18994" s="2">
        <v>130</v>
      </c>
    </row>
    <row r="18995" spans="2:6" hidden="1" outlineLevel="1">
      <c r="B18995" s="1941">
        <v>43551</v>
      </c>
      <c r="C18995" s="1942" t="s">
        <v>4606</v>
      </c>
      <c r="D18995" s="983">
        <v>150</v>
      </c>
    </row>
    <row r="18996" spans="2:6" hidden="1" outlineLevel="1">
      <c r="B18996" s="1600">
        <v>43551</v>
      </c>
      <c r="C18996" s="1" t="s">
        <v>525</v>
      </c>
      <c r="D18996" s="2">
        <v>150</v>
      </c>
    </row>
    <row r="18997" spans="2:6" hidden="1" outlineLevel="1">
      <c r="B18997" s="1600">
        <v>43551</v>
      </c>
      <c r="C18997" s="1" t="s">
        <v>246</v>
      </c>
      <c r="D18997" s="2">
        <v>100</v>
      </c>
    </row>
    <row r="18998" spans="2:6" hidden="1" outlineLevel="1">
      <c r="B18998" s="1941">
        <v>43552</v>
      </c>
      <c r="C18998" s="1942" t="s">
        <v>10767</v>
      </c>
      <c r="D18998" s="983">
        <v>500</v>
      </c>
      <c r="F18998" s="1942"/>
    </row>
    <row r="18999" spans="2:6" hidden="1" outlineLevel="1">
      <c r="B18999" s="1600">
        <v>43552</v>
      </c>
      <c r="C18999" s="1" t="s">
        <v>525</v>
      </c>
      <c r="D18999" s="2">
        <v>90</v>
      </c>
    </row>
    <row r="19000" spans="2:6" hidden="1" outlineLevel="1">
      <c r="B19000" s="1600">
        <v>43552</v>
      </c>
      <c r="C19000" s="1" t="s">
        <v>10326</v>
      </c>
      <c r="D19000" s="2">
        <v>100</v>
      </c>
    </row>
    <row r="19001" spans="2:6" hidden="1" outlineLevel="1">
      <c r="B19001" s="1941">
        <v>43552</v>
      </c>
      <c r="C19001" s="1942" t="s">
        <v>10768</v>
      </c>
      <c r="D19001" s="983">
        <v>2000</v>
      </c>
    </row>
    <row r="19002" spans="2:6" hidden="1" outlineLevel="1">
      <c r="B19002" s="1600">
        <v>43552</v>
      </c>
      <c r="C19002" s="1" t="s">
        <v>114</v>
      </c>
      <c r="D19002" s="2">
        <v>70</v>
      </c>
    </row>
    <row r="19003" spans="2:6" hidden="1" outlineLevel="1">
      <c r="B19003" s="1600">
        <v>43552</v>
      </c>
      <c r="C19003" s="1" t="s">
        <v>220</v>
      </c>
      <c r="D19003" s="2">
        <v>40</v>
      </c>
    </row>
    <row r="19004" spans="2:6" hidden="1" outlineLevel="1">
      <c r="B19004" s="1600">
        <v>43552</v>
      </c>
      <c r="C19004" s="1" t="s">
        <v>51</v>
      </c>
      <c r="D19004" s="2">
        <v>310</v>
      </c>
    </row>
    <row r="19005" spans="2:6" hidden="1" outlineLevel="1">
      <c r="B19005" s="1600">
        <v>43552</v>
      </c>
      <c r="C19005" s="1" t="s">
        <v>246</v>
      </c>
      <c r="D19005" s="2">
        <v>50</v>
      </c>
    </row>
    <row r="19006" spans="2:6" hidden="1" outlineLevel="1">
      <c r="B19006" s="1600">
        <v>43552</v>
      </c>
      <c r="C19006" s="1" t="s">
        <v>23</v>
      </c>
      <c r="D19006" s="2">
        <v>230</v>
      </c>
    </row>
    <row r="19007" spans="2:6" hidden="1" outlineLevel="1">
      <c r="B19007" s="1600">
        <v>43552</v>
      </c>
      <c r="C19007" s="1" t="s">
        <v>5333</v>
      </c>
      <c r="D19007" s="2">
        <v>100</v>
      </c>
    </row>
    <row r="19008" spans="2:6" hidden="1" outlineLevel="1">
      <c r="B19008" s="1600">
        <v>43553</v>
      </c>
      <c r="C19008" s="1" t="s">
        <v>246</v>
      </c>
      <c r="D19008" s="2">
        <v>40</v>
      </c>
    </row>
    <row r="19009" spans="2:5" hidden="1" outlineLevel="1">
      <c r="B19009" s="1600">
        <v>43553</v>
      </c>
      <c r="C19009" s="1" t="s">
        <v>23</v>
      </c>
      <c r="D19009" s="2">
        <v>190</v>
      </c>
    </row>
    <row r="19010" spans="2:5" hidden="1" outlineLevel="1">
      <c r="B19010" s="1941">
        <v>43553</v>
      </c>
      <c r="C19010" s="1942" t="s">
        <v>265</v>
      </c>
      <c r="D19010" s="983">
        <v>200</v>
      </c>
    </row>
    <row r="19011" spans="2:5" hidden="1" outlineLevel="1">
      <c r="B19011" s="1600">
        <v>43554</v>
      </c>
      <c r="C19011" s="1" t="s">
        <v>5665</v>
      </c>
      <c r="D19011" s="2">
        <v>50</v>
      </c>
    </row>
    <row r="19012" spans="2:5" hidden="1" outlineLevel="1">
      <c r="B19012" s="1600">
        <v>43554</v>
      </c>
      <c r="C19012" s="1" t="s">
        <v>246</v>
      </c>
      <c r="D19012" s="2">
        <v>200</v>
      </c>
    </row>
    <row r="19013" spans="2:5" hidden="1" outlineLevel="1">
      <c r="B19013" s="1600">
        <v>43554</v>
      </c>
      <c r="C19013" s="1" t="s">
        <v>7766</v>
      </c>
      <c r="D19013" s="2">
        <v>1050</v>
      </c>
    </row>
    <row r="19014" spans="2:5" hidden="1" outlineLevel="1">
      <c r="B19014" s="1600">
        <v>43554</v>
      </c>
      <c r="C19014" s="1" t="s">
        <v>10772</v>
      </c>
      <c r="D19014" s="2">
        <v>220</v>
      </c>
    </row>
    <row r="19015" spans="2:5" hidden="1" outlineLevel="1">
      <c r="B19015" s="1600">
        <v>43554</v>
      </c>
      <c r="C19015" s="1" t="s">
        <v>23</v>
      </c>
      <c r="D19015" s="2">
        <v>120</v>
      </c>
    </row>
    <row r="19016" spans="2:5" hidden="1" outlineLevel="1">
      <c r="B19016" s="1600">
        <v>43555</v>
      </c>
      <c r="C19016" s="1" t="s">
        <v>10773</v>
      </c>
      <c r="D19016" s="2">
        <v>1800</v>
      </c>
    </row>
    <row r="19017" spans="2:5" hidden="1" outlineLevel="1">
      <c r="B19017" s="1600">
        <v>43555</v>
      </c>
      <c r="C19017" s="1" t="s">
        <v>10775</v>
      </c>
      <c r="D19017" s="2">
        <v>600</v>
      </c>
    </row>
    <row r="19018" spans="2:5" hidden="1" outlineLevel="1">
      <c r="B19018" s="1600">
        <v>43555</v>
      </c>
      <c r="C19018" s="1" t="s">
        <v>12</v>
      </c>
      <c r="D19018" s="2">
        <v>310</v>
      </c>
    </row>
    <row r="19019" spans="2:5" hidden="1" outlineLevel="1">
      <c r="B19019" s="1600">
        <v>43555</v>
      </c>
      <c r="C19019" s="1" t="s">
        <v>114</v>
      </c>
      <c r="D19019" s="2">
        <v>70</v>
      </c>
    </row>
    <row r="19020" spans="2:5" hidden="1" outlineLevel="1">
      <c r="B19020" s="1600">
        <v>43555</v>
      </c>
      <c r="C19020" s="1" t="s">
        <v>10783</v>
      </c>
      <c r="D19020" s="2">
        <v>290</v>
      </c>
    </row>
    <row r="19021" spans="2:5" hidden="1" outlineLevel="1">
      <c r="B19021" s="1600">
        <v>43555</v>
      </c>
      <c r="C19021" s="1" t="s">
        <v>10784</v>
      </c>
      <c r="D19021" s="2">
        <v>1000</v>
      </c>
    </row>
    <row r="19022" spans="2:5" hidden="1" outlineLevel="1">
      <c r="B19022" s="1600">
        <v>43555</v>
      </c>
      <c r="C19022" s="1" t="s">
        <v>23</v>
      </c>
      <c r="D19022" s="2">
        <v>100</v>
      </c>
      <c r="E19022" s="1" t="s">
        <v>3088</v>
      </c>
    </row>
    <row r="19023" spans="2:5" hidden="1" outlineLevel="1">
      <c r="B19023" s="1600">
        <v>43555</v>
      </c>
      <c r="C19023" s="1" t="s">
        <v>220</v>
      </c>
      <c r="D19023" s="2">
        <v>50</v>
      </c>
      <c r="E19023" s="1">
        <v>3450</v>
      </c>
    </row>
    <row r="19024" spans="2:5" collapsed="1"/>
    <row r="19025" spans="1:12">
      <c r="B19025" s="2472">
        <v>43556</v>
      </c>
      <c r="C19025" s="2472"/>
      <c r="D19025" s="2472"/>
      <c r="E19025" s="2472"/>
      <c r="F19025" s="2472"/>
      <c r="G19025" s="2472"/>
      <c r="H19025" s="2472"/>
      <c r="I19025" s="2472"/>
      <c r="J19025" s="2472"/>
      <c r="K19025" s="2472"/>
      <c r="L19025" s="2472"/>
    </row>
    <row r="19026" spans="1:12" hidden="1" outlineLevel="1">
      <c r="B19026" s="2473" t="s">
        <v>0</v>
      </c>
      <c r="C19026" s="2473"/>
      <c r="D19026" s="2473"/>
      <c r="I19026" s="249"/>
      <c r="J19026" s="236"/>
      <c r="K19026" s="2"/>
    </row>
    <row r="19027" spans="1:12" hidden="1" outlineLevel="1">
      <c r="B19027" s="3" t="s">
        <v>115</v>
      </c>
      <c r="C19027" s="3" t="s">
        <v>116</v>
      </c>
      <c r="D19027" s="4" t="s">
        <v>4</v>
      </c>
      <c r="I19027" s="249"/>
      <c r="J19027" s="236"/>
      <c r="K19027" s="2"/>
    </row>
    <row r="19028" spans="1:12" hidden="1" outlineLevel="1">
      <c r="A19028" s="438" t="s">
        <v>7431</v>
      </c>
      <c r="B19028" s="1323">
        <v>43578</v>
      </c>
      <c r="C19028" s="463" t="s">
        <v>6436</v>
      </c>
      <c r="D19028" s="1002">
        <v>1000</v>
      </c>
      <c r="E19028" s="28"/>
      <c r="K19028" s="70"/>
    </row>
    <row r="19029" spans="1:12" hidden="1" outlineLevel="1">
      <c r="A19029" s="438" t="s">
        <v>7431</v>
      </c>
      <c r="B19029" s="1323">
        <v>43578</v>
      </c>
      <c r="C19029" s="463" t="s">
        <v>6437</v>
      </c>
      <c r="D19029" s="1002">
        <v>2055</v>
      </c>
      <c r="E19029" s="28"/>
      <c r="K19029" s="70"/>
    </row>
    <row r="19030" spans="1:12" hidden="1" outlineLevel="1">
      <c r="A19030" s="438" t="s">
        <v>421</v>
      </c>
      <c r="B19030" s="1323">
        <v>43568</v>
      </c>
      <c r="C19030" s="1324" t="s">
        <v>10813</v>
      </c>
      <c r="D19030" s="1325">
        <v>4400</v>
      </c>
      <c r="E19030" s="28"/>
      <c r="K19030" s="70"/>
    </row>
    <row r="19031" spans="1:12" hidden="1" outlineLevel="1">
      <c r="A19031" s="438" t="s">
        <v>421</v>
      </c>
      <c r="B19031" s="1323">
        <v>43581</v>
      </c>
      <c r="C19031" s="554" t="s">
        <v>475</v>
      </c>
      <c r="D19031" s="1325">
        <v>800</v>
      </c>
      <c r="E19031" s="1902">
        <v>209860</v>
      </c>
      <c r="F19031" s="298" t="s">
        <v>4856</v>
      </c>
      <c r="G19031" s="298" t="s">
        <v>3065</v>
      </c>
      <c r="I19031" s="72"/>
      <c r="K19031" s="70"/>
    </row>
    <row r="19032" spans="1:12" hidden="1" outlineLevel="1">
      <c r="A19032" s="438" t="s">
        <v>421</v>
      </c>
      <c r="B19032" s="1323" t="s">
        <v>608</v>
      </c>
      <c r="C19032" s="554" t="s">
        <v>8676</v>
      </c>
      <c r="D19032" s="1325" t="s">
        <v>608</v>
      </c>
      <c r="E19032" s="184"/>
      <c r="F19032" s="1119" t="s">
        <v>3632</v>
      </c>
      <c r="G19032" s="1146">
        <v>0</v>
      </c>
      <c r="I19032" s="72"/>
      <c r="K19032" s="70"/>
    </row>
    <row r="19033" spans="1:12" hidden="1" outlineLevel="1">
      <c r="A19033" s="714" t="s">
        <v>464</v>
      </c>
      <c r="B19033" s="1326" t="s">
        <v>608</v>
      </c>
      <c r="C19033" s="1327" t="s">
        <v>6501</v>
      </c>
      <c r="D19033" s="1328" t="s">
        <v>608</v>
      </c>
      <c r="E19033" s="72"/>
      <c r="F19033" s="772" t="s">
        <v>9394</v>
      </c>
      <c r="G19033" s="773">
        <f>D19065</f>
        <v>160</v>
      </c>
      <c r="I19033" s="72"/>
      <c r="K19033" s="70"/>
    </row>
    <row r="19034" spans="1:12" hidden="1" outlineLevel="1">
      <c r="A19034" s="709" t="s">
        <v>7600</v>
      </c>
      <c r="B19034" s="710" t="s">
        <v>608</v>
      </c>
      <c r="C19034" s="711" t="s">
        <v>10493</v>
      </c>
      <c r="D19034" s="1962" t="s">
        <v>608</v>
      </c>
      <c r="E19034" s="72"/>
      <c r="F19034" s="772" t="s">
        <v>112</v>
      </c>
      <c r="G19034" s="773">
        <f>D19063</f>
        <v>860</v>
      </c>
      <c r="I19034" s="72"/>
      <c r="K19034" s="70"/>
    </row>
    <row r="19035" spans="1:12" hidden="1" outlineLevel="1">
      <c r="A19035" s="709" t="s">
        <v>7600</v>
      </c>
      <c r="B19035" s="710" t="s">
        <v>608</v>
      </c>
      <c r="C19035" s="711" t="s">
        <v>8992</v>
      </c>
      <c r="D19035" s="1901" t="s">
        <v>608</v>
      </c>
      <c r="E19035" s="72"/>
      <c r="F19035" s="772" t="s">
        <v>6</v>
      </c>
      <c r="G19035" s="1146">
        <f>D19030</f>
        <v>4400</v>
      </c>
      <c r="I19035" s="72"/>
      <c r="K19035" s="70"/>
    </row>
    <row r="19036" spans="1:12" hidden="1" outlineLevel="1">
      <c r="A19036" s="709" t="s">
        <v>7600</v>
      </c>
      <c r="B19036" s="710" t="s">
        <v>608</v>
      </c>
      <c r="C19036" s="711" t="s">
        <v>8991</v>
      </c>
      <c r="D19036" s="1901" t="s">
        <v>608</v>
      </c>
      <c r="E19036" s="72"/>
      <c r="F19036" s="772" t="s">
        <v>3732</v>
      </c>
      <c r="G19036" s="773">
        <f>D19028</f>
        <v>1000</v>
      </c>
      <c r="I19036" s="72"/>
      <c r="K19036" s="70"/>
    </row>
    <row r="19037" spans="1:12" hidden="1" outlineLevel="1">
      <c r="A19037" s="709" t="s">
        <v>7600</v>
      </c>
      <c r="B19037" s="710" t="s">
        <v>608</v>
      </c>
      <c r="C19037" s="709" t="s">
        <v>8990</v>
      </c>
      <c r="D19037" s="1901" t="s">
        <v>608</v>
      </c>
      <c r="E19037" s="72"/>
      <c r="F19037" s="772" t="s">
        <v>531</v>
      </c>
      <c r="G19037" s="1146">
        <f>D19029</f>
        <v>2055</v>
      </c>
      <c r="I19037" s="72"/>
      <c r="K19037" s="70"/>
    </row>
    <row r="19038" spans="1:12" hidden="1" outlineLevel="1">
      <c r="A19038" s="709" t="s">
        <v>7600</v>
      </c>
      <c r="B19038" s="710" t="s">
        <v>608</v>
      </c>
      <c r="C19038" s="709" t="s">
        <v>9285</v>
      </c>
      <c r="D19038" s="1901" t="s">
        <v>608</v>
      </c>
      <c r="E19038" s="72"/>
      <c r="F19038" s="280" t="s">
        <v>195</v>
      </c>
      <c r="G19038" s="294">
        <f>SUM(G19033:G19037)</f>
        <v>8475</v>
      </c>
      <c r="I19038" s="72"/>
      <c r="K19038" s="70"/>
    </row>
    <row r="19039" spans="1:12" hidden="1" outlineLevel="1">
      <c r="A19039" s="1398" t="s">
        <v>7256</v>
      </c>
      <c r="B19039" s="1399">
        <v>43573</v>
      </c>
      <c r="C19039" s="1400" t="s">
        <v>27</v>
      </c>
      <c r="D19039" s="1401">
        <v>1296.82</v>
      </c>
      <c r="E19039" s="72"/>
      <c r="I19039" s="72"/>
      <c r="K19039" s="70"/>
    </row>
    <row r="19040" spans="1:12" hidden="1" outlineLevel="1">
      <c r="A19040" s="709" t="s">
        <v>7600</v>
      </c>
      <c r="B19040" s="710" t="s">
        <v>608</v>
      </c>
      <c r="C19040" s="711" t="s">
        <v>3304</v>
      </c>
      <c r="D19040" s="1962" t="s">
        <v>608</v>
      </c>
      <c r="E19040" s="1711"/>
      <c r="I19040" s="72"/>
      <c r="K19040" s="225"/>
    </row>
    <row r="19041" spans="1:12" hidden="1" outlineLevel="1">
      <c r="A19041" s="709" t="s">
        <v>7600</v>
      </c>
      <c r="B19041" s="710" t="s">
        <v>608</v>
      </c>
      <c r="C19041" s="711" t="s">
        <v>614</v>
      </c>
      <c r="D19041" s="1962" t="s">
        <v>608</v>
      </c>
      <c r="E19041" s="1711"/>
      <c r="I19041" s="32"/>
      <c r="K19041" s="225"/>
    </row>
    <row r="19042" spans="1:12" hidden="1" outlineLevel="1">
      <c r="A19042" s="709" t="s">
        <v>10607</v>
      </c>
      <c r="B19042" s="710">
        <v>43584</v>
      </c>
      <c r="C19042" s="709" t="s">
        <v>3305</v>
      </c>
      <c r="D19042" s="590">
        <v>350</v>
      </c>
      <c r="E19042" s="183"/>
    </row>
    <row r="19043" spans="1:12" hidden="1" outlineLevel="1">
      <c r="A19043" s="545" t="s">
        <v>7431</v>
      </c>
      <c r="B19043" s="1520">
        <v>43554</v>
      </c>
      <c r="C19043" s="547" t="s">
        <v>7425</v>
      </c>
      <c r="D19043" s="1366">
        <v>32500</v>
      </c>
      <c r="E19043" s="733"/>
      <c r="G19043" s="2"/>
    </row>
    <row r="19044" spans="1:12" hidden="1" outlineLevel="1">
      <c r="A19044" s="545" t="s">
        <v>7431</v>
      </c>
      <c r="B19044" s="1520">
        <v>43584</v>
      </c>
      <c r="C19044" s="547" t="s">
        <v>7425</v>
      </c>
      <c r="D19044" s="1366">
        <v>39843</v>
      </c>
      <c r="E19044" s="733"/>
      <c r="G19044" s="2"/>
    </row>
    <row r="19045" spans="1:12" hidden="1" outlineLevel="1">
      <c r="A19045" s="545" t="s">
        <v>7431</v>
      </c>
      <c r="B19045" s="1520">
        <v>43554</v>
      </c>
      <c r="C19045" s="547" t="s">
        <v>7426</v>
      </c>
      <c r="D19045" s="1366">
        <v>30000</v>
      </c>
      <c r="E19045" s="28"/>
      <c r="F19045" s="630"/>
      <c r="G19045" s="630"/>
      <c r="H19045" s="1009"/>
      <c r="I19045" s="72"/>
      <c r="K19045" s="13"/>
      <c r="L19045" s="13"/>
    </row>
    <row r="19046" spans="1:12" hidden="1" outlineLevel="1">
      <c r="A19046" s="545" t="s">
        <v>7431</v>
      </c>
      <c r="B19046" s="1520">
        <v>43554</v>
      </c>
      <c r="C19046" s="547" t="s">
        <v>8819</v>
      </c>
      <c r="D19046" s="1366">
        <v>2500</v>
      </c>
      <c r="E19046" s="28"/>
      <c r="F19046" s="630"/>
      <c r="G19046" s="630"/>
      <c r="H19046" s="1009"/>
      <c r="I19046" s="72"/>
      <c r="K19046" s="13"/>
      <c r="L19046" s="13"/>
    </row>
    <row r="19047" spans="1:12" hidden="1" outlineLevel="1">
      <c r="A19047" s="545" t="s">
        <v>8802</v>
      </c>
      <c r="B19047" s="1520">
        <v>43554</v>
      </c>
      <c r="C19047" s="547" t="s">
        <v>7420</v>
      </c>
      <c r="D19047" s="1366">
        <v>19665</v>
      </c>
      <c r="E19047" s="28"/>
      <c r="F19047" s="630"/>
      <c r="G19047" s="630"/>
      <c r="H19047" s="1009"/>
      <c r="I19047" s="72"/>
      <c r="K19047" s="225"/>
      <c r="L19047" s="13"/>
    </row>
    <row r="19048" spans="1:12" hidden="1" outlineLevel="1">
      <c r="A19048" s="545" t="s">
        <v>8802</v>
      </c>
      <c r="B19048" s="1520">
        <v>43582</v>
      </c>
      <c r="C19048" s="547" t="s">
        <v>7422</v>
      </c>
      <c r="D19048" s="1366">
        <v>1754</v>
      </c>
      <c r="E19048" s="28"/>
      <c r="F19048" s="630"/>
      <c r="G19048" s="630"/>
      <c r="I19048" s="72"/>
      <c r="J19048" s="236"/>
      <c r="K19048" s="2"/>
      <c r="L19048" s="13"/>
    </row>
    <row r="19049" spans="1:12" hidden="1" outlineLevel="1">
      <c r="A19049" s="545" t="s">
        <v>7431</v>
      </c>
      <c r="B19049" s="1520">
        <v>43554</v>
      </c>
      <c r="C19049" s="547" t="s">
        <v>7423</v>
      </c>
      <c r="D19049" s="691">
        <v>465</v>
      </c>
      <c r="E19049" s="28"/>
      <c r="H19049" s="1009"/>
      <c r="I19049" s="72"/>
      <c r="J19049" s="236"/>
      <c r="K19049" s="2"/>
      <c r="L19049" s="13"/>
    </row>
    <row r="19050" spans="1:12" hidden="1" outlineLevel="1">
      <c r="D19050" s="1"/>
      <c r="E19050" s="28"/>
      <c r="H19050" s="1009"/>
      <c r="I19050" s="249"/>
      <c r="J19050" s="236"/>
      <c r="K19050" s="2"/>
      <c r="L19050" s="13"/>
    </row>
    <row r="19051" spans="1:12" ht="15.75" hidden="1" outlineLevel="1">
      <c r="A19051" s="1273" t="s">
        <v>7430</v>
      </c>
      <c r="B19051" s="1410">
        <v>43549</v>
      </c>
      <c r="C19051" s="1273" t="s">
        <v>7428</v>
      </c>
      <c r="D19051" s="1789">
        <v>15904.74</v>
      </c>
      <c r="E19051" s="1711">
        <v>43565</v>
      </c>
      <c r="I19051" s="249"/>
      <c r="J19051" s="236"/>
      <c r="K19051" s="2"/>
      <c r="L19051" s="13"/>
    </row>
    <row r="19052" spans="1:12" hidden="1" outlineLevel="1">
      <c r="A19052" s="1411" t="s">
        <v>7411</v>
      </c>
      <c r="B19052" s="1412">
        <v>43540</v>
      </c>
      <c r="C19052" s="1413" t="s">
        <v>7427</v>
      </c>
      <c r="D19052" s="1490">
        <v>1296</v>
      </c>
      <c r="E19052" s="1711">
        <v>43558</v>
      </c>
      <c r="H19052" s="1009"/>
      <c r="I19052" s="249"/>
      <c r="J19052" s="200"/>
      <c r="K19052" s="2"/>
      <c r="L19052" s="13"/>
    </row>
    <row r="19053" spans="1:12" hidden="1" outlineLevel="1">
      <c r="A19053" s="1407" t="s">
        <v>5208</v>
      </c>
      <c r="B19053" s="1408" t="s">
        <v>608</v>
      </c>
      <c r="C19053" s="1407" t="s">
        <v>7429</v>
      </c>
      <c r="D19053" s="1408" t="s">
        <v>608</v>
      </c>
      <c r="H19053" s="1009"/>
      <c r="I19053" s="249"/>
      <c r="J19053" s="200"/>
      <c r="K19053" s="2"/>
      <c r="L19053" s="13"/>
    </row>
    <row r="19054" spans="1:12" hidden="1" outlineLevel="1">
      <c r="A19054" s="1485" t="s">
        <v>8749</v>
      </c>
      <c r="B19054" s="1900">
        <v>43550</v>
      </c>
      <c r="C19054" s="1486" t="s">
        <v>9006</v>
      </c>
      <c r="D19054" s="1759">
        <v>6303</v>
      </c>
      <c r="E19054" s="1711" t="s">
        <v>10740</v>
      </c>
      <c r="H19054" s="1009"/>
      <c r="I19054" s="249"/>
      <c r="J19054" s="200"/>
      <c r="K19054" s="2"/>
      <c r="L19054" s="13"/>
    </row>
    <row r="19055" spans="1:12" hidden="1" outlineLevel="1">
      <c r="E19055" s="1290"/>
      <c r="F19055" s="1814" t="s">
        <v>10062</v>
      </c>
      <c r="G19055" s="1883">
        <v>102</v>
      </c>
      <c r="H19055" s="1009"/>
      <c r="I19055" s="249"/>
      <c r="K19055" s="13"/>
      <c r="L19055" s="13"/>
    </row>
    <row r="19056" spans="1:12" ht="15.75" hidden="1" outlineLevel="1">
      <c r="A19056" s="1273" t="s">
        <v>7430</v>
      </c>
      <c r="B19056" s="1410">
        <v>43584</v>
      </c>
      <c r="C19056" s="1273" t="s">
        <v>7428</v>
      </c>
      <c r="D19056" s="1789">
        <v>21127.58</v>
      </c>
      <c r="E19056" s="1711">
        <v>43595</v>
      </c>
      <c r="F19056" s="1" t="s">
        <v>10891</v>
      </c>
      <c r="G19056" s="13">
        <v>112</v>
      </c>
      <c r="H19056" s="1009"/>
      <c r="I19056" s="249"/>
      <c r="K19056" s="13"/>
      <c r="L19056" s="13"/>
    </row>
    <row r="19057" spans="1:12" hidden="1" outlineLevel="1">
      <c r="A19057" s="1411" t="s">
        <v>7411</v>
      </c>
      <c r="B19057" s="1412">
        <v>43582</v>
      </c>
      <c r="C19057" s="1413" t="s">
        <v>7427</v>
      </c>
      <c r="D19057" s="1490">
        <v>1754</v>
      </c>
      <c r="E19057" s="1711">
        <v>43589</v>
      </c>
      <c r="F19057" s="1" t="s">
        <v>10892</v>
      </c>
      <c r="G19057" s="13">
        <v>10</v>
      </c>
      <c r="I19057" s="249"/>
      <c r="J19057" s="236"/>
      <c r="K19057" s="2"/>
      <c r="L19057" s="13"/>
    </row>
    <row r="19058" spans="1:12" hidden="1" outlineLevel="1">
      <c r="A19058" s="1407" t="s">
        <v>5208</v>
      </c>
      <c r="B19058" s="1408" t="s">
        <v>608</v>
      </c>
      <c r="C19058" s="1407" t="s">
        <v>7429</v>
      </c>
      <c r="D19058" s="1408" t="s">
        <v>608</v>
      </c>
      <c r="F19058" s="1961">
        <v>43582</v>
      </c>
      <c r="G19058" s="13">
        <f>71*7</f>
        <v>497</v>
      </c>
      <c r="H19058" s="1009"/>
      <c r="I19058" s="249"/>
      <c r="J19058" s="200"/>
      <c r="K19058" s="2"/>
      <c r="L19058" s="13"/>
    </row>
    <row r="19059" spans="1:12" hidden="1" outlineLevel="1">
      <c r="A19059" s="1485" t="s">
        <v>8749</v>
      </c>
      <c r="B19059" s="1900">
        <v>43584</v>
      </c>
      <c r="C19059" s="1486" t="s">
        <v>9006</v>
      </c>
      <c r="D19059" s="1759">
        <v>21193</v>
      </c>
      <c r="E19059" s="1711">
        <v>43593</v>
      </c>
      <c r="G19059" s="13">
        <f>20*4</f>
        <v>80</v>
      </c>
      <c r="H19059" s="1009"/>
      <c r="I19059" s="249"/>
      <c r="K19059" s="13"/>
      <c r="L19059" s="13"/>
    </row>
    <row r="19060" spans="1:12" hidden="1" outlineLevel="1">
      <c r="E19060" s="28"/>
      <c r="F19060" s="182"/>
      <c r="G19060" s="226">
        <f>SUM(G19058:G19059)</f>
        <v>577</v>
      </c>
      <c r="H19060" s="1009"/>
      <c r="I19060" s="249"/>
      <c r="K19060" s="13"/>
      <c r="L19060" s="13"/>
    </row>
    <row r="19061" spans="1:12" hidden="1" outlineLevel="1">
      <c r="A19061" s="438" t="s">
        <v>421</v>
      </c>
      <c r="B19061" s="549">
        <v>43571</v>
      </c>
      <c r="C19061" s="554" t="s">
        <v>10798</v>
      </c>
      <c r="D19061" s="587">
        <f>30*43</f>
        <v>1290</v>
      </c>
      <c r="I19061" s="249"/>
      <c r="K19061" s="13"/>
      <c r="L19061" s="13"/>
    </row>
    <row r="19062" spans="1:12" ht="30" hidden="1" outlineLevel="1">
      <c r="A19062" s="438" t="s">
        <v>6087</v>
      </c>
      <c r="B19062" s="549">
        <v>43571</v>
      </c>
      <c r="C19062" s="554" t="s">
        <v>10815</v>
      </c>
      <c r="D19062" s="587">
        <f>10*43</f>
        <v>430</v>
      </c>
      <c r="E19062" s="72"/>
      <c r="F19062" s="1" t="s">
        <v>10893</v>
      </c>
      <c r="G19062" s="1">
        <v>600</v>
      </c>
      <c r="H19062" s="1009"/>
      <c r="I19062" s="249"/>
      <c r="K19062" s="13"/>
      <c r="L19062" s="13"/>
    </row>
    <row r="19063" spans="1:12" hidden="1" outlineLevel="1">
      <c r="A19063" s="438" t="s">
        <v>421</v>
      </c>
      <c r="B19063" s="549">
        <v>43571</v>
      </c>
      <c r="C19063" s="554" t="s">
        <v>195</v>
      </c>
      <c r="D19063" s="587">
        <f>D19061-D19062</f>
        <v>860</v>
      </c>
      <c r="E19063" s="28"/>
      <c r="F19063" s="1" t="s">
        <v>10894</v>
      </c>
      <c r="G19063" s="1">
        <v>500</v>
      </c>
      <c r="H19063" s="1009"/>
      <c r="I19063" s="249"/>
      <c r="K19063" s="13"/>
      <c r="L19063" s="13"/>
    </row>
    <row r="19064" spans="1:12" hidden="1" outlineLevel="1">
      <c r="D19064" s="1"/>
      <c r="E19064" s="28"/>
      <c r="F19064" s="1" t="s">
        <v>10895</v>
      </c>
      <c r="G19064" s="1">
        <v>100</v>
      </c>
      <c r="H19064" s="1009"/>
      <c r="I19064" s="249"/>
      <c r="K19064" s="13"/>
      <c r="L19064" s="13"/>
    </row>
    <row r="19065" spans="1:12" hidden="1" outlineLevel="1">
      <c r="A19065" s="438" t="s">
        <v>421</v>
      </c>
      <c r="B19065" s="549">
        <v>43569</v>
      </c>
      <c r="C19065" s="554" t="s">
        <v>2598</v>
      </c>
      <c r="D19065" s="587">
        <v>160</v>
      </c>
      <c r="E19065" s="28"/>
      <c r="H19065" s="1009"/>
      <c r="I19065" s="249"/>
      <c r="K19065" s="13"/>
      <c r="L19065" s="13"/>
    </row>
    <row r="19066" spans="1:12" hidden="1" outlineLevel="1">
      <c r="B19066" s="249"/>
      <c r="E19066" s="399"/>
      <c r="F19066" s="182"/>
      <c r="G19066" s="182"/>
      <c r="H19066" s="1009"/>
      <c r="I19066" s="249"/>
      <c r="K19066" s="13"/>
      <c r="L19066" s="13"/>
    </row>
    <row r="19067" spans="1:12" hidden="1" outlineLevel="1">
      <c r="B19067" s="1600">
        <v>43556</v>
      </c>
      <c r="C19067" s="1" t="s">
        <v>114</v>
      </c>
      <c r="D19067" s="1755">
        <v>130</v>
      </c>
      <c r="I19067" s="249"/>
      <c r="K19067" s="13"/>
      <c r="L19067" s="13"/>
    </row>
    <row r="19068" spans="1:12" hidden="1" outlineLevel="1">
      <c r="B19068" s="1600">
        <v>43556</v>
      </c>
      <c r="C19068" s="1754" t="s">
        <v>246</v>
      </c>
      <c r="D19068" s="1755">
        <v>150</v>
      </c>
      <c r="F19068" s="1722"/>
      <c r="G19068" s="1822"/>
      <c r="H19068" s="1009"/>
      <c r="I19068" s="32"/>
      <c r="K19068" s="13"/>
      <c r="L19068" s="13"/>
    </row>
    <row r="19069" spans="1:12" hidden="1" outlineLevel="1">
      <c r="B19069" s="1600">
        <v>43556</v>
      </c>
      <c r="C19069" s="1754" t="s">
        <v>947</v>
      </c>
      <c r="D19069" s="1755">
        <v>30</v>
      </c>
      <c r="F19069" s="730" t="s">
        <v>10797</v>
      </c>
      <c r="G19069" s="1102">
        <v>300</v>
      </c>
      <c r="H19069" s="1820"/>
      <c r="I19069" s="32"/>
      <c r="K19069" s="13"/>
      <c r="L19069" s="13"/>
    </row>
    <row r="19070" spans="1:12" hidden="1" outlineLevel="1">
      <c r="B19070" s="1600">
        <v>43556</v>
      </c>
      <c r="C19070" s="1754" t="s">
        <v>10805</v>
      </c>
      <c r="D19070" s="1755">
        <v>536</v>
      </c>
      <c r="H19070" s="1009"/>
      <c r="I19070" s="32"/>
      <c r="K19070" s="13"/>
      <c r="L19070" s="13"/>
    </row>
    <row r="19071" spans="1:12" hidden="1" outlineLevel="1">
      <c r="B19071" s="1600">
        <v>43556</v>
      </c>
      <c r="C19071" s="1754" t="s">
        <v>10806</v>
      </c>
      <c r="D19071" s="1755">
        <v>395</v>
      </c>
      <c r="F19071" s="1724" t="s">
        <v>10701</v>
      </c>
      <c r="G19071" s="1727">
        <v>500</v>
      </c>
      <c r="I19071" s="32"/>
      <c r="K19071" s="13"/>
      <c r="L19071" s="13"/>
    </row>
    <row r="19072" spans="1:12" hidden="1" outlineLevel="1">
      <c r="B19072" s="1600">
        <v>43557</v>
      </c>
      <c r="C19072" s="956" t="s">
        <v>525</v>
      </c>
      <c r="D19072" s="1193">
        <v>2950</v>
      </c>
      <c r="F19072" s="1724" t="s">
        <v>10702</v>
      </c>
      <c r="G19072" s="1727">
        <v>100</v>
      </c>
      <c r="I19072" s="32"/>
      <c r="K19072" s="13"/>
      <c r="L19072" s="13"/>
    </row>
    <row r="19073" spans="2:12" ht="30" hidden="1" outlineLevel="1">
      <c r="B19073" s="1600">
        <v>43557</v>
      </c>
      <c r="C19073" s="956" t="s">
        <v>5333</v>
      </c>
      <c r="D19073" s="1602">
        <v>100</v>
      </c>
      <c r="F19073" s="1939" t="s">
        <v>10761</v>
      </c>
      <c r="G19073" s="1727">
        <v>1000</v>
      </c>
      <c r="I19073" s="32"/>
      <c r="K19073" s="13"/>
      <c r="L19073" s="13"/>
    </row>
    <row r="19074" spans="2:12" hidden="1" outlineLevel="1">
      <c r="B19074" s="1600">
        <v>43558</v>
      </c>
      <c r="C19074" s="1732" t="s">
        <v>525</v>
      </c>
      <c r="D19074" s="1602">
        <v>160</v>
      </c>
      <c r="G19074" s="399">
        <f>SUM(G19071:G19073)</f>
        <v>1600</v>
      </c>
      <c r="I19074" s="32"/>
      <c r="K19074" s="13"/>
      <c r="L19074" s="13"/>
    </row>
    <row r="19075" spans="2:12" hidden="1" outlineLevel="1">
      <c r="B19075" s="1600">
        <v>43558</v>
      </c>
      <c r="C19075" s="1732" t="s">
        <v>246</v>
      </c>
      <c r="D19075" s="1602">
        <v>150</v>
      </c>
      <c r="F19075" s="1" t="s">
        <v>10857</v>
      </c>
      <c r="G19075" s="399">
        <v>600</v>
      </c>
      <c r="H19075" s="1009"/>
      <c r="I19075" s="32"/>
      <c r="K19075" s="13"/>
      <c r="L19075" s="13"/>
    </row>
    <row r="19076" spans="2:12" hidden="1" outlineLevel="1">
      <c r="B19076" s="1600">
        <v>43558</v>
      </c>
      <c r="C19076" s="1732" t="s">
        <v>18</v>
      </c>
      <c r="D19076" s="1602">
        <v>200</v>
      </c>
      <c r="F19076" s="1" t="s">
        <v>10858</v>
      </c>
      <c r="G19076" s="399">
        <f>G19074-G19075</f>
        <v>1000</v>
      </c>
      <c r="H19076" s="1009"/>
      <c r="I19076" s="32"/>
      <c r="K19076" s="13"/>
      <c r="L19076" s="13"/>
    </row>
    <row r="19077" spans="2:12" hidden="1" outlineLevel="1">
      <c r="B19077" s="1600">
        <v>43558</v>
      </c>
      <c r="C19077" s="1" t="s">
        <v>516</v>
      </c>
      <c r="D19077" s="2">
        <v>70</v>
      </c>
      <c r="I19077" s="32"/>
      <c r="K19077" s="13"/>
      <c r="L19077" s="13"/>
    </row>
    <row r="19078" spans="2:12" hidden="1" outlineLevel="1">
      <c r="B19078" s="1600">
        <v>43559</v>
      </c>
      <c r="C19078" s="1732" t="s">
        <v>525</v>
      </c>
      <c r="D19078" s="1775">
        <v>120</v>
      </c>
      <c r="E19078" s="151"/>
      <c r="F19078" s="1955" t="s">
        <v>3546</v>
      </c>
      <c r="G19078" s="1193"/>
      <c r="I19078" s="32"/>
      <c r="K19078" s="13"/>
      <c r="L19078" s="13"/>
    </row>
    <row r="19079" spans="2:12" hidden="1" outlineLevel="1">
      <c r="B19079" s="1600">
        <v>43559</v>
      </c>
      <c r="C19079" s="1732" t="s">
        <v>10808</v>
      </c>
      <c r="D19079" s="1775">
        <v>1000</v>
      </c>
      <c r="F19079" s="956" t="s">
        <v>126</v>
      </c>
      <c r="G19079" s="1193">
        <f>494/2</f>
        <v>247</v>
      </c>
      <c r="H19079" s="1009"/>
      <c r="I19079" s="32"/>
      <c r="K19079" s="13"/>
      <c r="L19079" s="13"/>
    </row>
    <row r="19080" spans="2:12" hidden="1" outlineLevel="1">
      <c r="B19080" s="1600">
        <v>43559</v>
      </c>
      <c r="C19080" s="1754" t="s">
        <v>23</v>
      </c>
      <c r="D19080" s="1755">
        <v>250</v>
      </c>
      <c r="F19080" s="1193" t="s">
        <v>786</v>
      </c>
      <c r="G19080" s="1193">
        <v>60</v>
      </c>
      <c r="H19080" s="1009"/>
      <c r="I19080" s="32"/>
      <c r="K19080" s="13"/>
      <c r="L19080" s="13"/>
    </row>
    <row r="19081" spans="2:12" hidden="1" outlineLevel="1">
      <c r="B19081" s="1600">
        <v>43560</v>
      </c>
      <c r="C19081" s="956" t="s">
        <v>525</v>
      </c>
      <c r="D19081" s="1738">
        <v>180</v>
      </c>
      <c r="F19081" s="1" t="s">
        <v>2177</v>
      </c>
      <c r="G19081" s="1193">
        <v>350</v>
      </c>
      <c r="I19081" s="32"/>
      <c r="K19081" s="13"/>
      <c r="L19081" s="13"/>
    </row>
    <row r="19082" spans="2:12" hidden="1" outlineLevel="1">
      <c r="B19082" s="1600">
        <v>43560</v>
      </c>
      <c r="C19082" s="956" t="s">
        <v>5687</v>
      </c>
      <c r="D19082" s="1738">
        <v>69</v>
      </c>
      <c r="F19082" s="1" t="s">
        <v>10866</v>
      </c>
      <c r="G19082" s="1193">
        <v>50</v>
      </c>
      <c r="I19082" s="32"/>
      <c r="K19082" s="13"/>
      <c r="L19082" s="13"/>
    </row>
    <row r="19083" spans="2:12" hidden="1" outlineLevel="1">
      <c r="B19083" s="1600">
        <v>43560</v>
      </c>
      <c r="C19083" s="956" t="s">
        <v>23</v>
      </c>
      <c r="D19083" s="1738">
        <v>120</v>
      </c>
      <c r="G19083" s="2">
        <f>SUM(G19079:G19082)</f>
        <v>707</v>
      </c>
      <c r="I19083" s="32"/>
      <c r="K19083" s="13"/>
      <c r="L19083" s="13"/>
    </row>
    <row r="19084" spans="2:12" hidden="1" outlineLevel="1">
      <c r="B19084" s="1600">
        <v>43561</v>
      </c>
      <c r="C19084" s="1754" t="s">
        <v>18</v>
      </c>
      <c r="D19084" s="1738">
        <v>190</v>
      </c>
      <c r="E19084" s="956"/>
      <c r="I19084" s="32"/>
      <c r="K19084" s="13"/>
    </row>
    <row r="19085" spans="2:12" hidden="1" outlineLevel="1">
      <c r="B19085" s="1600">
        <v>43561</v>
      </c>
      <c r="C19085" s="956" t="s">
        <v>7668</v>
      </c>
      <c r="D19085" s="1738">
        <v>1080</v>
      </c>
      <c r="E19085" s="956"/>
      <c r="H19085" s="1727"/>
      <c r="I19085" s="32"/>
      <c r="K19085" s="13"/>
    </row>
    <row r="19086" spans="2:12" hidden="1" outlineLevel="1">
      <c r="B19086" s="1600">
        <v>43562</v>
      </c>
      <c r="C19086" s="1" t="s">
        <v>516</v>
      </c>
      <c r="D19086" s="2">
        <v>60</v>
      </c>
      <c r="I19086" s="32"/>
      <c r="K19086" s="13"/>
    </row>
    <row r="19087" spans="2:12" hidden="1" outlineLevel="1">
      <c r="B19087" s="1600">
        <v>43562</v>
      </c>
      <c r="C19087" s="1" t="s">
        <v>289</v>
      </c>
      <c r="D19087" s="1755">
        <v>20</v>
      </c>
      <c r="E19087" s="956"/>
      <c r="I19087" s="32"/>
      <c r="J19087" s="2"/>
      <c r="K19087" s="13"/>
    </row>
    <row r="19088" spans="2:12" hidden="1" outlineLevel="1">
      <c r="B19088" s="1600">
        <v>43562</v>
      </c>
      <c r="C19088" s="1" t="s">
        <v>10811</v>
      </c>
      <c r="D19088" s="1755">
        <v>100</v>
      </c>
      <c r="E19088" s="956"/>
      <c r="K19088" s="13"/>
    </row>
    <row r="19089" spans="2:11" hidden="1" outlineLevel="1">
      <c r="B19089" s="1600">
        <v>43562</v>
      </c>
      <c r="C19089" s="1754" t="s">
        <v>23</v>
      </c>
      <c r="D19089" s="1755">
        <v>120</v>
      </c>
      <c r="F19089" s="1722"/>
      <c r="G19089" s="1723"/>
      <c r="I19089" s="32"/>
      <c r="K19089" s="13"/>
    </row>
    <row r="19090" spans="2:11" hidden="1" outlineLevel="1">
      <c r="B19090" s="1600">
        <v>43562</v>
      </c>
      <c r="C19090" s="956" t="s">
        <v>525</v>
      </c>
      <c r="D19090" s="1193">
        <v>30</v>
      </c>
      <c r="F19090" s="956"/>
      <c r="G19090" s="956"/>
      <c r="H19090" s="1009"/>
      <c r="K19090" s="13"/>
    </row>
    <row r="19091" spans="2:11" hidden="1" outlineLevel="1">
      <c r="B19091" s="1600">
        <v>43563</v>
      </c>
      <c r="C19091" s="1732" t="s">
        <v>525</v>
      </c>
      <c r="D19091" s="1602">
        <v>140</v>
      </c>
      <c r="K19091" s="13"/>
    </row>
    <row r="19092" spans="2:11" hidden="1" outlineLevel="1">
      <c r="B19092" s="1600">
        <v>43563</v>
      </c>
      <c r="C19092" s="1732" t="s">
        <v>23</v>
      </c>
      <c r="D19092" s="1602">
        <v>100</v>
      </c>
      <c r="K19092" s="13"/>
    </row>
    <row r="19093" spans="2:11" hidden="1" outlineLevel="1">
      <c r="B19093" s="1600">
        <v>43564</v>
      </c>
      <c r="C19093" s="1732" t="s">
        <v>525</v>
      </c>
      <c r="D19093" s="1602">
        <v>130</v>
      </c>
      <c r="K19093" s="13"/>
    </row>
    <row r="19094" spans="2:11" hidden="1" outlineLevel="1">
      <c r="B19094" s="1600">
        <v>43564</v>
      </c>
      <c r="C19094" s="1732" t="s">
        <v>23</v>
      </c>
      <c r="D19094" s="1602">
        <v>90</v>
      </c>
      <c r="K19094" s="13"/>
    </row>
    <row r="19095" spans="2:11" hidden="1" outlineLevel="1">
      <c r="B19095" s="1600">
        <v>43565</v>
      </c>
      <c r="C19095" s="1732" t="s">
        <v>163</v>
      </c>
      <c r="D19095" s="1775">
        <v>15</v>
      </c>
      <c r="E19095" s="956"/>
    </row>
    <row r="19096" spans="2:11" hidden="1" outlineLevel="1">
      <c r="B19096" s="1600">
        <v>43565</v>
      </c>
      <c r="C19096" s="1732" t="s">
        <v>289</v>
      </c>
      <c r="D19096" s="1775">
        <v>250</v>
      </c>
      <c r="K19096" s="13"/>
    </row>
    <row r="19097" spans="2:11" hidden="1" outlineLevel="1">
      <c r="B19097" s="1600">
        <v>43565</v>
      </c>
      <c r="C19097" s="1754" t="s">
        <v>51</v>
      </c>
      <c r="D19097" s="1755">
        <v>20</v>
      </c>
    </row>
    <row r="19098" spans="2:11" hidden="1" outlineLevel="1">
      <c r="B19098" s="1600">
        <v>43565</v>
      </c>
      <c r="C19098" s="1754" t="s">
        <v>23</v>
      </c>
      <c r="D19098" s="1755">
        <v>155</v>
      </c>
      <c r="E19098" s="956"/>
    </row>
    <row r="19099" spans="2:11" hidden="1" outlineLevel="1">
      <c r="B19099" s="1600">
        <v>43565</v>
      </c>
      <c r="C19099" s="1754" t="s">
        <v>112</v>
      </c>
      <c r="D19099" s="1755">
        <v>20</v>
      </c>
    </row>
    <row r="19100" spans="2:11" hidden="1" outlineLevel="1">
      <c r="B19100" s="1600">
        <v>43565</v>
      </c>
      <c r="C19100" s="956" t="s">
        <v>4406</v>
      </c>
      <c r="D19100" s="1193">
        <v>230</v>
      </c>
      <c r="I19100" s="72"/>
      <c r="K19100" s="2"/>
    </row>
    <row r="19101" spans="2:11" hidden="1" outlineLevel="1">
      <c r="B19101" s="1600">
        <v>43565</v>
      </c>
      <c r="C19101" s="1732" t="s">
        <v>177</v>
      </c>
      <c r="D19101" s="1602">
        <v>40</v>
      </c>
      <c r="I19101" s="32"/>
      <c r="K19101" s="2"/>
    </row>
    <row r="19102" spans="2:11" hidden="1" outlineLevel="1">
      <c r="B19102" s="1600">
        <v>43566</v>
      </c>
      <c r="C19102" s="1732" t="s">
        <v>525</v>
      </c>
      <c r="D19102" s="1602">
        <v>100</v>
      </c>
    </row>
    <row r="19103" spans="2:11" hidden="1" outlineLevel="1">
      <c r="B19103" s="1600">
        <v>43566</v>
      </c>
      <c r="C19103" s="1732" t="s">
        <v>5333</v>
      </c>
      <c r="D19103" s="1602">
        <v>200</v>
      </c>
    </row>
    <row r="19104" spans="2:11" hidden="1" outlineLevel="1">
      <c r="B19104" s="1600">
        <v>43566</v>
      </c>
      <c r="C19104" s="1732" t="s">
        <v>401</v>
      </c>
      <c r="D19104" s="1602">
        <v>90</v>
      </c>
    </row>
    <row r="19105" spans="2:9" hidden="1" outlineLevel="1">
      <c r="B19105" s="1600">
        <v>43566</v>
      </c>
      <c r="C19105" s="1732" t="s">
        <v>51</v>
      </c>
      <c r="D19105" s="1775">
        <v>230</v>
      </c>
      <c r="E19105" s="956"/>
    </row>
    <row r="19106" spans="2:9" hidden="1" outlineLevel="1">
      <c r="B19106" s="1600">
        <v>43566</v>
      </c>
      <c r="C19106" s="1732" t="s">
        <v>18</v>
      </c>
      <c r="D19106" s="1775">
        <v>325</v>
      </c>
      <c r="E19106" s="956"/>
    </row>
    <row r="19107" spans="2:9" hidden="1" outlineLevel="1">
      <c r="B19107" s="1600">
        <v>43566</v>
      </c>
      <c r="C19107" s="1754" t="s">
        <v>114</v>
      </c>
      <c r="D19107" s="1755">
        <v>45</v>
      </c>
    </row>
    <row r="19108" spans="2:9" hidden="1" outlineLevel="1">
      <c r="B19108" s="1600">
        <v>43566</v>
      </c>
      <c r="C19108" s="1754" t="s">
        <v>2796</v>
      </c>
      <c r="D19108" s="1755">
        <v>465</v>
      </c>
      <c r="F19108" s="1193"/>
      <c r="G19108" s="1193"/>
      <c r="H19108" s="2"/>
      <c r="I19108" s="2"/>
    </row>
    <row r="19109" spans="2:9" hidden="1" outlineLevel="1">
      <c r="B19109" s="1600">
        <v>43567</v>
      </c>
      <c r="C19109" s="1754" t="s">
        <v>525</v>
      </c>
      <c r="D19109" s="1755">
        <v>185</v>
      </c>
      <c r="E19109" s="956"/>
      <c r="F19109" s="1193"/>
      <c r="G19109" s="1193"/>
      <c r="H19109" s="2"/>
      <c r="I19109" s="2"/>
    </row>
    <row r="19110" spans="2:9" hidden="1" outlineLevel="1">
      <c r="B19110" s="1600">
        <v>43567</v>
      </c>
      <c r="C19110" s="956" t="s">
        <v>114</v>
      </c>
      <c r="D19110" s="1193">
        <v>150</v>
      </c>
      <c r="F19110" s="956"/>
      <c r="G19110" s="1193"/>
      <c r="H19110" s="2"/>
      <c r="I19110" s="2"/>
    </row>
    <row r="19111" spans="2:9" hidden="1" outlineLevel="1">
      <c r="B19111" s="1600">
        <v>43567</v>
      </c>
      <c r="C19111" s="1754" t="s">
        <v>10326</v>
      </c>
      <c r="D19111" s="1755">
        <v>300</v>
      </c>
      <c r="F19111" s="1193"/>
      <c r="G19111" s="1193"/>
      <c r="H19111" s="2"/>
      <c r="I19111" s="2"/>
    </row>
    <row r="19112" spans="2:9" hidden="1" outlineLevel="1">
      <c r="B19112" s="1600">
        <v>43567</v>
      </c>
      <c r="C19112" s="1754" t="s">
        <v>401</v>
      </c>
      <c r="D19112" s="1755">
        <v>50</v>
      </c>
      <c r="F19112" s="1193"/>
      <c r="G19112" s="1193"/>
      <c r="H19112" s="2"/>
      <c r="I19112" s="2"/>
    </row>
    <row r="19113" spans="2:9" hidden="1" outlineLevel="1">
      <c r="B19113" s="1600">
        <v>43567</v>
      </c>
      <c r="C19113" s="1061" t="s">
        <v>10812</v>
      </c>
      <c r="D19113" s="1415">
        <v>1200</v>
      </c>
      <c r="F19113" s="956"/>
      <c r="G19113" s="1193"/>
      <c r="H19113" s="2"/>
      <c r="I19113" s="2"/>
    </row>
    <row r="19114" spans="2:9" hidden="1" outlineLevel="1">
      <c r="B19114" s="1600">
        <v>43567</v>
      </c>
      <c r="C19114" s="1061" t="s">
        <v>23</v>
      </c>
      <c r="D19114" s="1415">
        <v>250</v>
      </c>
      <c r="F19114" s="956"/>
      <c r="G19114" s="1193"/>
      <c r="H19114" s="2"/>
      <c r="I19114" s="2"/>
    </row>
    <row r="19115" spans="2:9" hidden="1" outlineLevel="1">
      <c r="B19115" s="1600">
        <v>43567</v>
      </c>
      <c r="C19115" s="1" t="s">
        <v>114</v>
      </c>
      <c r="D19115" s="2">
        <v>70</v>
      </c>
      <c r="F19115" s="956"/>
      <c r="G19115" s="1193"/>
      <c r="H19115" s="2"/>
    </row>
    <row r="19116" spans="2:9" hidden="1" outlineLevel="1">
      <c r="B19116" s="1600">
        <v>43567</v>
      </c>
      <c r="C19116" s="1732" t="s">
        <v>224</v>
      </c>
      <c r="D19116" s="1602">
        <v>50</v>
      </c>
      <c r="F19116" s="1722"/>
      <c r="G19116" s="1728"/>
      <c r="H19116" s="2"/>
    </row>
    <row r="19117" spans="2:9" hidden="1" outlineLevel="1">
      <c r="B19117" s="1600">
        <v>43568</v>
      </c>
      <c r="C19117" s="1" t="s">
        <v>18</v>
      </c>
      <c r="D19117" s="2">
        <v>370</v>
      </c>
      <c r="F19117" s="956"/>
      <c r="G19117" s="1193"/>
      <c r="H19117" s="7"/>
    </row>
    <row r="19118" spans="2:9" hidden="1" outlineLevel="1">
      <c r="B19118" s="1600">
        <v>43568</v>
      </c>
      <c r="C19118" s="1" t="s">
        <v>445</v>
      </c>
      <c r="D19118" s="2">
        <v>70</v>
      </c>
      <c r="F19118" s="1722"/>
      <c r="G19118" s="1728"/>
      <c r="H19118" s="7"/>
    </row>
    <row r="19119" spans="2:9" hidden="1" outlineLevel="1">
      <c r="B19119" s="1600">
        <v>43568</v>
      </c>
      <c r="C19119" s="1" t="s">
        <v>246</v>
      </c>
      <c r="D19119" s="2">
        <v>180</v>
      </c>
      <c r="F19119" s="956"/>
      <c r="G19119" s="956"/>
      <c r="H19119" s="7"/>
    </row>
    <row r="19120" spans="2:9" hidden="1" outlineLevel="1">
      <c r="B19120" s="1600">
        <v>43568</v>
      </c>
      <c r="C19120" s="1754" t="s">
        <v>10814</v>
      </c>
      <c r="D19120" s="1755">
        <v>140</v>
      </c>
      <c r="F19120" s="1193"/>
      <c r="G19120" s="1193"/>
    </row>
    <row r="19121" spans="2:15" hidden="1" outlineLevel="1">
      <c r="B19121" s="1600">
        <v>43568</v>
      </c>
      <c r="C19121" s="1" t="s">
        <v>111</v>
      </c>
      <c r="D19121" s="2">
        <v>50</v>
      </c>
    </row>
    <row r="19122" spans="2:15" hidden="1" outlineLevel="1">
      <c r="B19122" s="1600">
        <v>43569</v>
      </c>
      <c r="C19122" s="1754" t="s">
        <v>401</v>
      </c>
      <c r="D19122" s="1755">
        <v>30</v>
      </c>
      <c r="E19122" s="956"/>
    </row>
    <row r="19123" spans="2:15" hidden="1" outlineLevel="1">
      <c r="B19123" s="1600">
        <v>43569</v>
      </c>
      <c r="C19123" s="956" t="s">
        <v>23</v>
      </c>
      <c r="D19123" s="1193">
        <v>130</v>
      </c>
      <c r="E19123" s="956"/>
    </row>
    <row r="19124" spans="2:15" hidden="1" outlineLevel="1">
      <c r="B19124" s="1600">
        <v>43570</v>
      </c>
      <c r="C19124" s="956" t="s">
        <v>246</v>
      </c>
      <c r="D19124" s="1602">
        <v>210</v>
      </c>
      <c r="F19124" s="956"/>
      <c r="G19124" s="1193"/>
    </row>
    <row r="19125" spans="2:15" hidden="1" outlineLevel="1">
      <c r="B19125" s="1600">
        <v>43570</v>
      </c>
      <c r="C19125" s="1732" t="s">
        <v>256</v>
      </c>
      <c r="D19125" s="1602">
        <v>500</v>
      </c>
      <c r="E19125" s="956"/>
      <c r="F19125" s="956"/>
      <c r="G19125" s="1193"/>
    </row>
    <row r="19126" spans="2:15" hidden="1" outlineLevel="1">
      <c r="B19126" s="1600">
        <v>43570</v>
      </c>
      <c r="C19126" s="1732" t="s">
        <v>114</v>
      </c>
      <c r="D19126" s="1602">
        <v>40</v>
      </c>
      <c r="F19126" s="1193"/>
      <c r="G19126" s="1193"/>
    </row>
    <row r="19127" spans="2:15" hidden="1" outlineLevel="1">
      <c r="B19127" s="1600">
        <v>43570</v>
      </c>
      <c r="C19127" s="1061" t="s">
        <v>10002</v>
      </c>
      <c r="D19127" s="1415">
        <v>120</v>
      </c>
      <c r="E19127" s="956"/>
      <c r="F19127" s="956"/>
      <c r="G19127" s="956"/>
    </row>
    <row r="19128" spans="2:15" hidden="1" outlineLevel="1">
      <c r="B19128" s="1600">
        <v>43570</v>
      </c>
      <c r="C19128" s="1061" t="s">
        <v>549</v>
      </c>
      <c r="D19128" s="1415">
        <v>20</v>
      </c>
      <c r="F19128" s="1193"/>
      <c r="G19128" s="956"/>
    </row>
    <row r="19129" spans="2:15" hidden="1" outlineLevel="1">
      <c r="B19129" s="1600">
        <v>43571</v>
      </c>
      <c r="C19129" s="956" t="s">
        <v>525</v>
      </c>
      <c r="D19129" s="1775">
        <v>110</v>
      </c>
      <c r="E19129" s="956"/>
      <c r="F19129" s="1730"/>
      <c r="G19129" s="1193"/>
    </row>
    <row r="19130" spans="2:15" hidden="1" outlineLevel="1">
      <c r="B19130" s="1600">
        <v>43571</v>
      </c>
      <c r="C19130" s="1754" t="s">
        <v>23</v>
      </c>
      <c r="D19130" s="1755">
        <v>55</v>
      </c>
      <c r="F19130" s="956"/>
      <c r="G19130" s="956"/>
    </row>
    <row r="19131" spans="2:15" hidden="1" outlineLevel="1">
      <c r="B19131" s="1600">
        <v>43572</v>
      </c>
      <c r="C19131" s="1754" t="s">
        <v>10043</v>
      </c>
      <c r="D19131" s="1755">
        <v>200</v>
      </c>
      <c r="F19131" s="956"/>
      <c r="G19131" s="1193"/>
    </row>
    <row r="19132" spans="2:15" hidden="1" outlineLevel="1">
      <c r="B19132" s="1600">
        <v>43572</v>
      </c>
      <c r="C19132" s="1754" t="s">
        <v>10822</v>
      </c>
      <c r="D19132" s="1755">
        <v>300</v>
      </c>
      <c r="F19132" s="1731"/>
      <c r="G19132" s="1193"/>
    </row>
    <row r="19133" spans="2:15" hidden="1" outlineLevel="1">
      <c r="B19133" s="1600">
        <v>43572</v>
      </c>
      <c r="C19133" s="1754" t="s">
        <v>114</v>
      </c>
      <c r="D19133" s="1755">
        <v>200</v>
      </c>
      <c r="F19133" s="956"/>
      <c r="G19133" s="956"/>
    </row>
    <row r="19134" spans="2:15" hidden="1" outlineLevel="1">
      <c r="B19134" s="1600">
        <v>43572</v>
      </c>
      <c r="C19134" s="1754" t="s">
        <v>525</v>
      </c>
      <c r="D19134" s="1755">
        <v>150</v>
      </c>
      <c r="E19134" s="956"/>
      <c r="F19134" s="956" t="s">
        <v>132</v>
      </c>
      <c r="G19134" s="1959">
        <v>2092</v>
      </c>
      <c r="H19134">
        <v>100</v>
      </c>
      <c r="I19134" t="s">
        <v>114</v>
      </c>
      <c r="J19134"/>
      <c r="K19134"/>
      <c r="L19134"/>
      <c r="M19134"/>
      <c r="N19134"/>
      <c r="O19134"/>
    </row>
    <row r="19135" spans="2:15" hidden="1" outlineLevel="1">
      <c r="B19135" s="1600">
        <v>43573</v>
      </c>
      <c r="C19135" s="1732" t="s">
        <v>4391</v>
      </c>
      <c r="D19135" s="1775">
        <v>50</v>
      </c>
      <c r="E19135" s="956"/>
      <c r="F19135" s="956" t="s">
        <v>5295</v>
      </c>
      <c r="G19135" s="1959">
        <v>315</v>
      </c>
      <c r="H19135" s="1">
        <v>200</v>
      </c>
      <c r="I19135" s="1" t="s">
        <v>110</v>
      </c>
    </row>
    <row r="19136" spans="2:15" hidden="1" outlineLevel="1">
      <c r="B19136" s="1600">
        <v>43573</v>
      </c>
      <c r="C19136" s="1732" t="s">
        <v>5761</v>
      </c>
      <c r="D19136" s="1951">
        <v>10</v>
      </c>
      <c r="F19136" s="956" t="s">
        <v>10861</v>
      </c>
      <c r="G19136" s="1959">
        <v>360</v>
      </c>
      <c r="H19136" s="1">
        <v>90</v>
      </c>
      <c r="I19136" s="32" t="s">
        <v>7133</v>
      </c>
      <c r="K19136" s="2"/>
    </row>
    <row r="19137" spans="2:11" hidden="1" outlineLevel="1">
      <c r="B19137" s="1600">
        <v>43573</v>
      </c>
      <c r="C19137" s="1732" t="s">
        <v>5295</v>
      </c>
      <c r="D19137" s="1957">
        <v>315</v>
      </c>
      <c r="E19137" s="956"/>
      <c r="F19137" s="956" t="s">
        <v>7195</v>
      </c>
      <c r="G19137" s="1959">
        <v>140</v>
      </c>
      <c r="H19137" s="1">
        <v>2550</v>
      </c>
      <c r="I19137" s="32" t="s">
        <v>132</v>
      </c>
      <c r="K19137" s="2"/>
    </row>
    <row r="19138" spans="2:11" hidden="1" outlineLevel="1">
      <c r="B19138" s="1600">
        <v>43573</v>
      </c>
      <c r="C19138" s="1754" t="s">
        <v>246</v>
      </c>
      <c r="D19138" s="1957">
        <v>360</v>
      </c>
      <c r="E19138" s="956"/>
      <c r="F19138" s="1193" t="s">
        <v>401</v>
      </c>
      <c r="G19138" s="1959">
        <v>100</v>
      </c>
      <c r="H19138" s="1">
        <v>60</v>
      </c>
      <c r="I19138" s="1" t="s">
        <v>3878</v>
      </c>
    </row>
    <row r="19139" spans="2:11" hidden="1" outlineLevel="1">
      <c r="B19139" s="1600">
        <v>43573</v>
      </c>
      <c r="C19139" s="1754" t="s">
        <v>58</v>
      </c>
      <c r="D19139" s="1114">
        <v>60</v>
      </c>
      <c r="F19139" s="1730" t="s">
        <v>59</v>
      </c>
      <c r="G19139" s="956">
        <v>100</v>
      </c>
      <c r="H19139" s="1">
        <v>220</v>
      </c>
      <c r="I19139" s="1" t="s">
        <v>922</v>
      </c>
    </row>
    <row r="19140" spans="2:11" hidden="1" outlineLevel="1">
      <c r="B19140" s="1600">
        <v>43573</v>
      </c>
      <c r="C19140" s="956" t="s">
        <v>222</v>
      </c>
      <c r="D19140" s="1193">
        <v>110</v>
      </c>
      <c r="E19140" s="956"/>
      <c r="F19140" s="956" t="s">
        <v>5910</v>
      </c>
      <c r="G19140" s="1959">
        <v>100</v>
      </c>
      <c r="H19140" s="1">
        <v>650</v>
      </c>
      <c r="I19140" s="1" t="s">
        <v>289</v>
      </c>
    </row>
    <row r="19141" spans="2:11" hidden="1" outlineLevel="1">
      <c r="B19141" s="1600">
        <v>43573</v>
      </c>
      <c r="C19141" s="1732" t="s">
        <v>10823</v>
      </c>
      <c r="D19141" s="1958">
        <v>140</v>
      </c>
      <c r="F19141" s="956" t="s">
        <v>2401</v>
      </c>
      <c r="G19141" s="1955">
        <v>200</v>
      </c>
      <c r="H19141" s="1">
        <v>732</v>
      </c>
      <c r="I19141" s="1" t="s">
        <v>23</v>
      </c>
    </row>
    <row r="19142" spans="2:11" hidden="1" outlineLevel="1">
      <c r="B19142" s="1600">
        <v>43574</v>
      </c>
      <c r="C19142" s="1732" t="s">
        <v>401</v>
      </c>
      <c r="D19142" s="1958">
        <v>100</v>
      </c>
      <c r="E19142" s="956"/>
      <c r="F19142" s="1731" t="s">
        <v>3634</v>
      </c>
      <c r="G19142" s="1955">
        <v>200</v>
      </c>
      <c r="H19142" s="1">
        <v>750</v>
      </c>
      <c r="I19142" s="1" t="s">
        <v>142</v>
      </c>
    </row>
    <row r="19143" spans="2:11" hidden="1" outlineLevel="1">
      <c r="B19143" s="1600">
        <v>43574</v>
      </c>
      <c r="C19143" s="1" t="s">
        <v>59</v>
      </c>
      <c r="D19143" s="1960">
        <v>110</v>
      </c>
      <c r="F19143" s="1" t="s">
        <v>4753</v>
      </c>
      <c r="G19143" s="190">
        <v>500</v>
      </c>
      <c r="H19143" s="1">
        <v>200</v>
      </c>
      <c r="I19143" s="1" t="s">
        <v>4231</v>
      </c>
    </row>
    <row r="19144" spans="2:11" hidden="1" outlineLevel="1">
      <c r="B19144" s="1600">
        <v>43574</v>
      </c>
      <c r="C19144" s="1" t="s">
        <v>401</v>
      </c>
      <c r="D19144" s="1815">
        <v>60</v>
      </c>
      <c r="F19144" s="1" t="s">
        <v>401</v>
      </c>
      <c r="G19144" s="190">
        <v>160</v>
      </c>
      <c r="H19144" s="1">
        <v>60</v>
      </c>
      <c r="I19144" s="1" t="s">
        <v>401</v>
      </c>
    </row>
    <row r="19145" spans="2:11" hidden="1" outlineLevel="1">
      <c r="B19145" s="1600">
        <v>43574</v>
      </c>
      <c r="C19145" s="1" t="s">
        <v>5910</v>
      </c>
      <c r="D19145" s="1958">
        <v>100</v>
      </c>
      <c r="F19145" s="1" t="s">
        <v>10863</v>
      </c>
      <c r="G19145" s="190">
        <v>50</v>
      </c>
      <c r="H19145" s="1">
        <v>50</v>
      </c>
      <c r="I19145" s="1" t="s">
        <v>5295</v>
      </c>
    </row>
    <row r="19146" spans="2:11" hidden="1" outlineLevel="1">
      <c r="B19146" s="1600">
        <v>43574</v>
      </c>
      <c r="C19146" s="956" t="s">
        <v>10824</v>
      </c>
      <c r="D19146" s="1815">
        <v>120</v>
      </c>
      <c r="F19146" s="1" t="s">
        <v>10864</v>
      </c>
      <c r="G19146" s="288">
        <v>40</v>
      </c>
      <c r="H19146" s="1">
        <v>90</v>
      </c>
      <c r="I19146" s="1" t="s">
        <v>59</v>
      </c>
    </row>
    <row r="19147" spans="2:11" hidden="1" outlineLevel="1">
      <c r="B19147" s="1600">
        <v>43574</v>
      </c>
      <c r="C19147" s="956" t="s">
        <v>5687</v>
      </c>
      <c r="D19147" s="1950">
        <v>20</v>
      </c>
      <c r="F19147" s="1" t="s">
        <v>114</v>
      </c>
      <c r="G19147" s="190">
        <v>270</v>
      </c>
      <c r="H19147" s="1">
        <v>350</v>
      </c>
      <c r="I19147" s="1" t="s">
        <v>10862</v>
      </c>
    </row>
    <row r="19148" spans="2:11" hidden="1" outlineLevel="1">
      <c r="B19148" s="1600">
        <v>43575</v>
      </c>
      <c r="C19148" s="1193" t="s">
        <v>75</v>
      </c>
      <c r="D19148" s="1950">
        <v>200</v>
      </c>
      <c r="F19148" s="1" t="s">
        <v>168</v>
      </c>
      <c r="G19148" s="190">
        <v>1700</v>
      </c>
      <c r="H19148" s="1">
        <v>530</v>
      </c>
      <c r="I19148" s="1" t="s">
        <v>142</v>
      </c>
    </row>
    <row r="19149" spans="2:11" hidden="1" outlineLevel="1">
      <c r="B19149" s="1600">
        <v>43575</v>
      </c>
      <c r="C19149" s="1" t="s">
        <v>9906</v>
      </c>
      <c r="D19149" s="1883">
        <v>40</v>
      </c>
      <c r="F19149" s="1" t="s">
        <v>23</v>
      </c>
      <c r="G19149" s="190">
        <v>780</v>
      </c>
      <c r="H19149" s="1">
        <v>100</v>
      </c>
      <c r="I19149" s="1" t="s">
        <v>3634</v>
      </c>
    </row>
    <row r="19150" spans="2:11" hidden="1" outlineLevel="1">
      <c r="B19150" s="1600">
        <v>43575</v>
      </c>
      <c r="C19150" s="1" t="s">
        <v>10831</v>
      </c>
      <c r="D19150" s="1883">
        <v>250</v>
      </c>
      <c r="F19150" s="1" t="s">
        <v>142</v>
      </c>
      <c r="G19150" s="190">
        <v>880</v>
      </c>
      <c r="H19150" s="1">
        <v>100</v>
      </c>
      <c r="I19150" s="1" t="s">
        <v>4753</v>
      </c>
    </row>
    <row r="19151" spans="2:11" hidden="1" outlineLevel="1">
      <c r="B19151" s="1600">
        <v>43575</v>
      </c>
      <c r="C19151" s="1193" t="s">
        <v>10832</v>
      </c>
      <c r="D19151" s="1602">
        <v>10</v>
      </c>
      <c r="F19151" s="1" t="s">
        <v>10865</v>
      </c>
      <c r="G19151" s="190">
        <v>200</v>
      </c>
      <c r="H19151" s="1">
        <v>220</v>
      </c>
      <c r="I19151" s="1" t="s">
        <v>172</v>
      </c>
    </row>
    <row r="19152" spans="2:11" hidden="1" outlineLevel="1">
      <c r="B19152" s="1600">
        <v>43575</v>
      </c>
      <c r="C19152" s="1193" t="s">
        <v>10833</v>
      </c>
      <c r="D19152" s="1960">
        <v>200</v>
      </c>
      <c r="E19152" s="7"/>
      <c r="F19152" s="956" t="s">
        <v>5295</v>
      </c>
      <c r="G19152" s="1959">
        <v>95</v>
      </c>
      <c r="H19152" s="1">
        <v>785</v>
      </c>
      <c r="I19152" s="1" t="s">
        <v>23</v>
      </c>
    </row>
    <row r="19153" spans="2:10" hidden="1" outlineLevel="1">
      <c r="B19153" s="1600">
        <v>43575</v>
      </c>
      <c r="C19153" s="956" t="s">
        <v>10834</v>
      </c>
      <c r="D19153" s="1960">
        <v>500</v>
      </c>
      <c r="E19153" s="7"/>
      <c r="F19153" s="1" t="s">
        <v>132</v>
      </c>
      <c r="G19153" s="190">
        <v>2700</v>
      </c>
      <c r="H19153" s="1">
        <v>4000</v>
      </c>
      <c r="I19153" s="1" t="s">
        <v>922</v>
      </c>
    </row>
    <row r="19154" spans="2:10" hidden="1" outlineLevel="1">
      <c r="B19154" s="1600">
        <v>43575</v>
      </c>
      <c r="C19154" s="956" t="s">
        <v>10835</v>
      </c>
      <c r="D19154" s="1960">
        <v>40</v>
      </c>
      <c r="F19154" s="1" t="s">
        <v>5295</v>
      </c>
      <c r="G19154" s="190">
        <v>140</v>
      </c>
      <c r="H19154" s="1">
        <f>SUM(H19134:H19153)</f>
        <v>11837</v>
      </c>
    </row>
    <row r="19155" spans="2:10" hidden="1" outlineLevel="1">
      <c r="B19155" s="1600">
        <v>43575</v>
      </c>
      <c r="C19155" s="1" t="s">
        <v>176</v>
      </c>
      <c r="D19155" s="1960">
        <v>120</v>
      </c>
      <c r="F19155" s="1" t="s">
        <v>922</v>
      </c>
      <c r="G19155" s="190">
        <v>4000</v>
      </c>
      <c r="H19155" s="7">
        <f>H19154+H19162</f>
        <v>13684.5</v>
      </c>
    </row>
    <row r="19156" spans="2:10" hidden="1" outlineLevel="1">
      <c r="B19156" s="1600">
        <v>43575</v>
      </c>
      <c r="C19156" s="1" t="s">
        <v>696</v>
      </c>
      <c r="D19156" s="1960">
        <v>20</v>
      </c>
      <c r="F19156" s="956" t="s">
        <v>10824</v>
      </c>
      <c r="G19156" s="1815">
        <v>120</v>
      </c>
    </row>
    <row r="19157" spans="2:10" hidden="1" outlineLevel="1">
      <c r="B19157" s="1600">
        <v>43575</v>
      </c>
      <c r="C19157" s="1" t="s">
        <v>10836</v>
      </c>
      <c r="D19157" s="1960">
        <v>50</v>
      </c>
      <c r="F19157" s="1" t="s">
        <v>9906</v>
      </c>
      <c r="G19157" s="1883">
        <v>40</v>
      </c>
      <c r="J19157" s="7"/>
    </row>
    <row r="19158" spans="2:10" hidden="1" outlineLevel="1">
      <c r="B19158" s="1600">
        <v>43575</v>
      </c>
      <c r="C19158" s="956" t="s">
        <v>10837</v>
      </c>
      <c r="D19158" s="1193">
        <v>50</v>
      </c>
      <c r="F19158" s="1" t="s">
        <v>10831</v>
      </c>
      <c r="G19158" s="1883">
        <v>250</v>
      </c>
      <c r="J19158" s="7"/>
    </row>
    <row r="19159" spans="2:10" hidden="1" outlineLevel="1">
      <c r="B19159" s="1600">
        <v>43575</v>
      </c>
      <c r="C19159" s="956" t="s">
        <v>10838</v>
      </c>
      <c r="D19159" s="1960">
        <v>270</v>
      </c>
      <c r="G19159" s="1">
        <f>SUM(G19134:G19158)</f>
        <v>15532</v>
      </c>
    </row>
    <row r="19160" spans="2:10" hidden="1" outlineLevel="1">
      <c r="B19160" s="1600">
        <v>43575</v>
      </c>
      <c r="C19160" s="1193" t="s">
        <v>134</v>
      </c>
      <c r="D19160" s="1955">
        <v>50</v>
      </c>
      <c r="H19160" s="2">
        <f>G19159+H19154</f>
        <v>27369</v>
      </c>
      <c r="I19160" s="1">
        <v>1642</v>
      </c>
    </row>
    <row r="19161" spans="2:10" hidden="1" outlineLevel="1">
      <c r="B19161" s="1600">
        <v>43575</v>
      </c>
      <c r="C19161" s="1193" t="s">
        <v>10839</v>
      </c>
      <c r="D19161" s="1955">
        <v>1700</v>
      </c>
      <c r="H19161" s="1">
        <f>H19160/2</f>
        <v>13684.5</v>
      </c>
      <c r="I19161" s="1">
        <v>205</v>
      </c>
    </row>
    <row r="19162" spans="2:10" hidden="1" outlineLevel="1">
      <c r="B19162" s="1600">
        <v>43575</v>
      </c>
      <c r="C19162" s="1193" t="s">
        <v>23</v>
      </c>
      <c r="D19162" s="1955">
        <v>780</v>
      </c>
      <c r="F19162" s="956"/>
      <c r="G19162" s="956"/>
      <c r="H19162" s="1">
        <f>G19159-H19161</f>
        <v>1847.5</v>
      </c>
      <c r="I19162" s="1">
        <f>SUM(I19160:I19161)</f>
        <v>1847</v>
      </c>
    </row>
    <row r="19163" spans="2:10" hidden="1" outlineLevel="1">
      <c r="B19163" s="1600">
        <v>43576</v>
      </c>
      <c r="C19163" s="1193" t="s">
        <v>154</v>
      </c>
      <c r="D19163" s="1955">
        <v>880</v>
      </c>
      <c r="E19163" s="7"/>
      <c r="F19163" s="190" t="s">
        <v>10880</v>
      </c>
      <c r="G19163" s="1">
        <v>1847</v>
      </c>
    </row>
    <row r="19164" spans="2:10" hidden="1" outlineLevel="1">
      <c r="B19164" s="1600">
        <v>43576</v>
      </c>
      <c r="C19164" s="1" t="s">
        <v>10840</v>
      </c>
      <c r="D19164" s="1193">
        <v>330</v>
      </c>
      <c r="F19164" s="811" t="s">
        <v>10890</v>
      </c>
      <c r="G19164" s="814">
        <v>1850</v>
      </c>
      <c r="H19164" s="814" t="s">
        <v>421</v>
      </c>
    </row>
    <row r="19165" spans="2:10" hidden="1" outlineLevel="1">
      <c r="B19165" s="1600">
        <v>43576</v>
      </c>
      <c r="C19165" s="1" t="s">
        <v>10841</v>
      </c>
      <c r="D19165" s="1955">
        <v>200</v>
      </c>
      <c r="E19165" s="956"/>
    </row>
    <row r="19166" spans="2:10" hidden="1" outlineLevel="1">
      <c r="B19166" s="1600">
        <v>43576</v>
      </c>
      <c r="C19166" s="1" t="s">
        <v>5295</v>
      </c>
      <c r="D19166" s="1955">
        <v>235</v>
      </c>
    </row>
    <row r="19167" spans="2:10" hidden="1" outlineLevel="1">
      <c r="B19167" s="1600">
        <v>43577</v>
      </c>
      <c r="C19167" s="1" t="s">
        <v>525</v>
      </c>
      <c r="D19167" s="1193">
        <v>40</v>
      </c>
    </row>
    <row r="19168" spans="2:10" hidden="1" outlineLevel="1">
      <c r="B19168" s="1600">
        <v>43577</v>
      </c>
      <c r="C19168" s="956" t="s">
        <v>246</v>
      </c>
      <c r="D19168" s="1193">
        <v>200</v>
      </c>
    </row>
    <row r="19169" spans="2:5" hidden="1" outlineLevel="1">
      <c r="B19169" s="1600">
        <v>43578</v>
      </c>
      <c r="C19169" s="1754" t="s">
        <v>525</v>
      </c>
      <c r="D19169" s="1755">
        <v>130</v>
      </c>
    </row>
    <row r="19170" spans="2:5" hidden="1" outlineLevel="1">
      <c r="B19170" s="1600">
        <v>43578</v>
      </c>
      <c r="C19170" s="1755" t="s">
        <v>12</v>
      </c>
      <c r="D19170" s="1755">
        <v>50</v>
      </c>
    </row>
    <row r="19171" spans="2:5" hidden="1" outlineLevel="1">
      <c r="B19171" s="1600">
        <v>43578</v>
      </c>
      <c r="C19171" s="1754" t="s">
        <v>246</v>
      </c>
      <c r="D19171" s="1755">
        <v>200</v>
      </c>
    </row>
    <row r="19172" spans="2:5" hidden="1" outlineLevel="1">
      <c r="B19172" s="1600">
        <v>43579</v>
      </c>
      <c r="C19172" s="236" t="s">
        <v>12</v>
      </c>
      <c r="D19172" s="70">
        <v>120</v>
      </c>
      <c r="E19172" s="7"/>
    </row>
    <row r="19173" spans="2:5" hidden="1" outlineLevel="1">
      <c r="B19173" s="1600">
        <v>43579</v>
      </c>
      <c r="C19173" s="1754" t="s">
        <v>10855</v>
      </c>
      <c r="D19173" s="1755">
        <v>50</v>
      </c>
      <c r="E19173" s="7"/>
    </row>
    <row r="19174" spans="2:5" hidden="1" outlineLevel="1">
      <c r="B19174" s="1600">
        <v>43579</v>
      </c>
      <c r="C19174" s="236" t="s">
        <v>246</v>
      </c>
      <c r="D19174" s="1755">
        <v>300</v>
      </c>
    </row>
    <row r="19175" spans="2:5" hidden="1" outlineLevel="1">
      <c r="B19175" s="1600">
        <v>43579</v>
      </c>
      <c r="C19175" s="236" t="s">
        <v>786</v>
      </c>
      <c r="D19175" s="1755">
        <v>60</v>
      </c>
    </row>
    <row r="19176" spans="2:5" hidden="1" outlineLevel="1">
      <c r="B19176" s="1600">
        <v>43579</v>
      </c>
      <c r="C19176" s="236" t="s">
        <v>23</v>
      </c>
      <c r="D19176" s="1755">
        <v>170</v>
      </c>
    </row>
    <row r="19177" spans="2:5" hidden="1" outlineLevel="1">
      <c r="B19177" s="1600">
        <v>43579</v>
      </c>
      <c r="C19177" s="236" t="s">
        <v>525</v>
      </c>
      <c r="D19177" s="1755">
        <v>100</v>
      </c>
    </row>
    <row r="19178" spans="2:5" hidden="1" outlineLevel="1">
      <c r="B19178" s="1600">
        <v>43579</v>
      </c>
      <c r="C19178" s="236" t="s">
        <v>605</v>
      </c>
      <c r="D19178" s="1755">
        <v>150</v>
      </c>
    </row>
    <row r="19179" spans="2:5" hidden="1" outlineLevel="1">
      <c r="B19179" s="1600">
        <v>43579</v>
      </c>
      <c r="C19179" s="236" t="s">
        <v>51</v>
      </c>
      <c r="D19179" s="1755">
        <v>25</v>
      </c>
    </row>
    <row r="19180" spans="2:5" hidden="1" outlineLevel="1">
      <c r="B19180" s="1600">
        <v>43579</v>
      </c>
      <c r="C19180" s="236" t="s">
        <v>10856</v>
      </c>
      <c r="D19180" s="70">
        <v>85</v>
      </c>
    </row>
    <row r="19181" spans="2:5" hidden="1" outlineLevel="1">
      <c r="B19181" s="1600">
        <v>43580</v>
      </c>
      <c r="C19181" s="236" t="s">
        <v>525</v>
      </c>
      <c r="D19181" s="70">
        <v>80</v>
      </c>
    </row>
    <row r="19182" spans="2:5" hidden="1" outlineLevel="1">
      <c r="B19182" s="1600">
        <v>43580</v>
      </c>
      <c r="C19182" s="236" t="s">
        <v>246</v>
      </c>
      <c r="D19182" s="70">
        <v>200</v>
      </c>
    </row>
    <row r="19183" spans="2:5" hidden="1" outlineLevel="1">
      <c r="B19183" s="1600">
        <v>43580</v>
      </c>
      <c r="C19183" s="236" t="s">
        <v>114</v>
      </c>
      <c r="D19183" s="70">
        <v>85</v>
      </c>
    </row>
    <row r="19184" spans="2:5" hidden="1" outlineLevel="1">
      <c r="B19184" s="1600">
        <v>43581</v>
      </c>
      <c r="C19184" s="236" t="s">
        <v>525</v>
      </c>
      <c r="D19184" s="70">
        <v>240</v>
      </c>
    </row>
    <row r="19185" spans="2:6" hidden="1" outlineLevel="1">
      <c r="B19185" s="1600">
        <v>43581</v>
      </c>
      <c r="C19185" s="236" t="s">
        <v>12</v>
      </c>
      <c r="D19185" s="70">
        <v>90</v>
      </c>
    </row>
    <row r="19186" spans="2:6" hidden="1" outlineLevel="1">
      <c r="B19186" s="1600">
        <v>43581</v>
      </c>
      <c r="C19186" s="236" t="s">
        <v>246</v>
      </c>
      <c r="D19186" s="70">
        <v>130</v>
      </c>
    </row>
    <row r="19187" spans="2:6" hidden="1" outlineLevel="1">
      <c r="B19187" s="1600">
        <v>43581</v>
      </c>
      <c r="C19187" s="236" t="s">
        <v>2625</v>
      </c>
      <c r="D19187" s="70">
        <v>520</v>
      </c>
    </row>
    <row r="19188" spans="2:6" hidden="1" outlineLevel="1">
      <c r="B19188" s="1600">
        <v>43581</v>
      </c>
      <c r="C19188" s="236" t="s">
        <v>401</v>
      </c>
      <c r="D19188" s="70">
        <v>60</v>
      </c>
    </row>
    <row r="19189" spans="2:6" hidden="1" outlineLevel="1">
      <c r="B19189" s="1600">
        <v>43581</v>
      </c>
      <c r="C19189" s="236" t="s">
        <v>2177</v>
      </c>
      <c r="D19189" s="70">
        <v>350</v>
      </c>
    </row>
    <row r="19190" spans="2:6" hidden="1" outlineLevel="1">
      <c r="B19190" s="1600">
        <v>43581</v>
      </c>
      <c r="C19190" s="236" t="s">
        <v>366</v>
      </c>
      <c r="D19190" s="70">
        <v>110</v>
      </c>
    </row>
    <row r="19191" spans="2:6" hidden="1" outlineLevel="1">
      <c r="B19191" s="1600">
        <v>43581</v>
      </c>
      <c r="C19191" s="236" t="s">
        <v>59</v>
      </c>
      <c r="D19191" s="70">
        <v>100</v>
      </c>
    </row>
    <row r="19192" spans="2:6" hidden="1" outlineLevel="1">
      <c r="B19192" s="1600">
        <v>43581</v>
      </c>
      <c r="C19192" s="236" t="s">
        <v>23</v>
      </c>
      <c r="D19192" s="70">
        <v>130</v>
      </c>
    </row>
    <row r="19193" spans="2:6" hidden="1" outlineLevel="1">
      <c r="B19193" s="1600">
        <v>43581</v>
      </c>
      <c r="C19193" s="236" t="s">
        <v>111</v>
      </c>
      <c r="D19193" s="70">
        <v>50</v>
      </c>
      <c r="F19193" s="1942"/>
    </row>
    <row r="19194" spans="2:6" hidden="1" outlineLevel="1">
      <c r="B19194" s="1600">
        <v>43582</v>
      </c>
      <c r="C19194" s="1" t="s">
        <v>948</v>
      </c>
      <c r="D19194" s="2">
        <v>550</v>
      </c>
    </row>
    <row r="19195" spans="2:6" hidden="1" outlineLevel="1">
      <c r="B19195" s="1600">
        <v>43582</v>
      </c>
      <c r="C19195" s="1" t="s">
        <v>4406</v>
      </c>
      <c r="D19195" s="2">
        <v>700</v>
      </c>
    </row>
    <row r="19196" spans="2:6" hidden="1" outlineLevel="1">
      <c r="B19196" s="1600">
        <v>43582</v>
      </c>
      <c r="C19196" s="236" t="s">
        <v>792</v>
      </c>
      <c r="D19196" s="70">
        <v>420</v>
      </c>
    </row>
    <row r="19197" spans="2:6" hidden="1" outlineLevel="1">
      <c r="B19197" s="1600">
        <v>43582</v>
      </c>
      <c r="C19197" s="1" t="s">
        <v>59</v>
      </c>
      <c r="D19197" s="2">
        <v>200</v>
      </c>
    </row>
    <row r="19198" spans="2:6" hidden="1" outlineLevel="1">
      <c r="B19198" s="1600">
        <v>43582</v>
      </c>
      <c r="C19198" s="1" t="s">
        <v>114</v>
      </c>
      <c r="D19198" s="2">
        <v>250</v>
      </c>
    </row>
    <row r="19199" spans="2:6" hidden="1" outlineLevel="1">
      <c r="B19199" s="1600">
        <v>43582</v>
      </c>
      <c r="C19199" s="1" t="s">
        <v>23</v>
      </c>
      <c r="D19199" s="2">
        <v>220</v>
      </c>
    </row>
    <row r="19200" spans="2:6" hidden="1" outlineLevel="1">
      <c r="B19200" s="1600">
        <v>43582</v>
      </c>
      <c r="C19200" s="1" t="s">
        <v>516</v>
      </c>
      <c r="D19200" s="2">
        <v>50</v>
      </c>
    </row>
    <row r="19201" spans="1:12" hidden="1" outlineLevel="1">
      <c r="B19201" s="1600">
        <v>43582</v>
      </c>
      <c r="C19201" s="1" t="s">
        <v>57</v>
      </c>
      <c r="D19201" s="2">
        <v>500</v>
      </c>
    </row>
    <row r="19202" spans="1:12" hidden="1" outlineLevel="1">
      <c r="B19202" s="1600">
        <v>43583</v>
      </c>
      <c r="C19202" s="1" t="s">
        <v>246</v>
      </c>
      <c r="D19202" s="2">
        <v>80</v>
      </c>
    </row>
    <row r="19203" spans="1:12" hidden="1" outlineLevel="1">
      <c r="B19203" s="1600">
        <v>43583</v>
      </c>
      <c r="C19203" s="1" t="s">
        <v>157</v>
      </c>
      <c r="D19203" s="2">
        <v>70</v>
      </c>
    </row>
    <row r="19204" spans="1:12" hidden="1" outlineLevel="1">
      <c r="B19204" s="1600">
        <v>43584</v>
      </c>
      <c r="C19204" s="1" t="s">
        <v>525</v>
      </c>
      <c r="D19204" s="2">
        <v>150</v>
      </c>
    </row>
    <row r="19205" spans="1:12" hidden="1" outlineLevel="1">
      <c r="B19205" s="1600">
        <v>43584</v>
      </c>
      <c r="C19205" s="1" t="s">
        <v>114</v>
      </c>
      <c r="D19205" s="2">
        <v>80</v>
      </c>
    </row>
    <row r="19206" spans="1:12" hidden="1" outlineLevel="1">
      <c r="B19206" s="1600">
        <v>43584</v>
      </c>
      <c r="C19206" s="1" t="s">
        <v>246</v>
      </c>
      <c r="D19206" s="2">
        <v>150</v>
      </c>
    </row>
    <row r="19207" spans="1:12" hidden="1" outlineLevel="1">
      <c r="B19207" s="1600">
        <v>43584</v>
      </c>
      <c r="C19207" s="1" t="s">
        <v>887</v>
      </c>
      <c r="D19207" s="2">
        <v>50</v>
      </c>
    </row>
    <row r="19208" spans="1:12" hidden="1" outlineLevel="1">
      <c r="B19208" s="1600">
        <v>43585</v>
      </c>
      <c r="C19208" s="1" t="s">
        <v>525</v>
      </c>
      <c r="D19208" s="2">
        <v>70</v>
      </c>
    </row>
    <row r="19209" spans="1:12" hidden="1" outlineLevel="1">
      <c r="B19209" s="1600">
        <v>43585</v>
      </c>
      <c r="C19209" s="1" t="s">
        <v>605</v>
      </c>
      <c r="D19209" s="2">
        <v>160</v>
      </c>
    </row>
    <row r="19210" spans="1:12" hidden="1" outlineLevel="1">
      <c r="B19210" s="1600">
        <v>43585</v>
      </c>
      <c r="C19210" s="1" t="s">
        <v>23</v>
      </c>
      <c r="D19210" s="2">
        <v>150</v>
      </c>
      <c r="E19210" s="1" t="s">
        <v>3088</v>
      </c>
    </row>
    <row r="19211" spans="1:12" hidden="1" outlineLevel="1">
      <c r="B19211" s="1600">
        <v>43585</v>
      </c>
      <c r="C19211" s="1" t="s">
        <v>10889</v>
      </c>
      <c r="D19211" s="2">
        <v>800</v>
      </c>
      <c r="E19211" s="1">
        <v>3340</v>
      </c>
    </row>
    <row r="19212" spans="1:12" collapsed="1">
      <c r="B19212" s="1600"/>
    </row>
    <row r="19213" spans="1:12">
      <c r="B19213" s="2472">
        <v>43586</v>
      </c>
      <c r="C19213" s="2472"/>
      <c r="D19213" s="2472"/>
      <c r="E19213" s="2472"/>
      <c r="F19213" s="2472"/>
      <c r="G19213" s="2472"/>
      <c r="H19213" s="2472"/>
      <c r="I19213" s="2472"/>
      <c r="J19213" s="2472"/>
      <c r="K19213" s="2472"/>
      <c r="L19213" s="2472"/>
    </row>
    <row r="19214" spans="1:12" hidden="1" outlineLevel="1">
      <c r="B19214" s="2473" t="s">
        <v>0</v>
      </c>
      <c r="C19214" s="2473"/>
      <c r="D19214" s="2473"/>
      <c r="I19214" s="249"/>
      <c r="J19214" s="236"/>
      <c r="K19214" s="2"/>
    </row>
    <row r="19215" spans="1:12" hidden="1" outlineLevel="1">
      <c r="B19215" s="3" t="s">
        <v>115</v>
      </c>
      <c r="C19215" s="3" t="s">
        <v>116</v>
      </c>
      <c r="D19215" s="4" t="s">
        <v>4</v>
      </c>
      <c r="I19215" s="249"/>
      <c r="J19215" s="236"/>
      <c r="K19215" s="2"/>
    </row>
    <row r="19216" spans="1:12" hidden="1" outlineLevel="1">
      <c r="A19216" s="438" t="s">
        <v>7431</v>
      </c>
      <c r="B19216" s="1323">
        <v>43603</v>
      </c>
      <c r="C19216" s="463" t="s">
        <v>6436</v>
      </c>
      <c r="D19216" s="1002">
        <v>1000</v>
      </c>
      <c r="E19216" s="28"/>
      <c r="K19216" s="70"/>
    </row>
    <row r="19217" spans="1:11" hidden="1" outlineLevel="1">
      <c r="A19217" s="438" t="s">
        <v>7431</v>
      </c>
      <c r="B19217" s="1323">
        <v>43603</v>
      </c>
      <c r="C19217" s="463" t="s">
        <v>11000</v>
      </c>
      <c r="D19217" s="1002">
        <v>1900</v>
      </c>
      <c r="E19217" s="28"/>
      <c r="K19217" s="70"/>
    </row>
    <row r="19218" spans="1:11" hidden="1" outlineLevel="1">
      <c r="A19218" s="438" t="s">
        <v>421</v>
      </c>
      <c r="B19218" s="1323">
        <v>43597</v>
      </c>
      <c r="C19218" s="1324" t="s">
        <v>269</v>
      </c>
      <c r="D19218" s="1325">
        <v>600</v>
      </c>
      <c r="E19218" s="28"/>
      <c r="K19218" s="70"/>
    </row>
    <row r="19219" spans="1:11" hidden="1" outlineLevel="1">
      <c r="A19219" s="438" t="s">
        <v>421</v>
      </c>
      <c r="B19219" s="1323">
        <v>43603</v>
      </c>
      <c r="C19219" s="1324" t="s">
        <v>269</v>
      </c>
      <c r="D19219" s="1325">
        <v>2000</v>
      </c>
      <c r="E19219" s="28"/>
      <c r="K19219" s="70"/>
    </row>
    <row r="19220" spans="1:11" hidden="1" outlineLevel="1">
      <c r="A19220" s="438" t="s">
        <v>421</v>
      </c>
      <c r="B19220" s="1323" t="s">
        <v>608</v>
      </c>
      <c r="C19220" s="554" t="s">
        <v>475</v>
      </c>
      <c r="D19220" s="1492" t="s">
        <v>608</v>
      </c>
      <c r="E19220" s="1902"/>
      <c r="F19220" s="298" t="s">
        <v>4856</v>
      </c>
      <c r="G19220" s="298" t="s">
        <v>3065</v>
      </c>
      <c r="I19220" s="72"/>
      <c r="K19220" s="70"/>
    </row>
    <row r="19221" spans="1:11" hidden="1" outlineLevel="1">
      <c r="A19221" s="438" t="s">
        <v>421</v>
      </c>
      <c r="B19221" s="1323" t="s">
        <v>608</v>
      </c>
      <c r="C19221" s="554" t="s">
        <v>8676</v>
      </c>
      <c r="D19221" s="1325" t="s">
        <v>608</v>
      </c>
      <c r="E19221" s="184"/>
      <c r="F19221" s="1119" t="s">
        <v>3632</v>
      </c>
      <c r="G19221" s="1146">
        <v>0</v>
      </c>
      <c r="I19221" s="72"/>
      <c r="K19221" s="70"/>
    </row>
    <row r="19222" spans="1:11" hidden="1" outlineLevel="1">
      <c r="A19222" s="714" t="s">
        <v>464</v>
      </c>
      <c r="B19222" s="1326" t="s">
        <v>608</v>
      </c>
      <c r="C19222" s="1327" t="s">
        <v>6501</v>
      </c>
      <c r="D19222" s="1328" t="s">
        <v>608</v>
      </c>
      <c r="E19222" s="72"/>
      <c r="F19222" s="772" t="s">
        <v>9394</v>
      </c>
      <c r="G19222" s="773">
        <f>D19255</f>
        <v>180</v>
      </c>
      <c r="I19222" s="72"/>
      <c r="K19222" s="70"/>
    </row>
    <row r="19223" spans="1:11" hidden="1" outlineLevel="1">
      <c r="A19223" s="709" t="s">
        <v>7600</v>
      </c>
      <c r="B19223" s="710">
        <v>43614</v>
      </c>
      <c r="C19223" s="711" t="s">
        <v>10493</v>
      </c>
      <c r="D19223" s="590">
        <v>65</v>
      </c>
      <c r="E19223" s="72"/>
      <c r="F19223" s="772" t="s">
        <v>112</v>
      </c>
      <c r="G19223" s="773">
        <f>D19253</f>
        <v>731</v>
      </c>
      <c r="I19223" s="72"/>
      <c r="K19223" s="70"/>
    </row>
    <row r="19224" spans="1:11" hidden="1" outlineLevel="1">
      <c r="A19224" s="709" t="s">
        <v>7600</v>
      </c>
      <c r="B19224" s="710">
        <v>43614</v>
      </c>
      <c r="C19224" s="711" t="s">
        <v>8992</v>
      </c>
      <c r="D19224" s="1901">
        <v>349</v>
      </c>
      <c r="E19224" s="72"/>
      <c r="F19224" s="772" t="s">
        <v>6</v>
      </c>
      <c r="G19224" s="1146">
        <f>D19218</f>
        <v>600</v>
      </c>
      <c r="I19224" s="72"/>
      <c r="K19224" s="70"/>
    </row>
    <row r="19225" spans="1:11" hidden="1" outlineLevel="1">
      <c r="A19225" s="709" t="s">
        <v>7600</v>
      </c>
      <c r="B19225" s="710">
        <v>43614</v>
      </c>
      <c r="C19225" s="711" t="s">
        <v>8991</v>
      </c>
      <c r="D19225" s="1901">
        <v>349</v>
      </c>
      <c r="E19225" s="72"/>
      <c r="F19225" s="772" t="s">
        <v>3732</v>
      </c>
      <c r="G19225" s="773">
        <f>D19216</f>
        <v>1000</v>
      </c>
      <c r="I19225" s="72"/>
      <c r="K19225" s="70"/>
    </row>
    <row r="19226" spans="1:11" hidden="1" outlineLevel="1">
      <c r="A19226" s="709" t="s">
        <v>7600</v>
      </c>
      <c r="B19226" s="710">
        <v>43614</v>
      </c>
      <c r="C19226" s="709" t="s">
        <v>8990</v>
      </c>
      <c r="D19226" s="1901">
        <v>349</v>
      </c>
      <c r="E19226" s="72"/>
      <c r="F19226" s="772" t="s">
        <v>531</v>
      </c>
      <c r="G19226" s="1146">
        <f>D19217</f>
        <v>1900</v>
      </c>
      <c r="I19226" s="72"/>
      <c r="K19226" s="70"/>
    </row>
    <row r="19227" spans="1:11" hidden="1" outlineLevel="1">
      <c r="A19227" s="709" t="s">
        <v>7600</v>
      </c>
      <c r="B19227" s="710">
        <v>43614</v>
      </c>
      <c r="C19227" s="709" t="s">
        <v>9285</v>
      </c>
      <c r="D19227" s="1901">
        <v>349</v>
      </c>
      <c r="E19227" s="72"/>
      <c r="F19227" s="280" t="s">
        <v>195</v>
      </c>
      <c r="G19227" s="294">
        <f>SUM(G19222:G19226)</f>
        <v>4411</v>
      </c>
      <c r="I19227" s="72"/>
      <c r="K19227" s="70"/>
    </row>
    <row r="19228" spans="1:11" hidden="1" outlineLevel="1">
      <c r="A19228" s="1398" t="s">
        <v>7256</v>
      </c>
      <c r="B19228" s="1399">
        <v>43601</v>
      </c>
      <c r="C19228" s="1400" t="s">
        <v>27</v>
      </c>
      <c r="D19228" s="1401">
        <v>1296.82</v>
      </c>
      <c r="E19228" s="72"/>
      <c r="I19228" s="72"/>
      <c r="K19228" s="70"/>
    </row>
    <row r="19229" spans="1:11" hidden="1" outlineLevel="1">
      <c r="A19229" s="709" t="s">
        <v>7600</v>
      </c>
      <c r="B19229" s="710">
        <v>43591</v>
      </c>
      <c r="C19229" s="709" t="s">
        <v>3304</v>
      </c>
      <c r="D19229" s="590">
        <v>363.73</v>
      </c>
      <c r="E19229" s="1711"/>
      <c r="I19229" s="72"/>
      <c r="K19229" s="225"/>
    </row>
    <row r="19230" spans="1:11" hidden="1" outlineLevel="1">
      <c r="A19230" s="709" t="s">
        <v>7600</v>
      </c>
      <c r="B19230" s="710">
        <v>43614</v>
      </c>
      <c r="C19230" s="709" t="s">
        <v>3304</v>
      </c>
      <c r="D19230" s="590">
        <v>416.54</v>
      </c>
      <c r="E19230" s="1711"/>
      <c r="I19230" s="72"/>
      <c r="K19230" s="225"/>
    </row>
    <row r="19231" spans="1:11" hidden="1" outlineLevel="1">
      <c r="A19231" s="709" t="s">
        <v>7600</v>
      </c>
      <c r="B19231" s="710">
        <v>43591</v>
      </c>
      <c r="C19231" s="709" t="s">
        <v>614</v>
      </c>
      <c r="D19231" s="590">
        <v>352.82</v>
      </c>
      <c r="E19231" s="1711"/>
      <c r="I19231" s="32"/>
      <c r="K19231" s="225"/>
    </row>
    <row r="19232" spans="1:11" hidden="1" outlineLevel="1">
      <c r="A19232" s="709" t="s">
        <v>7600</v>
      </c>
      <c r="B19232" s="710">
        <v>43614</v>
      </c>
      <c r="C19232" s="709" t="s">
        <v>614</v>
      </c>
      <c r="D19232" s="590">
        <v>352.82</v>
      </c>
      <c r="E19232" s="1711"/>
      <c r="I19232" s="32"/>
      <c r="K19232" s="225"/>
    </row>
    <row r="19233" spans="1:12" hidden="1" outlineLevel="1">
      <c r="A19233" s="709" t="s">
        <v>10607</v>
      </c>
      <c r="B19233" s="710" t="s">
        <v>608</v>
      </c>
      <c r="C19233" s="709" t="s">
        <v>3305</v>
      </c>
      <c r="D19233" s="590" t="s">
        <v>608</v>
      </c>
      <c r="E19233" s="183"/>
    </row>
    <row r="19234" spans="1:12" hidden="1" outlineLevel="1">
      <c r="A19234" s="545" t="s">
        <v>7431</v>
      </c>
      <c r="B19234" s="1520"/>
      <c r="C19234" s="547" t="s">
        <v>7425</v>
      </c>
      <c r="D19234" s="1366">
        <v>32500</v>
      </c>
      <c r="E19234" s="733"/>
      <c r="G19234" s="2"/>
    </row>
    <row r="19235" spans="1:12" hidden="1" outlineLevel="1">
      <c r="A19235" s="545" t="s">
        <v>7431</v>
      </c>
      <c r="B19235" s="1520" t="s">
        <v>608</v>
      </c>
      <c r="C19235" s="547" t="s">
        <v>7426</v>
      </c>
      <c r="D19235" s="1366" t="s">
        <v>608</v>
      </c>
      <c r="E19235" s="28"/>
      <c r="F19235" s="630"/>
      <c r="G19235" s="630"/>
      <c r="H19235" s="1009"/>
      <c r="I19235" s="72"/>
      <c r="K19235" s="13"/>
      <c r="L19235" s="13"/>
    </row>
    <row r="19236" spans="1:12" hidden="1" outlineLevel="1">
      <c r="A19236" s="545" t="s">
        <v>7431</v>
      </c>
      <c r="B19236" s="1520" t="s">
        <v>608</v>
      </c>
      <c r="C19236" s="547" t="s">
        <v>8819</v>
      </c>
      <c r="D19236" s="1366" t="s">
        <v>608</v>
      </c>
      <c r="E19236" s="28"/>
      <c r="F19236" s="630"/>
      <c r="G19236" s="630"/>
      <c r="H19236" s="1009"/>
      <c r="I19236" s="72"/>
      <c r="K19236" s="13"/>
      <c r="L19236" s="13"/>
    </row>
    <row r="19237" spans="1:12" hidden="1" outlineLevel="1">
      <c r="A19237" s="545" t="s">
        <v>8802</v>
      </c>
      <c r="B19237" s="1520">
        <v>43601</v>
      </c>
      <c r="C19237" s="547" t="s">
        <v>7420</v>
      </c>
      <c r="D19237" s="1366">
        <v>336</v>
      </c>
      <c r="E19237" s="28"/>
      <c r="F19237" s="630"/>
      <c r="G19237" s="630"/>
      <c r="H19237" s="1009"/>
      <c r="I19237" s="72"/>
      <c r="K19237" s="225"/>
      <c r="L19237" s="13"/>
    </row>
    <row r="19238" spans="1:12" hidden="1" outlineLevel="1">
      <c r="A19238" s="545" t="s">
        <v>8802</v>
      </c>
      <c r="B19238" s="1520">
        <v>43601</v>
      </c>
      <c r="C19238" s="547" t="s">
        <v>7422</v>
      </c>
      <c r="D19238" s="1366">
        <v>2743</v>
      </c>
      <c r="E19238" s="28"/>
      <c r="F19238" s="630"/>
      <c r="G19238" s="630"/>
      <c r="I19238" s="72"/>
      <c r="J19238" s="236"/>
      <c r="K19238" s="2"/>
      <c r="L19238" s="13"/>
    </row>
    <row r="19239" spans="1:12" hidden="1" outlineLevel="1">
      <c r="A19239" s="545" t="s">
        <v>7431</v>
      </c>
      <c r="B19239" s="1520" t="s">
        <v>608</v>
      </c>
      <c r="C19239" s="547" t="s">
        <v>7423</v>
      </c>
      <c r="D19239" s="691" t="s">
        <v>608</v>
      </c>
      <c r="E19239" s="28"/>
      <c r="H19239" s="1009"/>
      <c r="I19239" s="72"/>
      <c r="J19239" s="236"/>
      <c r="K19239" s="2"/>
      <c r="L19239" s="13"/>
    </row>
    <row r="19240" spans="1:12" hidden="1" outlineLevel="1">
      <c r="D19240" s="1"/>
      <c r="E19240" s="28"/>
      <c r="H19240" s="1009"/>
      <c r="I19240" s="249"/>
      <c r="J19240" s="236"/>
      <c r="K19240" s="2"/>
      <c r="L19240" s="13"/>
    </row>
    <row r="19241" spans="1:12" ht="15.75" hidden="1" outlineLevel="1">
      <c r="A19241" s="1273" t="s">
        <v>7430</v>
      </c>
      <c r="B19241" s="1410">
        <v>43584</v>
      </c>
      <c r="C19241" s="1273" t="s">
        <v>7428</v>
      </c>
      <c r="D19241" s="1789">
        <v>21127.58</v>
      </c>
      <c r="E19241" s="1711">
        <v>43595</v>
      </c>
      <c r="I19241" s="249"/>
      <c r="J19241" s="236"/>
      <c r="K19241" s="2"/>
      <c r="L19241" s="13"/>
    </row>
    <row r="19242" spans="1:12" hidden="1" outlineLevel="1">
      <c r="A19242" s="1411" t="s">
        <v>7411</v>
      </c>
      <c r="B19242" s="1412">
        <v>43582</v>
      </c>
      <c r="C19242" s="1413" t="s">
        <v>7427</v>
      </c>
      <c r="D19242" s="1490">
        <v>1754</v>
      </c>
      <c r="E19242" s="1711">
        <v>43589</v>
      </c>
      <c r="H19242" s="1009"/>
      <c r="I19242" s="249"/>
      <c r="J19242" s="200"/>
      <c r="K19242" s="2"/>
      <c r="L19242" s="13"/>
    </row>
    <row r="19243" spans="1:12" hidden="1" outlineLevel="1">
      <c r="A19243" s="1407" t="s">
        <v>5208</v>
      </c>
      <c r="B19243" s="1408" t="s">
        <v>608</v>
      </c>
      <c r="C19243" s="1407" t="s">
        <v>7429</v>
      </c>
      <c r="D19243" s="1408" t="s">
        <v>608</v>
      </c>
      <c r="H19243" s="1009"/>
      <c r="I19243" s="249"/>
      <c r="J19243" s="200"/>
      <c r="K19243" s="2"/>
      <c r="L19243" s="13"/>
    </row>
    <row r="19244" spans="1:12" hidden="1" outlineLevel="1">
      <c r="A19244" s="1485" t="s">
        <v>8749</v>
      </c>
      <c r="B19244" s="1900">
        <v>43584</v>
      </c>
      <c r="C19244" s="1486" t="s">
        <v>9006</v>
      </c>
      <c r="D19244" s="1759">
        <v>21193</v>
      </c>
      <c r="E19244" s="1711">
        <v>43593</v>
      </c>
      <c r="H19244" s="1009"/>
      <c r="I19244" s="249"/>
      <c r="J19244" s="200"/>
      <c r="K19244" s="2"/>
      <c r="L19244" s="13"/>
    </row>
    <row r="19245" spans="1:12" hidden="1" outlineLevel="1">
      <c r="E19245" s="1290"/>
      <c r="F19245" s="1814" t="s">
        <v>10062</v>
      </c>
      <c r="G19245" s="1883">
        <v>102</v>
      </c>
      <c r="H19245" s="1009"/>
      <c r="I19245" s="249"/>
      <c r="K19245" s="13"/>
      <c r="L19245" s="13"/>
    </row>
    <row r="19246" spans="1:12" ht="15.75" hidden="1" outlineLevel="1">
      <c r="A19246" s="1273" t="s">
        <v>7430</v>
      </c>
      <c r="B19246" s="1410"/>
      <c r="C19246" s="1273" t="s">
        <v>7428</v>
      </c>
      <c r="D19246" s="1789">
        <v>90132.41</v>
      </c>
      <c r="E19246" s="1711">
        <v>43626</v>
      </c>
      <c r="F19246" s="1" t="s">
        <v>10891</v>
      </c>
      <c r="G19246" s="13">
        <v>112</v>
      </c>
      <c r="H19246" s="1009"/>
      <c r="I19246" s="249"/>
      <c r="K19246" s="13"/>
      <c r="L19246" s="13"/>
    </row>
    <row r="19247" spans="1:12" hidden="1" outlineLevel="1">
      <c r="A19247" s="1411" t="s">
        <v>7411</v>
      </c>
      <c r="B19247" s="1412">
        <v>43601</v>
      </c>
      <c r="C19247" s="1413" t="s">
        <v>7427</v>
      </c>
      <c r="D19247" s="1490">
        <v>2743</v>
      </c>
      <c r="E19247" s="1711">
        <v>43619</v>
      </c>
      <c r="F19247" s="1" t="s">
        <v>10892</v>
      </c>
      <c r="G19247" s="13">
        <v>10</v>
      </c>
      <c r="I19247" s="249"/>
      <c r="J19247" s="236"/>
      <c r="K19247" s="2"/>
      <c r="L19247" s="13"/>
    </row>
    <row r="19248" spans="1:12" hidden="1" outlineLevel="1">
      <c r="A19248" s="1407" t="s">
        <v>5208</v>
      </c>
      <c r="B19248" s="1408" t="s">
        <v>608</v>
      </c>
      <c r="C19248" s="1407" t="s">
        <v>7429</v>
      </c>
      <c r="D19248" s="1408" t="s">
        <v>608</v>
      </c>
      <c r="F19248" s="1961">
        <v>43582</v>
      </c>
      <c r="G19248" s="13">
        <f>71*7</f>
        <v>497</v>
      </c>
      <c r="H19248" s="1009"/>
      <c r="I19248" s="249"/>
      <c r="J19248" s="200"/>
      <c r="K19248" s="2"/>
      <c r="L19248" s="13"/>
    </row>
    <row r="19249" spans="1:12" hidden="1" outlineLevel="1">
      <c r="A19249" s="1485" t="s">
        <v>8749</v>
      </c>
      <c r="B19249" s="1900" t="s">
        <v>608</v>
      </c>
      <c r="C19249" s="1486" t="s">
        <v>9006</v>
      </c>
      <c r="D19249" s="1712" t="s">
        <v>608</v>
      </c>
      <c r="E19249" s="1711"/>
      <c r="G19249" s="13">
        <f>20*4</f>
        <v>80</v>
      </c>
      <c r="H19249" s="1009"/>
      <c r="I19249" s="249"/>
      <c r="K19249" s="13"/>
      <c r="L19249" s="13"/>
    </row>
    <row r="19250" spans="1:12" hidden="1" outlineLevel="1">
      <c r="E19250" s="28"/>
      <c r="F19250" s="182"/>
      <c r="G19250" s="226">
        <f>SUM(G19248:G19249)</f>
        <v>577</v>
      </c>
      <c r="H19250" s="1009"/>
      <c r="I19250" s="249"/>
      <c r="K19250" s="13"/>
      <c r="L19250" s="13"/>
    </row>
    <row r="19251" spans="1:12" hidden="1" outlineLevel="1">
      <c r="A19251" s="438" t="s">
        <v>421</v>
      </c>
      <c r="B19251" s="549">
        <v>43597</v>
      </c>
      <c r="C19251" s="554" t="s">
        <v>10898</v>
      </c>
      <c r="D19251" s="587">
        <f>31*43</f>
        <v>1333</v>
      </c>
      <c r="I19251" s="249"/>
      <c r="K19251" s="13"/>
      <c r="L19251" s="13"/>
    </row>
    <row r="19252" spans="1:12" ht="30" hidden="1" outlineLevel="1">
      <c r="A19252" s="438" t="s">
        <v>6087</v>
      </c>
      <c r="B19252" s="549">
        <v>43597</v>
      </c>
      <c r="C19252" s="554" t="s">
        <v>10951</v>
      </c>
      <c r="D19252" s="587">
        <f>14*43</f>
        <v>602</v>
      </c>
      <c r="E19252" s="72"/>
      <c r="F19252" s="1" t="s">
        <v>10893</v>
      </c>
      <c r="G19252" s="1">
        <v>600</v>
      </c>
      <c r="H19252" s="1009"/>
      <c r="I19252" s="249"/>
      <c r="K19252" s="13"/>
      <c r="L19252" s="13"/>
    </row>
    <row r="19253" spans="1:12" hidden="1" outlineLevel="1">
      <c r="A19253" s="438" t="s">
        <v>421</v>
      </c>
      <c r="B19253" s="549">
        <v>43597</v>
      </c>
      <c r="C19253" s="554" t="s">
        <v>195</v>
      </c>
      <c r="D19253" s="587">
        <f>D19251-D19252</f>
        <v>731</v>
      </c>
      <c r="E19253" s="28"/>
      <c r="F19253" s="1" t="s">
        <v>10894</v>
      </c>
      <c r="G19253" s="1">
        <v>500</v>
      </c>
      <c r="H19253" s="1009"/>
      <c r="I19253" s="249"/>
      <c r="K19253" s="13"/>
      <c r="L19253" s="13"/>
    </row>
    <row r="19254" spans="1:12" hidden="1" outlineLevel="1">
      <c r="D19254" s="1"/>
      <c r="E19254" s="28"/>
      <c r="F19254" s="1" t="s">
        <v>10962</v>
      </c>
      <c r="G19254" s="1">
        <v>100</v>
      </c>
      <c r="H19254" s="1009"/>
      <c r="I19254" s="249"/>
      <c r="K19254" s="13"/>
      <c r="L19254" s="13"/>
    </row>
    <row r="19255" spans="1:12" hidden="1" outlineLevel="1">
      <c r="A19255" s="438" t="s">
        <v>421</v>
      </c>
      <c r="B19255" s="549">
        <v>43594</v>
      </c>
      <c r="C19255" s="554" t="s">
        <v>2598</v>
      </c>
      <c r="D19255" s="587">
        <v>180</v>
      </c>
      <c r="E19255" s="28"/>
      <c r="H19255" s="1009"/>
      <c r="I19255" s="249"/>
      <c r="K19255" s="13"/>
      <c r="L19255" s="13"/>
    </row>
    <row r="19256" spans="1:12" hidden="1" outlineLevel="1">
      <c r="B19256" s="249"/>
      <c r="E19256" s="399"/>
      <c r="F19256" s="182"/>
      <c r="G19256" s="182"/>
      <c r="H19256" s="1009"/>
      <c r="I19256" s="249"/>
      <c r="K19256" s="13"/>
      <c r="L19256" s="13"/>
    </row>
    <row r="19257" spans="1:12" hidden="1" outlineLevel="1">
      <c r="B19257" s="1600">
        <v>43586</v>
      </c>
      <c r="C19257" s="1" t="s">
        <v>246</v>
      </c>
      <c r="D19257" s="1755">
        <v>200</v>
      </c>
      <c r="I19257" s="249"/>
      <c r="K19257" s="13"/>
      <c r="L19257" s="13"/>
    </row>
    <row r="19258" spans="1:12" hidden="1" outlineLevel="1">
      <c r="B19258" s="1600">
        <v>43586</v>
      </c>
      <c r="C19258" s="1754" t="s">
        <v>114</v>
      </c>
      <c r="D19258" s="1755">
        <v>100</v>
      </c>
      <c r="F19258" s="1722"/>
      <c r="G19258" s="1822"/>
      <c r="H19258" s="1009"/>
      <c r="I19258" s="32"/>
      <c r="K19258" s="13"/>
      <c r="L19258" s="13"/>
    </row>
    <row r="19259" spans="1:12" hidden="1" outlineLevel="1">
      <c r="B19259" s="1600">
        <v>43586</v>
      </c>
      <c r="C19259" s="1754" t="s">
        <v>401</v>
      </c>
      <c r="D19259" s="1755">
        <v>30</v>
      </c>
      <c r="F19259" s="730" t="s">
        <v>10797</v>
      </c>
      <c r="G19259" s="1102">
        <v>300</v>
      </c>
      <c r="H19259" s="1820"/>
      <c r="I19259" s="32"/>
      <c r="K19259" s="13"/>
      <c r="L19259" s="13"/>
    </row>
    <row r="19260" spans="1:12" hidden="1" outlineLevel="1">
      <c r="B19260" s="1600">
        <v>43587</v>
      </c>
      <c r="C19260" s="1754" t="s">
        <v>2796</v>
      </c>
      <c r="D19260" s="1755">
        <v>225</v>
      </c>
      <c r="H19260" s="1009"/>
      <c r="I19260" s="32"/>
      <c r="K19260" s="13"/>
      <c r="L19260" s="13"/>
    </row>
    <row r="19261" spans="1:12" hidden="1" outlineLevel="1">
      <c r="B19261" s="1600">
        <v>43587</v>
      </c>
      <c r="C19261" s="1754" t="s">
        <v>525</v>
      </c>
      <c r="D19261" s="1755">
        <v>95</v>
      </c>
      <c r="F19261" s="1724" t="s">
        <v>10701</v>
      </c>
      <c r="G19261" s="1727">
        <v>500</v>
      </c>
      <c r="I19261" s="32"/>
      <c r="K19261" s="13"/>
      <c r="L19261" s="13"/>
    </row>
    <row r="19262" spans="1:12" hidden="1" outlineLevel="1">
      <c r="B19262" s="1600">
        <v>43587</v>
      </c>
      <c r="C19262" s="956" t="s">
        <v>132</v>
      </c>
      <c r="D19262" s="1193">
        <v>300</v>
      </c>
      <c r="F19262" s="1724" t="s">
        <v>10702</v>
      </c>
      <c r="G19262" s="1727">
        <v>100</v>
      </c>
      <c r="I19262" s="32"/>
      <c r="K19262" s="13"/>
      <c r="L19262" s="13"/>
    </row>
    <row r="19263" spans="1:12" ht="30" hidden="1" outlineLevel="1">
      <c r="B19263" s="1600">
        <v>43587</v>
      </c>
      <c r="C19263" s="956" t="s">
        <v>23</v>
      </c>
      <c r="D19263" s="1602">
        <v>250</v>
      </c>
      <c r="F19263" s="1939" t="s">
        <v>10761</v>
      </c>
      <c r="G19263" s="1727">
        <v>1000</v>
      </c>
      <c r="I19263" s="32"/>
      <c r="K19263" s="13"/>
      <c r="L19263" s="13"/>
    </row>
    <row r="19264" spans="1:12" hidden="1" outlineLevel="1">
      <c r="B19264" s="1600">
        <v>43587</v>
      </c>
      <c r="C19264" s="1732" t="s">
        <v>401</v>
      </c>
      <c r="D19264" s="1602">
        <v>140</v>
      </c>
      <c r="G19264" s="399">
        <f>SUM(G19261:G19263)</f>
        <v>1600</v>
      </c>
      <c r="I19264" s="32"/>
      <c r="K19264" s="13"/>
      <c r="L19264" s="13"/>
    </row>
    <row r="19265" spans="2:12" hidden="1" outlineLevel="1">
      <c r="B19265" s="1600">
        <v>43587</v>
      </c>
      <c r="C19265" s="1732" t="s">
        <v>531</v>
      </c>
      <c r="D19265" s="1602">
        <v>40</v>
      </c>
      <c r="F19265" s="1" t="s">
        <v>10857</v>
      </c>
      <c r="G19265" s="399">
        <v>600</v>
      </c>
      <c r="H19265" s="1009"/>
      <c r="I19265" s="32"/>
      <c r="K19265" s="13"/>
      <c r="L19265" s="13"/>
    </row>
    <row r="19266" spans="2:12" hidden="1" outlineLevel="1">
      <c r="B19266" s="1600">
        <v>43588</v>
      </c>
      <c r="C19266" s="1732" t="s">
        <v>10912</v>
      </c>
      <c r="D19266" s="1602">
        <v>50</v>
      </c>
      <c r="F19266" s="1" t="s">
        <v>10858</v>
      </c>
      <c r="G19266" s="399">
        <f>G19264-G19265</f>
        <v>1000</v>
      </c>
      <c r="H19266" s="1009"/>
      <c r="I19266" s="32"/>
      <c r="K19266" s="13"/>
      <c r="L19266" s="13"/>
    </row>
    <row r="19267" spans="2:12" hidden="1" outlineLevel="1">
      <c r="B19267" s="1600">
        <v>43588</v>
      </c>
      <c r="C19267" s="1" t="s">
        <v>4068</v>
      </c>
      <c r="D19267" s="2">
        <v>20</v>
      </c>
      <c r="I19267" s="32"/>
      <c r="K19267" s="13"/>
      <c r="L19267" s="13"/>
    </row>
    <row r="19268" spans="2:12" hidden="1" outlineLevel="1">
      <c r="B19268" s="1600">
        <v>43588</v>
      </c>
      <c r="C19268" s="1732" t="s">
        <v>114</v>
      </c>
      <c r="D19268" s="1775">
        <v>230</v>
      </c>
      <c r="E19268" s="151"/>
      <c r="F19268" s="1955" t="s">
        <v>3546</v>
      </c>
      <c r="G19268" s="1193"/>
      <c r="I19268" s="32"/>
      <c r="K19268" s="13"/>
      <c r="L19268" s="13"/>
    </row>
    <row r="19269" spans="2:12" hidden="1" outlineLevel="1">
      <c r="B19269" s="1600">
        <v>43588</v>
      </c>
      <c r="C19269" s="1732" t="s">
        <v>10914</v>
      </c>
      <c r="D19269" s="1775">
        <v>500</v>
      </c>
      <c r="F19269" s="956" t="s">
        <v>126</v>
      </c>
      <c r="G19269" s="1193">
        <v>250</v>
      </c>
      <c r="H19269" s="1009"/>
      <c r="I19269" s="32"/>
      <c r="K19269" s="13"/>
      <c r="L19269" s="13"/>
    </row>
    <row r="19270" spans="2:12" hidden="1" outlineLevel="1">
      <c r="B19270" s="1600">
        <v>43588</v>
      </c>
      <c r="C19270" s="1754" t="s">
        <v>289</v>
      </c>
      <c r="D19270" s="1755">
        <v>35</v>
      </c>
      <c r="F19270" s="1193" t="s">
        <v>786</v>
      </c>
      <c r="G19270" s="1193">
        <v>60</v>
      </c>
      <c r="H19270" s="1009"/>
      <c r="I19270" s="32"/>
      <c r="K19270" s="13"/>
      <c r="L19270" s="13"/>
    </row>
    <row r="19271" spans="2:12" hidden="1" outlineLevel="1">
      <c r="B19271" s="1600">
        <v>43588</v>
      </c>
      <c r="C19271" s="956" t="s">
        <v>23</v>
      </c>
      <c r="D19271" s="1738">
        <v>770</v>
      </c>
      <c r="F19271" s="1" t="s">
        <v>2177</v>
      </c>
      <c r="G19271" s="1193">
        <v>350</v>
      </c>
      <c r="I19271" s="32"/>
      <c r="K19271" s="13"/>
      <c r="L19271" s="13"/>
    </row>
    <row r="19272" spans="2:12" hidden="1" outlineLevel="1">
      <c r="B19272" s="1600">
        <v>43589</v>
      </c>
      <c r="C19272" s="956" t="s">
        <v>10917</v>
      </c>
      <c r="D19272" s="1738">
        <v>350</v>
      </c>
      <c r="F19272" s="1" t="s">
        <v>10931</v>
      </c>
      <c r="G19272" s="1193"/>
      <c r="I19272" s="32"/>
      <c r="K19272" s="13"/>
      <c r="L19272" s="13"/>
    </row>
    <row r="19273" spans="2:12" hidden="1" outlineLevel="1">
      <c r="B19273" s="1600">
        <v>43589</v>
      </c>
      <c r="C19273" s="956" t="s">
        <v>525</v>
      </c>
      <c r="D19273" s="1738">
        <v>170</v>
      </c>
      <c r="F19273" s="1" t="s">
        <v>10932</v>
      </c>
      <c r="G19273" s="2">
        <f>175*3</f>
        <v>525</v>
      </c>
      <c r="I19273" s="32"/>
      <c r="K19273" s="13"/>
      <c r="L19273" s="13"/>
    </row>
    <row r="19274" spans="2:12" hidden="1" outlineLevel="1">
      <c r="B19274" s="1600">
        <v>43589</v>
      </c>
      <c r="C19274" s="1754" t="s">
        <v>5761</v>
      </c>
      <c r="D19274" s="1738">
        <v>20</v>
      </c>
      <c r="E19274" s="956"/>
      <c r="G19274" s="2">
        <f>SUM(G19269:G19273)</f>
        <v>1185</v>
      </c>
      <c r="I19274" s="32"/>
      <c r="K19274" s="13"/>
    </row>
    <row r="19275" spans="2:12" hidden="1" outlineLevel="1">
      <c r="B19275" s="1600">
        <v>43589</v>
      </c>
      <c r="C19275" s="956" t="s">
        <v>23</v>
      </c>
      <c r="D19275" s="1738">
        <v>220</v>
      </c>
      <c r="E19275" s="956"/>
      <c r="F19275" s="1" t="s">
        <v>10952</v>
      </c>
      <c r="G19275" s="1602">
        <v>1000</v>
      </c>
      <c r="H19275" s="1727"/>
      <c r="I19275" s="32"/>
      <c r="K19275" s="13"/>
    </row>
    <row r="19276" spans="2:12" hidden="1" outlineLevel="1">
      <c r="B19276" s="1600">
        <v>43589</v>
      </c>
      <c r="C19276" s="1" t="s">
        <v>3780</v>
      </c>
      <c r="D19276" s="2">
        <v>30</v>
      </c>
      <c r="G19276" s="454">
        <f>SUM(G19274:G19275)</f>
        <v>2185</v>
      </c>
      <c r="I19276" s="32"/>
      <c r="K19276" s="13"/>
    </row>
    <row r="19277" spans="2:12" hidden="1" outlineLevel="1">
      <c r="B19277" s="1600">
        <v>43589</v>
      </c>
      <c r="C19277" s="1" t="s">
        <v>220</v>
      </c>
      <c r="D19277" s="1755">
        <v>50</v>
      </c>
      <c r="E19277" s="956"/>
      <c r="I19277" s="32"/>
      <c r="J19277" s="2"/>
      <c r="K19277" s="13"/>
    </row>
    <row r="19278" spans="2:12" hidden="1" outlineLevel="1">
      <c r="B19278" s="1600">
        <v>43589</v>
      </c>
      <c r="C19278" s="1" t="s">
        <v>246</v>
      </c>
      <c r="D19278" s="1755">
        <v>120</v>
      </c>
      <c r="E19278" s="956"/>
      <c r="F19278" s="1" t="s">
        <v>10934</v>
      </c>
      <c r="G19278" s="2">
        <f>3500+850</f>
        <v>4350</v>
      </c>
      <c r="K19278" s="13"/>
    </row>
    <row r="19279" spans="2:12" hidden="1" outlineLevel="1">
      <c r="B19279" s="1600">
        <v>43590</v>
      </c>
      <c r="C19279" s="1754" t="s">
        <v>445</v>
      </c>
      <c r="D19279" s="1755">
        <v>100</v>
      </c>
      <c r="F19279" s="1" t="s">
        <v>666</v>
      </c>
      <c r="G19279" s="2">
        <f>G19278-G19274</f>
        <v>3165</v>
      </c>
      <c r="I19279" s="32"/>
      <c r="K19279" s="13"/>
    </row>
    <row r="19280" spans="2:12" hidden="1" outlineLevel="1">
      <c r="B19280" s="1600">
        <v>43590</v>
      </c>
      <c r="C19280" s="956" t="s">
        <v>7713</v>
      </c>
      <c r="D19280" s="1193">
        <v>70</v>
      </c>
      <c r="F19280" s="956" t="s">
        <v>10953</v>
      </c>
      <c r="G19280" s="956">
        <v>600</v>
      </c>
      <c r="H19280" s="1009"/>
      <c r="K19280" s="13"/>
    </row>
    <row r="19281" spans="2:11" hidden="1" outlineLevel="1">
      <c r="B19281" s="1600">
        <v>43591</v>
      </c>
      <c r="C19281" s="1732" t="s">
        <v>525</v>
      </c>
      <c r="D19281" s="1602">
        <v>120</v>
      </c>
      <c r="G19281" s="2">
        <f>G19279-G19280</f>
        <v>2565</v>
      </c>
      <c r="K19281" s="13"/>
    </row>
    <row r="19282" spans="2:11" ht="45" hidden="1" outlineLevel="1">
      <c r="B19282" s="1600">
        <v>43591</v>
      </c>
      <c r="C19282" s="1732" t="s">
        <v>220</v>
      </c>
      <c r="D19282" s="1602">
        <v>50</v>
      </c>
      <c r="F19282" s="205" t="s">
        <v>10954</v>
      </c>
      <c r="G19282" s="1">
        <v>500</v>
      </c>
      <c r="K19282" s="13"/>
    </row>
    <row r="19283" spans="2:11" hidden="1" outlineLevel="1">
      <c r="B19283" s="1600">
        <v>43591</v>
      </c>
      <c r="C19283" s="1732" t="s">
        <v>51</v>
      </c>
      <c r="D19283" s="2">
        <v>370</v>
      </c>
      <c r="G19283" s="2">
        <f>G19281-G19282</f>
        <v>2065</v>
      </c>
      <c r="K19283" s="13"/>
    </row>
    <row r="19284" spans="2:11" hidden="1" outlineLevel="1">
      <c r="B19284" s="1600">
        <v>43591</v>
      </c>
      <c r="C19284" s="1732" t="s">
        <v>114</v>
      </c>
      <c r="D19284" s="1602">
        <v>170</v>
      </c>
      <c r="K19284" s="13"/>
    </row>
    <row r="19285" spans="2:11" ht="30" hidden="1" outlineLevel="1">
      <c r="B19285" s="1600">
        <v>43591</v>
      </c>
      <c r="C19285" s="1732" t="s">
        <v>132</v>
      </c>
      <c r="D19285" s="1775">
        <v>100</v>
      </c>
      <c r="E19285" s="956"/>
      <c r="F19285" s="205" t="s">
        <v>10955</v>
      </c>
    </row>
    <row r="19286" spans="2:11" hidden="1" outlineLevel="1">
      <c r="B19286" s="1600">
        <v>43591</v>
      </c>
      <c r="C19286" s="1732" t="s">
        <v>401</v>
      </c>
      <c r="D19286" s="1775">
        <v>90</v>
      </c>
      <c r="K19286" s="13"/>
    </row>
    <row r="19287" spans="2:11" hidden="1" outlineLevel="1">
      <c r="B19287" s="1600">
        <v>43591</v>
      </c>
      <c r="C19287" s="1754" t="s">
        <v>10928</v>
      </c>
      <c r="D19287" s="1755">
        <v>500</v>
      </c>
    </row>
    <row r="19288" spans="2:11" hidden="1" outlineLevel="1">
      <c r="B19288" s="1600">
        <v>43592</v>
      </c>
      <c r="C19288" s="1754" t="s">
        <v>525</v>
      </c>
      <c r="D19288" s="1755">
        <v>90</v>
      </c>
      <c r="E19288" s="956"/>
    </row>
    <row r="19289" spans="2:11" hidden="1" outlineLevel="1">
      <c r="B19289" s="1600">
        <v>43592</v>
      </c>
      <c r="C19289" s="1754" t="s">
        <v>516</v>
      </c>
      <c r="D19289" s="1755">
        <v>50</v>
      </c>
    </row>
    <row r="19290" spans="2:11" hidden="1" outlineLevel="1">
      <c r="B19290" s="1600">
        <v>43592</v>
      </c>
      <c r="C19290" s="956" t="s">
        <v>401</v>
      </c>
      <c r="D19290" s="1193">
        <v>100</v>
      </c>
      <c r="I19290" s="72"/>
      <c r="K19290" s="2"/>
    </row>
    <row r="19291" spans="2:11" hidden="1" outlineLevel="1">
      <c r="B19291" s="1600">
        <v>43593</v>
      </c>
      <c r="C19291" s="1732" t="s">
        <v>525</v>
      </c>
      <c r="D19291" s="1602">
        <v>110</v>
      </c>
      <c r="F19291" s="192" t="s">
        <v>10933</v>
      </c>
      <c r="I19291" s="32"/>
      <c r="K19291" s="2"/>
    </row>
    <row r="19292" spans="2:11" hidden="1" outlineLevel="1">
      <c r="B19292" s="1600">
        <v>43593</v>
      </c>
      <c r="C19292" s="1732" t="s">
        <v>12</v>
      </c>
      <c r="D19292" s="1602">
        <v>90</v>
      </c>
    </row>
    <row r="19293" spans="2:11" hidden="1" outlineLevel="1">
      <c r="B19293" s="1600">
        <v>43593</v>
      </c>
      <c r="C19293" s="1732" t="s">
        <v>6976</v>
      </c>
      <c r="D19293" s="1602">
        <v>200</v>
      </c>
    </row>
    <row r="19294" spans="2:11" hidden="1" outlineLevel="1">
      <c r="B19294" s="1600">
        <v>43593</v>
      </c>
      <c r="C19294" s="1732" t="s">
        <v>246</v>
      </c>
      <c r="D19294" s="1602">
        <v>140</v>
      </c>
    </row>
    <row r="19295" spans="2:11" hidden="1" outlineLevel="1">
      <c r="B19295" s="1600">
        <v>43593</v>
      </c>
      <c r="C19295" s="1732" t="s">
        <v>10929</v>
      </c>
      <c r="D19295" s="1775">
        <v>10</v>
      </c>
      <c r="E19295" s="956"/>
    </row>
    <row r="19296" spans="2:11" hidden="1" outlineLevel="1">
      <c r="B19296" s="1600">
        <v>43593</v>
      </c>
      <c r="C19296" s="1732" t="s">
        <v>114</v>
      </c>
      <c r="D19296" s="1775">
        <v>40</v>
      </c>
      <c r="E19296" s="956"/>
    </row>
    <row r="19297" spans="2:9" hidden="1" outlineLevel="1">
      <c r="B19297" s="1600">
        <v>43593</v>
      </c>
      <c r="C19297" s="1754" t="s">
        <v>23</v>
      </c>
      <c r="D19297" s="1755">
        <v>280</v>
      </c>
    </row>
    <row r="19298" spans="2:9" hidden="1" outlineLevel="1">
      <c r="B19298" s="1600">
        <v>43594</v>
      </c>
      <c r="C19298" s="1754" t="s">
        <v>525</v>
      </c>
      <c r="D19298" s="1755">
        <v>100</v>
      </c>
      <c r="F19298" s="1193"/>
      <c r="G19298" s="1193"/>
      <c r="H19298" s="2"/>
      <c r="I19298" s="2"/>
    </row>
    <row r="19299" spans="2:9" hidden="1" outlineLevel="1">
      <c r="B19299" s="1600">
        <v>43594</v>
      </c>
      <c r="C19299" s="1754" t="s">
        <v>114</v>
      </c>
      <c r="D19299" s="1755">
        <v>200</v>
      </c>
      <c r="E19299" s="956"/>
      <c r="F19299" s="1193"/>
      <c r="G19299" s="1193"/>
      <c r="H19299" s="2"/>
      <c r="I19299" s="2"/>
    </row>
    <row r="19300" spans="2:9" hidden="1" outlineLevel="1">
      <c r="B19300" s="1600">
        <v>43594</v>
      </c>
      <c r="C19300" s="956" t="s">
        <v>5687</v>
      </c>
      <c r="D19300" s="1193">
        <v>240</v>
      </c>
      <c r="F19300" s="956"/>
      <c r="G19300" s="1193"/>
      <c r="H19300" s="2"/>
      <c r="I19300" s="2"/>
    </row>
    <row r="19301" spans="2:9" hidden="1" outlineLevel="1">
      <c r="B19301" s="1600">
        <v>43594</v>
      </c>
      <c r="C19301" s="1061" t="s">
        <v>246</v>
      </c>
      <c r="D19301" s="1415">
        <v>120</v>
      </c>
      <c r="F19301" s="1193"/>
      <c r="G19301" s="1193"/>
      <c r="H19301" s="2"/>
      <c r="I19301" s="2"/>
    </row>
    <row r="19302" spans="2:9" hidden="1" outlineLevel="1">
      <c r="B19302" s="1600">
        <v>43594</v>
      </c>
      <c r="C19302" s="1" t="s">
        <v>850</v>
      </c>
      <c r="D19302" s="2">
        <v>100</v>
      </c>
      <c r="F19302" s="1193"/>
      <c r="G19302" s="1193"/>
      <c r="H19302" s="2"/>
      <c r="I19302" s="2"/>
    </row>
    <row r="19303" spans="2:9" hidden="1" outlineLevel="1">
      <c r="B19303" s="1600">
        <v>43595</v>
      </c>
      <c r="C19303" s="1732" t="s">
        <v>525</v>
      </c>
      <c r="D19303" s="1602">
        <v>100</v>
      </c>
      <c r="F19303" s="956"/>
      <c r="G19303" s="1193"/>
      <c r="H19303" s="2"/>
      <c r="I19303" s="2"/>
    </row>
    <row r="19304" spans="2:9" hidden="1" outlineLevel="1">
      <c r="B19304" s="1600">
        <v>43595</v>
      </c>
      <c r="C19304" s="1" t="s">
        <v>111</v>
      </c>
      <c r="D19304" s="2">
        <v>50</v>
      </c>
      <c r="F19304" s="956"/>
      <c r="G19304" s="1193"/>
      <c r="H19304" s="2"/>
      <c r="I19304" s="2"/>
    </row>
    <row r="19305" spans="2:9" hidden="1" outlineLevel="1">
      <c r="B19305" s="1600">
        <v>43595</v>
      </c>
      <c r="C19305" s="1" t="s">
        <v>205</v>
      </c>
      <c r="D19305" s="2">
        <v>50</v>
      </c>
      <c r="F19305" s="956"/>
      <c r="G19305" s="1193"/>
      <c r="H19305" s="2"/>
    </row>
    <row r="19306" spans="2:9" hidden="1" outlineLevel="1">
      <c r="B19306" s="1600">
        <v>43595</v>
      </c>
      <c r="C19306" s="1732" t="s">
        <v>10949</v>
      </c>
      <c r="D19306" s="1602">
        <v>50</v>
      </c>
      <c r="F19306" s="1722"/>
      <c r="G19306" s="1728"/>
      <c r="H19306" s="2"/>
    </row>
    <row r="19307" spans="2:9" hidden="1" outlineLevel="1">
      <c r="B19307" s="1600">
        <v>43595</v>
      </c>
      <c r="C19307" s="1" t="s">
        <v>2762</v>
      </c>
      <c r="D19307" s="2">
        <v>60</v>
      </c>
      <c r="F19307" s="956"/>
      <c r="G19307" s="1193"/>
      <c r="H19307" s="7"/>
    </row>
    <row r="19308" spans="2:9" hidden="1" outlineLevel="1">
      <c r="B19308" s="1600">
        <v>43596</v>
      </c>
      <c r="C19308" s="1" t="s">
        <v>10950</v>
      </c>
      <c r="D19308" s="2">
        <v>300</v>
      </c>
      <c r="F19308" s="1722"/>
      <c r="G19308" s="1728"/>
      <c r="H19308" s="7"/>
    </row>
    <row r="19309" spans="2:9" hidden="1" outlineLevel="1">
      <c r="B19309" s="1600">
        <v>43596</v>
      </c>
      <c r="C19309" s="1" t="s">
        <v>114</v>
      </c>
      <c r="D19309" s="2">
        <v>400</v>
      </c>
      <c r="F19309" s="956"/>
      <c r="G19309" s="956"/>
      <c r="H19309" s="7"/>
    </row>
    <row r="19310" spans="2:9" hidden="1" outlineLevel="1">
      <c r="B19310" s="1600">
        <v>43596</v>
      </c>
      <c r="C19310" s="1754" t="s">
        <v>2399</v>
      </c>
      <c r="D19310" s="1755">
        <v>1000</v>
      </c>
      <c r="F19310" s="1193"/>
      <c r="G19310" s="1193"/>
    </row>
    <row r="19311" spans="2:9" hidden="1" outlineLevel="1">
      <c r="B19311" s="1600">
        <v>43596</v>
      </c>
      <c r="C19311" s="1" t="s">
        <v>10326</v>
      </c>
      <c r="D19311" s="2">
        <v>200</v>
      </c>
    </row>
    <row r="19312" spans="2:9" hidden="1" outlineLevel="1">
      <c r="B19312" s="1600">
        <v>43597</v>
      </c>
      <c r="C19312" s="1754" t="s">
        <v>10956</v>
      </c>
      <c r="D19312" s="1755">
        <v>1500</v>
      </c>
      <c r="E19312" s="956"/>
    </row>
    <row r="19313" spans="2:15" hidden="1" outlineLevel="1">
      <c r="B19313" s="1600">
        <v>43597</v>
      </c>
      <c r="C19313" s="956" t="s">
        <v>10957</v>
      </c>
      <c r="D19313" s="1193">
        <v>35</v>
      </c>
      <c r="E19313" s="956"/>
    </row>
    <row r="19314" spans="2:15" hidden="1" outlineLevel="1">
      <c r="B19314" s="1600">
        <v>43597</v>
      </c>
      <c r="C19314" s="956" t="s">
        <v>401</v>
      </c>
      <c r="D19314" s="1602">
        <v>10</v>
      </c>
      <c r="F19314" s="956"/>
      <c r="G19314" s="1193"/>
    </row>
    <row r="19315" spans="2:15" hidden="1" outlineLevel="1">
      <c r="B19315" s="1600">
        <v>43597</v>
      </c>
      <c r="C19315" s="1732" t="s">
        <v>6217</v>
      </c>
      <c r="D19315" s="1602">
        <v>105</v>
      </c>
      <c r="E19315" s="956"/>
      <c r="F19315" s="956"/>
      <c r="G19315" s="1193"/>
    </row>
    <row r="19316" spans="2:15" hidden="1" outlineLevel="1">
      <c r="B19316" s="1600">
        <v>43598</v>
      </c>
      <c r="C19316" s="1732" t="s">
        <v>12</v>
      </c>
      <c r="D19316" s="1602">
        <v>115</v>
      </c>
      <c r="F19316" s="1193"/>
      <c r="G19316" s="1193"/>
    </row>
    <row r="19317" spans="2:15" hidden="1" outlineLevel="1">
      <c r="B19317" s="1600">
        <v>43598</v>
      </c>
      <c r="C19317" s="1061" t="s">
        <v>525</v>
      </c>
      <c r="D19317" s="1415">
        <v>855</v>
      </c>
      <c r="E19317" s="956"/>
      <c r="F19317" s="956"/>
      <c r="G19317" s="956"/>
    </row>
    <row r="19318" spans="2:15" hidden="1" outlineLevel="1">
      <c r="B19318" s="1600">
        <v>43599</v>
      </c>
      <c r="C19318" s="1061" t="s">
        <v>525</v>
      </c>
      <c r="D19318" s="1415">
        <v>70</v>
      </c>
      <c r="F19318" s="1193"/>
      <c r="G19318" s="956"/>
    </row>
    <row r="19319" spans="2:15" hidden="1" outlineLevel="1">
      <c r="B19319" s="1600">
        <v>43599</v>
      </c>
      <c r="C19319" s="956" t="s">
        <v>132</v>
      </c>
      <c r="D19319" s="1775">
        <v>200</v>
      </c>
      <c r="E19319" s="956"/>
      <c r="F19319" s="1730"/>
      <c r="G19319" s="1193"/>
    </row>
    <row r="19320" spans="2:15" hidden="1" outlineLevel="1">
      <c r="B19320" s="1600">
        <v>43599</v>
      </c>
      <c r="C19320" s="1754" t="s">
        <v>12</v>
      </c>
      <c r="D19320" s="1755">
        <v>50</v>
      </c>
      <c r="F19320" s="956"/>
      <c r="G19320" s="956"/>
    </row>
    <row r="19321" spans="2:15" hidden="1" outlineLevel="1">
      <c r="B19321" s="1600">
        <v>43599</v>
      </c>
      <c r="C19321" s="1754" t="s">
        <v>10958</v>
      </c>
      <c r="D19321" s="1755">
        <v>4000</v>
      </c>
      <c r="F19321" s="956"/>
      <c r="G19321" s="1193"/>
    </row>
    <row r="19322" spans="2:15" hidden="1" outlineLevel="1">
      <c r="B19322" s="1600">
        <v>43599</v>
      </c>
      <c r="C19322" s="1754" t="s">
        <v>173</v>
      </c>
      <c r="D19322" s="1755">
        <v>10</v>
      </c>
      <c r="F19322" s="1731"/>
      <c r="G19322" s="1193"/>
    </row>
    <row r="19323" spans="2:15" hidden="1" outlineLevel="1">
      <c r="B19323" s="1600">
        <v>43599</v>
      </c>
      <c r="C19323" s="1754" t="s">
        <v>525</v>
      </c>
      <c r="D19323" s="1755">
        <v>25</v>
      </c>
      <c r="F19323" s="956"/>
      <c r="G19323" s="956"/>
    </row>
    <row r="19324" spans="2:15" hidden="1" outlineLevel="1">
      <c r="B19324" s="1600">
        <v>43599</v>
      </c>
      <c r="C19324" s="1754" t="s">
        <v>23</v>
      </c>
      <c r="D19324" s="1755">
        <v>100</v>
      </c>
      <c r="E19324" s="956"/>
      <c r="F19324" s="956"/>
      <c r="G19324" s="1193"/>
      <c r="H19324" s="2"/>
      <c r="J19324"/>
      <c r="K19324"/>
      <c r="L19324"/>
      <c r="M19324"/>
      <c r="N19324"/>
      <c r="O19324"/>
    </row>
    <row r="19325" spans="2:15" hidden="1" outlineLevel="1">
      <c r="B19325" s="1600">
        <v>43599</v>
      </c>
      <c r="C19325" s="956" t="s">
        <v>57</v>
      </c>
      <c r="D19325" s="1193">
        <v>100</v>
      </c>
      <c r="F19325" s="1722"/>
      <c r="G19325" s="1728"/>
      <c r="H19325" s="2"/>
    </row>
    <row r="19326" spans="2:15" hidden="1" outlineLevel="1">
      <c r="B19326" s="1600">
        <v>43600</v>
      </c>
      <c r="C19326" s="1732" t="s">
        <v>23</v>
      </c>
      <c r="D19326" s="1775">
        <v>185</v>
      </c>
      <c r="F19326" s="956"/>
      <c r="G19326" s="1193"/>
      <c r="H19326" s="7"/>
      <c r="K19326" s="2"/>
    </row>
    <row r="19327" spans="2:15" hidden="1" outlineLevel="1">
      <c r="B19327" s="1600">
        <v>43601</v>
      </c>
      <c r="C19327" s="1" t="s">
        <v>10974</v>
      </c>
      <c r="D19327" s="2">
        <v>205</v>
      </c>
      <c r="E19327" s="956"/>
      <c r="F19327" s="1722"/>
      <c r="G19327" s="1728"/>
      <c r="H19327" s="7"/>
      <c r="K19327" s="2"/>
    </row>
    <row r="19328" spans="2:15" hidden="1" outlineLevel="1">
      <c r="B19328" s="1600">
        <v>43601</v>
      </c>
      <c r="C19328" s="1732" t="s">
        <v>525</v>
      </c>
      <c r="D19328" s="1602">
        <v>45</v>
      </c>
      <c r="E19328" s="956"/>
      <c r="F19328" s="956"/>
      <c r="G19328" s="956"/>
      <c r="H19328" s="7"/>
    </row>
    <row r="19329" spans="2:8" hidden="1" outlineLevel="1">
      <c r="B19329" s="1600">
        <v>43601</v>
      </c>
      <c r="C19329" s="1" t="s">
        <v>2556</v>
      </c>
      <c r="D19329" s="2">
        <v>350</v>
      </c>
      <c r="F19329" s="1193"/>
      <c r="G19329" s="1193"/>
    </row>
    <row r="19330" spans="2:8" hidden="1" outlineLevel="1">
      <c r="B19330" s="1600">
        <v>43601</v>
      </c>
      <c r="C19330" s="1" t="s">
        <v>205</v>
      </c>
      <c r="D19330" s="2">
        <v>80</v>
      </c>
    </row>
    <row r="19331" spans="2:8" hidden="1" outlineLevel="1">
      <c r="B19331" s="1600">
        <v>43601</v>
      </c>
      <c r="C19331" s="1" t="s">
        <v>246</v>
      </c>
      <c r="D19331" s="2">
        <v>80</v>
      </c>
    </row>
    <row r="19332" spans="2:8" hidden="1" outlineLevel="1">
      <c r="B19332" s="1600">
        <v>43601</v>
      </c>
      <c r="C19332" s="1" t="s">
        <v>23</v>
      </c>
      <c r="D19332" s="2">
        <v>70</v>
      </c>
    </row>
    <row r="19333" spans="2:8" hidden="1" outlineLevel="1">
      <c r="B19333" s="1600">
        <v>43601</v>
      </c>
      <c r="C19333" s="1" t="s">
        <v>525</v>
      </c>
      <c r="D19333" s="2">
        <v>75</v>
      </c>
      <c r="F19333" s="956"/>
      <c r="G19333" s="1193"/>
    </row>
    <row r="19334" spans="2:8" hidden="1" outlineLevel="1">
      <c r="B19334" s="1600">
        <v>43602</v>
      </c>
      <c r="C19334" s="1732" t="s">
        <v>10977</v>
      </c>
      <c r="D19334" s="1602">
        <v>415</v>
      </c>
      <c r="F19334" s="956"/>
      <c r="G19334" s="1193"/>
    </row>
    <row r="19335" spans="2:8" hidden="1" outlineLevel="1">
      <c r="B19335" s="1600">
        <v>43602</v>
      </c>
      <c r="C19335" s="1061" t="s">
        <v>525</v>
      </c>
      <c r="D19335" s="1415">
        <v>85</v>
      </c>
      <c r="F19335" s="1193"/>
      <c r="G19335" s="1193"/>
    </row>
    <row r="19336" spans="2:8" hidden="1" outlineLevel="1">
      <c r="B19336" s="1600">
        <v>43602</v>
      </c>
      <c r="C19336" s="1061" t="s">
        <v>2853</v>
      </c>
      <c r="D19336" s="1415">
        <v>750</v>
      </c>
      <c r="E19336" s="956"/>
      <c r="F19336" s="956"/>
      <c r="G19336" s="956"/>
    </row>
    <row r="19337" spans="2:8" hidden="1" outlineLevel="1">
      <c r="B19337" s="1600">
        <v>43602</v>
      </c>
      <c r="C19337" s="956" t="s">
        <v>10448</v>
      </c>
      <c r="D19337" s="1775">
        <v>100</v>
      </c>
      <c r="E19337" s="956"/>
      <c r="F19337" s="1193"/>
      <c r="G19337" s="956"/>
    </row>
    <row r="19338" spans="2:8" hidden="1" outlineLevel="1">
      <c r="B19338" s="1600">
        <v>43602</v>
      </c>
      <c r="C19338" s="1754" t="s">
        <v>114</v>
      </c>
      <c r="D19338" s="1755">
        <v>60</v>
      </c>
      <c r="E19338" s="956"/>
      <c r="F19338" s="956"/>
      <c r="G19338" s="1193"/>
      <c r="H19338" s="2"/>
    </row>
    <row r="19339" spans="2:8" hidden="1" outlineLevel="1">
      <c r="B19339" s="1600">
        <v>43602</v>
      </c>
      <c r="C19339" s="956" t="s">
        <v>23</v>
      </c>
      <c r="D19339" s="1193">
        <v>80</v>
      </c>
      <c r="F19339" s="1722"/>
      <c r="G19339" s="1728"/>
      <c r="H19339" s="2"/>
    </row>
    <row r="19340" spans="2:8" hidden="1" outlineLevel="1">
      <c r="B19340" s="1600">
        <v>43603</v>
      </c>
      <c r="C19340" s="956" t="s">
        <v>246</v>
      </c>
      <c r="D19340" s="1602">
        <v>150</v>
      </c>
      <c r="E19340" s="956"/>
      <c r="F19340" s="956"/>
      <c r="G19340" s="1193"/>
      <c r="H19340" s="7"/>
    </row>
    <row r="19341" spans="2:8" hidden="1" outlineLevel="1">
      <c r="B19341" s="1600">
        <v>43603</v>
      </c>
      <c r="C19341" s="1" t="s">
        <v>111</v>
      </c>
      <c r="D19341" s="2">
        <v>35</v>
      </c>
      <c r="E19341" s="956"/>
      <c r="F19341" s="1722"/>
      <c r="G19341" s="1728"/>
      <c r="H19341" s="7"/>
    </row>
    <row r="19342" spans="2:8" hidden="1" outlineLevel="1">
      <c r="B19342" s="1600">
        <v>43603</v>
      </c>
      <c r="C19342" s="1" t="s">
        <v>246</v>
      </c>
      <c r="D19342" s="2">
        <v>90</v>
      </c>
      <c r="E19342" s="956"/>
      <c r="F19342" s="956"/>
      <c r="G19342" s="956"/>
      <c r="H19342" s="7"/>
    </row>
    <row r="19343" spans="2:8" hidden="1" outlineLevel="1">
      <c r="B19343" s="1600">
        <v>43603</v>
      </c>
      <c r="C19343" s="1" t="s">
        <v>11001</v>
      </c>
      <c r="D19343" s="2">
        <v>250</v>
      </c>
      <c r="E19343" s="956"/>
      <c r="F19343" s="1193"/>
      <c r="G19343" s="1193"/>
    </row>
    <row r="19344" spans="2:8" hidden="1" outlineLevel="1">
      <c r="B19344" s="1600">
        <v>43603</v>
      </c>
      <c r="C19344" s="1" t="s">
        <v>3029</v>
      </c>
      <c r="D19344" s="2">
        <v>25</v>
      </c>
      <c r="E19344" s="956"/>
    </row>
    <row r="19345" spans="2:10" hidden="1" outlineLevel="1">
      <c r="B19345" s="1600">
        <v>43603</v>
      </c>
      <c r="C19345" s="1" t="s">
        <v>12</v>
      </c>
      <c r="D19345" s="2">
        <v>325</v>
      </c>
      <c r="E19345" s="956"/>
    </row>
    <row r="19346" spans="2:10" hidden="1" outlineLevel="1">
      <c r="B19346" s="1600">
        <v>43604</v>
      </c>
      <c r="C19346" s="1061" t="s">
        <v>5295</v>
      </c>
      <c r="D19346" s="1415">
        <v>220</v>
      </c>
      <c r="E19346" s="1600"/>
    </row>
    <row r="19347" spans="2:10" hidden="1" outlineLevel="1">
      <c r="B19347" s="1600">
        <v>43604</v>
      </c>
      <c r="C19347" s="1061" t="s">
        <v>12</v>
      </c>
      <c r="D19347" s="1415">
        <v>200</v>
      </c>
      <c r="E19347" s="1600"/>
      <c r="F19347" s="956"/>
      <c r="G19347" s="1193"/>
      <c r="J19347" s="7"/>
    </row>
    <row r="19348" spans="2:10" hidden="1" outlineLevel="1">
      <c r="B19348" s="1600">
        <v>43604</v>
      </c>
      <c r="C19348" s="956" t="s">
        <v>367</v>
      </c>
      <c r="D19348" s="1193">
        <v>10</v>
      </c>
      <c r="F19348" s="956"/>
      <c r="G19348" s="1193"/>
      <c r="J19348" s="7"/>
    </row>
    <row r="19349" spans="2:10" hidden="1" outlineLevel="1">
      <c r="B19349" s="1600">
        <v>43604</v>
      </c>
      <c r="C19349" s="956" t="s">
        <v>23</v>
      </c>
      <c r="D19349" s="1193">
        <v>120</v>
      </c>
      <c r="E19349" s="1600"/>
      <c r="F19349" s="956"/>
      <c r="G19349" s="1193"/>
      <c r="H19349" s="2"/>
    </row>
    <row r="19350" spans="2:10" hidden="1" outlineLevel="1">
      <c r="B19350" s="1600">
        <v>43604</v>
      </c>
      <c r="C19350" s="956" t="s">
        <v>301</v>
      </c>
      <c r="D19350" s="1602">
        <v>30</v>
      </c>
      <c r="E19350" s="1600"/>
      <c r="F19350" s="1722"/>
      <c r="G19350" s="1728"/>
      <c r="H19350" s="2"/>
    </row>
    <row r="19351" spans="2:10" hidden="1" outlineLevel="1">
      <c r="B19351" s="1600">
        <v>43605</v>
      </c>
      <c r="C19351" s="1732" t="s">
        <v>7717</v>
      </c>
      <c r="D19351" s="1602">
        <v>20</v>
      </c>
      <c r="E19351" s="1600"/>
      <c r="F19351" s="956"/>
      <c r="G19351" s="1193"/>
      <c r="H19351" s="7"/>
    </row>
    <row r="19352" spans="2:10" hidden="1" outlineLevel="1">
      <c r="B19352" s="1600">
        <v>43605</v>
      </c>
      <c r="C19352" s="1732" t="s">
        <v>301</v>
      </c>
      <c r="D19352" s="1602">
        <v>30</v>
      </c>
      <c r="E19352" s="1600"/>
      <c r="F19352" s="1722"/>
      <c r="G19352" s="1728"/>
      <c r="H19352" s="7"/>
    </row>
    <row r="19353" spans="2:10" hidden="1" outlineLevel="1">
      <c r="B19353" s="1600">
        <v>43605</v>
      </c>
      <c r="C19353" s="1061" t="s">
        <v>5687</v>
      </c>
      <c r="D19353" s="1415">
        <v>50</v>
      </c>
      <c r="E19353" s="1600"/>
      <c r="F19353" s="956"/>
      <c r="G19353" s="956"/>
      <c r="H19353" s="7"/>
    </row>
    <row r="19354" spans="2:10" hidden="1" outlineLevel="1">
      <c r="B19354" s="1600">
        <v>43610</v>
      </c>
      <c r="C19354" s="1061" t="s">
        <v>132</v>
      </c>
      <c r="D19354" s="1415">
        <v>100</v>
      </c>
      <c r="E19354" s="1600"/>
      <c r="F19354" s="1193"/>
      <c r="G19354" s="1193"/>
    </row>
    <row r="19355" spans="2:10" hidden="1" outlineLevel="1">
      <c r="B19355" s="1600">
        <v>43610</v>
      </c>
      <c r="C19355" s="956" t="s">
        <v>93</v>
      </c>
      <c r="D19355" s="1775">
        <v>60</v>
      </c>
      <c r="E19355" s="1600"/>
    </row>
    <row r="19356" spans="2:10" hidden="1" outlineLevel="1">
      <c r="B19356" s="1600">
        <v>43610</v>
      </c>
      <c r="C19356" s="1754" t="s">
        <v>48</v>
      </c>
      <c r="D19356" s="1755">
        <v>30</v>
      </c>
      <c r="E19356" s="1600"/>
    </row>
    <row r="19357" spans="2:10" hidden="1" outlineLevel="1">
      <c r="B19357" s="1600">
        <v>43610</v>
      </c>
      <c r="C19357" s="956" t="s">
        <v>301</v>
      </c>
      <c r="D19357" s="1193">
        <v>30</v>
      </c>
      <c r="E19357" s="1600"/>
    </row>
    <row r="19358" spans="2:10" hidden="1" outlineLevel="1">
      <c r="B19358" s="1600">
        <v>43611</v>
      </c>
      <c r="C19358" s="956" t="s">
        <v>157</v>
      </c>
      <c r="D19358" s="1602">
        <v>25</v>
      </c>
      <c r="E19358" s="1600"/>
      <c r="F19358" s="956"/>
      <c r="G19358" s="1193"/>
    </row>
    <row r="19359" spans="2:10" hidden="1" outlineLevel="1">
      <c r="B19359" s="1600">
        <v>43611</v>
      </c>
      <c r="C19359" s="1732" t="s">
        <v>301</v>
      </c>
      <c r="D19359" s="1602">
        <v>40</v>
      </c>
      <c r="E19359" s="1600"/>
      <c r="F19359" s="956"/>
      <c r="G19359" s="1193"/>
    </row>
    <row r="19360" spans="2:10" hidden="1" outlineLevel="1">
      <c r="B19360" s="1600">
        <v>43612</v>
      </c>
      <c r="C19360" s="1732" t="s">
        <v>11002</v>
      </c>
      <c r="D19360" s="1602">
        <v>1500</v>
      </c>
      <c r="E19360" s="1600"/>
      <c r="F19360" s="1193"/>
      <c r="G19360" s="1193"/>
    </row>
    <row r="19361" spans="2:7" hidden="1" outlineLevel="1">
      <c r="B19361" s="1600">
        <v>43612</v>
      </c>
      <c r="C19361" s="1061" t="s">
        <v>11003</v>
      </c>
      <c r="D19361" s="1415">
        <v>450</v>
      </c>
      <c r="E19361" s="1600"/>
      <c r="F19361" s="956"/>
      <c r="G19361" s="956"/>
    </row>
    <row r="19362" spans="2:7" hidden="1" outlineLevel="1">
      <c r="B19362" s="1600">
        <v>43612</v>
      </c>
      <c r="C19362" s="1061" t="s">
        <v>11004</v>
      </c>
      <c r="D19362" s="1415">
        <v>200</v>
      </c>
      <c r="E19362" s="1600"/>
      <c r="F19362" s="1193"/>
      <c r="G19362" s="956"/>
    </row>
    <row r="19363" spans="2:7" hidden="1" outlineLevel="1">
      <c r="B19363" s="1600">
        <v>43612</v>
      </c>
      <c r="C19363" s="956" t="s">
        <v>23</v>
      </c>
      <c r="D19363" s="1775">
        <v>300</v>
      </c>
      <c r="E19363" s="1600"/>
      <c r="F19363" s="1730"/>
      <c r="G19363" s="1193"/>
    </row>
    <row r="19364" spans="2:7" hidden="1" outlineLevel="1">
      <c r="B19364" s="1600">
        <v>43613</v>
      </c>
      <c r="C19364" s="1754" t="s">
        <v>301</v>
      </c>
      <c r="D19364" s="1755">
        <v>15</v>
      </c>
      <c r="E19364" s="1600"/>
    </row>
    <row r="19365" spans="2:7" hidden="1" outlineLevel="1">
      <c r="B19365" s="1600">
        <v>43613</v>
      </c>
      <c r="C19365" s="956" t="s">
        <v>11007</v>
      </c>
      <c r="D19365" s="1193">
        <v>100</v>
      </c>
      <c r="E19365" s="1600"/>
    </row>
    <row r="19366" spans="2:7" hidden="1" outlineLevel="1">
      <c r="B19366" s="1600">
        <v>43614</v>
      </c>
      <c r="C19366" s="956" t="s">
        <v>301</v>
      </c>
      <c r="D19366" s="1602">
        <v>30</v>
      </c>
      <c r="E19366" s="1600"/>
    </row>
    <row r="19367" spans="2:7" hidden="1" outlineLevel="1">
      <c r="B19367" s="1600">
        <v>43614</v>
      </c>
      <c r="C19367" s="1732" t="s">
        <v>205</v>
      </c>
      <c r="D19367" s="1602">
        <v>10</v>
      </c>
      <c r="E19367" s="1600"/>
    </row>
    <row r="19368" spans="2:7" hidden="1" outlineLevel="1">
      <c r="B19368" s="1600">
        <v>43615</v>
      </c>
      <c r="C19368" s="1732" t="s">
        <v>177</v>
      </c>
      <c r="D19368" s="1602">
        <v>15</v>
      </c>
      <c r="E19368" s="1600"/>
    </row>
    <row r="19369" spans="2:7" hidden="1" outlineLevel="1">
      <c r="B19369" s="1600">
        <v>43615</v>
      </c>
      <c r="C19369" s="1061" t="s">
        <v>11008</v>
      </c>
      <c r="D19369" s="1415">
        <v>40</v>
      </c>
      <c r="E19369" s="956"/>
    </row>
    <row r="19370" spans="2:7" hidden="1" outlineLevel="1">
      <c r="B19370" s="1600">
        <v>43616</v>
      </c>
      <c r="C19370" s="1061" t="s">
        <v>8573</v>
      </c>
      <c r="D19370" s="1415">
        <v>1000</v>
      </c>
      <c r="E19370" s="1600"/>
    </row>
    <row r="19371" spans="2:7" hidden="1" outlineLevel="1">
      <c r="B19371" s="1600">
        <v>43616</v>
      </c>
      <c r="C19371" s="236" t="s">
        <v>11009</v>
      </c>
      <c r="D19371" s="70">
        <v>470</v>
      </c>
    </row>
    <row r="19372" spans="2:7" hidden="1" outlineLevel="1">
      <c r="B19372" s="1600">
        <v>43616</v>
      </c>
      <c r="C19372" s="236" t="s">
        <v>11010</v>
      </c>
      <c r="D19372" s="70">
        <v>330</v>
      </c>
    </row>
    <row r="19373" spans="2:7" hidden="1" outlineLevel="1">
      <c r="B19373" s="1600">
        <v>43616</v>
      </c>
      <c r="C19373" s="236" t="s">
        <v>301</v>
      </c>
      <c r="D19373" s="70">
        <v>40</v>
      </c>
    </row>
    <row r="19374" spans="2:7" hidden="1" outlineLevel="1">
      <c r="B19374" s="1600">
        <v>43616</v>
      </c>
      <c r="C19374" s="236" t="s">
        <v>23</v>
      </c>
      <c r="D19374" s="70">
        <v>110</v>
      </c>
    </row>
    <row r="19375" spans="2:7" hidden="1" outlineLevel="1">
      <c r="B19375" s="1600">
        <v>43616</v>
      </c>
      <c r="C19375" s="236" t="s">
        <v>18</v>
      </c>
      <c r="D19375" s="70">
        <v>580</v>
      </c>
    </row>
    <row r="19376" spans="2:7" hidden="1" outlineLevel="1">
      <c r="B19376" s="1777">
        <v>43616</v>
      </c>
      <c r="C19376" s="978" t="s">
        <v>51</v>
      </c>
      <c r="D19376" s="979">
        <v>555</v>
      </c>
    </row>
    <row r="19377" spans="1:12" hidden="1" outlineLevel="1">
      <c r="B19377" s="1777">
        <v>43616</v>
      </c>
      <c r="C19377" s="978" t="s">
        <v>11011</v>
      </c>
      <c r="D19377" s="979">
        <v>60</v>
      </c>
    </row>
    <row r="19378" spans="1:12" hidden="1" outlineLevel="1">
      <c r="B19378" s="1777">
        <v>43616</v>
      </c>
      <c r="C19378" s="978" t="s">
        <v>11012</v>
      </c>
      <c r="D19378" s="979">
        <v>20</v>
      </c>
    </row>
    <row r="19379" spans="1:12" hidden="1" outlineLevel="1">
      <c r="B19379" s="1777">
        <v>43616</v>
      </c>
      <c r="C19379" s="978" t="s">
        <v>968</v>
      </c>
      <c r="D19379" s="979">
        <v>400</v>
      </c>
    </row>
    <row r="19380" spans="1:12" hidden="1" outlineLevel="1">
      <c r="B19380" s="1777">
        <v>43616</v>
      </c>
      <c r="C19380" s="978" t="s">
        <v>11040</v>
      </c>
      <c r="D19380" s="979">
        <v>30</v>
      </c>
      <c r="E19380" s="1" t="s">
        <v>3088</v>
      </c>
    </row>
    <row r="19381" spans="1:12" hidden="1" outlineLevel="1">
      <c r="B19381" s="1777">
        <v>43616</v>
      </c>
      <c r="C19381" s="978" t="s">
        <v>10773</v>
      </c>
      <c r="D19381" s="979">
        <v>400</v>
      </c>
      <c r="E19381" s="1">
        <v>1090</v>
      </c>
    </row>
    <row r="19382" spans="1:12" collapsed="1">
      <c r="B19382" s="1600"/>
      <c r="C19382" s="236"/>
      <c r="D19382" s="70"/>
    </row>
    <row r="19383" spans="1:12">
      <c r="B19383" s="2472">
        <v>43617</v>
      </c>
      <c r="C19383" s="2472"/>
      <c r="D19383" s="2472"/>
      <c r="E19383" s="2472"/>
      <c r="F19383" s="2472"/>
      <c r="G19383" s="2472"/>
      <c r="H19383" s="2472"/>
      <c r="I19383" s="2472"/>
      <c r="J19383" s="2472"/>
      <c r="K19383" s="2472"/>
      <c r="L19383" s="2472"/>
    </row>
    <row r="19384" spans="1:12" hidden="1" outlineLevel="1">
      <c r="B19384" s="2473" t="s">
        <v>0</v>
      </c>
      <c r="C19384" s="2473"/>
      <c r="D19384" s="2473"/>
      <c r="I19384" s="249"/>
      <c r="J19384" s="236"/>
      <c r="K19384" s="2"/>
    </row>
    <row r="19385" spans="1:12" hidden="1" outlineLevel="1">
      <c r="B19385" s="3" t="s">
        <v>115</v>
      </c>
      <c r="C19385" s="3" t="s">
        <v>116</v>
      </c>
      <c r="D19385" s="4" t="s">
        <v>4</v>
      </c>
      <c r="I19385" s="249"/>
      <c r="J19385" s="236"/>
      <c r="K19385" s="2"/>
    </row>
    <row r="19386" spans="1:12" hidden="1" outlineLevel="1">
      <c r="A19386" s="438" t="s">
        <v>7431</v>
      </c>
      <c r="B19386" s="1323">
        <v>43623</v>
      </c>
      <c r="C19386" s="463" t="s">
        <v>6436</v>
      </c>
      <c r="D19386" s="1002">
        <v>1000</v>
      </c>
      <c r="E19386" s="28"/>
      <c r="K19386" s="70"/>
    </row>
    <row r="19387" spans="1:12" hidden="1" outlineLevel="1">
      <c r="A19387" s="438" t="s">
        <v>7431</v>
      </c>
      <c r="B19387" s="1323">
        <v>43623</v>
      </c>
      <c r="C19387" s="463" t="s">
        <v>11000</v>
      </c>
      <c r="D19387" s="1002">
        <v>1200</v>
      </c>
      <c r="E19387" s="28"/>
      <c r="K19387" s="70"/>
    </row>
    <row r="19388" spans="1:12" hidden="1" outlineLevel="1">
      <c r="A19388" s="438" t="s">
        <v>421</v>
      </c>
      <c r="B19388" s="1323">
        <v>43623</v>
      </c>
      <c r="C19388" s="1324" t="s">
        <v>11020</v>
      </c>
      <c r="D19388" s="1325">
        <v>3000</v>
      </c>
      <c r="E19388" s="28"/>
      <c r="K19388" s="70"/>
    </row>
    <row r="19389" spans="1:12" hidden="1" outlineLevel="1">
      <c r="A19389" s="438" t="s">
        <v>421</v>
      </c>
      <c r="B19389" s="1323" t="s">
        <v>608</v>
      </c>
      <c r="C19389" s="554" t="s">
        <v>475</v>
      </c>
      <c r="D19389" s="1492" t="s">
        <v>608</v>
      </c>
      <c r="E19389" s="1902"/>
      <c r="F19389" s="298" t="s">
        <v>4856</v>
      </c>
      <c r="G19389" s="298" t="s">
        <v>3065</v>
      </c>
      <c r="I19389" s="72"/>
      <c r="K19389" s="70"/>
    </row>
    <row r="19390" spans="1:12" hidden="1" outlineLevel="1">
      <c r="A19390" s="438" t="s">
        <v>421</v>
      </c>
      <c r="B19390" s="1323" t="s">
        <v>608</v>
      </c>
      <c r="C19390" s="554" t="s">
        <v>8676</v>
      </c>
      <c r="D19390" s="1325" t="s">
        <v>608</v>
      </c>
      <c r="E19390" s="184"/>
      <c r="F19390" s="1119" t="s">
        <v>3632</v>
      </c>
      <c r="G19390" s="1146" t="str">
        <f>D19392</f>
        <v>Nil</v>
      </c>
      <c r="I19390" s="72"/>
      <c r="K19390" s="70"/>
    </row>
    <row r="19391" spans="1:12" hidden="1" outlineLevel="1">
      <c r="A19391" s="714" t="s">
        <v>464</v>
      </c>
      <c r="B19391" s="1326">
        <v>43619</v>
      </c>
      <c r="C19391" s="1327" t="s">
        <v>6501</v>
      </c>
      <c r="D19391" s="1328">
        <v>3496</v>
      </c>
      <c r="E19391" s="72"/>
      <c r="F19391" s="772" t="s">
        <v>9394</v>
      </c>
      <c r="G19391" s="773">
        <f>D19422</f>
        <v>180</v>
      </c>
      <c r="I19391" s="72"/>
      <c r="K19391" s="70"/>
    </row>
    <row r="19392" spans="1:12" hidden="1" outlineLevel="1">
      <c r="A19392" s="709" t="s">
        <v>7600</v>
      </c>
      <c r="B19392" s="710" t="s">
        <v>608</v>
      </c>
      <c r="C19392" s="711" t="s">
        <v>10493</v>
      </c>
      <c r="D19392" s="590" t="s">
        <v>608</v>
      </c>
      <c r="E19392" s="72"/>
      <c r="F19392" s="772" t="s">
        <v>112</v>
      </c>
      <c r="G19392" s="773">
        <f>D19420</f>
        <v>301</v>
      </c>
      <c r="I19392" s="72"/>
      <c r="K19392" s="70"/>
    </row>
    <row r="19393" spans="1:12" hidden="1" outlineLevel="1">
      <c r="A19393" s="709" t="s">
        <v>7600</v>
      </c>
      <c r="B19393" s="710" t="s">
        <v>608</v>
      </c>
      <c r="C19393" s="711" t="s">
        <v>8992</v>
      </c>
      <c r="D19393" s="1901" t="s">
        <v>608</v>
      </c>
      <c r="E19393" s="72"/>
      <c r="F19393" s="772" t="s">
        <v>6</v>
      </c>
      <c r="G19393" s="1146">
        <f>D19388</f>
        <v>3000</v>
      </c>
      <c r="I19393" s="72"/>
      <c r="K19393" s="70"/>
    </row>
    <row r="19394" spans="1:12" hidden="1" outlineLevel="1">
      <c r="A19394" s="709" t="s">
        <v>7600</v>
      </c>
      <c r="B19394" s="710" t="s">
        <v>608</v>
      </c>
      <c r="C19394" s="711" t="s">
        <v>8991</v>
      </c>
      <c r="D19394" s="1901" t="s">
        <v>608</v>
      </c>
      <c r="E19394" s="72"/>
      <c r="F19394" s="772" t="s">
        <v>3732</v>
      </c>
      <c r="G19394" s="773">
        <f>D19386</f>
        <v>1000</v>
      </c>
      <c r="I19394" s="72"/>
      <c r="K19394" s="70"/>
    </row>
    <row r="19395" spans="1:12" hidden="1" outlineLevel="1">
      <c r="A19395" s="709" t="s">
        <v>7600</v>
      </c>
      <c r="B19395" s="710" t="s">
        <v>608</v>
      </c>
      <c r="C19395" s="709" t="s">
        <v>8990</v>
      </c>
      <c r="D19395" s="1901" t="s">
        <v>608</v>
      </c>
      <c r="E19395" s="72"/>
      <c r="F19395" s="772" t="s">
        <v>531</v>
      </c>
      <c r="G19395" s="1146">
        <f>D19387</f>
        <v>1200</v>
      </c>
      <c r="I19395" s="72"/>
      <c r="K19395" s="70"/>
    </row>
    <row r="19396" spans="1:12" hidden="1" outlineLevel="1">
      <c r="A19396" s="709" t="s">
        <v>7600</v>
      </c>
      <c r="B19396" s="710" t="s">
        <v>608</v>
      </c>
      <c r="C19396" s="709" t="s">
        <v>9285</v>
      </c>
      <c r="D19396" s="1901" t="s">
        <v>608</v>
      </c>
      <c r="E19396" s="72"/>
      <c r="F19396" s="280" t="s">
        <v>195</v>
      </c>
      <c r="G19396" s="294">
        <f>SUM(G19391:G19395)</f>
        <v>5681</v>
      </c>
      <c r="I19396" s="72"/>
      <c r="K19396" s="70"/>
    </row>
    <row r="19397" spans="1:12" hidden="1" outlineLevel="1">
      <c r="A19397" s="1398" t="s">
        <v>7256</v>
      </c>
      <c r="B19397" s="1399">
        <v>43632</v>
      </c>
      <c r="C19397" s="1400" t="s">
        <v>27</v>
      </c>
      <c r="D19397" s="1401">
        <v>1296.82</v>
      </c>
      <c r="E19397" s="72">
        <v>43641</v>
      </c>
      <c r="I19397" s="72"/>
      <c r="K19397" s="70"/>
    </row>
    <row r="19398" spans="1:12" hidden="1" outlineLevel="1">
      <c r="A19398" s="709" t="s">
        <v>7600</v>
      </c>
      <c r="B19398" s="710">
        <v>43646</v>
      </c>
      <c r="C19398" s="709" t="s">
        <v>3304</v>
      </c>
      <c r="D19398" s="590">
        <v>353.72</v>
      </c>
      <c r="E19398" s="1711"/>
      <c r="I19398" s="72"/>
      <c r="K19398" s="225"/>
    </row>
    <row r="19399" spans="1:12" hidden="1" outlineLevel="1">
      <c r="A19399" s="709" t="s">
        <v>7600</v>
      </c>
      <c r="B19399" s="710">
        <v>43646</v>
      </c>
      <c r="C19399" s="709" t="s">
        <v>614</v>
      </c>
      <c r="D19399" s="590">
        <v>365.8</v>
      </c>
      <c r="E19399" s="1711"/>
      <c r="I19399" s="32"/>
      <c r="K19399" s="225"/>
    </row>
    <row r="19400" spans="1:12" hidden="1" outlineLevel="1">
      <c r="A19400" s="709" t="s">
        <v>10607</v>
      </c>
      <c r="B19400" s="710" t="s">
        <v>608</v>
      </c>
      <c r="C19400" s="709" t="s">
        <v>3305</v>
      </c>
      <c r="D19400" s="590" t="s">
        <v>608</v>
      </c>
      <c r="E19400" s="183"/>
    </row>
    <row r="19401" spans="1:12" hidden="1" outlineLevel="1">
      <c r="A19401" s="545" t="s">
        <v>7431</v>
      </c>
      <c r="B19401" s="1520">
        <v>43619</v>
      </c>
      <c r="C19401" s="547" t="s">
        <v>7425</v>
      </c>
      <c r="D19401" s="1366">
        <v>22365</v>
      </c>
      <c r="E19401" s="733"/>
      <c r="G19401" s="2"/>
    </row>
    <row r="19402" spans="1:12" hidden="1" outlineLevel="1">
      <c r="A19402" s="545" t="s">
        <v>7431</v>
      </c>
      <c r="B19402" s="1520" t="s">
        <v>608</v>
      </c>
      <c r="C19402" s="547" t="s">
        <v>7426</v>
      </c>
      <c r="D19402" s="1366" t="s">
        <v>608</v>
      </c>
      <c r="E19402" s="28"/>
      <c r="F19402" s="630"/>
      <c r="G19402" s="630"/>
      <c r="H19402" s="1009"/>
      <c r="I19402" s="72"/>
      <c r="K19402" s="13"/>
      <c r="L19402" s="13"/>
    </row>
    <row r="19403" spans="1:12" hidden="1" outlineLevel="1">
      <c r="A19403" s="545" t="s">
        <v>7431</v>
      </c>
      <c r="B19403" s="1520" t="s">
        <v>608</v>
      </c>
      <c r="C19403" s="547" t="s">
        <v>8819</v>
      </c>
      <c r="D19403" s="1366" t="s">
        <v>608</v>
      </c>
      <c r="E19403" s="28"/>
      <c r="F19403" s="630"/>
      <c r="G19403" s="630"/>
      <c r="H19403" s="1009"/>
      <c r="I19403" s="72"/>
      <c r="K19403" s="13"/>
      <c r="L19403" s="13"/>
    </row>
    <row r="19404" spans="1:12" hidden="1" outlineLevel="1">
      <c r="A19404" s="545" t="s">
        <v>8802</v>
      </c>
      <c r="B19404" s="1520" t="s">
        <v>608</v>
      </c>
      <c r="C19404" s="547" t="s">
        <v>7420</v>
      </c>
      <c r="D19404" s="1366" t="s">
        <v>608</v>
      </c>
      <c r="E19404" s="28"/>
      <c r="F19404" s="630"/>
      <c r="G19404" s="630"/>
      <c r="H19404" s="1009"/>
      <c r="I19404" s="72"/>
      <c r="K19404" s="225"/>
      <c r="L19404" s="13"/>
    </row>
    <row r="19405" spans="1:12" hidden="1" outlineLevel="1">
      <c r="A19405" s="545" t="s">
        <v>8802</v>
      </c>
      <c r="B19405" s="1520" t="s">
        <v>608</v>
      </c>
      <c r="C19405" s="547" t="s">
        <v>7422</v>
      </c>
      <c r="D19405" s="1366" t="s">
        <v>608</v>
      </c>
      <c r="E19405" s="28"/>
      <c r="F19405" s="630"/>
      <c r="G19405" s="630"/>
      <c r="I19405" s="72"/>
      <c r="J19405" s="236"/>
      <c r="K19405" s="2"/>
      <c r="L19405" s="13"/>
    </row>
    <row r="19406" spans="1:12" hidden="1" outlineLevel="1">
      <c r="A19406" s="545" t="s">
        <v>7431</v>
      </c>
      <c r="B19406" s="1520" t="s">
        <v>608</v>
      </c>
      <c r="C19406" s="547" t="s">
        <v>7423</v>
      </c>
      <c r="D19406" s="691" t="s">
        <v>608</v>
      </c>
      <c r="E19406" s="28"/>
      <c r="H19406" s="1009"/>
      <c r="I19406" s="72"/>
      <c r="J19406" s="236"/>
      <c r="K19406" s="2"/>
      <c r="L19406" s="13"/>
    </row>
    <row r="19407" spans="1:12" hidden="1" outlineLevel="1">
      <c r="D19407" s="1"/>
      <c r="E19407" s="28"/>
      <c r="H19407" s="1009"/>
      <c r="I19407" s="249"/>
      <c r="J19407" s="236"/>
      <c r="K19407" s="2"/>
      <c r="L19407" s="13"/>
    </row>
    <row r="19408" spans="1:12" ht="15.75" hidden="1" outlineLevel="1">
      <c r="A19408" s="1273" t="s">
        <v>7430</v>
      </c>
      <c r="B19408" s="1410">
        <v>43619</v>
      </c>
      <c r="C19408" s="1273" t="s">
        <v>7428</v>
      </c>
      <c r="D19408" s="1789">
        <v>90132.41</v>
      </c>
      <c r="E19408" s="1711">
        <v>43626</v>
      </c>
      <c r="I19408" s="249"/>
      <c r="J19408" s="236"/>
      <c r="K19408" s="2"/>
      <c r="L19408" s="13"/>
    </row>
    <row r="19409" spans="1:12" hidden="1" outlineLevel="1">
      <c r="A19409" s="1411" t="s">
        <v>7411</v>
      </c>
      <c r="B19409" s="1412">
        <v>43601</v>
      </c>
      <c r="C19409" s="1413" t="s">
        <v>7427</v>
      </c>
      <c r="D19409" s="1490">
        <v>2743</v>
      </c>
      <c r="E19409" s="1711">
        <v>43619</v>
      </c>
      <c r="H19409" s="1009"/>
      <c r="I19409" s="249"/>
      <c r="J19409" s="200"/>
      <c r="K19409" s="2"/>
      <c r="L19409" s="13"/>
    </row>
    <row r="19410" spans="1:12" hidden="1" outlineLevel="1">
      <c r="A19410" s="1407" t="s">
        <v>5208</v>
      </c>
      <c r="B19410" s="1408" t="s">
        <v>608</v>
      </c>
      <c r="C19410" s="1407" t="s">
        <v>7429</v>
      </c>
      <c r="D19410" s="1408" t="s">
        <v>608</v>
      </c>
      <c r="H19410" s="1009"/>
      <c r="I19410" s="249"/>
      <c r="J19410" s="200"/>
      <c r="K19410" s="2"/>
      <c r="L19410" s="13"/>
    </row>
    <row r="19411" spans="1:12" hidden="1" outlineLevel="1">
      <c r="A19411" s="1485" t="s">
        <v>8749</v>
      </c>
      <c r="B19411" s="1900" t="s">
        <v>608</v>
      </c>
      <c r="C19411" s="1486" t="s">
        <v>9006</v>
      </c>
      <c r="D19411" s="1712" t="s">
        <v>608</v>
      </c>
      <c r="E19411" s="1711"/>
      <c r="H19411" s="1009"/>
      <c r="I19411" s="249"/>
      <c r="J19411" s="200"/>
      <c r="K19411" s="2"/>
      <c r="L19411" s="13"/>
    </row>
    <row r="19412" spans="1:12" hidden="1" outlineLevel="1">
      <c r="E19412" s="1290"/>
      <c r="F19412" s="1814" t="s">
        <v>11016</v>
      </c>
      <c r="G19412" s="1883">
        <v>100</v>
      </c>
      <c r="H19412" s="1009"/>
      <c r="I19412" s="249"/>
      <c r="K19412" s="13"/>
      <c r="L19412" s="13"/>
    </row>
    <row r="19413" spans="1:12" ht="15.75" hidden="1" outlineLevel="1">
      <c r="A19413" s="1273" t="s">
        <v>7430</v>
      </c>
      <c r="B19413" s="1410">
        <v>43647</v>
      </c>
      <c r="C19413" s="1273" t="s">
        <v>7428</v>
      </c>
      <c r="D19413" s="1789">
        <v>39962.81</v>
      </c>
      <c r="E19413" s="1711">
        <v>43656</v>
      </c>
      <c r="G19413" s="13"/>
      <c r="H19413" s="1009"/>
      <c r="I19413" s="249"/>
      <c r="K19413" s="13"/>
      <c r="L19413" s="13"/>
    </row>
    <row r="19414" spans="1:12" hidden="1" outlineLevel="1">
      <c r="A19414" s="1411" t="s">
        <v>7411</v>
      </c>
      <c r="B19414" s="1412">
        <v>43647</v>
      </c>
      <c r="C19414" s="1413" t="s">
        <v>7427</v>
      </c>
      <c r="D19414" s="1490">
        <v>1296</v>
      </c>
      <c r="E19414" s="1711">
        <v>43650</v>
      </c>
      <c r="G19414" s="13"/>
      <c r="I19414" s="249"/>
      <c r="J19414" s="236"/>
      <c r="K19414" s="2"/>
      <c r="L19414" s="13"/>
    </row>
    <row r="19415" spans="1:12" hidden="1" outlineLevel="1">
      <c r="A19415" s="1407" t="s">
        <v>5208</v>
      </c>
      <c r="B19415" s="1408" t="s">
        <v>608</v>
      </c>
      <c r="C19415" s="1407" t="s">
        <v>7429</v>
      </c>
      <c r="D19415" s="1408" t="s">
        <v>608</v>
      </c>
      <c r="F19415" s="1961"/>
      <c r="G19415" s="13"/>
      <c r="H19415" s="1009"/>
      <c r="I19415" s="249"/>
      <c r="J19415" s="200"/>
      <c r="K19415" s="2"/>
      <c r="L19415" s="13"/>
    </row>
    <row r="19416" spans="1:12" hidden="1" outlineLevel="1">
      <c r="A19416" s="1485" t="s">
        <v>8749</v>
      </c>
      <c r="B19416" s="1900" t="s">
        <v>608</v>
      </c>
      <c r="C19416" s="1486" t="s">
        <v>9006</v>
      </c>
      <c r="D19416" s="1712" t="s">
        <v>608</v>
      </c>
      <c r="E19416" s="1711"/>
      <c r="G19416" s="13"/>
      <c r="H19416" s="1009"/>
      <c r="I19416" s="249"/>
      <c r="K19416" s="13"/>
      <c r="L19416" s="13"/>
    </row>
    <row r="19417" spans="1:12" hidden="1" outlineLevel="1">
      <c r="E19417" s="28"/>
      <c r="F19417" s="182"/>
      <c r="G19417" s="226"/>
      <c r="H19417" s="1009"/>
      <c r="I19417" s="249"/>
      <c r="K19417" s="13"/>
      <c r="L19417" s="13"/>
    </row>
    <row r="19418" spans="1:12" hidden="1" outlineLevel="1">
      <c r="A19418" s="438" t="s">
        <v>421</v>
      </c>
      <c r="B19418" s="549">
        <v>43635</v>
      </c>
      <c r="C19418" s="554" t="s">
        <v>11015</v>
      </c>
      <c r="D19418" s="587">
        <f>30*43</f>
        <v>1290</v>
      </c>
      <c r="I19418" s="249"/>
      <c r="K19418" s="13"/>
      <c r="L19418" s="13"/>
    </row>
    <row r="19419" spans="1:12" ht="30" hidden="1" outlineLevel="1">
      <c r="A19419" s="438" t="s">
        <v>6087</v>
      </c>
      <c r="B19419" s="549">
        <v>43635</v>
      </c>
      <c r="C19419" s="554" t="s">
        <v>11017</v>
      </c>
      <c r="D19419" s="587">
        <f>23*43</f>
        <v>989</v>
      </c>
      <c r="E19419" s="72"/>
      <c r="H19419" s="1009"/>
      <c r="I19419" s="249"/>
      <c r="K19419" s="13"/>
      <c r="L19419" s="13"/>
    </row>
    <row r="19420" spans="1:12" hidden="1" outlineLevel="1">
      <c r="A19420" s="438" t="s">
        <v>421</v>
      </c>
      <c r="B19420" s="549">
        <v>43635</v>
      </c>
      <c r="C19420" s="554" t="s">
        <v>195</v>
      </c>
      <c r="D19420" s="587">
        <f>D19418-D19419</f>
        <v>301</v>
      </c>
      <c r="E19420" s="28"/>
      <c r="H19420" s="1009"/>
      <c r="I19420" s="249"/>
      <c r="K19420" s="13"/>
      <c r="L19420" s="13"/>
    </row>
    <row r="19421" spans="1:12" hidden="1" outlineLevel="1">
      <c r="D19421" s="1"/>
      <c r="E19421" s="28"/>
      <c r="H19421" s="1009"/>
      <c r="I19421" s="249"/>
      <c r="K19421" s="13"/>
      <c r="L19421" s="13"/>
    </row>
    <row r="19422" spans="1:12" hidden="1" outlineLevel="1">
      <c r="A19422" s="438" t="s">
        <v>421</v>
      </c>
      <c r="B19422" s="549"/>
      <c r="C19422" s="554" t="s">
        <v>2598</v>
      </c>
      <c r="D19422" s="587">
        <v>180</v>
      </c>
      <c r="E19422" s="28"/>
      <c r="H19422" s="1009"/>
      <c r="I19422" s="249"/>
      <c r="K19422" s="13"/>
      <c r="L19422" s="13"/>
    </row>
    <row r="19423" spans="1:12" hidden="1" outlineLevel="1">
      <c r="B19423" s="249"/>
      <c r="E19423" s="399"/>
      <c r="F19423" s="182"/>
      <c r="G19423" s="182"/>
      <c r="H19423" s="1009"/>
      <c r="I19423" s="249"/>
      <c r="K19423" s="13"/>
      <c r="L19423" s="13"/>
    </row>
    <row r="19424" spans="1:12" hidden="1" outlineLevel="1">
      <c r="B19424" s="1600">
        <v>43617</v>
      </c>
      <c r="C19424" s="1" t="s">
        <v>114</v>
      </c>
      <c r="D19424" s="1755">
        <v>360</v>
      </c>
      <c r="I19424" s="249"/>
      <c r="K19424" s="13"/>
      <c r="L19424" s="13"/>
    </row>
    <row r="19425" spans="2:12" hidden="1" outlineLevel="1">
      <c r="B19425" s="1600">
        <v>43617</v>
      </c>
      <c r="C19425" s="1754" t="s">
        <v>11018</v>
      </c>
      <c r="D19425" s="1755">
        <v>68</v>
      </c>
      <c r="F19425" s="1722"/>
      <c r="G19425" s="1822"/>
      <c r="H19425" s="1009"/>
      <c r="I19425" s="32"/>
      <c r="K19425" s="13"/>
      <c r="L19425" s="13"/>
    </row>
    <row r="19426" spans="2:12" hidden="1" outlineLevel="1">
      <c r="B19426" s="1600">
        <v>43617</v>
      </c>
      <c r="C19426" s="1754" t="s">
        <v>23</v>
      </c>
      <c r="D19426" s="1755">
        <v>230</v>
      </c>
      <c r="F19426" s="730" t="s">
        <v>10797</v>
      </c>
      <c r="G19426" s="1102">
        <v>300</v>
      </c>
      <c r="H19426" s="1820"/>
      <c r="I19426" s="32"/>
      <c r="K19426" s="13"/>
      <c r="L19426" s="13"/>
    </row>
    <row r="19427" spans="2:12" hidden="1" outlineLevel="1">
      <c r="B19427" s="1600">
        <v>43618</v>
      </c>
      <c r="C19427" s="1754" t="s">
        <v>11019</v>
      </c>
      <c r="D19427" s="1755">
        <v>2312</v>
      </c>
      <c r="H19427" s="1009"/>
      <c r="I19427" s="32"/>
      <c r="K19427" s="13"/>
      <c r="L19427" s="13"/>
    </row>
    <row r="19428" spans="2:12" hidden="1" outlineLevel="1">
      <c r="B19428" s="1600">
        <v>43618</v>
      </c>
      <c r="C19428" s="1754" t="s">
        <v>114</v>
      </c>
      <c r="D19428" s="1755">
        <v>300</v>
      </c>
      <c r="F19428" s="1724" t="s">
        <v>10701</v>
      </c>
      <c r="G19428" s="1727">
        <v>500</v>
      </c>
      <c r="I19428" s="32"/>
      <c r="K19428" s="13"/>
      <c r="L19428" s="13"/>
    </row>
    <row r="19429" spans="2:12" hidden="1" outlineLevel="1">
      <c r="B19429" s="1600">
        <v>43618</v>
      </c>
      <c r="C19429" s="956" t="s">
        <v>5295</v>
      </c>
      <c r="D19429" s="1193">
        <v>170</v>
      </c>
      <c r="F19429" s="1724" t="s">
        <v>10702</v>
      </c>
      <c r="G19429" s="1727">
        <v>100</v>
      </c>
      <c r="I19429" s="32"/>
      <c r="K19429" s="13"/>
      <c r="L19429" s="13"/>
    </row>
    <row r="19430" spans="2:12" ht="30" hidden="1" outlineLevel="1">
      <c r="B19430" s="1600">
        <v>43618</v>
      </c>
      <c r="C19430" s="956" t="s">
        <v>12</v>
      </c>
      <c r="D19430" s="1602">
        <v>190</v>
      </c>
      <c r="F19430" s="1939" t="s">
        <v>10761</v>
      </c>
      <c r="G19430" s="1727">
        <v>1000</v>
      </c>
      <c r="I19430" s="32"/>
      <c r="K19430" s="13"/>
      <c r="L19430" s="13"/>
    </row>
    <row r="19431" spans="2:12" hidden="1" outlineLevel="1">
      <c r="B19431" s="1600">
        <v>43619</v>
      </c>
      <c r="C19431" s="1732" t="s">
        <v>246</v>
      </c>
      <c r="D19431" s="1602">
        <v>220</v>
      </c>
      <c r="G19431" s="399">
        <f>SUM(G19428:G19430)</f>
        <v>1600</v>
      </c>
      <c r="I19431" s="32"/>
      <c r="K19431" s="13"/>
      <c r="L19431" s="13"/>
    </row>
    <row r="19432" spans="2:12" hidden="1" outlineLevel="1">
      <c r="B19432" s="1600">
        <v>43619</v>
      </c>
      <c r="C19432" s="1732" t="s">
        <v>11033</v>
      </c>
      <c r="D19432" s="1602">
        <v>30</v>
      </c>
      <c r="F19432" s="1" t="s">
        <v>10857</v>
      </c>
      <c r="G19432" s="399">
        <v>600</v>
      </c>
      <c r="H19432" s="1009"/>
      <c r="I19432" s="32"/>
      <c r="K19432" s="13"/>
      <c r="L19432" s="13"/>
    </row>
    <row r="19433" spans="2:12" hidden="1" outlineLevel="1">
      <c r="B19433" s="1600">
        <v>43619</v>
      </c>
      <c r="C19433" s="1732" t="s">
        <v>977</v>
      </c>
      <c r="D19433" s="1602">
        <v>100</v>
      </c>
      <c r="F19433" s="1" t="s">
        <v>10858</v>
      </c>
      <c r="G19433" s="399">
        <f>G19431-G19432</f>
        <v>1000</v>
      </c>
      <c r="H19433" s="1009"/>
      <c r="I19433" s="32"/>
      <c r="K19433" s="13"/>
      <c r="L19433" s="13"/>
    </row>
    <row r="19434" spans="2:12" hidden="1" outlineLevel="1">
      <c r="B19434" s="1600">
        <v>43619</v>
      </c>
      <c r="C19434" s="1" t="s">
        <v>401</v>
      </c>
      <c r="D19434" s="2">
        <v>25</v>
      </c>
      <c r="I19434" s="32"/>
      <c r="K19434" s="13"/>
      <c r="L19434" s="13"/>
    </row>
    <row r="19435" spans="2:12" hidden="1" outlineLevel="1">
      <c r="B19435" s="1600">
        <v>43619</v>
      </c>
      <c r="C19435" s="1732" t="s">
        <v>7620</v>
      </c>
      <c r="D19435" s="1775">
        <v>10</v>
      </c>
      <c r="E19435" s="151"/>
      <c r="F19435" s="1955" t="s">
        <v>3546</v>
      </c>
      <c r="G19435" s="1193"/>
      <c r="I19435" s="32"/>
      <c r="K19435" s="13"/>
      <c r="L19435" s="13"/>
    </row>
    <row r="19436" spans="2:12" hidden="1" outlineLevel="1">
      <c r="B19436" s="1600">
        <v>43619</v>
      </c>
      <c r="C19436" s="1732" t="s">
        <v>23</v>
      </c>
      <c r="D19436" s="1775">
        <v>360</v>
      </c>
      <c r="F19436" s="956" t="s">
        <v>126</v>
      </c>
      <c r="G19436" s="1193">
        <v>250</v>
      </c>
      <c r="H19436" s="1009"/>
      <c r="I19436" s="32"/>
      <c r="K19436" s="13"/>
      <c r="L19436" s="13"/>
    </row>
    <row r="19437" spans="2:12" hidden="1" outlineLevel="1">
      <c r="B19437" s="1600">
        <v>43619</v>
      </c>
      <c r="C19437" s="1754" t="s">
        <v>163</v>
      </c>
      <c r="D19437" s="1755">
        <v>10</v>
      </c>
      <c r="F19437" s="1193" t="s">
        <v>786</v>
      </c>
      <c r="G19437" s="1193">
        <v>60</v>
      </c>
      <c r="H19437" s="1009"/>
      <c r="I19437" s="32"/>
      <c r="K19437" s="13"/>
      <c r="L19437" s="13"/>
    </row>
    <row r="19438" spans="2:12" hidden="1" outlineLevel="1">
      <c r="B19438" s="1600">
        <v>43619</v>
      </c>
      <c r="C19438" s="956" t="s">
        <v>406</v>
      </c>
      <c r="D19438" s="1738">
        <v>60</v>
      </c>
      <c r="F19438" s="1" t="s">
        <v>2177</v>
      </c>
      <c r="G19438" s="1193">
        <v>350</v>
      </c>
      <c r="I19438" s="32"/>
      <c r="K19438" s="13"/>
      <c r="L19438" s="13"/>
    </row>
    <row r="19439" spans="2:12" hidden="1" outlineLevel="1">
      <c r="B19439" s="1600">
        <v>43620</v>
      </c>
      <c r="C19439" s="956" t="s">
        <v>367</v>
      </c>
      <c r="D19439" s="1738">
        <v>10</v>
      </c>
      <c r="F19439" s="1" t="s">
        <v>10931</v>
      </c>
      <c r="G19439" s="1193"/>
      <c r="I19439" s="32"/>
      <c r="K19439" s="13"/>
      <c r="L19439" s="13"/>
    </row>
    <row r="19440" spans="2:12" hidden="1" outlineLevel="1">
      <c r="B19440" s="1600">
        <v>43620</v>
      </c>
      <c r="C19440" s="956" t="s">
        <v>172</v>
      </c>
      <c r="D19440" s="1738">
        <v>40</v>
      </c>
      <c r="F19440" s="1" t="s">
        <v>10932</v>
      </c>
      <c r="G19440" s="2">
        <f>175*3</f>
        <v>525</v>
      </c>
      <c r="I19440" s="32"/>
      <c r="K19440" s="13"/>
      <c r="L19440" s="13"/>
    </row>
    <row r="19441" spans="2:11" hidden="1" outlineLevel="1">
      <c r="B19441" s="1600">
        <v>43620</v>
      </c>
      <c r="C19441" s="1754" t="s">
        <v>11034</v>
      </c>
      <c r="D19441" s="1738">
        <v>500</v>
      </c>
      <c r="E19441" s="956"/>
      <c r="G19441" s="2">
        <f>SUM(G19436:G19440)</f>
        <v>1185</v>
      </c>
      <c r="I19441" s="32"/>
      <c r="K19441" s="13"/>
    </row>
    <row r="19442" spans="2:11" hidden="1" outlineLevel="1">
      <c r="B19442" s="1600">
        <v>43620</v>
      </c>
      <c r="C19442" s="956" t="s">
        <v>3878</v>
      </c>
      <c r="D19442" s="1738">
        <v>14</v>
      </c>
      <c r="E19442" s="956"/>
      <c r="F19442" s="1" t="s">
        <v>10952</v>
      </c>
      <c r="G19442" s="1602">
        <v>1000</v>
      </c>
      <c r="H19442" s="1727"/>
      <c r="I19442" s="32"/>
      <c r="K19442" s="13"/>
    </row>
    <row r="19443" spans="2:11" hidden="1" outlineLevel="1">
      <c r="B19443" s="1600">
        <v>43620</v>
      </c>
      <c r="C19443" s="1" t="s">
        <v>289</v>
      </c>
      <c r="D19443" s="2">
        <v>535</v>
      </c>
      <c r="G19443" s="454">
        <f>SUM(G19441:G19442)</f>
        <v>2185</v>
      </c>
      <c r="I19443" s="32"/>
      <c r="K19443" s="13"/>
    </row>
    <row r="19444" spans="2:11" hidden="1" outlineLevel="1">
      <c r="B19444" s="1600">
        <v>43620</v>
      </c>
      <c r="C19444" s="1" t="s">
        <v>175</v>
      </c>
      <c r="D19444" s="1755">
        <v>506</v>
      </c>
      <c r="E19444" s="956"/>
      <c r="I19444" s="32"/>
      <c r="J19444" s="2"/>
      <c r="K19444" s="13"/>
    </row>
    <row r="19445" spans="2:11" hidden="1" outlineLevel="1">
      <c r="B19445" s="1600">
        <v>43620</v>
      </c>
      <c r="C19445" s="1" t="s">
        <v>23</v>
      </c>
      <c r="D19445" s="1755">
        <v>550</v>
      </c>
      <c r="E19445" s="956"/>
      <c r="F19445" s="1" t="s">
        <v>10934</v>
      </c>
      <c r="G19445" s="2">
        <f>3500+850</f>
        <v>4350</v>
      </c>
      <c r="K19445" s="13"/>
    </row>
    <row r="19446" spans="2:11" hidden="1" outlineLevel="1">
      <c r="B19446" s="1600">
        <v>43620</v>
      </c>
      <c r="C19446" s="1754" t="s">
        <v>4081</v>
      </c>
      <c r="D19446" s="1755">
        <v>200</v>
      </c>
      <c r="F19446" s="1" t="s">
        <v>666</v>
      </c>
      <c r="G19446" s="2">
        <f>G19445-G19441</f>
        <v>3165</v>
      </c>
      <c r="I19446" s="32"/>
      <c r="K19446" s="13"/>
    </row>
    <row r="19447" spans="2:11" hidden="1" outlineLevel="1">
      <c r="B19447" s="1600">
        <v>43621</v>
      </c>
      <c r="C19447" s="956" t="s">
        <v>187</v>
      </c>
      <c r="D19447" s="1193">
        <v>190</v>
      </c>
      <c r="F19447" s="956" t="s">
        <v>10953</v>
      </c>
      <c r="G19447" s="956">
        <v>600</v>
      </c>
      <c r="H19447" s="1009"/>
      <c r="K19447" s="13"/>
    </row>
    <row r="19448" spans="2:11" hidden="1" outlineLevel="1">
      <c r="B19448" s="1600">
        <v>43621</v>
      </c>
      <c r="C19448" s="1732" t="s">
        <v>2743</v>
      </c>
      <c r="D19448" s="1602">
        <v>200</v>
      </c>
      <c r="G19448" s="2">
        <f>G19446-G19447</f>
        <v>2565</v>
      </c>
      <c r="K19448" s="13"/>
    </row>
    <row r="19449" spans="2:11" ht="45" hidden="1" outlineLevel="1">
      <c r="B19449" s="1600">
        <v>43621</v>
      </c>
      <c r="C19449" s="1732" t="s">
        <v>222</v>
      </c>
      <c r="D19449" s="1602">
        <v>200</v>
      </c>
      <c r="F19449" s="232" t="s">
        <v>10954</v>
      </c>
      <c r="G19449" s="1">
        <v>500</v>
      </c>
      <c r="K19449" s="13"/>
    </row>
    <row r="19450" spans="2:11" hidden="1" outlineLevel="1">
      <c r="B19450" s="1600">
        <v>43621</v>
      </c>
      <c r="C19450" s="1732" t="s">
        <v>175</v>
      </c>
      <c r="D19450" s="2">
        <v>20</v>
      </c>
      <c r="G19450" s="2">
        <f>G19448-G19449</f>
        <v>2065</v>
      </c>
      <c r="K19450" s="13"/>
    </row>
    <row r="19451" spans="2:11" hidden="1" outlineLevel="1">
      <c r="B19451" s="1600">
        <v>43621</v>
      </c>
      <c r="C19451" s="1732" t="s">
        <v>531</v>
      </c>
      <c r="D19451" s="1602">
        <v>40</v>
      </c>
      <c r="K19451" s="13"/>
    </row>
    <row r="19452" spans="2:11" ht="30" hidden="1" outlineLevel="1">
      <c r="B19452" s="1600">
        <v>43621</v>
      </c>
      <c r="C19452" s="1732" t="s">
        <v>11035</v>
      </c>
      <c r="D19452" s="1775">
        <v>10</v>
      </c>
      <c r="E19452" s="956"/>
      <c r="F19452" s="1974" t="s">
        <v>10955</v>
      </c>
      <c r="G19452" s="287">
        <v>500</v>
      </c>
    </row>
    <row r="19453" spans="2:11" hidden="1" outlineLevel="1">
      <c r="B19453" s="1600">
        <v>43621</v>
      </c>
      <c r="C19453" s="1732" t="s">
        <v>401</v>
      </c>
      <c r="D19453" s="1775">
        <v>60</v>
      </c>
      <c r="E19453" s="228">
        <v>43619</v>
      </c>
      <c r="F19453" s="1" t="s">
        <v>175</v>
      </c>
      <c r="G19453" s="287">
        <v>250</v>
      </c>
      <c r="K19453" s="13"/>
    </row>
    <row r="19454" spans="2:11" hidden="1" outlineLevel="1">
      <c r="B19454" s="1600">
        <v>43621</v>
      </c>
      <c r="C19454" s="1754" t="s">
        <v>11036</v>
      </c>
      <c r="D19454" s="1755">
        <v>30</v>
      </c>
      <c r="E19454" s="228">
        <v>43630</v>
      </c>
      <c r="F19454" s="1" t="s">
        <v>57</v>
      </c>
      <c r="G19454" s="287">
        <v>90</v>
      </c>
    </row>
    <row r="19455" spans="2:11" hidden="1" outlineLevel="1">
      <c r="B19455" s="1600">
        <v>43621</v>
      </c>
      <c r="C19455" s="1754" t="s">
        <v>12</v>
      </c>
      <c r="D19455" s="1755">
        <v>370</v>
      </c>
      <c r="E19455" s="1981">
        <v>43630</v>
      </c>
      <c r="F19455" s="1" t="s">
        <v>957</v>
      </c>
      <c r="G19455" s="287">
        <v>1050</v>
      </c>
    </row>
    <row r="19456" spans="2:11" hidden="1" outlineLevel="1">
      <c r="B19456" s="1600">
        <v>43621</v>
      </c>
      <c r="C19456" s="1754" t="s">
        <v>11042</v>
      </c>
      <c r="D19456" s="1755">
        <v>1000</v>
      </c>
      <c r="E19456" s="228">
        <v>43617</v>
      </c>
      <c r="F19456" s="1" t="s">
        <v>11047</v>
      </c>
      <c r="G19456" s="287">
        <v>120</v>
      </c>
    </row>
    <row r="19457" spans="2:11" hidden="1" outlineLevel="1">
      <c r="B19457" s="1600">
        <v>43621</v>
      </c>
      <c r="C19457" s="956" t="s">
        <v>114</v>
      </c>
      <c r="D19457" s="1193">
        <v>130</v>
      </c>
      <c r="E19457" s="228">
        <v>43637</v>
      </c>
      <c r="F19457" s="1" t="s">
        <v>11094</v>
      </c>
      <c r="G19457" s="287">
        <v>260</v>
      </c>
      <c r="I19457" s="72"/>
      <c r="K19457" s="2"/>
    </row>
    <row r="19458" spans="2:11" hidden="1" outlineLevel="1">
      <c r="B19458" s="1600">
        <v>43621</v>
      </c>
      <c r="C19458" s="1732" t="s">
        <v>23</v>
      </c>
      <c r="D19458" s="1602">
        <v>140</v>
      </c>
      <c r="E19458" s="228">
        <v>43640</v>
      </c>
      <c r="F19458" s="1" t="s">
        <v>57</v>
      </c>
      <c r="G19458" s="287">
        <v>150</v>
      </c>
      <c r="I19458" s="32"/>
      <c r="K19458" s="2"/>
    </row>
    <row r="19459" spans="2:11" hidden="1" outlineLevel="1">
      <c r="B19459" s="1600">
        <v>43622</v>
      </c>
      <c r="C19459" s="1732" t="s">
        <v>5333</v>
      </c>
      <c r="D19459" s="1602">
        <v>100</v>
      </c>
      <c r="E19459" s="228">
        <v>43642</v>
      </c>
      <c r="F19459" s="1" t="s">
        <v>2796</v>
      </c>
      <c r="G19459" s="287">
        <v>250</v>
      </c>
    </row>
    <row r="19460" spans="2:11" hidden="1" outlineLevel="1">
      <c r="B19460" s="1600">
        <v>43622</v>
      </c>
      <c r="C19460" s="1732" t="s">
        <v>219</v>
      </c>
      <c r="D19460" s="1602">
        <v>100</v>
      </c>
      <c r="G19460" s="1">
        <f>SUM(G19452:G19459)</f>
        <v>2670</v>
      </c>
    </row>
    <row r="19461" spans="2:11" hidden="1" outlineLevel="1">
      <c r="B19461" s="1600">
        <v>43622</v>
      </c>
      <c r="C19461" s="1732" t="s">
        <v>6213</v>
      </c>
      <c r="D19461" s="1602">
        <v>200</v>
      </c>
    </row>
    <row r="19462" spans="2:11" hidden="1" outlineLevel="1">
      <c r="B19462" s="1600">
        <v>43622</v>
      </c>
      <c r="C19462" s="1732" t="s">
        <v>401</v>
      </c>
      <c r="D19462" s="1775">
        <v>30</v>
      </c>
      <c r="E19462" s="956"/>
    </row>
    <row r="19463" spans="2:11" hidden="1" outlineLevel="1">
      <c r="B19463" s="1600">
        <v>43622</v>
      </c>
      <c r="C19463" s="1732" t="s">
        <v>224</v>
      </c>
      <c r="D19463" s="1775">
        <v>50</v>
      </c>
      <c r="E19463" s="956"/>
    </row>
    <row r="19464" spans="2:11" hidden="1" outlineLevel="1">
      <c r="B19464" s="1600">
        <v>43622</v>
      </c>
      <c r="C19464" s="1" t="s">
        <v>23</v>
      </c>
      <c r="D19464" s="2">
        <v>200</v>
      </c>
    </row>
    <row r="19465" spans="2:11" hidden="1" outlineLevel="1">
      <c r="B19465" s="1600">
        <v>43623</v>
      </c>
      <c r="C19465" s="1754" t="s">
        <v>11038</v>
      </c>
      <c r="D19465" s="1755">
        <v>200</v>
      </c>
      <c r="F19465" s="1193"/>
      <c r="G19465" s="1193"/>
      <c r="H19465" s="2"/>
      <c r="I19465" s="2"/>
    </row>
    <row r="19466" spans="2:11" hidden="1" outlineLevel="1">
      <c r="B19466" s="1600">
        <v>43623</v>
      </c>
      <c r="C19466" s="1754" t="s">
        <v>246</v>
      </c>
      <c r="D19466" s="1755">
        <v>150</v>
      </c>
      <c r="E19466" s="956"/>
      <c r="F19466" s="1193"/>
      <c r="G19466" s="1193"/>
      <c r="H19466" s="2"/>
      <c r="I19466" s="2"/>
    </row>
    <row r="19467" spans="2:11" hidden="1" outlineLevel="1">
      <c r="B19467" s="1600">
        <v>43623</v>
      </c>
      <c r="C19467" s="1754" t="s">
        <v>2681</v>
      </c>
      <c r="D19467" s="1755">
        <v>40</v>
      </c>
      <c r="F19467" s="956"/>
      <c r="G19467" s="1193"/>
      <c r="H19467" s="2"/>
      <c r="I19467" s="2"/>
    </row>
    <row r="19468" spans="2:11" hidden="1" outlineLevel="1">
      <c r="B19468" s="1733">
        <v>43623</v>
      </c>
      <c r="C19468" s="1963" t="s">
        <v>5687</v>
      </c>
      <c r="D19468" s="391">
        <v>120</v>
      </c>
      <c r="F19468" s="1193"/>
      <c r="G19468" s="1193"/>
      <c r="H19468" s="2"/>
      <c r="I19468" s="2"/>
    </row>
    <row r="19469" spans="2:11" hidden="1" outlineLevel="1">
      <c r="B19469" s="1600">
        <v>43623</v>
      </c>
      <c r="C19469" s="1" t="s">
        <v>11046</v>
      </c>
      <c r="D19469" s="2">
        <v>200</v>
      </c>
      <c r="F19469" s="1193"/>
      <c r="G19469" s="1193"/>
      <c r="H19469" s="2"/>
      <c r="I19469" s="2"/>
    </row>
    <row r="19470" spans="2:11" hidden="1" outlineLevel="1">
      <c r="B19470" s="1600">
        <v>43623</v>
      </c>
      <c r="C19470" s="1732" t="s">
        <v>111</v>
      </c>
      <c r="D19470" s="1602">
        <v>20</v>
      </c>
      <c r="F19470" s="956"/>
      <c r="G19470" s="1193"/>
      <c r="H19470" s="2"/>
      <c r="I19470" s="2"/>
    </row>
    <row r="19471" spans="2:11" hidden="1" outlineLevel="1">
      <c r="B19471" s="1600">
        <v>43624</v>
      </c>
      <c r="C19471" s="1" t="s">
        <v>154</v>
      </c>
      <c r="D19471" s="2">
        <v>240</v>
      </c>
      <c r="F19471" s="956"/>
      <c r="G19471" s="1193"/>
      <c r="H19471" s="2"/>
      <c r="I19471" s="2"/>
    </row>
    <row r="19472" spans="2:11" hidden="1" outlineLevel="1">
      <c r="B19472" s="1600">
        <v>43624</v>
      </c>
      <c r="C19472" s="1" t="s">
        <v>367</v>
      </c>
      <c r="D19472" s="2">
        <v>13</v>
      </c>
      <c r="F19472" s="956"/>
      <c r="G19472" s="1193"/>
      <c r="H19472" s="2"/>
    </row>
    <row r="19473" spans="2:8" hidden="1" outlineLevel="1">
      <c r="B19473" s="1600">
        <v>43624</v>
      </c>
      <c r="C19473" s="1732" t="s">
        <v>11049</v>
      </c>
      <c r="D19473" s="1602">
        <v>450</v>
      </c>
      <c r="F19473" s="1722"/>
      <c r="G19473" s="1728"/>
      <c r="H19473" s="2"/>
    </row>
    <row r="19474" spans="2:8" hidden="1" outlineLevel="1">
      <c r="B19474" s="1600">
        <v>43624</v>
      </c>
      <c r="C19474" s="1" t="s">
        <v>5295</v>
      </c>
      <c r="D19474" s="2">
        <v>70</v>
      </c>
      <c r="F19474" s="956"/>
      <c r="G19474" s="1193"/>
      <c r="H19474" s="7"/>
    </row>
    <row r="19475" spans="2:8" hidden="1" outlineLevel="1">
      <c r="B19475" s="1600">
        <v>43624</v>
      </c>
      <c r="C19475" s="1" t="s">
        <v>11050</v>
      </c>
      <c r="D19475" s="2">
        <v>200</v>
      </c>
      <c r="F19475" s="1722"/>
      <c r="G19475" s="1728"/>
      <c r="H19475" s="7"/>
    </row>
    <row r="19476" spans="2:8" hidden="1" outlineLevel="1">
      <c r="B19476" s="1600">
        <v>43624</v>
      </c>
      <c r="C19476" s="1" t="s">
        <v>11051</v>
      </c>
      <c r="D19476" s="2">
        <v>900</v>
      </c>
      <c r="F19476" s="956"/>
      <c r="G19476" s="956"/>
      <c r="H19476" s="7"/>
    </row>
    <row r="19477" spans="2:8" hidden="1" outlineLevel="1">
      <c r="B19477" s="1600">
        <v>43624</v>
      </c>
      <c r="C19477" s="1754" t="s">
        <v>23</v>
      </c>
      <c r="D19477" s="1755">
        <v>255</v>
      </c>
      <c r="F19477" s="1193"/>
      <c r="G19477" s="1193"/>
    </row>
    <row r="19478" spans="2:8" hidden="1" outlineLevel="1">
      <c r="B19478" s="1600">
        <v>43625</v>
      </c>
      <c r="C19478" s="1" t="s">
        <v>187</v>
      </c>
      <c r="D19478" s="2">
        <v>125</v>
      </c>
    </row>
    <row r="19479" spans="2:8" hidden="1" outlineLevel="1">
      <c r="B19479" s="1600">
        <v>43625</v>
      </c>
      <c r="C19479" s="1754" t="s">
        <v>114</v>
      </c>
      <c r="D19479" s="1755">
        <v>100</v>
      </c>
      <c r="E19479" s="956"/>
    </row>
    <row r="19480" spans="2:8" hidden="1" outlineLevel="1">
      <c r="B19480" s="1600">
        <v>43625</v>
      </c>
      <c r="C19480" s="956" t="s">
        <v>4081</v>
      </c>
      <c r="D19480" s="1193">
        <v>560</v>
      </c>
      <c r="E19480" s="956"/>
    </row>
    <row r="19481" spans="2:8" hidden="1" outlineLevel="1">
      <c r="B19481" s="1600">
        <v>43625</v>
      </c>
      <c r="C19481" s="956" t="s">
        <v>12</v>
      </c>
      <c r="D19481" s="1602">
        <v>150</v>
      </c>
      <c r="F19481" s="956"/>
      <c r="G19481" s="1193"/>
    </row>
    <row r="19482" spans="2:8" hidden="1" outlineLevel="1">
      <c r="B19482" s="1600">
        <v>43625</v>
      </c>
      <c r="C19482" s="1732" t="s">
        <v>23</v>
      </c>
      <c r="D19482" s="1602">
        <v>370</v>
      </c>
      <c r="E19482" s="956"/>
      <c r="F19482" s="956"/>
      <c r="G19482" s="1193"/>
    </row>
    <row r="19483" spans="2:8" hidden="1" outlineLevel="1">
      <c r="B19483" s="1600">
        <v>43626</v>
      </c>
      <c r="C19483" s="1732" t="s">
        <v>187</v>
      </c>
      <c r="D19483" s="1602">
        <v>90</v>
      </c>
      <c r="F19483" s="1193"/>
      <c r="G19483" s="1193"/>
    </row>
    <row r="19484" spans="2:8" hidden="1" outlineLevel="1">
      <c r="B19484" s="1600">
        <v>43626</v>
      </c>
      <c r="C19484" s="1061" t="s">
        <v>887</v>
      </c>
      <c r="D19484" s="1415">
        <v>100</v>
      </c>
      <c r="E19484" s="956"/>
      <c r="F19484" s="956"/>
      <c r="G19484" s="956"/>
    </row>
    <row r="19485" spans="2:8" hidden="1" outlineLevel="1">
      <c r="B19485" s="1600">
        <v>43626</v>
      </c>
      <c r="C19485" s="1061" t="s">
        <v>12</v>
      </c>
      <c r="D19485" s="1415">
        <v>303</v>
      </c>
      <c r="F19485" s="1193"/>
      <c r="G19485" s="956"/>
    </row>
    <row r="19486" spans="2:8" hidden="1" outlineLevel="1">
      <c r="B19486" s="1600">
        <v>43626</v>
      </c>
      <c r="C19486" s="1" t="s">
        <v>7717</v>
      </c>
      <c r="D19486" s="2">
        <v>150</v>
      </c>
      <c r="E19486" s="956"/>
      <c r="F19486" s="1730"/>
      <c r="G19486" s="1193"/>
    </row>
    <row r="19487" spans="2:8" hidden="1" outlineLevel="1">
      <c r="B19487" s="1600">
        <v>43626</v>
      </c>
      <c r="C19487" s="1" t="s">
        <v>114</v>
      </c>
      <c r="D19487" s="2">
        <v>85</v>
      </c>
      <c r="F19487" s="956"/>
      <c r="G19487" s="956"/>
    </row>
    <row r="19488" spans="2:8" hidden="1" outlineLevel="1">
      <c r="B19488" s="1600">
        <v>43626</v>
      </c>
      <c r="C19488" s="1" t="s">
        <v>401</v>
      </c>
      <c r="D19488" s="2">
        <v>80</v>
      </c>
      <c r="F19488" s="956"/>
      <c r="G19488" s="1193"/>
    </row>
    <row r="19489" spans="2:15" hidden="1" outlineLevel="1">
      <c r="B19489" s="1600">
        <v>43626</v>
      </c>
      <c r="C19489" s="1" t="s">
        <v>850</v>
      </c>
      <c r="D19489" s="2">
        <v>10</v>
      </c>
      <c r="F19489" s="1731"/>
      <c r="G19489" s="1193"/>
    </row>
    <row r="19490" spans="2:15" hidden="1" outlineLevel="1">
      <c r="B19490" s="1600">
        <v>43626</v>
      </c>
      <c r="C19490" s="1" t="s">
        <v>970</v>
      </c>
      <c r="D19490" s="2">
        <v>13</v>
      </c>
      <c r="F19490" s="956"/>
      <c r="G19490" s="956"/>
    </row>
    <row r="19491" spans="2:15" hidden="1" outlineLevel="1">
      <c r="B19491" s="1600">
        <v>43626</v>
      </c>
      <c r="C19491" s="1" t="s">
        <v>23</v>
      </c>
      <c r="D19491" s="2">
        <v>230</v>
      </c>
      <c r="E19491" s="956"/>
      <c r="F19491" s="956"/>
      <c r="G19491" s="1193"/>
      <c r="H19491" s="2"/>
      <c r="J19491"/>
      <c r="K19491"/>
      <c r="L19491"/>
      <c r="M19491"/>
      <c r="N19491"/>
      <c r="O19491"/>
    </row>
    <row r="19492" spans="2:15" hidden="1" outlineLevel="1">
      <c r="B19492" s="1600">
        <v>43626</v>
      </c>
      <c r="C19492" s="956" t="s">
        <v>3052</v>
      </c>
      <c r="D19492" s="1193">
        <v>50</v>
      </c>
      <c r="F19492" s="1722"/>
      <c r="G19492" s="1728"/>
      <c r="H19492" s="2"/>
    </row>
    <row r="19493" spans="2:15" hidden="1" outlineLevel="1">
      <c r="B19493" s="1600">
        <v>43627</v>
      </c>
      <c r="C19493" s="1732" t="s">
        <v>4849</v>
      </c>
      <c r="D19493" s="1775">
        <v>50</v>
      </c>
      <c r="F19493" s="956"/>
      <c r="G19493" s="1193"/>
      <c r="H19493" s="7"/>
      <c r="K19493" s="2"/>
    </row>
    <row r="19494" spans="2:15" hidden="1" outlineLevel="1">
      <c r="B19494" s="1600">
        <v>43627</v>
      </c>
      <c r="C19494" s="1" t="s">
        <v>11052</v>
      </c>
      <c r="D19494" s="2">
        <v>2100</v>
      </c>
      <c r="E19494" s="956"/>
      <c r="F19494" s="1722"/>
      <c r="G19494" s="1728"/>
      <c r="H19494" s="7"/>
      <c r="K19494" s="2"/>
    </row>
    <row r="19495" spans="2:15" hidden="1" outlineLevel="1">
      <c r="B19495" s="1600">
        <v>43627</v>
      </c>
      <c r="C19495" s="1732" t="s">
        <v>401</v>
      </c>
      <c r="D19495" s="1602">
        <v>40</v>
      </c>
      <c r="E19495" s="956"/>
      <c r="F19495" s="956"/>
      <c r="G19495" s="956"/>
      <c r="H19495" s="7"/>
    </row>
    <row r="19496" spans="2:15" hidden="1" outlineLevel="1">
      <c r="B19496" s="1600">
        <v>43627</v>
      </c>
      <c r="C19496" s="1" t="s">
        <v>224</v>
      </c>
      <c r="D19496" s="2">
        <v>50</v>
      </c>
      <c r="F19496" s="1193"/>
      <c r="G19496" s="1193"/>
    </row>
    <row r="19497" spans="2:15" hidden="1" outlineLevel="1">
      <c r="B19497" s="1600">
        <v>43627</v>
      </c>
      <c r="C19497" s="1" t="s">
        <v>289</v>
      </c>
      <c r="D19497" s="2">
        <v>60</v>
      </c>
    </row>
    <row r="19498" spans="2:15" hidden="1" outlineLevel="1">
      <c r="B19498" s="1600">
        <v>43627</v>
      </c>
      <c r="C19498" s="1" t="s">
        <v>11053</v>
      </c>
      <c r="D19498" s="2">
        <v>60</v>
      </c>
    </row>
    <row r="19499" spans="2:15" hidden="1" outlineLevel="1">
      <c r="B19499" s="1600">
        <v>43627</v>
      </c>
      <c r="C19499" s="1" t="s">
        <v>11051</v>
      </c>
      <c r="D19499" s="2">
        <v>300</v>
      </c>
    </row>
    <row r="19500" spans="2:15" hidden="1" outlineLevel="1">
      <c r="B19500" s="1600">
        <v>43627</v>
      </c>
      <c r="C19500" s="1" t="s">
        <v>114</v>
      </c>
      <c r="D19500" s="2">
        <v>40</v>
      </c>
      <c r="F19500" s="956"/>
      <c r="G19500" s="1193"/>
    </row>
    <row r="19501" spans="2:15" hidden="1" outlineLevel="1">
      <c r="B19501" s="1600">
        <v>43627</v>
      </c>
      <c r="C19501" s="1732" t="s">
        <v>401</v>
      </c>
      <c r="D19501" s="1602">
        <v>60</v>
      </c>
      <c r="F19501" s="956"/>
      <c r="G19501" s="1193"/>
    </row>
    <row r="19502" spans="2:15" hidden="1" outlineLevel="1">
      <c r="B19502" s="1600">
        <v>43627</v>
      </c>
      <c r="C19502" s="1061" t="s">
        <v>2401</v>
      </c>
      <c r="D19502" s="1415">
        <v>140</v>
      </c>
      <c r="F19502" s="1193"/>
      <c r="G19502" s="1193"/>
    </row>
    <row r="19503" spans="2:15" hidden="1" outlineLevel="1">
      <c r="B19503" s="1600">
        <v>43627</v>
      </c>
      <c r="C19503" s="1061" t="s">
        <v>6014</v>
      </c>
      <c r="D19503" s="1415">
        <v>50</v>
      </c>
      <c r="E19503" s="956"/>
      <c r="F19503" s="956"/>
      <c r="G19503" s="956"/>
    </row>
    <row r="19504" spans="2:15" hidden="1" outlineLevel="1">
      <c r="B19504" s="1600">
        <v>43627</v>
      </c>
      <c r="C19504" s="956" t="s">
        <v>23</v>
      </c>
      <c r="D19504" s="1775">
        <v>180</v>
      </c>
      <c r="E19504" s="956"/>
      <c r="F19504" s="1193"/>
      <c r="G19504" s="956"/>
    </row>
    <row r="19505" spans="2:10" hidden="1" outlineLevel="1">
      <c r="B19505" s="1600">
        <v>43628</v>
      </c>
      <c r="C19505" s="1754" t="s">
        <v>154</v>
      </c>
      <c r="D19505" s="1755">
        <v>100</v>
      </c>
      <c r="E19505" s="956"/>
      <c r="F19505" s="956"/>
      <c r="G19505" s="1193"/>
      <c r="H19505" s="2"/>
    </row>
    <row r="19506" spans="2:10" hidden="1" outlineLevel="1">
      <c r="B19506" s="1600">
        <v>43628</v>
      </c>
      <c r="C19506" s="956" t="s">
        <v>58</v>
      </c>
      <c r="D19506" s="1193">
        <v>30</v>
      </c>
      <c r="F19506" s="1722"/>
      <c r="G19506" s="1728"/>
      <c r="H19506" s="2"/>
    </row>
    <row r="19507" spans="2:10" hidden="1" outlineLevel="1">
      <c r="B19507" s="1600">
        <v>43628</v>
      </c>
      <c r="C19507" s="956" t="s">
        <v>12</v>
      </c>
      <c r="D19507" s="1602">
        <v>300</v>
      </c>
      <c r="E19507" s="956"/>
      <c r="F19507" s="956"/>
      <c r="G19507" s="1193"/>
      <c r="H19507" s="7"/>
    </row>
    <row r="19508" spans="2:10" hidden="1" outlineLevel="1">
      <c r="B19508" s="1600">
        <v>43628</v>
      </c>
      <c r="C19508" s="1" t="s">
        <v>11052</v>
      </c>
      <c r="D19508" s="2">
        <v>500</v>
      </c>
      <c r="E19508" s="956"/>
      <c r="F19508" s="1722"/>
      <c r="G19508" s="1728"/>
      <c r="H19508" s="7"/>
    </row>
    <row r="19509" spans="2:10" hidden="1" outlineLevel="1">
      <c r="B19509" s="1600">
        <v>43628</v>
      </c>
      <c r="C19509" s="1" t="s">
        <v>92</v>
      </c>
      <c r="D19509" s="2">
        <v>60</v>
      </c>
      <c r="E19509" s="956"/>
      <c r="F19509" s="956"/>
      <c r="G19509" s="956"/>
      <c r="H19509" s="7"/>
    </row>
    <row r="19510" spans="2:10" hidden="1" outlineLevel="1">
      <c r="B19510" s="1600">
        <v>43628</v>
      </c>
      <c r="C19510" s="1" t="s">
        <v>11054</v>
      </c>
      <c r="D19510" s="2">
        <v>900</v>
      </c>
      <c r="E19510" s="956"/>
      <c r="F19510" s="1193"/>
      <c r="G19510" s="1193"/>
    </row>
    <row r="19511" spans="2:10" hidden="1" outlineLevel="1">
      <c r="B19511" s="1600">
        <v>43628</v>
      </c>
      <c r="C19511" s="1" t="s">
        <v>23</v>
      </c>
      <c r="D19511" s="2">
        <v>250</v>
      </c>
      <c r="E19511" s="956"/>
    </row>
    <row r="19512" spans="2:10" hidden="1" outlineLevel="1">
      <c r="B19512" s="1600">
        <v>43629</v>
      </c>
      <c r="C19512" s="1" t="s">
        <v>4849</v>
      </c>
      <c r="D19512" s="2">
        <v>110</v>
      </c>
      <c r="E19512" s="956"/>
    </row>
    <row r="19513" spans="2:10" hidden="1" outlineLevel="1">
      <c r="B19513" s="1600">
        <v>43629</v>
      </c>
      <c r="C19513" s="1061" t="s">
        <v>2231</v>
      </c>
      <c r="D19513" s="1415">
        <v>60</v>
      </c>
      <c r="E19513" s="1600"/>
    </row>
    <row r="19514" spans="2:10" hidden="1" outlineLevel="1">
      <c r="B19514" s="1600">
        <v>43629</v>
      </c>
      <c r="C19514" s="1061" t="s">
        <v>517</v>
      </c>
      <c r="D19514" s="1415">
        <v>200</v>
      </c>
      <c r="E19514" s="1600"/>
      <c r="F19514" s="956"/>
      <c r="G19514" s="1193"/>
      <c r="J19514" s="7"/>
    </row>
    <row r="19515" spans="2:10" hidden="1" outlineLevel="1">
      <c r="B19515" s="1600">
        <v>43629</v>
      </c>
      <c r="C19515" s="956" t="s">
        <v>942</v>
      </c>
      <c r="D19515" s="1193">
        <v>45</v>
      </c>
      <c r="F19515" s="956"/>
      <c r="G19515" s="1193"/>
      <c r="J19515" s="7"/>
    </row>
    <row r="19516" spans="2:10" hidden="1" outlineLevel="1">
      <c r="B19516" s="1600">
        <v>43629</v>
      </c>
      <c r="C19516" s="956" t="s">
        <v>11055</v>
      </c>
      <c r="D19516" s="1193">
        <v>350</v>
      </c>
      <c r="E19516" s="1600"/>
      <c r="F19516" s="956"/>
      <c r="G19516" s="1193"/>
      <c r="H19516" s="2"/>
    </row>
    <row r="19517" spans="2:10" hidden="1" outlineLevel="1">
      <c r="B19517" s="1600">
        <v>43629</v>
      </c>
      <c r="C19517" s="956" t="s">
        <v>11056</v>
      </c>
      <c r="D19517" s="1602">
        <v>25</v>
      </c>
      <c r="E19517" s="1600"/>
      <c r="F19517" s="1722"/>
      <c r="G19517" s="1728"/>
      <c r="H19517" s="2"/>
    </row>
    <row r="19518" spans="2:10" hidden="1" outlineLevel="1">
      <c r="B19518" s="1600">
        <v>43629</v>
      </c>
      <c r="C19518" s="1732" t="s">
        <v>23</v>
      </c>
      <c r="D19518" s="1602">
        <v>102</v>
      </c>
      <c r="E19518" s="1600"/>
      <c r="F19518" s="956"/>
      <c r="G19518" s="1193"/>
      <c r="H19518" s="7"/>
    </row>
    <row r="19519" spans="2:10" hidden="1" outlineLevel="1">
      <c r="B19519" s="1600">
        <v>43630</v>
      </c>
      <c r="C19519" s="1732" t="s">
        <v>220</v>
      </c>
      <c r="D19519" s="1602">
        <v>40</v>
      </c>
      <c r="E19519" s="1600"/>
      <c r="F19519" s="1722"/>
      <c r="G19519" s="1728"/>
      <c r="H19519" s="7"/>
    </row>
    <row r="19520" spans="2:10" hidden="1" outlineLevel="1">
      <c r="B19520" s="1600">
        <v>43630</v>
      </c>
      <c r="C19520" s="1061" t="s">
        <v>246</v>
      </c>
      <c r="D19520" s="1415">
        <v>200</v>
      </c>
      <c r="E19520" s="1600"/>
      <c r="F19520" s="956"/>
      <c r="G19520" s="956"/>
      <c r="H19520" s="7"/>
    </row>
    <row r="19521" spans="2:7" hidden="1" outlineLevel="1">
      <c r="B19521" s="1600">
        <v>43630</v>
      </c>
      <c r="C19521" s="1061" t="s">
        <v>367</v>
      </c>
      <c r="D19521" s="1415">
        <v>10</v>
      </c>
      <c r="E19521" s="1600"/>
      <c r="F19521" s="1193"/>
      <c r="G19521" s="1193"/>
    </row>
    <row r="19522" spans="2:7" hidden="1" outlineLevel="1">
      <c r="B19522" s="1600">
        <v>43630</v>
      </c>
      <c r="C19522" s="956" t="s">
        <v>401</v>
      </c>
      <c r="D19522" s="1775">
        <v>70</v>
      </c>
      <c r="E19522" s="1600"/>
    </row>
    <row r="19523" spans="2:7" hidden="1" outlineLevel="1">
      <c r="B19523" s="1600">
        <v>43630</v>
      </c>
      <c r="C19523" s="1754" t="s">
        <v>11057</v>
      </c>
      <c r="D19523" s="1755">
        <v>100</v>
      </c>
      <c r="E19523" s="1600"/>
    </row>
    <row r="19524" spans="2:7" hidden="1" outlineLevel="1">
      <c r="B19524" s="1600">
        <v>43630</v>
      </c>
      <c r="C19524" s="956" t="s">
        <v>114</v>
      </c>
      <c r="D19524" s="1193">
        <v>205</v>
      </c>
      <c r="E19524" s="1600"/>
    </row>
    <row r="19525" spans="2:7" hidden="1" outlineLevel="1">
      <c r="B19525" s="1600">
        <v>43630</v>
      </c>
      <c r="C19525" s="1732" t="s">
        <v>352</v>
      </c>
      <c r="D19525" s="1602">
        <v>50</v>
      </c>
      <c r="E19525" s="1600"/>
      <c r="F19525" s="956"/>
      <c r="G19525" s="1193"/>
    </row>
    <row r="19526" spans="2:7" hidden="1" outlineLevel="1">
      <c r="B19526" s="1600">
        <v>43630</v>
      </c>
      <c r="C19526" s="1732" t="s">
        <v>11100</v>
      </c>
      <c r="D19526" s="1602">
        <v>6800</v>
      </c>
      <c r="E19526" s="956"/>
      <c r="F19526" s="956"/>
      <c r="G19526" s="1193"/>
    </row>
    <row r="19527" spans="2:7" hidden="1" outlineLevel="1">
      <c r="B19527" s="1600">
        <v>43631</v>
      </c>
      <c r="C19527" s="1" t="s">
        <v>367</v>
      </c>
      <c r="D19527" s="2">
        <v>10</v>
      </c>
      <c r="E19527" s="956"/>
      <c r="F19527" s="1193"/>
      <c r="G19527" s="1193"/>
    </row>
    <row r="19528" spans="2:7" hidden="1" outlineLevel="1">
      <c r="B19528" s="1600">
        <v>43631</v>
      </c>
      <c r="C19528" s="1061" t="s">
        <v>401</v>
      </c>
      <c r="D19528" s="1415">
        <v>50</v>
      </c>
      <c r="E19528" s="956"/>
      <c r="F19528" s="956"/>
      <c r="G19528" s="956"/>
    </row>
    <row r="19529" spans="2:7" hidden="1" outlineLevel="1">
      <c r="B19529" s="1600">
        <v>43631</v>
      </c>
      <c r="C19529" s="1061" t="s">
        <v>220</v>
      </c>
      <c r="D19529" s="1415">
        <v>30</v>
      </c>
      <c r="E19529" s="956"/>
      <c r="F19529" s="1193"/>
      <c r="G19529" s="956"/>
    </row>
    <row r="19530" spans="2:7" hidden="1" outlineLevel="1">
      <c r="B19530" s="1600">
        <v>43631</v>
      </c>
      <c r="C19530" s="956" t="s">
        <v>11059</v>
      </c>
      <c r="D19530" s="1775">
        <v>390</v>
      </c>
      <c r="E19530" s="956"/>
      <c r="F19530" s="1730"/>
      <c r="G19530" s="1193"/>
    </row>
    <row r="19531" spans="2:7" hidden="1" outlineLevel="1">
      <c r="B19531" s="1600">
        <v>43631</v>
      </c>
      <c r="C19531" s="1754" t="s">
        <v>11060</v>
      </c>
      <c r="D19531" s="1755">
        <v>20</v>
      </c>
      <c r="E19531" s="956"/>
    </row>
    <row r="19532" spans="2:7" hidden="1" outlineLevel="1">
      <c r="B19532" s="1600">
        <v>43631</v>
      </c>
      <c r="C19532" s="956" t="s">
        <v>11061</v>
      </c>
      <c r="D19532" s="1193">
        <v>130</v>
      </c>
      <c r="E19532" s="956"/>
    </row>
    <row r="19533" spans="2:7" hidden="1" outlineLevel="1">
      <c r="B19533" s="1600">
        <v>43631</v>
      </c>
      <c r="C19533" s="956" t="s">
        <v>431</v>
      </c>
      <c r="D19533" s="1602">
        <v>39</v>
      </c>
      <c r="E19533" s="956"/>
    </row>
    <row r="19534" spans="2:7" hidden="1" outlineLevel="1">
      <c r="B19534" s="1733">
        <v>43631</v>
      </c>
      <c r="C19534" s="1722" t="s">
        <v>5687</v>
      </c>
      <c r="D19534" s="1728">
        <v>60</v>
      </c>
      <c r="E19534" s="956"/>
    </row>
    <row r="19535" spans="2:7" hidden="1" outlineLevel="1">
      <c r="B19535" s="1600">
        <v>43632</v>
      </c>
      <c r="C19535" s="1732" t="s">
        <v>111</v>
      </c>
      <c r="D19535" s="1602">
        <v>70</v>
      </c>
      <c r="E19535" s="956"/>
    </row>
    <row r="19536" spans="2:7" hidden="1" outlineLevel="1">
      <c r="B19536" s="1600">
        <v>43633</v>
      </c>
      <c r="C19536" s="1061" t="s">
        <v>51</v>
      </c>
      <c r="D19536" s="1415">
        <v>30</v>
      </c>
      <c r="E19536" s="956"/>
      <c r="F19536" s="287" t="s">
        <v>11093</v>
      </c>
    </row>
    <row r="19537" spans="2:6" hidden="1" outlineLevel="1">
      <c r="B19537" s="1600">
        <v>43633</v>
      </c>
      <c r="C19537" s="1975" t="s">
        <v>11095</v>
      </c>
      <c r="D19537" s="1415">
        <v>500</v>
      </c>
      <c r="E19537" s="1600"/>
    </row>
    <row r="19538" spans="2:6" hidden="1" outlineLevel="1">
      <c r="B19538" s="1600">
        <v>43633</v>
      </c>
      <c r="C19538" s="236" t="s">
        <v>1000</v>
      </c>
      <c r="D19538" s="70">
        <v>1600</v>
      </c>
      <c r="F19538" s="1" t="s">
        <v>11163</v>
      </c>
    </row>
    <row r="19539" spans="2:6" hidden="1" outlineLevel="1">
      <c r="B19539" s="1600">
        <v>43633</v>
      </c>
      <c r="C19539" s="236" t="s">
        <v>18</v>
      </c>
      <c r="D19539" s="70">
        <v>650</v>
      </c>
      <c r="F19539" s="1" t="s">
        <v>11164</v>
      </c>
    </row>
    <row r="19540" spans="2:6" hidden="1" outlineLevel="1">
      <c r="B19540" s="1600">
        <v>43633</v>
      </c>
      <c r="C19540" s="236" t="s">
        <v>114</v>
      </c>
      <c r="D19540" s="70">
        <v>20</v>
      </c>
    </row>
    <row r="19541" spans="2:6" hidden="1" outlineLevel="1">
      <c r="B19541" s="1600">
        <v>43634</v>
      </c>
      <c r="C19541" s="236" t="s">
        <v>51</v>
      </c>
      <c r="D19541" s="70">
        <v>240</v>
      </c>
    </row>
    <row r="19542" spans="2:6" hidden="1" outlineLevel="1">
      <c r="B19542" s="1600">
        <v>43634</v>
      </c>
      <c r="C19542" s="236" t="s">
        <v>401</v>
      </c>
      <c r="D19542" s="70">
        <v>30</v>
      </c>
    </row>
    <row r="19543" spans="2:6" hidden="1" outlineLevel="1">
      <c r="B19543" s="1600">
        <v>43634</v>
      </c>
      <c r="C19543" s="236" t="s">
        <v>111</v>
      </c>
      <c r="D19543" s="70">
        <v>70</v>
      </c>
    </row>
    <row r="19544" spans="2:6" hidden="1" outlineLevel="1">
      <c r="B19544" s="1600">
        <v>43634</v>
      </c>
      <c r="C19544" s="236" t="s">
        <v>23</v>
      </c>
      <c r="D19544" s="70">
        <v>220</v>
      </c>
    </row>
    <row r="19545" spans="2:6" hidden="1" outlineLevel="1">
      <c r="B19545" s="1600">
        <v>43635</v>
      </c>
      <c r="C19545" s="236" t="s">
        <v>11096</v>
      </c>
      <c r="D19545" s="70">
        <v>300</v>
      </c>
    </row>
    <row r="19546" spans="2:6" hidden="1" outlineLevel="1">
      <c r="B19546" s="1600">
        <v>43635</v>
      </c>
      <c r="C19546" s="236" t="s">
        <v>114</v>
      </c>
      <c r="D19546" s="70">
        <v>150</v>
      </c>
    </row>
    <row r="19547" spans="2:6" hidden="1" outlineLevel="1">
      <c r="B19547" s="1600">
        <v>43636</v>
      </c>
      <c r="C19547" s="236" t="s">
        <v>1000</v>
      </c>
      <c r="D19547" s="70">
        <v>100</v>
      </c>
    </row>
    <row r="19548" spans="2:6" hidden="1" outlineLevel="1">
      <c r="B19548" s="1600">
        <v>43636</v>
      </c>
      <c r="C19548" s="236" t="s">
        <v>11097</v>
      </c>
      <c r="D19548" s="70">
        <v>1250</v>
      </c>
    </row>
    <row r="19549" spans="2:6" hidden="1" outlineLevel="1">
      <c r="B19549" s="1600">
        <v>43636</v>
      </c>
      <c r="C19549" s="236" t="s">
        <v>11098</v>
      </c>
      <c r="D19549" s="70">
        <v>1000</v>
      </c>
    </row>
    <row r="19550" spans="2:6" hidden="1" outlineLevel="1">
      <c r="B19550" s="1600">
        <v>43636</v>
      </c>
      <c r="C19550" s="236" t="s">
        <v>11099</v>
      </c>
      <c r="D19550" s="2">
        <v>200</v>
      </c>
    </row>
    <row r="19551" spans="2:6" hidden="1" outlineLevel="1">
      <c r="B19551" s="1600">
        <v>43636</v>
      </c>
      <c r="C19551" s="1" t="s">
        <v>401</v>
      </c>
      <c r="D19551" s="2">
        <v>50</v>
      </c>
    </row>
    <row r="19552" spans="2:6" hidden="1" outlineLevel="1">
      <c r="B19552" s="1600">
        <v>43637</v>
      </c>
      <c r="C19552" s="236" t="s">
        <v>9642</v>
      </c>
      <c r="D19552" s="70">
        <v>100</v>
      </c>
    </row>
    <row r="19553" spans="2:4" hidden="1" outlineLevel="1">
      <c r="B19553" s="1600">
        <v>43637</v>
      </c>
      <c r="C19553" s="1" t="s">
        <v>224</v>
      </c>
      <c r="D19553" s="2">
        <v>25</v>
      </c>
    </row>
    <row r="19554" spans="2:4" hidden="1" outlineLevel="1">
      <c r="B19554" s="1600">
        <v>43637</v>
      </c>
      <c r="C19554" s="1" t="s">
        <v>173</v>
      </c>
      <c r="D19554" s="2">
        <v>30</v>
      </c>
    </row>
    <row r="19555" spans="2:4" hidden="1" outlineLevel="1">
      <c r="B19555" s="1600">
        <v>43637</v>
      </c>
      <c r="C19555" s="1" t="s">
        <v>1000</v>
      </c>
      <c r="D19555" s="2">
        <v>40</v>
      </c>
    </row>
    <row r="19556" spans="2:4" hidden="1" outlineLevel="1">
      <c r="B19556" s="1600">
        <v>43637</v>
      </c>
      <c r="C19556" s="1" t="s">
        <v>12</v>
      </c>
      <c r="D19556" s="2">
        <v>150</v>
      </c>
    </row>
    <row r="19557" spans="2:4" hidden="1" outlineLevel="1">
      <c r="B19557" s="1600">
        <v>43637</v>
      </c>
      <c r="C19557" s="1" t="s">
        <v>11101</v>
      </c>
      <c r="D19557" s="2">
        <v>40</v>
      </c>
    </row>
    <row r="19558" spans="2:4" hidden="1" outlineLevel="1">
      <c r="B19558" s="1600">
        <v>43637</v>
      </c>
      <c r="C19558" s="1" t="s">
        <v>11102</v>
      </c>
      <c r="D19558" s="2">
        <v>900</v>
      </c>
    </row>
    <row r="19559" spans="2:4" hidden="1" outlineLevel="1">
      <c r="B19559" s="1600">
        <v>43637</v>
      </c>
      <c r="C19559" s="1" t="s">
        <v>401</v>
      </c>
      <c r="D19559" s="2">
        <v>85</v>
      </c>
    </row>
    <row r="19560" spans="2:4" hidden="1" outlineLevel="1">
      <c r="B19560" s="1600">
        <v>43637</v>
      </c>
      <c r="C19560" s="1" t="s">
        <v>224</v>
      </c>
      <c r="D19560" s="2">
        <v>50</v>
      </c>
    </row>
    <row r="19561" spans="2:4" hidden="1" outlineLevel="1">
      <c r="B19561" s="1600">
        <v>43637</v>
      </c>
      <c r="C19561" s="1" t="s">
        <v>23</v>
      </c>
      <c r="D19561" s="2">
        <v>60</v>
      </c>
    </row>
    <row r="19562" spans="2:4" hidden="1" outlineLevel="1">
      <c r="B19562" s="1600">
        <v>43638</v>
      </c>
      <c r="C19562" s="1" t="s">
        <v>173</v>
      </c>
      <c r="D19562" s="2">
        <v>15</v>
      </c>
    </row>
    <row r="19563" spans="2:4" hidden="1" outlineLevel="1">
      <c r="B19563" s="1600">
        <v>43638</v>
      </c>
      <c r="C19563" s="1" t="s">
        <v>367</v>
      </c>
      <c r="D19563" s="2">
        <v>5</v>
      </c>
    </row>
    <row r="19564" spans="2:4" hidden="1" outlineLevel="1">
      <c r="B19564" s="1733">
        <v>43638</v>
      </c>
      <c r="C19564" s="1362" t="s">
        <v>5687</v>
      </c>
      <c r="D19564" s="210">
        <v>80</v>
      </c>
    </row>
    <row r="19565" spans="2:4" hidden="1" outlineLevel="1">
      <c r="B19565" s="1600">
        <v>43638</v>
      </c>
      <c r="C19565" s="1" t="s">
        <v>11117</v>
      </c>
      <c r="D19565" s="2">
        <v>50</v>
      </c>
    </row>
    <row r="19566" spans="2:4" hidden="1" outlineLevel="1">
      <c r="B19566" s="1600">
        <v>43639</v>
      </c>
      <c r="C19566" s="1" t="s">
        <v>11118</v>
      </c>
      <c r="D19566" s="2">
        <v>1500</v>
      </c>
    </row>
    <row r="19567" spans="2:4" hidden="1" outlineLevel="1">
      <c r="B19567" s="1600">
        <v>43639</v>
      </c>
      <c r="C19567" s="1" t="s">
        <v>11119</v>
      </c>
      <c r="D19567" s="2">
        <v>70</v>
      </c>
    </row>
    <row r="19568" spans="2:4" hidden="1" outlineLevel="1">
      <c r="B19568" s="1600">
        <v>43639</v>
      </c>
      <c r="C19568" s="1" t="s">
        <v>11120</v>
      </c>
      <c r="D19568" s="2">
        <v>80</v>
      </c>
    </row>
    <row r="19569" spans="2:4" hidden="1" outlineLevel="1">
      <c r="B19569" s="1600">
        <v>43639</v>
      </c>
      <c r="C19569" s="1" t="s">
        <v>11121</v>
      </c>
      <c r="D19569" s="2">
        <v>40</v>
      </c>
    </row>
    <row r="19570" spans="2:4" hidden="1" outlineLevel="1">
      <c r="B19570" s="1600">
        <v>43639</v>
      </c>
      <c r="C19570" s="1" t="s">
        <v>1000</v>
      </c>
      <c r="D19570" s="2">
        <v>45</v>
      </c>
    </row>
    <row r="19571" spans="2:4" hidden="1" outlineLevel="1">
      <c r="B19571" s="1600">
        <v>43639</v>
      </c>
      <c r="C19571" s="1" t="s">
        <v>7717</v>
      </c>
      <c r="D19571" s="2">
        <v>95</v>
      </c>
    </row>
    <row r="19572" spans="2:4" hidden="1" outlineLevel="1">
      <c r="B19572" s="1600">
        <v>43640</v>
      </c>
      <c r="C19572" s="1" t="s">
        <v>1000</v>
      </c>
      <c r="D19572" s="2">
        <v>50</v>
      </c>
    </row>
    <row r="19573" spans="2:4" hidden="1" outlineLevel="1">
      <c r="B19573" s="1600">
        <v>43640</v>
      </c>
      <c r="C19573" s="1" t="s">
        <v>401</v>
      </c>
      <c r="D19573" s="2">
        <v>40</v>
      </c>
    </row>
    <row r="19574" spans="2:4" hidden="1" outlineLevel="1">
      <c r="B19574" s="1600">
        <v>43640</v>
      </c>
      <c r="C19574" s="1" t="s">
        <v>11122</v>
      </c>
      <c r="D19574" s="2">
        <v>300</v>
      </c>
    </row>
    <row r="19575" spans="2:4" hidden="1" outlineLevel="1">
      <c r="B19575" s="1600">
        <v>43640</v>
      </c>
      <c r="C19575" s="1" t="s">
        <v>114</v>
      </c>
      <c r="D19575" s="2">
        <v>140</v>
      </c>
    </row>
    <row r="19576" spans="2:4" hidden="1" outlineLevel="1">
      <c r="B19576" s="1600">
        <v>43640</v>
      </c>
      <c r="C19576" s="1" t="s">
        <v>111</v>
      </c>
      <c r="D19576" s="2">
        <v>100</v>
      </c>
    </row>
    <row r="19577" spans="2:4" hidden="1" outlineLevel="1">
      <c r="B19577" s="1600">
        <v>43640</v>
      </c>
      <c r="C19577" s="1" t="s">
        <v>11123</v>
      </c>
      <c r="D19577" s="2">
        <v>150</v>
      </c>
    </row>
    <row r="19578" spans="2:4" hidden="1" outlineLevel="1">
      <c r="B19578" s="1733">
        <v>43640</v>
      </c>
      <c r="C19578" s="1362" t="s">
        <v>5687</v>
      </c>
      <c r="D19578" s="210">
        <v>70</v>
      </c>
    </row>
    <row r="19579" spans="2:4" hidden="1" outlineLevel="1">
      <c r="B19579" s="1600">
        <v>43641</v>
      </c>
      <c r="C19579" s="1" t="s">
        <v>11130</v>
      </c>
      <c r="D19579" s="2">
        <v>40</v>
      </c>
    </row>
    <row r="19580" spans="2:4" hidden="1" outlineLevel="1">
      <c r="B19580" s="1600">
        <v>43641</v>
      </c>
      <c r="C19580" s="1" t="s">
        <v>51</v>
      </c>
      <c r="D19580" s="2">
        <v>10</v>
      </c>
    </row>
    <row r="19581" spans="2:4" hidden="1" outlineLevel="1">
      <c r="B19581" s="1600">
        <v>43641</v>
      </c>
      <c r="C19581" s="1" t="s">
        <v>9502</v>
      </c>
      <c r="D19581" s="2">
        <v>50</v>
      </c>
    </row>
    <row r="19582" spans="2:4" hidden="1" outlineLevel="1">
      <c r="B19582" s="1600">
        <v>43641</v>
      </c>
      <c r="C19582" s="1" t="s">
        <v>4099</v>
      </c>
      <c r="D19582" s="2">
        <v>140</v>
      </c>
    </row>
    <row r="19583" spans="2:4" hidden="1" outlineLevel="1">
      <c r="B19583" s="1600">
        <v>43641</v>
      </c>
      <c r="C19583" s="1" t="s">
        <v>7717</v>
      </c>
      <c r="D19583" s="2">
        <v>60</v>
      </c>
    </row>
    <row r="19584" spans="2:4" hidden="1" outlineLevel="1">
      <c r="B19584" s="1600">
        <v>43641</v>
      </c>
      <c r="C19584" s="1" t="s">
        <v>80</v>
      </c>
      <c r="D19584" s="2">
        <v>50</v>
      </c>
    </row>
    <row r="19585" spans="2:4" hidden="1" outlineLevel="1">
      <c r="B19585" s="1600">
        <v>43641</v>
      </c>
      <c r="C19585" s="1" t="s">
        <v>401</v>
      </c>
      <c r="D19585" s="2">
        <v>65</v>
      </c>
    </row>
    <row r="19586" spans="2:4" hidden="1" outlineLevel="1">
      <c r="B19586" s="1600">
        <v>43641</v>
      </c>
      <c r="C19586" s="1" t="s">
        <v>23</v>
      </c>
      <c r="D19586" s="2">
        <v>280</v>
      </c>
    </row>
    <row r="19587" spans="2:4" hidden="1" outlineLevel="1">
      <c r="B19587" s="1600">
        <v>43641</v>
      </c>
      <c r="C19587" s="1" t="s">
        <v>220</v>
      </c>
      <c r="D19587" s="2">
        <v>25</v>
      </c>
    </row>
    <row r="19588" spans="2:4" hidden="1" outlineLevel="1">
      <c r="B19588" s="1600">
        <v>43642</v>
      </c>
      <c r="C19588" s="1" t="s">
        <v>187</v>
      </c>
      <c r="D19588" s="2">
        <v>65</v>
      </c>
    </row>
    <row r="19589" spans="2:4" hidden="1" outlineLevel="1">
      <c r="B19589" s="1600">
        <v>43642</v>
      </c>
      <c r="C19589" s="1" t="s">
        <v>11131</v>
      </c>
      <c r="D19589" s="2">
        <v>4150</v>
      </c>
    </row>
    <row r="19590" spans="2:4" hidden="1" outlineLevel="1">
      <c r="B19590" s="1600">
        <v>43642</v>
      </c>
      <c r="C19590" s="1" t="s">
        <v>11132</v>
      </c>
      <c r="D19590" s="2">
        <v>150</v>
      </c>
    </row>
    <row r="19591" spans="2:4" hidden="1" outlineLevel="1">
      <c r="B19591" s="1600">
        <v>43642</v>
      </c>
      <c r="C19591" s="1" t="s">
        <v>11133</v>
      </c>
      <c r="D19591" s="2">
        <v>50</v>
      </c>
    </row>
    <row r="19592" spans="2:4" hidden="1" outlineLevel="1">
      <c r="B19592" s="1600">
        <v>43642</v>
      </c>
      <c r="C19592" s="1" t="s">
        <v>11134</v>
      </c>
      <c r="D19592" s="2">
        <v>300</v>
      </c>
    </row>
    <row r="19593" spans="2:4" hidden="1" outlineLevel="1">
      <c r="B19593" s="1600">
        <v>43642</v>
      </c>
      <c r="C19593" s="1" t="s">
        <v>11135</v>
      </c>
      <c r="D19593" s="2">
        <v>550</v>
      </c>
    </row>
    <row r="19594" spans="2:4" hidden="1" outlineLevel="1">
      <c r="B19594" s="1600">
        <v>43642</v>
      </c>
      <c r="C19594" s="1" t="s">
        <v>76</v>
      </c>
      <c r="D19594" s="2">
        <v>10</v>
      </c>
    </row>
    <row r="19595" spans="2:4" hidden="1" outlineLevel="1">
      <c r="B19595" s="1600">
        <v>43642</v>
      </c>
      <c r="C19595" s="1" t="s">
        <v>11136</v>
      </c>
      <c r="D19595" s="2">
        <v>200</v>
      </c>
    </row>
    <row r="19596" spans="2:4" hidden="1" outlineLevel="1">
      <c r="B19596" s="1600">
        <v>43642</v>
      </c>
      <c r="C19596" s="1" t="s">
        <v>11137</v>
      </c>
      <c r="D19596" s="2">
        <v>140</v>
      </c>
    </row>
    <row r="19597" spans="2:4" hidden="1" outlineLevel="1">
      <c r="B19597" s="1600">
        <v>43642</v>
      </c>
      <c r="C19597" s="1" t="s">
        <v>23</v>
      </c>
      <c r="D19597" s="2">
        <v>100</v>
      </c>
    </row>
    <row r="19598" spans="2:4" hidden="1" outlineLevel="1">
      <c r="B19598" s="1600">
        <v>43643</v>
      </c>
      <c r="C19598" s="1" t="s">
        <v>111</v>
      </c>
      <c r="D19598" s="2">
        <v>50</v>
      </c>
    </row>
    <row r="19599" spans="2:4" hidden="1" outlineLevel="1">
      <c r="B19599" s="1600">
        <v>43643</v>
      </c>
      <c r="C19599" s="1" t="s">
        <v>51</v>
      </c>
      <c r="D19599" s="2">
        <v>140</v>
      </c>
    </row>
    <row r="19600" spans="2:4" hidden="1" outlineLevel="1">
      <c r="B19600" s="1600">
        <v>43643</v>
      </c>
      <c r="C19600" s="1" t="s">
        <v>901</v>
      </c>
      <c r="D19600" s="2">
        <v>5</v>
      </c>
    </row>
    <row r="19601" spans="2:4" hidden="1" outlineLevel="1">
      <c r="B19601" s="1600">
        <v>43643</v>
      </c>
      <c r="C19601" s="1" t="s">
        <v>11140</v>
      </c>
      <c r="D19601" s="2">
        <v>1000</v>
      </c>
    </row>
    <row r="19602" spans="2:4" hidden="1" outlineLevel="1">
      <c r="B19602" s="1600">
        <v>43643</v>
      </c>
      <c r="C19602" s="1" t="s">
        <v>401</v>
      </c>
      <c r="D19602" s="2">
        <v>80</v>
      </c>
    </row>
    <row r="19603" spans="2:4" hidden="1" outlineLevel="1">
      <c r="B19603" s="1600">
        <v>43643</v>
      </c>
      <c r="C19603" s="1" t="s">
        <v>11141</v>
      </c>
      <c r="D19603" s="2">
        <v>2200</v>
      </c>
    </row>
    <row r="19604" spans="2:4" hidden="1" outlineLevel="1">
      <c r="B19604" s="1600">
        <v>43643</v>
      </c>
      <c r="C19604" s="1" t="s">
        <v>11142</v>
      </c>
      <c r="D19604" s="2">
        <v>40</v>
      </c>
    </row>
    <row r="19605" spans="2:4" hidden="1" outlineLevel="1">
      <c r="B19605" s="1600">
        <v>43643</v>
      </c>
      <c r="C19605" s="1" t="s">
        <v>1000</v>
      </c>
      <c r="D19605" s="2">
        <v>50</v>
      </c>
    </row>
    <row r="19606" spans="2:4" hidden="1" outlineLevel="1">
      <c r="B19606" s="1600">
        <v>43643</v>
      </c>
      <c r="C19606" s="1" t="s">
        <v>23</v>
      </c>
      <c r="D19606" s="2">
        <v>80</v>
      </c>
    </row>
    <row r="19607" spans="2:4" hidden="1" outlineLevel="1">
      <c r="B19607" s="1600">
        <v>43644</v>
      </c>
      <c r="C19607" s="1" t="s">
        <v>163</v>
      </c>
      <c r="D19607" s="2">
        <v>150</v>
      </c>
    </row>
    <row r="19608" spans="2:4" hidden="1" outlineLevel="1">
      <c r="B19608" s="1600">
        <v>43644</v>
      </c>
      <c r="C19608" s="1" t="s">
        <v>601</v>
      </c>
      <c r="D19608" s="2">
        <v>2370</v>
      </c>
    </row>
    <row r="19609" spans="2:4" hidden="1" outlineLevel="1">
      <c r="B19609" s="1600">
        <v>43644</v>
      </c>
      <c r="C19609" s="1" t="s">
        <v>1000</v>
      </c>
      <c r="D19609" s="2">
        <v>50</v>
      </c>
    </row>
    <row r="19610" spans="2:4" hidden="1" outlineLevel="1">
      <c r="B19610" s="1600">
        <v>43644</v>
      </c>
      <c r="C19610" s="1" t="s">
        <v>2401</v>
      </c>
      <c r="D19610" s="2">
        <v>160</v>
      </c>
    </row>
    <row r="19611" spans="2:4" hidden="1" outlineLevel="1">
      <c r="B19611" s="1600">
        <v>43644</v>
      </c>
      <c r="C19611" s="1" t="s">
        <v>11145</v>
      </c>
      <c r="D19611" s="2">
        <v>510</v>
      </c>
    </row>
    <row r="19612" spans="2:4" hidden="1" outlineLevel="1">
      <c r="B19612" s="1600">
        <v>43644</v>
      </c>
      <c r="C19612" s="1" t="s">
        <v>51</v>
      </c>
      <c r="D19612" s="2">
        <v>400</v>
      </c>
    </row>
    <row r="19613" spans="2:4" hidden="1" outlineLevel="1">
      <c r="B19613" s="1600">
        <v>43644</v>
      </c>
      <c r="C19613" s="1" t="s">
        <v>401</v>
      </c>
      <c r="D19613" s="2">
        <v>70</v>
      </c>
    </row>
    <row r="19614" spans="2:4" hidden="1" outlineLevel="1">
      <c r="B19614" s="1600">
        <v>43644</v>
      </c>
      <c r="C19614" s="1" t="s">
        <v>11165</v>
      </c>
      <c r="D19614" s="2">
        <v>20</v>
      </c>
    </row>
    <row r="19615" spans="2:4" hidden="1" outlineLevel="1">
      <c r="B19615" s="1600">
        <v>43644</v>
      </c>
      <c r="C19615" s="1" t="s">
        <v>23</v>
      </c>
      <c r="D19615" s="2">
        <v>250</v>
      </c>
    </row>
    <row r="19616" spans="2:4" hidden="1" outlineLevel="1">
      <c r="B19616" s="1600">
        <v>43644</v>
      </c>
      <c r="C19616" s="1" t="s">
        <v>247</v>
      </c>
      <c r="D19616" s="2">
        <v>380</v>
      </c>
    </row>
    <row r="19617" spans="1:12" hidden="1" outlineLevel="1">
      <c r="B19617" s="1600">
        <v>43645</v>
      </c>
      <c r="C19617" s="1" t="s">
        <v>2556</v>
      </c>
      <c r="D19617" s="2">
        <v>300</v>
      </c>
    </row>
    <row r="19618" spans="1:12" hidden="1" outlineLevel="1">
      <c r="B19618" s="1600">
        <v>43645</v>
      </c>
      <c r="C19618" s="1" t="s">
        <v>1000</v>
      </c>
      <c r="D19618" s="2">
        <v>50</v>
      </c>
    </row>
    <row r="19619" spans="1:12" hidden="1" outlineLevel="1">
      <c r="B19619" s="1600">
        <v>43645</v>
      </c>
      <c r="C19619" s="1" t="s">
        <v>224</v>
      </c>
      <c r="D19619" s="2">
        <v>30</v>
      </c>
    </row>
    <row r="19620" spans="1:12" hidden="1" outlineLevel="1">
      <c r="B19620" s="1600">
        <v>43645</v>
      </c>
      <c r="C19620" s="1" t="s">
        <v>114</v>
      </c>
      <c r="D19620" s="2">
        <v>150</v>
      </c>
    </row>
    <row r="19621" spans="1:12" hidden="1" outlineLevel="1">
      <c r="B19621" s="1600">
        <v>43645</v>
      </c>
      <c r="C19621" s="1" t="s">
        <v>3486</v>
      </c>
      <c r="D19621" s="2">
        <v>160</v>
      </c>
    </row>
    <row r="19622" spans="1:12" hidden="1" outlineLevel="1">
      <c r="B19622" s="1600">
        <v>43646</v>
      </c>
      <c r="C19622" s="1" t="s">
        <v>1000</v>
      </c>
      <c r="D19622" s="2">
        <v>70</v>
      </c>
    </row>
    <row r="19623" spans="1:12" hidden="1" outlineLevel="1">
      <c r="B19623" s="1600">
        <v>43646</v>
      </c>
      <c r="C19623" s="1" t="s">
        <v>517</v>
      </c>
      <c r="D19623" s="2">
        <v>250</v>
      </c>
    </row>
    <row r="19624" spans="1:12" hidden="1" outlineLevel="1">
      <c r="B19624" s="1600">
        <v>43646</v>
      </c>
      <c r="C19624" s="1" t="s">
        <v>352</v>
      </c>
      <c r="D19624" s="2">
        <v>100</v>
      </c>
      <c r="E19624" s="1" t="s">
        <v>3088</v>
      </c>
    </row>
    <row r="19625" spans="1:12" hidden="1" outlineLevel="1">
      <c r="B19625" s="1600">
        <v>43646</v>
      </c>
      <c r="C19625" s="1" t="s">
        <v>549</v>
      </c>
      <c r="D19625" s="2">
        <v>150</v>
      </c>
      <c r="E19625" s="1">
        <v>4630</v>
      </c>
    </row>
    <row r="19626" spans="1:12" collapsed="1">
      <c r="B19626" s="1600"/>
    </row>
    <row r="19627" spans="1:12">
      <c r="B19627" s="2472">
        <v>43647</v>
      </c>
      <c r="C19627" s="2472"/>
      <c r="D19627" s="2472"/>
      <c r="E19627" s="2472"/>
      <c r="F19627" s="2472"/>
      <c r="G19627" s="2472"/>
      <c r="H19627" s="2472"/>
      <c r="I19627" s="2472"/>
      <c r="J19627" s="2472"/>
      <c r="K19627" s="2472"/>
      <c r="L19627" s="2472"/>
    </row>
    <row r="19628" spans="1:12" hidden="1" outlineLevel="1">
      <c r="B19628" s="2473" t="s">
        <v>0</v>
      </c>
      <c r="C19628" s="2473"/>
      <c r="D19628" s="2473"/>
      <c r="I19628" s="249"/>
      <c r="J19628" s="236"/>
      <c r="K19628" s="2"/>
    </row>
    <row r="19629" spans="1:12" hidden="1" outlineLevel="1">
      <c r="B19629" s="3" t="s">
        <v>115</v>
      </c>
      <c r="C19629" s="3" t="s">
        <v>116</v>
      </c>
      <c r="D19629" s="4" t="s">
        <v>4</v>
      </c>
      <c r="I19629" s="249"/>
      <c r="J19629" s="236"/>
      <c r="K19629" s="2"/>
    </row>
    <row r="19630" spans="1:12" hidden="1" outlineLevel="1">
      <c r="A19630" s="438" t="s">
        <v>7431</v>
      </c>
      <c r="B19630" s="1323">
        <v>43678</v>
      </c>
      <c r="C19630" s="463" t="s">
        <v>6436</v>
      </c>
      <c r="D19630" s="1002">
        <v>1000</v>
      </c>
      <c r="E19630" s="28" t="s">
        <v>11297</v>
      </c>
      <c r="K19630" s="70"/>
    </row>
    <row r="19631" spans="1:12" hidden="1" outlineLevel="1">
      <c r="A19631" s="438" t="s">
        <v>7431</v>
      </c>
      <c r="B19631" s="1323">
        <v>43678</v>
      </c>
      <c r="C19631" s="463" t="s">
        <v>11000</v>
      </c>
      <c r="D19631" s="1002">
        <v>2415</v>
      </c>
      <c r="E19631" s="28" t="s">
        <v>11297</v>
      </c>
      <c r="K19631" s="70"/>
    </row>
    <row r="19632" spans="1:12" hidden="1" outlineLevel="1">
      <c r="A19632" s="438" t="s">
        <v>421</v>
      </c>
      <c r="B19632" s="1323">
        <v>43653</v>
      </c>
      <c r="C19632" s="1324" t="s">
        <v>6</v>
      </c>
      <c r="D19632" s="1325">
        <v>2000</v>
      </c>
      <c r="E19632" s="28" t="s">
        <v>11185</v>
      </c>
      <c r="K19632" s="70"/>
    </row>
    <row r="19633" spans="1:12" hidden="1" outlineLevel="1">
      <c r="A19633" s="438" t="s">
        <v>421</v>
      </c>
      <c r="B19633" s="1323" t="s">
        <v>608</v>
      </c>
      <c r="C19633" s="554" t="s">
        <v>475</v>
      </c>
      <c r="D19633" s="1492" t="s">
        <v>608</v>
      </c>
      <c r="E19633" s="1902"/>
      <c r="F19633" s="298" t="s">
        <v>4856</v>
      </c>
      <c r="G19633" s="298" t="s">
        <v>3065</v>
      </c>
      <c r="I19633" s="72"/>
      <c r="K19633" s="70"/>
    </row>
    <row r="19634" spans="1:12" hidden="1" outlineLevel="1">
      <c r="A19634" s="438" t="s">
        <v>421</v>
      </c>
      <c r="B19634" s="1323" t="s">
        <v>608</v>
      </c>
      <c r="C19634" s="554" t="s">
        <v>8676</v>
      </c>
      <c r="D19634" s="1325" t="s">
        <v>608</v>
      </c>
      <c r="E19634" s="184"/>
      <c r="F19634" s="1119" t="s">
        <v>3632</v>
      </c>
      <c r="G19634" s="1146">
        <f>D19636</f>
        <v>399</v>
      </c>
      <c r="I19634" s="72"/>
      <c r="K19634" s="70"/>
    </row>
    <row r="19635" spans="1:12" hidden="1" outlineLevel="1">
      <c r="A19635" s="714" t="s">
        <v>11221</v>
      </c>
      <c r="B19635" s="1326">
        <v>43669</v>
      </c>
      <c r="C19635" s="1327" t="s">
        <v>6501</v>
      </c>
      <c r="D19635" s="1328">
        <v>3232</v>
      </c>
      <c r="E19635" s="72"/>
      <c r="F19635" s="772" t="s">
        <v>9394</v>
      </c>
      <c r="G19635" s="773">
        <f>D19666</f>
        <v>180</v>
      </c>
      <c r="I19635" s="72"/>
      <c r="K19635" s="70"/>
    </row>
    <row r="19636" spans="1:12" hidden="1" outlineLevel="1">
      <c r="A19636" s="709" t="s">
        <v>7600</v>
      </c>
      <c r="B19636" s="710">
        <v>43647</v>
      </c>
      <c r="C19636" s="711" t="s">
        <v>10493</v>
      </c>
      <c r="D19636" s="590">
        <v>399</v>
      </c>
      <c r="E19636" s="72"/>
      <c r="F19636" s="772" t="s">
        <v>112</v>
      </c>
      <c r="G19636" s="773">
        <f>D19664</f>
        <v>731</v>
      </c>
      <c r="I19636" s="72"/>
      <c r="K19636" s="70"/>
    </row>
    <row r="19637" spans="1:12" hidden="1" outlineLevel="1">
      <c r="A19637" s="709" t="s">
        <v>7600</v>
      </c>
      <c r="B19637" s="710" t="s">
        <v>608</v>
      </c>
      <c r="C19637" s="711" t="s">
        <v>8992</v>
      </c>
      <c r="D19637" s="1901" t="s">
        <v>608</v>
      </c>
      <c r="E19637" s="72"/>
      <c r="F19637" s="772" t="s">
        <v>6</v>
      </c>
      <c r="G19637" s="1146">
        <f>D19632</f>
        <v>2000</v>
      </c>
      <c r="I19637" s="72"/>
      <c r="K19637" s="70"/>
    </row>
    <row r="19638" spans="1:12" hidden="1" outlineLevel="1">
      <c r="A19638" s="709" t="s">
        <v>7600</v>
      </c>
      <c r="B19638" s="710" t="s">
        <v>608</v>
      </c>
      <c r="C19638" s="711" t="s">
        <v>8991</v>
      </c>
      <c r="D19638" s="1901" t="s">
        <v>608</v>
      </c>
      <c r="E19638" s="72"/>
      <c r="F19638" s="772" t="s">
        <v>3732</v>
      </c>
      <c r="G19638" s="773">
        <f>D19630</f>
        <v>1000</v>
      </c>
      <c r="I19638" s="72"/>
      <c r="K19638" s="70"/>
    </row>
    <row r="19639" spans="1:12" hidden="1" outlineLevel="1">
      <c r="A19639" s="709" t="s">
        <v>7600</v>
      </c>
      <c r="B19639" s="710" t="s">
        <v>608</v>
      </c>
      <c r="C19639" s="709" t="s">
        <v>8990</v>
      </c>
      <c r="D19639" s="1901" t="s">
        <v>608</v>
      </c>
      <c r="E19639" s="72"/>
      <c r="F19639" s="772" t="s">
        <v>531</v>
      </c>
      <c r="G19639" s="1146">
        <f>D19631</f>
        <v>2415</v>
      </c>
      <c r="I19639" s="72"/>
      <c r="K19639" s="70"/>
    </row>
    <row r="19640" spans="1:12" hidden="1" outlineLevel="1">
      <c r="A19640" s="709" t="s">
        <v>7600</v>
      </c>
      <c r="B19640" s="710" t="s">
        <v>608</v>
      </c>
      <c r="C19640" s="709" t="s">
        <v>9285</v>
      </c>
      <c r="D19640" s="1901" t="s">
        <v>608</v>
      </c>
      <c r="E19640" s="72"/>
      <c r="F19640" s="280" t="s">
        <v>195</v>
      </c>
      <c r="G19640" s="294">
        <f>SUM(G19635:G19639)</f>
        <v>6326</v>
      </c>
      <c r="I19640" s="72"/>
      <c r="K19640" s="70"/>
    </row>
    <row r="19641" spans="1:12" hidden="1" outlineLevel="1">
      <c r="A19641" s="1398" t="s">
        <v>7256</v>
      </c>
      <c r="B19641" s="1399">
        <v>43663</v>
      </c>
      <c r="C19641" s="1400" t="s">
        <v>27</v>
      </c>
      <c r="D19641" s="1401">
        <v>1296.82</v>
      </c>
      <c r="E19641" s="72"/>
      <c r="I19641" s="72"/>
      <c r="K19641" s="70"/>
    </row>
    <row r="19642" spans="1:12" hidden="1" outlineLevel="1">
      <c r="A19642" s="709" t="s">
        <v>7600</v>
      </c>
      <c r="B19642" s="710">
        <v>43677</v>
      </c>
      <c r="C19642" s="709" t="s">
        <v>3304</v>
      </c>
      <c r="D19642" s="590">
        <v>352.82</v>
      </c>
      <c r="E19642" s="1711"/>
      <c r="I19642" s="72"/>
      <c r="K19642" s="225"/>
    </row>
    <row r="19643" spans="1:12" hidden="1" outlineLevel="1">
      <c r="A19643" s="709" t="s">
        <v>7600</v>
      </c>
      <c r="B19643" s="710">
        <v>43677</v>
      </c>
      <c r="C19643" s="709" t="s">
        <v>614</v>
      </c>
      <c r="D19643" s="590">
        <v>352.82</v>
      </c>
      <c r="E19643" s="1711"/>
      <c r="I19643" s="32"/>
      <c r="K19643" s="225"/>
    </row>
    <row r="19644" spans="1:12" hidden="1" outlineLevel="1">
      <c r="A19644" s="709" t="s">
        <v>10607</v>
      </c>
      <c r="B19644" s="710">
        <v>43669</v>
      </c>
      <c r="C19644" s="709" t="s">
        <v>3305</v>
      </c>
      <c r="D19644" s="590">
        <v>349</v>
      </c>
      <c r="E19644" s="183"/>
    </row>
    <row r="19645" spans="1:12" hidden="1" outlineLevel="1">
      <c r="A19645" s="545" t="s">
        <v>7431</v>
      </c>
      <c r="B19645" s="1520">
        <v>43646</v>
      </c>
      <c r="C19645" s="547" t="s">
        <v>7425</v>
      </c>
      <c r="D19645" s="1366">
        <v>26000</v>
      </c>
      <c r="E19645" s="733"/>
      <c r="G19645" s="2"/>
    </row>
    <row r="19646" spans="1:12" hidden="1" outlineLevel="1">
      <c r="A19646" s="545" t="s">
        <v>7431</v>
      </c>
      <c r="B19646" s="1520" t="s">
        <v>608</v>
      </c>
      <c r="C19646" s="547" t="s">
        <v>7426</v>
      </c>
      <c r="D19646" s="1366" t="s">
        <v>608</v>
      </c>
      <c r="E19646" s="28"/>
      <c r="F19646" s="630"/>
      <c r="G19646" s="630"/>
      <c r="H19646" s="1009"/>
      <c r="I19646" s="72"/>
      <c r="K19646" s="13"/>
      <c r="L19646" s="13"/>
    </row>
    <row r="19647" spans="1:12" hidden="1" outlineLevel="1">
      <c r="A19647" s="545" t="s">
        <v>7431</v>
      </c>
      <c r="B19647" s="1520" t="s">
        <v>608</v>
      </c>
      <c r="C19647" s="547" t="s">
        <v>8819</v>
      </c>
      <c r="D19647" s="1366" t="s">
        <v>608</v>
      </c>
      <c r="E19647" s="28"/>
      <c r="F19647" s="630"/>
      <c r="G19647" s="630"/>
      <c r="H19647" s="1009"/>
      <c r="I19647" s="72"/>
      <c r="K19647" s="13"/>
      <c r="L19647" s="13"/>
    </row>
    <row r="19648" spans="1:12" hidden="1" outlineLevel="1">
      <c r="A19648" s="545" t="s">
        <v>8802</v>
      </c>
      <c r="B19648" s="1520" t="s">
        <v>608</v>
      </c>
      <c r="C19648" s="547" t="s">
        <v>7420</v>
      </c>
      <c r="D19648" s="1366" t="s">
        <v>608</v>
      </c>
      <c r="E19648" s="28"/>
      <c r="F19648" s="630"/>
      <c r="G19648" s="630"/>
      <c r="H19648" s="1009"/>
      <c r="I19648" s="72"/>
      <c r="K19648" s="225"/>
      <c r="L19648" s="13"/>
    </row>
    <row r="19649" spans="1:12" hidden="1" outlineLevel="1">
      <c r="A19649" s="545" t="s">
        <v>8802</v>
      </c>
      <c r="B19649" s="1520">
        <v>43646</v>
      </c>
      <c r="C19649" s="547" t="s">
        <v>7422</v>
      </c>
      <c r="D19649" s="1366">
        <v>1297</v>
      </c>
      <c r="E19649" s="28"/>
      <c r="F19649" s="630"/>
      <c r="G19649" s="630"/>
      <c r="I19649" s="72"/>
      <c r="J19649" s="236"/>
      <c r="K19649" s="2"/>
      <c r="L19649" s="13"/>
    </row>
    <row r="19650" spans="1:12" hidden="1" outlineLevel="1">
      <c r="A19650" s="545" t="s">
        <v>7431</v>
      </c>
      <c r="B19650" s="1520" t="s">
        <v>608</v>
      </c>
      <c r="C19650" s="547" t="s">
        <v>7423</v>
      </c>
      <c r="D19650" s="691" t="s">
        <v>608</v>
      </c>
      <c r="E19650" s="28"/>
      <c r="H19650" s="1009"/>
      <c r="I19650" s="72"/>
      <c r="J19650" s="236"/>
      <c r="K19650" s="2"/>
      <c r="L19650" s="13"/>
    </row>
    <row r="19651" spans="1:12" hidden="1" outlineLevel="1">
      <c r="D19651" s="1"/>
      <c r="E19651" s="28"/>
      <c r="H19651" s="1009"/>
      <c r="I19651" s="249"/>
      <c r="J19651" s="236"/>
      <c r="K19651" s="2"/>
      <c r="L19651" s="13"/>
    </row>
    <row r="19652" spans="1:12" ht="15.75" hidden="1" outlineLevel="1">
      <c r="A19652" s="1273" t="s">
        <v>7430</v>
      </c>
      <c r="B19652" s="1410">
        <v>43647</v>
      </c>
      <c r="C19652" s="1273" t="s">
        <v>7428</v>
      </c>
      <c r="D19652" s="1789">
        <v>39962.81</v>
      </c>
      <c r="E19652" s="72">
        <v>43656</v>
      </c>
      <c r="I19652" s="249"/>
      <c r="J19652" s="236"/>
      <c r="K19652" s="2"/>
      <c r="L19652" s="13"/>
    </row>
    <row r="19653" spans="1:12" hidden="1" outlineLevel="1">
      <c r="A19653" s="1411" t="s">
        <v>7411</v>
      </c>
      <c r="B19653" s="1412">
        <v>43647</v>
      </c>
      <c r="C19653" s="1413" t="s">
        <v>7427</v>
      </c>
      <c r="D19653" s="1490">
        <v>1296</v>
      </c>
      <c r="E19653" s="72">
        <v>43650</v>
      </c>
      <c r="H19653" s="1009"/>
      <c r="I19653" s="249"/>
      <c r="J19653" s="200"/>
      <c r="K19653" s="2"/>
      <c r="L19653" s="13"/>
    </row>
    <row r="19654" spans="1:12" ht="30" hidden="1" outlineLevel="1">
      <c r="A19654" s="1407" t="s">
        <v>5208</v>
      </c>
      <c r="B19654" s="1408" t="s">
        <v>608</v>
      </c>
      <c r="C19654" s="1407" t="s">
        <v>7429</v>
      </c>
      <c r="D19654" s="1408" t="s">
        <v>608</v>
      </c>
      <c r="E19654" s="1996"/>
      <c r="F19654" s="1974" t="s">
        <v>10955</v>
      </c>
      <c r="G19654" s="287">
        <v>500</v>
      </c>
      <c r="H19654" s="1009"/>
      <c r="I19654" s="249"/>
      <c r="J19654" s="200"/>
      <c r="K19654" s="2"/>
      <c r="L19654" s="13"/>
    </row>
    <row r="19655" spans="1:12" hidden="1" outlineLevel="1">
      <c r="A19655" s="1485" t="s">
        <v>8749</v>
      </c>
      <c r="B19655" s="1900" t="s">
        <v>608</v>
      </c>
      <c r="C19655" s="1486" t="s">
        <v>9006</v>
      </c>
      <c r="D19655" s="1712" t="s">
        <v>608</v>
      </c>
      <c r="E19655" s="1995"/>
      <c r="F19655" s="1" t="s">
        <v>175</v>
      </c>
      <c r="G19655" s="287">
        <v>250</v>
      </c>
      <c r="H19655" s="228">
        <v>43619</v>
      </c>
      <c r="I19655" s="249"/>
      <c r="J19655" s="200"/>
      <c r="K19655" s="2"/>
      <c r="L19655" s="13"/>
    </row>
    <row r="19656" spans="1:12" hidden="1" outlineLevel="1">
      <c r="E19656" s="1995"/>
      <c r="F19656" s="1" t="s">
        <v>57</v>
      </c>
      <c r="G19656" s="287">
        <v>90</v>
      </c>
      <c r="H19656" s="228">
        <v>43630</v>
      </c>
      <c r="I19656" s="249"/>
      <c r="K19656" s="13"/>
      <c r="L19656" s="13"/>
    </row>
    <row r="19657" spans="1:12" ht="15.75" hidden="1" outlineLevel="1">
      <c r="A19657" s="1273" t="s">
        <v>7430</v>
      </c>
      <c r="B19657" s="1410">
        <v>43677</v>
      </c>
      <c r="C19657" s="1273" t="s">
        <v>7428</v>
      </c>
      <c r="D19657" s="1789">
        <v>34671.19</v>
      </c>
      <c r="E19657" s="842">
        <v>43686</v>
      </c>
      <c r="F19657" s="1" t="s">
        <v>957</v>
      </c>
      <c r="G19657" s="287">
        <v>1050</v>
      </c>
      <c r="H19657" s="1981">
        <v>43630</v>
      </c>
      <c r="I19657" s="249"/>
      <c r="K19657" s="13"/>
      <c r="L19657" s="13"/>
    </row>
    <row r="19658" spans="1:12" hidden="1" outlineLevel="1">
      <c r="A19658" s="1411" t="s">
        <v>7411</v>
      </c>
      <c r="B19658" s="1412">
        <v>43677</v>
      </c>
      <c r="C19658" s="1413" t="s">
        <v>7427</v>
      </c>
      <c r="D19658" s="1490">
        <v>1297</v>
      </c>
      <c r="E19658" s="842">
        <v>43680</v>
      </c>
      <c r="F19658" s="1" t="s">
        <v>11047</v>
      </c>
      <c r="G19658" s="287">
        <v>120</v>
      </c>
      <c r="H19658" s="228">
        <v>43617</v>
      </c>
      <c r="I19658" s="249"/>
      <c r="J19658" s="236"/>
      <c r="K19658" s="2"/>
      <c r="L19658" s="13"/>
    </row>
    <row r="19659" spans="1:12" hidden="1" outlineLevel="1">
      <c r="A19659" s="1407" t="s">
        <v>5208</v>
      </c>
      <c r="B19659" s="1408" t="s">
        <v>608</v>
      </c>
      <c r="C19659" s="1407" t="s">
        <v>7429</v>
      </c>
      <c r="D19659" s="1408" t="s">
        <v>608</v>
      </c>
      <c r="F19659" s="1" t="s">
        <v>11094</v>
      </c>
      <c r="G19659" s="287">
        <v>260</v>
      </c>
      <c r="H19659" s="228">
        <v>43637</v>
      </c>
      <c r="I19659" s="249"/>
      <c r="J19659" s="200"/>
      <c r="K19659" s="2"/>
      <c r="L19659" s="13"/>
    </row>
    <row r="19660" spans="1:12" hidden="1" outlineLevel="1">
      <c r="A19660" s="1485" t="s">
        <v>8749</v>
      </c>
      <c r="B19660" s="1900">
        <v>43678</v>
      </c>
      <c r="C19660" s="1486" t="s">
        <v>9006</v>
      </c>
      <c r="D19660" s="1999">
        <v>24762</v>
      </c>
      <c r="E19660" s="842">
        <v>43684</v>
      </c>
      <c r="F19660" s="1" t="s">
        <v>57</v>
      </c>
      <c r="G19660" s="287">
        <v>150</v>
      </c>
      <c r="H19660" s="228">
        <v>43640</v>
      </c>
      <c r="I19660" s="249"/>
      <c r="K19660" s="13"/>
      <c r="L19660" s="13"/>
    </row>
    <row r="19661" spans="1:12" hidden="1" outlineLevel="1">
      <c r="F19661" s="1" t="s">
        <v>2796</v>
      </c>
      <c r="G19661" s="287">
        <v>250</v>
      </c>
      <c r="H19661" s="228">
        <v>43642</v>
      </c>
      <c r="I19661" s="249"/>
      <c r="K19661" s="13"/>
      <c r="L19661" s="13"/>
    </row>
    <row r="19662" spans="1:12" hidden="1" outlineLevel="1">
      <c r="A19662" s="438" t="s">
        <v>421</v>
      </c>
      <c r="B19662" s="549">
        <v>43667</v>
      </c>
      <c r="C19662" s="554" t="s">
        <v>11166</v>
      </c>
      <c r="D19662" s="587">
        <f>31*43</f>
        <v>1333</v>
      </c>
      <c r="F19662" s="1987" t="s">
        <v>11177</v>
      </c>
      <c r="G19662" s="287">
        <v>2200</v>
      </c>
      <c r="H19662" s="228">
        <v>43652</v>
      </c>
      <c r="I19662" s="249"/>
      <c r="K19662" s="13"/>
      <c r="L19662" s="13"/>
    </row>
    <row r="19663" spans="1:12" ht="30" hidden="1" outlineLevel="1">
      <c r="A19663" s="438" t="s">
        <v>6087</v>
      </c>
      <c r="B19663" s="549">
        <v>43667</v>
      </c>
      <c r="C19663" s="554" t="s">
        <v>11174</v>
      </c>
      <c r="D19663" s="587">
        <f>14*43</f>
        <v>602</v>
      </c>
      <c r="G19663" s="1">
        <f>SUM(G19654:G19662)</f>
        <v>4870</v>
      </c>
      <c r="H19663" s="1009">
        <v>4800</v>
      </c>
      <c r="I19663" s="1989" t="s">
        <v>11184</v>
      </c>
      <c r="K19663" s="13"/>
      <c r="L19663" s="13"/>
    </row>
    <row r="19664" spans="1:12" hidden="1" outlineLevel="1">
      <c r="A19664" s="438" t="s">
        <v>421</v>
      </c>
      <c r="B19664" s="549">
        <v>43667</v>
      </c>
      <c r="C19664" s="554" t="s">
        <v>195</v>
      </c>
      <c r="D19664" s="587">
        <f>D19662-D19663</f>
        <v>731</v>
      </c>
      <c r="F19664" s="1" t="s">
        <v>11182</v>
      </c>
      <c r="G19664" s="1732" t="s">
        <v>11186</v>
      </c>
      <c r="H19664" s="1009">
        <f>1500+500</f>
        <v>2000</v>
      </c>
      <c r="I19664" s="249"/>
      <c r="K19664" s="13"/>
      <c r="L19664" s="13"/>
    </row>
    <row r="19665" spans="1:12" hidden="1" outlineLevel="1">
      <c r="D19665" s="1"/>
      <c r="F19665" s="1" t="s">
        <v>11183</v>
      </c>
      <c r="G19665" s="1754"/>
      <c r="H19665" s="1988">
        <f>H19663-H19664</f>
        <v>2800</v>
      </c>
      <c r="I19665" s="249"/>
      <c r="K19665" s="13"/>
      <c r="L19665" s="13"/>
    </row>
    <row r="19666" spans="1:12" hidden="1" outlineLevel="1">
      <c r="A19666" s="438" t="s">
        <v>421</v>
      </c>
      <c r="B19666" s="549">
        <v>43656</v>
      </c>
      <c r="C19666" s="554" t="s">
        <v>2598</v>
      </c>
      <c r="D19666" s="587">
        <v>180</v>
      </c>
      <c r="F19666" s="1" t="s">
        <v>11213</v>
      </c>
      <c r="G19666" s="956"/>
      <c r="H19666" s="1009">
        <v>1200</v>
      </c>
      <c r="I19666" s="249"/>
      <c r="K19666" s="13"/>
      <c r="L19666" s="13"/>
    </row>
    <row r="19667" spans="1:12" hidden="1" outlineLevel="1">
      <c r="B19667" s="249"/>
      <c r="F19667" s="1" t="s">
        <v>11183</v>
      </c>
      <c r="G19667" s="956"/>
      <c r="H19667" s="1009">
        <f>SUM(H19665:H19666)</f>
        <v>4000</v>
      </c>
      <c r="I19667" s="249"/>
      <c r="K19667" s="13"/>
      <c r="L19667" s="13"/>
    </row>
    <row r="19668" spans="1:12" hidden="1" outlineLevel="1">
      <c r="B19668" s="1600">
        <v>43647</v>
      </c>
      <c r="C19668" s="1" t="s">
        <v>367</v>
      </c>
      <c r="D19668" s="1755">
        <v>100</v>
      </c>
      <c r="I19668" s="249"/>
      <c r="K19668" s="13"/>
      <c r="L19668" s="13"/>
    </row>
    <row r="19669" spans="1:12" hidden="1" outlineLevel="1">
      <c r="B19669" s="1600">
        <v>43647</v>
      </c>
      <c r="C19669" s="1754" t="s">
        <v>525</v>
      </c>
      <c r="D19669" s="1755">
        <v>170</v>
      </c>
      <c r="F19669" s="287" t="s">
        <v>11093</v>
      </c>
      <c r="G19669" s="1822"/>
      <c r="H19669" s="1009"/>
      <c r="I19669" s="32"/>
      <c r="K19669" s="13"/>
      <c r="L19669" s="13"/>
    </row>
    <row r="19670" spans="1:12" hidden="1" outlineLevel="1">
      <c r="B19670" s="1600">
        <v>43647</v>
      </c>
      <c r="C19670" s="1754" t="s">
        <v>12</v>
      </c>
      <c r="D19670" s="1755">
        <v>80</v>
      </c>
      <c r="G19670" s="956"/>
      <c r="H19670" s="1193"/>
      <c r="K19670" s="13"/>
      <c r="L19670" s="13"/>
    </row>
    <row r="19671" spans="1:12" hidden="1" outlineLevel="1">
      <c r="B19671" s="1600">
        <v>43647</v>
      </c>
      <c r="C19671" s="1754" t="s">
        <v>11171</v>
      </c>
      <c r="D19671" s="1755">
        <v>1000</v>
      </c>
      <c r="F19671" s="1" t="s">
        <v>11163</v>
      </c>
      <c r="H19671" s="1602"/>
      <c r="K19671" s="13"/>
      <c r="L19671" s="13"/>
    </row>
    <row r="19672" spans="1:12" hidden="1" outlineLevel="1">
      <c r="B19672" s="1600">
        <v>43647</v>
      </c>
      <c r="C19672" s="1754" t="s">
        <v>114</v>
      </c>
      <c r="D19672" s="1755">
        <v>80</v>
      </c>
      <c r="F19672" s="1" t="s">
        <v>11164</v>
      </c>
      <c r="H19672" s="1602"/>
      <c r="K19672" s="13"/>
      <c r="L19672" s="13"/>
    </row>
    <row r="19673" spans="1:12" hidden="1" outlineLevel="1">
      <c r="B19673" s="1600">
        <v>43647</v>
      </c>
      <c r="C19673" s="956" t="s">
        <v>11172</v>
      </c>
      <c r="D19673" s="1193">
        <v>90</v>
      </c>
      <c r="H19673" s="1193"/>
      <c r="K19673" s="13"/>
      <c r="L19673" s="13"/>
    </row>
    <row r="19674" spans="1:12" hidden="1" outlineLevel="1">
      <c r="B19674" s="1600">
        <v>43648</v>
      </c>
      <c r="C19674" s="956" t="s">
        <v>367</v>
      </c>
      <c r="D19674" s="1602">
        <v>5</v>
      </c>
      <c r="F19674" s="1" t="s">
        <v>11209</v>
      </c>
      <c r="H19674" s="1193"/>
      <c r="K19674" s="13"/>
      <c r="L19674" s="13"/>
    </row>
    <row r="19675" spans="1:12" hidden="1" outlineLevel="1">
      <c r="B19675" s="1600">
        <v>43648</v>
      </c>
      <c r="C19675" s="1732" t="s">
        <v>525</v>
      </c>
      <c r="D19675" s="1602">
        <v>950</v>
      </c>
      <c r="F19675" s="1" t="s">
        <v>11210</v>
      </c>
      <c r="H19675" s="1602"/>
      <c r="K19675" s="13"/>
      <c r="L19675" s="13"/>
    </row>
    <row r="19676" spans="1:12" hidden="1" outlineLevel="1">
      <c r="B19676" s="1600">
        <v>43648</v>
      </c>
      <c r="C19676" s="1732" t="s">
        <v>114</v>
      </c>
      <c r="D19676" s="1602">
        <v>50</v>
      </c>
      <c r="F19676" s="1" t="s">
        <v>11215</v>
      </c>
      <c r="H19676" s="1602"/>
      <c r="K19676" s="13"/>
      <c r="L19676" s="13"/>
    </row>
    <row r="19677" spans="1:12" hidden="1" outlineLevel="1">
      <c r="B19677" s="1600">
        <v>43648</v>
      </c>
      <c r="C19677" s="1732" t="s">
        <v>1254</v>
      </c>
      <c r="D19677" s="1602">
        <v>330</v>
      </c>
      <c r="F19677" s="1" t="s">
        <v>11216</v>
      </c>
      <c r="H19677" s="1602"/>
      <c r="K19677" s="13"/>
      <c r="L19677" s="13"/>
    </row>
    <row r="19678" spans="1:12" hidden="1" outlineLevel="1">
      <c r="B19678" s="1600">
        <v>43648</v>
      </c>
      <c r="C19678" s="1" t="s">
        <v>11173</v>
      </c>
      <c r="D19678" s="2">
        <v>500</v>
      </c>
      <c r="F19678" s="86" t="s">
        <v>11225</v>
      </c>
      <c r="H19678" s="1602"/>
      <c r="K19678" s="13"/>
      <c r="L19678" s="13"/>
    </row>
    <row r="19679" spans="1:12" hidden="1" outlineLevel="1">
      <c r="B19679" s="1600">
        <v>43648</v>
      </c>
      <c r="C19679" s="1732" t="s">
        <v>80</v>
      </c>
      <c r="D19679" s="1775">
        <v>50</v>
      </c>
      <c r="F19679" s="1" t="s">
        <v>11226</v>
      </c>
      <c r="H19679" s="2"/>
      <c r="K19679" s="13"/>
      <c r="L19679" s="13"/>
    </row>
    <row r="19680" spans="1:12" hidden="1" outlineLevel="1">
      <c r="B19680" s="1600">
        <v>43648</v>
      </c>
      <c r="C19680" s="1732" t="s">
        <v>205</v>
      </c>
      <c r="D19680" s="1775">
        <v>20</v>
      </c>
      <c r="H19680" s="1775"/>
      <c r="I19680" s="151"/>
      <c r="K19680" s="13"/>
      <c r="L19680" s="13"/>
    </row>
    <row r="19681" spans="2:12" hidden="1" outlineLevel="1">
      <c r="B19681" s="1600">
        <v>43649</v>
      </c>
      <c r="C19681" s="1754" t="s">
        <v>525</v>
      </c>
      <c r="D19681" s="1755">
        <v>205</v>
      </c>
      <c r="H19681" s="1775"/>
      <c r="K19681" s="13"/>
      <c r="L19681" s="13"/>
    </row>
    <row r="19682" spans="2:12" hidden="1" outlineLevel="1">
      <c r="B19682" s="1600">
        <v>43649</v>
      </c>
      <c r="C19682" s="956" t="s">
        <v>12</v>
      </c>
      <c r="D19682" s="1738">
        <v>160</v>
      </c>
      <c r="H19682" s="1755"/>
      <c r="K19682" s="13"/>
      <c r="L19682" s="13"/>
    </row>
    <row r="19683" spans="2:12" hidden="1" outlineLevel="1">
      <c r="B19683" s="1600">
        <v>43650</v>
      </c>
      <c r="C19683" s="956" t="s">
        <v>525</v>
      </c>
      <c r="D19683" s="1738">
        <v>60</v>
      </c>
      <c r="H19683" s="1738"/>
      <c r="K19683" s="13"/>
      <c r="L19683" s="13"/>
    </row>
    <row r="19684" spans="2:12" hidden="1" outlineLevel="1">
      <c r="B19684" s="1600">
        <v>43650</v>
      </c>
      <c r="C19684" s="956" t="s">
        <v>205</v>
      </c>
      <c r="D19684" s="1738">
        <v>150</v>
      </c>
      <c r="H19684" s="1738"/>
      <c r="K19684" s="13"/>
      <c r="L19684" s="13"/>
    </row>
    <row r="19685" spans="2:12" hidden="1" outlineLevel="1">
      <c r="B19685" s="1600">
        <v>43650</v>
      </c>
      <c r="C19685" s="1754" t="s">
        <v>23</v>
      </c>
      <c r="D19685" s="1738">
        <v>140</v>
      </c>
      <c r="E19685" s="956"/>
      <c r="F19685" s="1600"/>
      <c r="G19685" s="956"/>
      <c r="H19685" s="1738"/>
      <c r="K19685" s="13"/>
    </row>
    <row r="19686" spans="2:12" hidden="1" outlineLevel="1">
      <c r="B19686" s="1600">
        <v>43650</v>
      </c>
      <c r="C19686" s="956" t="s">
        <v>18</v>
      </c>
      <c r="D19686" s="1738">
        <v>180</v>
      </c>
      <c r="E19686" s="956"/>
      <c r="F19686" s="1600"/>
      <c r="G19686" s="1754"/>
      <c r="H19686" s="1738"/>
      <c r="I19686" s="956"/>
      <c r="K19686" s="13"/>
    </row>
    <row r="19687" spans="2:12" hidden="1" outlineLevel="1">
      <c r="B19687" s="1600">
        <v>43651</v>
      </c>
      <c r="C19687" s="1" t="s">
        <v>525</v>
      </c>
      <c r="D19687" s="2">
        <v>170</v>
      </c>
      <c r="F19687" s="1600"/>
      <c r="G19687" s="956"/>
      <c r="H19687" s="1738"/>
      <c r="I19687" s="956"/>
      <c r="K19687" s="13"/>
    </row>
    <row r="19688" spans="2:12" hidden="1" outlineLevel="1">
      <c r="B19688" s="1600">
        <v>43651</v>
      </c>
      <c r="C19688" s="1" t="s">
        <v>2625</v>
      </c>
      <c r="D19688" s="1755">
        <v>330</v>
      </c>
      <c r="E19688" s="956"/>
      <c r="F19688" s="1600"/>
      <c r="H19688" s="2"/>
      <c r="J19688" s="2"/>
      <c r="K19688" s="13"/>
    </row>
    <row r="19689" spans="2:12" hidden="1" outlineLevel="1">
      <c r="B19689" s="1600">
        <v>43651</v>
      </c>
      <c r="C19689" s="1" t="s">
        <v>7399</v>
      </c>
      <c r="D19689" s="1755">
        <v>40</v>
      </c>
      <c r="E19689" s="956"/>
      <c r="F19689" s="1600"/>
      <c r="H19689" s="1755"/>
      <c r="I19689" s="956"/>
      <c r="K19689" s="13"/>
    </row>
    <row r="19690" spans="2:12" hidden="1" outlineLevel="1">
      <c r="B19690" s="1600">
        <v>43651</v>
      </c>
      <c r="C19690" s="1754" t="s">
        <v>246</v>
      </c>
      <c r="D19690" s="1755">
        <v>120</v>
      </c>
      <c r="F19690" s="1600"/>
      <c r="H19690" s="1755"/>
      <c r="I19690" s="956"/>
      <c r="K19690" s="13"/>
    </row>
    <row r="19691" spans="2:12" hidden="1" outlineLevel="1">
      <c r="B19691" s="1600">
        <v>43651</v>
      </c>
      <c r="C19691" s="956" t="s">
        <v>7633</v>
      </c>
      <c r="D19691" s="1193">
        <v>10</v>
      </c>
      <c r="F19691" s="1600"/>
      <c r="G19691" s="1754"/>
      <c r="H19691" s="1755"/>
      <c r="K19691" s="13"/>
    </row>
    <row r="19692" spans="2:12" hidden="1" outlineLevel="1">
      <c r="B19692" s="1600">
        <v>43651</v>
      </c>
      <c r="C19692" s="1732" t="s">
        <v>23</v>
      </c>
      <c r="D19692" s="1602">
        <v>130</v>
      </c>
      <c r="F19692" s="1600"/>
      <c r="G19692" s="956"/>
      <c r="H19692" s="1193"/>
      <c r="K19692" s="13"/>
    </row>
    <row r="19693" spans="2:12" hidden="1" outlineLevel="1">
      <c r="B19693" s="1600">
        <v>43651</v>
      </c>
      <c r="C19693" s="1732" t="s">
        <v>114</v>
      </c>
      <c r="D19693" s="1602">
        <v>220</v>
      </c>
      <c r="F19693" s="1600"/>
      <c r="G19693" s="1732"/>
      <c r="H19693" s="1602"/>
      <c r="K19693" s="13"/>
    </row>
    <row r="19694" spans="2:12" hidden="1" outlineLevel="1">
      <c r="B19694" s="1600">
        <v>43651</v>
      </c>
      <c r="C19694" s="1732" t="s">
        <v>48</v>
      </c>
      <c r="D19694" s="2">
        <v>150</v>
      </c>
      <c r="G19694" s="2"/>
      <c r="K19694" s="13"/>
    </row>
    <row r="19695" spans="2:12" hidden="1" outlineLevel="1">
      <c r="B19695" s="1600">
        <v>43651</v>
      </c>
      <c r="C19695" s="1732" t="s">
        <v>901</v>
      </c>
      <c r="D19695" s="1602">
        <v>10</v>
      </c>
      <c r="K19695" s="13"/>
    </row>
    <row r="19696" spans="2:12" hidden="1" outlineLevel="1">
      <c r="B19696" s="1600">
        <v>43652</v>
      </c>
      <c r="C19696" s="1732" t="s">
        <v>401</v>
      </c>
      <c r="D19696" s="1775">
        <v>90</v>
      </c>
    </row>
    <row r="19697" spans="2:11" hidden="1" outlineLevel="1">
      <c r="B19697" s="1600">
        <v>43652</v>
      </c>
      <c r="C19697" s="1732" t="s">
        <v>11181</v>
      </c>
      <c r="D19697" s="1775">
        <v>240</v>
      </c>
      <c r="K19697" s="13"/>
    </row>
    <row r="19698" spans="2:11" hidden="1" outlineLevel="1">
      <c r="B19698" s="1600">
        <v>43652</v>
      </c>
      <c r="C19698" s="1754" t="s">
        <v>114</v>
      </c>
      <c r="D19698" s="1755">
        <v>190</v>
      </c>
    </row>
    <row r="19699" spans="2:11" hidden="1" outlineLevel="1">
      <c r="B19699" s="1600">
        <v>43652</v>
      </c>
      <c r="C19699" s="1754" t="s">
        <v>151</v>
      </c>
      <c r="D19699" s="1755">
        <v>370</v>
      </c>
    </row>
    <row r="19700" spans="2:11" hidden="1" outlineLevel="1">
      <c r="B19700" s="1600">
        <v>43652</v>
      </c>
      <c r="C19700" s="1754" t="s">
        <v>23</v>
      </c>
      <c r="D19700" s="1755">
        <v>700</v>
      </c>
    </row>
    <row r="19701" spans="2:11" hidden="1" outlineLevel="1">
      <c r="B19701" s="1600">
        <v>43653</v>
      </c>
      <c r="C19701" s="956" t="s">
        <v>3053</v>
      </c>
      <c r="D19701" s="1193">
        <v>100</v>
      </c>
      <c r="I19701" s="72"/>
      <c r="K19701" s="2"/>
    </row>
    <row r="19702" spans="2:11" hidden="1" outlineLevel="1">
      <c r="B19702" s="1600">
        <v>43653</v>
      </c>
      <c r="C19702" s="1732" t="s">
        <v>8644</v>
      </c>
      <c r="D19702" s="1602">
        <v>600</v>
      </c>
      <c r="I19702" s="32"/>
      <c r="K19702" s="2"/>
    </row>
    <row r="19703" spans="2:11" hidden="1" outlineLevel="1">
      <c r="B19703" s="1600">
        <v>43653</v>
      </c>
      <c r="C19703" s="1732" t="s">
        <v>246</v>
      </c>
      <c r="D19703" s="1602">
        <v>90</v>
      </c>
    </row>
    <row r="19704" spans="2:11" hidden="1" outlineLevel="1">
      <c r="B19704" s="1600">
        <v>43653</v>
      </c>
      <c r="C19704" s="1732" t="s">
        <v>12</v>
      </c>
      <c r="D19704" s="1602">
        <v>110</v>
      </c>
    </row>
    <row r="19705" spans="2:11" hidden="1" outlineLevel="1">
      <c r="B19705" s="1600">
        <v>43653</v>
      </c>
      <c r="C19705" s="1732" t="s">
        <v>2164</v>
      </c>
      <c r="D19705" s="1602">
        <v>300</v>
      </c>
    </row>
    <row r="19706" spans="2:11" hidden="1" outlineLevel="1">
      <c r="B19706" s="1600">
        <v>43653</v>
      </c>
      <c r="C19706" s="1" t="s">
        <v>996</v>
      </c>
      <c r="D19706" s="2">
        <v>100</v>
      </c>
      <c r="E19706" s="956"/>
    </row>
    <row r="19707" spans="2:11" hidden="1" outlineLevel="1">
      <c r="B19707" s="1600">
        <v>43653</v>
      </c>
      <c r="C19707" s="1732" t="s">
        <v>11173</v>
      </c>
      <c r="D19707" s="1775">
        <v>300</v>
      </c>
      <c r="E19707" s="956"/>
    </row>
    <row r="19708" spans="2:11" hidden="1" outlineLevel="1">
      <c r="B19708" s="1600">
        <v>43653</v>
      </c>
      <c r="C19708" s="1" t="s">
        <v>401</v>
      </c>
      <c r="D19708" s="2">
        <v>50</v>
      </c>
    </row>
    <row r="19709" spans="2:11" hidden="1" outlineLevel="1">
      <c r="B19709" s="1600">
        <v>43654</v>
      </c>
      <c r="C19709" s="1754" t="s">
        <v>525</v>
      </c>
      <c r="D19709" s="1755">
        <v>220</v>
      </c>
      <c r="F19709" s="1193"/>
      <c r="G19709" s="1193"/>
      <c r="H19709" s="2"/>
      <c r="I19709" s="2"/>
    </row>
    <row r="19710" spans="2:11" hidden="1" outlineLevel="1">
      <c r="B19710" s="1600">
        <v>43654</v>
      </c>
      <c r="C19710" s="1754" t="s">
        <v>51</v>
      </c>
      <c r="D19710" s="1755">
        <v>200</v>
      </c>
      <c r="E19710" s="956"/>
      <c r="F19710" s="1193"/>
      <c r="G19710" s="1193"/>
      <c r="H19710" s="2"/>
      <c r="I19710" s="2"/>
    </row>
    <row r="19711" spans="2:11" hidden="1" outlineLevel="1">
      <c r="B19711" s="1600">
        <v>43654</v>
      </c>
      <c r="C19711" s="1754" t="s">
        <v>114</v>
      </c>
      <c r="D19711" s="1755">
        <v>90</v>
      </c>
      <c r="F19711" s="956"/>
      <c r="G19711" s="1193"/>
      <c r="H19711" s="2"/>
      <c r="I19711" s="2"/>
    </row>
    <row r="19712" spans="2:11" hidden="1" outlineLevel="1">
      <c r="B19712" s="1600">
        <v>43654</v>
      </c>
      <c r="C19712" s="1754" t="s">
        <v>18</v>
      </c>
      <c r="D19712" s="1755">
        <v>60</v>
      </c>
      <c r="F19712" s="1193"/>
      <c r="G19712" s="1193"/>
      <c r="H19712" s="2"/>
      <c r="I19712" s="2"/>
    </row>
    <row r="19713" spans="2:9" hidden="1" outlineLevel="1">
      <c r="B19713" s="1600">
        <v>43655</v>
      </c>
      <c r="C19713" s="1754" t="s">
        <v>525</v>
      </c>
      <c r="D19713" s="1755">
        <v>170</v>
      </c>
      <c r="F19713" s="1193"/>
      <c r="G19713" s="1193"/>
      <c r="H19713" s="2"/>
      <c r="I19713" s="2"/>
    </row>
    <row r="19714" spans="2:9" hidden="1" outlineLevel="1">
      <c r="B19714" s="1600">
        <v>43655</v>
      </c>
      <c r="C19714" s="956" t="s">
        <v>401</v>
      </c>
      <c r="D19714" s="1193">
        <v>48</v>
      </c>
      <c r="F19714" s="956"/>
      <c r="G19714" s="1193"/>
      <c r="H19714" s="2"/>
      <c r="I19714" s="2"/>
    </row>
    <row r="19715" spans="2:9" hidden="1" outlineLevel="1">
      <c r="B19715" s="1600">
        <v>43655</v>
      </c>
      <c r="C19715" s="1732" t="s">
        <v>850</v>
      </c>
      <c r="D19715" s="1602">
        <v>10</v>
      </c>
      <c r="F19715" s="956"/>
      <c r="G19715" s="1193"/>
      <c r="H19715" s="2"/>
      <c r="I19715" s="2"/>
    </row>
    <row r="19716" spans="2:9" hidden="1" outlineLevel="1">
      <c r="B19716" s="1600">
        <v>43655</v>
      </c>
      <c r="C19716" s="1732" t="s">
        <v>18</v>
      </c>
      <c r="D19716" s="1602">
        <v>132</v>
      </c>
      <c r="F19716" s="956"/>
      <c r="G19716" s="1193"/>
      <c r="H19716" s="2"/>
    </row>
    <row r="19717" spans="2:9" hidden="1" outlineLevel="1">
      <c r="B19717" s="1600">
        <v>43655</v>
      </c>
      <c r="C19717" s="1732" t="s">
        <v>23</v>
      </c>
      <c r="D19717" s="1602">
        <v>110</v>
      </c>
      <c r="F19717" s="1722"/>
      <c r="G19717" s="1728"/>
      <c r="H19717" s="2"/>
    </row>
    <row r="19718" spans="2:9" hidden="1" outlineLevel="1">
      <c r="B19718" s="1600">
        <v>43656</v>
      </c>
      <c r="C19718" s="1732" t="s">
        <v>525</v>
      </c>
      <c r="D19718" s="1602">
        <v>160</v>
      </c>
      <c r="F19718" s="956"/>
      <c r="G19718" s="1193"/>
      <c r="H19718" s="7"/>
    </row>
    <row r="19719" spans="2:9" hidden="1" outlineLevel="1">
      <c r="B19719" s="1600">
        <v>43656</v>
      </c>
      <c r="C19719" s="1" t="s">
        <v>246</v>
      </c>
      <c r="D19719" s="2">
        <v>180</v>
      </c>
      <c r="F19719" s="1722"/>
      <c r="G19719" s="1728"/>
      <c r="H19719" s="7"/>
    </row>
    <row r="19720" spans="2:9" hidden="1" outlineLevel="1">
      <c r="B19720" s="1600">
        <v>43656</v>
      </c>
      <c r="C19720" s="1732" t="s">
        <v>172</v>
      </c>
      <c r="D19720" s="1775">
        <v>30</v>
      </c>
      <c r="F19720" s="956"/>
      <c r="G19720" s="956"/>
      <c r="H19720" s="7"/>
    </row>
    <row r="19721" spans="2:9" hidden="1" outlineLevel="1">
      <c r="B19721" s="1600">
        <v>43656</v>
      </c>
      <c r="C19721" s="1" t="s">
        <v>12</v>
      </c>
      <c r="D19721" s="2">
        <v>60</v>
      </c>
      <c r="F19721" s="1193"/>
      <c r="G19721" s="1193"/>
    </row>
    <row r="19722" spans="2:9" hidden="1" outlineLevel="1">
      <c r="B19722" s="1600">
        <v>43656</v>
      </c>
      <c r="C19722" s="1754" t="s">
        <v>23</v>
      </c>
      <c r="D19722" s="1755">
        <v>270</v>
      </c>
    </row>
    <row r="19723" spans="2:9" hidden="1" outlineLevel="1">
      <c r="B19723" s="1600">
        <v>43657</v>
      </c>
      <c r="C19723" s="1754" t="s">
        <v>525</v>
      </c>
      <c r="D19723" s="1755">
        <v>190</v>
      </c>
      <c r="E19723" s="956"/>
    </row>
    <row r="19724" spans="2:9" hidden="1" outlineLevel="1">
      <c r="B19724" s="1600">
        <v>43657</v>
      </c>
      <c r="C19724" s="956" t="s">
        <v>23</v>
      </c>
      <c r="D19724" s="1193">
        <v>140</v>
      </c>
      <c r="E19724" s="956"/>
    </row>
    <row r="19725" spans="2:9" hidden="1" outlineLevel="1">
      <c r="B19725" s="1600">
        <v>43657</v>
      </c>
      <c r="C19725" s="1732" t="s">
        <v>246</v>
      </c>
      <c r="D19725" s="1602">
        <v>80</v>
      </c>
      <c r="F19725" s="956"/>
      <c r="G19725" s="1193"/>
    </row>
    <row r="19726" spans="2:9" hidden="1" outlineLevel="1">
      <c r="B19726" s="1600">
        <v>43657</v>
      </c>
      <c r="C19726" s="1732" t="s">
        <v>220</v>
      </c>
      <c r="D19726" s="1602">
        <v>20</v>
      </c>
      <c r="E19726" s="956"/>
      <c r="F19726" s="956"/>
      <c r="G19726" s="1193"/>
    </row>
    <row r="19727" spans="2:9" hidden="1" outlineLevel="1">
      <c r="B19727" s="1600">
        <v>43657</v>
      </c>
      <c r="C19727" s="1732" t="s">
        <v>10326</v>
      </c>
      <c r="D19727" s="1602">
        <v>150</v>
      </c>
      <c r="F19727" s="1193"/>
      <c r="G19727" s="1193"/>
    </row>
    <row r="19728" spans="2:9" hidden="1" outlineLevel="1">
      <c r="B19728" s="1600">
        <v>43658</v>
      </c>
      <c r="C19728" s="1732" t="s">
        <v>525</v>
      </c>
      <c r="D19728" s="1602">
        <v>180</v>
      </c>
      <c r="E19728" s="956"/>
      <c r="F19728" s="956"/>
      <c r="G19728" s="956"/>
    </row>
    <row r="19729" spans="2:15" hidden="1" outlineLevel="1">
      <c r="B19729" s="1600">
        <v>43658</v>
      </c>
      <c r="C19729" s="1" t="s">
        <v>2625</v>
      </c>
      <c r="D19729" s="2">
        <v>390</v>
      </c>
      <c r="F19729" s="1193"/>
      <c r="G19729" s="956"/>
    </row>
    <row r="19730" spans="2:15" hidden="1" outlineLevel="1">
      <c r="B19730" s="1600">
        <v>43658</v>
      </c>
      <c r="C19730" s="1732" t="s">
        <v>23</v>
      </c>
      <c r="D19730" s="1775">
        <v>60</v>
      </c>
      <c r="E19730" s="956"/>
      <c r="F19730" s="1730"/>
      <c r="G19730" s="1193"/>
    </row>
    <row r="19731" spans="2:15" hidden="1" outlineLevel="1">
      <c r="B19731" s="1600">
        <v>43658</v>
      </c>
      <c r="C19731" s="1" t="s">
        <v>111</v>
      </c>
      <c r="D19731" s="2">
        <v>50</v>
      </c>
      <c r="F19731" s="956"/>
      <c r="G19731" s="956"/>
    </row>
    <row r="19732" spans="2:15" hidden="1" outlineLevel="1">
      <c r="B19732" s="1600">
        <v>43658</v>
      </c>
      <c r="C19732" s="1754" t="s">
        <v>246</v>
      </c>
      <c r="D19732" s="1755">
        <v>100</v>
      </c>
      <c r="F19732" s="956"/>
      <c r="G19732" s="1193"/>
    </row>
    <row r="19733" spans="2:15" hidden="1" outlineLevel="1">
      <c r="B19733" s="1600">
        <v>43658</v>
      </c>
      <c r="C19733" s="1754" t="s">
        <v>7102</v>
      </c>
      <c r="D19733" s="1755">
        <v>220</v>
      </c>
      <c r="F19733" s="1731"/>
      <c r="G19733" s="1193"/>
    </row>
    <row r="19734" spans="2:15" hidden="1" outlineLevel="1">
      <c r="B19734" s="1600">
        <v>43659</v>
      </c>
      <c r="C19734" s="1754" t="s">
        <v>187</v>
      </c>
      <c r="D19734" s="1755">
        <v>180</v>
      </c>
      <c r="F19734" s="956"/>
      <c r="G19734" s="956"/>
    </row>
    <row r="19735" spans="2:15" hidden="1" outlineLevel="1">
      <c r="B19735" s="1600">
        <v>43659</v>
      </c>
      <c r="C19735" s="1" t="s">
        <v>11204</v>
      </c>
      <c r="D19735" s="2">
        <v>140</v>
      </c>
      <c r="E19735" s="956"/>
      <c r="F19735" s="956"/>
      <c r="G19735" s="1193"/>
      <c r="H19735" s="2"/>
      <c r="J19735"/>
      <c r="K19735"/>
      <c r="L19735"/>
      <c r="M19735"/>
      <c r="N19735"/>
      <c r="O19735"/>
    </row>
    <row r="19736" spans="2:15" hidden="1" outlineLevel="1">
      <c r="B19736" s="1600">
        <v>43659</v>
      </c>
      <c r="C19736" s="956" t="s">
        <v>9555</v>
      </c>
      <c r="D19736" s="1193">
        <v>50</v>
      </c>
      <c r="F19736" s="1722"/>
      <c r="G19736" s="1728"/>
      <c r="H19736" s="2"/>
    </row>
    <row r="19737" spans="2:15" hidden="1" outlineLevel="1">
      <c r="B19737" s="1600">
        <v>43659</v>
      </c>
      <c r="C19737" s="1732" t="s">
        <v>401</v>
      </c>
      <c r="D19737" s="1775">
        <v>50</v>
      </c>
      <c r="F19737" s="956"/>
      <c r="G19737" s="1193"/>
      <c r="H19737" s="7"/>
      <c r="K19737" s="2"/>
    </row>
    <row r="19738" spans="2:15" hidden="1" outlineLevel="1">
      <c r="B19738" s="1600">
        <v>43659</v>
      </c>
      <c r="C19738" s="1" t="s">
        <v>10812</v>
      </c>
      <c r="D19738" s="2">
        <v>4300</v>
      </c>
      <c r="E19738" s="956"/>
      <c r="F19738" s="1722"/>
      <c r="G19738" s="1728"/>
      <c r="H19738" s="7"/>
      <c r="K19738" s="2"/>
    </row>
    <row r="19739" spans="2:15" hidden="1" outlineLevel="1">
      <c r="B19739" s="1600">
        <v>43659</v>
      </c>
      <c r="C19739" s="1732" t="s">
        <v>4582</v>
      </c>
      <c r="D19739" s="1602">
        <v>1000</v>
      </c>
      <c r="E19739" s="956"/>
      <c r="F19739" s="956"/>
      <c r="G19739" s="956"/>
      <c r="H19739" s="7"/>
    </row>
    <row r="19740" spans="2:15" hidden="1" outlineLevel="1">
      <c r="B19740" s="1600">
        <v>43659</v>
      </c>
      <c r="C19740" s="1" t="s">
        <v>352</v>
      </c>
      <c r="D19740" s="2">
        <v>65</v>
      </c>
      <c r="F19740" s="1193"/>
      <c r="G19740" s="1193"/>
    </row>
    <row r="19741" spans="2:15" hidden="1" outlineLevel="1">
      <c r="B19741" s="1600">
        <v>43659</v>
      </c>
      <c r="C19741" s="1" t="s">
        <v>23</v>
      </c>
      <c r="D19741" s="2">
        <v>140</v>
      </c>
    </row>
    <row r="19742" spans="2:15" hidden="1" outlineLevel="1">
      <c r="B19742" s="1600">
        <v>43659</v>
      </c>
      <c r="C19742" s="1" t="s">
        <v>516</v>
      </c>
      <c r="D19742" s="2">
        <v>150</v>
      </c>
    </row>
    <row r="19743" spans="2:15" hidden="1" outlineLevel="1">
      <c r="B19743" s="1600">
        <v>43660</v>
      </c>
      <c r="C19743" s="1" t="s">
        <v>114</v>
      </c>
      <c r="D19743" s="2">
        <v>110</v>
      </c>
    </row>
    <row r="19744" spans="2:15" hidden="1" outlineLevel="1">
      <c r="B19744" s="1600">
        <v>43660</v>
      </c>
      <c r="C19744" s="1" t="s">
        <v>401</v>
      </c>
      <c r="D19744" s="2">
        <v>30</v>
      </c>
      <c r="F19744" s="956"/>
      <c r="G19744" s="1193"/>
    </row>
    <row r="19745" spans="2:10" hidden="1" outlineLevel="1">
      <c r="B19745" s="1600">
        <v>43660</v>
      </c>
      <c r="C19745" s="1732" t="s">
        <v>132</v>
      </c>
      <c r="D19745" s="1602">
        <v>300</v>
      </c>
      <c r="F19745" s="956"/>
      <c r="G19745" s="1193"/>
    </row>
    <row r="19746" spans="2:10" hidden="1" outlineLevel="1">
      <c r="B19746" s="1600">
        <v>43660</v>
      </c>
      <c r="C19746" s="1061" t="s">
        <v>23</v>
      </c>
      <c r="D19746" s="1415">
        <v>105</v>
      </c>
      <c r="F19746" s="1193"/>
      <c r="G19746" s="1193"/>
    </row>
    <row r="19747" spans="2:10" hidden="1" outlineLevel="1">
      <c r="B19747" s="1600">
        <v>43661</v>
      </c>
      <c r="C19747" s="1061" t="s">
        <v>525</v>
      </c>
      <c r="D19747" s="1415">
        <v>200</v>
      </c>
      <c r="E19747" s="956"/>
      <c r="F19747" s="956"/>
      <c r="G19747" s="956"/>
    </row>
    <row r="19748" spans="2:10" hidden="1" outlineLevel="1">
      <c r="B19748" s="1600">
        <v>43661</v>
      </c>
      <c r="C19748" s="956" t="s">
        <v>2853</v>
      </c>
      <c r="D19748" s="1775">
        <v>50</v>
      </c>
      <c r="E19748" s="956"/>
      <c r="F19748" s="1193"/>
      <c r="G19748" s="956"/>
    </row>
    <row r="19749" spans="2:10" hidden="1" outlineLevel="1">
      <c r="B19749" s="1600">
        <v>43661</v>
      </c>
      <c r="C19749" s="1754" t="s">
        <v>51</v>
      </c>
      <c r="D19749" s="1755">
        <v>40</v>
      </c>
      <c r="E19749" s="956"/>
      <c r="F19749" s="956"/>
      <c r="G19749" s="1193"/>
      <c r="H19749" s="2"/>
    </row>
    <row r="19750" spans="2:10" hidden="1" outlineLevel="1">
      <c r="B19750" s="1600">
        <v>43661</v>
      </c>
      <c r="C19750" s="956" t="s">
        <v>205</v>
      </c>
      <c r="D19750" s="1193">
        <v>50</v>
      </c>
      <c r="F19750" s="1722"/>
      <c r="G19750" s="1728"/>
      <c r="H19750" s="2"/>
    </row>
    <row r="19751" spans="2:10" hidden="1" outlineLevel="1">
      <c r="B19751" s="1600">
        <v>43661</v>
      </c>
      <c r="C19751" s="1" t="s">
        <v>23</v>
      </c>
      <c r="D19751" s="2">
        <v>110</v>
      </c>
      <c r="E19751" s="956"/>
      <c r="F19751" s="956"/>
      <c r="G19751" s="1193"/>
      <c r="H19751" s="7"/>
    </row>
    <row r="19752" spans="2:10" hidden="1" outlineLevel="1">
      <c r="B19752" s="1600">
        <v>43661</v>
      </c>
      <c r="C19752" s="1" t="s">
        <v>246</v>
      </c>
      <c r="D19752" s="2">
        <v>100</v>
      </c>
      <c r="E19752" s="956"/>
      <c r="F19752" s="1722"/>
      <c r="G19752" s="1728"/>
      <c r="H19752" s="7"/>
    </row>
    <row r="19753" spans="2:10" hidden="1" outlineLevel="1">
      <c r="B19753" s="1600">
        <v>43662</v>
      </c>
      <c r="C19753" s="956" t="s">
        <v>6</v>
      </c>
      <c r="D19753" s="1602">
        <v>100</v>
      </c>
      <c r="E19753" s="1996" t="s">
        <v>11212</v>
      </c>
      <c r="F19753" s="956"/>
      <c r="G19753" s="956"/>
      <c r="H19753" s="7"/>
    </row>
    <row r="19754" spans="2:10" hidden="1" outlineLevel="1">
      <c r="B19754" s="1600">
        <v>43662</v>
      </c>
      <c r="C19754" s="1" t="s">
        <v>525</v>
      </c>
      <c r="D19754" s="2">
        <v>170</v>
      </c>
      <c r="E19754" s="956"/>
      <c r="F19754" s="1193"/>
      <c r="G19754" s="1193"/>
    </row>
    <row r="19755" spans="2:10" hidden="1" outlineLevel="1">
      <c r="B19755" s="1600">
        <v>43662</v>
      </c>
      <c r="C19755" s="1" t="s">
        <v>11208</v>
      </c>
      <c r="D19755" s="2">
        <v>320</v>
      </c>
      <c r="E19755" s="956"/>
    </row>
    <row r="19756" spans="2:10" hidden="1" outlineLevel="1">
      <c r="B19756" s="1600">
        <v>43662</v>
      </c>
      <c r="C19756" s="1" t="s">
        <v>23</v>
      </c>
      <c r="D19756" s="2">
        <v>280</v>
      </c>
      <c r="E19756" s="956"/>
    </row>
    <row r="19757" spans="2:10" hidden="1" outlineLevel="1">
      <c r="B19757" s="1600">
        <v>43662</v>
      </c>
      <c r="C19757" s="1" t="s">
        <v>57</v>
      </c>
      <c r="D19757" s="2">
        <v>500</v>
      </c>
      <c r="E19757" s="1600"/>
    </row>
    <row r="19758" spans="2:10" hidden="1" outlineLevel="1">
      <c r="B19758" s="1600">
        <v>43662</v>
      </c>
      <c r="C19758" s="1" t="s">
        <v>4068</v>
      </c>
      <c r="D19758" s="2">
        <v>60</v>
      </c>
      <c r="E19758" s="1600"/>
      <c r="F19758" s="956"/>
      <c r="G19758" s="1193"/>
      <c r="J19758" s="7"/>
    </row>
    <row r="19759" spans="2:10" hidden="1" outlineLevel="1">
      <c r="B19759" s="1600">
        <v>43663</v>
      </c>
      <c r="C19759" s="1061" t="s">
        <v>525</v>
      </c>
      <c r="D19759" s="1415">
        <v>70</v>
      </c>
      <c r="F19759" s="956"/>
      <c r="G19759" s="1193"/>
      <c r="J19759" s="7"/>
    </row>
    <row r="19760" spans="2:10" hidden="1" outlineLevel="1">
      <c r="B19760" s="1600">
        <v>43663</v>
      </c>
      <c r="C19760" s="1061" t="s">
        <v>247</v>
      </c>
      <c r="D19760" s="1415">
        <v>55</v>
      </c>
      <c r="E19760" s="1600"/>
      <c r="F19760" s="956"/>
      <c r="G19760" s="1193"/>
      <c r="H19760" s="2"/>
    </row>
    <row r="19761" spans="2:8" hidden="1" outlineLevel="1">
      <c r="B19761" s="1600">
        <v>43663</v>
      </c>
      <c r="C19761" s="956" t="s">
        <v>111</v>
      </c>
      <c r="D19761" s="1193">
        <v>50</v>
      </c>
      <c r="E19761" s="1600"/>
      <c r="F19761" s="1722"/>
      <c r="G19761" s="1728"/>
      <c r="H19761" s="2"/>
    </row>
    <row r="19762" spans="2:8" hidden="1" outlineLevel="1">
      <c r="B19762" s="1600">
        <v>43663</v>
      </c>
      <c r="C19762" s="956" t="s">
        <v>246</v>
      </c>
      <c r="D19762" s="1193">
        <v>200</v>
      </c>
      <c r="E19762" s="1600"/>
      <c r="F19762" s="956"/>
      <c r="G19762" s="1193"/>
      <c r="H19762" s="7"/>
    </row>
    <row r="19763" spans="2:8" hidden="1" outlineLevel="1">
      <c r="B19763" s="1600">
        <v>43664</v>
      </c>
      <c r="C19763" s="1732" t="s">
        <v>525</v>
      </c>
      <c r="D19763" s="1602">
        <v>500</v>
      </c>
      <c r="E19763" s="1600"/>
      <c r="F19763" s="1722"/>
      <c r="G19763" s="1728"/>
      <c r="H19763" s="7"/>
    </row>
    <row r="19764" spans="2:8" hidden="1" outlineLevel="1">
      <c r="B19764" s="1600">
        <v>43664</v>
      </c>
      <c r="C19764" s="1061" t="s">
        <v>6</v>
      </c>
      <c r="D19764" s="1415">
        <v>500</v>
      </c>
      <c r="E19764" s="1600" t="s">
        <v>11211</v>
      </c>
      <c r="F19764" s="956"/>
      <c r="G19764" s="956"/>
      <c r="H19764" s="7"/>
    </row>
    <row r="19765" spans="2:8" hidden="1" outlineLevel="1">
      <c r="B19765" s="1600">
        <v>43664</v>
      </c>
      <c r="C19765" s="1061" t="s">
        <v>2338</v>
      </c>
      <c r="D19765" s="1415">
        <v>280</v>
      </c>
      <c r="E19765" s="1600"/>
      <c r="F19765" s="1193"/>
      <c r="G19765" s="1193"/>
    </row>
    <row r="19766" spans="2:8" hidden="1" outlineLevel="1">
      <c r="B19766" s="1600">
        <v>43665</v>
      </c>
      <c r="C19766" s="956" t="s">
        <v>525</v>
      </c>
      <c r="D19766" s="1775">
        <v>2025</v>
      </c>
      <c r="E19766" s="1600"/>
    </row>
    <row r="19767" spans="2:8" hidden="1" outlineLevel="1">
      <c r="B19767" s="1600">
        <v>43665</v>
      </c>
      <c r="C19767" s="1754" t="s">
        <v>246</v>
      </c>
      <c r="D19767" s="1755">
        <v>180</v>
      </c>
    </row>
    <row r="19768" spans="2:8" hidden="1" outlineLevel="1">
      <c r="B19768" s="1600">
        <v>43665</v>
      </c>
      <c r="C19768" s="956" t="s">
        <v>7717</v>
      </c>
      <c r="D19768" s="1193">
        <v>30</v>
      </c>
    </row>
    <row r="19769" spans="2:8" hidden="1" outlineLevel="1">
      <c r="B19769" s="1600">
        <v>43666</v>
      </c>
      <c r="C19769" s="1732" t="s">
        <v>57</v>
      </c>
      <c r="D19769" s="1602">
        <v>100</v>
      </c>
      <c r="E19769" s="1193"/>
      <c r="F19769" s="956"/>
      <c r="G19769" s="1193"/>
    </row>
    <row r="19770" spans="2:8" hidden="1" outlineLevel="1">
      <c r="B19770" s="1600">
        <v>43666</v>
      </c>
      <c r="C19770" s="1732" t="s">
        <v>10812</v>
      </c>
      <c r="D19770" s="1602">
        <v>500</v>
      </c>
      <c r="E19770" s="956"/>
      <c r="F19770" s="956"/>
      <c r="G19770" s="1193"/>
    </row>
    <row r="19771" spans="2:8" hidden="1" outlineLevel="1">
      <c r="B19771" s="1600">
        <v>43666</v>
      </c>
      <c r="C19771" s="1" t="s">
        <v>4582</v>
      </c>
      <c r="D19771" s="2">
        <v>500</v>
      </c>
      <c r="E19771" s="956"/>
      <c r="F19771" s="1193"/>
      <c r="G19771" s="1193"/>
    </row>
    <row r="19772" spans="2:8" hidden="1" outlineLevel="1">
      <c r="B19772" s="1600">
        <v>43666</v>
      </c>
      <c r="C19772" s="1061" t="s">
        <v>352</v>
      </c>
      <c r="D19772" s="1415">
        <v>160</v>
      </c>
      <c r="E19772" s="956"/>
      <c r="F19772" s="956"/>
      <c r="G19772" s="956"/>
    </row>
    <row r="19773" spans="2:8" hidden="1" outlineLevel="1">
      <c r="B19773" s="1600">
        <v>43666</v>
      </c>
      <c r="C19773" s="1061" t="s">
        <v>4406</v>
      </c>
      <c r="D19773" s="1415">
        <v>1100</v>
      </c>
      <c r="E19773" s="956"/>
      <c r="F19773" s="1193"/>
      <c r="G19773" s="956"/>
    </row>
    <row r="19774" spans="2:8" hidden="1" outlineLevel="1">
      <c r="B19774" s="1600">
        <v>43666</v>
      </c>
      <c r="C19774" s="956" t="s">
        <v>111</v>
      </c>
      <c r="D19774" s="1775">
        <v>100</v>
      </c>
      <c r="E19774" s="956"/>
      <c r="F19774" s="1730"/>
      <c r="G19774" s="1193"/>
    </row>
    <row r="19775" spans="2:8" hidden="1" outlineLevel="1">
      <c r="B19775" s="1600">
        <v>43667</v>
      </c>
      <c r="C19775" s="1754" t="s">
        <v>2556</v>
      </c>
      <c r="D19775" s="1755">
        <v>300</v>
      </c>
      <c r="E19775" s="956"/>
    </row>
    <row r="19776" spans="2:8" hidden="1" outlineLevel="1">
      <c r="B19776" s="1600">
        <v>43667</v>
      </c>
      <c r="C19776" s="956" t="s">
        <v>5333</v>
      </c>
      <c r="D19776" s="1193">
        <v>200</v>
      </c>
      <c r="E19776" s="956"/>
    </row>
    <row r="19777" spans="2:5" hidden="1" outlineLevel="1">
      <c r="B19777" s="1600">
        <v>43667</v>
      </c>
      <c r="C19777" s="956" t="s">
        <v>246</v>
      </c>
      <c r="D19777" s="1602">
        <v>160</v>
      </c>
      <c r="E19777" s="956"/>
    </row>
    <row r="19778" spans="2:5" hidden="1" outlineLevel="1">
      <c r="B19778" s="1600">
        <v>43667</v>
      </c>
      <c r="C19778" s="956" t="s">
        <v>11227</v>
      </c>
      <c r="D19778" s="1602">
        <v>350</v>
      </c>
      <c r="E19778" s="956"/>
    </row>
    <row r="19779" spans="2:5" hidden="1" outlineLevel="1">
      <c r="B19779" s="1600">
        <v>43667</v>
      </c>
      <c r="C19779" s="1732" t="s">
        <v>6710</v>
      </c>
      <c r="D19779" s="1602">
        <v>750</v>
      </c>
      <c r="E19779" s="956"/>
    </row>
    <row r="19780" spans="2:5" hidden="1" outlineLevel="1">
      <c r="B19780" s="1600">
        <v>43667</v>
      </c>
      <c r="C19780" s="236" t="s">
        <v>7399</v>
      </c>
      <c r="D19780" s="1415">
        <v>100</v>
      </c>
      <c r="E19780" s="956"/>
    </row>
    <row r="19781" spans="2:5" hidden="1" outlineLevel="1">
      <c r="B19781" s="1600">
        <v>43667</v>
      </c>
      <c r="C19781" s="236" t="s">
        <v>23</v>
      </c>
      <c r="D19781" s="1415">
        <v>120</v>
      </c>
      <c r="E19781" s="1600"/>
    </row>
    <row r="19782" spans="2:5" hidden="1" outlineLevel="1">
      <c r="B19782" s="1600">
        <v>43667</v>
      </c>
      <c r="C19782" s="236" t="s">
        <v>401</v>
      </c>
      <c r="D19782" s="70">
        <v>75</v>
      </c>
    </row>
    <row r="19783" spans="2:5" hidden="1" outlineLevel="1">
      <c r="B19783" s="1600">
        <v>43668</v>
      </c>
      <c r="C19783" s="236" t="s">
        <v>525</v>
      </c>
      <c r="D19783" s="70">
        <v>200</v>
      </c>
    </row>
    <row r="19784" spans="2:5" hidden="1" outlineLevel="1">
      <c r="B19784" s="1600">
        <v>43668</v>
      </c>
      <c r="C19784" s="236" t="s">
        <v>12</v>
      </c>
      <c r="D19784" s="70">
        <v>100</v>
      </c>
    </row>
    <row r="19785" spans="2:5" hidden="1" outlineLevel="1">
      <c r="B19785" s="1600">
        <v>43668</v>
      </c>
      <c r="C19785" s="236" t="s">
        <v>114</v>
      </c>
      <c r="D19785" s="70">
        <v>100</v>
      </c>
    </row>
    <row r="19786" spans="2:5" hidden="1" outlineLevel="1">
      <c r="B19786" s="1600">
        <v>43669</v>
      </c>
      <c r="C19786" s="236" t="s">
        <v>525</v>
      </c>
      <c r="D19786" s="70">
        <v>244</v>
      </c>
    </row>
    <row r="19787" spans="2:5" hidden="1" outlineLevel="1">
      <c r="B19787" s="1600">
        <v>43669</v>
      </c>
      <c r="C19787" s="236" t="s">
        <v>11181</v>
      </c>
      <c r="D19787" s="70">
        <v>230</v>
      </c>
    </row>
    <row r="19788" spans="2:5" hidden="1" outlineLevel="1">
      <c r="B19788" s="1600">
        <v>43669</v>
      </c>
      <c r="C19788" s="236" t="s">
        <v>246</v>
      </c>
      <c r="D19788" s="70">
        <v>70</v>
      </c>
    </row>
    <row r="19789" spans="2:5" hidden="1" outlineLevel="1">
      <c r="B19789" s="1600">
        <v>43669</v>
      </c>
      <c r="C19789" s="236" t="s">
        <v>58</v>
      </c>
      <c r="D19789" s="70">
        <v>30</v>
      </c>
    </row>
    <row r="19790" spans="2:5" hidden="1" outlineLevel="1">
      <c r="B19790" s="1600">
        <v>43669</v>
      </c>
      <c r="C19790" s="236" t="s">
        <v>11244</v>
      </c>
      <c r="D19790" s="70">
        <v>230</v>
      </c>
    </row>
    <row r="19791" spans="2:5" hidden="1" outlineLevel="1">
      <c r="B19791" s="1600">
        <v>43669</v>
      </c>
      <c r="C19791" s="236" t="s">
        <v>246</v>
      </c>
      <c r="D19791" s="70">
        <v>70</v>
      </c>
    </row>
    <row r="19792" spans="2:5" hidden="1" outlineLevel="1">
      <c r="B19792" s="1600">
        <v>43670</v>
      </c>
      <c r="C19792" s="236" t="s">
        <v>525</v>
      </c>
      <c r="D19792" s="70">
        <v>220</v>
      </c>
    </row>
    <row r="19793" spans="2:4" hidden="1" outlineLevel="1">
      <c r="B19793" s="1600">
        <v>43670</v>
      </c>
      <c r="C19793" s="236" t="s">
        <v>12</v>
      </c>
      <c r="D19793" s="70">
        <v>180</v>
      </c>
    </row>
    <row r="19794" spans="2:4" hidden="1" outlineLevel="1">
      <c r="B19794" s="1600">
        <v>43670</v>
      </c>
      <c r="C19794" s="236" t="s">
        <v>246</v>
      </c>
      <c r="D19794" s="2">
        <v>200</v>
      </c>
    </row>
    <row r="19795" spans="2:4" hidden="1" outlineLevel="1">
      <c r="B19795" s="1600">
        <v>43670</v>
      </c>
      <c r="C19795" s="1" t="s">
        <v>23</v>
      </c>
      <c r="D19795" s="2">
        <v>60</v>
      </c>
    </row>
    <row r="19796" spans="2:4" hidden="1" outlineLevel="1">
      <c r="B19796" s="1600">
        <v>43670</v>
      </c>
      <c r="C19796" s="236" t="s">
        <v>4391</v>
      </c>
      <c r="D19796" s="70">
        <v>50</v>
      </c>
    </row>
    <row r="19797" spans="2:4" hidden="1" outlineLevel="1">
      <c r="B19797" s="1600">
        <v>43670</v>
      </c>
      <c r="C19797" s="1" t="s">
        <v>81</v>
      </c>
      <c r="D19797" s="2">
        <v>100</v>
      </c>
    </row>
    <row r="19798" spans="2:4" hidden="1" outlineLevel="1">
      <c r="B19798" s="1600">
        <v>43671</v>
      </c>
      <c r="C19798" s="1" t="s">
        <v>172</v>
      </c>
      <c r="D19798" s="2">
        <v>40</v>
      </c>
    </row>
    <row r="19799" spans="2:4" hidden="1" outlineLevel="1">
      <c r="B19799" s="1600">
        <v>43671</v>
      </c>
      <c r="C19799" s="1" t="s">
        <v>5295</v>
      </c>
      <c r="D19799" s="2">
        <v>170</v>
      </c>
    </row>
    <row r="19800" spans="2:4" hidden="1" outlineLevel="1">
      <c r="B19800" s="1600">
        <v>43671</v>
      </c>
      <c r="C19800" s="1" t="s">
        <v>187</v>
      </c>
      <c r="D19800" s="2">
        <v>200</v>
      </c>
    </row>
    <row r="19801" spans="2:4" hidden="1" outlineLevel="1">
      <c r="B19801" s="1600">
        <v>43671</v>
      </c>
      <c r="C19801" s="1" t="s">
        <v>6920</v>
      </c>
      <c r="D19801" s="2">
        <v>450</v>
      </c>
    </row>
    <row r="19802" spans="2:4" hidden="1" outlineLevel="1">
      <c r="B19802" s="1600">
        <v>43671</v>
      </c>
      <c r="C19802" s="1" t="s">
        <v>18</v>
      </c>
      <c r="D19802" s="2">
        <v>500</v>
      </c>
    </row>
    <row r="19803" spans="2:4" hidden="1" outlineLevel="1">
      <c r="B19803" s="1600">
        <v>43671</v>
      </c>
      <c r="C19803" s="1" t="s">
        <v>9233</v>
      </c>
      <c r="D19803" s="2">
        <v>1400</v>
      </c>
    </row>
    <row r="19804" spans="2:4" hidden="1" outlineLevel="1">
      <c r="B19804" s="1600">
        <v>43671</v>
      </c>
      <c r="C19804" s="1" t="s">
        <v>8090</v>
      </c>
      <c r="D19804" s="2">
        <v>2100</v>
      </c>
    </row>
    <row r="19805" spans="2:4" hidden="1" outlineLevel="1">
      <c r="B19805" s="1600">
        <v>43671</v>
      </c>
      <c r="C19805" s="1" t="s">
        <v>11245</v>
      </c>
      <c r="D19805" s="2">
        <v>30</v>
      </c>
    </row>
    <row r="19806" spans="2:4" hidden="1" outlineLevel="1">
      <c r="B19806" s="1600">
        <v>43672</v>
      </c>
      <c r="C19806" s="1" t="s">
        <v>286</v>
      </c>
      <c r="D19806" s="2">
        <v>500</v>
      </c>
    </row>
    <row r="19807" spans="2:4" hidden="1" outlineLevel="1">
      <c r="B19807" s="1600">
        <v>43672</v>
      </c>
      <c r="C19807" s="1" t="s">
        <v>114</v>
      </c>
      <c r="D19807" s="2">
        <v>50</v>
      </c>
    </row>
    <row r="19808" spans="2:4" hidden="1" outlineLevel="1">
      <c r="B19808" s="1600">
        <v>43674</v>
      </c>
      <c r="C19808" s="1" t="s">
        <v>11245</v>
      </c>
      <c r="D19808" s="2">
        <v>36</v>
      </c>
    </row>
    <row r="19809" spans="2:5" hidden="1" outlineLevel="1">
      <c r="B19809" s="1600">
        <v>43674</v>
      </c>
      <c r="C19809" s="1" t="s">
        <v>367</v>
      </c>
      <c r="D19809" s="2">
        <v>14</v>
      </c>
    </row>
    <row r="19810" spans="2:5" hidden="1" outlineLevel="1">
      <c r="B19810" s="1600">
        <v>43674</v>
      </c>
      <c r="C19810" s="1" t="s">
        <v>5295</v>
      </c>
      <c r="D19810" s="2">
        <v>170</v>
      </c>
    </row>
    <row r="19811" spans="2:5" hidden="1" outlineLevel="1">
      <c r="B19811" s="1600">
        <v>43674</v>
      </c>
      <c r="C19811" s="1" t="s">
        <v>172</v>
      </c>
      <c r="D19811" s="2">
        <v>160</v>
      </c>
    </row>
    <row r="19812" spans="2:5" hidden="1" outlineLevel="1">
      <c r="B19812" s="1600">
        <v>43674</v>
      </c>
      <c r="C19812" s="1" t="s">
        <v>516</v>
      </c>
      <c r="D19812" s="2">
        <v>50</v>
      </c>
    </row>
    <row r="19813" spans="2:5" hidden="1" outlineLevel="1">
      <c r="B19813" s="1600">
        <v>43674</v>
      </c>
      <c r="C19813" s="1" t="s">
        <v>10805</v>
      </c>
      <c r="D19813" s="2">
        <v>700</v>
      </c>
    </row>
    <row r="19814" spans="2:5" hidden="1" outlineLevel="1">
      <c r="B19814" s="1600">
        <v>43675</v>
      </c>
      <c r="C19814" s="1" t="s">
        <v>525</v>
      </c>
      <c r="D19814" s="2">
        <v>190</v>
      </c>
    </row>
    <row r="19815" spans="2:5" hidden="1" outlineLevel="1">
      <c r="B19815" s="1600">
        <v>43675</v>
      </c>
      <c r="C19815" s="1" t="s">
        <v>12</v>
      </c>
      <c r="D19815" s="2">
        <v>60</v>
      </c>
    </row>
    <row r="19816" spans="2:5" hidden="1" outlineLevel="1">
      <c r="B19816" s="1600">
        <v>43675</v>
      </c>
      <c r="C19816" s="1" t="s">
        <v>11247</v>
      </c>
      <c r="D19816" s="2">
        <v>100</v>
      </c>
    </row>
    <row r="19817" spans="2:5" hidden="1" outlineLevel="1">
      <c r="B19817" s="1600">
        <v>43675</v>
      </c>
      <c r="C19817" s="1" t="s">
        <v>401</v>
      </c>
      <c r="D19817" s="2">
        <v>70</v>
      </c>
    </row>
    <row r="19818" spans="2:5" hidden="1" outlineLevel="1">
      <c r="B19818" s="1600">
        <v>43675</v>
      </c>
      <c r="C19818" s="1" t="s">
        <v>111</v>
      </c>
      <c r="D19818" s="2">
        <v>50</v>
      </c>
    </row>
    <row r="19819" spans="2:5" hidden="1" outlineLevel="1">
      <c r="B19819" s="1600">
        <v>43676</v>
      </c>
      <c r="C19819" s="1" t="s">
        <v>525</v>
      </c>
      <c r="D19819" s="2">
        <v>180</v>
      </c>
      <c r="E19819" s="1997"/>
    </row>
    <row r="19820" spans="2:5" hidden="1" outlineLevel="1">
      <c r="B19820" s="1600">
        <v>43676</v>
      </c>
      <c r="C19820" s="1" t="s">
        <v>12</v>
      </c>
      <c r="D19820" s="2">
        <v>90</v>
      </c>
    </row>
    <row r="19821" spans="2:5" hidden="1" outlineLevel="1">
      <c r="B19821" s="1600">
        <v>43676</v>
      </c>
      <c r="C19821" s="1" t="s">
        <v>1254</v>
      </c>
      <c r="D19821" s="2">
        <v>55</v>
      </c>
    </row>
    <row r="19822" spans="2:5" hidden="1" outlineLevel="1">
      <c r="B19822" s="1600">
        <v>43676</v>
      </c>
      <c r="C19822" s="1" t="s">
        <v>51</v>
      </c>
      <c r="D19822" s="2">
        <v>340</v>
      </c>
    </row>
    <row r="19823" spans="2:5" hidden="1" outlineLevel="1">
      <c r="B19823" s="1600">
        <v>43676</v>
      </c>
      <c r="C19823" s="1" t="s">
        <v>401</v>
      </c>
      <c r="D19823" s="2">
        <v>50</v>
      </c>
    </row>
    <row r="19824" spans="2:5" hidden="1" outlineLevel="1">
      <c r="B19824" s="1600">
        <v>43677</v>
      </c>
      <c r="C19824" s="1" t="s">
        <v>220</v>
      </c>
      <c r="D19824" s="2">
        <v>30</v>
      </c>
    </row>
    <row r="19825" spans="1:12" hidden="1" outlineLevel="1">
      <c r="B19825" s="1600">
        <v>43677</v>
      </c>
      <c r="C19825" s="1" t="s">
        <v>114</v>
      </c>
      <c r="D19825" s="2">
        <v>90</v>
      </c>
    </row>
    <row r="19826" spans="1:12" hidden="1" outlineLevel="1">
      <c r="B19826" s="1600">
        <v>43677</v>
      </c>
      <c r="C19826" s="1" t="s">
        <v>23</v>
      </c>
      <c r="D19826" s="2">
        <v>65</v>
      </c>
      <c r="E19826" s="1" t="s">
        <v>3088</v>
      </c>
    </row>
    <row r="19827" spans="1:12" hidden="1" outlineLevel="1">
      <c r="B19827" s="1600">
        <v>43677</v>
      </c>
      <c r="C19827" s="1" t="s">
        <v>111</v>
      </c>
      <c r="D19827" s="2">
        <v>50</v>
      </c>
      <c r="E19827" s="1">
        <v>10080</v>
      </c>
    </row>
    <row r="19828" spans="1:12" collapsed="1">
      <c r="B19828" s="1600"/>
    </row>
    <row r="19829" spans="1:12">
      <c r="B19829" s="2472">
        <v>43678</v>
      </c>
      <c r="C19829" s="2472"/>
      <c r="D19829" s="2472"/>
      <c r="E19829" s="2472"/>
      <c r="F19829" s="2472"/>
      <c r="G19829" s="2472"/>
      <c r="H19829" s="2472"/>
      <c r="I19829" s="2472"/>
      <c r="J19829" s="2472"/>
      <c r="K19829" s="2472"/>
      <c r="L19829" s="2472"/>
    </row>
    <row r="19830" spans="1:12" hidden="1" outlineLevel="1">
      <c r="B19830" s="2473" t="s">
        <v>0</v>
      </c>
      <c r="C19830" s="2473"/>
      <c r="D19830" s="2473"/>
      <c r="I19830" s="249"/>
      <c r="J19830" s="236"/>
      <c r="K19830" s="2"/>
    </row>
    <row r="19831" spans="1:12" hidden="1" outlineLevel="1">
      <c r="B19831" s="3" t="s">
        <v>115</v>
      </c>
      <c r="C19831" s="3" t="s">
        <v>116</v>
      </c>
      <c r="D19831" s="4" t="s">
        <v>4</v>
      </c>
      <c r="I19831" s="249"/>
      <c r="J19831" s="236"/>
      <c r="K19831" s="2"/>
    </row>
    <row r="19832" spans="1:12" hidden="1" outlineLevel="1">
      <c r="A19832" s="438" t="s">
        <v>421</v>
      </c>
      <c r="B19832" s="1323">
        <v>43678</v>
      </c>
      <c r="C19832" s="463" t="s">
        <v>11281</v>
      </c>
      <c r="D19832" s="1002">
        <v>1000</v>
      </c>
      <c r="E19832" s="28"/>
      <c r="K19832" s="70"/>
    </row>
    <row r="19833" spans="1:12" hidden="1" outlineLevel="1">
      <c r="A19833" s="438" t="s">
        <v>421</v>
      </c>
      <c r="B19833" s="1323">
        <v>43678</v>
      </c>
      <c r="C19833" s="463" t="s">
        <v>11282</v>
      </c>
      <c r="D19833" s="1002">
        <v>2415</v>
      </c>
      <c r="E19833" s="28"/>
      <c r="K19833" s="70"/>
    </row>
    <row r="19834" spans="1:12" hidden="1" outlineLevel="1">
      <c r="A19834" s="438" t="s">
        <v>421</v>
      </c>
      <c r="B19834" s="1323">
        <v>43678</v>
      </c>
      <c r="C19834" s="463" t="s">
        <v>11283</v>
      </c>
      <c r="D19834" s="1002">
        <v>1000</v>
      </c>
      <c r="E19834" s="28"/>
      <c r="K19834" s="70"/>
    </row>
    <row r="19835" spans="1:12" hidden="1" outlineLevel="1">
      <c r="A19835" s="438" t="s">
        <v>421</v>
      </c>
      <c r="B19835" s="1323">
        <v>43678</v>
      </c>
      <c r="C19835" s="463" t="s">
        <v>11284</v>
      </c>
      <c r="D19835" s="1002">
        <v>2100</v>
      </c>
      <c r="E19835" s="28"/>
      <c r="K19835" s="70"/>
    </row>
    <row r="19836" spans="1:12" hidden="1" outlineLevel="1">
      <c r="A19836" s="438" t="s">
        <v>421</v>
      </c>
      <c r="B19836" s="1323">
        <v>43681</v>
      </c>
      <c r="C19836" s="1324" t="s">
        <v>6</v>
      </c>
      <c r="D19836" s="1325">
        <v>5000</v>
      </c>
      <c r="E19836" s="28" t="s">
        <v>11290</v>
      </c>
      <c r="K19836" s="70"/>
    </row>
    <row r="19837" spans="1:12" hidden="1" outlineLevel="1">
      <c r="A19837" s="438" t="s">
        <v>421</v>
      </c>
      <c r="B19837" s="1323" t="s">
        <v>608</v>
      </c>
      <c r="C19837" s="554" t="s">
        <v>475</v>
      </c>
      <c r="D19837" s="1492" t="s">
        <v>608</v>
      </c>
      <c r="E19837" s="1902"/>
      <c r="F19837" s="298" t="s">
        <v>4856</v>
      </c>
      <c r="G19837" s="298" t="s">
        <v>3065</v>
      </c>
      <c r="I19837" s="72"/>
      <c r="K19837" s="70"/>
    </row>
    <row r="19838" spans="1:12" hidden="1" outlineLevel="1">
      <c r="A19838" s="438" t="s">
        <v>421</v>
      </c>
      <c r="B19838" s="1323">
        <v>43680</v>
      </c>
      <c r="C19838" s="554" t="s">
        <v>8676</v>
      </c>
      <c r="D19838" s="1325">
        <v>630</v>
      </c>
      <c r="E19838" s="184"/>
      <c r="F19838" s="1119" t="s">
        <v>3632</v>
      </c>
      <c r="G19838" s="1146" t="str">
        <f>D19840</f>
        <v>Nil</v>
      </c>
      <c r="I19838" s="72"/>
      <c r="K19838" s="70"/>
    </row>
    <row r="19839" spans="1:12" hidden="1" outlineLevel="1">
      <c r="A19839" s="714" t="s">
        <v>11221</v>
      </c>
      <c r="B19839" s="1326" t="s">
        <v>608</v>
      </c>
      <c r="C19839" s="1327" t="s">
        <v>6501</v>
      </c>
      <c r="D19839" s="1328" t="s">
        <v>608</v>
      </c>
      <c r="E19839" s="72"/>
      <c r="F19839" s="772" t="s">
        <v>9394</v>
      </c>
      <c r="G19839" s="773">
        <f>D19870</f>
        <v>180</v>
      </c>
      <c r="I19839" s="72"/>
      <c r="K19839" s="70"/>
    </row>
    <row r="19840" spans="1:12" hidden="1" outlineLevel="1">
      <c r="A19840" s="709" t="s">
        <v>7600</v>
      </c>
      <c r="B19840" s="710" t="s">
        <v>608</v>
      </c>
      <c r="C19840" s="711" t="s">
        <v>10493</v>
      </c>
      <c r="D19840" s="590" t="s">
        <v>608</v>
      </c>
      <c r="E19840" s="72"/>
      <c r="F19840" s="772" t="s">
        <v>112</v>
      </c>
      <c r="G19840" s="773">
        <f>D19868</f>
        <v>774</v>
      </c>
      <c r="I19840" s="72"/>
      <c r="K19840" s="70"/>
    </row>
    <row r="19841" spans="1:12" hidden="1" outlineLevel="1">
      <c r="A19841" s="709" t="s">
        <v>7600</v>
      </c>
      <c r="B19841" s="710" t="s">
        <v>608</v>
      </c>
      <c r="C19841" s="711" t="s">
        <v>8992</v>
      </c>
      <c r="D19841" s="1901" t="s">
        <v>608</v>
      </c>
      <c r="E19841" s="72"/>
      <c r="F19841" s="772" t="s">
        <v>6</v>
      </c>
      <c r="G19841" s="1146">
        <f>D19836</f>
        <v>5000</v>
      </c>
      <c r="I19841" s="72"/>
      <c r="K19841" s="70"/>
    </row>
    <row r="19842" spans="1:12" hidden="1" outlineLevel="1">
      <c r="A19842" s="709" t="s">
        <v>7600</v>
      </c>
      <c r="B19842" s="710" t="s">
        <v>608</v>
      </c>
      <c r="C19842" s="711" t="s">
        <v>8991</v>
      </c>
      <c r="D19842" s="1901" t="s">
        <v>608</v>
      </c>
      <c r="E19842" s="72"/>
      <c r="F19842" s="772" t="s">
        <v>3732</v>
      </c>
      <c r="G19842" s="773">
        <f>D19832</f>
        <v>1000</v>
      </c>
      <c r="I19842" s="72"/>
      <c r="K19842" s="70"/>
    </row>
    <row r="19843" spans="1:12" hidden="1" outlineLevel="1">
      <c r="A19843" s="709" t="s">
        <v>7600</v>
      </c>
      <c r="B19843" s="710" t="s">
        <v>608</v>
      </c>
      <c r="C19843" s="709" t="s">
        <v>8990</v>
      </c>
      <c r="D19843" s="1901" t="s">
        <v>608</v>
      </c>
      <c r="E19843" s="72"/>
      <c r="F19843" s="772" t="s">
        <v>531</v>
      </c>
      <c r="G19843" s="1146">
        <f>D19834</f>
        <v>1000</v>
      </c>
      <c r="I19843" s="72"/>
      <c r="K19843" s="70"/>
    </row>
    <row r="19844" spans="1:12" hidden="1" outlineLevel="1">
      <c r="A19844" s="709" t="s">
        <v>7600</v>
      </c>
      <c r="B19844" s="710" t="s">
        <v>608</v>
      </c>
      <c r="C19844" s="709" t="s">
        <v>9285</v>
      </c>
      <c r="D19844" s="1901" t="s">
        <v>608</v>
      </c>
      <c r="E19844" s="72"/>
      <c r="F19844" s="280" t="s">
        <v>195</v>
      </c>
      <c r="G19844" s="294">
        <f>SUM(G19839:G19843)</f>
        <v>7954</v>
      </c>
      <c r="I19844" s="72"/>
      <c r="K19844" s="70"/>
    </row>
    <row r="19845" spans="1:12" hidden="1" outlineLevel="1">
      <c r="A19845" s="1398" t="s">
        <v>7256</v>
      </c>
      <c r="B19845" s="1399">
        <v>43695</v>
      </c>
      <c r="C19845" s="1400" t="s">
        <v>27</v>
      </c>
      <c r="D19845" s="1401">
        <v>1296.82</v>
      </c>
      <c r="E19845" s="72"/>
      <c r="I19845" s="72"/>
      <c r="K19845" s="70"/>
    </row>
    <row r="19846" spans="1:12" hidden="1" outlineLevel="1">
      <c r="A19846" s="709" t="s">
        <v>8738</v>
      </c>
      <c r="B19846" s="710">
        <v>43711</v>
      </c>
      <c r="C19846" s="709" t="s">
        <v>3304</v>
      </c>
      <c r="D19846" s="590">
        <v>398.84</v>
      </c>
      <c r="E19846" s="1711"/>
      <c r="I19846" s="72"/>
      <c r="K19846" s="225"/>
    </row>
    <row r="19847" spans="1:12" hidden="1" outlineLevel="1">
      <c r="A19847" s="709" t="s">
        <v>8738</v>
      </c>
      <c r="B19847" s="710">
        <v>43711</v>
      </c>
      <c r="C19847" s="709" t="s">
        <v>614</v>
      </c>
      <c r="D19847" s="590">
        <v>352.82</v>
      </c>
      <c r="E19847" s="1711"/>
      <c r="I19847" s="32"/>
      <c r="K19847" s="225"/>
    </row>
    <row r="19848" spans="1:12" hidden="1" outlineLevel="1">
      <c r="A19848" s="709" t="s">
        <v>10607</v>
      </c>
      <c r="B19848" s="710">
        <v>43679</v>
      </c>
      <c r="C19848" s="709" t="s">
        <v>3305</v>
      </c>
      <c r="D19848" s="590">
        <v>100</v>
      </c>
      <c r="E19848" s="183"/>
    </row>
    <row r="19849" spans="1:12" hidden="1" outlineLevel="1">
      <c r="A19849" s="545" t="s">
        <v>7431</v>
      </c>
      <c r="B19849" s="1520">
        <v>43677</v>
      </c>
      <c r="C19849" s="547" t="s">
        <v>7425</v>
      </c>
      <c r="D19849" s="1366">
        <v>32500</v>
      </c>
      <c r="E19849" s="733"/>
      <c r="G19849" s="2"/>
    </row>
    <row r="19850" spans="1:12" hidden="1" outlineLevel="1">
      <c r="A19850" s="545" t="s">
        <v>7431</v>
      </c>
      <c r="B19850" s="1520">
        <v>43678</v>
      </c>
      <c r="C19850" s="547" t="s">
        <v>7426</v>
      </c>
      <c r="D19850" s="1366">
        <v>30000</v>
      </c>
      <c r="E19850" s="28"/>
      <c r="F19850" s="630"/>
      <c r="G19850" s="630"/>
      <c r="H19850" s="1009"/>
      <c r="I19850" s="72"/>
      <c r="K19850" s="13"/>
      <c r="L19850" s="13"/>
    </row>
    <row r="19851" spans="1:12" hidden="1" outlineLevel="1">
      <c r="A19851" s="545" t="s">
        <v>7431</v>
      </c>
      <c r="B19851" s="1520">
        <v>43678</v>
      </c>
      <c r="C19851" s="547" t="s">
        <v>8819</v>
      </c>
      <c r="D19851" s="1366">
        <v>2500</v>
      </c>
      <c r="E19851" s="28"/>
      <c r="F19851" s="630"/>
      <c r="G19851" s="630"/>
      <c r="H19851" s="1009"/>
      <c r="I19851" s="72"/>
      <c r="K19851" s="13"/>
      <c r="L19851" s="13"/>
    </row>
    <row r="19852" spans="1:12" hidden="1" outlineLevel="1">
      <c r="A19852" s="545" t="s">
        <v>8802</v>
      </c>
      <c r="B19852" s="1520">
        <v>43677</v>
      </c>
      <c r="C19852" s="547" t="s">
        <v>7420</v>
      </c>
      <c r="D19852" s="1366">
        <v>19566</v>
      </c>
      <c r="E19852" s="28"/>
      <c r="F19852" s="630"/>
      <c r="G19852" s="630"/>
      <c r="H19852" s="1009"/>
      <c r="I19852" s="72"/>
      <c r="K19852" s="225"/>
      <c r="L19852" s="13"/>
    </row>
    <row r="19853" spans="1:12" hidden="1" outlineLevel="1">
      <c r="A19853" s="545" t="s">
        <v>8802</v>
      </c>
      <c r="B19853" s="1520">
        <v>43677</v>
      </c>
      <c r="C19853" s="547" t="s">
        <v>7422</v>
      </c>
      <c r="D19853" s="1366">
        <v>1297</v>
      </c>
      <c r="E19853" s="28"/>
      <c r="F19853" s="630"/>
      <c r="G19853" s="630"/>
      <c r="I19853" s="72"/>
      <c r="J19853" s="236"/>
      <c r="K19853" s="2"/>
      <c r="L19853" s="13"/>
    </row>
    <row r="19854" spans="1:12" hidden="1" outlineLevel="1">
      <c r="A19854" s="545" t="s">
        <v>7431</v>
      </c>
      <c r="B19854" s="1520" t="s">
        <v>608</v>
      </c>
      <c r="C19854" s="547" t="s">
        <v>7423</v>
      </c>
      <c r="D19854" s="691" t="s">
        <v>608</v>
      </c>
      <c r="E19854" s="28"/>
      <c r="H19854" s="1009"/>
      <c r="I19854" s="72"/>
      <c r="J19854" s="236"/>
      <c r="K19854" s="2"/>
      <c r="L19854" s="13"/>
    </row>
    <row r="19855" spans="1:12" hidden="1" outlineLevel="1">
      <c r="D19855" s="1"/>
      <c r="E19855" s="28"/>
      <c r="H19855" s="1009"/>
      <c r="I19855" s="249"/>
      <c r="J19855" s="236"/>
      <c r="K19855" s="2"/>
      <c r="L19855" s="13"/>
    </row>
    <row r="19856" spans="1:12" ht="15.75" hidden="1" outlineLevel="1">
      <c r="A19856" s="1273" t="s">
        <v>7430</v>
      </c>
      <c r="B19856" s="1410">
        <v>43677</v>
      </c>
      <c r="C19856" s="1273" t="s">
        <v>7428</v>
      </c>
      <c r="D19856" s="1789">
        <v>34671.19</v>
      </c>
      <c r="E19856" s="842">
        <v>43686</v>
      </c>
      <c r="I19856" s="249"/>
      <c r="J19856" s="236"/>
      <c r="K19856" s="2"/>
      <c r="L19856" s="13"/>
    </row>
    <row r="19857" spans="1:12" hidden="1" outlineLevel="1">
      <c r="A19857" s="1411" t="s">
        <v>7411</v>
      </c>
      <c r="B19857" s="1412">
        <v>43677</v>
      </c>
      <c r="C19857" s="1413" t="s">
        <v>7427</v>
      </c>
      <c r="D19857" s="1490">
        <v>1297</v>
      </c>
      <c r="E19857" s="842">
        <v>43680</v>
      </c>
      <c r="H19857" s="1009"/>
      <c r="I19857" s="249"/>
      <c r="J19857" s="200"/>
      <c r="K19857" s="2"/>
      <c r="L19857" s="13"/>
    </row>
    <row r="19858" spans="1:12" ht="30" hidden="1" outlineLevel="1">
      <c r="A19858" s="1407" t="s">
        <v>5208</v>
      </c>
      <c r="B19858" s="1408" t="s">
        <v>608</v>
      </c>
      <c r="C19858" s="1407" t="s">
        <v>7429</v>
      </c>
      <c r="D19858" s="1408" t="s">
        <v>608</v>
      </c>
      <c r="F19858" s="1974" t="s">
        <v>10955</v>
      </c>
      <c r="G19858" s="287">
        <v>500</v>
      </c>
      <c r="H19858" s="1009"/>
      <c r="I19858" s="249"/>
      <c r="J19858" s="200"/>
      <c r="K19858" s="2"/>
      <c r="L19858" s="13"/>
    </row>
    <row r="19859" spans="1:12" hidden="1" outlineLevel="1">
      <c r="A19859" s="1485" t="s">
        <v>8749</v>
      </c>
      <c r="B19859" s="1900">
        <v>43678</v>
      </c>
      <c r="C19859" s="1486" t="s">
        <v>9006</v>
      </c>
      <c r="D19859" s="1999">
        <v>24762</v>
      </c>
      <c r="E19859" s="842">
        <v>43684</v>
      </c>
      <c r="F19859" s="1" t="s">
        <v>175</v>
      </c>
      <c r="G19859" s="287">
        <v>250</v>
      </c>
      <c r="H19859" s="228">
        <v>43619</v>
      </c>
      <c r="I19859" s="249"/>
      <c r="J19859" s="200"/>
      <c r="K19859" s="2"/>
      <c r="L19859" s="13"/>
    </row>
    <row r="19860" spans="1:12" hidden="1" outlineLevel="1">
      <c r="E19860" s="2000"/>
      <c r="F19860" s="1" t="s">
        <v>57</v>
      </c>
      <c r="G19860" s="287">
        <v>90</v>
      </c>
      <c r="H19860" s="228">
        <v>43630</v>
      </c>
      <c r="I19860" s="249"/>
      <c r="K19860" s="13"/>
      <c r="L19860" s="13"/>
    </row>
    <row r="19861" spans="1:12" ht="15.75" hidden="1" outlineLevel="1">
      <c r="A19861" s="1273" t="s">
        <v>7430</v>
      </c>
      <c r="B19861" s="1410"/>
      <c r="C19861" s="1273" t="s">
        <v>7428</v>
      </c>
      <c r="D19861" s="1789">
        <v>21792.01</v>
      </c>
      <c r="E19861" s="842">
        <v>43719</v>
      </c>
      <c r="F19861" s="1" t="s">
        <v>957</v>
      </c>
      <c r="G19861" s="287">
        <v>1050</v>
      </c>
      <c r="H19861" s="1981">
        <v>43630</v>
      </c>
      <c r="I19861" s="249"/>
      <c r="K19861" s="13"/>
      <c r="L19861" s="13"/>
    </row>
    <row r="19862" spans="1:12" hidden="1" outlineLevel="1">
      <c r="A19862" s="1411" t="s">
        <v>7411</v>
      </c>
      <c r="B19862" s="1412">
        <v>43707</v>
      </c>
      <c r="C19862" s="1413" t="s">
        <v>7427</v>
      </c>
      <c r="D19862" s="1490">
        <v>1297</v>
      </c>
      <c r="E19862" s="842">
        <v>43711</v>
      </c>
      <c r="F19862" s="1" t="s">
        <v>11047</v>
      </c>
      <c r="G19862" s="287">
        <v>120</v>
      </c>
      <c r="H19862" s="228">
        <v>43617</v>
      </c>
      <c r="I19862" s="249"/>
      <c r="J19862" s="236"/>
      <c r="K19862" s="2"/>
      <c r="L19862" s="13"/>
    </row>
    <row r="19863" spans="1:12" hidden="1" outlineLevel="1">
      <c r="A19863" s="1407" t="s">
        <v>5208</v>
      </c>
      <c r="B19863" s="1408" t="s">
        <v>608</v>
      </c>
      <c r="C19863" s="1407" t="s">
        <v>7429</v>
      </c>
      <c r="D19863" s="1408" t="s">
        <v>608</v>
      </c>
      <c r="F19863" s="1" t="s">
        <v>11094</v>
      </c>
      <c r="G19863" s="287">
        <v>260</v>
      </c>
      <c r="H19863" s="228">
        <v>43637</v>
      </c>
      <c r="I19863" s="249"/>
      <c r="J19863" s="200"/>
      <c r="K19863" s="2"/>
      <c r="L19863" s="13"/>
    </row>
    <row r="19864" spans="1:12" hidden="1" outlineLevel="1">
      <c r="A19864" s="1485" t="s">
        <v>8749</v>
      </c>
      <c r="B19864" s="1900">
        <v>43707</v>
      </c>
      <c r="C19864" s="1486" t="s">
        <v>9006</v>
      </c>
      <c r="D19864" s="1999">
        <v>9223</v>
      </c>
      <c r="E19864" s="842">
        <v>43715</v>
      </c>
      <c r="F19864" s="1" t="s">
        <v>57</v>
      </c>
      <c r="G19864" s="287">
        <v>150</v>
      </c>
      <c r="H19864" s="228">
        <v>43640</v>
      </c>
      <c r="I19864" s="249"/>
      <c r="K19864" s="13"/>
      <c r="L19864" s="13"/>
    </row>
    <row r="19865" spans="1:12" hidden="1" outlineLevel="1">
      <c r="F19865" s="1" t="s">
        <v>2796</v>
      </c>
      <c r="G19865" s="287">
        <v>250</v>
      </c>
      <c r="H19865" s="228">
        <v>43642</v>
      </c>
      <c r="I19865" s="249"/>
      <c r="K19865" s="13"/>
      <c r="L19865" s="13"/>
    </row>
    <row r="19866" spans="1:12" hidden="1" outlineLevel="1">
      <c r="A19866" s="438" t="s">
        <v>421</v>
      </c>
      <c r="B19866" s="549">
        <v>43681</v>
      </c>
      <c r="C19866" s="554" t="s">
        <v>11258</v>
      </c>
      <c r="D19866" s="587">
        <f>31*43</f>
        <v>1333</v>
      </c>
      <c r="F19866" s="1987" t="s">
        <v>11177</v>
      </c>
      <c r="G19866" s="287">
        <v>2200</v>
      </c>
      <c r="H19866" s="228">
        <v>43652</v>
      </c>
      <c r="I19866" s="249"/>
      <c r="K19866" s="13"/>
      <c r="L19866" s="13"/>
    </row>
    <row r="19867" spans="1:12" ht="30" hidden="1" outlineLevel="1">
      <c r="A19867" s="438" t="s">
        <v>6087</v>
      </c>
      <c r="B19867" s="549">
        <v>43681</v>
      </c>
      <c r="C19867" s="554" t="s">
        <v>11291</v>
      </c>
      <c r="D19867" s="587">
        <f>13*43</f>
        <v>559</v>
      </c>
      <c r="G19867" s="1">
        <f>SUM(G19858:G19866)</f>
        <v>4870</v>
      </c>
      <c r="H19867" s="1009">
        <v>4800</v>
      </c>
      <c r="I19867" s="1989" t="s">
        <v>11184</v>
      </c>
      <c r="K19867" s="13"/>
      <c r="L19867" s="13"/>
    </row>
    <row r="19868" spans="1:12" hidden="1" outlineLevel="1">
      <c r="A19868" s="438" t="s">
        <v>421</v>
      </c>
      <c r="B19868" s="549">
        <v>43681</v>
      </c>
      <c r="C19868" s="554" t="s">
        <v>195</v>
      </c>
      <c r="D19868" s="587">
        <f>D19866-D19867</f>
        <v>774</v>
      </c>
      <c r="F19868" s="1" t="s">
        <v>11182</v>
      </c>
      <c r="G19868" s="1732" t="s">
        <v>11186</v>
      </c>
      <c r="H19868" s="1009">
        <f>1500+500</f>
        <v>2000</v>
      </c>
      <c r="I19868" s="249"/>
      <c r="K19868" s="13"/>
      <c r="L19868" s="13"/>
    </row>
    <row r="19869" spans="1:12" hidden="1" outlineLevel="1">
      <c r="D19869" s="1"/>
      <c r="F19869" s="1" t="s">
        <v>11183</v>
      </c>
      <c r="G19869" s="1754"/>
      <c r="H19869" s="1988">
        <f>H19867-H19868</f>
        <v>2800</v>
      </c>
      <c r="I19869" s="249"/>
      <c r="K19869" s="13"/>
      <c r="L19869" s="13"/>
    </row>
    <row r="19870" spans="1:12" hidden="1" outlineLevel="1">
      <c r="A19870" s="438" t="s">
        <v>421</v>
      </c>
      <c r="B19870" s="549">
        <v>43694</v>
      </c>
      <c r="C19870" s="554" t="s">
        <v>2598</v>
      </c>
      <c r="D19870" s="587">
        <v>180</v>
      </c>
      <c r="F19870" s="1" t="s">
        <v>11213</v>
      </c>
      <c r="G19870" s="956"/>
      <c r="H19870" s="1009">
        <v>1200</v>
      </c>
      <c r="I19870" s="249"/>
      <c r="K19870" s="13"/>
      <c r="L19870" s="13"/>
    </row>
    <row r="19871" spans="1:12" hidden="1" outlineLevel="1">
      <c r="B19871" s="249"/>
      <c r="F19871" s="1" t="s">
        <v>11183</v>
      </c>
      <c r="G19871" s="956"/>
      <c r="H19871" s="1009">
        <f>SUM(H19869:H19870)</f>
        <v>4000</v>
      </c>
      <c r="I19871" s="249"/>
      <c r="K19871" s="13"/>
      <c r="L19871" s="13"/>
    </row>
    <row r="19872" spans="1:12" hidden="1" outlineLevel="1">
      <c r="B19872" s="1600">
        <v>43677</v>
      </c>
      <c r="C19872" s="1" t="s">
        <v>367</v>
      </c>
      <c r="D19872" s="2">
        <v>1000</v>
      </c>
      <c r="F19872" s="1" t="s">
        <v>11257</v>
      </c>
      <c r="H19872" s="1">
        <v>995</v>
      </c>
      <c r="I19872" s="249"/>
      <c r="K19872" s="13"/>
      <c r="L19872" s="13"/>
    </row>
    <row r="19873" spans="2:12" hidden="1" outlineLevel="1">
      <c r="B19873" s="1600">
        <v>43677</v>
      </c>
      <c r="C19873" s="1" t="s">
        <v>286</v>
      </c>
      <c r="D19873" s="2">
        <v>500</v>
      </c>
      <c r="F19873" s="1" t="s">
        <v>11183</v>
      </c>
      <c r="G19873" s="1822"/>
      <c r="H19873" s="1009">
        <f>SUM(H19871:H19872)</f>
        <v>4995</v>
      </c>
      <c r="I19873" s="32"/>
      <c r="K19873" s="13"/>
      <c r="L19873" s="13"/>
    </row>
    <row r="19874" spans="2:12" hidden="1" outlineLevel="1">
      <c r="B19874" s="1600">
        <v>43677</v>
      </c>
      <c r="C19874" s="1754" t="s">
        <v>6</v>
      </c>
      <c r="D19874" s="1755">
        <v>500</v>
      </c>
      <c r="F19874" s="1" t="s">
        <v>11289</v>
      </c>
      <c r="G19874" s="956"/>
      <c r="H19874" s="1193"/>
      <c r="K19874" s="13"/>
      <c r="L19874" s="13"/>
    </row>
    <row r="19875" spans="2:12" hidden="1" outlineLevel="1">
      <c r="B19875" s="1600">
        <v>43677</v>
      </c>
      <c r="C19875" s="1754" t="s">
        <v>2316</v>
      </c>
      <c r="D19875" s="1755">
        <v>500</v>
      </c>
      <c r="F19875" s="287" t="s">
        <v>11093</v>
      </c>
      <c r="H19875" s="1602"/>
      <c r="K19875" s="13"/>
      <c r="L19875" s="13"/>
    </row>
    <row r="19876" spans="2:12" hidden="1" outlineLevel="1">
      <c r="B19876" s="1600">
        <v>43678</v>
      </c>
      <c r="C19876" s="1754" t="s">
        <v>525</v>
      </c>
      <c r="D19876" s="1755">
        <v>180</v>
      </c>
      <c r="H19876" s="1602"/>
      <c r="K19876" s="13"/>
      <c r="L19876" s="13"/>
    </row>
    <row r="19877" spans="2:12" hidden="1" outlineLevel="1">
      <c r="B19877" s="1600">
        <v>43678</v>
      </c>
      <c r="C19877" s="956" t="s">
        <v>12</v>
      </c>
      <c r="D19877" s="1193">
        <v>50</v>
      </c>
      <c r="F19877" s="1" t="s">
        <v>11163</v>
      </c>
      <c r="H19877" s="1193"/>
      <c r="K19877" s="13"/>
      <c r="L19877" s="13"/>
    </row>
    <row r="19878" spans="2:12" hidden="1" outlineLevel="1">
      <c r="B19878" s="1600">
        <v>43678</v>
      </c>
      <c r="C19878" s="956" t="s">
        <v>401</v>
      </c>
      <c r="D19878" s="1602">
        <v>40</v>
      </c>
      <c r="F19878" s="1" t="s">
        <v>11164</v>
      </c>
      <c r="H19878" s="1193"/>
      <c r="K19878" s="13"/>
      <c r="L19878" s="13"/>
    </row>
    <row r="19879" spans="2:12" hidden="1" outlineLevel="1">
      <c r="B19879" s="1600">
        <v>43678</v>
      </c>
      <c r="C19879" s="1732" t="s">
        <v>114</v>
      </c>
      <c r="D19879" s="1602">
        <v>140</v>
      </c>
      <c r="H19879" s="1602"/>
      <c r="K19879" s="13"/>
      <c r="L19879" s="13"/>
    </row>
    <row r="19880" spans="2:12" hidden="1" outlineLevel="1">
      <c r="B19880" s="1600">
        <v>43678</v>
      </c>
      <c r="C19880" s="1732" t="s">
        <v>18</v>
      </c>
      <c r="D19880" s="1602">
        <v>880</v>
      </c>
      <c r="F19880" s="1" t="s">
        <v>11209</v>
      </c>
      <c r="H19880" s="1602"/>
      <c r="K19880" s="13"/>
      <c r="L19880" s="13"/>
    </row>
    <row r="19881" spans="2:12" hidden="1" outlineLevel="1">
      <c r="B19881" s="1600">
        <v>43678</v>
      </c>
      <c r="C19881" s="1732" t="s">
        <v>531</v>
      </c>
      <c r="D19881" s="1602">
        <v>80</v>
      </c>
      <c r="F19881" s="1" t="s">
        <v>11210</v>
      </c>
      <c r="H19881" s="1602"/>
      <c r="K19881" s="13"/>
      <c r="L19881" s="13"/>
    </row>
    <row r="19882" spans="2:12" hidden="1" outlineLevel="1">
      <c r="B19882" s="1600">
        <v>43679</v>
      </c>
      <c r="C19882" s="1" t="s">
        <v>525</v>
      </c>
      <c r="D19882" s="2">
        <v>160</v>
      </c>
      <c r="F19882" s="1" t="s">
        <v>11215</v>
      </c>
      <c r="H19882" s="1602"/>
      <c r="K19882" s="13"/>
      <c r="L19882" s="13"/>
    </row>
    <row r="19883" spans="2:12" hidden="1" outlineLevel="1">
      <c r="B19883" s="1600">
        <v>43679</v>
      </c>
      <c r="C19883" s="1732" t="s">
        <v>142</v>
      </c>
      <c r="D19883" s="1775">
        <v>50</v>
      </c>
      <c r="F19883" s="1" t="s">
        <v>11216</v>
      </c>
      <c r="H19883" s="2"/>
      <c r="K19883" s="13"/>
      <c r="L19883" s="13"/>
    </row>
    <row r="19884" spans="2:12" hidden="1" outlineLevel="1">
      <c r="B19884" s="1600">
        <v>43679</v>
      </c>
      <c r="C19884" s="1732" t="s">
        <v>12</v>
      </c>
      <c r="D19884" s="1775">
        <v>50</v>
      </c>
      <c r="F19884" s="86" t="s">
        <v>11225</v>
      </c>
      <c r="H19884" s="1775"/>
      <c r="I19884" s="151"/>
      <c r="K19884" s="13"/>
      <c r="L19884" s="13"/>
    </row>
    <row r="19885" spans="2:12" hidden="1" outlineLevel="1">
      <c r="B19885" s="1600">
        <v>43679</v>
      </c>
      <c r="C19885" s="1754" t="s">
        <v>51</v>
      </c>
      <c r="D19885" s="1755">
        <v>65</v>
      </c>
      <c r="F19885" s="1" t="s">
        <v>11226</v>
      </c>
      <c r="H19885" s="1775"/>
      <c r="K19885" s="13"/>
      <c r="L19885" s="13"/>
    </row>
    <row r="19886" spans="2:12" hidden="1" outlineLevel="1">
      <c r="B19886" s="1600">
        <v>43680</v>
      </c>
      <c r="C19886" s="956" t="s">
        <v>525</v>
      </c>
      <c r="D19886" s="1738">
        <v>90</v>
      </c>
      <c r="H19886" s="1755"/>
      <c r="K19886" s="13"/>
      <c r="L19886" s="13"/>
    </row>
    <row r="19887" spans="2:12" hidden="1" outlineLevel="1">
      <c r="B19887" s="1600">
        <v>43680</v>
      </c>
      <c r="C19887" s="956" t="s">
        <v>12</v>
      </c>
      <c r="D19887" s="1738">
        <v>20</v>
      </c>
      <c r="H19887" s="1738"/>
      <c r="K19887" s="13"/>
      <c r="L19887" s="13"/>
    </row>
    <row r="19888" spans="2:12" hidden="1" outlineLevel="1">
      <c r="B19888" s="1600">
        <v>43680</v>
      </c>
      <c r="C19888" s="956" t="s">
        <v>401</v>
      </c>
      <c r="D19888" s="1738">
        <v>80</v>
      </c>
      <c r="H19888" s="1738"/>
      <c r="K19888" s="13"/>
      <c r="L19888" s="13"/>
    </row>
    <row r="19889" spans="2:11" hidden="1" outlineLevel="1">
      <c r="B19889" s="1600">
        <v>43680</v>
      </c>
      <c r="C19889" s="956" t="s">
        <v>11286</v>
      </c>
      <c r="D19889" s="1738">
        <v>140</v>
      </c>
      <c r="E19889" s="956"/>
      <c r="F19889" s="1600"/>
      <c r="G19889" s="956"/>
      <c r="H19889" s="1738"/>
      <c r="K19889" s="13"/>
    </row>
    <row r="19890" spans="2:11" hidden="1" outlineLevel="1">
      <c r="B19890" s="1600">
        <v>43680</v>
      </c>
      <c r="C19890" s="1" t="s">
        <v>11287</v>
      </c>
      <c r="D19890" s="2">
        <v>30</v>
      </c>
      <c r="E19890" s="956"/>
      <c r="F19890" s="1600"/>
      <c r="G19890" s="1754"/>
      <c r="H19890" s="1738"/>
      <c r="I19890" s="956"/>
      <c r="K19890" s="13"/>
    </row>
    <row r="19891" spans="2:11" hidden="1" outlineLevel="1">
      <c r="B19891" s="1600">
        <v>43680</v>
      </c>
      <c r="C19891" s="1" t="s">
        <v>10805</v>
      </c>
      <c r="D19891" s="1755">
        <v>340</v>
      </c>
      <c r="F19891" s="1600"/>
      <c r="G19891" s="956"/>
      <c r="H19891" s="1738"/>
      <c r="I19891" s="956"/>
      <c r="K19891" s="13"/>
    </row>
    <row r="19892" spans="2:11" hidden="1" outlineLevel="1">
      <c r="B19892" s="1600">
        <v>43680</v>
      </c>
      <c r="C19892" s="1" t="s">
        <v>11288</v>
      </c>
      <c r="D19892" s="1755">
        <v>50</v>
      </c>
      <c r="E19892" s="956"/>
      <c r="F19892" s="1600"/>
      <c r="H19892" s="2"/>
      <c r="J19892" s="2"/>
      <c r="K19892" s="13"/>
    </row>
    <row r="19893" spans="2:11" hidden="1" outlineLevel="1">
      <c r="B19893" s="1600">
        <v>43680</v>
      </c>
      <c r="C19893" s="1754" t="s">
        <v>10416</v>
      </c>
      <c r="D19893" s="1755">
        <v>340</v>
      </c>
      <c r="F19893" s="1600"/>
      <c r="H19893" s="1755"/>
      <c r="I19893" s="956"/>
      <c r="K19893" s="13"/>
    </row>
    <row r="19894" spans="2:11" hidden="1" outlineLevel="1">
      <c r="B19894" s="1600">
        <v>43680</v>
      </c>
      <c r="C19894" s="1" t="s">
        <v>3302</v>
      </c>
      <c r="D19894" s="2">
        <v>20</v>
      </c>
      <c r="F19894" s="1600"/>
      <c r="H19894" s="1755"/>
      <c r="I19894" s="956"/>
      <c r="K19894" s="13"/>
    </row>
    <row r="19895" spans="2:11" hidden="1" outlineLevel="1">
      <c r="B19895" s="1600">
        <v>43681</v>
      </c>
      <c r="C19895" s="956" t="s">
        <v>246</v>
      </c>
      <c r="D19895" s="1193">
        <v>110</v>
      </c>
      <c r="F19895" s="1600"/>
      <c r="G19895" s="1754"/>
      <c r="H19895" s="1755"/>
      <c r="K19895" s="13"/>
    </row>
    <row r="19896" spans="2:11" hidden="1" outlineLevel="1">
      <c r="B19896" s="1600">
        <v>43681</v>
      </c>
      <c r="C19896" s="1732" t="s">
        <v>23</v>
      </c>
      <c r="D19896" s="1602">
        <v>110</v>
      </c>
      <c r="F19896" s="1600"/>
      <c r="G19896" s="956"/>
      <c r="H19896" s="1193"/>
      <c r="K19896" s="13"/>
    </row>
    <row r="19897" spans="2:11" hidden="1" outlineLevel="1">
      <c r="B19897" s="1600">
        <v>43682</v>
      </c>
      <c r="C19897" s="1732" t="s">
        <v>525</v>
      </c>
      <c r="D19897" s="1602">
        <v>200</v>
      </c>
      <c r="F19897" s="1600"/>
      <c r="G19897" s="1732"/>
      <c r="H19897" s="1602"/>
      <c r="K19897" s="13"/>
    </row>
    <row r="19898" spans="2:11" hidden="1" outlineLevel="1">
      <c r="B19898" s="1600">
        <v>43682</v>
      </c>
      <c r="C19898" s="1732" t="s">
        <v>12</v>
      </c>
      <c r="D19898" s="2">
        <v>40</v>
      </c>
      <c r="G19898" s="2"/>
      <c r="K19898" s="13"/>
    </row>
    <row r="19899" spans="2:11" hidden="1" outlineLevel="1">
      <c r="B19899" s="1600">
        <v>43682</v>
      </c>
      <c r="C19899" s="1732" t="s">
        <v>114</v>
      </c>
      <c r="D19899" s="1602">
        <v>40</v>
      </c>
      <c r="K19899" s="13"/>
    </row>
    <row r="19900" spans="2:11" hidden="1" outlineLevel="1">
      <c r="B19900" s="1600">
        <v>43682</v>
      </c>
      <c r="C19900" s="1732" t="s">
        <v>7377</v>
      </c>
      <c r="D19900" s="1775">
        <v>15</v>
      </c>
    </row>
    <row r="19901" spans="2:11" hidden="1" outlineLevel="1">
      <c r="B19901" s="1600">
        <v>43682</v>
      </c>
      <c r="C19901" s="1732" t="s">
        <v>401</v>
      </c>
      <c r="D19901" s="1775">
        <v>55</v>
      </c>
      <c r="K19901" s="13"/>
    </row>
    <row r="19902" spans="2:11" hidden="1" outlineLevel="1">
      <c r="B19902" s="1600">
        <v>43683</v>
      </c>
      <c r="C19902" s="1754" t="s">
        <v>352</v>
      </c>
      <c r="D19902" s="1755">
        <v>300</v>
      </c>
    </row>
    <row r="19903" spans="2:11" hidden="1" outlineLevel="1">
      <c r="B19903" s="1600">
        <v>43683</v>
      </c>
      <c r="C19903" s="1754" t="s">
        <v>51</v>
      </c>
      <c r="D19903" s="1755">
        <v>300</v>
      </c>
    </row>
    <row r="19904" spans="2:11" hidden="1" outlineLevel="1">
      <c r="B19904" s="1600">
        <v>43684</v>
      </c>
      <c r="C19904" s="1754" t="s">
        <v>525</v>
      </c>
      <c r="D19904" s="1755">
        <v>280</v>
      </c>
    </row>
    <row r="19905" spans="2:11" hidden="1" outlineLevel="1">
      <c r="B19905" s="1600">
        <v>43685</v>
      </c>
      <c r="C19905" s="956" t="s">
        <v>525</v>
      </c>
      <c r="D19905" s="1193">
        <v>320</v>
      </c>
      <c r="I19905" s="72"/>
      <c r="K19905" s="2"/>
    </row>
    <row r="19906" spans="2:11" hidden="1" outlineLevel="1">
      <c r="B19906" s="1600">
        <v>43686</v>
      </c>
      <c r="C19906" s="1732" t="s">
        <v>525</v>
      </c>
      <c r="D19906" s="1602">
        <v>330</v>
      </c>
      <c r="I19906" s="32"/>
      <c r="K19906" s="2"/>
    </row>
    <row r="19907" spans="2:11" hidden="1" outlineLevel="1">
      <c r="B19907" s="1600">
        <v>43686</v>
      </c>
      <c r="C19907" s="1732" t="s">
        <v>525</v>
      </c>
      <c r="D19907" s="1602">
        <v>830</v>
      </c>
    </row>
    <row r="19908" spans="2:11" hidden="1" outlineLevel="1">
      <c r="B19908" s="1600">
        <v>43687</v>
      </c>
      <c r="C19908" s="1732" t="s">
        <v>12</v>
      </c>
      <c r="D19908" s="1602">
        <v>250</v>
      </c>
    </row>
    <row r="19909" spans="2:11" hidden="1" outlineLevel="1">
      <c r="B19909" s="1600">
        <v>43688</v>
      </c>
      <c r="C19909" s="1732" t="s">
        <v>205</v>
      </c>
      <c r="D19909" s="1602">
        <v>130</v>
      </c>
    </row>
    <row r="19910" spans="2:11" hidden="1" outlineLevel="1">
      <c r="B19910" s="1600">
        <v>43688</v>
      </c>
      <c r="C19910" s="1" t="s">
        <v>401</v>
      </c>
      <c r="D19910" s="2">
        <v>25</v>
      </c>
      <c r="E19910" s="956"/>
    </row>
    <row r="19911" spans="2:11" hidden="1" outlineLevel="1">
      <c r="B19911" s="1600">
        <v>43688</v>
      </c>
      <c r="C19911" s="1732" t="s">
        <v>23</v>
      </c>
      <c r="D19911" s="1775">
        <v>280</v>
      </c>
      <c r="E19911" s="956"/>
    </row>
    <row r="19912" spans="2:11" hidden="1" outlineLevel="1">
      <c r="B19912" s="1600">
        <v>43689</v>
      </c>
      <c r="C19912" s="1" t="s">
        <v>525</v>
      </c>
      <c r="D19912" s="2">
        <v>150</v>
      </c>
    </row>
    <row r="19913" spans="2:11" hidden="1" outlineLevel="1">
      <c r="B19913" s="1600">
        <v>43689</v>
      </c>
      <c r="C19913" s="1754" t="s">
        <v>187</v>
      </c>
      <c r="D19913" s="1755">
        <v>50</v>
      </c>
      <c r="F19913" s="1193"/>
      <c r="G19913" s="1193"/>
      <c r="H19913" s="2"/>
      <c r="I19913" s="2"/>
    </row>
    <row r="19914" spans="2:11" hidden="1" outlineLevel="1">
      <c r="B19914" s="1600">
        <v>43689</v>
      </c>
      <c r="C19914" s="1754" t="s">
        <v>10805</v>
      </c>
      <c r="D19914" s="1755">
        <v>310</v>
      </c>
      <c r="E19914" s="956"/>
      <c r="F19914" s="1193"/>
      <c r="G19914" s="1193"/>
      <c r="H19914" s="2"/>
      <c r="I19914" s="2"/>
    </row>
    <row r="19915" spans="2:11" hidden="1" outlineLevel="1">
      <c r="B19915" s="1600">
        <v>43689</v>
      </c>
      <c r="C19915" s="1754" t="s">
        <v>11305</v>
      </c>
      <c r="D19915" s="1755">
        <v>10</v>
      </c>
      <c r="F19915" s="956"/>
      <c r="G19915" s="1193"/>
      <c r="H19915" s="2"/>
      <c r="I19915" s="2"/>
    </row>
    <row r="19916" spans="2:11" hidden="1" outlineLevel="1">
      <c r="B19916" s="1600">
        <v>43690</v>
      </c>
      <c r="C19916" s="1754" t="s">
        <v>525</v>
      </c>
      <c r="D19916" s="1755">
        <v>180</v>
      </c>
      <c r="F19916" s="1193"/>
      <c r="G19916" s="1193"/>
      <c r="H19916" s="2"/>
      <c r="I19916" s="2"/>
    </row>
    <row r="19917" spans="2:11" hidden="1" outlineLevel="1">
      <c r="B19917" s="1600">
        <v>43690</v>
      </c>
      <c r="C19917" s="1754" t="s">
        <v>12</v>
      </c>
      <c r="D19917" s="1755">
        <v>80</v>
      </c>
      <c r="F19917" s="1193"/>
      <c r="G19917" s="1193"/>
      <c r="H19917" s="2"/>
      <c r="I19917" s="2"/>
    </row>
    <row r="19918" spans="2:11" hidden="1" outlineLevel="1">
      <c r="B19918" s="1600">
        <v>43690</v>
      </c>
      <c r="C19918" s="956" t="s">
        <v>220</v>
      </c>
      <c r="D19918" s="1193">
        <v>30</v>
      </c>
      <c r="F19918" s="956"/>
      <c r="G19918" s="1193"/>
      <c r="H19918" s="2"/>
      <c r="I19918" s="2"/>
    </row>
    <row r="19919" spans="2:11" hidden="1" outlineLevel="1">
      <c r="B19919" s="1600">
        <v>43691</v>
      </c>
      <c r="C19919" s="1732" t="s">
        <v>525</v>
      </c>
      <c r="D19919" s="1602">
        <v>190</v>
      </c>
      <c r="F19919" s="956"/>
      <c r="G19919" s="1193"/>
      <c r="H19919" s="2"/>
      <c r="I19919" s="2"/>
    </row>
    <row r="19920" spans="2:11" hidden="1" outlineLevel="1">
      <c r="B19920" s="1600">
        <v>43691</v>
      </c>
      <c r="C19920" s="1732" t="s">
        <v>401</v>
      </c>
      <c r="D19920" s="1602">
        <v>40</v>
      </c>
      <c r="F19920" s="956"/>
      <c r="G19920" s="1193"/>
      <c r="H19920" s="2"/>
    </row>
    <row r="19921" spans="2:8" hidden="1" outlineLevel="1">
      <c r="B19921" s="1600">
        <v>43692</v>
      </c>
      <c r="C19921" s="1732" t="s">
        <v>187</v>
      </c>
      <c r="D19921" s="1602">
        <v>190</v>
      </c>
      <c r="F19921" s="1722"/>
      <c r="G19921" s="1728"/>
      <c r="H19921" s="2"/>
    </row>
    <row r="19922" spans="2:8" hidden="1" outlineLevel="1">
      <c r="B19922" s="1600">
        <v>43692</v>
      </c>
      <c r="C19922" s="1732" t="s">
        <v>4523</v>
      </c>
      <c r="D19922" s="1602">
        <v>90</v>
      </c>
      <c r="F19922" s="956"/>
      <c r="G19922" s="1193"/>
      <c r="H19922" s="7"/>
    </row>
    <row r="19923" spans="2:8" hidden="1" outlineLevel="1">
      <c r="B19923" s="1600">
        <v>43692</v>
      </c>
      <c r="C19923" s="1" t="s">
        <v>11307</v>
      </c>
      <c r="D19923" s="2">
        <v>300</v>
      </c>
      <c r="F19923" s="1722"/>
      <c r="G19923" s="1728"/>
      <c r="H19923" s="7"/>
    </row>
    <row r="19924" spans="2:8" hidden="1" outlineLevel="1">
      <c r="B19924" s="1600">
        <v>43692</v>
      </c>
      <c r="C19924" s="1732" t="s">
        <v>1173</v>
      </c>
      <c r="D19924" s="1775">
        <v>30</v>
      </c>
      <c r="F19924" s="956"/>
      <c r="G19924" s="956"/>
      <c r="H19924" s="7"/>
    </row>
    <row r="19925" spans="2:8" hidden="1" outlineLevel="1">
      <c r="B19925" s="1600">
        <v>43692</v>
      </c>
      <c r="C19925" s="1" t="s">
        <v>11308</v>
      </c>
      <c r="D19925" s="2">
        <v>140</v>
      </c>
      <c r="F19925" s="1193"/>
      <c r="G19925" s="1193"/>
    </row>
    <row r="19926" spans="2:8" hidden="1" outlineLevel="1">
      <c r="B19926" s="1600">
        <v>43693</v>
      </c>
      <c r="C19926" s="1754" t="s">
        <v>525</v>
      </c>
      <c r="D19926" s="1755">
        <v>230</v>
      </c>
    </row>
    <row r="19927" spans="2:8" hidden="1" outlineLevel="1">
      <c r="B19927" s="1600">
        <v>43693</v>
      </c>
      <c r="C19927" s="1754" t="s">
        <v>525</v>
      </c>
      <c r="D19927" s="1755">
        <v>500</v>
      </c>
      <c r="E19927" s="956"/>
    </row>
    <row r="19928" spans="2:8" hidden="1" outlineLevel="1">
      <c r="B19928" s="1600">
        <v>43693</v>
      </c>
      <c r="C19928" s="956" t="s">
        <v>5333</v>
      </c>
      <c r="D19928" s="1193">
        <v>100</v>
      </c>
      <c r="E19928" s="956"/>
    </row>
    <row r="19929" spans="2:8" hidden="1" outlineLevel="1">
      <c r="B19929" s="1600">
        <v>43693</v>
      </c>
      <c r="C19929" s="1732" t="s">
        <v>111</v>
      </c>
      <c r="D19929" s="1602">
        <v>50</v>
      </c>
      <c r="F19929" s="956"/>
      <c r="G19929" s="1193"/>
    </row>
    <row r="19930" spans="2:8" hidden="1" outlineLevel="1">
      <c r="B19930" s="1600">
        <v>43693</v>
      </c>
      <c r="C19930" s="1732" t="s">
        <v>5113</v>
      </c>
      <c r="D19930" s="1602">
        <v>210</v>
      </c>
      <c r="E19930" s="956"/>
      <c r="F19930" s="956"/>
      <c r="G19930" s="1193"/>
    </row>
    <row r="19931" spans="2:8" hidden="1" outlineLevel="1">
      <c r="B19931" s="1600">
        <v>43694</v>
      </c>
      <c r="C19931" s="1732" t="s">
        <v>605</v>
      </c>
      <c r="D19931" s="1602">
        <v>120</v>
      </c>
      <c r="F19931" s="1193"/>
      <c r="G19931" s="1193"/>
    </row>
    <row r="19932" spans="2:8" hidden="1" outlineLevel="1">
      <c r="B19932" s="1600">
        <v>43694</v>
      </c>
      <c r="C19932" s="1732" t="s">
        <v>23</v>
      </c>
      <c r="D19932" s="1602">
        <v>120</v>
      </c>
      <c r="E19932" s="956"/>
      <c r="F19932" s="956"/>
      <c r="G19932" s="956"/>
    </row>
    <row r="19933" spans="2:8" hidden="1" outlineLevel="1">
      <c r="B19933" s="1600">
        <v>43695</v>
      </c>
      <c r="C19933" s="1" t="s">
        <v>111</v>
      </c>
      <c r="D19933" s="2">
        <v>50</v>
      </c>
      <c r="F19933" s="1193"/>
      <c r="G19933" s="956"/>
    </row>
    <row r="19934" spans="2:8" hidden="1" outlineLevel="1">
      <c r="B19934" s="1600">
        <v>43695</v>
      </c>
      <c r="C19934" s="1732" t="s">
        <v>51</v>
      </c>
      <c r="D19934" s="1775">
        <v>70</v>
      </c>
      <c r="E19934" s="956"/>
      <c r="F19934" s="1730"/>
      <c r="G19934" s="1193"/>
    </row>
    <row r="19935" spans="2:8" hidden="1" outlineLevel="1">
      <c r="B19935" s="1600">
        <v>43695</v>
      </c>
      <c r="C19935" s="1" t="s">
        <v>114</v>
      </c>
      <c r="D19935" s="2">
        <v>240</v>
      </c>
      <c r="F19935" s="956"/>
      <c r="G19935" s="956"/>
    </row>
    <row r="19936" spans="2:8" hidden="1" outlineLevel="1">
      <c r="B19936" s="1600">
        <v>43695</v>
      </c>
      <c r="C19936" s="1754" t="s">
        <v>222</v>
      </c>
      <c r="D19936" s="1755">
        <v>100</v>
      </c>
      <c r="F19936" s="956"/>
      <c r="G19936" s="1193"/>
    </row>
    <row r="19937" spans="2:15" hidden="1" outlineLevel="1">
      <c r="B19937" s="1600">
        <v>43695</v>
      </c>
      <c r="C19937" s="1754" t="s">
        <v>23</v>
      </c>
      <c r="D19937" s="1755">
        <v>80</v>
      </c>
      <c r="F19937" s="1731"/>
      <c r="G19937" s="1193"/>
    </row>
    <row r="19938" spans="2:15" hidden="1" outlineLevel="1">
      <c r="B19938" s="1600">
        <v>43696</v>
      </c>
      <c r="C19938" s="1754" t="s">
        <v>367</v>
      </c>
      <c r="D19938" s="1755">
        <v>10</v>
      </c>
      <c r="F19938" s="956"/>
      <c r="G19938" s="956"/>
    </row>
    <row r="19939" spans="2:15" hidden="1" outlineLevel="1">
      <c r="B19939" s="1600">
        <v>43696</v>
      </c>
      <c r="C19939" s="1" t="s">
        <v>525</v>
      </c>
      <c r="D19939" s="2">
        <v>50</v>
      </c>
      <c r="E19939" s="956"/>
      <c r="F19939" s="956"/>
      <c r="G19939" s="1193"/>
      <c r="H19939" s="2"/>
      <c r="J19939"/>
      <c r="K19939"/>
      <c r="L19939"/>
      <c r="M19939"/>
      <c r="N19939"/>
      <c r="O19939"/>
    </row>
    <row r="19940" spans="2:15" hidden="1" outlineLevel="1">
      <c r="B19940" s="1600">
        <v>43696</v>
      </c>
      <c r="C19940" s="956" t="s">
        <v>246</v>
      </c>
      <c r="D19940" s="1193">
        <v>210</v>
      </c>
      <c r="F19940" s="1722"/>
      <c r="G19940" s="1728"/>
      <c r="H19940" s="2"/>
    </row>
    <row r="19941" spans="2:15" hidden="1" outlineLevel="1">
      <c r="B19941" s="1600">
        <v>43696</v>
      </c>
      <c r="C19941" s="1732" t="s">
        <v>51</v>
      </c>
      <c r="D19941" s="1775">
        <v>220</v>
      </c>
      <c r="F19941" s="956"/>
      <c r="G19941" s="1193"/>
      <c r="H19941" s="7"/>
      <c r="K19941" s="2"/>
    </row>
    <row r="19942" spans="2:15" hidden="1" outlineLevel="1">
      <c r="B19942" s="1600">
        <v>43696</v>
      </c>
      <c r="C19942" s="1" t="s">
        <v>18</v>
      </c>
      <c r="D19942" s="2">
        <v>70</v>
      </c>
      <c r="E19942" s="956"/>
      <c r="F19942" s="1722"/>
      <c r="G19942" s="1728"/>
      <c r="H19942" s="7"/>
      <c r="K19942" s="2"/>
    </row>
    <row r="19943" spans="2:15" hidden="1" outlineLevel="1">
      <c r="B19943" s="1600">
        <v>43696</v>
      </c>
      <c r="C19943" s="1732" t="s">
        <v>721</v>
      </c>
      <c r="D19943" s="1602">
        <v>190</v>
      </c>
      <c r="E19943" s="956"/>
      <c r="F19943" s="956"/>
      <c r="G19943" s="956"/>
      <c r="H19943" s="7"/>
    </row>
    <row r="19944" spans="2:15" hidden="1" outlineLevel="1">
      <c r="B19944" s="1600">
        <v>43696</v>
      </c>
      <c r="C19944" s="1" t="s">
        <v>11325</v>
      </c>
      <c r="D19944" s="2">
        <v>180</v>
      </c>
      <c r="F19944" s="1193"/>
      <c r="G19944" s="1193"/>
    </row>
    <row r="19945" spans="2:15" hidden="1" outlineLevel="1">
      <c r="B19945" s="1600">
        <v>43696</v>
      </c>
      <c r="C19945" s="1" t="s">
        <v>111</v>
      </c>
      <c r="D19945" s="2">
        <v>50</v>
      </c>
    </row>
    <row r="19946" spans="2:15" hidden="1" outlineLevel="1">
      <c r="B19946" s="1600">
        <v>43697</v>
      </c>
      <c r="C19946" s="1" t="s">
        <v>11329</v>
      </c>
      <c r="D19946" s="2">
        <v>10</v>
      </c>
    </row>
    <row r="19947" spans="2:15" hidden="1" outlineLevel="1">
      <c r="B19947" s="1600">
        <v>43697</v>
      </c>
      <c r="C19947" s="1" t="s">
        <v>11330</v>
      </c>
      <c r="D19947" s="2">
        <v>10</v>
      </c>
    </row>
    <row r="19948" spans="2:15" hidden="1" outlineLevel="1">
      <c r="B19948" s="1600">
        <v>43697</v>
      </c>
      <c r="C19948" s="1" t="s">
        <v>11331</v>
      </c>
      <c r="D19948" s="2">
        <v>90</v>
      </c>
      <c r="F19948" s="956"/>
      <c r="G19948" s="1193"/>
    </row>
    <row r="19949" spans="2:15" hidden="1" outlineLevel="1">
      <c r="B19949" s="1600">
        <v>43697</v>
      </c>
      <c r="C19949" s="1732" t="s">
        <v>2487</v>
      </c>
      <c r="D19949" s="1602">
        <v>200</v>
      </c>
      <c r="F19949" s="956"/>
      <c r="G19949" s="1193"/>
    </row>
    <row r="19950" spans="2:15" hidden="1" outlineLevel="1">
      <c r="B19950" s="1600">
        <v>43698</v>
      </c>
      <c r="C19950" s="1061" t="s">
        <v>525</v>
      </c>
      <c r="D19950" s="1415">
        <v>200</v>
      </c>
      <c r="F19950" s="1193"/>
      <c r="G19950" s="1193"/>
    </row>
    <row r="19951" spans="2:15" hidden="1" outlineLevel="1">
      <c r="B19951" s="1600">
        <v>43698</v>
      </c>
      <c r="C19951" s="1061" t="s">
        <v>12</v>
      </c>
      <c r="D19951" s="1415">
        <v>80</v>
      </c>
      <c r="E19951" s="956"/>
      <c r="F19951" s="956"/>
      <c r="G19951" s="956"/>
    </row>
    <row r="19952" spans="2:15" hidden="1" outlineLevel="1">
      <c r="B19952" s="1600">
        <v>43698</v>
      </c>
      <c r="C19952" s="956" t="s">
        <v>246</v>
      </c>
      <c r="D19952" s="1775">
        <v>200</v>
      </c>
      <c r="E19952" s="956"/>
      <c r="F19952" s="1193"/>
      <c r="G19952" s="956"/>
    </row>
    <row r="19953" spans="2:10" hidden="1" outlineLevel="1">
      <c r="B19953" s="1600">
        <v>43698</v>
      </c>
      <c r="C19953" s="1754" t="s">
        <v>23</v>
      </c>
      <c r="D19953" s="1755">
        <v>110</v>
      </c>
      <c r="E19953" s="956"/>
      <c r="F19953" s="956"/>
      <c r="G19953" s="1193"/>
      <c r="H19953" s="2"/>
    </row>
    <row r="19954" spans="2:10" hidden="1" outlineLevel="1">
      <c r="B19954" s="1600">
        <v>43698</v>
      </c>
      <c r="C19954" s="956" t="s">
        <v>850</v>
      </c>
      <c r="D19954" s="1193">
        <v>100</v>
      </c>
      <c r="F19954" s="1722"/>
      <c r="G19954" s="1728"/>
      <c r="H19954" s="2"/>
    </row>
    <row r="19955" spans="2:10" hidden="1" outlineLevel="1">
      <c r="B19955" s="1600">
        <v>43699</v>
      </c>
      <c r="C19955" s="1" t="s">
        <v>525</v>
      </c>
      <c r="D19955" s="2">
        <v>190</v>
      </c>
      <c r="E19955" s="956"/>
      <c r="F19955" s="956"/>
      <c r="G19955" s="1193"/>
      <c r="H19955" s="7"/>
    </row>
    <row r="19956" spans="2:10" hidden="1" outlineLevel="1">
      <c r="B19956" s="1600">
        <v>43699</v>
      </c>
      <c r="C19956" s="1" t="s">
        <v>246</v>
      </c>
      <c r="D19956" s="2">
        <v>150</v>
      </c>
      <c r="F19956" s="1722"/>
      <c r="G19956" s="1728"/>
      <c r="H19956" s="7"/>
    </row>
    <row r="19957" spans="2:10" hidden="1" outlineLevel="1">
      <c r="B19957" s="1600">
        <v>43699</v>
      </c>
      <c r="C19957" s="956" t="s">
        <v>23</v>
      </c>
      <c r="D19957" s="1602">
        <v>90</v>
      </c>
      <c r="E19957" s="2014"/>
      <c r="F19957" s="956"/>
      <c r="G19957" s="956"/>
      <c r="H19957" s="7"/>
    </row>
    <row r="19958" spans="2:10" hidden="1" outlineLevel="1">
      <c r="B19958" s="1600">
        <v>43700</v>
      </c>
      <c r="C19958" s="1" t="s">
        <v>525</v>
      </c>
      <c r="D19958" s="2">
        <v>280</v>
      </c>
      <c r="E19958" s="956"/>
      <c r="F19958" s="1193"/>
      <c r="G19958" s="1193"/>
    </row>
    <row r="19959" spans="2:10" hidden="1" outlineLevel="1">
      <c r="B19959" s="1600">
        <v>43700</v>
      </c>
      <c r="C19959" s="1" t="s">
        <v>6</v>
      </c>
      <c r="D19959" s="2">
        <v>200</v>
      </c>
      <c r="E19959" s="956"/>
    </row>
    <row r="19960" spans="2:10" hidden="1" outlineLevel="1">
      <c r="B19960" s="1600">
        <v>43701</v>
      </c>
      <c r="C19960" s="1" t="s">
        <v>173</v>
      </c>
      <c r="D19960" s="2">
        <v>80</v>
      </c>
      <c r="E19960" s="956"/>
    </row>
    <row r="19961" spans="2:10" hidden="1" outlineLevel="1">
      <c r="B19961" s="1600">
        <v>43701</v>
      </c>
      <c r="C19961" s="1" t="s">
        <v>11337</v>
      </c>
      <c r="D19961" s="2">
        <v>1850</v>
      </c>
      <c r="E19961" s="1600"/>
    </row>
    <row r="19962" spans="2:10" hidden="1" outlineLevel="1">
      <c r="B19962" s="1600">
        <v>43701</v>
      </c>
      <c r="C19962" s="1" t="s">
        <v>968</v>
      </c>
      <c r="D19962" s="2">
        <v>700</v>
      </c>
      <c r="E19962" s="1600"/>
      <c r="F19962" s="956"/>
      <c r="G19962" s="1193"/>
      <c r="J19962" s="7"/>
    </row>
    <row r="19963" spans="2:10" hidden="1" outlineLevel="1">
      <c r="B19963" s="1600">
        <v>43701</v>
      </c>
      <c r="C19963" s="1061" t="s">
        <v>18</v>
      </c>
      <c r="D19963" s="1415">
        <v>150</v>
      </c>
      <c r="F19963" s="956"/>
      <c r="G19963" s="1193"/>
      <c r="J19963" s="7"/>
    </row>
    <row r="19964" spans="2:10" hidden="1" outlineLevel="1">
      <c r="B19964" s="1600">
        <v>43701</v>
      </c>
      <c r="C19964" s="1061" t="s">
        <v>23</v>
      </c>
      <c r="D19964" s="1415">
        <v>180</v>
      </c>
      <c r="E19964" s="1600"/>
      <c r="F19964" s="956"/>
      <c r="G19964" s="1193"/>
      <c r="H19964" s="2"/>
    </row>
    <row r="19965" spans="2:10" hidden="1" outlineLevel="1">
      <c r="B19965" s="1600">
        <v>43702</v>
      </c>
      <c r="C19965" s="956" t="s">
        <v>51</v>
      </c>
      <c r="D19965" s="1193">
        <v>70</v>
      </c>
      <c r="E19965" s="1600"/>
      <c r="F19965" s="1722"/>
      <c r="G19965" s="1728"/>
      <c r="H19965" s="2"/>
    </row>
    <row r="19966" spans="2:10" hidden="1" outlineLevel="1">
      <c r="B19966" s="1600">
        <v>43702</v>
      </c>
      <c r="C19966" s="956" t="s">
        <v>114</v>
      </c>
      <c r="D19966" s="1193">
        <v>330</v>
      </c>
      <c r="E19966" s="1600"/>
      <c r="F19966" s="956"/>
      <c r="G19966" s="1193"/>
      <c r="H19966" s="7"/>
    </row>
    <row r="19967" spans="2:10" hidden="1" outlineLevel="1">
      <c r="B19967" s="1600">
        <v>43702</v>
      </c>
      <c r="C19967" s="1732" t="s">
        <v>173</v>
      </c>
      <c r="D19967" s="1602">
        <v>70</v>
      </c>
      <c r="E19967" s="1600"/>
      <c r="F19967" s="1722"/>
      <c r="G19967" s="1728"/>
      <c r="H19967" s="7"/>
    </row>
    <row r="19968" spans="2:10" hidden="1" outlineLevel="1">
      <c r="B19968" s="1600">
        <v>43703</v>
      </c>
      <c r="C19968" s="1061" t="s">
        <v>525</v>
      </c>
      <c r="D19968" s="1415">
        <v>250</v>
      </c>
      <c r="E19968" s="1600"/>
      <c r="F19968" s="956"/>
      <c r="G19968" s="956"/>
      <c r="H19968" s="7"/>
    </row>
    <row r="19969" spans="2:7" hidden="1" outlineLevel="1">
      <c r="B19969" s="1600">
        <v>43703</v>
      </c>
      <c r="C19969" s="1061" t="s">
        <v>11338</v>
      </c>
      <c r="D19969" s="1415">
        <v>500</v>
      </c>
      <c r="E19969" s="1600"/>
      <c r="F19969" s="1193"/>
      <c r="G19969" s="1193"/>
    </row>
    <row r="19970" spans="2:7" hidden="1" outlineLevel="1">
      <c r="B19970" s="1600">
        <v>43704</v>
      </c>
      <c r="C19970" s="956" t="s">
        <v>11339</v>
      </c>
      <c r="D19970" s="1775">
        <v>210</v>
      </c>
      <c r="E19970" s="1600"/>
    </row>
    <row r="19971" spans="2:7" hidden="1" outlineLevel="1">
      <c r="B19971" s="1600">
        <v>43704</v>
      </c>
      <c r="C19971" s="1754" t="s">
        <v>5333</v>
      </c>
      <c r="D19971" s="1755">
        <v>100</v>
      </c>
    </row>
    <row r="19972" spans="2:7" hidden="1" outlineLevel="1">
      <c r="B19972" s="1600">
        <v>43704</v>
      </c>
      <c r="C19972" s="956" t="s">
        <v>246</v>
      </c>
      <c r="D19972" s="1193">
        <v>170</v>
      </c>
    </row>
    <row r="19973" spans="2:7" hidden="1" outlineLevel="1">
      <c r="B19973" s="1600">
        <v>43704</v>
      </c>
      <c r="C19973" s="1732" t="s">
        <v>11340</v>
      </c>
      <c r="D19973" s="1602">
        <v>150</v>
      </c>
      <c r="F19973" s="956"/>
      <c r="G19973" s="1193"/>
    </row>
    <row r="19974" spans="2:7" hidden="1" outlineLevel="1">
      <c r="B19974" s="1600">
        <v>43704</v>
      </c>
      <c r="C19974" s="1732" t="s">
        <v>506</v>
      </c>
      <c r="D19974" s="1602">
        <v>790</v>
      </c>
      <c r="E19974" s="956"/>
      <c r="F19974" s="956"/>
      <c r="G19974" s="1193"/>
    </row>
    <row r="19975" spans="2:7" hidden="1" outlineLevel="1">
      <c r="B19975" s="1600">
        <v>43705</v>
      </c>
      <c r="C19975" s="1" t="s">
        <v>525</v>
      </c>
      <c r="D19975" s="2">
        <v>175</v>
      </c>
      <c r="E19975" s="956"/>
      <c r="F19975" s="1193"/>
      <c r="G19975" s="1193"/>
    </row>
    <row r="19976" spans="2:7" hidden="1" outlineLevel="1">
      <c r="B19976" s="1600">
        <v>43705</v>
      </c>
      <c r="C19976" s="1061" t="s">
        <v>2556</v>
      </c>
      <c r="D19976" s="1415">
        <v>350</v>
      </c>
      <c r="E19976" s="956"/>
      <c r="F19976" s="956"/>
      <c r="G19976" s="956"/>
    </row>
    <row r="19977" spans="2:7" hidden="1" outlineLevel="1">
      <c r="B19977" s="1600">
        <v>43705</v>
      </c>
      <c r="C19977" s="1061" t="s">
        <v>11286</v>
      </c>
      <c r="D19977" s="1415">
        <v>140</v>
      </c>
      <c r="E19977" s="956"/>
      <c r="F19977" s="1193"/>
      <c r="G19977" s="956"/>
    </row>
    <row r="19978" spans="2:7" hidden="1" outlineLevel="1">
      <c r="B19978" s="1600">
        <v>43705</v>
      </c>
      <c r="C19978" s="956" t="s">
        <v>11351</v>
      </c>
      <c r="D19978" s="1775">
        <v>50</v>
      </c>
      <c r="E19978" s="956"/>
      <c r="F19978" s="1730"/>
      <c r="G19978" s="1193"/>
    </row>
    <row r="19979" spans="2:7" hidden="1" outlineLevel="1">
      <c r="B19979" s="1600">
        <v>43705</v>
      </c>
      <c r="C19979" s="1754" t="s">
        <v>23</v>
      </c>
      <c r="D19979" s="1755">
        <v>130</v>
      </c>
      <c r="E19979" s="956"/>
    </row>
    <row r="19980" spans="2:7" hidden="1" outlineLevel="1">
      <c r="B19980" s="1600">
        <v>43705</v>
      </c>
      <c r="C19980" s="956" t="s">
        <v>205</v>
      </c>
      <c r="D19980" s="1193">
        <v>90</v>
      </c>
      <c r="E19980" s="956"/>
    </row>
    <row r="19981" spans="2:7" hidden="1" outlineLevel="1">
      <c r="B19981" s="1600">
        <v>43706</v>
      </c>
      <c r="C19981" s="956" t="s">
        <v>11352</v>
      </c>
      <c r="D19981" s="1602">
        <v>55</v>
      </c>
      <c r="E19981" s="956"/>
    </row>
    <row r="19982" spans="2:7" hidden="1" outlineLevel="1">
      <c r="B19982" s="1600">
        <v>43706</v>
      </c>
      <c r="C19982" s="956" t="s">
        <v>9620</v>
      </c>
      <c r="D19982" s="1602">
        <v>110</v>
      </c>
      <c r="E19982" s="956"/>
    </row>
    <row r="19983" spans="2:7" hidden="1" outlineLevel="1">
      <c r="B19983" s="1600">
        <v>43706</v>
      </c>
      <c r="C19983" s="1732" t="s">
        <v>352</v>
      </c>
      <c r="D19983" s="1602">
        <v>200</v>
      </c>
      <c r="E19983" s="956"/>
    </row>
    <row r="19984" spans="2:7" hidden="1" outlineLevel="1">
      <c r="B19984" s="1600">
        <v>43706</v>
      </c>
      <c r="C19984" s="236" t="s">
        <v>246</v>
      </c>
      <c r="D19984" s="1415">
        <v>140</v>
      </c>
      <c r="E19984" s="956"/>
    </row>
    <row r="19985" spans="2:5" ht="30" hidden="1" outlineLevel="1">
      <c r="B19985" s="1600">
        <v>43706</v>
      </c>
      <c r="C19985" s="277" t="s">
        <v>11353</v>
      </c>
      <c r="D19985" s="1415">
        <v>800</v>
      </c>
    </row>
    <row r="19986" spans="2:5" hidden="1" outlineLevel="1">
      <c r="B19986" s="1600">
        <v>43706</v>
      </c>
      <c r="C19986" s="236" t="s">
        <v>401</v>
      </c>
      <c r="D19986" s="70">
        <v>20</v>
      </c>
    </row>
    <row r="19987" spans="2:5" hidden="1" outlineLevel="1">
      <c r="B19987" s="1600">
        <v>43707</v>
      </c>
      <c r="C19987" s="236" t="s">
        <v>525</v>
      </c>
      <c r="D19987" s="70">
        <v>50</v>
      </c>
    </row>
    <row r="19988" spans="2:5" hidden="1" outlineLevel="1">
      <c r="B19988" s="1600">
        <v>43707</v>
      </c>
      <c r="C19988" s="236" t="s">
        <v>5333</v>
      </c>
      <c r="D19988" s="70">
        <v>150</v>
      </c>
    </row>
    <row r="19989" spans="2:5" hidden="1" outlineLevel="1">
      <c r="B19989" s="1600">
        <v>43707</v>
      </c>
      <c r="C19989" s="236" t="s">
        <v>10889</v>
      </c>
      <c r="D19989" s="70">
        <v>350</v>
      </c>
    </row>
    <row r="19990" spans="2:5" hidden="1" outlineLevel="1">
      <c r="B19990" s="1600">
        <v>43707</v>
      </c>
      <c r="C19990" s="236" t="s">
        <v>23</v>
      </c>
      <c r="D19990" s="70">
        <v>150</v>
      </c>
    </row>
    <row r="19991" spans="2:5" hidden="1" outlineLevel="1">
      <c r="B19991" s="1600">
        <v>43707</v>
      </c>
      <c r="C19991" s="236" t="s">
        <v>401</v>
      </c>
      <c r="D19991" s="70">
        <v>50</v>
      </c>
    </row>
    <row r="19992" spans="2:5" hidden="1" outlineLevel="1">
      <c r="B19992" s="1600">
        <v>43708</v>
      </c>
      <c r="C19992" s="236" t="s">
        <v>367</v>
      </c>
      <c r="D19992" s="70">
        <v>3</v>
      </c>
    </row>
    <row r="19993" spans="2:5" hidden="1" outlineLevel="1">
      <c r="B19993" s="1600">
        <v>43708</v>
      </c>
      <c r="C19993" s="236" t="s">
        <v>6</v>
      </c>
      <c r="D19993" s="70">
        <v>200</v>
      </c>
    </row>
    <row r="19994" spans="2:5" hidden="1" outlineLevel="1">
      <c r="B19994" s="1600">
        <v>43708</v>
      </c>
      <c r="C19994" s="236" t="s">
        <v>154</v>
      </c>
      <c r="D19994" s="70">
        <v>220</v>
      </c>
    </row>
    <row r="19995" spans="2:5" hidden="1" outlineLevel="1">
      <c r="B19995" s="1600">
        <v>43708</v>
      </c>
      <c r="C19995" s="236" t="s">
        <v>5295</v>
      </c>
      <c r="D19995" s="70">
        <v>25</v>
      </c>
    </row>
    <row r="19996" spans="2:5" hidden="1" outlineLevel="1">
      <c r="B19996" s="1600">
        <v>43708</v>
      </c>
      <c r="C19996" s="236" t="s">
        <v>224</v>
      </c>
      <c r="D19996" s="70">
        <v>20</v>
      </c>
    </row>
    <row r="19997" spans="2:5" hidden="1" outlineLevel="1">
      <c r="B19997" s="1600">
        <v>43708</v>
      </c>
      <c r="C19997" s="236" t="s">
        <v>11375</v>
      </c>
      <c r="D19997" s="70">
        <v>700</v>
      </c>
    </row>
    <row r="19998" spans="2:5" hidden="1" outlineLevel="1">
      <c r="B19998" s="1600">
        <v>43708</v>
      </c>
      <c r="C19998" s="236" t="s">
        <v>289</v>
      </c>
      <c r="D19998" s="2">
        <v>1100</v>
      </c>
    </row>
    <row r="19999" spans="2:5" hidden="1" outlineLevel="1">
      <c r="B19999" s="1600">
        <v>43708</v>
      </c>
      <c r="C19999" s="1" t="s">
        <v>175</v>
      </c>
      <c r="D19999" s="2">
        <v>300</v>
      </c>
    </row>
    <row r="20000" spans="2:5" hidden="1" outlineLevel="1">
      <c r="B20000" s="1600">
        <v>43708</v>
      </c>
      <c r="C20000" s="236" t="s">
        <v>114</v>
      </c>
      <c r="D20000" s="70">
        <v>100</v>
      </c>
      <c r="E20000" s="1193" t="s">
        <v>3088</v>
      </c>
    </row>
    <row r="20001" spans="1:12" hidden="1" outlineLevel="1">
      <c r="B20001" s="1600">
        <v>43708</v>
      </c>
      <c r="C20001" s="1" t="s">
        <v>23</v>
      </c>
      <c r="D20001" s="2">
        <v>150</v>
      </c>
      <c r="E20001" s="1">
        <v>1782</v>
      </c>
    </row>
    <row r="20002" spans="1:12" collapsed="1">
      <c r="B20002" s="1600"/>
    </row>
    <row r="20003" spans="1:12">
      <c r="B20003" s="2472">
        <v>43709</v>
      </c>
      <c r="C20003" s="2472"/>
      <c r="D20003" s="2472"/>
      <c r="E20003" s="2472"/>
      <c r="F20003" s="2472"/>
      <c r="G20003" s="2472"/>
      <c r="H20003" s="2472"/>
      <c r="I20003" s="2472"/>
      <c r="J20003" s="2472"/>
      <c r="K20003" s="2472"/>
      <c r="L20003" s="2472"/>
    </row>
    <row r="20004" spans="1:12" hidden="1" outlineLevel="1">
      <c r="B20004" s="2473" t="s">
        <v>0</v>
      </c>
      <c r="C20004" s="2473"/>
      <c r="D20004" s="2473"/>
      <c r="I20004" s="249"/>
      <c r="J20004" s="236"/>
      <c r="K20004" s="2"/>
    </row>
    <row r="20005" spans="1:12" hidden="1" outlineLevel="1">
      <c r="B20005" s="3" t="s">
        <v>115</v>
      </c>
      <c r="C20005" s="3" t="s">
        <v>116</v>
      </c>
      <c r="D20005" s="4" t="s">
        <v>4</v>
      </c>
      <c r="I20005" s="249"/>
      <c r="J20005" s="236"/>
      <c r="K20005" s="2"/>
    </row>
    <row r="20006" spans="1:12" hidden="1" outlineLevel="1">
      <c r="A20006" s="438" t="s">
        <v>421</v>
      </c>
      <c r="B20006" s="1323">
        <v>43721</v>
      </c>
      <c r="C20006" s="463" t="s">
        <v>11376</v>
      </c>
      <c r="D20006" s="1002">
        <v>1000</v>
      </c>
      <c r="E20006" s="28"/>
      <c r="K20006" s="70"/>
    </row>
    <row r="20007" spans="1:12" hidden="1" outlineLevel="1">
      <c r="A20007" s="438" t="s">
        <v>421</v>
      </c>
      <c r="B20007" s="1323">
        <v>43721</v>
      </c>
      <c r="C20007" s="463" t="s">
        <v>11377</v>
      </c>
      <c r="D20007" s="1002">
        <v>2130</v>
      </c>
      <c r="E20007" s="28"/>
      <c r="K20007" s="70"/>
    </row>
    <row r="20008" spans="1:12" hidden="1" outlineLevel="1">
      <c r="A20008" s="438" t="s">
        <v>421</v>
      </c>
      <c r="B20008" s="1323">
        <v>43721</v>
      </c>
      <c r="C20008" s="1324" t="s">
        <v>6</v>
      </c>
      <c r="D20008" s="1325">
        <v>2000</v>
      </c>
      <c r="E20008" s="28"/>
      <c r="K20008" s="70"/>
    </row>
    <row r="20009" spans="1:12" hidden="1" outlineLevel="1">
      <c r="A20009" s="438" t="s">
        <v>421</v>
      </c>
      <c r="B20009" s="1323">
        <v>43731</v>
      </c>
      <c r="C20009" s="554" t="s">
        <v>475</v>
      </c>
      <c r="D20009" s="1002">
        <v>640</v>
      </c>
      <c r="E20009" s="1902"/>
      <c r="F20009" s="298" t="s">
        <v>4856</v>
      </c>
      <c r="G20009" s="298" t="s">
        <v>3065</v>
      </c>
      <c r="I20009" s="72"/>
      <c r="K20009" s="70"/>
    </row>
    <row r="20010" spans="1:12" hidden="1" outlineLevel="1">
      <c r="A20010" s="438" t="s">
        <v>421</v>
      </c>
      <c r="B20010" s="1323" t="s">
        <v>608</v>
      </c>
      <c r="C20010" s="554" t="s">
        <v>8676</v>
      </c>
      <c r="D20010" s="1325" t="s">
        <v>608</v>
      </c>
      <c r="E20010" s="184"/>
      <c r="F20010" s="772" t="s">
        <v>9394</v>
      </c>
      <c r="G20010" s="773">
        <f>D20045</f>
        <v>180</v>
      </c>
      <c r="I20010" s="72"/>
      <c r="K20010" s="70"/>
    </row>
    <row r="20011" spans="1:12" hidden="1" outlineLevel="1">
      <c r="A20011" s="714" t="s">
        <v>11221</v>
      </c>
      <c r="B20011" s="1326">
        <v>43740</v>
      </c>
      <c r="C20011" s="1327" t="s">
        <v>6501</v>
      </c>
      <c r="D20011" s="1328">
        <v>4486</v>
      </c>
      <c r="E20011" s="72"/>
      <c r="F20011" s="772" t="s">
        <v>112</v>
      </c>
      <c r="G20011" s="773">
        <f>D20043</f>
        <v>1039</v>
      </c>
      <c r="I20011" s="72"/>
      <c r="K20011" s="70"/>
    </row>
    <row r="20012" spans="1:12" hidden="1" outlineLevel="1">
      <c r="A20012" s="709" t="s">
        <v>7600</v>
      </c>
      <c r="B20012" s="710">
        <v>43740</v>
      </c>
      <c r="C20012" s="711" t="s">
        <v>10493</v>
      </c>
      <c r="D20012" s="590">
        <v>349</v>
      </c>
      <c r="E20012" s="72"/>
      <c r="F20012" s="772" t="s">
        <v>6</v>
      </c>
      <c r="G20012" s="1146">
        <f>D20008</f>
        <v>2000</v>
      </c>
      <c r="I20012" s="72"/>
      <c r="K20012" s="70"/>
    </row>
    <row r="20013" spans="1:12" hidden="1" outlineLevel="1">
      <c r="A20013" s="709" t="s">
        <v>7600</v>
      </c>
      <c r="B20013" s="710">
        <v>43721</v>
      </c>
      <c r="C20013" s="711" t="s">
        <v>8992</v>
      </c>
      <c r="D20013" s="1901">
        <v>349</v>
      </c>
      <c r="E20013" s="72"/>
      <c r="F20013" s="772" t="s">
        <v>3732</v>
      </c>
      <c r="G20013" s="773">
        <f>D20006</f>
        <v>1000</v>
      </c>
      <c r="I20013" s="72"/>
      <c r="K20013" s="70"/>
    </row>
    <row r="20014" spans="1:12" hidden="1" outlineLevel="1">
      <c r="A20014" s="709" t="s">
        <v>7600</v>
      </c>
      <c r="B20014" s="710">
        <v>43721</v>
      </c>
      <c r="C20014" s="711" t="s">
        <v>8991</v>
      </c>
      <c r="D20014" s="1901">
        <v>349</v>
      </c>
      <c r="E20014" s="72"/>
      <c r="F20014" s="772" t="s">
        <v>3308</v>
      </c>
      <c r="G20014" s="1146">
        <f>D20007</f>
        <v>2130</v>
      </c>
      <c r="I20014" s="72"/>
      <c r="K20014" s="70"/>
    </row>
    <row r="20015" spans="1:12" hidden="1" outlineLevel="1">
      <c r="A20015" s="709" t="s">
        <v>7600</v>
      </c>
      <c r="B20015" s="710">
        <v>43721</v>
      </c>
      <c r="C20015" s="709" t="s">
        <v>8990</v>
      </c>
      <c r="D20015" s="1901">
        <v>398</v>
      </c>
      <c r="E20015" s="72"/>
      <c r="F20015" s="280" t="s">
        <v>195</v>
      </c>
      <c r="G20015" s="294">
        <f>SUM(G20010:G20014)</f>
        <v>6349</v>
      </c>
      <c r="I20015" s="72"/>
      <c r="K20015" s="70"/>
    </row>
    <row r="20016" spans="1:12" hidden="1" outlineLevel="1">
      <c r="A20016" s="709" t="s">
        <v>7600</v>
      </c>
      <c r="B20016" s="710">
        <v>43709</v>
      </c>
      <c r="C20016" s="709" t="s">
        <v>9285</v>
      </c>
      <c r="D20016" s="1901">
        <v>349</v>
      </c>
      <c r="E20016" s="72"/>
      <c r="I20016" s="72"/>
      <c r="K20016" s="70"/>
    </row>
    <row r="20017" spans="1:12" hidden="1" outlineLevel="1">
      <c r="A20017" s="1398" t="s">
        <v>7256</v>
      </c>
      <c r="B20017" s="1399">
        <v>43725</v>
      </c>
      <c r="C20017" s="1400" t="s">
        <v>27</v>
      </c>
      <c r="D20017" s="1401">
        <v>1296.82</v>
      </c>
      <c r="E20017" s="72"/>
      <c r="I20017" s="72"/>
      <c r="K20017" s="70"/>
    </row>
    <row r="20018" spans="1:12" hidden="1" outlineLevel="1">
      <c r="A20018" s="709" t="s">
        <v>8738</v>
      </c>
      <c r="B20018" s="710">
        <v>43740</v>
      </c>
      <c r="C20018" s="709" t="s">
        <v>3304</v>
      </c>
      <c r="D20018" s="590">
        <v>444.86</v>
      </c>
      <c r="E20018" s="1711"/>
      <c r="F20018" s="86"/>
      <c r="G20018" s="86"/>
      <c r="K20018" s="225"/>
    </row>
    <row r="20019" spans="1:12" hidden="1" outlineLevel="1">
      <c r="A20019" s="709" t="s">
        <v>8738</v>
      </c>
      <c r="B20019" s="710">
        <v>43740</v>
      </c>
      <c r="C20019" s="709" t="s">
        <v>614</v>
      </c>
      <c r="D20019" s="590">
        <v>352.82</v>
      </c>
      <c r="E20019" s="1711"/>
      <c r="F20019" s="86"/>
      <c r="G20019" s="86"/>
      <c r="K20019" s="225"/>
    </row>
    <row r="20020" spans="1:12" hidden="1" outlineLevel="1">
      <c r="A20020" s="709" t="s">
        <v>10607</v>
      </c>
      <c r="B20020" s="710" t="s">
        <v>608</v>
      </c>
      <c r="C20020" s="709" t="s">
        <v>3305</v>
      </c>
      <c r="D20020" s="590" t="s">
        <v>608</v>
      </c>
      <c r="E20020" s="183"/>
    </row>
    <row r="20021" spans="1:12" hidden="1" outlineLevel="1">
      <c r="A20021" s="545" t="s">
        <v>7431</v>
      </c>
      <c r="B20021" s="1520">
        <v>43711</v>
      </c>
      <c r="C20021" s="547" t="s">
        <v>7425</v>
      </c>
      <c r="D20021" s="1366">
        <v>32500</v>
      </c>
      <c r="E20021" s="733"/>
      <c r="G20021" s="86"/>
    </row>
    <row r="20022" spans="1:12" hidden="1" outlineLevel="1">
      <c r="A20022" s="545" t="s">
        <v>7431</v>
      </c>
      <c r="B20022" s="1520">
        <v>43711</v>
      </c>
      <c r="C20022" s="547" t="s">
        <v>7426</v>
      </c>
      <c r="D20022" s="1366">
        <v>30000</v>
      </c>
      <c r="E20022" s="28"/>
      <c r="F20022" s="630"/>
      <c r="G20022" s="630"/>
      <c r="H20022" s="1009"/>
      <c r="I20022" s="72"/>
      <c r="K20022" s="13"/>
      <c r="L20022" s="13"/>
    </row>
    <row r="20023" spans="1:12" hidden="1" outlineLevel="1">
      <c r="A20023" s="545" t="s">
        <v>7431</v>
      </c>
      <c r="B20023" s="1520">
        <v>43711</v>
      </c>
      <c r="C20023" s="547" t="s">
        <v>8819</v>
      </c>
      <c r="D20023" s="1366">
        <v>2500</v>
      </c>
      <c r="E20023" s="28"/>
      <c r="F20023" s="630"/>
      <c r="G20023" s="630"/>
      <c r="H20023" s="1009"/>
      <c r="I20023" s="72"/>
      <c r="K20023" s="13"/>
      <c r="L20023" s="13"/>
    </row>
    <row r="20024" spans="1:12" hidden="1" outlineLevel="1">
      <c r="A20024" s="545" t="s">
        <v>7431</v>
      </c>
      <c r="B20024" s="1520">
        <v>43711</v>
      </c>
      <c r="C20024" s="547" t="s">
        <v>7420</v>
      </c>
      <c r="D20024" s="1366">
        <v>7886</v>
      </c>
      <c r="E20024" s="28"/>
      <c r="F20024" s="630"/>
      <c r="G20024" s="630"/>
      <c r="H20024" s="1009"/>
      <c r="I20024" s="72"/>
      <c r="K20024" s="225"/>
      <c r="L20024" s="13"/>
    </row>
    <row r="20025" spans="1:12" hidden="1" outlineLevel="1">
      <c r="A20025" s="545" t="s">
        <v>7431</v>
      </c>
      <c r="B20025" s="1520">
        <v>43740</v>
      </c>
      <c r="C20025" s="547" t="s">
        <v>7422</v>
      </c>
      <c r="D20025" s="1366">
        <v>1297</v>
      </c>
      <c r="E20025" s="28"/>
      <c r="F20025" s="630"/>
      <c r="G20025" s="630"/>
      <c r="I20025" s="72"/>
      <c r="J20025" s="236"/>
      <c r="K20025" s="2"/>
      <c r="L20025" s="13"/>
    </row>
    <row r="20026" spans="1:12" hidden="1" outlineLevel="1">
      <c r="A20026" s="545" t="s">
        <v>7431</v>
      </c>
      <c r="B20026" s="1520" t="s">
        <v>608</v>
      </c>
      <c r="C20026" s="547" t="s">
        <v>7423</v>
      </c>
      <c r="D20026" s="691" t="s">
        <v>608</v>
      </c>
      <c r="E20026" s="28"/>
      <c r="H20026" s="1009"/>
      <c r="I20026" s="72"/>
      <c r="J20026" s="236"/>
      <c r="K20026" s="2"/>
      <c r="L20026" s="13"/>
    </row>
    <row r="20027" spans="1:12" hidden="1" outlineLevel="1">
      <c r="D20027" s="1"/>
      <c r="E20027" s="28"/>
      <c r="H20027" s="1009"/>
      <c r="I20027" s="249"/>
      <c r="J20027" s="236"/>
      <c r="K20027" s="2"/>
      <c r="L20027" s="13"/>
    </row>
    <row r="20028" spans="1:12" ht="15.75" hidden="1" outlineLevel="1">
      <c r="A20028" s="1273" t="s">
        <v>7430</v>
      </c>
      <c r="B20028" s="1410">
        <v>43711</v>
      </c>
      <c r="C20028" s="1273" t="s">
        <v>7428</v>
      </c>
      <c r="D20028" s="1789">
        <v>21792.01</v>
      </c>
      <c r="E20028" s="842">
        <v>43719</v>
      </c>
      <c r="H20028" s="1602"/>
      <c r="I20028" s="249"/>
      <c r="J20028" s="236"/>
      <c r="K20028" s="2"/>
      <c r="L20028" s="13"/>
    </row>
    <row r="20029" spans="1:12" ht="31.5" hidden="1" outlineLevel="1">
      <c r="A20029" s="1273" t="s">
        <v>7430</v>
      </c>
      <c r="B20029" s="1410">
        <v>43711</v>
      </c>
      <c r="C20029" s="1273" t="s">
        <v>11393</v>
      </c>
      <c r="D20029" s="1789">
        <v>78476</v>
      </c>
      <c r="E20029" s="842"/>
      <c r="H20029" s="1602"/>
      <c r="I20029" s="249"/>
      <c r="J20029" s="236"/>
      <c r="K20029" s="2"/>
      <c r="L20029" s="13"/>
    </row>
    <row r="20030" spans="1:12" hidden="1" outlineLevel="1">
      <c r="A20030" s="1411" t="s">
        <v>7411</v>
      </c>
      <c r="B20030" s="1412">
        <v>43707</v>
      </c>
      <c r="C20030" s="1413" t="s">
        <v>7427</v>
      </c>
      <c r="D20030" s="1490">
        <v>1297</v>
      </c>
      <c r="E20030" s="842">
        <v>43711</v>
      </c>
      <c r="F20030" s="630"/>
      <c r="H20030" s="1602"/>
      <c r="I20030" s="249"/>
      <c r="J20030" s="200"/>
      <c r="K20030" s="2"/>
      <c r="L20030" s="13"/>
    </row>
    <row r="20031" spans="1:12" hidden="1" outlineLevel="1">
      <c r="A20031" s="1407" t="s">
        <v>5208</v>
      </c>
      <c r="B20031" s="1408" t="s">
        <v>608</v>
      </c>
      <c r="C20031" s="1407" t="s">
        <v>7429</v>
      </c>
      <c r="D20031" s="1408" t="s">
        <v>608</v>
      </c>
      <c r="F20031" s="630"/>
      <c r="H20031" s="1193"/>
      <c r="I20031" s="249"/>
      <c r="J20031" s="200"/>
      <c r="K20031" s="2"/>
      <c r="L20031" s="13"/>
    </row>
    <row r="20032" spans="1:12" hidden="1" outlineLevel="1">
      <c r="A20032" s="1485" t="s">
        <v>8749</v>
      </c>
      <c r="B20032" s="1900">
        <v>43707</v>
      </c>
      <c r="C20032" s="1486" t="s">
        <v>9006</v>
      </c>
      <c r="D20032" s="1999">
        <v>9223</v>
      </c>
      <c r="E20032" s="842">
        <v>43715</v>
      </c>
      <c r="F20032" s="630"/>
      <c r="H20032" s="1193"/>
      <c r="I20032" s="249"/>
      <c r="J20032" s="200"/>
      <c r="K20032" s="2"/>
      <c r="L20032" s="13"/>
    </row>
    <row r="20033" spans="1:12" hidden="1" outlineLevel="1">
      <c r="E20033" s="2024"/>
      <c r="H20033" s="1602"/>
      <c r="I20033" s="249"/>
      <c r="K20033" s="13"/>
      <c r="L20033" s="13"/>
    </row>
    <row r="20034" spans="1:12" ht="15.75" hidden="1" outlineLevel="1">
      <c r="A20034" s="1273" t="s">
        <v>7430</v>
      </c>
      <c r="B20034" s="1410">
        <v>43740</v>
      </c>
      <c r="C20034" s="1273" t="s">
        <v>7428</v>
      </c>
      <c r="D20034" s="1789">
        <v>23017.06</v>
      </c>
      <c r="E20034" s="842">
        <v>43748</v>
      </c>
      <c r="H20034" s="1602"/>
      <c r="I20034" s="249"/>
      <c r="K20034" s="13"/>
      <c r="L20034" s="13"/>
    </row>
    <row r="20035" spans="1:12" hidden="1" outlineLevel="1">
      <c r="A20035" s="1411" t="s">
        <v>7411</v>
      </c>
      <c r="B20035" s="1412">
        <v>43740</v>
      </c>
      <c r="C20035" s="1413" t="s">
        <v>7427</v>
      </c>
      <c r="D20035" s="1490">
        <v>1297</v>
      </c>
      <c r="E20035" s="842">
        <v>43742</v>
      </c>
      <c r="H20035" s="1602"/>
      <c r="I20035" s="249"/>
      <c r="J20035" s="236"/>
      <c r="K20035" s="2"/>
      <c r="L20035" s="13"/>
    </row>
    <row r="20036" spans="1:12" hidden="1" outlineLevel="1">
      <c r="A20036" s="1407" t="s">
        <v>5208</v>
      </c>
      <c r="B20036" s="1408" t="s">
        <v>608</v>
      </c>
      <c r="C20036" s="1407" t="s">
        <v>7429</v>
      </c>
      <c r="D20036" s="1408" t="s">
        <v>608</v>
      </c>
      <c r="H20036" s="1602"/>
      <c r="I20036" s="249"/>
      <c r="J20036" s="200"/>
      <c r="K20036" s="2"/>
      <c r="L20036" s="13"/>
    </row>
    <row r="20037" spans="1:12" hidden="1" outlineLevel="1">
      <c r="A20037" s="1485" t="s">
        <v>8749</v>
      </c>
      <c r="B20037" s="1900">
        <v>43741</v>
      </c>
      <c r="C20037" s="1486" t="s">
        <v>9006</v>
      </c>
      <c r="D20037" s="1999">
        <v>24867</v>
      </c>
      <c r="E20037" s="842">
        <v>43746</v>
      </c>
      <c r="H20037" s="2"/>
      <c r="I20037" s="249"/>
      <c r="K20037" s="13"/>
      <c r="L20037" s="13"/>
    </row>
    <row r="20038" spans="1:12" hidden="1" outlineLevel="1">
      <c r="F20038" s="86"/>
      <c r="H20038" s="1775"/>
      <c r="I20038" s="249"/>
      <c r="K20038" s="13"/>
      <c r="L20038" s="13"/>
    </row>
    <row r="20039" spans="1:12" hidden="1" outlineLevel="1">
      <c r="A20039" s="438" t="s">
        <v>421</v>
      </c>
      <c r="B20039" s="549">
        <v>43727</v>
      </c>
      <c r="C20039" s="554" t="s">
        <v>11397</v>
      </c>
      <c r="D20039" s="587">
        <f>30*49</f>
        <v>1470</v>
      </c>
      <c r="F20039" s="630"/>
      <c r="H20039" s="1775"/>
      <c r="I20039" s="249"/>
      <c r="K20039" s="13"/>
      <c r="L20039" s="13"/>
    </row>
    <row r="20040" spans="1:12" ht="30" hidden="1" outlineLevel="1">
      <c r="A20040" s="438"/>
      <c r="B20040" s="549"/>
      <c r="C20040" s="554" t="s">
        <v>11462</v>
      </c>
      <c r="D20040" s="587">
        <f>13*6</f>
        <v>78</v>
      </c>
      <c r="F20040" s="630"/>
      <c r="H20040" s="1775"/>
      <c r="I20040" s="249"/>
      <c r="K20040" s="13"/>
      <c r="L20040" s="13"/>
    </row>
    <row r="20041" spans="1:12" ht="30" hidden="1" outlineLevel="1">
      <c r="A20041" s="438" t="s">
        <v>6087</v>
      </c>
      <c r="B20041" s="549">
        <v>43727</v>
      </c>
      <c r="C20041" s="554" t="s">
        <v>11437</v>
      </c>
      <c r="D20041" s="587">
        <f>5*43</f>
        <v>215</v>
      </c>
      <c r="F20041" s="630"/>
      <c r="H20041" s="1775"/>
      <c r="I20041" s="249"/>
      <c r="K20041" s="13"/>
      <c r="L20041" s="13"/>
    </row>
    <row r="20042" spans="1:12" ht="30" hidden="1" outlineLevel="1">
      <c r="A20042" s="438" t="s">
        <v>6087</v>
      </c>
      <c r="B20042" s="549">
        <v>43727</v>
      </c>
      <c r="C20042" s="554" t="s">
        <v>11438</v>
      </c>
      <c r="D20042" s="587">
        <f>49*6</f>
        <v>294</v>
      </c>
      <c r="H20042" s="1755"/>
      <c r="I20042" s="1989"/>
      <c r="K20042" s="13"/>
      <c r="L20042" s="13"/>
    </row>
    <row r="20043" spans="1:12" hidden="1" outlineLevel="1">
      <c r="A20043" s="438" t="s">
        <v>421</v>
      </c>
      <c r="B20043" s="549">
        <v>43727</v>
      </c>
      <c r="C20043" s="554" t="s">
        <v>195</v>
      </c>
      <c r="D20043" s="587">
        <f>D20039+D20040-D20041-D20042</f>
        <v>1039</v>
      </c>
      <c r="H20043" s="1738"/>
      <c r="I20043" s="249"/>
      <c r="K20043" s="13"/>
      <c r="L20043" s="13"/>
    </row>
    <row r="20044" spans="1:12" hidden="1" outlineLevel="1">
      <c r="D20044" s="1"/>
      <c r="H20044" s="1738"/>
      <c r="I20044" s="249"/>
      <c r="K20044" s="13"/>
      <c r="L20044" s="13"/>
    </row>
    <row r="20045" spans="1:12" hidden="1" outlineLevel="1">
      <c r="A20045" s="438" t="s">
        <v>421</v>
      </c>
      <c r="B20045" s="549"/>
      <c r="C20045" s="554" t="s">
        <v>2598</v>
      </c>
      <c r="D20045" s="587">
        <v>180</v>
      </c>
      <c r="E20045" s="1" t="s">
        <v>11494</v>
      </c>
      <c r="G20045" s="956"/>
      <c r="H20045" s="1738"/>
      <c r="I20045" s="249"/>
      <c r="K20045" s="13"/>
      <c r="L20045" s="13"/>
    </row>
    <row r="20046" spans="1:12" hidden="1" outlineLevel="1">
      <c r="B20046" s="249"/>
      <c r="G20046" s="1754"/>
      <c r="H20046" s="1738"/>
      <c r="I20046" s="249"/>
      <c r="K20046" s="13"/>
      <c r="L20046" s="13"/>
    </row>
    <row r="20047" spans="1:12" hidden="1" outlineLevel="1">
      <c r="B20047" s="1600">
        <v>43709</v>
      </c>
      <c r="C20047" s="1" t="s">
        <v>172</v>
      </c>
      <c r="D20047" s="2">
        <v>30</v>
      </c>
      <c r="F20047" s="1" t="s">
        <v>5259</v>
      </c>
      <c r="G20047" s="956" t="s">
        <v>11421</v>
      </c>
      <c r="H20047" s="1738"/>
      <c r="I20047" s="249"/>
      <c r="K20047" s="13"/>
      <c r="L20047" s="13"/>
    </row>
    <row r="20048" spans="1:12" hidden="1" outlineLevel="1">
      <c r="B20048" s="1600">
        <v>43709</v>
      </c>
      <c r="C20048" s="1" t="s">
        <v>774</v>
      </c>
      <c r="D20048" s="2">
        <v>100</v>
      </c>
      <c r="F20048" s="1" t="s">
        <v>11418</v>
      </c>
      <c r="H20048" s="2"/>
      <c r="I20048" s="32"/>
      <c r="K20048" s="13"/>
      <c r="L20048" s="13"/>
    </row>
    <row r="20049" spans="2:12" hidden="1" outlineLevel="1">
      <c r="B20049" s="1600">
        <v>43709</v>
      </c>
      <c r="C20049" s="1754" t="s">
        <v>224</v>
      </c>
      <c r="D20049" s="1755">
        <v>70</v>
      </c>
      <c r="F20049" s="1" t="s">
        <v>11419</v>
      </c>
      <c r="H20049" s="1755"/>
      <c r="K20049" s="13"/>
      <c r="L20049" s="13"/>
    </row>
    <row r="20050" spans="2:12" hidden="1" outlineLevel="1">
      <c r="B20050" s="1600">
        <v>43709</v>
      </c>
      <c r="C20050" s="1754" t="s">
        <v>289</v>
      </c>
      <c r="D20050" s="1755">
        <v>10</v>
      </c>
      <c r="F20050" s="1" t="s">
        <v>5570</v>
      </c>
      <c r="H20050" s="1755"/>
      <c r="K20050" s="13"/>
      <c r="L20050" s="13"/>
    </row>
    <row r="20051" spans="2:12" hidden="1" outlineLevel="1">
      <c r="B20051" s="1600">
        <v>43709</v>
      </c>
      <c r="C20051" s="1754" t="s">
        <v>154</v>
      </c>
      <c r="D20051" s="1755">
        <v>230</v>
      </c>
      <c r="F20051" s="1" t="s">
        <v>11420</v>
      </c>
      <c r="G20051" s="1754" t="s">
        <v>5260</v>
      </c>
      <c r="H20051" s="1755"/>
      <c r="K20051" s="13"/>
      <c r="L20051" s="13"/>
    </row>
    <row r="20052" spans="2:12" hidden="1" outlineLevel="1">
      <c r="B20052" s="1600">
        <v>43709</v>
      </c>
      <c r="C20052" s="956" t="s">
        <v>401</v>
      </c>
      <c r="D20052" s="1193">
        <v>60</v>
      </c>
      <c r="G20052" s="956"/>
      <c r="H20052" s="1193"/>
      <c r="K20052" s="13"/>
      <c r="L20052" s="13"/>
    </row>
    <row r="20053" spans="2:12" hidden="1" outlineLevel="1">
      <c r="B20053" s="1600">
        <v>43709</v>
      </c>
      <c r="C20053" s="956" t="s">
        <v>3052</v>
      </c>
      <c r="D20053" s="1602">
        <v>10</v>
      </c>
      <c r="G20053" s="1732"/>
      <c r="H20053" s="1602"/>
      <c r="K20053" s="13"/>
      <c r="L20053" s="13"/>
    </row>
    <row r="20054" spans="2:12" ht="15.75" hidden="1" outlineLevel="1" thickBot="1">
      <c r="B20054" s="1600">
        <v>43709</v>
      </c>
      <c r="C20054" s="1732" t="s">
        <v>114</v>
      </c>
      <c r="D20054" s="1602">
        <v>40</v>
      </c>
      <c r="G20054" s="2"/>
      <c r="K20054" s="13"/>
      <c r="L20054" s="13"/>
    </row>
    <row r="20055" spans="2:12" hidden="1" outlineLevel="1">
      <c r="B20055" s="1600">
        <v>43709</v>
      </c>
      <c r="C20055" s="1732" t="s">
        <v>516</v>
      </c>
      <c r="D20055" s="1602">
        <v>70</v>
      </c>
      <c r="F20055" s="2040" t="s">
        <v>11429</v>
      </c>
      <c r="G20055" s="2041">
        <v>3005430401</v>
      </c>
      <c r="K20055" s="13"/>
      <c r="L20055" s="13"/>
    </row>
    <row r="20056" spans="2:12" hidden="1" outlineLevel="1">
      <c r="B20056" s="1600">
        <v>43709</v>
      </c>
      <c r="C20056" s="1732" t="s">
        <v>12</v>
      </c>
      <c r="D20056" s="1602">
        <v>250</v>
      </c>
      <c r="F20056" s="2042" t="s">
        <v>11430</v>
      </c>
      <c r="G20056" s="2043">
        <v>847.75</v>
      </c>
      <c r="K20056" s="13"/>
      <c r="L20056" s="13"/>
    </row>
    <row r="20057" spans="2:12" hidden="1" outlineLevel="1">
      <c r="B20057" s="1600">
        <v>43709</v>
      </c>
      <c r="C20057" s="1" t="s">
        <v>11379</v>
      </c>
      <c r="D20057" s="2">
        <v>320</v>
      </c>
      <c r="F20057" s="2042" t="s">
        <v>11431</v>
      </c>
      <c r="G20057" s="2043">
        <f>710+40</f>
        <v>750</v>
      </c>
      <c r="K20057" s="13"/>
      <c r="L20057" s="13"/>
    </row>
    <row r="20058" spans="2:12" hidden="1" outlineLevel="1">
      <c r="B20058" s="1600">
        <v>43709</v>
      </c>
      <c r="C20058" s="1732" t="s">
        <v>18</v>
      </c>
      <c r="D20058" s="1775">
        <v>125</v>
      </c>
      <c r="F20058" s="2042" t="s">
        <v>11432</v>
      </c>
      <c r="G20058" s="2043">
        <f>SUM(G20056:G20057)</f>
        <v>1597.75</v>
      </c>
      <c r="K20058" s="13"/>
      <c r="L20058" s="13"/>
    </row>
    <row r="20059" spans="2:12" hidden="1" outlineLevel="1">
      <c r="B20059" s="1600">
        <v>43709</v>
      </c>
      <c r="C20059" s="1732" t="s">
        <v>51</v>
      </c>
      <c r="D20059" s="1775">
        <v>290</v>
      </c>
      <c r="F20059" s="2042" t="s">
        <v>11439</v>
      </c>
      <c r="G20059" s="2043"/>
      <c r="H20059" s="1775"/>
      <c r="I20059" s="151"/>
      <c r="K20059" s="13"/>
      <c r="L20059" s="13"/>
    </row>
    <row r="20060" spans="2:12" hidden="1" outlineLevel="1">
      <c r="B20060" s="1600">
        <v>43709</v>
      </c>
      <c r="C20060" s="1754" t="s">
        <v>11380</v>
      </c>
      <c r="D20060" s="1755">
        <v>75</v>
      </c>
      <c r="F20060" s="2044">
        <v>43717</v>
      </c>
      <c r="G20060" s="2043"/>
      <c r="H20060" s="1775"/>
      <c r="K20060" s="13"/>
      <c r="L20060" s="13"/>
    </row>
    <row r="20061" spans="2:12" ht="15.75" hidden="1" outlineLevel="1" thickBot="1">
      <c r="B20061" s="1600">
        <v>43709</v>
      </c>
      <c r="C20061" s="956" t="s">
        <v>59</v>
      </c>
      <c r="D20061" s="1738">
        <v>50</v>
      </c>
      <c r="F20061" s="2045">
        <v>43890</v>
      </c>
      <c r="G20061" s="2046">
        <f>F20061-F20060</f>
        <v>173</v>
      </c>
      <c r="H20061" s="1755"/>
      <c r="K20061" s="13"/>
      <c r="L20061" s="13"/>
    </row>
    <row r="20062" spans="2:12" hidden="1" outlineLevel="1">
      <c r="B20062" s="1600">
        <v>43709</v>
      </c>
      <c r="C20062" s="956" t="s">
        <v>220</v>
      </c>
      <c r="D20062" s="1738">
        <v>50</v>
      </c>
      <c r="F20062" s="1" t="s">
        <v>11433</v>
      </c>
      <c r="G20062" s="399">
        <v>40</v>
      </c>
      <c r="H20062" s="1738"/>
      <c r="K20062" s="13"/>
      <c r="L20062" s="13"/>
    </row>
    <row r="20063" spans="2:12" hidden="1" outlineLevel="1">
      <c r="B20063" s="1600">
        <v>43709</v>
      </c>
      <c r="C20063" s="956" t="s">
        <v>23</v>
      </c>
      <c r="D20063" s="1738">
        <v>140</v>
      </c>
      <c r="F20063" s="1" t="s">
        <v>11435</v>
      </c>
      <c r="G20063" s="399">
        <v>50</v>
      </c>
      <c r="H20063" s="1738"/>
      <c r="K20063" s="13"/>
      <c r="L20063" s="13"/>
    </row>
    <row r="20064" spans="2:12" hidden="1" outlineLevel="1">
      <c r="B20064" s="1600">
        <v>43709</v>
      </c>
      <c r="C20064" s="956" t="s">
        <v>774</v>
      </c>
      <c r="D20064" s="1738">
        <v>50</v>
      </c>
      <c r="E20064" s="956"/>
      <c r="F20064" s="1" t="str">
        <f>F20062</f>
        <v>Airtel Money 9884622799 Bal as on 9-Sep-19</v>
      </c>
      <c r="G20064" s="399">
        <f>G20062+G20063</f>
        <v>90</v>
      </c>
      <c r="H20064" s="1738"/>
      <c r="K20064" s="13"/>
    </row>
    <row r="20065" spans="2:11" hidden="1" outlineLevel="1">
      <c r="B20065" s="1600">
        <v>43711</v>
      </c>
      <c r="C20065" s="956" t="s">
        <v>525</v>
      </c>
      <c r="D20065" s="1738">
        <v>30</v>
      </c>
      <c r="E20065" s="956"/>
      <c r="H20065" s="1738"/>
      <c r="I20065" s="956"/>
      <c r="K20065" s="13"/>
    </row>
    <row r="20066" spans="2:11" ht="15.75" hidden="1" outlineLevel="1" thickBot="1">
      <c r="B20066" s="1600">
        <v>43711</v>
      </c>
      <c r="C20066" s="956" t="s">
        <v>12</v>
      </c>
      <c r="D20066" s="1738">
        <v>40</v>
      </c>
      <c r="H20066" s="1738"/>
      <c r="I20066" s="956"/>
      <c r="K20066" s="13"/>
    </row>
    <row r="20067" spans="2:11" hidden="1" outlineLevel="1">
      <c r="B20067" s="1600">
        <v>43711</v>
      </c>
      <c r="C20067" s="956" t="s">
        <v>5687</v>
      </c>
      <c r="D20067" s="1738">
        <v>122</v>
      </c>
      <c r="E20067" s="1193"/>
      <c r="F20067" s="2040" t="s">
        <v>11429</v>
      </c>
      <c r="G20067" s="2041">
        <v>3011185691</v>
      </c>
      <c r="H20067" s="2"/>
      <c r="J20067" s="2"/>
      <c r="K20067" s="13"/>
    </row>
    <row r="20068" spans="2:11" hidden="1" outlineLevel="1">
      <c r="B20068" s="1600">
        <v>43711</v>
      </c>
      <c r="C20068" s="1754" t="s">
        <v>12</v>
      </c>
      <c r="D20068" s="1755">
        <v>40</v>
      </c>
      <c r="F20068" s="2042" t="s">
        <v>11430</v>
      </c>
      <c r="G20068" s="2043">
        <v>842.6</v>
      </c>
      <c r="H20068" s="1755"/>
      <c r="I20068" s="956"/>
      <c r="K20068" s="13"/>
    </row>
    <row r="20069" spans="2:11" hidden="1" outlineLevel="1">
      <c r="B20069" s="1600">
        <v>43711</v>
      </c>
      <c r="C20069" s="1" t="s">
        <v>172</v>
      </c>
      <c r="D20069" s="2">
        <v>20</v>
      </c>
      <c r="F20069" s="2042" t="s">
        <v>11431</v>
      </c>
      <c r="G20069" s="2043">
        <f>710+40</f>
        <v>750</v>
      </c>
      <c r="H20069" s="1755"/>
      <c r="I20069" s="956"/>
      <c r="K20069" s="13"/>
    </row>
    <row r="20070" spans="2:11" hidden="1" outlineLevel="1">
      <c r="B20070" s="1600">
        <v>43711</v>
      </c>
      <c r="C20070" s="956" t="s">
        <v>11398</v>
      </c>
      <c r="D20070" s="1193">
        <v>500</v>
      </c>
      <c r="F20070" s="2047" t="s">
        <v>11432</v>
      </c>
      <c r="G20070" s="2048">
        <f>SUM(G20068:G20069)</f>
        <v>1592.6</v>
      </c>
      <c r="H20070" s="1755"/>
      <c r="K20070" s="13"/>
    </row>
    <row r="20071" spans="2:11" hidden="1" outlineLevel="1">
      <c r="B20071" s="1600">
        <v>43711</v>
      </c>
      <c r="C20071" s="1732" t="s">
        <v>111</v>
      </c>
      <c r="D20071" s="1602">
        <v>100</v>
      </c>
      <c r="F20071" s="2047" t="s">
        <v>11440</v>
      </c>
      <c r="G20071" s="2048"/>
      <c r="H20071" s="1193"/>
      <c r="K20071" s="13"/>
    </row>
    <row r="20072" spans="2:11" hidden="1" outlineLevel="1">
      <c r="B20072" s="1600">
        <v>43711</v>
      </c>
      <c r="C20072" s="1732" t="s">
        <v>531</v>
      </c>
      <c r="D20072" s="1602">
        <v>140</v>
      </c>
      <c r="F20072" s="2049">
        <v>43717</v>
      </c>
      <c r="G20072" s="2048"/>
      <c r="H20072" s="1602"/>
      <c r="K20072" s="13"/>
    </row>
    <row r="20073" spans="2:11" ht="15.75" hidden="1" outlineLevel="1" thickBot="1">
      <c r="B20073" s="1600">
        <v>43711</v>
      </c>
      <c r="C20073" s="1732" t="s">
        <v>205</v>
      </c>
      <c r="D20073" s="2">
        <v>40</v>
      </c>
      <c r="F20073" s="2050">
        <v>43889</v>
      </c>
      <c r="G20073" s="2051">
        <f>F20073-F20072</f>
        <v>172</v>
      </c>
      <c r="K20073" s="13"/>
    </row>
    <row r="20074" spans="2:11" hidden="1" outlineLevel="1">
      <c r="B20074" s="1600">
        <v>43712</v>
      </c>
      <c r="C20074" s="1732" t="s">
        <v>525</v>
      </c>
      <c r="D20074" s="1602">
        <v>180</v>
      </c>
      <c r="F20074" s="1" t="s">
        <v>11434</v>
      </c>
      <c r="G20074" s="1">
        <v>7.47</v>
      </c>
      <c r="K20074" s="13"/>
    </row>
    <row r="20075" spans="2:11" hidden="1" outlineLevel="1">
      <c r="B20075" s="1600">
        <v>43712</v>
      </c>
      <c r="C20075" s="1732" t="s">
        <v>11414</v>
      </c>
      <c r="D20075" s="1775">
        <v>400</v>
      </c>
      <c r="F20075" s="1" t="s">
        <v>11435</v>
      </c>
      <c r="G20075" s="2">
        <v>40</v>
      </c>
    </row>
    <row r="20076" spans="2:11" hidden="1" outlineLevel="1">
      <c r="B20076" s="1600">
        <v>43712</v>
      </c>
      <c r="C20076" s="1732" t="s">
        <v>2164</v>
      </c>
      <c r="D20076" s="1775">
        <v>60</v>
      </c>
      <c r="F20076" s="1" t="str">
        <f>F20074</f>
        <v>Airtel Money 9840578178 Bal as on 9-Sep-19</v>
      </c>
      <c r="G20076" s="1">
        <f>SUM(G20074:G20075)</f>
        <v>47.47</v>
      </c>
      <c r="K20076" s="13"/>
    </row>
    <row r="20077" spans="2:11" hidden="1" outlineLevel="1">
      <c r="B20077" s="1600">
        <v>43712</v>
      </c>
      <c r="C20077" s="1754" t="s">
        <v>114</v>
      </c>
      <c r="D20077" s="1755">
        <v>40</v>
      </c>
    </row>
    <row r="20078" spans="2:11" hidden="1" outlineLevel="1">
      <c r="B20078" s="1600">
        <v>43713</v>
      </c>
      <c r="C20078" s="1754" t="s">
        <v>525</v>
      </c>
      <c r="D20078" s="1755">
        <v>160</v>
      </c>
    </row>
    <row r="20079" spans="2:11" hidden="1" outlineLevel="1">
      <c r="B20079" s="1600">
        <v>43713</v>
      </c>
      <c r="C20079" s="1754" t="s">
        <v>12</v>
      </c>
      <c r="D20079" s="1755">
        <v>40</v>
      </c>
    </row>
    <row r="20080" spans="2:11" hidden="1" outlineLevel="1">
      <c r="B20080" s="1600">
        <v>43713</v>
      </c>
      <c r="C20080" s="956" t="s">
        <v>59</v>
      </c>
      <c r="D20080" s="1193">
        <v>280</v>
      </c>
      <c r="F20080" s="1" t="s">
        <v>11452</v>
      </c>
      <c r="G20080" s="1">
        <v>450</v>
      </c>
      <c r="I20080" s="72"/>
      <c r="K20080" s="2"/>
    </row>
    <row r="20081" spans="2:11" hidden="1" outlineLevel="1">
      <c r="B20081" s="1600">
        <v>43713</v>
      </c>
      <c r="C20081" s="1732" t="s">
        <v>51</v>
      </c>
      <c r="D20081" s="1602">
        <v>10</v>
      </c>
      <c r="F20081" s="1" t="s">
        <v>11453</v>
      </c>
      <c r="G20081" s="1">
        <v>330</v>
      </c>
      <c r="I20081" s="32"/>
      <c r="K20081" s="2"/>
    </row>
    <row r="20082" spans="2:11" hidden="1" outlineLevel="1">
      <c r="B20082" s="1600">
        <v>43714</v>
      </c>
      <c r="C20082" s="1732" t="s">
        <v>525</v>
      </c>
      <c r="D20082" s="1602">
        <v>170</v>
      </c>
      <c r="F20082" s="1" t="s">
        <v>11454</v>
      </c>
      <c r="G20082" s="1">
        <v>200</v>
      </c>
    </row>
    <row r="20083" spans="2:11" hidden="1" outlineLevel="1">
      <c r="B20083" s="1600">
        <v>43714</v>
      </c>
      <c r="C20083" s="1732" t="s">
        <v>12</v>
      </c>
      <c r="D20083" s="1602">
        <v>80</v>
      </c>
      <c r="F20083" s="1" t="s">
        <v>11455</v>
      </c>
      <c r="G20083" s="1">
        <f>G20081+G20082-G20080</f>
        <v>80</v>
      </c>
    </row>
    <row r="20084" spans="2:11" hidden="1" outlineLevel="1">
      <c r="B20084" s="1600">
        <v>43714</v>
      </c>
      <c r="C20084" s="1732" t="s">
        <v>114</v>
      </c>
      <c r="D20084" s="1602">
        <v>60</v>
      </c>
      <c r="F20084" s="956" t="s">
        <v>11468</v>
      </c>
      <c r="G20084" s="1">
        <v>500</v>
      </c>
    </row>
    <row r="20085" spans="2:11" hidden="1" outlineLevel="1">
      <c r="B20085" s="1600">
        <v>43714</v>
      </c>
      <c r="C20085" s="1" t="s">
        <v>246</v>
      </c>
      <c r="D20085" s="2">
        <v>100</v>
      </c>
      <c r="E20085" s="956"/>
      <c r="F20085" s="192" t="s">
        <v>11469</v>
      </c>
      <c r="G20085" s="192">
        <v>580</v>
      </c>
    </row>
    <row r="20086" spans="2:11" hidden="1" outlineLevel="1">
      <c r="B20086" s="1600">
        <v>43714</v>
      </c>
      <c r="C20086" s="1732" t="s">
        <v>111</v>
      </c>
      <c r="D20086" s="1775">
        <v>100</v>
      </c>
      <c r="E20086" s="956"/>
      <c r="F20086" s="192" t="s">
        <v>11470</v>
      </c>
      <c r="G20086" s="192">
        <v>372</v>
      </c>
    </row>
    <row r="20087" spans="2:11" hidden="1" outlineLevel="1">
      <c r="B20087" s="1600">
        <v>43714</v>
      </c>
      <c r="C20087" s="1" t="s">
        <v>7717</v>
      </c>
      <c r="D20087" s="2">
        <v>15</v>
      </c>
      <c r="F20087" s="192" t="s">
        <v>11471</v>
      </c>
      <c r="G20087" s="192">
        <f>G20085-G20086</f>
        <v>208</v>
      </c>
    </row>
    <row r="20088" spans="2:11" hidden="1" outlineLevel="1">
      <c r="B20088" s="1600">
        <v>43715</v>
      </c>
      <c r="C20088" s="1754" t="s">
        <v>114</v>
      </c>
      <c r="D20088" s="1755">
        <v>170</v>
      </c>
      <c r="F20088" s="1193"/>
      <c r="G20088" s="1193"/>
      <c r="H20088" s="2"/>
      <c r="I20088" s="2"/>
    </row>
    <row r="20089" spans="2:11" hidden="1" outlineLevel="1">
      <c r="B20089" s="1600">
        <v>43715</v>
      </c>
      <c r="C20089" s="1754" t="s">
        <v>401</v>
      </c>
      <c r="D20089" s="1755">
        <v>35</v>
      </c>
      <c r="E20089" s="956"/>
      <c r="F20089" s="1193"/>
      <c r="G20089" s="1193"/>
      <c r="H20089" s="2"/>
      <c r="I20089" s="2"/>
    </row>
    <row r="20090" spans="2:11" hidden="1" outlineLevel="1">
      <c r="B20090" s="1600">
        <v>43715</v>
      </c>
      <c r="C20090" s="1754" t="s">
        <v>774</v>
      </c>
      <c r="D20090" s="1755">
        <v>45</v>
      </c>
      <c r="F20090" s="956"/>
      <c r="G20090" s="1193"/>
      <c r="H20090" s="2"/>
      <c r="I20090" s="2"/>
    </row>
    <row r="20091" spans="2:11" hidden="1" outlineLevel="1">
      <c r="B20091" s="1600">
        <v>43715</v>
      </c>
      <c r="C20091" s="1754" t="s">
        <v>23</v>
      </c>
      <c r="D20091" s="1755">
        <v>300</v>
      </c>
      <c r="F20091" s="1193"/>
      <c r="G20091" s="1193"/>
      <c r="H20091" s="2"/>
      <c r="I20091" s="2"/>
    </row>
    <row r="20092" spans="2:11" hidden="1" outlineLevel="1">
      <c r="B20092" s="1600">
        <v>43715</v>
      </c>
      <c r="C20092" s="1754" t="s">
        <v>247</v>
      </c>
      <c r="D20092" s="1755">
        <v>25</v>
      </c>
      <c r="F20092" s="1193"/>
      <c r="G20092" s="1193"/>
      <c r="H20092" s="2"/>
      <c r="I20092" s="2"/>
    </row>
    <row r="20093" spans="2:11" hidden="1" outlineLevel="1">
      <c r="B20093" s="1600">
        <v>43716</v>
      </c>
      <c r="C20093" s="956" t="s">
        <v>114</v>
      </c>
      <c r="D20093" s="1193">
        <v>70</v>
      </c>
      <c r="F20093" s="956"/>
      <c r="G20093" s="1193"/>
      <c r="H20093" s="2"/>
      <c r="I20093" s="2"/>
    </row>
    <row r="20094" spans="2:11" hidden="1" outlineLevel="1">
      <c r="B20094" s="1600">
        <v>43717</v>
      </c>
      <c r="C20094" s="1732" t="s">
        <v>11427</v>
      </c>
      <c r="D20094" s="1602">
        <v>200</v>
      </c>
      <c r="F20094" s="956"/>
      <c r="G20094" s="1193"/>
      <c r="H20094" s="2"/>
      <c r="I20094" s="2"/>
    </row>
    <row r="20095" spans="2:11" hidden="1" outlineLevel="1">
      <c r="B20095" s="1600">
        <v>43717</v>
      </c>
      <c r="C20095" s="1732" t="s">
        <v>2487</v>
      </c>
      <c r="D20095" s="1602">
        <v>300</v>
      </c>
      <c r="F20095" s="956"/>
      <c r="G20095" s="1193"/>
      <c r="H20095" s="2"/>
    </row>
    <row r="20096" spans="2:11" hidden="1" outlineLevel="1">
      <c r="B20096" s="1600">
        <v>43717</v>
      </c>
      <c r="C20096" s="1732" t="s">
        <v>525</v>
      </c>
      <c r="D20096" s="1602">
        <v>170</v>
      </c>
      <c r="F20096" s="1722"/>
      <c r="G20096" s="1728"/>
      <c r="H20096" s="2"/>
    </row>
    <row r="20097" spans="2:8" hidden="1" outlineLevel="1">
      <c r="B20097" s="1600">
        <v>43717</v>
      </c>
      <c r="C20097" s="1732" t="s">
        <v>12</v>
      </c>
      <c r="D20097" s="1602">
        <v>70</v>
      </c>
      <c r="F20097" s="956"/>
      <c r="G20097" s="1193"/>
      <c r="H20097" s="7"/>
    </row>
    <row r="20098" spans="2:8" hidden="1" outlineLevel="1">
      <c r="B20098" s="1600">
        <v>43717</v>
      </c>
      <c r="C20098" s="1" t="s">
        <v>80</v>
      </c>
      <c r="D20098" s="2">
        <v>50</v>
      </c>
      <c r="F20098" s="1722"/>
      <c r="G20098" s="1728"/>
      <c r="H20098" s="7"/>
    </row>
    <row r="20099" spans="2:8" hidden="1" outlineLevel="1">
      <c r="B20099" s="1600">
        <v>43717</v>
      </c>
      <c r="C20099" s="1732" t="s">
        <v>7717</v>
      </c>
      <c r="D20099" s="1775">
        <v>175</v>
      </c>
      <c r="F20099" s="956"/>
      <c r="G20099" s="956"/>
      <c r="H20099" s="7"/>
    </row>
    <row r="20100" spans="2:8" hidden="1" outlineLevel="1">
      <c r="B20100" s="1600">
        <v>43717</v>
      </c>
      <c r="C20100" s="1" t="s">
        <v>246</v>
      </c>
      <c r="D20100" s="2">
        <v>160</v>
      </c>
      <c r="F20100" s="1193"/>
      <c r="G20100" s="1193"/>
    </row>
    <row r="20101" spans="2:8" hidden="1" outlineLevel="1">
      <c r="B20101" s="1600">
        <v>43717</v>
      </c>
      <c r="C20101" s="1754" t="s">
        <v>23</v>
      </c>
      <c r="D20101" s="1755">
        <v>160</v>
      </c>
    </row>
    <row r="20102" spans="2:8" hidden="1" outlineLevel="1">
      <c r="B20102" s="1600">
        <v>43717</v>
      </c>
      <c r="C20102" s="1754" t="s">
        <v>6251</v>
      </c>
      <c r="D20102" s="1755">
        <v>10</v>
      </c>
      <c r="E20102" s="956"/>
    </row>
    <row r="20103" spans="2:8" hidden="1" outlineLevel="1">
      <c r="B20103" s="1600">
        <v>43718</v>
      </c>
      <c r="C20103" s="956" t="s">
        <v>11338</v>
      </c>
      <c r="D20103" s="1193">
        <v>500</v>
      </c>
    </row>
    <row r="20104" spans="2:8" hidden="1" outlineLevel="1">
      <c r="B20104" s="1600">
        <v>43718</v>
      </c>
      <c r="C20104" s="1732" t="s">
        <v>525</v>
      </c>
      <c r="D20104" s="1602">
        <v>155</v>
      </c>
      <c r="F20104" s="956"/>
      <c r="G20104" s="1193"/>
    </row>
    <row r="20105" spans="2:8" hidden="1" outlineLevel="1">
      <c r="B20105" s="1600">
        <v>43718</v>
      </c>
      <c r="C20105" s="1732" t="s">
        <v>246</v>
      </c>
      <c r="D20105" s="1602">
        <v>160</v>
      </c>
      <c r="E20105" s="956"/>
      <c r="F20105" s="956"/>
      <c r="G20105" s="1193"/>
    </row>
    <row r="20106" spans="2:8" hidden="1" outlineLevel="1">
      <c r="B20106" s="1600">
        <v>43719</v>
      </c>
      <c r="C20106" s="1732" t="s">
        <v>352</v>
      </c>
      <c r="D20106" s="1602">
        <v>90</v>
      </c>
      <c r="F20106" s="1193"/>
      <c r="G20106" s="1193"/>
    </row>
    <row r="20107" spans="2:8" hidden="1" outlineLevel="1">
      <c r="B20107" s="1600">
        <v>43719</v>
      </c>
      <c r="C20107" s="1732" t="s">
        <v>525</v>
      </c>
      <c r="D20107" s="1602">
        <v>170</v>
      </c>
      <c r="E20107" s="956"/>
      <c r="F20107" s="956"/>
      <c r="G20107" s="956"/>
    </row>
    <row r="20108" spans="2:8" hidden="1" outlineLevel="1">
      <c r="B20108" s="1600">
        <v>43719</v>
      </c>
      <c r="C20108" s="1" t="s">
        <v>23</v>
      </c>
      <c r="D20108" s="2">
        <v>300</v>
      </c>
      <c r="F20108" s="1193"/>
      <c r="G20108" s="956"/>
    </row>
    <row r="20109" spans="2:8" hidden="1" outlineLevel="1">
      <c r="B20109" s="1600">
        <v>43720</v>
      </c>
      <c r="C20109" s="1732" t="s">
        <v>525</v>
      </c>
      <c r="D20109" s="1775">
        <v>70</v>
      </c>
      <c r="E20109" s="1193"/>
      <c r="F20109" s="1730"/>
      <c r="G20109" s="1193"/>
    </row>
    <row r="20110" spans="2:8" hidden="1" outlineLevel="1">
      <c r="B20110" s="1600">
        <v>43720</v>
      </c>
      <c r="C20110" s="1" t="s">
        <v>205</v>
      </c>
      <c r="D20110" s="2">
        <v>100</v>
      </c>
      <c r="F20110" s="956"/>
      <c r="G20110" s="956"/>
    </row>
    <row r="20111" spans="2:8" hidden="1" outlineLevel="1">
      <c r="B20111" s="1600">
        <v>43721</v>
      </c>
      <c r="C20111" s="1754" t="s">
        <v>12</v>
      </c>
      <c r="D20111" s="1755">
        <v>70</v>
      </c>
      <c r="F20111" s="956"/>
      <c r="G20111" s="1193"/>
    </row>
    <row r="20112" spans="2:8" hidden="1" outlineLevel="1">
      <c r="B20112" s="1600">
        <v>43721</v>
      </c>
      <c r="C20112" s="1754" t="s">
        <v>11456</v>
      </c>
      <c r="D20112" s="1755">
        <v>200</v>
      </c>
      <c r="F20112" s="1731"/>
      <c r="G20112" s="1193"/>
    </row>
    <row r="20113" spans="2:15" hidden="1" outlineLevel="1">
      <c r="B20113" s="1600">
        <v>43721</v>
      </c>
      <c r="C20113" s="1754" t="s">
        <v>11457</v>
      </c>
      <c r="D20113" s="1755">
        <v>40</v>
      </c>
      <c r="F20113" s="956"/>
      <c r="G20113" s="956"/>
    </row>
    <row r="20114" spans="2:15" hidden="1" outlineLevel="1">
      <c r="B20114" s="1600">
        <v>43721</v>
      </c>
      <c r="C20114" s="1" t="s">
        <v>114</v>
      </c>
      <c r="D20114" s="2">
        <v>70</v>
      </c>
      <c r="E20114" s="956"/>
      <c r="F20114" s="956"/>
      <c r="G20114" s="1193"/>
      <c r="H20114" s="2"/>
      <c r="J20114"/>
      <c r="K20114"/>
      <c r="L20114"/>
      <c r="M20114"/>
      <c r="N20114"/>
      <c r="O20114"/>
    </row>
    <row r="20115" spans="2:15" hidden="1" outlineLevel="1">
      <c r="B20115" s="1600">
        <v>43721</v>
      </c>
      <c r="C20115" s="956" t="s">
        <v>774</v>
      </c>
      <c r="D20115" s="1193">
        <v>20</v>
      </c>
      <c r="F20115" s="1722"/>
      <c r="G20115" s="1728"/>
      <c r="H20115" s="2"/>
    </row>
    <row r="20116" spans="2:15" hidden="1" outlineLevel="1">
      <c r="B20116" s="1600">
        <v>43722</v>
      </c>
      <c r="C20116" s="1732" t="s">
        <v>5761</v>
      </c>
      <c r="D20116" s="1775">
        <v>20</v>
      </c>
      <c r="F20116" s="956"/>
      <c r="G20116" s="1193"/>
      <c r="H20116" s="7"/>
      <c r="K20116" s="2"/>
    </row>
    <row r="20117" spans="2:15" hidden="1" outlineLevel="1">
      <c r="B20117" s="1600">
        <v>43722</v>
      </c>
      <c r="C20117" s="1" t="s">
        <v>114</v>
      </c>
      <c r="D20117" s="2">
        <v>85</v>
      </c>
      <c r="E20117" s="956"/>
      <c r="F20117" s="1722"/>
      <c r="G20117" s="1728"/>
      <c r="H20117" s="7"/>
      <c r="K20117" s="2"/>
    </row>
    <row r="20118" spans="2:15" hidden="1" outlineLevel="1">
      <c r="B20118" s="1600">
        <v>43722</v>
      </c>
      <c r="C20118" s="1732" t="s">
        <v>516</v>
      </c>
      <c r="D20118" s="1602">
        <v>50</v>
      </c>
      <c r="E20118" s="956"/>
      <c r="F20118" s="956"/>
      <c r="G20118" s="956"/>
      <c r="H20118" s="7"/>
    </row>
    <row r="20119" spans="2:15" hidden="1" outlineLevel="1">
      <c r="B20119" s="1600">
        <v>43722</v>
      </c>
      <c r="C20119" s="1" t="s">
        <v>289</v>
      </c>
      <c r="D20119" s="2">
        <v>235</v>
      </c>
      <c r="F20119" s="1193"/>
      <c r="G20119" s="1193"/>
    </row>
    <row r="20120" spans="2:15" hidden="1" outlineLevel="1">
      <c r="B20120" s="1600">
        <v>43722</v>
      </c>
      <c r="C20120" s="1" t="s">
        <v>4068</v>
      </c>
      <c r="D20120" s="2">
        <v>60</v>
      </c>
    </row>
    <row r="20121" spans="2:15" hidden="1" outlineLevel="1">
      <c r="B20121" s="1600">
        <v>43722</v>
      </c>
      <c r="C20121" s="1" t="s">
        <v>401</v>
      </c>
      <c r="D20121" s="2">
        <v>25</v>
      </c>
    </row>
    <row r="20122" spans="2:15" hidden="1" outlineLevel="1">
      <c r="B20122" s="1600">
        <v>43722</v>
      </c>
      <c r="C20122" s="1" t="s">
        <v>5295</v>
      </c>
      <c r="D20122" s="2">
        <v>15</v>
      </c>
    </row>
    <row r="20123" spans="2:15" hidden="1" outlineLevel="1">
      <c r="B20123" s="1600">
        <v>43722</v>
      </c>
      <c r="C20123" s="1" t="s">
        <v>289</v>
      </c>
      <c r="D20123" s="2">
        <v>10</v>
      </c>
      <c r="F20123" s="956"/>
      <c r="G20123" s="1193"/>
    </row>
    <row r="20124" spans="2:15" hidden="1" outlineLevel="1">
      <c r="B20124" s="1600">
        <v>43722</v>
      </c>
      <c r="C20124" s="1732" t="s">
        <v>12</v>
      </c>
      <c r="D20124" s="1602">
        <v>440</v>
      </c>
      <c r="F20124" s="956"/>
      <c r="G20124" s="1193"/>
    </row>
    <row r="20125" spans="2:15" hidden="1" outlineLevel="1">
      <c r="B20125" s="1600">
        <v>43722</v>
      </c>
      <c r="C20125" s="1061" t="s">
        <v>11458</v>
      </c>
      <c r="D20125" s="1415">
        <v>500</v>
      </c>
      <c r="F20125" s="1193"/>
      <c r="G20125" s="1193"/>
    </row>
    <row r="20126" spans="2:15" hidden="1" outlineLevel="1">
      <c r="B20126" s="1600">
        <v>43722</v>
      </c>
      <c r="C20126" s="1061" t="s">
        <v>11459</v>
      </c>
      <c r="D20126" s="1415">
        <v>500</v>
      </c>
      <c r="E20126" s="956"/>
      <c r="F20126" s="956"/>
      <c r="G20126" s="956"/>
    </row>
    <row r="20127" spans="2:15" hidden="1" outlineLevel="1">
      <c r="B20127" s="1600">
        <v>43722</v>
      </c>
      <c r="C20127" s="956" t="s">
        <v>175</v>
      </c>
      <c r="D20127" s="1775">
        <v>300</v>
      </c>
      <c r="E20127" s="956"/>
      <c r="F20127" s="1193"/>
      <c r="G20127" s="956"/>
    </row>
    <row r="20128" spans="2:15" hidden="1" outlineLevel="1">
      <c r="B20128" s="1600">
        <v>43722</v>
      </c>
      <c r="C20128" s="1754" t="s">
        <v>114</v>
      </c>
      <c r="D20128" s="1755">
        <v>130</v>
      </c>
      <c r="E20128" s="956"/>
      <c r="F20128" s="956"/>
      <c r="G20128" s="1193"/>
      <c r="H20128" s="2"/>
    </row>
    <row r="20129" spans="2:10" hidden="1" outlineLevel="1">
      <c r="B20129" s="1600">
        <v>43722</v>
      </c>
      <c r="C20129" s="956" t="s">
        <v>80</v>
      </c>
      <c r="D20129" s="1193">
        <v>20</v>
      </c>
      <c r="F20129" s="1722"/>
      <c r="G20129" s="1728"/>
      <c r="H20129" s="2"/>
    </row>
    <row r="20130" spans="2:10" hidden="1" outlineLevel="1">
      <c r="B20130" s="1600">
        <v>43722</v>
      </c>
      <c r="C20130" s="1" t="s">
        <v>9643</v>
      </c>
      <c r="D20130" s="2">
        <v>20</v>
      </c>
      <c r="E20130" s="956"/>
      <c r="F20130" s="956"/>
      <c r="G20130" s="1193"/>
      <c r="H20130" s="7"/>
    </row>
    <row r="20131" spans="2:10" hidden="1" outlineLevel="1">
      <c r="B20131" s="1600">
        <v>43722</v>
      </c>
      <c r="C20131" s="1" t="s">
        <v>112</v>
      </c>
      <c r="D20131" s="2">
        <v>60</v>
      </c>
      <c r="F20131" s="1722"/>
      <c r="G20131" s="1728"/>
      <c r="H20131" s="7"/>
    </row>
    <row r="20132" spans="2:10" hidden="1" outlineLevel="1">
      <c r="B20132" s="1600">
        <v>43723</v>
      </c>
      <c r="C20132" s="956" t="s">
        <v>187</v>
      </c>
      <c r="D20132" s="1602">
        <v>380</v>
      </c>
      <c r="E20132" s="2014"/>
      <c r="F20132" s="956"/>
      <c r="G20132" s="956"/>
      <c r="H20132" s="7"/>
    </row>
    <row r="20133" spans="2:10" hidden="1" outlineLevel="1">
      <c r="B20133" s="1600">
        <v>43723</v>
      </c>
      <c r="C20133" s="1" t="s">
        <v>11460</v>
      </c>
      <c r="D20133" s="2">
        <v>20</v>
      </c>
      <c r="E20133" s="956"/>
      <c r="F20133" s="1193"/>
      <c r="G20133" s="1193"/>
    </row>
    <row r="20134" spans="2:10" hidden="1" outlineLevel="1">
      <c r="B20134" s="1600">
        <v>43723</v>
      </c>
      <c r="C20134" s="1" t="s">
        <v>172</v>
      </c>
      <c r="D20134" s="2">
        <v>10</v>
      </c>
      <c r="E20134" s="956"/>
    </row>
    <row r="20135" spans="2:10" hidden="1" outlineLevel="1">
      <c r="B20135" s="1600">
        <v>43723</v>
      </c>
      <c r="C20135" s="1" t="s">
        <v>774</v>
      </c>
      <c r="D20135" s="2">
        <v>420</v>
      </c>
      <c r="E20135" s="956"/>
    </row>
    <row r="20136" spans="2:10" hidden="1" outlineLevel="1">
      <c r="B20136" s="1600">
        <v>43723</v>
      </c>
      <c r="C20136" s="1" t="s">
        <v>114</v>
      </c>
      <c r="D20136" s="2">
        <v>380</v>
      </c>
      <c r="E20136" s="1600"/>
    </row>
    <row r="20137" spans="2:10" hidden="1" outlineLevel="1">
      <c r="B20137" s="1600">
        <v>43723</v>
      </c>
      <c r="C20137" s="1" t="s">
        <v>51</v>
      </c>
      <c r="D20137" s="2">
        <v>300</v>
      </c>
      <c r="E20137" s="1600"/>
      <c r="F20137" s="956"/>
      <c r="G20137" s="1193"/>
      <c r="J20137" s="7"/>
    </row>
    <row r="20138" spans="2:10" hidden="1" outlineLevel="1">
      <c r="B20138" s="1600">
        <v>43723</v>
      </c>
      <c r="C20138" s="1061" t="s">
        <v>516</v>
      </c>
      <c r="D20138" s="1415">
        <v>50</v>
      </c>
      <c r="F20138" s="956"/>
      <c r="G20138" s="1193"/>
      <c r="J20138" s="7"/>
    </row>
    <row r="20139" spans="2:10" hidden="1" outlineLevel="1">
      <c r="B20139" s="1600">
        <v>43724</v>
      </c>
      <c r="C20139" s="1061" t="s">
        <v>525</v>
      </c>
      <c r="D20139" s="1415">
        <v>200</v>
      </c>
      <c r="F20139" s="956"/>
      <c r="G20139" s="1193"/>
      <c r="H20139" s="2"/>
    </row>
    <row r="20140" spans="2:10" hidden="1" outlineLevel="1">
      <c r="B20140" s="1600">
        <v>43725</v>
      </c>
      <c r="C20140" s="956" t="s">
        <v>525</v>
      </c>
      <c r="D20140" s="1193">
        <v>200</v>
      </c>
      <c r="F20140" s="1722"/>
      <c r="G20140" s="1728"/>
      <c r="H20140" s="2"/>
    </row>
    <row r="20141" spans="2:10" hidden="1" outlineLevel="1">
      <c r="B20141" s="1600">
        <v>43725</v>
      </c>
      <c r="C20141" s="956" t="s">
        <v>11461</v>
      </c>
      <c r="D20141" s="1193">
        <v>100</v>
      </c>
      <c r="F20141" s="956"/>
      <c r="G20141" s="1193"/>
      <c r="H20141" s="7"/>
    </row>
    <row r="20142" spans="2:10" hidden="1" outlineLevel="1">
      <c r="B20142" s="1600">
        <v>43726</v>
      </c>
      <c r="C20142" s="956" t="s">
        <v>525</v>
      </c>
      <c r="D20142" s="1602">
        <v>250</v>
      </c>
      <c r="F20142" s="1722"/>
      <c r="G20142" s="1728"/>
      <c r="H20142" s="7"/>
    </row>
    <row r="20143" spans="2:10" hidden="1" outlineLevel="1">
      <c r="B20143" s="1600">
        <v>43727</v>
      </c>
      <c r="C20143" s="1061" t="s">
        <v>525</v>
      </c>
      <c r="D20143" s="1415">
        <v>260</v>
      </c>
      <c r="F20143" s="956"/>
      <c r="G20143" s="956"/>
      <c r="H20143" s="7"/>
    </row>
    <row r="20144" spans="2:10" hidden="1" outlineLevel="1">
      <c r="B20144" s="1600">
        <v>43727</v>
      </c>
      <c r="C20144" s="1061" t="s">
        <v>246</v>
      </c>
      <c r="D20144" s="1415">
        <v>160</v>
      </c>
      <c r="F20144" s="1193"/>
      <c r="G20144" s="1193"/>
    </row>
    <row r="20145" spans="2:7" hidden="1" outlineLevel="1">
      <c r="B20145" s="1600">
        <v>43727</v>
      </c>
      <c r="C20145" s="956" t="s">
        <v>51</v>
      </c>
      <c r="D20145" s="1775">
        <v>60</v>
      </c>
    </row>
    <row r="20146" spans="2:7" hidden="1" outlineLevel="1">
      <c r="B20146" s="1600">
        <v>43727</v>
      </c>
      <c r="C20146" s="1754" t="s">
        <v>306</v>
      </c>
      <c r="D20146" s="1755">
        <v>120</v>
      </c>
    </row>
    <row r="20147" spans="2:7" hidden="1" outlineLevel="1">
      <c r="B20147" s="1600">
        <v>43727</v>
      </c>
      <c r="C20147" s="956" t="s">
        <v>4963</v>
      </c>
      <c r="D20147" s="1193">
        <v>30</v>
      </c>
    </row>
    <row r="20148" spans="2:7" hidden="1" outlineLevel="1">
      <c r="B20148" s="1600">
        <v>43727</v>
      </c>
      <c r="C20148" s="1732" t="s">
        <v>2164</v>
      </c>
      <c r="D20148" s="1602">
        <v>400</v>
      </c>
      <c r="F20148" s="956"/>
      <c r="G20148" s="1193"/>
    </row>
    <row r="20149" spans="2:7" hidden="1" outlineLevel="1">
      <c r="B20149" s="1600">
        <v>43728</v>
      </c>
      <c r="C20149" s="1732" t="s">
        <v>246</v>
      </c>
      <c r="D20149" s="1602">
        <v>200</v>
      </c>
      <c r="F20149" s="956"/>
      <c r="G20149" s="1193"/>
    </row>
    <row r="20150" spans="2:7" hidden="1" outlineLevel="1">
      <c r="B20150" s="1600">
        <v>43728</v>
      </c>
      <c r="C20150" s="1" t="s">
        <v>11463</v>
      </c>
      <c r="D20150" s="2">
        <v>10</v>
      </c>
      <c r="F20150" s="1193"/>
      <c r="G20150" s="1193"/>
    </row>
    <row r="20151" spans="2:7" hidden="1" outlineLevel="1">
      <c r="B20151" s="1600">
        <v>43728</v>
      </c>
      <c r="C20151" s="1061" t="s">
        <v>11464</v>
      </c>
      <c r="D20151" s="1415">
        <v>140</v>
      </c>
      <c r="F20151" s="956"/>
      <c r="G20151" s="956"/>
    </row>
    <row r="20152" spans="2:7" hidden="1" outlineLevel="1">
      <c r="B20152" s="1600">
        <v>43728</v>
      </c>
      <c r="C20152" s="1061" t="s">
        <v>9555</v>
      </c>
      <c r="D20152" s="1415">
        <v>50</v>
      </c>
      <c r="F20152" s="1193"/>
      <c r="G20152" s="956"/>
    </row>
    <row r="20153" spans="2:7" hidden="1" outlineLevel="1">
      <c r="B20153" s="1600">
        <v>43728</v>
      </c>
      <c r="C20153" s="956" t="s">
        <v>11465</v>
      </c>
      <c r="D20153" s="1775">
        <v>70</v>
      </c>
      <c r="F20153" s="1730"/>
      <c r="G20153" s="1193"/>
    </row>
    <row r="20154" spans="2:7" hidden="1" outlineLevel="1">
      <c r="B20154" s="1600">
        <v>43728</v>
      </c>
      <c r="C20154" s="1754" t="s">
        <v>11466</v>
      </c>
      <c r="D20154" s="1755">
        <v>290</v>
      </c>
    </row>
    <row r="20155" spans="2:7" hidden="1" outlineLevel="1">
      <c r="B20155" s="1600">
        <v>43728</v>
      </c>
      <c r="C20155" s="956" t="s">
        <v>111</v>
      </c>
      <c r="D20155" s="1193">
        <v>50</v>
      </c>
    </row>
    <row r="20156" spans="2:7" hidden="1" outlineLevel="1">
      <c r="B20156" s="1600">
        <v>43728</v>
      </c>
      <c r="C20156" s="956" t="s">
        <v>525</v>
      </c>
      <c r="D20156" s="1602">
        <v>100</v>
      </c>
    </row>
    <row r="20157" spans="2:7" hidden="1" outlineLevel="1">
      <c r="B20157" s="1600">
        <v>43728</v>
      </c>
      <c r="C20157" s="956" t="s">
        <v>11467</v>
      </c>
      <c r="D20157" s="1602">
        <v>500</v>
      </c>
    </row>
    <row r="20158" spans="2:7" hidden="1" outlineLevel="1">
      <c r="B20158" s="1600">
        <v>43729</v>
      </c>
      <c r="C20158" s="1732" t="s">
        <v>367</v>
      </c>
      <c r="D20158" s="1602">
        <v>10</v>
      </c>
    </row>
    <row r="20159" spans="2:7" hidden="1" outlineLevel="1">
      <c r="B20159" s="1600">
        <v>43729</v>
      </c>
      <c r="C20159" s="236" t="s">
        <v>401</v>
      </c>
      <c r="D20159" s="1415">
        <v>100</v>
      </c>
    </row>
    <row r="20160" spans="2:7" hidden="1" outlineLevel="1">
      <c r="B20160" s="1600">
        <v>43729</v>
      </c>
      <c r="C20160" s="277" t="s">
        <v>114</v>
      </c>
      <c r="D20160" s="1415">
        <v>100</v>
      </c>
    </row>
    <row r="20161" spans="2:4" hidden="1" outlineLevel="1">
      <c r="B20161" s="1600">
        <v>43729</v>
      </c>
      <c r="C20161" s="236" t="s">
        <v>901</v>
      </c>
      <c r="D20161" s="70">
        <v>10</v>
      </c>
    </row>
    <row r="20162" spans="2:4" hidden="1" outlineLevel="1">
      <c r="B20162" s="1600">
        <v>43729</v>
      </c>
      <c r="C20162" s="236" t="s">
        <v>114</v>
      </c>
      <c r="D20162" s="70">
        <v>240</v>
      </c>
    </row>
    <row r="20163" spans="2:4" hidden="1" outlineLevel="1">
      <c r="B20163" s="1600">
        <v>43729</v>
      </c>
      <c r="C20163" s="236" t="s">
        <v>23</v>
      </c>
      <c r="D20163" s="70">
        <v>400</v>
      </c>
    </row>
    <row r="20164" spans="2:4" hidden="1" outlineLevel="1">
      <c r="B20164" s="1600">
        <v>43729</v>
      </c>
      <c r="C20164" s="236" t="s">
        <v>224</v>
      </c>
      <c r="D20164" s="70">
        <v>20</v>
      </c>
    </row>
    <row r="20165" spans="2:4" hidden="1" outlineLevel="1">
      <c r="B20165" s="1600">
        <v>43730</v>
      </c>
      <c r="C20165" s="236" t="s">
        <v>289</v>
      </c>
      <c r="D20165" s="70">
        <v>130</v>
      </c>
    </row>
    <row r="20166" spans="2:4" hidden="1" outlineLevel="1">
      <c r="B20166" s="1600">
        <v>43731</v>
      </c>
      <c r="C20166" s="236" t="s">
        <v>163</v>
      </c>
      <c r="D20166" s="70">
        <v>130</v>
      </c>
    </row>
    <row r="20167" spans="2:4" hidden="1" outlineLevel="1">
      <c r="B20167" s="1600">
        <v>43731</v>
      </c>
      <c r="C20167" s="236" t="s">
        <v>80</v>
      </c>
      <c r="D20167" s="70">
        <v>80</v>
      </c>
    </row>
    <row r="20168" spans="2:4" hidden="1" outlineLevel="1">
      <c r="B20168" s="1600">
        <v>43731</v>
      </c>
      <c r="C20168" s="236" t="s">
        <v>111</v>
      </c>
      <c r="D20168" s="70">
        <v>50</v>
      </c>
    </row>
    <row r="20169" spans="2:4" hidden="1" outlineLevel="1">
      <c r="B20169" s="1600">
        <v>43732</v>
      </c>
      <c r="C20169" s="236" t="s">
        <v>205</v>
      </c>
      <c r="D20169" s="70">
        <v>190</v>
      </c>
    </row>
    <row r="20170" spans="2:4" hidden="1" outlineLevel="1">
      <c r="B20170" s="1600">
        <v>43732</v>
      </c>
      <c r="C20170" s="236" t="s">
        <v>51</v>
      </c>
      <c r="D20170" s="70">
        <v>30</v>
      </c>
    </row>
    <row r="20171" spans="2:4" hidden="1" outlineLevel="1">
      <c r="B20171" s="1600">
        <v>43732</v>
      </c>
      <c r="C20171" s="236" t="s">
        <v>525</v>
      </c>
      <c r="D20171" s="70">
        <v>230</v>
      </c>
    </row>
    <row r="20172" spans="2:4" hidden="1" outlineLevel="1">
      <c r="B20172" s="1600">
        <v>43732</v>
      </c>
      <c r="C20172" s="236" t="s">
        <v>23</v>
      </c>
      <c r="D20172" s="70">
        <v>120</v>
      </c>
    </row>
    <row r="20173" spans="2:4" hidden="1" outlineLevel="1">
      <c r="B20173" s="1600">
        <v>43733</v>
      </c>
      <c r="C20173" s="236" t="s">
        <v>525</v>
      </c>
      <c r="D20173" s="2">
        <v>240</v>
      </c>
    </row>
    <row r="20174" spans="2:4" hidden="1" outlineLevel="1">
      <c r="B20174" s="1600">
        <v>43733</v>
      </c>
      <c r="C20174" s="1" t="s">
        <v>23</v>
      </c>
      <c r="D20174" s="2">
        <v>70</v>
      </c>
    </row>
    <row r="20175" spans="2:4" hidden="1" outlineLevel="1">
      <c r="B20175" s="1600">
        <v>43733</v>
      </c>
      <c r="C20175" s="236" t="s">
        <v>246</v>
      </c>
      <c r="D20175" s="70">
        <v>200</v>
      </c>
    </row>
    <row r="20176" spans="2:4" hidden="1" outlineLevel="1">
      <c r="B20176" s="1600">
        <v>43733</v>
      </c>
      <c r="C20176" s="1" t="s">
        <v>51</v>
      </c>
      <c r="D20176" s="2">
        <v>90</v>
      </c>
    </row>
    <row r="20177" spans="2:5" hidden="1" outlineLevel="1">
      <c r="B20177" s="1600">
        <v>43734</v>
      </c>
      <c r="C20177" s="1" t="s">
        <v>525</v>
      </c>
      <c r="D20177" s="2">
        <v>360</v>
      </c>
    </row>
    <row r="20178" spans="2:5" hidden="1" outlineLevel="1">
      <c r="B20178" s="1600">
        <v>43735</v>
      </c>
      <c r="C20178" s="1" t="s">
        <v>525</v>
      </c>
      <c r="D20178" s="2">
        <v>200</v>
      </c>
    </row>
    <row r="20179" spans="2:5" hidden="1" outlineLevel="1">
      <c r="B20179" s="1600">
        <v>43735</v>
      </c>
      <c r="C20179" s="1" t="s">
        <v>23</v>
      </c>
      <c r="D20179" s="2">
        <v>60</v>
      </c>
    </row>
    <row r="20180" spans="2:5" hidden="1" outlineLevel="1">
      <c r="B20180" s="1600">
        <v>43736</v>
      </c>
      <c r="C20180" s="1" t="s">
        <v>154</v>
      </c>
      <c r="D20180" s="2">
        <v>130</v>
      </c>
    </row>
    <row r="20181" spans="2:5" hidden="1" outlineLevel="1">
      <c r="B20181" s="1600">
        <v>43736</v>
      </c>
      <c r="C20181" s="1" t="s">
        <v>4430</v>
      </c>
      <c r="D20181" s="2">
        <v>160</v>
      </c>
    </row>
    <row r="20182" spans="2:5" hidden="1" outlineLevel="1">
      <c r="B20182" s="1600">
        <v>43736</v>
      </c>
      <c r="C20182" s="1" t="s">
        <v>8849</v>
      </c>
      <c r="D20182" s="2">
        <v>200</v>
      </c>
    </row>
    <row r="20183" spans="2:5" hidden="1" outlineLevel="1">
      <c r="B20183" s="1600">
        <v>43736</v>
      </c>
      <c r="C20183" s="1" t="s">
        <v>11489</v>
      </c>
      <c r="D20183" s="2">
        <v>100</v>
      </c>
    </row>
    <row r="20184" spans="2:5" hidden="1" outlineLevel="1">
      <c r="B20184" s="1600">
        <v>43736</v>
      </c>
      <c r="C20184" s="1" t="s">
        <v>23</v>
      </c>
      <c r="D20184" s="2">
        <v>80</v>
      </c>
    </row>
    <row r="20185" spans="2:5" hidden="1" outlineLevel="1">
      <c r="B20185" s="1600">
        <v>43736</v>
      </c>
      <c r="C20185" s="1" t="s">
        <v>64</v>
      </c>
      <c r="D20185" s="2">
        <v>100</v>
      </c>
    </row>
    <row r="20186" spans="2:5" hidden="1" outlineLevel="1">
      <c r="B20186" s="1600">
        <v>43736</v>
      </c>
      <c r="C20186" s="1" t="s">
        <v>205</v>
      </c>
      <c r="D20186" s="2">
        <v>100</v>
      </c>
    </row>
    <row r="20187" spans="2:5" hidden="1" outlineLevel="1">
      <c r="B20187" s="1600">
        <v>43737</v>
      </c>
      <c r="C20187" s="1" t="s">
        <v>5761</v>
      </c>
      <c r="D20187" s="2">
        <v>20</v>
      </c>
    </row>
    <row r="20188" spans="2:5" hidden="1" outlineLevel="1">
      <c r="B20188" s="1600">
        <v>43737</v>
      </c>
      <c r="C20188" s="1" t="s">
        <v>367</v>
      </c>
      <c r="D20188" s="2">
        <v>50</v>
      </c>
    </row>
    <row r="20189" spans="2:5" hidden="1" outlineLevel="1">
      <c r="B20189" s="1600">
        <v>43737</v>
      </c>
      <c r="C20189" s="1" t="s">
        <v>11490</v>
      </c>
      <c r="D20189" s="2">
        <v>140</v>
      </c>
    </row>
    <row r="20190" spans="2:5" hidden="1" outlineLevel="1">
      <c r="B20190" s="1600">
        <v>43737</v>
      </c>
      <c r="C20190" s="1" t="s">
        <v>525</v>
      </c>
      <c r="D20190" s="2">
        <v>390</v>
      </c>
      <c r="E20190" s="1" t="s">
        <v>3088</v>
      </c>
    </row>
    <row r="20191" spans="2:5" hidden="1" outlineLevel="1">
      <c r="B20191" s="1600">
        <v>43738</v>
      </c>
      <c r="C20191" s="1" t="s">
        <v>525</v>
      </c>
      <c r="D20191" s="2">
        <v>360</v>
      </c>
      <c r="E20191" s="1">
        <v>1480</v>
      </c>
    </row>
    <row r="20192" spans="2:5" collapsed="1">
      <c r="B20192" s="1600"/>
    </row>
    <row r="20193" spans="1:12">
      <c r="B20193" s="2472">
        <v>43739</v>
      </c>
      <c r="C20193" s="2472"/>
      <c r="D20193" s="2472"/>
      <c r="E20193" s="2472"/>
      <c r="F20193" s="2472"/>
      <c r="G20193" s="2472"/>
      <c r="H20193" s="2472"/>
      <c r="I20193" s="2472"/>
      <c r="J20193" s="2472"/>
      <c r="K20193" s="2472"/>
      <c r="L20193" s="2472"/>
    </row>
    <row r="20194" spans="1:12" hidden="1" outlineLevel="1">
      <c r="B20194" s="2473" t="s">
        <v>0</v>
      </c>
      <c r="C20194" s="2473"/>
      <c r="D20194" s="2473"/>
      <c r="I20194" s="249"/>
      <c r="J20194" s="236"/>
      <c r="K20194" s="2"/>
    </row>
    <row r="20195" spans="1:12" hidden="1" outlineLevel="1">
      <c r="B20195" s="3" t="s">
        <v>115</v>
      </c>
      <c r="C20195" s="3" t="s">
        <v>116</v>
      </c>
      <c r="D20195" s="4" t="s">
        <v>4</v>
      </c>
      <c r="I20195" s="249"/>
      <c r="J20195" s="236"/>
      <c r="K20195" s="2"/>
    </row>
    <row r="20196" spans="1:12" hidden="1" outlineLevel="1">
      <c r="A20196" s="438" t="s">
        <v>421</v>
      </c>
      <c r="B20196" s="1323">
        <v>43743</v>
      </c>
      <c r="C20196" s="463" t="s">
        <v>11491</v>
      </c>
      <c r="D20196" s="1002">
        <v>1000</v>
      </c>
      <c r="E20196" s="28"/>
      <c r="K20196" s="70"/>
    </row>
    <row r="20197" spans="1:12" hidden="1" outlineLevel="1">
      <c r="A20197" s="438" t="s">
        <v>421</v>
      </c>
      <c r="B20197" s="1323">
        <v>43743</v>
      </c>
      <c r="C20197" s="463" t="s">
        <v>11492</v>
      </c>
      <c r="D20197" s="1002">
        <v>2100</v>
      </c>
      <c r="E20197" s="28"/>
      <c r="K20197" s="70"/>
    </row>
    <row r="20198" spans="1:12" hidden="1" outlineLevel="1">
      <c r="A20198" s="438" t="s">
        <v>421</v>
      </c>
      <c r="B20198" s="1323">
        <v>43746</v>
      </c>
      <c r="C20198" s="1324" t="s">
        <v>6</v>
      </c>
      <c r="D20198" s="1325">
        <v>2200</v>
      </c>
      <c r="E20198" s="28"/>
      <c r="K20198" s="70"/>
    </row>
    <row r="20199" spans="1:12" hidden="1" outlineLevel="1">
      <c r="A20199" s="438" t="s">
        <v>421</v>
      </c>
      <c r="B20199" s="1323" t="s">
        <v>608</v>
      </c>
      <c r="C20199" s="554" t="s">
        <v>475</v>
      </c>
      <c r="D20199" s="1002" t="s">
        <v>608</v>
      </c>
      <c r="E20199" s="1902"/>
      <c r="F20199" s="298" t="s">
        <v>4856</v>
      </c>
      <c r="G20199" s="298" t="s">
        <v>3065</v>
      </c>
      <c r="I20199" s="72"/>
      <c r="K20199" s="70"/>
    </row>
    <row r="20200" spans="1:12" hidden="1" outlineLevel="1">
      <c r="A20200" s="438" t="s">
        <v>421</v>
      </c>
      <c r="B20200" s="1323" t="s">
        <v>608</v>
      </c>
      <c r="C20200" s="554" t="s">
        <v>8676</v>
      </c>
      <c r="D20200" s="1492" t="s">
        <v>608</v>
      </c>
      <c r="E20200" s="184"/>
      <c r="F20200" s="772" t="s">
        <v>9394</v>
      </c>
      <c r="G20200" s="773">
        <f>D20233</f>
        <v>180</v>
      </c>
      <c r="I20200" s="72"/>
      <c r="K20200" s="70"/>
    </row>
    <row r="20201" spans="1:12" hidden="1" outlineLevel="1">
      <c r="A20201" s="714" t="s">
        <v>11221</v>
      </c>
      <c r="B20201" s="1326" t="s">
        <v>608</v>
      </c>
      <c r="C20201" s="1327" t="s">
        <v>6501</v>
      </c>
      <c r="D20201" s="1328" t="s">
        <v>608</v>
      </c>
      <c r="E20201" s="72"/>
      <c r="F20201" s="772" t="s">
        <v>112</v>
      </c>
      <c r="G20201" s="773">
        <f>D20231</f>
        <v>1225</v>
      </c>
      <c r="I20201" s="72"/>
      <c r="K20201" s="70"/>
    </row>
    <row r="20202" spans="1:12" hidden="1" outlineLevel="1">
      <c r="A20202" s="709" t="s">
        <v>7600</v>
      </c>
      <c r="B20202" s="710" t="s">
        <v>608</v>
      </c>
      <c r="C20202" s="711" t="s">
        <v>10493</v>
      </c>
      <c r="D20202" s="590" t="s">
        <v>608</v>
      </c>
      <c r="E20202" s="72"/>
      <c r="F20202" s="772" t="s">
        <v>6</v>
      </c>
      <c r="G20202" s="1146">
        <f>D20198</f>
        <v>2200</v>
      </c>
      <c r="I20202" s="72"/>
      <c r="K20202" s="70"/>
    </row>
    <row r="20203" spans="1:12" hidden="1" outlineLevel="1">
      <c r="A20203" s="709" t="s">
        <v>7600</v>
      </c>
      <c r="B20203" s="710" t="s">
        <v>608</v>
      </c>
      <c r="C20203" s="711" t="s">
        <v>8992</v>
      </c>
      <c r="D20203" s="590" t="s">
        <v>608</v>
      </c>
      <c r="E20203" s="72"/>
      <c r="F20203" s="772" t="s">
        <v>3732</v>
      </c>
      <c r="G20203" s="773">
        <f>D20196</f>
        <v>1000</v>
      </c>
      <c r="I20203" s="72"/>
      <c r="K20203" s="70"/>
    </row>
    <row r="20204" spans="1:12" hidden="1" outlineLevel="1">
      <c r="A20204" s="709" t="s">
        <v>7600</v>
      </c>
      <c r="B20204" s="710" t="s">
        <v>608</v>
      </c>
      <c r="C20204" s="711" t="s">
        <v>8991</v>
      </c>
      <c r="D20204" s="590" t="s">
        <v>608</v>
      </c>
      <c r="E20204" s="72"/>
      <c r="F20204" s="772" t="s">
        <v>3308</v>
      </c>
      <c r="G20204" s="1146">
        <f>D20197</f>
        <v>2100</v>
      </c>
      <c r="I20204" s="72"/>
      <c r="K20204" s="70"/>
    </row>
    <row r="20205" spans="1:12" hidden="1" outlineLevel="1">
      <c r="A20205" s="709" t="s">
        <v>7600</v>
      </c>
      <c r="B20205" s="710" t="s">
        <v>608</v>
      </c>
      <c r="C20205" s="709" t="s">
        <v>8990</v>
      </c>
      <c r="D20205" s="590" t="s">
        <v>608</v>
      </c>
      <c r="E20205" s="72"/>
      <c r="F20205" s="280" t="s">
        <v>195</v>
      </c>
      <c r="G20205" s="294">
        <f>SUM(G20200:G20204)</f>
        <v>6705</v>
      </c>
      <c r="I20205" s="72"/>
      <c r="K20205" s="70"/>
    </row>
    <row r="20206" spans="1:12" hidden="1" outlineLevel="1">
      <c r="A20206" s="709" t="s">
        <v>7600</v>
      </c>
      <c r="B20206" s="710" t="s">
        <v>608</v>
      </c>
      <c r="C20206" s="709" t="s">
        <v>9285</v>
      </c>
      <c r="D20206" s="590" t="s">
        <v>608</v>
      </c>
      <c r="E20206" s="72"/>
      <c r="I20206" s="72"/>
      <c r="K20206" s="70"/>
    </row>
    <row r="20207" spans="1:12" hidden="1" outlineLevel="1">
      <c r="A20207" s="1398" t="s">
        <v>7256</v>
      </c>
      <c r="B20207" s="1399">
        <v>43754</v>
      </c>
      <c r="C20207" s="1400" t="s">
        <v>27</v>
      </c>
      <c r="D20207" s="1401">
        <v>1296.82</v>
      </c>
      <c r="E20207" s="72"/>
      <c r="I20207" s="72"/>
      <c r="K20207" s="70"/>
    </row>
    <row r="20208" spans="1:12" hidden="1" outlineLevel="1">
      <c r="A20208" s="709" t="s">
        <v>8738</v>
      </c>
      <c r="B20208" s="710">
        <v>43766</v>
      </c>
      <c r="C20208" s="709" t="s">
        <v>3304</v>
      </c>
      <c r="D20208" s="590">
        <v>475.54</v>
      </c>
      <c r="E20208" s="1711"/>
      <c r="F20208" s="86"/>
      <c r="G20208" s="86"/>
      <c r="K20208" s="225"/>
    </row>
    <row r="20209" spans="1:12" hidden="1" outlineLevel="1">
      <c r="A20209" s="709" t="s">
        <v>8738</v>
      </c>
      <c r="B20209" s="710">
        <v>43766</v>
      </c>
      <c r="C20209" s="709" t="s">
        <v>614</v>
      </c>
      <c r="D20209" s="590">
        <v>352.82</v>
      </c>
      <c r="E20209" s="1711"/>
      <c r="F20209" s="1" t="s">
        <v>5259</v>
      </c>
      <c r="G20209" s="956" t="s">
        <v>11421</v>
      </c>
      <c r="K20209" s="225"/>
    </row>
    <row r="20210" spans="1:12" hidden="1" outlineLevel="1">
      <c r="A20210" s="709" t="s">
        <v>10607</v>
      </c>
      <c r="B20210" s="710">
        <v>43754</v>
      </c>
      <c r="C20210" s="709" t="s">
        <v>3305</v>
      </c>
      <c r="D20210" s="590">
        <v>349</v>
      </c>
      <c r="E20210" s="183"/>
      <c r="F20210" s="1" t="s">
        <v>11418</v>
      </c>
    </row>
    <row r="20211" spans="1:12" hidden="1" outlineLevel="1">
      <c r="A20211" s="545" t="s">
        <v>7431</v>
      </c>
      <c r="B20211" s="1520">
        <v>43741</v>
      </c>
      <c r="C20211" s="547" t="s">
        <v>7425</v>
      </c>
      <c r="D20211" s="1366">
        <v>32500</v>
      </c>
      <c r="E20211" s="733"/>
      <c r="F20211" s="1" t="s">
        <v>11419</v>
      </c>
    </row>
    <row r="20212" spans="1:12" hidden="1" outlineLevel="1">
      <c r="A20212" s="545" t="s">
        <v>7431</v>
      </c>
      <c r="B20212" s="1520">
        <v>43741</v>
      </c>
      <c r="C20212" s="547" t="s">
        <v>7426</v>
      </c>
      <c r="D20212" s="1366">
        <v>30000</v>
      </c>
      <c r="E20212" s="28"/>
      <c r="F20212" s="1" t="s">
        <v>5570</v>
      </c>
      <c r="H20212" s="1009"/>
      <c r="I20212" s="72"/>
      <c r="K20212" s="13"/>
      <c r="L20212" s="13"/>
    </row>
    <row r="20213" spans="1:12" hidden="1" outlineLevel="1">
      <c r="A20213" s="545" t="s">
        <v>7431</v>
      </c>
      <c r="B20213" s="1520">
        <v>43741</v>
      </c>
      <c r="C20213" s="547" t="s">
        <v>8819</v>
      </c>
      <c r="D20213" s="1366">
        <v>2500</v>
      </c>
      <c r="E20213" s="28"/>
      <c r="F20213" s="1" t="s">
        <v>11420</v>
      </c>
      <c r="G20213" s="1754" t="s">
        <v>5260</v>
      </c>
      <c r="H20213" s="1009"/>
      <c r="I20213" s="72"/>
      <c r="K20213" s="13"/>
      <c r="L20213" s="13"/>
    </row>
    <row r="20214" spans="1:12" hidden="1" outlineLevel="1">
      <c r="A20214" s="545" t="s">
        <v>7431</v>
      </c>
      <c r="B20214" s="1520">
        <v>43741</v>
      </c>
      <c r="C20214" s="547" t="s">
        <v>7420</v>
      </c>
      <c r="D20214" s="1366">
        <v>9260</v>
      </c>
      <c r="E20214" s="28"/>
      <c r="F20214" s="630"/>
      <c r="G20214" s="630"/>
      <c r="H20214" s="1009"/>
      <c r="I20214" s="72"/>
      <c r="K20214" s="225"/>
      <c r="L20214" s="13"/>
    </row>
    <row r="20215" spans="1:12" hidden="1" outlineLevel="1">
      <c r="A20215" s="545" t="s">
        <v>7431</v>
      </c>
      <c r="B20215" s="1520">
        <v>43769</v>
      </c>
      <c r="C20215" s="547" t="s">
        <v>7422</v>
      </c>
      <c r="D20215" s="1366">
        <v>1297</v>
      </c>
      <c r="E20215" s="28"/>
      <c r="F20215" s="630"/>
      <c r="G20215" s="630"/>
      <c r="I20215" s="72"/>
      <c r="J20215" s="236"/>
      <c r="K20215" s="2"/>
      <c r="L20215" s="13"/>
    </row>
    <row r="20216" spans="1:12" ht="15.75" hidden="1" outlineLevel="1" thickBot="1">
      <c r="A20216" s="545" t="s">
        <v>7431</v>
      </c>
      <c r="B20216" s="1520">
        <v>43741</v>
      </c>
      <c r="C20216" s="547" t="s">
        <v>7423</v>
      </c>
      <c r="D20216" s="691">
        <v>951</v>
      </c>
      <c r="E20216" s="28"/>
      <c r="H20216" s="1009"/>
      <c r="I20216" s="72"/>
      <c r="J20216" s="236"/>
      <c r="K20216" s="2"/>
      <c r="L20216" s="13"/>
    </row>
    <row r="20217" spans="1:12" hidden="1" outlineLevel="1">
      <c r="D20217" s="1"/>
      <c r="E20217" s="28"/>
      <c r="F20217" s="2040" t="s">
        <v>11429</v>
      </c>
      <c r="G20217" s="2041">
        <v>3005430401</v>
      </c>
      <c r="H20217" s="1009"/>
      <c r="I20217" s="249"/>
      <c r="J20217" s="236"/>
      <c r="K20217" s="2"/>
      <c r="L20217" s="13"/>
    </row>
    <row r="20218" spans="1:12" hidden="1" outlineLevel="1">
      <c r="E20218" s="842"/>
      <c r="F20218" s="2042" t="s">
        <v>11430</v>
      </c>
      <c r="G20218" s="2043">
        <v>847.75</v>
      </c>
      <c r="H20218" s="1602"/>
      <c r="I20218" s="249"/>
      <c r="J20218" s="236"/>
      <c r="K20218" s="2"/>
      <c r="L20218" s="13"/>
    </row>
    <row r="20219" spans="1:12" ht="15.75" hidden="1" outlineLevel="1">
      <c r="A20219" s="1273" t="s">
        <v>7430</v>
      </c>
      <c r="B20219" s="1410">
        <v>43740</v>
      </c>
      <c r="C20219" s="1273" t="s">
        <v>7428</v>
      </c>
      <c r="D20219" s="1789">
        <v>23017.06</v>
      </c>
      <c r="E20219" s="842">
        <v>43748</v>
      </c>
      <c r="F20219" s="2042" t="s">
        <v>11431</v>
      </c>
      <c r="G20219" s="2043">
        <f>710+40</f>
        <v>750</v>
      </c>
      <c r="H20219" s="1602"/>
      <c r="I20219" s="249"/>
      <c r="J20219" s="236"/>
      <c r="K20219" s="2"/>
      <c r="L20219" s="13"/>
    </row>
    <row r="20220" spans="1:12" hidden="1" outlineLevel="1">
      <c r="A20220" s="1411" t="s">
        <v>7411</v>
      </c>
      <c r="B20220" s="1412">
        <v>43740</v>
      </c>
      <c r="C20220" s="1413" t="s">
        <v>7427</v>
      </c>
      <c r="D20220" s="1490">
        <v>1297</v>
      </c>
      <c r="E20220" s="842">
        <v>43742</v>
      </c>
      <c r="F20220" s="2042" t="s">
        <v>11432</v>
      </c>
      <c r="G20220" s="2043">
        <f>SUM(G20218:G20219)</f>
        <v>1597.75</v>
      </c>
      <c r="H20220" s="1602"/>
      <c r="I20220" s="249"/>
      <c r="J20220" s="200"/>
      <c r="K20220" s="2"/>
      <c r="L20220" s="13"/>
    </row>
    <row r="20221" spans="1:12" hidden="1" outlineLevel="1">
      <c r="A20221" s="1407" t="s">
        <v>5208</v>
      </c>
      <c r="B20221" s="1408" t="s">
        <v>608</v>
      </c>
      <c r="C20221" s="1407" t="s">
        <v>7429</v>
      </c>
      <c r="D20221" s="1408" t="s">
        <v>608</v>
      </c>
      <c r="F20221" s="2042" t="s">
        <v>11439</v>
      </c>
      <c r="G20221" s="2043"/>
      <c r="H20221" s="1193"/>
      <c r="I20221" s="249"/>
      <c r="J20221" s="200"/>
      <c r="K20221" s="2"/>
      <c r="L20221" s="13"/>
    </row>
    <row r="20222" spans="1:12" hidden="1" outlineLevel="1">
      <c r="A20222" s="1485" t="s">
        <v>8749</v>
      </c>
      <c r="B20222" s="1900">
        <v>43741</v>
      </c>
      <c r="C20222" s="1486" t="s">
        <v>9006</v>
      </c>
      <c r="D20222" s="1999">
        <v>24867</v>
      </c>
      <c r="E20222" s="842">
        <v>43746</v>
      </c>
      <c r="F20222" s="2044">
        <v>43717</v>
      </c>
      <c r="G20222" s="2043"/>
      <c r="H20222" s="1193"/>
      <c r="I20222" s="249"/>
      <c r="J20222" s="200"/>
      <c r="K20222" s="2"/>
      <c r="L20222" s="13"/>
    </row>
    <row r="20223" spans="1:12" ht="15.75" hidden="1" outlineLevel="1" thickBot="1">
      <c r="E20223" s="2056"/>
      <c r="F20223" s="2045">
        <v>43890</v>
      </c>
      <c r="G20223" s="2046">
        <f>F20223-F20222</f>
        <v>173</v>
      </c>
      <c r="H20223" s="1602"/>
      <c r="I20223" s="249"/>
      <c r="K20223" s="13"/>
      <c r="L20223" s="13"/>
    </row>
    <row r="20224" spans="1:12" ht="15.75" hidden="1" outlineLevel="1">
      <c r="A20224" s="1273" t="s">
        <v>7430</v>
      </c>
      <c r="B20224" s="1410">
        <v>43769</v>
      </c>
      <c r="C20224" s="1273" t="s">
        <v>7428</v>
      </c>
      <c r="D20224" s="1789">
        <v>27245.81</v>
      </c>
      <c r="E20224" s="842">
        <v>43780</v>
      </c>
      <c r="F20224" s="1" t="s">
        <v>11433</v>
      </c>
      <c r="G20224" s="399">
        <v>40</v>
      </c>
      <c r="H20224" s="1602"/>
      <c r="I20224" s="249"/>
      <c r="K20224" s="13"/>
      <c r="L20224" s="13"/>
    </row>
    <row r="20225" spans="1:12" hidden="1" outlineLevel="1">
      <c r="A20225" s="1411" t="s">
        <v>7411</v>
      </c>
      <c r="B20225" s="1412">
        <v>43769</v>
      </c>
      <c r="C20225" s="1413" t="s">
        <v>7427</v>
      </c>
      <c r="D20225" s="1490">
        <v>1297</v>
      </c>
      <c r="E20225" s="842">
        <v>43772</v>
      </c>
      <c r="F20225" s="1" t="s">
        <v>11435</v>
      </c>
      <c r="G20225" s="399">
        <v>50</v>
      </c>
      <c r="H20225" s="1602"/>
      <c r="I20225" s="249"/>
      <c r="J20225" s="236"/>
      <c r="K20225" s="2"/>
      <c r="L20225" s="13"/>
    </row>
    <row r="20226" spans="1:12" hidden="1" outlineLevel="1">
      <c r="A20226" s="1407" t="s">
        <v>5208</v>
      </c>
      <c r="B20226" s="1408" t="s">
        <v>608</v>
      </c>
      <c r="C20226" s="1407" t="s">
        <v>7429</v>
      </c>
      <c r="D20226" s="1408" t="s">
        <v>608</v>
      </c>
      <c r="F20226" s="1" t="str">
        <f>F20224</f>
        <v>Airtel Money 9884622799 Bal as on 9-Sep-19</v>
      </c>
      <c r="G20226" s="399">
        <f>G20224+G20225</f>
        <v>90</v>
      </c>
      <c r="H20226" s="1602"/>
      <c r="I20226" s="249"/>
      <c r="J20226" s="200"/>
      <c r="K20226" s="2"/>
      <c r="L20226" s="13"/>
    </row>
    <row r="20227" spans="1:12" ht="15.75" hidden="1" outlineLevel="1" thickBot="1">
      <c r="A20227" s="1485" t="s">
        <v>8749</v>
      </c>
      <c r="B20227" s="1900">
        <v>43770</v>
      </c>
      <c r="C20227" s="1486" t="s">
        <v>9006</v>
      </c>
      <c r="D20227" s="1999">
        <v>15393</v>
      </c>
      <c r="E20227" s="842">
        <v>43776</v>
      </c>
      <c r="H20227" s="2"/>
      <c r="I20227" s="249"/>
      <c r="K20227" s="13"/>
      <c r="L20227" s="13"/>
    </row>
    <row r="20228" spans="1:12" hidden="1" outlineLevel="1">
      <c r="F20228" s="2040" t="s">
        <v>11429</v>
      </c>
      <c r="G20228" s="2041">
        <v>3011185691</v>
      </c>
      <c r="H20228" s="1775"/>
      <c r="I20228" s="249"/>
      <c r="K20228" s="13"/>
      <c r="L20228" s="13"/>
    </row>
    <row r="20229" spans="1:12" hidden="1" outlineLevel="1">
      <c r="A20229" s="438" t="s">
        <v>421</v>
      </c>
      <c r="B20229" s="549">
        <v>43772</v>
      </c>
      <c r="C20229" s="554" t="s">
        <v>11493</v>
      </c>
      <c r="D20229" s="587">
        <f>31*49</f>
        <v>1519</v>
      </c>
      <c r="E20229" s="2"/>
      <c r="F20229" s="2042" t="s">
        <v>11430</v>
      </c>
      <c r="G20229" s="2043">
        <v>842.6</v>
      </c>
      <c r="H20229" s="1775"/>
      <c r="I20229" s="249"/>
      <c r="K20229" s="13"/>
      <c r="L20229" s="13"/>
    </row>
    <row r="20230" spans="1:12" ht="30" hidden="1" outlineLevel="1">
      <c r="A20230" s="438"/>
      <c r="B20230" s="549">
        <v>43772</v>
      </c>
      <c r="C20230" s="554" t="s">
        <v>11565</v>
      </c>
      <c r="D20230" s="587">
        <f>6*49</f>
        <v>294</v>
      </c>
      <c r="F20230" s="2042" t="s">
        <v>11431</v>
      </c>
      <c r="G20230" s="2043">
        <f>710+40</f>
        <v>750</v>
      </c>
      <c r="H20230" s="1775"/>
      <c r="I20230" s="249"/>
      <c r="K20230" s="13"/>
      <c r="L20230" s="13"/>
    </row>
    <row r="20231" spans="1:12" hidden="1" outlineLevel="1">
      <c r="A20231" s="438" t="s">
        <v>421</v>
      </c>
      <c r="B20231" s="549">
        <v>43772</v>
      </c>
      <c r="C20231" s="554" t="s">
        <v>195</v>
      </c>
      <c r="D20231" s="587">
        <f>D20229-D20230</f>
        <v>1225</v>
      </c>
      <c r="F20231" s="2047" t="s">
        <v>11432</v>
      </c>
      <c r="G20231" s="2048">
        <f>SUM(G20229:G20230)</f>
        <v>1592.6</v>
      </c>
      <c r="H20231" s="1738"/>
      <c r="I20231" s="249"/>
      <c r="K20231" s="13"/>
      <c r="L20231" s="13"/>
    </row>
    <row r="20232" spans="1:12" hidden="1" outlineLevel="1">
      <c r="D20232" s="1"/>
      <c r="F20232" s="2047" t="s">
        <v>11440</v>
      </c>
      <c r="G20232" s="2048"/>
      <c r="H20232" s="1738"/>
      <c r="I20232" s="249"/>
      <c r="K20232" s="13"/>
      <c r="L20232" s="13"/>
    </row>
    <row r="20233" spans="1:12" hidden="1" outlineLevel="1">
      <c r="A20233" s="438" t="s">
        <v>421</v>
      </c>
      <c r="B20233" s="549">
        <v>43752</v>
      </c>
      <c r="C20233" s="554" t="s">
        <v>2598</v>
      </c>
      <c r="D20233" s="587">
        <v>180</v>
      </c>
      <c r="F20233" s="2049">
        <v>43717</v>
      </c>
      <c r="G20233" s="2048"/>
      <c r="H20233" s="1738"/>
      <c r="I20233" s="249"/>
      <c r="K20233" s="13"/>
      <c r="L20233" s="13"/>
    </row>
    <row r="20234" spans="1:12" ht="15.75" hidden="1" outlineLevel="1" thickBot="1">
      <c r="B20234" s="249"/>
      <c r="F20234" s="2050">
        <v>43889</v>
      </c>
      <c r="G20234" s="2051">
        <f>F20234-F20233</f>
        <v>172</v>
      </c>
      <c r="H20234" s="1738"/>
      <c r="I20234" s="249"/>
      <c r="K20234" s="13"/>
      <c r="L20234" s="13"/>
    </row>
    <row r="20235" spans="1:12" hidden="1" outlineLevel="1">
      <c r="B20235" s="1600">
        <v>43739</v>
      </c>
      <c r="C20235" s="1" t="s">
        <v>367</v>
      </c>
      <c r="D20235" s="2">
        <v>100</v>
      </c>
      <c r="F20235" s="1" t="s">
        <v>11434</v>
      </c>
      <c r="G20235" s="1">
        <v>7.47</v>
      </c>
      <c r="H20235" s="1738"/>
      <c r="I20235" s="249"/>
      <c r="K20235" s="13"/>
      <c r="L20235" s="13"/>
    </row>
    <row r="20236" spans="1:12" hidden="1" outlineLevel="1">
      <c r="B20236" s="1600">
        <v>43739</v>
      </c>
      <c r="C20236" s="1" t="s">
        <v>525</v>
      </c>
      <c r="D20236" s="2">
        <v>200</v>
      </c>
      <c r="F20236" s="1" t="s">
        <v>11435</v>
      </c>
      <c r="G20236" s="2">
        <v>40</v>
      </c>
      <c r="H20236" s="2"/>
      <c r="I20236" s="32"/>
      <c r="K20236" s="13"/>
      <c r="L20236" s="13"/>
    </row>
    <row r="20237" spans="1:12" hidden="1" outlineLevel="1">
      <c r="B20237" s="1600">
        <v>43739</v>
      </c>
      <c r="C20237" s="1754" t="s">
        <v>57</v>
      </c>
      <c r="D20237" s="1755">
        <v>500</v>
      </c>
      <c r="F20237" s="1" t="str">
        <f>F20235</f>
        <v>Airtel Money 9840578178 Bal as on 9-Sep-19</v>
      </c>
      <c r="G20237" s="1">
        <f>SUM(G20235:G20236)</f>
        <v>47.47</v>
      </c>
      <c r="H20237" s="1755"/>
      <c r="K20237" s="13"/>
      <c r="L20237" s="13"/>
    </row>
    <row r="20238" spans="1:12" hidden="1" outlineLevel="1">
      <c r="B20238" s="1600">
        <v>43740</v>
      </c>
      <c r="C20238" s="1754" t="s">
        <v>2556</v>
      </c>
      <c r="D20238" s="1755">
        <v>350</v>
      </c>
      <c r="H20238" s="1755"/>
      <c r="K20238" s="13"/>
      <c r="L20238" s="13"/>
    </row>
    <row r="20239" spans="1:12" hidden="1" outlineLevel="1">
      <c r="B20239" s="1600">
        <v>43740</v>
      </c>
      <c r="C20239" s="1754" t="s">
        <v>11286</v>
      </c>
      <c r="D20239" s="1755">
        <v>150</v>
      </c>
      <c r="F20239" s="1" t="s">
        <v>11452</v>
      </c>
      <c r="G20239" s="1">
        <v>450</v>
      </c>
      <c r="H20239" s="1755"/>
      <c r="K20239" s="13"/>
      <c r="L20239" s="13"/>
    </row>
    <row r="20240" spans="1:12" hidden="1" outlineLevel="1">
      <c r="B20240" s="1600">
        <v>43740</v>
      </c>
      <c r="C20240" s="956" t="s">
        <v>10326</v>
      </c>
      <c r="D20240" s="1193">
        <v>100</v>
      </c>
      <c r="F20240" s="1" t="s">
        <v>11453</v>
      </c>
      <c r="G20240" s="1">
        <v>330</v>
      </c>
      <c r="H20240" s="1193"/>
      <c r="K20240" s="13"/>
      <c r="L20240" s="13"/>
    </row>
    <row r="20241" spans="2:12" hidden="1" outlineLevel="1">
      <c r="B20241" s="1600">
        <v>43740</v>
      </c>
      <c r="C20241" s="956" t="s">
        <v>430</v>
      </c>
      <c r="D20241" s="1602">
        <v>40</v>
      </c>
      <c r="F20241" s="1" t="s">
        <v>11454</v>
      </c>
      <c r="G20241" s="1">
        <v>200</v>
      </c>
      <c r="H20241" s="1602"/>
      <c r="K20241" s="13"/>
      <c r="L20241" s="13"/>
    </row>
    <row r="20242" spans="2:12" hidden="1" outlineLevel="1">
      <c r="B20242" s="1600">
        <v>43740</v>
      </c>
      <c r="C20242" s="1732" t="s">
        <v>173</v>
      </c>
      <c r="D20242" s="1602">
        <v>10</v>
      </c>
      <c r="F20242" s="1" t="s">
        <v>11455</v>
      </c>
      <c r="G20242" s="1">
        <f>G20240+G20241-G20239</f>
        <v>80</v>
      </c>
      <c r="K20242" s="13"/>
      <c r="L20242" s="13"/>
    </row>
    <row r="20243" spans="2:12" hidden="1" outlineLevel="1">
      <c r="B20243" s="1600">
        <v>43740</v>
      </c>
      <c r="C20243" s="1732" t="s">
        <v>4068</v>
      </c>
      <c r="D20243" s="1602">
        <v>30</v>
      </c>
      <c r="F20243" s="956" t="s">
        <v>11468</v>
      </c>
      <c r="G20243" s="1">
        <v>500</v>
      </c>
      <c r="K20243" s="13"/>
      <c r="L20243" s="13"/>
    </row>
    <row r="20244" spans="2:12" hidden="1" outlineLevel="1">
      <c r="B20244" s="1600">
        <v>43740</v>
      </c>
      <c r="C20244" s="1732" t="s">
        <v>256</v>
      </c>
      <c r="D20244" s="1602">
        <v>940</v>
      </c>
      <c r="F20244" s="2001" t="s">
        <v>11469</v>
      </c>
      <c r="G20244" s="2001">
        <v>580</v>
      </c>
      <c r="K20244" s="13"/>
      <c r="L20244" s="13"/>
    </row>
    <row r="20245" spans="2:12" hidden="1" outlineLevel="1">
      <c r="B20245" s="1600">
        <v>43740</v>
      </c>
      <c r="C20245" s="1" t="s">
        <v>23</v>
      </c>
      <c r="D20245" s="2">
        <v>500</v>
      </c>
      <c r="F20245" s="2001" t="s">
        <v>11470</v>
      </c>
      <c r="G20245" s="2001">
        <v>372</v>
      </c>
      <c r="K20245" s="13"/>
      <c r="L20245" s="13"/>
    </row>
    <row r="20246" spans="2:12" hidden="1" outlineLevel="1">
      <c r="B20246" s="1600">
        <v>43741</v>
      </c>
      <c r="C20246" s="1732" t="s">
        <v>11532</v>
      </c>
      <c r="D20246" s="1775">
        <v>1000</v>
      </c>
      <c r="F20246" s="2001" t="s">
        <v>11471</v>
      </c>
      <c r="G20246" s="2001">
        <f>G20244-G20245</f>
        <v>208</v>
      </c>
      <c r="K20246" s="13"/>
      <c r="L20246" s="13"/>
    </row>
    <row r="20247" spans="2:12" hidden="1" outlineLevel="1">
      <c r="B20247" s="1600">
        <v>43741</v>
      </c>
      <c r="C20247" s="1732" t="s">
        <v>525</v>
      </c>
      <c r="D20247" s="1775">
        <v>350</v>
      </c>
      <c r="F20247" s="1" t="s">
        <v>11495</v>
      </c>
      <c r="G20247" s="1">
        <v>168</v>
      </c>
      <c r="H20247" s="1775"/>
      <c r="I20247" s="151"/>
      <c r="K20247" s="13"/>
      <c r="L20247" s="13"/>
    </row>
    <row r="20248" spans="2:12" hidden="1" outlineLevel="1">
      <c r="B20248" s="1600">
        <v>43741</v>
      </c>
      <c r="C20248" s="1754" t="s">
        <v>23</v>
      </c>
      <c r="D20248" s="1755">
        <v>140</v>
      </c>
      <c r="F20248" s="1" t="s">
        <v>9601</v>
      </c>
      <c r="G20248" s="1">
        <v>40</v>
      </c>
      <c r="H20248" s="1775"/>
      <c r="K20248" s="13"/>
      <c r="L20248" s="13"/>
    </row>
    <row r="20249" spans="2:12" ht="30" hidden="1" outlineLevel="1">
      <c r="B20249" s="1600">
        <v>43741</v>
      </c>
      <c r="C20249" s="956" t="s">
        <v>246</v>
      </c>
      <c r="D20249" s="1738">
        <v>160</v>
      </c>
      <c r="F20249" s="2061" t="s">
        <v>11496</v>
      </c>
      <c r="G20249" s="192">
        <v>540</v>
      </c>
      <c r="H20249" s="1755"/>
      <c r="K20249" s="13"/>
      <c r="L20249" s="13"/>
    </row>
    <row r="20250" spans="2:12" hidden="1" outlineLevel="1">
      <c r="B20250" s="1600">
        <v>43742</v>
      </c>
      <c r="C20250" s="956" t="s">
        <v>525</v>
      </c>
      <c r="D20250" s="1738">
        <v>200</v>
      </c>
      <c r="F20250" s="1" t="s">
        <v>11598</v>
      </c>
      <c r="G20250" s="1">
        <v>1000</v>
      </c>
      <c r="H20250" s="1738"/>
      <c r="K20250" s="13"/>
      <c r="L20250" s="13"/>
    </row>
    <row r="20251" spans="2:12" hidden="1" outlineLevel="1">
      <c r="B20251" s="1600">
        <v>43742</v>
      </c>
      <c r="C20251" s="956" t="s">
        <v>401</v>
      </c>
      <c r="D20251" s="1738">
        <v>70</v>
      </c>
      <c r="G20251" s="1">
        <f>SUM(G20249:G20250)</f>
        <v>1540</v>
      </c>
      <c r="H20251" s="1738"/>
      <c r="K20251" s="13"/>
      <c r="L20251" s="13"/>
    </row>
    <row r="20252" spans="2:12" hidden="1" outlineLevel="1">
      <c r="B20252" s="1600">
        <v>43743</v>
      </c>
      <c r="C20252" s="956" t="s">
        <v>11533</v>
      </c>
      <c r="D20252" s="1738">
        <v>1900</v>
      </c>
      <c r="F20252" s="1" t="s">
        <v>11599</v>
      </c>
      <c r="G20252" s="1">
        <v>440</v>
      </c>
      <c r="H20252" s="1738"/>
      <c r="K20252" s="13"/>
    </row>
    <row r="20253" spans="2:12" hidden="1" outlineLevel="1">
      <c r="B20253" s="1600">
        <v>43743</v>
      </c>
      <c r="C20253" s="956" t="s">
        <v>742</v>
      </c>
      <c r="D20253" s="1738">
        <v>150</v>
      </c>
      <c r="F20253" s="1" t="s">
        <v>9601</v>
      </c>
      <c r="G20253" s="212">
        <f>G20251-G20252</f>
        <v>1100</v>
      </c>
      <c r="H20253" s="1738"/>
      <c r="I20253" s="956"/>
      <c r="K20253" s="13"/>
    </row>
    <row r="20254" spans="2:12" hidden="1" outlineLevel="1">
      <c r="B20254" s="1600">
        <v>43743</v>
      </c>
      <c r="C20254" s="956" t="s">
        <v>6167</v>
      </c>
      <c r="D20254" s="1738">
        <v>100</v>
      </c>
      <c r="H20254" s="1738"/>
      <c r="I20254" s="956"/>
      <c r="K20254" s="13"/>
    </row>
    <row r="20255" spans="2:12" hidden="1" outlineLevel="1">
      <c r="B20255" s="1600">
        <v>43743</v>
      </c>
      <c r="C20255" s="956" t="s">
        <v>246</v>
      </c>
      <c r="D20255" s="1738">
        <v>110</v>
      </c>
      <c r="H20255" s="1738"/>
      <c r="I20255" s="956"/>
      <c r="K20255" s="13"/>
    </row>
    <row r="20256" spans="2:12" hidden="1" outlineLevel="1">
      <c r="B20256" s="1600">
        <v>43743</v>
      </c>
      <c r="C20256" s="956" t="s">
        <v>114</v>
      </c>
      <c r="D20256" s="1738">
        <v>270</v>
      </c>
      <c r="E20256" s="2107">
        <v>43746</v>
      </c>
      <c r="F20256" s="2108" t="s">
        <v>77</v>
      </c>
      <c r="G20256" s="2109">
        <v>500</v>
      </c>
      <c r="H20256" s="2"/>
      <c r="J20256" s="2"/>
      <c r="K20256" s="13"/>
    </row>
    <row r="20257" spans="2:11" hidden="1" outlineLevel="1">
      <c r="B20257" s="1600">
        <v>43743</v>
      </c>
      <c r="C20257" s="1754" t="s">
        <v>173</v>
      </c>
      <c r="D20257" s="1755">
        <v>120</v>
      </c>
      <c r="E20257" s="1193"/>
      <c r="F20257" s="1" t="s">
        <v>11563</v>
      </c>
      <c r="G20257" s="1">
        <v>2400</v>
      </c>
      <c r="H20257" s="1755"/>
      <c r="I20257" s="956"/>
      <c r="K20257" s="13"/>
    </row>
    <row r="20258" spans="2:11" hidden="1" outlineLevel="1">
      <c r="B20258" s="1600">
        <v>43743</v>
      </c>
      <c r="C20258" s="1" t="s">
        <v>11534</v>
      </c>
      <c r="D20258" s="2">
        <v>260</v>
      </c>
      <c r="F20258" s="1" t="s">
        <v>11562</v>
      </c>
      <c r="G20258" s="1">
        <v>1900</v>
      </c>
      <c r="H20258" s="1755"/>
      <c r="I20258" s="956"/>
      <c r="K20258" s="13"/>
    </row>
    <row r="20259" spans="2:11" hidden="1" outlineLevel="1">
      <c r="B20259" s="1600">
        <v>43743</v>
      </c>
      <c r="C20259" s="956" t="s">
        <v>3373</v>
      </c>
      <c r="D20259" s="1193">
        <v>250</v>
      </c>
      <c r="E20259" s="1600">
        <v>43751</v>
      </c>
      <c r="F20259" s="1732" t="s">
        <v>11555</v>
      </c>
      <c r="G20259" s="1602">
        <v>200</v>
      </c>
      <c r="H20259" s="1755"/>
      <c r="K20259" s="13"/>
    </row>
    <row r="20260" spans="2:11" hidden="1" outlineLevel="1">
      <c r="B20260" s="1600">
        <v>43743</v>
      </c>
      <c r="C20260" s="1732" t="s">
        <v>226</v>
      </c>
      <c r="D20260" s="1602">
        <v>60</v>
      </c>
      <c r="E20260" s="2110">
        <v>43751</v>
      </c>
      <c r="F20260" s="2111" t="s">
        <v>11560</v>
      </c>
      <c r="G20260" s="2112">
        <v>200</v>
      </c>
      <c r="H20260" s="1193"/>
      <c r="K20260" s="13"/>
    </row>
    <row r="20261" spans="2:11" hidden="1" outlineLevel="1">
      <c r="B20261" s="1600">
        <v>43744</v>
      </c>
      <c r="C20261" s="956" t="s">
        <v>72</v>
      </c>
      <c r="D20261" s="1738">
        <v>140</v>
      </c>
      <c r="E20261" s="2110">
        <v>43751</v>
      </c>
      <c r="F20261" s="2111" t="s">
        <v>11587</v>
      </c>
      <c r="G20261" s="2112"/>
      <c r="H20261" s="1602"/>
      <c r="K20261" s="13"/>
    </row>
    <row r="20262" spans="2:11" hidden="1" outlineLevel="1">
      <c r="B20262" s="1600">
        <v>43744</v>
      </c>
      <c r="C20262" s="956" t="s">
        <v>246</v>
      </c>
      <c r="D20262" s="1738">
        <v>120</v>
      </c>
      <c r="G20262" s="13">
        <f>SUM(G20256:G20261)</f>
        <v>5200</v>
      </c>
      <c r="K20262" s="13"/>
    </row>
    <row r="20263" spans="2:11" hidden="1" outlineLevel="1">
      <c r="B20263" s="1600">
        <v>43744</v>
      </c>
      <c r="C20263" s="1754" t="s">
        <v>516</v>
      </c>
      <c r="D20263" s="1755">
        <v>180</v>
      </c>
      <c r="F20263" s="1" t="s">
        <v>11564</v>
      </c>
      <c r="G20263" s="13">
        <v>1800</v>
      </c>
      <c r="K20263" s="13"/>
    </row>
    <row r="20264" spans="2:11" hidden="1" outlineLevel="1">
      <c r="B20264" s="1600">
        <v>43744</v>
      </c>
      <c r="C20264" s="1" t="s">
        <v>51</v>
      </c>
      <c r="D20264" s="2">
        <v>340</v>
      </c>
      <c r="G20264" s="13">
        <f>SUM(G20262:G20263)</f>
        <v>7000</v>
      </c>
    </row>
    <row r="20265" spans="2:11" hidden="1" outlineLevel="1">
      <c r="B20265" s="1600">
        <v>43744</v>
      </c>
      <c r="C20265" s="956" t="s">
        <v>5687</v>
      </c>
      <c r="D20265" s="1193">
        <v>120</v>
      </c>
      <c r="F20265" s="1" t="s">
        <v>11588</v>
      </c>
      <c r="G20265" s="13">
        <v>1700</v>
      </c>
      <c r="K20265" s="13"/>
    </row>
    <row r="20266" spans="2:11" hidden="1" outlineLevel="1">
      <c r="B20266" s="1600">
        <v>43744</v>
      </c>
      <c r="C20266" s="1732" t="s">
        <v>9620</v>
      </c>
      <c r="D20266" s="1602">
        <v>120</v>
      </c>
      <c r="F20266" s="1" t="s">
        <v>11589</v>
      </c>
    </row>
    <row r="20267" spans="2:11" hidden="1" outlineLevel="1">
      <c r="B20267" s="1600">
        <v>43744</v>
      </c>
      <c r="C20267" s="1732" t="s">
        <v>11539</v>
      </c>
      <c r="D20267" s="1602">
        <v>700</v>
      </c>
    </row>
    <row r="20268" spans="2:11" hidden="1" outlineLevel="1">
      <c r="B20268" s="1600">
        <v>43744</v>
      </c>
      <c r="C20268" s="1732" t="s">
        <v>23</v>
      </c>
      <c r="D20268" s="2">
        <v>330</v>
      </c>
    </row>
    <row r="20269" spans="2:11" hidden="1" outlineLevel="1">
      <c r="B20269" s="1600">
        <v>43745</v>
      </c>
      <c r="C20269" s="956" t="s">
        <v>246</v>
      </c>
      <c r="D20269" s="1193">
        <v>320</v>
      </c>
      <c r="I20269" s="72"/>
      <c r="K20269" s="2"/>
    </row>
    <row r="20270" spans="2:11" hidden="1" outlineLevel="1">
      <c r="B20270" s="1600">
        <v>43745</v>
      </c>
      <c r="C20270" s="1732" t="s">
        <v>80</v>
      </c>
      <c r="D20270" s="1602">
        <v>60</v>
      </c>
      <c r="I20270" s="32"/>
      <c r="K20270" s="2"/>
    </row>
    <row r="20271" spans="2:11" hidden="1" outlineLevel="1">
      <c r="B20271" s="1600">
        <v>43745</v>
      </c>
      <c r="C20271" s="1732" t="s">
        <v>247</v>
      </c>
      <c r="D20271" s="1602">
        <v>60</v>
      </c>
    </row>
    <row r="20272" spans="2:11" hidden="1" outlineLevel="1">
      <c r="B20272" s="1600">
        <v>43745</v>
      </c>
      <c r="C20272" s="1732" t="s">
        <v>23</v>
      </c>
      <c r="D20272" s="1602">
        <v>255</v>
      </c>
    </row>
    <row r="20273" spans="2:9" hidden="1" outlineLevel="1">
      <c r="B20273" s="1600">
        <v>43746</v>
      </c>
      <c r="C20273" s="1732" t="s">
        <v>1173</v>
      </c>
      <c r="D20273" s="1602">
        <v>50</v>
      </c>
    </row>
    <row r="20274" spans="2:9" hidden="1" outlineLevel="1">
      <c r="B20274" s="1600">
        <v>43746</v>
      </c>
      <c r="C20274" s="1" t="s">
        <v>6</v>
      </c>
      <c r="D20274" s="2">
        <v>500</v>
      </c>
    </row>
    <row r="20275" spans="2:9" hidden="1" outlineLevel="1">
      <c r="B20275" s="1600">
        <v>43746</v>
      </c>
      <c r="C20275" s="1732" t="s">
        <v>224</v>
      </c>
      <c r="D20275" s="1775">
        <v>225</v>
      </c>
    </row>
    <row r="20276" spans="2:9" hidden="1" outlineLevel="1">
      <c r="B20276" s="1600">
        <v>43746</v>
      </c>
      <c r="C20276" s="1" t="s">
        <v>901</v>
      </c>
      <c r="D20276" s="2">
        <v>25</v>
      </c>
    </row>
    <row r="20277" spans="2:9" hidden="1" outlineLevel="1">
      <c r="B20277" s="1600">
        <v>43747</v>
      </c>
      <c r="C20277" s="1754" t="s">
        <v>525</v>
      </c>
      <c r="D20277" s="1755">
        <v>200</v>
      </c>
      <c r="H20277" s="2"/>
      <c r="I20277" s="2"/>
    </row>
    <row r="20278" spans="2:9" hidden="1" outlineLevel="1">
      <c r="B20278" s="1600">
        <v>43748</v>
      </c>
      <c r="C20278" s="1754" t="s">
        <v>525</v>
      </c>
      <c r="D20278" s="1755">
        <v>200</v>
      </c>
      <c r="H20278" s="2"/>
      <c r="I20278" s="2"/>
    </row>
    <row r="20279" spans="2:9" hidden="1" outlineLevel="1">
      <c r="B20279" s="1600">
        <v>43749</v>
      </c>
      <c r="C20279" s="1754" t="s">
        <v>11546</v>
      </c>
      <c r="D20279" s="1755">
        <v>80</v>
      </c>
      <c r="H20279" s="2"/>
      <c r="I20279" s="2"/>
    </row>
    <row r="20280" spans="2:9" hidden="1" outlineLevel="1">
      <c r="B20280" s="1600">
        <v>43749</v>
      </c>
      <c r="C20280" s="1754" t="s">
        <v>246</v>
      </c>
      <c r="D20280" s="1755">
        <v>80</v>
      </c>
      <c r="H20280" s="2"/>
      <c r="I20280" s="2"/>
    </row>
    <row r="20281" spans="2:9" hidden="1" outlineLevel="1">
      <c r="B20281" s="1600">
        <v>43749</v>
      </c>
      <c r="C20281" s="1754" t="s">
        <v>23</v>
      </c>
      <c r="D20281" s="1755">
        <v>220</v>
      </c>
      <c r="H20281" s="2"/>
      <c r="I20281" s="2"/>
    </row>
    <row r="20282" spans="2:9" hidden="1" outlineLevel="1">
      <c r="B20282" s="1600">
        <v>43749</v>
      </c>
      <c r="C20282" s="956" t="s">
        <v>6638</v>
      </c>
      <c r="D20282" s="1193">
        <v>50</v>
      </c>
      <c r="H20282" s="2"/>
      <c r="I20282" s="2"/>
    </row>
    <row r="20283" spans="2:9" hidden="1" outlineLevel="1">
      <c r="B20283" s="1600">
        <v>43750</v>
      </c>
      <c r="C20283" s="1732" t="s">
        <v>774</v>
      </c>
      <c r="D20283" s="1602">
        <v>80</v>
      </c>
      <c r="H20283" s="2"/>
      <c r="I20283" s="2"/>
    </row>
    <row r="20284" spans="2:9" hidden="1" outlineLevel="1">
      <c r="B20284" s="1600">
        <v>43750</v>
      </c>
      <c r="C20284" s="1732" t="s">
        <v>114</v>
      </c>
      <c r="D20284" s="1602">
        <v>420</v>
      </c>
      <c r="F20284" s="956"/>
      <c r="G20284" s="1193"/>
      <c r="H20284" s="2"/>
    </row>
    <row r="20285" spans="2:9" hidden="1" outlineLevel="1">
      <c r="B20285" s="1600">
        <v>43750</v>
      </c>
      <c r="C20285" s="1732" t="s">
        <v>11549</v>
      </c>
      <c r="D20285" s="1602">
        <v>60</v>
      </c>
      <c r="F20285" s="1722"/>
      <c r="G20285" s="1728"/>
      <c r="H20285" s="2"/>
    </row>
    <row r="20286" spans="2:9" hidden="1" outlineLevel="1">
      <c r="B20286" s="1600">
        <v>43750</v>
      </c>
      <c r="C20286" s="1732" t="s">
        <v>173</v>
      </c>
      <c r="D20286" s="1602">
        <v>130</v>
      </c>
      <c r="F20286" s="956"/>
      <c r="G20286" s="1193"/>
      <c r="H20286" s="7"/>
    </row>
    <row r="20287" spans="2:9" hidden="1" outlineLevel="1">
      <c r="B20287" s="1600">
        <v>43750</v>
      </c>
      <c r="C20287" s="1" t="s">
        <v>11550</v>
      </c>
      <c r="D20287" s="2">
        <v>400</v>
      </c>
      <c r="F20287" s="1722"/>
      <c r="G20287" s="1728"/>
      <c r="H20287" s="7"/>
    </row>
    <row r="20288" spans="2:9" hidden="1" outlineLevel="1">
      <c r="B20288" s="1600">
        <v>43750</v>
      </c>
      <c r="C20288" s="1732" t="s">
        <v>11552</v>
      </c>
      <c r="D20288" s="1775">
        <v>220</v>
      </c>
      <c r="F20288" s="956"/>
      <c r="G20288" s="956"/>
      <c r="H20288" s="7"/>
    </row>
    <row r="20289" spans="2:15" hidden="1" outlineLevel="1">
      <c r="B20289" s="1600">
        <v>43750</v>
      </c>
      <c r="C20289" s="1" t="s">
        <v>11553</v>
      </c>
      <c r="D20289" s="2">
        <v>300</v>
      </c>
      <c r="F20289" s="1193"/>
      <c r="G20289" s="1193"/>
    </row>
    <row r="20290" spans="2:15" hidden="1" outlineLevel="1">
      <c r="B20290" s="1600">
        <v>43750</v>
      </c>
      <c r="C20290" s="1754" t="s">
        <v>51</v>
      </c>
      <c r="D20290" s="1755">
        <v>70</v>
      </c>
    </row>
    <row r="20291" spans="2:15" hidden="1" outlineLevel="1">
      <c r="B20291" s="1600">
        <v>43750</v>
      </c>
      <c r="C20291" s="1754" t="s">
        <v>23</v>
      </c>
      <c r="D20291" s="1755">
        <v>90</v>
      </c>
      <c r="E20291" s="956"/>
    </row>
    <row r="20292" spans="2:15" hidden="1" outlineLevel="1">
      <c r="B20292" s="1600">
        <v>43750</v>
      </c>
      <c r="C20292" s="956" t="s">
        <v>4406</v>
      </c>
      <c r="D20292" s="1193">
        <v>1620</v>
      </c>
    </row>
    <row r="20293" spans="2:15" hidden="1" outlineLevel="1">
      <c r="B20293" s="1600">
        <v>43751</v>
      </c>
      <c r="C20293" s="1732" t="s">
        <v>6638</v>
      </c>
      <c r="D20293" s="1602">
        <v>35</v>
      </c>
      <c r="F20293" s="956"/>
      <c r="G20293" s="1193"/>
    </row>
    <row r="20294" spans="2:15" hidden="1" outlineLevel="1">
      <c r="B20294" s="1600">
        <v>43751</v>
      </c>
      <c r="C20294" s="1732" t="s">
        <v>7509</v>
      </c>
      <c r="D20294" s="1775">
        <v>20</v>
      </c>
      <c r="E20294" s="956"/>
      <c r="F20294" s="956"/>
      <c r="G20294" s="1193"/>
    </row>
    <row r="20295" spans="2:15" hidden="1" outlineLevel="1">
      <c r="B20295" s="1600">
        <v>43751</v>
      </c>
      <c r="C20295" s="1" t="s">
        <v>12</v>
      </c>
      <c r="D20295" s="2">
        <v>25</v>
      </c>
      <c r="F20295" s="1193"/>
      <c r="G20295" s="1193"/>
    </row>
    <row r="20296" spans="2:15" hidden="1" outlineLevel="1">
      <c r="B20296" s="1600">
        <v>43751</v>
      </c>
      <c r="C20296" s="1754" t="s">
        <v>11555</v>
      </c>
      <c r="D20296" s="1755">
        <v>200</v>
      </c>
      <c r="E20296" s="956"/>
      <c r="F20296" s="956"/>
      <c r="G20296" s="956"/>
    </row>
    <row r="20297" spans="2:15" hidden="1" outlineLevel="1">
      <c r="B20297" s="1600">
        <v>43751</v>
      </c>
      <c r="C20297" s="1754" t="s">
        <v>11561</v>
      </c>
      <c r="D20297" s="1755">
        <v>340</v>
      </c>
      <c r="F20297" s="1193"/>
      <c r="G20297" s="956"/>
    </row>
    <row r="20298" spans="2:15" hidden="1" outlineLevel="1">
      <c r="B20298" s="1600">
        <v>43752</v>
      </c>
      <c r="C20298" s="1732" t="s">
        <v>525</v>
      </c>
      <c r="D20298" s="1775">
        <v>350</v>
      </c>
      <c r="E20298" s="1193"/>
      <c r="F20298" s="1730"/>
      <c r="G20298" s="1193"/>
    </row>
    <row r="20299" spans="2:15" hidden="1" outlineLevel="1">
      <c r="B20299" s="1600">
        <v>43752</v>
      </c>
      <c r="C20299" s="1" t="s">
        <v>224</v>
      </c>
      <c r="D20299" s="2">
        <v>25</v>
      </c>
      <c r="F20299" s="956"/>
      <c r="G20299" s="956"/>
    </row>
    <row r="20300" spans="2:15" hidden="1" outlineLevel="1">
      <c r="B20300" s="1600">
        <v>43752</v>
      </c>
      <c r="C20300" s="1754" t="s">
        <v>114</v>
      </c>
      <c r="D20300" s="1755">
        <v>130</v>
      </c>
      <c r="F20300" s="956"/>
      <c r="G20300" s="1193"/>
    </row>
    <row r="20301" spans="2:15" hidden="1" outlineLevel="1">
      <c r="B20301" s="1600">
        <v>43752</v>
      </c>
      <c r="C20301" s="1754" t="s">
        <v>516</v>
      </c>
      <c r="D20301" s="1755">
        <v>60</v>
      </c>
      <c r="F20301" s="1731"/>
      <c r="G20301" s="1193"/>
    </row>
    <row r="20302" spans="2:15" hidden="1" outlineLevel="1">
      <c r="B20302" s="1600">
        <v>43752</v>
      </c>
      <c r="C20302" s="1754" t="s">
        <v>246</v>
      </c>
      <c r="D20302" s="1755">
        <v>160</v>
      </c>
      <c r="F20302" s="956"/>
      <c r="G20302" s="956"/>
    </row>
    <row r="20303" spans="2:15" hidden="1" outlineLevel="1">
      <c r="B20303" s="1600">
        <v>43752</v>
      </c>
      <c r="C20303" s="1" t="s">
        <v>111</v>
      </c>
      <c r="D20303" s="2">
        <v>50</v>
      </c>
      <c r="F20303" s="956"/>
      <c r="G20303" s="1193"/>
      <c r="H20303" s="2"/>
      <c r="J20303"/>
      <c r="K20303"/>
      <c r="L20303"/>
      <c r="M20303"/>
      <c r="N20303"/>
      <c r="O20303"/>
    </row>
    <row r="20304" spans="2:15" hidden="1" outlineLevel="1">
      <c r="B20304" s="1600">
        <v>43752</v>
      </c>
      <c r="C20304" s="956" t="s">
        <v>220</v>
      </c>
      <c r="D20304" s="1193">
        <v>30</v>
      </c>
      <c r="F20304" s="1722"/>
      <c r="G20304" s="1728"/>
      <c r="H20304" s="2"/>
    </row>
    <row r="20305" spans="2:11" hidden="1" outlineLevel="1">
      <c r="B20305" s="1600">
        <v>43752</v>
      </c>
      <c r="C20305" s="1732" t="s">
        <v>9642</v>
      </c>
      <c r="D20305" s="1775">
        <v>80</v>
      </c>
      <c r="F20305" s="956"/>
      <c r="G20305" s="1193"/>
      <c r="H20305" s="7"/>
      <c r="K20305" s="2"/>
    </row>
    <row r="20306" spans="2:11" hidden="1" outlineLevel="1">
      <c r="B20306" s="1600">
        <v>43753</v>
      </c>
      <c r="C20306" s="1" t="s">
        <v>10624</v>
      </c>
      <c r="D20306" s="2">
        <v>500</v>
      </c>
      <c r="E20306" s="956"/>
      <c r="F20306" s="1722"/>
      <c r="G20306" s="1728"/>
      <c r="H20306" s="7"/>
      <c r="K20306" s="2"/>
    </row>
    <row r="20307" spans="2:11" hidden="1" outlineLevel="1">
      <c r="B20307" s="1600">
        <v>43753</v>
      </c>
      <c r="C20307" s="1732" t="s">
        <v>114</v>
      </c>
      <c r="D20307" s="1602">
        <v>40</v>
      </c>
      <c r="E20307" s="956"/>
      <c r="F20307" s="956"/>
      <c r="G20307" s="956"/>
      <c r="H20307" s="7"/>
    </row>
    <row r="20308" spans="2:11" hidden="1" outlineLevel="1">
      <c r="B20308" s="1600">
        <v>43753</v>
      </c>
      <c r="C20308" s="1" t="s">
        <v>5174</v>
      </c>
      <c r="D20308" s="2">
        <v>180</v>
      </c>
      <c r="F20308" s="1193"/>
      <c r="G20308" s="1193"/>
    </row>
    <row r="20309" spans="2:11" hidden="1" outlineLevel="1">
      <c r="B20309" s="1600">
        <v>43753</v>
      </c>
      <c r="C20309" s="1" t="s">
        <v>18</v>
      </c>
      <c r="D20309" s="2">
        <v>60</v>
      </c>
    </row>
    <row r="20310" spans="2:11" hidden="1" outlineLevel="1">
      <c r="B20310" s="1600">
        <v>43754</v>
      </c>
      <c r="C20310" s="1" t="s">
        <v>525</v>
      </c>
      <c r="D20310" s="2">
        <v>200</v>
      </c>
    </row>
    <row r="20311" spans="2:11" hidden="1" outlineLevel="1">
      <c r="B20311" s="1600">
        <v>43754</v>
      </c>
      <c r="C20311" s="1" t="s">
        <v>11570</v>
      </c>
      <c r="D20311" s="2">
        <v>200</v>
      </c>
    </row>
    <row r="20312" spans="2:11" hidden="1" outlineLevel="1">
      <c r="B20312" s="1600">
        <v>43754</v>
      </c>
      <c r="C20312" s="1" t="s">
        <v>246</v>
      </c>
      <c r="D20312" s="2">
        <v>120</v>
      </c>
      <c r="F20312" s="956"/>
      <c r="G20312" s="1193"/>
    </row>
    <row r="20313" spans="2:11" hidden="1" outlineLevel="1">
      <c r="B20313" s="1600">
        <v>43754</v>
      </c>
      <c r="C20313" s="1732" t="s">
        <v>3262</v>
      </c>
      <c r="D20313" s="1602">
        <v>100</v>
      </c>
      <c r="F20313" s="956"/>
      <c r="G20313" s="1193"/>
    </row>
    <row r="20314" spans="2:11" hidden="1" outlineLevel="1">
      <c r="B20314" s="1600">
        <v>43754</v>
      </c>
      <c r="C20314" s="1061" t="s">
        <v>80</v>
      </c>
      <c r="D20314" s="1415">
        <v>30</v>
      </c>
      <c r="F20314" s="1193"/>
      <c r="G20314" s="1193"/>
    </row>
    <row r="20315" spans="2:11" hidden="1" outlineLevel="1">
      <c r="B20315" s="1600">
        <v>43754</v>
      </c>
      <c r="C20315" s="1061" t="s">
        <v>23</v>
      </c>
      <c r="D20315" s="1415">
        <v>150</v>
      </c>
      <c r="E20315" s="956"/>
      <c r="F20315" s="956"/>
      <c r="G20315" s="956"/>
    </row>
    <row r="20316" spans="2:11" hidden="1" outlineLevel="1">
      <c r="B20316" s="1600">
        <v>43754</v>
      </c>
      <c r="C20316" s="956" t="s">
        <v>220</v>
      </c>
      <c r="D20316" s="1775">
        <v>35</v>
      </c>
      <c r="E20316" s="956"/>
      <c r="F20316" s="1193"/>
      <c r="G20316" s="956"/>
    </row>
    <row r="20317" spans="2:11" hidden="1" outlineLevel="1">
      <c r="B20317" s="1600">
        <v>43755</v>
      </c>
      <c r="C20317" s="1754" t="s">
        <v>525</v>
      </c>
      <c r="D20317" s="1755">
        <v>250</v>
      </c>
      <c r="E20317" s="956"/>
      <c r="F20317" s="956"/>
      <c r="G20317" s="1193"/>
      <c r="H20317" s="2"/>
    </row>
    <row r="20318" spans="2:11" hidden="1" outlineLevel="1">
      <c r="B20318" s="1600">
        <v>43755</v>
      </c>
      <c r="C20318" s="956" t="s">
        <v>114</v>
      </c>
      <c r="D20318" s="1193">
        <v>110</v>
      </c>
      <c r="F20318" s="1722"/>
      <c r="G20318" s="1728"/>
      <c r="H20318" s="2"/>
    </row>
    <row r="20319" spans="2:11" hidden="1" outlineLevel="1">
      <c r="B20319" s="1600">
        <v>43755</v>
      </c>
      <c r="C20319" s="1" t="s">
        <v>23</v>
      </c>
      <c r="D20319" s="2">
        <v>400</v>
      </c>
      <c r="E20319" s="956"/>
      <c r="F20319" s="956"/>
      <c r="G20319" s="1193"/>
      <c r="H20319" s="7"/>
    </row>
    <row r="20320" spans="2:11" hidden="1" outlineLevel="1">
      <c r="B20320" s="1600">
        <v>43755</v>
      </c>
      <c r="C20320" s="1" t="s">
        <v>11571</v>
      </c>
      <c r="D20320" s="2">
        <v>20</v>
      </c>
      <c r="F20320" s="1722"/>
      <c r="G20320" s="1728"/>
      <c r="H20320" s="7"/>
    </row>
    <row r="20321" spans="2:10" hidden="1" outlineLevel="1">
      <c r="B20321" s="1600">
        <v>43756</v>
      </c>
      <c r="C20321" s="956" t="s">
        <v>11591</v>
      </c>
      <c r="D20321" s="1602">
        <v>200</v>
      </c>
      <c r="E20321" s="2014"/>
      <c r="F20321" s="956"/>
      <c r="G20321" s="956"/>
      <c r="H20321" s="7"/>
    </row>
    <row r="20322" spans="2:10" hidden="1" outlineLevel="1">
      <c r="B20322" s="1600">
        <v>43756</v>
      </c>
      <c r="C20322" s="1" t="s">
        <v>525</v>
      </c>
      <c r="D20322" s="2">
        <v>200</v>
      </c>
      <c r="E20322" s="956"/>
      <c r="F20322" s="1193"/>
      <c r="G20322" s="1193"/>
    </row>
    <row r="20323" spans="2:10" hidden="1" outlineLevel="1">
      <c r="B20323" s="1600">
        <v>43756</v>
      </c>
      <c r="C20323" s="1" t="s">
        <v>111</v>
      </c>
      <c r="D20323" s="2">
        <v>50</v>
      </c>
      <c r="E20323" s="956"/>
    </row>
    <row r="20324" spans="2:10" hidden="1" outlineLevel="1">
      <c r="B20324" s="1600">
        <v>43756</v>
      </c>
      <c r="C20324" s="1" t="s">
        <v>114</v>
      </c>
      <c r="D20324" s="2">
        <v>75</v>
      </c>
      <c r="E20324" s="956"/>
    </row>
    <row r="20325" spans="2:10" hidden="1" outlineLevel="1">
      <c r="B20325" s="1600">
        <v>43756</v>
      </c>
      <c r="C20325" s="1" t="s">
        <v>774</v>
      </c>
      <c r="D20325" s="2">
        <v>50</v>
      </c>
      <c r="E20325" s="1600"/>
    </row>
    <row r="20326" spans="2:10" hidden="1" outlineLevel="1">
      <c r="B20326" s="1600">
        <v>43757</v>
      </c>
      <c r="C20326" s="1" t="s">
        <v>64</v>
      </c>
      <c r="D20326" s="2">
        <v>500</v>
      </c>
      <c r="E20326" s="1600"/>
      <c r="F20326" s="956"/>
      <c r="G20326" s="1193"/>
      <c r="J20326" s="7"/>
    </row>
    <row r="20327" spans="2:10" hidden="1" outlineLevel="1">
      <c r="B20327" s="1600">
        <v>43757</v>
      </c>
      <c r="C20327" s="1061" t="s">
        <v>525</v>
      </c>
      <c r="D20327" s="1415">
        <v>210</v>
      </c>
      <c r="F20327" s="956"/>
      <c r="G20327" s="1193"/>
      <c r="J20327" s="7"/>
    </row>
    <row r="20328" spans="2:10" hidden="1" outlineLevel="1">
      <c r="B20328" s="1600">
        <v>43757</v>
      </c>
      <c r="C20328" s="1061" t="s">
        <v>226</v>
      </c>
      <c r="D20328" s="1415">
        <v>60</v>
      </c>
      <c r="F20328" s="956"/>
      <c r="G20328" s="1193"/>
      <c r="H20328" s="2"/>
    </row>
    <row r="20329" spans="2:10" hidden="1" outlineLevel="1">
      <c r="B20329" s="1600">
        <v>43757</v>
      </c>
      <c r="C20329" s="956" t="s">
        <v>114</v>
      </c>
      <c r="D20329" s="1193">
        <v>120</v>
      </c>
      <c r="F20329" s="1722"/>
      <c r="G20329" s="1728"/>
      <c r="H20329" s="2"/>
    </row>
    <row r="20330" spans="2:10" hidden="1" outlineLevel="1">
      <c r="B20330" s="1600">
        <v>43757</v>
      </c>
      <c r="C20330" s="956" t="s">
        <v>957</v>
      </c>
      <c r="D20330" s="1193">
        <v>400</v>
      </c>
      <c r="F20330" s="956"/>
      <c r="G20330" s="1193"/>
      <c r="H20330" s="7"/>
    </row>
    <row r="20331" spans="2:10" hidden="1" outlineLevel="1">
      <c r="B20331" s="1600">
        <v>43757</v>
      </c>
      <c r="C20331" s="956" t="s">
        <v>11572</v>
      </c>
      <c r="D20331" s="1602">
        <v>100</v>
      </c>
      <c r="F20331" s="1722"/>
      <c r="G20331" s="1728"/>
      <c r="H20331" s="7"/>
    </row>
    <row r="20332" spans="2:10" hidden="1" outlineLevel="1">
      <c r="B20332" s="1600">
        <v>43758</v>
      </c>
      <c r="C20332" s="1061" t="s">
        <v>18</v>
      </c>
      <c r="D20332" s="1415">
        <v>110</v>
      </c>
      <c r="F20332" s="956"/>
      <c r="G20332" s="956"/>
      <c r="H20332" s="7"/>
    </row>
    <row r="20333" spans="2:10" hidden="1" outlineLevel="1">
      <c r="B20333" s="1600">
        <v>43758</v>
      </c>
      <c r="C20333" s="1061" t="s">
        <v>23</v>
      </c>
      <c r="D20333" s="1415">
        <v>290</v>
      </c>
      <c r="F20333" s="1193"/>
      <c r="G20333" s="1193"/>
    </row>
    <row r="20334" spans="2:10" hidden="1" outlineLevel="1">
      <c r="B20334" s="1600">
        <v>43759</v>
      </c>
      <c r="C20334" s="956" t="s">
        <v>525</v>
      </c>
      <c r="D20334" s="1775">
        <v>220</v>
      </c>
    </row>
    <row r="20335" spans="2:10" hidden="1" outlineLevel="1">
      <c r="B20335" s="1600">
        <v>43759</v>
      </c>
      <c r="C20335" s="1754" t="s">
        <v>11584</v>
      </c>
      <c r="D20335" s="1755">
        <v>100</v>
      </c>
    </row>
    <row r="20336" spans="2:10" hidden="1" outlineLevel="1">
      <c r="B20336" s="1600">
        <v>43759</v>
      </c>
      <c r="C20336" s="956" t="s">
        <v>51</v>
      </c>
      <c r="D20336" s="1193">
        <v>370</v>
      </c>
    </row>
    <row r="20337" spans="2:7" hidden="1" outlineLevel="1">
      <c r="B20337" s="1600">
        <v>43759</v>
      </c>
      <c r="C20337" s="1732" t="s">
        <v>205</v>
      </c>
      <c r="D20337" s="1602">
        <v>80</v>
      </c>
      <c r="F20337" s="956"/>
      <c r="G20337" s="1193"/>
    </row>
    <row r="20338" spans="2:7" hidden="1" outlineLevel="1">
      <c r="B20338" s="1600">
        <v>43759</v>
      </c>
      <c r="C20338" s="1732" t="s">
        <v>11585</v>
      </c>
      <c r="D20338" s="1602">
        <v>500</v>
      </c>
      <c r="F20338" s="956"/>
      <c r="G20338" s="1193"/>
    </row>
    <row r="20339" spans="2:7" hidden="1" outlineLevel="1">
      <c r="B20339" s="1600">
        <v>43760</v>
      </c>
      <c r="C20339" s="1" t="s">
        <v>525</v>
      </c>
      <c r="D20339" s="2">
        <v>200</v>
      </c>
      <c r="F20339" s="1193"/>
      <c r="G20339" s="1193"/>
    </row>
    <row r="20340" spans="2:7" hidden="1" outlineLevel="1">
      <c r="B20340" s="1600">
        <v>43760</v>
      </c>
      <c r="C20340" s="1061" t="s">
        <v>11586</v>
      </c>
      <c r="D20340" s="1415">
        <v>500</v>
      </c>
      <c r="F20340" s="956"/>
      <c r="G20340" s="956"/>
    </row>
    <row r="20341" spans="2:7" hidden="1" outlineLevel="1">
      <c r="B20341" s="1600">
        <v>43761</v>
      </c>
      <c r="C20341" s="1061" t="s">
        <v>11590</v>
      </c>
      <c r="D20341" s="1415">
        <v>100</v>
      </c>
      <c r="F20341" s="1193"/>
      <c r="G20341" s="956"/>
    </row>
    <row r="20342" spans="2:7" hidden="1" outlineLevel="1">
      <c r="B20342" s="1600">
        <v>43761</v>
      </c>
      <c r="C20342" s="956" t="s">
        <v>525</v>
      </c>
      <c r="D20342" s="1775">
        <v>200</v>
      </c>
      <c r="F20342" s="1730"/>
      <c r="G20342" s="1193"/>
    </row>
    <row r="20343" spans="2:7" hidden="1" outlineLevel="1">
      <c r="B20343" s="1600">
        <v>43761</v>
      </c>
      <c r="C20343" s="1754" t="s">
        <v>114</v>
      </c>
      <c r="D20343" s="1755">
        <v>70</v>
      </c>
    </row>
    <row r="20344" spans="2:7" hidden="1" outlineLevel="1">
      <c r="B20344" s="1600">
        <v>43761</v>
      </c>
      <c r="C20344" s="956" t="s">
        <v>226</v>
      </c>
      <c r="D20344" s="1193">
        <v>60</v>
      </c>
    </row>
    <row r="20345" spans="2:7" hidden="1" outlineLevel="1">
      <c r="B20345" s="1600">
        <v>43761</v>
      </c>
      <c r="C20345" s="956" t="s">
        <v>7717</v>
      </c>
      <c r="D20345" s="1602">
        <v>140</v>
      </c>
    </row>
    <row r="20346" spans="2:7" hidden="1" outlineLevel="1">
      <c r="B20346" s="1600">
        <v>43761</v>
      </c>
      <c r="C20346" s="956" t="s">
        <v>23</v>
      </c>
      <c r="D20346" s="1602">
        <v>300</v>
      </c>
    </row>
    <row r="20347" spans="2:7" hidden="1" outlineLevel="1">
      <c r="B20347" s="1600">
        <v>43761</v>
      </c>
      <c r="C20347" s="1" t="s">
        <v>173</v>
      </c>
      <c r="D20347" s="2">
        <v>30</v>
      </c>
    </row>
    <row r="20348" spans="2:7" hidden="1" outlineLevel="1">
      <c r="B20348" s="1600">
        <v>43762</v>
      </c>
      <c r="C20348" s="1732" t="s">
        <v>246</v>
      </c>
      <c r="D20348" s="1602">
        <v>120</v>
      </c>
    </row>
    <row r="20349" spans="2:7" hidden="1" outlineLevel="1">
      <c r="B20349" s="1600">
        <v>43762</v>
      </c>
      <c r="C20349" s="236" t="s">
        <v>80</v>
      </c>
      <c r="D20349" s="1415">
        <v>70</v>
      </c>
    </row>
    <row r="20350" spans="2:7" hidden="1" outlineLevel="1">
      <c r="B20350" s="1600">
        <v>43762</v>
      </c>
      <c r="C20350" s="1" t="s">
        <v>11571</v>
      </c>
      <c r="D20350" s="1415">
        <v>20</v>
      </c>
    </row>
    <row r="20351" spans="2:7" hidden="1" outlineLevel="1">
      <c r="B20351" s="1600">
        <v>43762</v>
      </c>
      <c r="C20351" s="236" t="s">
        <v>11597</v>
      </c>
      <c r="D20351" s="70">
        <v>1000</v>
      </c>
    </row>
    <row r="20352" spans="2:7" hidden="1" outlineLevel="1">
      <c r="B20352" s="1600">
        <v>43762</v>
      </c>
      <c r="C20352" s="236" t="s">
        <v>11585</v>
      </c>
      <c r="D20352" s="70">
        <v>250</v>
      </c>
    </row>
    <row r="20353" spans="2:4" hidden="1" outlineLevel="1">
      <c r="B20353" s="1600">
        <v>43762</v>
      </c>
      <c r="C20353" s="236" t="s">
        <v>205</v>
      </c>
      <c r="D20353" s="70">
        <v>115</v>
      </c>
    </row>
    <row r="20354" spans="2:4" hidden="1" outlineLevel="1">
      <c r="B20354" s="1600">
        <v>43762</v>
      </c>
      <c r="C20354" s="236" t="s">
        <v>111</v>
      </c>
      <c r="D20354" s="70">
        <v>50</v>
      </c>
    </row>
    <row r="20355" spans="2:4" hidden="1" outlineLevel="1">
      <c r="B20355" s="1600">
        <v>43762</v>
      </c>
      <c r="C20355" s="236" t="s">
        <v>220</v>
      </c>
      <c r="D20355" s="70">
        <v>50</v>
      </c>
    </row>
    <row r="20356" spans="2:4" hidden="1" outlineLevel="1">
      <c r="B20356" s="1600">
        <v>43762</v>
      </c>
      <c r="C20356" s="236" t="s">
        <v>11600</v>
      </c>
      <c r="D20356" s="70">
        <v>60</v>
      </c>
    </row>
    <row r="20357" spans="2:4" hidden="1" outlineLevel="1">
      <c r="B20357" s="1600">
        <v>43763</v>
      </c>
      <c r="C20357" s="236" t="s">
        <v>525</v>
      </c>
      <c r="D20357" s="70">
        <v>50</v>
      </c>
    </row>
    <row r="20358" spans="2:4" hidden="1" outlineLevel="1">
      <c r="B20358" s="1600">
        <v>43763</v>
      </c>
      <c r="C20358" s="236" t="s">
        <v>11601</v>
      </c>
      <c r="D20358" s="70">
        <v>1180</v>
      </c>
    </row>
    <row r="20359" spans="2:4" hidden="1" outlineLevel="1">
      <c r="B20359" s="1600">
        <v>43763</v>
      </c>
      <c r="C20359" s="236" t="s">
        <v>114</v>
      </c>
      <c r="D20359" s="70">
        <v>80</v>
      </c>
    </row>
    <row r="20360" spans="2:4" hidden="1" outlineLevel="1">
      <c r="B20360" s="1600">
        <v>43764</v>
      </c>
      <c r="C20360" s="236" t="s">
        <v>205</v>
      </c>
      <c r="D20360" s="70">
        <v>150</v>
      </c>
    </row>
    <row r="20361" spans="2:4" hidden="1" outlineLevel="1">
      <c r="B20361" s="1600">
        <v>43764</v>
      </c>
      <c r="C20361" s="236" t="s">
        <v>246</v>
      </c>
      <c r="D20361" s="70">
        <v>40</v>
      </c>
    </row>
    <row r="20362" spans="2:4" hidden="1" outlineLevel="1">
      <c r="B20362" s="1600">
        <v>43764</v>
      </c>
      <c r="C20362" s="236" t="s">
        <v>58</v>
      </c>
      <c r="D20362" s="2">
        <v>45</v>
      </c>
    </row>
    <row r="20363" spans="2:4" hidden="1" outlineLevel="1">
      <c r="B20363" s="1600">
        <v>43764</v>
      </c>
      <c r="C20363" s="1" t="s">
        <v>6213</v>
      </c>
      <c r="D20363" s="2">
        <v>200</v>
      </c>
    </row>
    <row r="20364" spans="2:4" hidden="1" outlineLevel="1">
      <c r="B20364" s="1600">
        <v>43764</v>
      </c>
      <c r="C20364" s="236" t="s">
        <v>18</v>
      </c>
      <c r="D20364" s="70">
        <v>115</v>
      </c>
    </row>
    <row r="20365" spans="2:4" hidden="1" outlineLevel="1">
      <c r="B20365" s="1600">
        <v>43764</v>
      </c>
      <c r="C20365" s="1" t="s">
        <v>72</v>
      </c>
      <c r="D20365" s="2">
        <v>70</v>
      </c>
    </row>
    <row r="20366" spans="2:4" hidden="1" outlineLevel="1">
      <c r="B20366" s="1600">
        <v>43764</v>
      </c>
      <c r="C20366" s="1" t="s">
        <v>114</v>
      </c>
      <c r="D20366" s="2">
        <v>205</v>
      </c>
    </row>
    <row r="20367" spans="2:4" hidden="1" outlineLevel="1">
      <c r="B20367" s="1600">
        <v>43764</v>
      </c>
      <c r="C20367" s="1" t="s">
        <v>401</v>
      </c>
      <c r="D20367" s="2">
        <v>100</v>
      </c>
    </row>
    <row r="20368" spans="2:4" hidden="1" outlineLevel="1">
      <c r="B20368" s="1600">
        <v>43764</v>
      </c>
      <c r="C20368" s="1" t="s">
        <v>516</v>
      </c>
      <c r="D20368" s="2">
        <v>150</v>
      </c>
    </row>
    <row r="20369" spans="2:12" hidden="1" outlineLevel="1">
      <c r="B20369" s="1600">
        <v>43765</v>
      </c>
      <c r="C20369" s="1" t="s">
        <v>289</v>
      </c>
      <c r="D20369" s="2">
        <v>160</v>
      </c>
    </row>
    <row r="20370" spans="2:12" hidden="1" outlineLevel="1">
      <c r="B20370" s="1600">
        <v>43765</v>
      </c>
      <c r="C20370" s="1" t="s">
        <v>11558</v>
      </c>
      <c r="D20370" s="2">
        <v>150</v>
      </c>
    </row>
    <row r="20371" spans="2:12" hidden="1" outlineLevel="1">
      <c r="B20371" s="1600">
        <v>43766</v>
      </c>
      <c r="C20371" s="1" t="s">
        <v>401</v>
      </c>
      <c r="D20371" s="2">
        <v>50</v>
      </c>
    </row>
    <row r="20372" spans="2:12" hidden="1" outlineLevel="1">
      <c r="B20372" s="1600">
        <v>43766</v>
      </c>
      <c r="C20372" s="1" t="s">
        <v>8508</v>
      </c>
      <c r="D20372" s="2">
        <v>60</v>
      </c>
    </row>
    <row r="20373" spans="2:12" hidden="1" outlineLevel="1">
      <c r="B20373" s="1600">
        <v>43767</v>
      </c>
      <c r="C20373" s="1" t="s">
        <v>11608</v>
      </c>
      <c r="D20373" s="2">
        <v>560</v>
      </c>
    </row>
    <row r="20374" spans="2:12" hidden="1" outlineLevel="1">
      <c r="B20374" s="1600">
        <v>43767</v>
      </c>
      <c r="C20374" s="1" t="s">
        <v>51</v>
      </c>
      <c r="D20374" s="2">
        <v>210</v>
      </c>
    </row>
    <row r="20375" spans="2:12" hidden="1" outlineLevel="1">
      <c r="B20375" s="1600">
        <v>43767</v>
      </c>
      <c r="C20375" s="1" t="s">
        <v>18</v>
      </c>
      <c r="D20375" s="2">
        <v>110</v>
      </c>
    </row>
    <row r="20376" spans="2:12" hidden="1" outlineLevel="1">
      <c r="B20376" s="1600">
        <v>43768</v>
      </c>
      <c r="C20376" s="1" t="s">
        <v>525</v>
      </c>
      <c r="D20376" s="2">
        <v>210</v>
      </c>
    </row>
    <row r="20377" spans="2:12" hidden="1" outlineLevel="1">
      <c r="B20377" s="1600">
        <v>43769</v>
      </c>
      <c r="C20377" s="1" t="s">
        <v>525</v>
      </c>
      <c r="D20377" s="2">
        <v>200</v>
      </c>
    </row>
    <row r="20378" spans="2:12" hidden="1" outlineLevel="1">
      <c r="B20378" s="1600">
        <v>43769</v>
      </c>
      <c r="C20378" s="1" t="s">
        <v>2487</v>
      </c>
      <c r="D20378" s="2">
        <v>100</v>
      </c>
    </row>
    <row r="20379" spans="2:12" hidden="1" outlineLevel="1">
      <c r="B20379" s="1600">
        <v>43769</v>
      </c>
      <c r="C20379" s="1" t="s">
        <v>11609</v>
      </c>
      <c r="D20379" s="2">
        <v>3000</v>
      </c>
      <c r="E20379" s="1" t="s">
        <v>3088</v>
      </c>
    </row>
    <row r="20380" spans="2:12" hidden="1" outlineLevel="1">
      <c r="B20380" s="1600">
        <v>43769</v>
      </c>
      <c r="C20380" s="1" t="s">
        <v>2164</v>
      </c>
      <c r="D20380" s="2">
        <v>200</v>
      </c>
      <c r="E20380" s="1">
        <v>820</v>
      </c>
    </row>
    <row r="20381" spans="2:12" collapsed="1">
      <c r="B20381" s="1600"/>
    </row>
    <row r="20382" spans="2:12">
      <c r="B20382" s="2472">
        <v>43770</v>
      </c>
      <c r="C20382" s="2472"/>
      <c r="D20382" s="2472"/>
      <c r="E20382" s="2472"/>
      <c r="F20382" s="2472"/>
      <c r="G20382" s="2472"/>
      <c r="H20382" s="2472"/>
      <c r="I20382" s="2472"/>
      <c r="J20382" s="2472"/>
      <c r="K20382" s="2472"/>
      <c r="L20382" s="2472"/>
    </row>
    <row r="20383" spans="2:12" hidden="1" outlineLevel="1">
      <c r="B20383" s="2473" t="s">
        <v>0</v>
      </c>
      <c r="C20383" s="2473"/>
      <c r="D20383" s="2473"/>
      <c r="I20383" s="249"/>
      <c r="J20383" s="236"/>
      <c r="K20383" s="2"/>
    </row>
    <row r="20384" spans="2:12" hidden="1" outlineLevel="1">
      <c r="B20384" s="3" t="s">
        <v>115</v>
      </c>
      <c r="C20384" s="3" t="s">
        <v>116</v>
      </c>
      <c r="D20384" s="4" t="s">
        <v>4</v>
      </c>
      <c r="I20384" s="249"/>
      <c r="J20384" s="236"/>
      <c r="K20384" s="2"/>
    </row>
    <row r="20385" spans="1:11" hidden="1" outlineLevel="1">
      <c r="A20385" s="438" t="s">
        <v>421</v>
      </c>
      <c r="B20385" s="1323">
        <v>43778</v>
      </c>
      <c r="C20385" s="463" t="s">
        <v>11491</v>
      </c>
      <c r="D20385" s="1002">
        <v>1000</v>
      </c>
      <c r="E20385" s="28"/>
      <c r="K20385" s="70"/>
    </row>
    <row r="20386" spans="1:11" hidden="1" outlineLevel="1">
      <c r="A20386" s="438" t="s">
        <v>421</v>
      </c>
      <c r="B20386" s="1323">
        <v>43778</v>
      </c>
      <c r="C20386" s="463" t="s">
        <v>11492</v>
      </c>
      <c r="D20386" s="1002">
        <v>1820</v>
      </c>
      <c r="E20386" s="28"/>
      <c r="K20386" s="70"/>
    </row>
    <row r="20387" spans="1:11" hidden="1" outlineLevel="1">
      <c r="A20387" s="438" t="s">
        <v>421</v>
      </c>
      <c r="B20387" s="1323">
        <v>43772</v>
      </c>
      <c r="C20387" s="1324" t="s">
        <v>6</v>
      </c>
      <c r="D20387" s="1325">
        <v>5000</v>
      </c>
      <c r="E20387" s="28"/>
      <c r="K20387" s="70"/>
    </row>
    <row r="20388" spans="1:11" hidden="1" outlineLevel="1">
      <c r="A20388" s="438" t="s">
        <v>421</v>
      </c>
      <c r="B20388" s="1323" t="s">
        <v>608</v>
      </c>
      <c r="C20388" s="554" t="s">
        <v>475</v>
      </c>
      <c r="D20388" s="1002" t="s">
        <v>608</v>
      </c>
      <c r="E20388" s="1902"/>
      <c r="F20388" s="298" t="s">
        <v>4856</v>
      </c>
      <c r="G20388" s="298" t="s">
        <v>3065</v>
      </c>
      <c r="I20388" s="72"/>
      <c r="K20388" s="70"/>
    </row>
    <row r="20389" spans="1:11" hidden="1" outlineLevel="1">
      <c r="A20389" s="438" t="s">
        <v>421</v>
      </c>
      <c r="B20389" s="1323">
        <v>43776</v>
      </c>
      <c r="C20389" s="554" t="s">
        <v>8676</v>
      </c>
      <c r="D20389" s="1325">
        <v>740</v>
      </c>
      <c r="E20389" s="184"/>
      <c r="F20389" s="772" t="s">
        <v>9394</v>
      </c>
      <c r="G20389" s="773">
        <f>D20422</f>
        <v>360</v>
      </c>
      <c r="I20389" s="72"/>
      <c r="K20389" s="70"/>
    </row>
    <row r="20390" spans="1:11" hidden="1" outlineLevel="1">
      <c r="A20390" s="714" t="s">
        <v>11221</v>
      </c>
      <c r="B20390" s="1326" t="s">
        <v>608</v>
      </c>
      <c r="C20390" s="1327" t="s">
        <v>6501</v>
      </c>
      <c r="D20390" s="1328" t="s">
        <v>608</v>
      </c>
      <c r="E20390" s="72"/>
      <c r="F20390" s="772" t="s">
        <v>112</v>
      </c>
      <c r="G20390" s="773">
        <f>D20420</f>
        <v>1029</v>
      </c>
      <c r="I20390" s="72"/>
      <c r="K20390" s="70"/>
    </row>
    <row r="20391" spans="1:11" hidden="1" outlineLevel="1">
      <c r="A20391" s="709" t="s">
        <v>7600</v>
      </c>
      <c r="B20391" s="710" t="s">
        <v>608</v>
      </c>
      <c r="C20391" s="711" t="s">
        <v>10493</v>
      </c>
      <c r="D20391" s="590" t="s">
        <v>608</v>
      </c>
      <c r="E20391" s="72"/>
      <c r="F20391" s="772" t="s">
        <v>6</v>
      </c>
      <c r="G20391" s="1146">
        <f>D20387</f>
        <v>5000</v>
      </c>
      <c r="I20391" s="72"/>
      <c r="K20391" s="70"/>
    </row>
    <row r="20392" spans="1:11" hidden="1" outlineLevel="1">
      <c r="A20392" s="709" t="s">
        <v>7600</v>
      </c>
      <c r="B20392" s="710" t="s">
        <v>608</v>
      </c>
      <c r="C20392" s="711" t="s">
        <v>8992</v>
      </c>
      <c r="D20392" s="590" t="s">
        <v>608</v>
      </c>
      <c r="E20392" s="72"/>
      <c r="F20392" s="772" t="s">
        <v>3732</v>
      </c>
      <c r="G20392" s="773">
        <f>D20385</f>
        <v>1000</v>
      </c>
      <c r="I20392" s="72"/>
      <c r="K20392" s="70"/>
    </row>
    <row r="20393" spans="1:11" hidden="1" outlineLevel="1">
      <c r="A20393" s="709" t="s">
        <v>7600</v>
      </c>
      <c r="B20393" s="710" t="s">
        <v>608</v>
      </c>
      <c r="C20393" s="711" t="s">
        <v>8991</v>
      </c>
      <c r="D20393" s="590" t="s">
        <v>608</v>
      </c>
      <c r="E20393" s="72"/>
      <c r="F20393" s="772" t="s">
        <v>3308</v>
      </c>
      <c r="G20393" s="1146">
        <f>D20386</f>
        <v>1820</v>
      </c>
      <c r="I20393" s="72"/>
      <c r="K20393" s="70"/>
    </row>
    <row r="20394" spans="1:11" hidden="1" outlineLevel="1">
      <c r="A20394" s="709" t="s">
        <v>7600</v>
      </c>
      <c r="B20394" s="710" t="s">
        <v>608</v>
      </c>
      <c r="C20394" s="709" t="s">
        <v>8990</v>
      </c>
      <c r="D20394" s="590" t="s">
        <v>608</v>
      </c>
      <c r="E20394" s="72"/>
      <c r="F20394" s="280" t="s">
        <v>195</v>
      </c>
      <c r="G20394" s="294">
        <f>SUM(G20389:G20393)</f>
        <v>9209</v>
      </c>
      <c r="I20394" s="72"/>
      <c r="K20394" s="70"/>
    </row>
    <row r="20395" spans="1:11" hidden="1" outlineLevel="1">
      <c r="A20395" s="709" t="s">
        <v>7600</v>
      </c>
      <c r="B20395" s="710">
        <v>43793</v>
      </c>
      <c r="C20395" s="709" t="s">
        <v>9285</v>
      </c>
      <c r="D20395" s="590">
        <v>394</v>
      </c>
      <c r="E20395" s="72"/>
      <c r="I20395" s="72"/>
      <c r="K20395" s="70"/>
    </row>
    <row r="20396" spans="1:11" hidden="1" outlineLevel="1">
      <c r="A20396" s="1398" t="s">
        <v>7256</v>
      </c>
      <c r="B20396" s="1399">
        <v>43785</v>
      </c>
      <c r="C20396" s="1400" t="s">
        <v>27</v>
      </c>
      <c r="D20396" s="1401">
        <v>1296.82</v>
      </c>
      <c r="E20396" s="72"/>
      <c r="I20396" s="72"/>
      <c r="K20396" s="70"/>
    </row>
    <row r="20397" spans="1:11" hidden="1" outlineLevel="1">
      <c r="A20397" s="709" t="s">
        <v>7600</v>
      </c>
      <c r="B20397" s="710">
        <v>43797</v>
      </c>
      <c r="C20397" s="709" t="s">
        <v>3304</v>
      </c>
      <c r="D20397" s="590">
        <v>414.18</v>
      </c>
      <c r="E20397" s="1711"/>
      <c r="F20397" s="86"/>
      <c r="G20397" s="86"/>
      <c r="K20397" s="225"/>
    </row>
    <row r="20398" spans="1:11" hidden="1" outlineLevel="1">
      <c r="A20398" s="709" t="s">
        <v>7600</v>
      </c>
      <c r="B20398" s="710">
        <v>43797</v>
      </c>
      <c r="C20398" s="709" t="s">
        <v>614</v>
      </c>
      <c r="D20398" s="590">
        <v>398.84</v>
      </c>
      <c r="E20398" s="1711"/>
      <c r="F20398" s="1" t="s">
        <v>5259</v>
      </c>
      <c r="G20398" s="956" t="s">
        <v>11421</v>
      </c>
      <c r="K20398" s="225"/>
    </row>
    <row r="20399" spans="1:11" hidden="1" outlineLevel="1">
      <c r="A20399" s="709" t="s">
        <v>10607</v>
      </c>
      <c r="B20399" s="710" t="s">
        <v>608</v>
      </c>
      <c r="C20399" s="709" t="s">
        <v>3305</v>
      </c>
      <c r="D20399" s="590" t="s">
        <v>608</v>
      </c>
      <c r="E20399" s="183"/>
      <c r="F20399" s="1" t="s">
        <v>11418</v>
      </c>
    </row>
    <row r="20400" spans="1:11" hidden="1" outlineLevel="1">
      <c r="A20400" s="545" t="s">
        <v>7431</v>
      </c>
      <c r="B20400" s="1520">
        <v>43770</v>
      </c>
      <c r="C20400" s="547" t="s">
        <v>7425</v>
      </c>
      <c r="D20400" s="1366">
        <v>32500</v>
      </c>
      <c r="E20400" s="733"/>
      <c r="F20400" s="1" t="s">
        <v>11419</v>
      </c>
    </row>
    <row r="20401" spans="1:12" hidden="1" outlineLevel="1">
      <c r="A20401" s="545" t="s">
        <v>7431</v>
      </c>
      <c r="B20401" s="1520">
        <v>43770</v>
      </c>
      <c r="C20401" s="547" t="s">
        <v>7426</v>
      </c>
      <c r="D20401" s="1366">
        <v>30000</v>
      </c>
      <c r="E20401" s="28"/>
      <c r="F20401" s="1" t="s">
        <v>5570</v>
      </c>
      <c r="H20401" s="1009"/>
      <c r="I20401" s="72"/>
      <c r="K20401" s="13"/>
      <c r="L20401" s="13"/>
    </row>
    <row r="20402" spans="1:12" hidden="1" outlineLevel="1">
      <c r="A20402" s="545" t="s">
        <v>7431</v>
      </c>
      <c r="B20402" s="1520">
        <v>43770</v>
      </c>
      <c r="C20402" s="547" t="s">
        <v>8819</v>
      </c>
      <c r="D20402" s="1366">
        <v>2500</v>
      </c>
      <c r="E20402" s="28"/>
      <c r="F20402" s="1" t="s">
        <v>11420</v>
      </c>
      <c r="G20402" s="1754" t="s">
        <v>5260</v>
      </c>
      <c r="H20402" s="1009"/>
      <c r="I20402" s="72"/>
      <c r="K20402" s="13"/>
      <c r="L20402" s="13"/>
    </row>
    <row r="20403" spans="1:12" hidden="1" outlineLevel="1">
      <c r="A20403" s="545" t="s">
        <v>7431</v>
      </c>
      <c r="B20403" s="1520">
        <v>43770</v>
      </c>
      <c r="C20403" s="547" t="s">
        <v>7420</v>
      </c>
      <c r="D20403" s="1366">
        <v>12537</v>
      </c>
      <c r="E20403" s="28"/>
      <c r="F20403" s="630"/>
      <c r="G20403" s="630"/>
      <c r="H20403" s="1009"/>
      <c r="I20403" s="72"/>
      <c r="K20403" s="225"/>
      <c r="L20403" s="13"/>
    </row>
    <row r="20404" spans="1:12" hidden="1" outlineLevel="1">
      <c r="A20404" s="545" t="s">
        <v>7431</v>
      </c>
      <c r="B20404" s="1520">
        <v>43798</v>
      </c>
      <c r="C20404" s="547" t="s">
        <v>7422</v>
      </c>
      <c r="D20404" s="1366">
        <v>1297</v>
      </c>
      <c r="E20404" s="28"/>
      <c r="F20404" s="630"/>
      <c r="G20404" s="630"/>
      <c r="I20404" s="72"/>
      <c r="J20404" s="236"/>
      <c r="K20404" s="2"/>
      <c r="L20404" s="13"/>
    </row>
    <row r="20405" spans="1:12" hidden="1" outlineLevel="1">
      <c r="A20405" s="545" t="s">
        <v>7431</v>
      </c>
      <c r="B20405" s="1520">
        <v>43770</v>
      </c>
      <c r="C20405" s="547" t="s">
        <v>7423</v>
      </c>
      <c r="D20405" s="691">
        <v>938</v>
      </c>
      <c r="E20405" s="28"/>
      <c r="H20405" s="1009"/>
      <c r="I20405" s="72"/>
      <c r="J20405" s="236"/>
      <c r="K20405" s="2"/>
      <c r="L20405" s="13"/>
    </row>
    <row r="20406" spans="1:12" hidden="1" outlineLevel="1">
      <c r="D20406" s="1"/>
      <c r="E20406" s="28"/>
      <c r="G20406" s="399"/>
      <c r="H20406" s="1009"/>
      <c r="I20406" s="249"/>
      <c r="J20406" s="236"/>
      <c r="K20406" s="2"/>
      <c r="L20406" s="13"/>
    </row>
    <row r="20407" spans="1:12" hidden="1" outlineLevel="1">
      <c r="E20407" s="842"/>
      <c r="G20407" s="399"/>
      <c r="H20407" s="1602"/>
      <c r="I20407" s="249"/>
      <c r="J20407" s="236"/>
      <c r="K20407" s="2"/>
      <c r="L20407" s="13"/>
    </row>
    <row r="20408" spans="1:12" ht="15.75" hidden="1" outlineLevel="1">
      <c r="A20408" s="1273" t="s">
        <v>7430</v>
      </c>
      <c r="B20408" s="1410">
        <v>43769</v>
      </c>
      <c r="C20408" s="1273" t="s">
        <v>7428</v>
      </c>
      <c r="D20408" s="1789">
        <v>27245.81</v>
      </c>
      <c r="E20408" s="842">
        <v>43780</v>
      </c>
      <c r="G20408" s="399"/>
      <c r="H20408" s="1602"/>
      <c r="I20408" s="249"/>
      <c r="J20408" s="236"/>
      <c r="K20408" s="2"/>
      <c r="L20408" s="13"/>
    </row>
    <row r="20409" spans="1:12" hidden="1" outlineLevel="1">
      <c r="A20409" s="1411" t="s">
        <v>7411</v>
      </c>
      <c r="B20409" s="1412">
        <v>43769</v>
      </c>
      <c r="C20409" s="1413" t="s">
        <v>7427</v>
      </c>
      <c r="D20409" s="1490">
        <v>1297</v>
      </c>
      <c r="E20409" s="842">
        <v>43772</v>
      </c>
      <c r="G20409" s="399"/>
      <c r="H20409" s="1602"/>
      <c r="I20409" s="249"/>
      <c r="J20409" s="200"/>
      <c r="K20409" s="2"/>
      <c r="L20409" s="13"/>
    </row>
    <row r="20410" spans="1:12" hidden="1" outlineLevel="1">
      <c r="A20410" s="1407" t="s">
        <v>5208</v>
      </c>
      <c r="B20410" s="1408" t="s">
        <v>608</v>
      </c>
      <c r="C20410" s="1407" t="s">
        <v>7429</v>
      </c>
      <c r="D20410" s="1408" t="s">
        <v>608</v>
      </c>
      <c r="G20410" s="399"/>
      <c r="H20410" s="1193"/>
      <c r="I20410" s="249"/>
      <c r="J20410" s="200"/>
      <c r="K20410" s="2"/>
      <c r="L20410" s="13"/>
    </row>
    <row r="20411" spans="1:12" hidden="1" outlineLevel="1">
      <c r="A20411" s="1485" t="s">
        <v>8749</v>
      </c>
      <c r="B20411" s="1900">
        <v>43770</v>
      </c>
      <c r="C20411" s="1486" t="s">
        <v>9006</v>
      </c>
      <c r="D20411" s="1999">
        <v>15393</v>
      </c>
      <c r="E20411" s="842">
        <v>43776</v>
      </c>
      <c r="G20411" s="399"/>
      <c r="H20411" s="1193"/>
      <c r="I20411" s="249"/>
      <c r="J20411" s="200"/>
      <c r="K20411" s="2"/>
      <c r="L20411" s="13"/>
    </row>
    <row r="20412" spans="1:12" hidden="1" outlineLevel="1">
      <c r="E20412" s="2121"/>
      <c r="G20412" s="399"/>
      <c r="H20412" s="1602"/>
      <c r="I20412" s="249"/>
      <c r="K20412" s="13"/>
      <c r="L20412" s="13"/>
    </row>
    <row r="20413" spans="1:12" ht="15.75" hidden="1" outlineLevel="1">
      <c r="A20413" s="1273" t="s">
        <v>7430</v>
      </c>
      <c r="B20413" s="1410">
        <v>43798</v>
      </c>
      <c r="C20413" s="1273" t="s">
        <v>7428</v>
      </c>
      <c r="D20413" s="1789">
        <v>43049.62</v>
      </c>
      <c r="E20413" s="2144">
        <v>43810</v>
      </c>
      <c r="G20413" s="399"/>
      <c r="H20413" s="1602"/>
      <c r="I20413" s="249"/>
      <c r="K20413" s="13"/>
      <c r="L20413" s="13"/>
    </row>
    <row r="20414" spans="1:12" hidden="1" outlineLevel="1">
      <c r="A20414" s="1411" t="s">
        <v>7411</v>
      </c>
      <c r="B20414" s="1412">
        <v>43798</v>
      </c>
      <c r="C20414" s="1413" t="s">
        <v>7427</v>
      </c>
      <c r="D20414" s="1490">
        <v>1296</v>
      </c>
      <c r="E20414" s="2144">
        <v>43803</v>
      </c>
      <c r="G20414" s="399"/>
      <c r="H20414" s="1602"/>
      <c r="I20414" s="249"/>
      <c r="J20414" s="236"/>
      <c r="K20414" s="2"/>
      <c r="L20414" s="13"/>
    </row>
    <row r="20415" spans="1:12" hidden="1" outlineLevel="1">
      <c r="A20415" s="1407" t="s">
        <v>5208</v>
      </c>
      <c r="B20415" s="1408" t="s">
        <v>608</v>
      </c>
      <c r="C20415" s="1407" t="s">
        <v>7429</v>
      </c>
      <c r="D20415" s="1408" t="s">
        <v>608</v>
      </c>
      <c r="E20415" s="978"/>
      <c r="G20415" s="399"/>
      <c r="H20415" s="1602"/>
      <c r="I20415" s="249"/>
      <c r="J20415" s="200"/>
      <c r="K20415" s="2"/>
      <c r="L20415" s="13"/>
    </row>
    <row r="20416" spans="1:12" hidden="1" outlineLevel="1">
      <c r="A20416" s="1485" t="s">
        <v>8749</v>
      </c>
      <c r="B20416" s="1900">
        <v>43798</v>
      </c>
      <c r="C20416" s="1486" t="s">
        <v>9006</v>
      </c>
      <c r="D20416" s="1999">
        <v>4423</v>
      </c>
      <c r="E20416" s="2144">
        <v>43807</v>
      </c>
      <c r="G20416" s="399"/>
      <c r="H20416" s="2"/>
      <c r="I20416" s="249"/>
      <c r="K20416" s="13"/>
      <c r="L20416" s="13"/>
    </row>
    <row r="20417" spans="1:12" hidden="1" outlineLevel="1">
      <c r="G20417" s="399"/>
      <c r="H20417" s="1775"/>
      <c r="I20417" s="249"/>
      <c r="K20417" s="13"/>
      <c r="L20417" s="13"/>
    </row>
    <row r="20418" spans="1:12" hidden="1" outlineLevel="1">
      <c r="A20418" s="438" t="s">
        <v>421</v>
      </c>
      <c r="B20418" s="549">
        <v>43772</v>
      </c>
      <c r="C20418" s="554" t="s">
        <v>11610</v>
      </c>
      <c r="D20418" s="587">
        <f>30*49</f>
        <v>1470</v>
      </c>
      <c r="G20418" s="399"/>
      <c r="H20418" s="1775"/>
      <c r="I20418" s="249"/>
      <c r="K20418" s="13"/>
      <c r="L20418" s="13"/>
    </row>
    <row r="20419" spans="1:12" ht="30" hidden="1" outlineLevel="1">
      <c r="A20419" s="438"/>
      <c r="B20419" s="549">
        <v>43772</v>
      </c>
      <c r="C20419" s="554" t="s">
        <v>11636</v>
      </c>
      <c r="D20419" s="587">
        <f>9*49</f>
        <v>441</v>
      </c>
      <c r="G20419" s="399"/>
      <c r="H20419" s="1775"/>
      <c r="I20419" s="249"/>
      <c r="K20419" s="13"/>
      <c r="L20419" s="13"/>
    </row>
    <row r="20420" spans="1:12" hidden="1" outlineLevel="1">
      <c r="A20420" s="438" t="s">
        <v>421</v>
      </c>
      <c r="B20420" s="549">
        <v>43772</v>
      </c>
      <c r="C20420" s="554" t="s">
        <v>195</v>
      </c>
      <c r="D20420" s="587">
        <f>D20418-D20419</f>
        <v>1029</v>
      </c>
      <c r="G20420" s="399"/>
      <c r="H20420" s="1738"/>
      <c r="I20420" s="249"/>
      <c r="K20420" s="13"/>
      <c r="L20420" s="13"/>
    </row>
    <row r="20421" spans="1:12" hidden="1" outlineLevel="1">
      <c r="D20421" s="1"/>
      <c r="G20421" s="399"/>
      <c r="H20421" s="1738"/>
      <c r="I20421" s="249"/>
      <c r="K20421" s="13"/>
      <c r="L20421" s="13"/>
    </row>
    <row r="20422" spans="1:12" hidden="1" outlineLevel="1">
      <c r="A20422" s="438" t="s">
        <v>421</v>
      </c>
      <c r="B20422" s="549">
        <v>43771</v>
      </c>
      <c r="C20422" s="554" t="s">
        <v>11639</v>
      </c>
      <c r="D20422" s="587">
        <v>360</v>
      </c>
      <c r="G20422" s="399"/>
      <c r="H20422" s="1738"/>
      <c r="I20422" s="249"/>
      <c r="K20422" s="13"/>
      <c r="L20422" s="13"/>
    </row>
    <row r="20423" spans="1:12" hidden="1" outlineLevel="1">
      <c r="B20423" s="249"/>
      <c r="G20423" s="399"/>
      <c r="H20423" s="1738"/>
      <c r="I20423" s="249"/>
      <c r="K20423" s="13"/>
      <c r="L20423" s="13"/>
    </row>
    <row r="20424" spans="1:12" hidden="1" outlineLevel="1">
      <c r="B20424" s="1600">
        <v>43770</v>
      </c>
      <c r="C20424" s="1" t="s">
        <v>367</v>
      </c>
      <c r="D20424" s="2">
        <v>100</v>
      </c>
      <c r="H20424" s="1738"/>
      <c r="I20424" s="249"/>
      <c r="K20424" s="13"/>
      <c r="L20424" s="13"/>
    </row>
    <row r="20425" spans="1:12" hidden="1" outlineLevel="1">
      <c r="B20425" s="1600">
        <v>43770</v>
      </c>
      <c r="C20425" s="1" t="s">
        <v>525</v>
      </c>
      <c r="D20425" s="2">
        <v>220</v>
      </c>
      <c r="G20425" s="2"/>
      <c r="H20425" s="2"/>
      <c r="I20425" s="32"/>
      <c r="K20425" s="13"/>
      <c r="L20425" s="13"/>
    </row>
    <row r="20426" spans="1:12" hidden="1" outlineLevel="1">
      <c r="B20426" s="1600">
        <v>43770</v>
      </c>
      <c r="C20426" s="1754" t="s">
        <v>51</v>
      </c>
      <c r="D20426" s="1755">
        <v>530</v>
      </c>
      <c r="H20426" s="1755"/>
      <c r="K20426" s="13"/>
      <c r="L20426" s="13"/>
    </row>
    <row r="20427" spans="1:12" hidden="1" outlineLevel="1">
      <c r="B20427" s="1600">
        <v>43770</v>
      </c>
      <c r="C20427" s="1754" t="s">
        <v>5174</v>
      </c>
      <c r="D20427" s="1755">
        <v>400</v>
      </c>
      <c r="H20427" s="1755"/>
      <c r="K20427" s="13"/>
      <c r="L20427" s="13"/>
    </row>
    <row r="20428" spans="1:12" hidden="1" outlineLevel="1">
      <c r="B20428" s="1600">
        <v>43771</v>
      </c>
      <c r="C20428" s="1754" t="s">
        <v>11630</v>
      </c>
      <c r="D20428" s="1755">
        <v>200</v>
      </c>
      <c r="F20428" s="1" t="s">
        <v>11452</v>
      </c>
      <c r="G20428" s="1">
        <v>450</v>
      </c>
      <c r="H20428" s="1755"/>
      <c r="K20428" s="13"/>
      <c r="L20428" s="13"/>
    </row>
    <row r="20429" spans="1:12" hidden="1" outlineLevel="1">
      <c r="B20429" s="1600">
        <v>43771</v>
      </c>
      <c r="C20429" s="956" t="s">
        <v>11631</v>
      </c>
      <c r="D20429" s="1193">
        <v>100</v>
      </c>
      <c r="F20429" s="1" t="s">
        <v>11453</v>
      </c>
      <c r="G20429" s="1">
        <v>330</v>
      </c>
      <c r="H20429" s="1193"/>
      <c r="K20429" s="13"/>
      <c r="L20429" s="13"/>
    </row>
    <row r="20430" spans="1:12" hidden="1" outlineLevel="1">
      <c r="B20430" s="1600">
        <v>43771</v>
      </c>
      <c r="C20430" s="956" t="s">
        <v>3043</v>
      </c>
      <c r="D20430" s="1602">
        <v>120</v>
      </c>
      <c r="F20430" s="1" t="s">
        <v>11454</v>
      </c>
      <c r="G20430" s="1">
        <v>200</v>
      </c>
      <c r="H20430" s="1602"/>
      <c r="K20430" s="13"/>
      <c r="L20430" s="13"/>
    </row>
    <row r="20431" spans="1:12" hidden="1" outlineLevel="1">
      <c r="B20431" s="1600">
        <v>43771</v>
      </c>
      <c r="C20431" s="1732" t="s">
        <v>525</v>
      </c>
      <c r="D20431" s="1602">
        <v>41</v>
      </c>
      <c r="F20431" s="1" t="s">
        <v>11455</v>
      </c>
      <c r="G20431" s="1">
        <f>G20429+G20430-G20428</f>
        <v>80</v>
      </c>
      <c r="K20431" s="13"/>
      <c r="L20431" s="13"/>
    </row>
    <row r="20432" spans="1:12" hidden="1" outlineLevel="1">
      <c r="B20432" s="1600">
        <v>43771</v>
      </c>
      <c r="C20432" s="1732" t="s">
        <v>11634</v>
      </c>
      <c r="D20432" s="1602">
        <v>275</v>
      </c>
      <c r="F20432" s="956" t="s">
        <v>11468</v>
      </c>
      <c r="G20432" s="1">
        <v>500</v>
      </c>
      <c r="K20432" s="13"/>
      <c r="L20432" s="13"/>
    </row>
    <row r="20433" spans="2:12" hidden="1" outlineLevel="1">
      <c r="B20433" s="1600">
        <v>43771</v>
      </c>
      <c r="C20433" s="1732" t="s">
        <v>11635</v>
      </c>
      <c r="D20433" s="1602">
        <v>100</v>
      </c>
      <c r="F20433" s="2001" t="s">
        <v>11469</v>
      </c>
      <c r="G20433" s="2001">
        <v>580</v>
      </c>
      <c r="K20433" s="13"/>
      <c r="L20433" s="13"/>
    </row>
    <row r="20434" spans="2:12" hidden="1" outlineLevel="1">
      <c r="B20434" s="1600">
        <v>43771</v>
      </c>
      <c r="C20434" s="1" t="s">
        <v>4430</v>
      </c>
      <c r="D20434" s="2">
        <v>200</v>
      </c>
      <c r="F20434" s="2001" t="s">
        <v>11470</v>
      </c>
      <c r="G20434" s="2001">
        <v>372</v>
      </c>
      <c r="K20434" s="13"/>
      <c r="L20434" s="13"/>
    </row>
    <row r="20435" spans="2:12" hidden="1" outlineLevel="1">
      <c r="B20435" s="1600">
        <v>43771</v>
      </c>
      <c r="C20435" s="1754" t="s">
        <v>531</v>
      </c>
      <c r="D20435" s="1775">
        <v>70</v>
      </c>
      <c r="F20435" s="2001" t="s">
        <v>11471</v>
      </c>
      <c r="G20435" s="2001">
        <f>G20433-G20434</f>
        <v>208</v>
      </c>
      <c r="K20435" s="13"/>
      <c r="L20435" s="13"/>
    </row>
    <row r="20436" spans="2:12" hidden="1" outlineLevel="1">
      <c r="B20436" s="1600">
        <v>43772</v>
      </c>
      <c r="C20436" s="1732" t="s">
        <v>5687</v>
      </c>
      <c r="D20436" s="1775">
        <v>40</v>
      </c>
      <c r="F20436" s="1" t="s">
        <v>11495</v>
      </c>
      <c r="G20436" s="1">
        <v>168</v>
      </c>
      <c r="H20436" s="1775"/>
      <c r="I20436" s="151"/>
      <c r="K20436" s="13"/>
      <c r="L20436" s="13"/>
    </row>
    <row r="20437" spans="2:12" hidden="1" outlineLevel="1">
      <c r="B20437" s="1600">
        <v>43772</v>
      </c>
      <c r="C20437" s="1" t="s">
        <v>11649</v>
      </c>
      <c r="D20437" s="1755">
        <v>135</v>
      </c>
      <c r="F20437" s="1" t="s">
        <v>9601</v>
      </c>
      <c r="G20437" s="1">
        <v>40</v>
      </c>
      <c r="H20437" s="1775"/>
      <c r="K20437" s="13"/>
      <c r="L20437" s="13"/>
    </row>
    <row r="20438" spans="2:12" ht="30" hidden="1" outlineLevel="1">
      <c r="B20438" s="1600">
        <v>43773</v>
      </c>
      <c r="C20438" s="956" t="s">
        <v>525</v>
      </c>
      <c r="D20438" s="1738">
        <v>350</v>
      </c>
      <c r="F20438" s="2061" t="s">
        <v>11496</v>
      </c>
      <c r="G20438" s="192">
        <v>540</v>
      </c>
      <c r="H20438" s="1755"/>
      <c r="K20438" s="13"/>
      <c r="L20438" s="13"/>
    </row>
    <row r="20439" spans="2:12" hidden="1" outlineLevel="1">
      <c r="B20439" s="1600">
        <v>43773</v>
      </c>
      <c r="C20439" s="956" t="s">
        <v>51</v>
      </c>
      <c r="D20439" s="1738">
        <v>80</v>
      </c>
      <c r="F20439" s="1" t="s">
        <v>11598</v>
      </c>
      <c r="G20439" s="1">
        <v>1000</v>
      </c>
      <c r="H20439" s="1738"/>
      <c r="K20439" s="13"/>
      <c r="L20439" s="13"/>
    </row>
    <row r="20440" spans="2:12" hidden="1" outlineLevel="1">
      <c r="B20440" s="1600">
        <v>43773</v>
      </c>
      <c r="C20440" s="956" t="s">
        <v>18</v>
      </c>
      <c r="D20440" s="1738">
        <v>130</v>
      </c>
      <c r="G20440" s="1">
        <f>SUM(G20438:G20439)</f>
        <v>1540</v>
      </c>
      <c r="H20440" s="1738"/>
      <c r="K20440" s="13"/>
      <c r="L20440" s="13"/>
    </row>
    <row r="20441" spans="2:12" hidden="1" outlineLevel="1">
      <c r="B20441" s="1600">
        <v>43774</v>
      </c>
      <c r="C20441" s="956" t="s">
        <v>525</v>
      </c>
      <c r="D20441" s="1738">
        <v>350</v>
      </c>
      <c r="F20441" s="1" t="s">
        <v>11599</v>
      </c>
      <c r="G20441" s="1">
        <v>440</v>
      </c>
      <c r="H20441" s="1738"/>
      <c r="K20441" s="13"/>
    </row>
    <row r="20442" spans="2:12" hidden="1" outlineLevel="1">
      <c r="B20442" s="1600">
        <v>43774</v>
      </c>
      <c r="C20442" s="956" t="s">
        <v>246</v>
      </c>
      <c r="D20442" s="1738">
        <v>240</v>
      </c>
      <c r="F20442" s="1" t="s">
        <v>9601</v>
      </c>
      <c r="G20442" s="212">
        <f>G20440-G20441</f>
        <v>1100</v>
      </c>
      <c r="H20442" s="1738"/>
      <c r="I20442" s="956"/>
      <c r="K20442" s="13"/>
    </row>
    <row r="20443" spans="2:12" hidden="1" outlineLevel="1">
      <c r="B20443" s="1600">
        <v>43774</v>
      </c>
      <c r="C20443" s="956" t="s">
        <v>901</v>
      </c>
      <c r="D20443" s="1738">
        <v>10</v>
      </c>
      <c r="H20443" s="1738"/>
      <c r="I20443" s="956"/>
      <c r="K20443" s="13"/>
    </row>
    <row r="20444" spans="2:12" hidden="1" outlineLevel="1">
      <c r="B20444" s="1600">
        <v>43774</v>
      </c>
      <c r="C20444" s="956" t="s">
        <v>51</v>
      </c>
      <c r="D20444" s="1738">
        <v>350</v>
      </c>
      <c r="F20444" s="795" t="s">
        <v>11658</v>
      </c>
      <c r="G20444" s="2109">
        <f>67*8</f>
        <v>536</v>
      </c>
      <c r="H20444" s="1738"/>
      <c r="I20444" s="956"/>
      <c r="K20444" s="13"/>
    </row>
    <row r="20445" spans="2:12" hidden="1" outlineLevel="1">
      <c r="B20445" s="1600">
        <v>43775</v>
      </c>
      <c r="C20445" s="956" t="s">
        <v>525</v>
      </c>
      <c r="D20445" s="1738">
        <v>200</v>
      </c>
      <c r="E20445" s="2107"/>
      <c r="F20445" s="2108"/>
      <c r="G20445" s="2109">
        <f>3*30</f>
        <v>90</v>
      </c>
      <c r="H20445" s="2"/>
      <c r="J20445" s="2"/>
      <c r="K20445" s="13"/>
    </row>
    <row r="20446" spans="2:12" hidden="1" outlineLevel="1">
      <c r="B20446" s="1600">
        <v>43775</v>
      </c>
      <c r="C20446" s="1754" t="s">
        <v>58</v>
      </c>
      <c r="D20446" s="1755">
        <v>30</v>
      </c>
      <c r="E20446" s="1193"/>
      <c r="G20446" s="13">
        <f>SUM(G20444:G20445)</f>
        <v>626</v>
      </c>
      <c r="H20446" s="1755"/>
      <c r="I20446" s="956"/>
      <c r="K20446" s="13"/>
    </row>
    <row r="20447" spans="2:12" hidden="1" outlineLevel="1">
      <c r="B20447" s="1600">
        <v>43775</v>
      </c>
      <c r="C20447" s="1" t="s">
        <v>114</v>
      </c>
      <c r="D20447" s="2">
        <v>50</v>
      </c>
      <c r="F20447" s="1" t="s">
        <v>11694</v>
      </c>
      <c r="G20447" s="13">
        <f>G20442-G20446</f>
        <v>474</v>
      </c>
      <c r="H20447" s="1755"/>
      <c r="I20447" s="956"/>
      <c r="K20447" s="13"/>
    </row>
    <row r="20448" spans="2:12" hidden="1" outlineLevel="1">
      <c r="B20448" s="1600">
        <v>43775</v>
      </c>
      <c r="C20448" s="956" t="s">
        <v>2853</v>
      </c>
      <c r="D20448" s="1193">
        <v>40</v>
      </c>
      <c r="E20448" s="1600"/>
      <c r="F20448" s="1732" t="s">
        <v>11695</v>
      </c>
      <c r="G20448" s="1602">
        <v>200</v>
      </c>
      <c r="H20448" s="1755"/>
      <c r="K20448" s="13"/>
    </row>
    <row r="20449" spans="2:11" hidden="1" outlineLevel="1">
      <c r="B20449" s="1600">
        <v>43776</v>
      </c>
      <c r="C20449" s="1732" t="s">
        <v>367</v>
      </c>
      <c r="D20449" s="1602">
        <v>2000</v>
      </c>
      <c r="E20449" s="2110"/>
      <c r="F20449" s="2111" t="s">
        <v>11693</v>
      </c>
      <c r="G20449" s="2112">
        <f>SUM(G20447:G20448)</f>
        <v>674</v>
      </c>
      <c r="H20449" s="1193"/>
      <c r="K20449" s="13"/>
    </row>
    <row r="20450" spans="2:11" hidden="1" outlineLevel="1">
      <c r="B20450" s="1600">
        <v>43776</v>
      </c>
      <c r="C20450" s="956" t="s">
        <v>525</v>
      </c>
      <c r="D20450" s="1738">
        <v>180</v>
      </c>
      <c r="E20450" s="2110"/>
      <c r="F20450" s="2111"/>
      <c r="G20450" s="2112"/>
      <c r="H20450" s="1602"/>
      <c r="K20450" s="13"/>
    </row>
    <row r="20451" spans="2:11" hidden="1" outlineLevel="1">
      <c r="B20451" s="1600">
        <v>43776</v>
      </c>
      <c r="C20451" s="956" t="s">
        <v>223</v>
      </c>
      <c r="D20451" s="1738">
        <v>45</v>
      </c>
      <c r="G20451" s="13"/>
      <c r="K20451" s="13"/>
    </row>
    <row r="20452" spans="2:11" hidden="1" outlineLevel="1">
      <c r="B20452" s="1600">
        <v>43776</v>
      </c>
      <c r="C20452" s="1754" t="s">
        <v>11652</v>
      </c>
      <c r="D20452" s="1755">
        <v>125</v>
      </c>
      <c r="G20452" s="13"/>
      <c r="K20452" s="13"/>
    </row>
    <row r="20453" spans="2:11" hidden="1" outlineLevel="1">
      <c r="B20453" s="1600">
        <v>43777</v>
      </c>
      <c r="C20453" s="1" t="s">
        <v>525</v>
      </c>
      <c r="D20453" s="2">
        <v>315</v>
      </c>
      <c r="G20453" s="13"/>
    </row>
    <row r="20454" spans="2:11" hidden="1" outlineLevel="1">
      <c r="B20454" s="1600">
        <v>43777</v>
      </c>
      <c r="C20454" s="1" t="s">
        <v>11661</v>
      </c>
      <c r="D20454" s="2">
        <v>100</v>
      </c>
      <c r="G20454" s="13"/>
    </row>
    <row r="20455" spans="2:11" hidden="1" outlineLevel="1">
      <c r="B20455" s="1600">
        <v>43778</v>
      </c>
      <c r="C20455" s="956" t="s">
        <v>525</v>
      </c>
      <c r="D20455" s="1193">
        <v>35</v>
      </c>
      <c r="G20455" s="13"/>
      <c r="K20455" s="13"/>
    </row>
    <row r="20456" spans="2:11" hidden="1" outlineLevel="1">
      <c r="B20456" s="1600">
        <v>43778</v>
      </c>
      <c r="C20456" s="1732" t="s">
        <v>11653</v>
      </c>
      <c r="D20456" s="1602">
        <v>90</v>
      </c>
    </row>
    <row r="20457" spans="2:11" hidden="1" outlineLevel="1">
      <c r="B20457" s="1600">
        <v>43778</v>
      </c>
      <c r="C20457" s="1732" t="s">
        <v>11655</v>
      </c>
      <c r="D20457" s="1602">
        <v>300</v>
      </c>
    </row>
    <row r="20458" spans="2:11" hidden="1" outlineLevel="1">
      <c r="B20458" s="1600">
        <v>43778</v>
      </c>
      <c r="C20458" s="1732" t="s">
        <v>11656</v>
      </c>
      <c r="D20458" s="2">
        <v>50</v>
      </c>
    </row>
    <row r="20459" spans="2:11" hidden="1" outlineLevel="1">
      <c r="B20459" s="1600">
        <v>43778</v>
      </c>
      <c r="C20459" s="956" t="s">
        <v>220</v>
      </c>
      <c r="D20459" s="1193">
        <v>55</v>
      </c>
      <c r="I20459" s="72"/>
      <c r="K20459" s="2"/>
    </row>
    <row r="20460" spans="2:11" hidden="1" outlineLevel="1">
      <c r="B20460" s="1600">
        <v>43778</v>
      </c>
      <c r="C20460" s="1732" t="s">
        <v>223</v>
      </c>
      <c r="D20460" s="1602">
        <v>100</v>
      </c>
      <c r="I20460" s="32"/>
      <c r="K20460" s="2"/>
    </row>
    <row r="20461" spans="2:11" hidden="1" outlineLevel="1">
      <c r="B20461" s="1600">
        <v>43778</v>
      </c>
      <c r="C20461" s="1732" t="s">
        <v>11657</v>
      </c>
      <c r="D20461" s="1602">
        <v>20</v>
      </c>
    </row>
    <row r="20462" spans="2:11" hidden="1" outlineLevel="1">
      <c r="B20462" s="1600">
        <v>43778</v>
      </c>
      <c r="C20462" s="1732" t="s">
        <v>247</v>
      </c>
      <c r="D20462" s="1602">
        <v>190</v>
      </c>
    </row>
    <row r="20463" spans="2:11" hidden="1" outlineLevel="1">
      <c r="B20463" s="1600">
        <v>43778</v>
      </c>
      <c r="C20463" s="1732" t="s">
        <v>11727</v>
      </c>
      <c r="D20463" s="1602">
        <v>500</v>
      </c>
    </row>
    <row r="20464" spans="2:11" hidden="1" outlineLevel="1">
      <c r="B20464" s="1600">
        <v>43779</v>
      </c>
      <c r="C20464" s="1" t="s">
        <v>187</v>
      </c>
      <c r="D20464" s="2">
        <v>175</v>
      </c>
    </row>
    <row r="20465" spans="2:9" hidden="1" outlineLevel="1">
      <c r="B20465" s="1600">
        <v>43779</v>
      </c>
      <c r="C20465" s="1732" t="s">
        <v>51</v>
      </c>
      <c r="D20465" s="1775">
        <v>190</v>
      </c>
    </row>
    <row r="20466" spans="2:9" hidden="1" outlineLevel="1">
      <c r="B20466" s="1600">
        <v>43779</v>
      </c>
      <c r="C20466" s="1" t="s">
        <v>6673</v>
      </c>
      <c r="D20466" s="2">
        <v>100</v>
      </c>
    </row>
    <row r="20467" spans="2:9" hidden="1" outlineLevel="1">
      <c r="B20467" s="1600">
        <v>43779</v>
      </c>
      <c r="C20467" s="1754" t="s">
        <v>11659</v>
      </c>
      <c r="D20467" s="1755">
        <v>350</v>
      </c>
      <c r="H20467" s="2"/>
      <c r="I20467" s="2"/>
    </row>
    <row r="20468" spans="2:9" hidden="1" outlineLevel="1">
      <c r="B20468" s="1600">
        <v>43779</v>
      </c>
      <c r="C20468" s="1754" t="s">
        <v>11286</v>
      </c>
      <c r="D20468" s="1755">
        <v>120</v>
      </c>
      <c r="H20468" s="2"/>
      <c r="I20468" s="2"/>
    </row>
    <row r="20469" spans="2:9" hidden="1" outlineLevel="1">
      <c r="B20469" s="1600">
        <v>43779</v>
      </c>
      <c r="C20469" s="1754" t="s">
        <v>901</v>
      </c>
      <c r="D20469" s="1755">
        <v>10</v>
      </c>
      <c r="H20469" s="2"/>
      <c r="I20469" s="2"/>
    </row>
    <row r="20470" spans="2:9" hidden="1" outlineLevel="1">
      <c r="B20470" s="1600">
        <v>43779</v>
      </c>
      <c r="C20470" s="1" t="s">
        <v>2359</v>
      </c>
      <c r="D20470" s="1755">
        <v>220</v>
      </c>
      <c r="H20470" s="2"/>
      <c r="I20470" s="2"/>
    </row>
    <row r="20471" spans="2:9" hidden="1" outlineLevel="1">
      <c r="B20471" s="1600">
        <v>43779</v>
      </c>
      <c r="C20471" s="1754" t="s">
        <v>114</v>
      </c>
      <c r="D20471" s="1755">
        <v>180</v>
      </c>
      <c r="H20471" s="2"/>
      <c r="I20471" s="2"/>
    </row>
    <row r="20472" spans="2:9" hidden="1" outlineLevel="1">
      <c r="B20472" s="1600">
        <v>43779</v>
      </c>
      <c r="C20472" s="956" t="s">
        <v>222</v>
      </c>
      <c r="D20472" s="1193">
        <v>10</v>
      </c>
      <c r="H20472" s="2"/>
      <c r="I20472" s="2"/>
    </row>
    <row r="20473" spans="2:9" hidden="1" outlineLevel="1">
      <c r="B20473" s="1600">
        <v>43780</v>
      </c>
      <c r="C20473" s="1732" t="s">
        <v>525</v>
      </c>
      <c r="D20473" s="1602">
        <v>210</v>
      </c>
      <c r="H20473" s="2"/>
      <c r="I20473" s="2"/>
    </row>
    <row r="20474" spans="2:9" hidden="1" outlineLevel="1">
      <c r="B20474" s="1600">
        <v>43780</v>
      </c>
      <c r="C20474" s="1732" t="s">
        <v>246</v>
      </c>
      <c r="D20474" s="1602">
        <v>120</v>
      </c>
      <c r="F20474" s="956"/>
      <c r="G20474" s="1193"/>
      <c r="H20474" s="2"/>
    </row>
    <row r="20475" spans="2:9" hidden="1" outlineLevel="1">
      <c r="B20475" s="1600">
        <v>43780</v>
      </c>
      <c r="C20475" s="1732" t="s">
        <v>4391</v>
      </c>
      <c r="D20475" s="1602">
        <v>30</v>
      </c>
      <c r="F20475" s="1722"/>
      <c r="G20475" s="1728"/>
      <c r="H20475" s="2"/>
    </row>
    <row r="20476" spans="2:9" hidden="1" outlineLevel="1">
      <c r="B20476" s="1600">
        <v>43781</v>
      </c>
      <c r="C20476" s="1732" t="s">
        <v>220</v>
      </c>
      <c r="D20476" s="1602">
        <v>30</v>
      </c>
      <c r="F20476" s="956"/>
      <c r="G20476" s="1193"/>
      <c r="H20476" s="7"/>
    </row>
    <row r="20477" spans="2:9" hidden="1" outlineLevel="1">
      <c r="B20477" s="1600">
        <v>43781</v>
      </c>
      <c r="C20477" s="1" t="s">
        <v>525</v>
      </c>
      <c r="D20477" s="2">
        <v>180</v>
      </c>
      <c r="F20477" s="1722"/>
      <c r="G20477" s="1728"/>
      <c r="H20477" s="7"/>
    </row>
    <row r="20478" spans="2:9" hidden="1" outlineLevel="1">
      <c r="B20478" s="1600">
        <v>43781</v>
      </c>
      <c r="C20478" s="1732" t="s">
        <v>114</v>
      </c>
      <c r="D20478" s="1775">
        <v>40</v>
      </c>
      <c r="F20478" s="956"/>
      <c r="G20478" s="956"/>
      <c r="H20478" s="7"/>
    </row>
    <row r="20479" spans="2:9" hidden="1" outlineLevel="1">
      <c r="B20479" s="1600">
        <v>43782</v>
      </c>
      <c r="C20479" s="1" t="s">
        <v>525</v>
      </c>
      <c r="D20479" s="2">
        <v>350</v>
      </c>
      <c r="F20479" s="1193"/>
      <c r="G20479" s="1193"/>
    </row>
    <row r="20480" spans="2:9" hidden="1" outlineLevel="1">
      <c r="B20480" s="1600">
        <v>43782</v>
      </c>
      <c r="C20480" s="1754" t="s">
        <v>11490</v>
      </c>
      <c r="D20480" s="1755">
        <v>90</v>
      </c>
    </row>
    <row r="20481" spans="2:15" hidden="1" outlineLevel="1">
      <c r="B20481" s="1600">
        <v>43782</v>
      </c>
      <c r="C20481" s="1754" t="s">
        <v>51</v>
      </c>
      <c r="D20481" s="1755">
        <v>420</v>
      </c>
      <c r="E20481" s="956"/>
    </row>
    <row r="20482" spans="2:15" hidden="1" outlineLevel="1">
      <c r="B20482" s="1600">
        <v>43782</v>
      </c>
      <c r="C20482" s="956" t="s">
        <v>4068</v>
      </c>
      <c r="D20482" s="1193">
        <v>30</v>
      </c>
    </row>
    <row r="20483" spans="2:15" hidden="1" outlineLevel="1">
      <c r="B20483" s="1600">
        <v>43782</v>
      </c>
      <c r="C20483" s="1732" t="s">
        <v>11664</v>
      </c>
      <c r="D20483" s="1602">
        <v>90</v>
      </c>
      <c r="F20483" s="956"/>
      <c r="G20483" s="1193"/>
    </row>
    <row r="20484" spans="2:15" hidden="1" outlineLevel="1">
      <c r="B20484" s="1600">
        <v>43783</v>
      </c>
      <c r="C20484" s="1732" t="s">
        <v>525</v>
      </c>
      <c r="D20484" s="1775">
        <v>340</v>
      </c>
      <c r="E20484" s="956"/>
      <c r="F20484" s="956"/>
      <c r="G20484" s="1193"/>
    </row>
    <row r="20485" spans="2:15" hidden="1" outlineLevel="1">
      <c r="B20485" s="1600">
        <v>43783</v>
      </c>
      <c r="C20485" s="1" t="s">
        <v>57</v>
      </c>
      <c r="D20485" s="2">
        <v>200</v>
      </c>
      <c r="F20485" s="1193"/>
      <c r="G20485" s="1193"/>
    </row>
    <row r="20486" spans="2:15" hidden="1" outlineLevel="1">
      <c r="B20486" s="1600">
        <v>43783</v>
      </c>
      <c r="C20486" s="1754" t="s">
        <v>111</v>
      </c>
      <c r="D20486" s="1755">
        <v>50</v>
      </c>
      <c r="E20486" s="956"/>
      <c r="F20486" s="956"/>
      <c r="G20486" s="956"/>
    </row>
    <row r="20487" spans="2:15" hidden="1" outlineLevel="1">
      <c r="B20487" s="1600">
        <v>43783</v>
      </c>
      <c r="C20487" s="1754" t="s">
        <v>246</v>
      </c>
      <c r="D20487" s="1755">
        <v>80</v>
      </c>
      <c r="F20487" s="1193"/>
      <c r="G20487" s="956"/>
    </row>
    <row r="20488" spans="2:15" hidden="1" outlineLevel="1">
      <c r="B20488" s="1600">
        <v>43784</v>
      </c>
      <c r="C20488" s="1732" t="s">
        <v>525</v>
      </c>
      <c r="D20488" s="1775">
        <v>220</v>
      </c>
      <c r="E20488" s="1193"/>
      <c r="F20488" s="1730"/>
      <c r="G20488" s="1193"/>
    </row>
    <row r="20489" spans="2:15" hidden="1" outlineLevel="1">
      <c r="B20489" s="733">
        <v>43785</v>
      </c>
      <c r="C20489" s="1" t="s">
        <v>12</v>
      </c>
      <c r="D20489" s="2">
        <v>170</v>
      </c>
      <c r="F20489" s="956"/>
      <c r="G20489" s="956"/>
    </row>
    <row r="20490" spans="2:15" hidden="1" outlineLevel="1">
      <c r="B20490" s="1600">
        <v>43785</v>
      </c>
      <c r="C20490" s="1754" t="s">
        <v>525</v>
      </c>
      <c r="D20490" s="1755">
        <v>160</v>
      </c>
      <c r="F20490" s="956"/>
      <c r="G20490" s="1193"/>
    </row>
    <row r="20491" spans="2:15" hidden="1" outlineLevel="1">
      <c r="B20491" s="1600">
        <v>43785</v>
      </c>
      <c r="C20491" s="1754" t="s">
        <v>525</v>
      </c>
      <c r="D20491" s="1755">
        <v>6250</v>
      </c>
      <c r="F20491" s="1731"/>
      <c r="G20491" s="1193"/>
    </row>
    <row r="20492" spans="2:15" hidden="1" outlineLevel="1">
      <c r="B20492" s="1600">
        <v>43786</v>
      </c>
      <c r="C20492" s="1754" t="s">
        <v>531</v>
      </c>
      <c r="D20492" s="1755">
        <v>105</v>
      </c>
      <c r="F20492" s="956"/>
      <c r="G20492" s="956"/>
    </row>
    <row r="20493" spans="2:15" hidden="1" outlineLevel="1">
      <c r="B20493" s="1600">
        <v>43787</v>
      </c>
      <c r="C20493" s="1" t="s">
        <v>525</v>
      </c>
      <c r="D20493" s="2">
        <v>200</v>
      </c>
      <c r="F20493" s="956"/>
      <c r="G20493" s="1193"/>
      <c r="H20493" s="2"/>
      <c r="J20493"/>
      <c r="K20493"/>
      <c r="L20493"/>
      <c r="M20493"/>
      <c r="N20493"/>
      <c r="O20493"/>
    </row>
    <row r="20494" spans="2:15" hidden="1" outlineLevel="1">
      <c r="B20494" s="1600">
        <v>43787</v>
      </c>
      <c r="C20494" s="956" t="s">
        <v>220</v>
      </c>
      <c r="D20494" s="1193">
        <v>30</v>
      </c>
      <c r="F20494" s="1722"/>
      <c r="G20494" s="1728"/>
      <c r="H20494" s="2"/>
    </row>
    <row r="20495" spans="2:15" hidden="1" outlineLevel="1">
      <c r="B20495" s="1600">
        <v>43787</v>
      </c>
      <c r="C20495" s="1732" t="s">
        <v>76</v>
      </c>
      <c r="D20495" s="1775">
        <v>10</v>
      </c>
      <c r="F20495" s="956"/>
      <c r="G20495" s="1193"/>
      <c r="H20495" s="7"/>
      <c r="K20495" s="2"/>
    </row>
    <row r="20496" spans="2:15" hidden="1" outlineLevel="1">
      <c r="B20496" s="1600">
        <v>43787</v>
      </c>
      <c r="C20496" s="1" t="s">
        <v>4421</v>
      </c>
      <c r="D20496" s="2">
        <v>200</v>
      </c>
      <c r="E20496" s="956"/>
      <c r="F20496" s="1722"/>
      <c r="G20496" s="1728"/>
      <c r="H20496" s="7"/>
      <c r="K20496" s="2"/>
    </row>
    <row r="20497" spans="2:8" hidden="1" outlineLevel="1">
      <c r="B20497" s="1600">
        <v>43788</v>
      </c>
      <c r="C20497" s="1732" t="s">
        <v>111</v>
      </c>
      <c r="D20497" s="1602">
        <v>90</v>
      </c>
      <c r="E20497" s="956"/>
      <c r="F20497" s="956"/>
      <c r="G20497" s="956"/>
      <c r="H20497" s="7"/>
    </row>
    <row r="20498" spans="2:8" hidden="1" outlineLevel="1">
      <c r="B20498" s="1600">
        <v>43788</v>
      </c>
      <c r="C20498" s="1" t="s">
        <v>401</v>
      </c>
      <c r="D20498" s="2">
        <v>60</v>
      </c>
      <c r="F20498" s="1193"/>
      <c r="G20498" s="1193"/>
    </row>
    <row r="20499" spans="2:8" hidden="1" outlineLevel="1">
      <c r="B20499" s="1600">
        <v>43788</v>
      </c>
      <c r="C20499" s="1" t="s">
        <v>11676</v>
      </c>
      <c r="D20499" s="2">
        <v>2800</v>
      </c>
    </row>
    <row r="20500" spans="2:8" hidden="1" outlineLevel="1">
      <c r="B20500" s="1600">
        <v>43788</v>
      </c>
      <c r="C20500" s="1" t="s">
        <v>224</v>
      </c>
      <c r="D20500" s="2">
        <v>50</v>
      </c>
    </row>
    <row r="20501" spans="2:8" hidden="1" outlineLevel="1">
      <c r="B20501" s="1600">
        <v>43788</v>
      </c>
      <c r="C20501" s="1" t="s">
        <v>246</v>
      </c>
      <c r="D20501" s="2">
        <v>80</v>
      </c>
    </row>
    <row r="20502" spans="2:8" hidden="1" outlineLevel="1">
      <c r="B20502" s="1600">
        <v>43788</v>
      </c>
      <c r="C20502" s="1" t="s">
        <v>4068</v>
      </c>
      <c r="D20502" s="2">
        <v>50</v>
      </c>
      <c r="F20502" s="956"/>
      <c r="G20502" s="1193"/>
    </row>
    <row r="20503" spans="2:8" hidden="1" outlineLevel="1">
      <c r="B20503" s="1600">
        <v>43789</v>
      </c>
      <c r="C20503" s="1732" t="s">
        <v>525</v>
      </c>
      <c r="D20503" s="1602">
        <v>300</v>
      </c>
      <c r="F20503" s="956"/>
      <c r="G20503" s="1193"/>
    </row>
    <row r="20504" spans="2:8" hidden="1" outlineLevel="1">
      <c r="B20504" s="1600">
        <v>43789</v>
      </c>
      <c r="C20504" s="1061" t="s">
        <v>114</v>
      </c>
      <c r="D20504" s="1415">
        <v>60</v>
      </c>
      <c r="F20504" s="1193"/>
      <c r="G20504" s="1193"/>
    </row>
    <row r="20505" spans="2:8" hidden="1" outlineLevel="1">
      <c r="B20505" s="1600">
        <v>43789</v>
      </c>
      <c r="C20505" s="1061" t="s">
        <v>246</v>
      </c>
      <c r="D20505" s="1415">
        <v>90</v>
      </c>
      <c r="E20505" s="956"/>
      <c r="F20505" s="956"/>
      <c r="G20505" s="956"/>
    </row>
    <row r="20506" spans="2:8" hidden="1" outlineLevel="1">
      <c r="B20506" s="1600">
        <v>43790</v>
      </c>
      <c r="C20506" s="956" t="s">
        <v>456</v>
      </c>
      <c r="D20506" s="1775">
        <v>60</v>
      </c>
      <c r="E20506" s="956"/>
      <c r="F20506" s="1193"/>
      <c r="G20506" s="956"/>
    </row>
    <row r="20507" spans="2:8" hidden="1" outlineLevel="1">
      <c r="B20507" s="1600">
        <v>43790</v>
      </c>
      <c r="C20507" s="1754" t="s">
        <v>4295</v>
      </c>
      <c r="D20507" s="1755">
        <v>10</v>
      </c>
      <c r="E20507" s="956"/>
      <c r="F20507" s="956"/>
      <c r="G20507" s="1193"/>
      <c r="H20507" s="2"/>
    </row>
    <row r="20508" spans="2:8" hidden="1" outlineLevel="1">
      <c r="B20508" s="1600">
        <v>43790</v>
      </c>
      <c r="C20508" s="956" t="s">
        <v>7667</v>
      </c>
      <c r="D20508" s="1193">
        <v>790</v>
      </c>
      <c r="F20508" s="1722"/>
      <c r="G20508" s="1728"/>
      <c r="H20508" s="2"/>
    </row>
    <row r="20509" spans="2:8" hidden="1" outlineLevel="1">
      <c r="B20509" s="1600">
        <v>43790</v>
      </c>
      <c r="C20509" s="1" t="s">
        <v>12</v>
      </c>
      <c r="D20509" s="2">
        <v>280</v>
      </c>
      <c r="E20509" s="956"/>
      <c r="F20509" s="956"/>
      <c r="G20509" s="1193"/>
      <c r="H20509" s="7"/>
    </row>
    <row r="20510" spans="2:8" hidden="1" outlineLevel="1">
      <c r="B20510" s="1600">
        <v>43790</v>
      </c>
      <c r="C20510" s="1" t="s">
        <v>51</v>
      </c>
      <c r="D20510" s="2">
        <v>210</v>
      </c>
      <c r="F20510" s="1722"/>
      <c r="G20510" s="1728"/>
      <c r="H20510" s="7"/>
    </row>
    <row r="20511" spans="2:8" hidden="1" outlineLevel="1">
      <c r="B20511" s="1600">
        <v>43790</v>
      </c>
      <c r="C20511" s="956" t="s">
        <v>2951</v>
      </c>
      <c r="D20511" s="1602">
        <v>80</v>
      </c>
      <c r="E20511" s="2014"/>
      <c r="F20511" s="956"/>
      <c r="G20511" s="956"/>
      <c r="H20511" s="7"/>
    </row>
    <row r="20512" spans="2:8" hidden="1" outlineLevel="1">
      <c r="B20512" s="1600">
        <v>43790</v>
      </c>
      <c r="C20512" s="1" t="s">
        <v>207</v>
      </c>
      <c r="D20512" s="2">
        <v>40</v>
      </c>
      <c r="E20512" s="956"/>
      <c r="F20512" s="1193"/>
      <c r="G20512" s="1193"/>
    </row>
    <row r="20513" spans="2:10" hidden="1" outlineLevel="1">
      <c r="B20513" s="1600">
        <v>43790</v>
      </c>
      <c r="C20513" s="1" t="s">
        <v>2853</v>
      </c>
      <c r="D20513" s="2">
        <v>50</v>
      </c>
      <c r="E20513" s="956"/>
    </row>
    <row r="20514" spans="2:10" hidden="1" outlineLevel="1">
      <c r="B20514" s="1600">
        <v>43790</v>
      </c>
      <c r="C20514" s="1" t="s">
        <v>915</v>
      </c>
      <c r="D20514" s="2">
        <v>100</v>
      </c>
      <c r="E20514" s="956"/>
    </row>
    <row r="20515" spans="2:10" hidden="1" outlineLevel="1">
      <c r="B20515" s="1600">
        <v>43790</v>
      </c>
      <c r="C20515" s="1" t="s">
        <v>401</v>
      </c>
      <c r="D20515" s="2">
        <v>50</v>
      </c>
      <c r="E20515" s="1600"/>
    </row>
    <row r="20516" spans="2:10" hidden="1" outlineLevel="1">
      <c r="B20516" s="1600">
        <v>43790</v>
      </c>
      <c r="C20516" s="1" t="s">
        <v>4529</v>
      </c>
      <c r="D20516" s="2">
        <v>80</v>
      </c>
      <c r="E20516" s="1600"/>
      <c r="F20516" s="956"/>
      <c r="G20516" s="1193"/>
      <c r="J20516" s="7"/>
    </row>
    <row r="20517" spans="2:10" hidden="1" outlineLevel="1">
      <c r="B20517" s="1600">
        <v>43791</v>
      </c>
      <c r="C20517" s="1061" t="s">
        <v>525</v>
      </c>
      <c r="D20517" s="1415">
        <v>280</v>
      </c>
      <c r="F20517" s="956"/>
      <c r="G20517" s="1193"/>
      <c r="J20517" s="7"/>
    </row>
    <row r="20518" spans="2:10" hidden="1" outlineLevel="1">
      <c r="B20518" s="1600">
        <v>43791</v>
      </c>
      <c r="C20518" s="1061" t="s">
        <v>11678</v>
      </c>
      <c r="D20518" s="1415">
        <v>200</v>
      </c>
      <c r="F20518" s="956"/>
      <c r="G20518" s="1193"/>
      <c r="H20518" s="2"/>
    </row>
    <row r="20519" spans="2:10" hidden="1" outlineLevel="1">
      <c r="B20519" s="1600">
        <v>43791</v>
      </c>
      <c r="C20519" s="956" t="s">
        <v>516</v>
      </c>
      <c r="D20519" s="1193">
        <v>60</v>
      </c>
      <c r="F20519" s="1722"/>
      <c r="G20519" s="1728"/>
      <c r="H20519" s="2"/>
    </row>
    <row r="20520" spans="2:10" hidden="1" outlineLevel="1">
      <c r="B20520" s="1600">
        <v>43791</v>
      </c>
      <c r="C20520" s="956" t="s">
        <v>114</v>
      </c>
      <c r="D20520" s="1193">
        <v>60</v>
      </c>
      <c r="F20520" s="956"/>
      <c r="G20520" s="1193"/>
      <c r="H20520" s="7"/>
    </row>
    <row r="20521" spans="2:10" hidden="1" outlineLevel="1">
      <c r="B20521" s="1600">
        <v>43791</v>
      </c>
      <c r="C20521" s="956" t="s">
        <v>401</v>
      </c>
      <c r="D20521" s="1602">
        <v>70</v>
      </c>
      <c r="F20521" s="1722"/>
      <c r="G20521" s="1728"/>
      <c r="H20521" s="7"/>
    </row>
    <row r="20522" spans="2:10" hidden="1" outlineLevel="1">
      <c r="B20522" s="1600">
        <v>43792</v>
      </c>
      <c r="C20522" s="1061" t="s">
        <v>434</v>
      </c>
      <c r="D20522" s="1415">
        <v>15</v>
      </c>
      <c r="F20522" s="956"/>
      <c r="G20522" s="956"/>
      <c r="H20522" s="7"/>
    </row>
    <row r="20523" spans="2:10" hidden="1" outlineLevel="1">
      <c r="B20523" s="1600">
        <v>43792</v>
      </c>
      <c r="C20523" s="1061" t="s">
        <v>11286</v>
      </c>
      <c r="D20523" s="1415">
        <v>140</v>
      </c>
      <c r="F20523" s="1193"/>
      <c r="G20523" s="1193"/>
    </row>
    <row r="20524" spans="2:10" hidden="1" outlineLevel="1">
      <c r="B20524" s="1600">
        <v>43792</v>
      </c>
      <c r="C20524" s="956" t="s">
        <v>11679</v>
      </c>
      <c r="D20524" s="1775">
        <v>100</v>
      </c>
    </row>
    <row r="20525" spans="2:10" hidden="1" outlineLevel="1">
      <c r="B20525" s="1600">
        <v>43792</v>
      </c>
      <c r="C20525" s="1754" t="s">
        <v>401</v>
      </c>
      <c r="D20525" s="1755">
        <v>20</v>
      </c>
    </row>
    <row r="20526" spans="2:10" hidden="1" outlineLevel="1">
      <c r="B20526" s="1600">
        <v>43792</v>
      </c>
      <c r="C20526" s="956" t="s">
        <v>11680</v>
      </c>
      <c r="D20526" s="1193">
        <v>100</v>
      </c>
    </row>
    <row r="20527" spans="2:10" hidden="1" outlineLevel="1">
      <c r="B20527" s="1600">
        <v>43793</v>
      </c>
      <c r="C20527" s="1732" t="s">
        <v>11686</v>
      </c>
      <c r="D20527" s="1602">
        <v>4300</v>
      </c>
      <c r="F20527" s="956"/>
      <c r="G20527" s="1193"/>
    </row>
    <row r="20528" spans="2:10" hidden="1" outlineLevel="1">
      <c r="B20528" s="1600">
        <v>43793</v>
      </c>
      <c r="C20528" s="1732" t="s">
        <v>11687</v>
      </c>
      <c r="D20528" s="1602">
        <v>600</v>
      </c>
      <c r="F20528" s="956"/>
      <c r="G20528" s="1193"/>
    </row>
    <row r="20529" spans="2:7" hidden="1" outlineLevel="1">
      <c r="B20529" s="1600">
        <v>43793</v>
      </c>
      <c r="C20529" s="1" t="s">
        <v>11688</v>
      </c>
      <c r="D20529" s="2">
        <v>20</v>
      </c>
      <c r="F20529" s="1193"/>
      <c r="G20529" s="1193"/>
    </row>
    <row r="20530" spans="2:7" hidden="1" outlineLevel="1">
      <c r="B20530" s="1600">
        <v>43793</v>
      </c>
      <c r="C20530" s="1" t="s">
        <v>525</v>
      </c>
      <c r="D20530" s="2">
        <v>50</v>
      </c>
      <c r="F20530" s="956"/>
      <c r="G20530" s="956"/>
    </row>
    <row r="20531" spans="2:7" hidden="1" outlineLevel="1">
      <c r="B20531" s="1600">
        <v>43793</v>
      </c>
      <c r="C20531" s="1061" t="s">
        <v>18</v>
      </c>
      <c r="D20531" s="1415">
        <v>60</v>
      </c>
      <c r="F20531" s="1193"/>
      <c r="G20531" s="956"/>
    </row>
    <row r="20532" spans="2:7" hidden="1" outlineLevel="1">
      <c r="B20532" s="1600">
        <v>43793</v>
      </c>
      <c r="C20532" s="956" t="s">
        <v>401</v>
      </c>
      <c r="D20532" s="1775">
        <v>70</v>
      </c>
      <c r="F20532" s="1730"/>
      <c r="G20532" s="1193"/>
    </row>
    <row r="20533" spans="2:7" hidden="1" outlineLevel="1">
      <c r="B20533" s="1600">
        <v>43793</v>
      </c>
      <c r="C20533" s="1754" t="s">
        <v>2681</v>
      </c>
      <c r="D20533" s="1755">
        <v>45</v>
      </c>
    </row>
    <row r="20534" spans="2:7" hidden="1" outlineLevel="1">
      <c r="B20534" s="1600">
        <v>43794</v>
      </c>
      <c r="C20534" s="956" t="s">
        <v>730</v>
      </c>
      <c r="D20534" s="1193">
        <v>350</v>
      </c>
    </row>
    <row r="20535" spans="2:7" hidden="1" outlineLevel="1">
      <c r="B20535" s="1600">
        <v>43794</v>
      </c>
      <c r="C20535" s="956" t="s">
        <v>205</v>
      </c>
      <c r="D20535" s="1602">
        <v>250</v>
      </c>
    </row>
    <row r="20536" spans="2:7" hidden="1" outlineLevel="1">
      <c r="B20536" s="1600">
        <v>43794</v>
      </c>
      <c r="C20536" s="956" t="s">
        <v>246</v>
      </c>
      <c r="D20536" s="1602">
        <v>230</v>
      </c>
    </row>
    <row r="20537" spans="2:7" hidden="1" outlineLevel="1">
      <c r="B20537" s="1600">
        <v>43794</v>
      </c>
      <c r="C20537" s="1" t="s">
        <v>5174</v>
      </c>
      <c r="D20537" s="2">
        <v>150</v>
      </c>
    </row>
    <row r="20538" spans="2:7" hidden="1" outlineLevel="1">
      <c r="B20538" s="1600">
        <v>43794</v>
      </c>
      <c r="C20538" s="1732" t="s">
        <v>51</v>
      </c>
      <c r="D20538" s="1602">
        <v>100</v>
      </c>
    </row>
    <row r="20539" spans="2:7" hidden="1" outlineLevel="1">
      <c r="B20539" s="1600">
        <v>43795</v>
      </c>
      <c r="C20539" s="236" t="s">
        <v>525</v>
      </c>
      <c r="D20539" s="1415">
        <v>200</v>
      </c>
    </row>
    <row r="20540" spans="2:7" hidden="1" outlineLevel="1">
      <c r="B20540" s="1600">
        <v>43795</v>
      </c>
      <c r="C20540" s="1" t="s">
        <v>246</v>
      </c>
      <c r="D20540" s="1415">
        <v>200</v>
      </c>
    </row>
    <row r="20541" spans="2:7" hidden="1" outlineLevel="1">
      <c r="B20541" s="1600">
        <v>43795</v>
      </c>
      <c r="C20541" s="236" t="s">
        <v>205</v>
      </c>
      <c r="D20541" s="70">
        <v>130</v>
      </c>
    </row>
    <row r="20542" spans="2:7" hidden="1" outlineLevel="1">
      <c r="B20542" s="1600">
        <v>43796</v>
      </c>
      <c r="C20542" s="236" t="s">
        <v>525</v>
      </c>
      <c r="D20542" s="70">
        <v>220</v>
      </c>
    </row>
    <row r="20543" spans="2:7" hidden="1" outlineLevel="1">
      <c r="B20543" s="1600">
        <v>43797</v>
      </c>
      <c r="C20543" s="236" t="s">
        <v>525</v>
      </c>
      <c r="D20543" s="70">
        <v>310</v>
      </c>
    </row>
    <row r="20544" spans="2:7" hidden="1" outlineLevel="1">
      <c r="B20544" s="1600">
        <v>43797</v>
      </c>
      <c r="C20544" s="236" t="s">
        <v>2164</v>
      </c>
      <c r="D20544" s="70">
        <v>4000</v>
      </c>
    </row>
    <row r="20545" spans="2:5" hidden="1" outlineLevel="1">
      <c r="B20545" s="1600">
        <v>43797</v>
      </c>
      <c r="C20545" s="236" t="s">
        <v>114</v>
      </c>
      <c r="D20545" s="70">
        <v>40</v>
      </c>
    </row>
    <row r="20546" spans="2:5" hidden="1" outlineLevel="1">
      <c r="B20546" s="1600">
        <v>43798</v>
      </c>
      <c r="C20546" s="236" t="s">
        <v>525</v>
      </c>
      <c r="D20546" s="70">
        <v>240</v>
      </c>
    </row>
    <row r="20547" spans="2:5" hidden="1" outlineLevel="1">
      <c r="B20547" s="1600">
        <v>43798</v>
      </c>
      <c r="C20547" s="236" t="s">
        <v>11724</v>
      </c>
      <c r="D20547" s="70">
        <v>350</v>
      </c>
    </row>
    <row r="20548" spans="2:5" hidden="1" outlineLevel="1">
      <c r="B20548" s="1600">
        <v>43798</v>
      </c>
      <c r="C20548" s="236" t="s">
        <v>11725</v>
      </c>
      <c r="D20548" s="70">
        <v>350</v>
      </c>
    </row>
    <row r="20549" spans="2:5" hidden="1" outlineLevel="1">
      <c r="B20549" s="1600">
        <v>43798</v>
      </c>
      <c r="C20549" s="236" t="s">
        <v>11726</v>
      </c>
      <c r="D20549" s="70">
        <v>500</v>
      </c>
    </row>
    <row r="20550" spans="2:5" hidden="1" outlineLevel="1">
      <c r="B20550" s="1600">
        <v>43798</v>
      </c>
      <c r="C20550" s="236" t="s">
        <v>80</v>
      </c>
      <c r="D20550" s="70">
        <v>100</v>
      </c>
    </row>
    <row r="20551" spans="2:5" hidden="1" outlineLevel="1">
      <c r="B20551" s="1600">
        <v>43798</v>
      </c>
      <c r="C20551" s="236" t="s">
        <v>11728</v>
      </c>
      <c r="D20551" s="70">
        <v>10</v>
      </c>
    </row>
    <row r="20552" spans="2:5" hidden="1" outlineLevel="1">
      <c r="B20552" s="1600">
        <v>43798</v>
      </c>
      <c r="C20552" s="236" t="s">
        <v>205</v>
      </c>
      <c r="D20552" s="70">
        <v>50</v>
      </c>
    </row>
    <row r="20553" spans="2:5" hidden="1" outlineLevel="1">
      <c r="B20553" s="1600">
        <v>43799</v>
      </c>
      <c r="C20553" s="1" t="s">
        <v>278</v>
      </c>
      <c r="D20553" s="2">
        <v>70</v>
      </c>
    </row>
    <row r="20554" spans="2:5" hidden="1" outlineLevel="1">
      <c r="B20554" s="1600">
        <v>43799</v>
      </c>
      <c r="C20554" s="236" t="s">
        <v>5295</v>
      </c>
      <c r="D20554" s="70">
        <v>70</v>
      </c>
    </row>
    <row r="20555" spans="2:5" hidden="1" outlineLevel="1">
      <c r="B20555" s="1600">
        <v>43799</v>
      </c>
      <c r="C20555" s="1" t="s">
        <v>92</v>
      </c>
      <c r="D20555" s="2">
        <v>70</v>
      </c>
    </row>
    <row r="20556" spans="2:5" hidden="1" outlineLevel="1">
      <c r="B20556" s="1600">
        <v>43799</v>
      </c>
      <c r="C20556" s="1" t="s">
        <v>11729</v>
      </c>
      <c r="D20556" s="2">
        <v>20</v>
      </c>
    </row>
    <row r="20557" spans="2:5" hidden="1" outlineLevel="1">
      <c r="B20557" s="1600">
        <v>43799</v>
      </c>
      <c r="C20557" s="1" t="s">
        <v>11730</v>
      </c>
      <c r="D20557" s="2">
        <v>10</v>
      </c>
    </row>
    <row r="20558" spans="2:5" hidden="1" outlineLevel="1">
      <c r="B20558" s="1600">
        <v>43799</v>
      </c>
      <c r="C20558" s="1" t="s">
        <v>222</v>
      </c>
      <c r="D20558" s="2">
        <v>500</v>
      </c>
    </row>
    <row r="20559" spans="2:5" hidden="1" outlineLevel="1">
      <c r="B20559" s="1600">
        <v>43799</v>
      </c>
      <c r="C20559" s="1" t="s">
        <v>11731</v>
      </c>
      <c r="D20559" s="2">
        <v>500</v>
      </c>
    </row>
    <row r="20560" spans="2:5" hidden="1" outlineLevel="1">
      <c r="B20560" s="1600">
        <v>43799</v>
      </c>
      <c r="C20560" s="1" t="s">
        <v>172</v>
      </c>
      <c r="D20560" s="2">
        <v>20</v>
      </c>
      <c r="E20560" s="1" t="s">
        <v>3088</v>
      </c>
    </row>
    <row r="20561" spans="1:12" hidden="1" outlineLevel="1">
      <c r="B20561" s="1600">
        <v>43799</v>
      </c>
      <c r="C20561" s="1" t="s">
        <v>11732</v>
      </c>
      <c r="D20561" s="2">
        <v>20</v>
      </c>
      <c r="E20561" s="1">
        <v>3140</v>
      </c>
    </row>
    <row r="20562" spans="1:12" collapsed="1">
      <c r="B20562" s="1600"/>
    </row>
    <row r="20563" spans="1:12">
      <c r="B20563" s="2472">
        <v>43800</v>
      </c>
      <c r="C20563" s="2472"/>
      <c r="D20563" s="2472"/>
      <c r="E20563" s="2472"/>
      <c r="F20563" s="2472"/>
      <c r="G20563" s="2472"/>
      <c r="H20563" s="2472"/>
      <c r="I20563" s="2472"/>
      <c r="J20563" s="2472"/>
      <c r="K20563" s="2472"/>
      <c r="L20563" s="2472"/>
    </row>
    <row r="20564" spans="1:12" hidden="1" outlineLevel="1">
      <c r="B20564" s="2473" t="s">
        <v>0</v>
      </c>
      <c r="C20564" s="2473"/>
      <c r="D20564" s="2473"/>
      <c r="I20564" s="249"/>
      <c r="J20564" s="236"/>
      <c r="K20564" s="2"/>
    </row>
    <row r="20565" spans="1:12" hidden="1" outlineLevel="1">
      <c r="B20565" s="3" t="s">
        <v>115</v>
      </c>
      <c r="C20565" s="3" t="s">
        <v>116</v>
      </c>
      <c r="D20565" s="4" t="s">
        <v>4</v>
      </c>
      <c r="I20565" s="249"/>
      <c r="J20565" s="236"/>
      <c r="K20565" s="2"/>
    </row>
    <row r="20566" spans="1:12" hidden="1" outlineLevel="1">
      <c r="A20566" s="438" t="s">
        <v>421</v>
      </c>
      <c r="B20566" s="1323">
        <v>43810</v>
      </c>
      <c r="C20566" s="463" t="s">
        <v>11491</v>
      </c>
      <c r="D20566" s="1002">
        <v>1000</v>
      </c>
      <c r="E20566" s="28"/>
      <c r="K20566" s="70"/>
    </row>
    <row r="20567" spans="1:12" hidden="1" outlineLevel="1">
      <c r="A20567" s="438" t="s">
        <v>421</v>
      </c>
      <c r="B20567" s="1323">
        <v>43810</v>
      </c>
      <c r="C20567" s="463" t="s">
        <v>11492</v>
      </c>
      <c r="D20567" s="1002">
        <v>220</v>
      </c>
      <c r="E20567" s="28"/>
      <c r="K20567" s="70"/>
    </row>
    <row r="20568" spans="1:12" hidden="1" outlineLevel="1">
      <c r="A20568" s="438" t="s">
        <v>421</v>
      </c>
      <c r="B20568" s="1323">
        <v>43802</v>
      </c>
      <c r="C20568" s="1324" t="s">
        <v>6</v>
      </c>
      <c r="D20568" s="1325">
        <v>5000</v>
      </c>
      <c r="E20568" s="28"/>
      <c r="K20568" s="70"/>
    </row>
    <row r="20569" spans="1:12" hidden="1" outlineLevel="1">
      <c r="A20569" s="438" t="s">
        <v>421</v>
      </c>
      <c r="B20569" s="1323">
        <v>43802</v>
      </c>
      <c r="C20569" s="1324" t="s">
        <v>2316</v>
      </c>
      <c r="D20569" s="1325">
        <v>1000</v>
      </c>
      <c r="E20569" s="28"/>
      <c r="K20569" s="70"/>
    </row>
    <row r="20570" spans="1:12" hidden="1" outlineLevel="1">
      <c r="A20570" s="438" t="s">
        <v>421</v>
      </c>
      <c r="B20570" s="1323">
        <v>43805</v>
      </c>
      <c r="C20570" s="554" t="s">
        <v>475</v>
      </c>
      <c r="D20570" s="1002">
        <v>750</v>
      </c>
      <c r="E20570" s="1902"/>
      <c r="F20570" s="298" t="s">
        <v>4856</v>
      </c>
      <c r="G20570" s="298" t="s">
        <v>3065</v>
      </c>
      <c r="I20570" s="72"/>
      <c r="K20570" s="70"/>
    </row>
    <row r="20571" spans="1:12" hidden="1" outlineLevel="1">
      <c r="A20571" s="438" t="s">
        <v>421</v>
      </c>
      <c r="B20571" s="1323" t="s">
        <v>608</v>
      </c>
      <c r="C20571" s="554" t="s">
        <v>8676</v>
      </c>
      <c r="D20571" s="1492" t="s">
        <v>608</v>
      </c>
      <c r="E20571" s="184"/>
      <c r="F20571" s="772" t="s">
        <v>9394</v>
      </c>
      <c r="G20571" s="773">
        <f>D20604</f>
        <v>360</v>
      </c>
      <c r="I20571" s="72"/>
      <c r="K20571" s="70"/>
    </row>
    <row r="20572" spans="1:12" hidden="1" outlineLevel="1">
      <c r="A20572" s="714" t="s">
        <v>11221</v>
      </c>
      <c r="B20572" s="1326">
        <v>43802</v>
      </c>
      <c r="C20572" s="1327" t="s">
        <v>6501</v>
      </c>
      <c r="D20572" s="1328">
        <v>3760</v>
      </c>
      <c r="E20572" s="72"/>
      <c r="F20572" s="772" t="s">
        <v>112</v>
      </c>
      <c r="G20572" s="773">
        <f>D20602</f>
        <v>1274</v>
      </c>
      <c r="I20572" s="72"/>
      <c r="K20572" s="70"/>
    </row>
    <row r="20573" spans="1:12" hidden="1" outlineLevel="1">
      <c r="A20573" s="709" t="s">
        <v>7600</v>
      </c>
      <c r="B20573" s="710">
        <v>43827</v>
      </c>
      <c r="C20573" s="711" t="s">
        <v>10493</v>
      </c>
      <c r="D20573" s="590">
        <v>349</v>
      </c>
      <c r="E20573" s="72"/>
      <c r="F20573" s="772" t="s">
        <v>6</v>
      </c>
      <c r="G20573" s="1146">
        <f>D20568</f>
        <v>5000</v>
      </c>
      <c r="I20573" s="72"/>
      <c r="K20573" s="70"/>
    </row>
    <row r="20574" spans="1:12" hidden="1" outlineLevel="1">
      <c r="A20574" s="709" t="s">
        <v>7600</v>
      </c>
      <c r="B20574" s="710">
        <v>43805</v>
      </c>
      <c r="C20574" s="711" t="s">
        <v>8992</v>
      </c>
      <c r="D20574" s="590">
        <v>505</v>
      </c>
      <c r="E20574" s="72"/>
      <c r="F20574" s="772" t="s">
        <v>3732</v>
      </c>
      <c r="G20574" s="773">
        <f>D20566</f>
        <v>1000</v>
      </c>
      <c r="I20574" s="72"/>
      <c r="K20574" s="70"/>
    </row>
    <row r="20575" spans="1:12" hidden="1" outlineLevel="1">
      <c r="A20575" s="709" t="s">
        <v>7600</v>
      </c>
      <c r="B20575" s="710">
        <v>43805</v>
      </c>
      <c r="C20575" s="711" t="s">
        <v>8991</v>
      </c>
      <c r="D20575" s="590">
        <v>505</v>
      </c>
      <c r="E20575" s="72"/>
      <c r="F20575" s="772" t="s">
        <v>3308</v>
      </c>
      <c r="G20575" s="1146">
        <f>D20567</f>
        <v>220</v>
      </c>
      <c r="I20575" s="72"/>
      <c r="K20575" s="70"/>
    </row>
    <row r="20576" spans="1:12" hidden="1" outlineLevel="1">
      <c r="A20576" s="709" t="s">
        <v>7600</v>
      </c>
      <c r="B20576" s="710">
        <v>43805</v>
      </c>
      <c r="C20576" s="709" t="s">
        <v>8990</v>
      </c>
      <c r="D20576" s="590">
        <v>549</v>
      </c>
      <c r="E20576" s="72"/>
      <c r="F20576" s="280" t="s">
        <v>195</v>
      </c>
      <c r="G20576" s="294">
        <f>SUM(G20571:G20575)</f>
        <v>7854</v>
      </c>
      <c r="I20576" s="72"/>
      <c r="K20576" s="70"/>
    </row>
    <row r="20577" spans="1:12" hidden="1" outlineLevel="1">
      <c r="A20577" s="709" t="s">
        <v>7600</v>
      </c>
      <c r="B20577" s="710" t="s">
        <v>608</v>
      </c>
      <c r="C20577" s="709" t="s">
        <v>9285</v>
      </c>
      <c r="D20577" s="590" t="s">
        <v>608</v>
      </c>
      <c r="E20577" s="72"/>
      <c r="I20577" s="72"/>
      <c r="K20577" s="70"/>
    </row>
    <row r="20578" spans="1:12" hidden="1" outlineLevel="1">
      <c r="A20578" s="1398" t="s">
        <v>7256</v>
      </c>
      <c r="B20578" s="1399">
        <v>43816</v>
      </c>
      <c r="C20578" s="1400" t="s">
        <v>27</v>
      </c>
      <c r="D20578" s="1401">
        <v>1296.82</v>
      </c>
      <c r="E20578" s="72"/>
      <c r="I20578" s="72"/>
      <c r="K20578" s="70"/>
    </row>
    <row r="20579" spans="1:12" hidden="1" outlineLevel="1">
      <c r="A20579" s="709" t="s">
        <v>7600</v>
      </c>
      <c r="B20579" s="710">
        <v>43457</v>
      </c>
      <c r="C20579" s="709" t="s">
        <v>3304</v>
      </c>
      <c r="D20579" s="590">
        <v>352.82</v>
      </c>
      <c r="E20579" s="1711"/>
      <c r="F20579" s="86"/>
      <c r="G20579" s="86"/>
      <c r="K20579" s="225"/>
    </row>
    <row r="20580" spans="1:12" hidden="1" outlineLevel="1">
      <c r="A20580" s="709" t="s">
        <v>7600</v>
      </c>
      <c r="B20580" s="710">
        <v>43457</v>
      </c>
      <c r="C20580" s="709" t="s">
        <v>614</v>
      </c>
      <c r="D20580" s="590">
        <v>352.82</v>
      </c>
      <c r="E20580" s="1711"/>
      <c r="F20580" s="1" t="s">
        <v>5259</v>
      </c>
      <c r="G20580" s="956" t="s">
        <v>11421</v>
      </c>
      <c r="K20580" s="225"/>
    </row>
    <row r="20581" spans="1:12" hidden="1" outlineLevel="1">
      <c r="A20581" s="709" t="s">
        <v>10607</v>
      </c>
      <c r="B20581" s="710" t="s">
        <v>608</v>
      </c>
      <c r="C20581" s="709" t="s">
        <v>3305</v>
      </c>
      <c r="D20581" s="590" t="s">
        <v>608</v>
      </c>
      <c r="E20581" s="183"/>
      <c r="F20581" s="1" t="s">
        <v>11418</v>
      </c>
      <c r="G20581" s="1" t="s">
        <v>11868</v>
      </c>
    </row>
    <row r="20582" spans="1:12" hidden="1" outlineLevel="1">
      <c r="A20582" s="545" t="s">
        <v>7431</v>
      </c>
      <c r="B20582" s="2151">
        <v>43798</v>
      </c>
      <c r="C20582" s="547" t="s">
        <v>7425</v>
      </c>
      <c r="D20582" s="2156">
        <v>40000</v>
      </c>
      <c r="E20582" s="733"/>
      <c r="F20582" s="1" t="s">
        <v>11419</v>
      </c>
    </row>
    <row r="20583" spans="1:12" hidden="1" outlineLevel="1">
      <c r="A20583" s="545" t="s">
        <v>7431</v>
      </c>
      <c r="B20583" s="2151">
        <v>43798</v>
      </c>
      <c r="C20583" s="547" t="s">
        <v>7426</v>
      </c>
      <c r="D20583" s="2156">
        <v>30000</v>
      </c>
      <c r="E20583" s="28"/>
      <c r="F20583" s="1" t="s">
        <v>5570</v>
      </c>
      <c r="H20583" s="1009"/>
      <c r="I20583" s="72"/>
      <c r="K20583" s="13"/>
      <c r="L20583" s="13"/>
    </row>
    <row r="20584" spans="1:12" hidden="1" outlineLevel="1">
      <c r="A20584" s="545" t="s">
        <v>7431</v>
      </c>
      <c r="B20584" s="2151">
        <v>43798</v>
      </c>
      <c r="C20584" s="547" t="s">
        <v>8819</v>
      </c>
      <c r="D20584" s="2156">
        <v>2500</v>
      </c>
      <c r="E20584" s="28"/>
      <c r="F20584" s="1" t="s">
        <v>11420</v>
      </c>
      <c r="G20584" s="1754" t="s">
        <v>5260</v>
      </c>
      <c r="H20584" s="1009"/>
      <c r="I20584" s="72"/>
      <c r="K20584" s="13"/>
      <c r="L20584" s="13"/>
    </row>
    <row r="20585" spans="1:12" hidden="1" outlineLevel="1">
      <c r="A20585" s="545" t="s">
        <v>7431</v>
      </c>
      <c r="B20585" s="2151">
        <v>43798</v>
      </c>
      <c r="C20585" s="547" t="s">
        <v>7420</v>
      </c>
      <c r="D20585" s="2156">
        <v>10177</v>
      </c>
      <c r="E20585" s="28"/>
      <c r="F20585" s="630"/>
      <c r="G20585" s="630"/>
      <c r="H20585" s="1009"/>
      <c r="I20585" s="72"/>
      <c r="K20585" s="225"/>
      <c r="L20585" s="13"/>
    </row>
    <row r="20586" spans="1:12" hidden="1" outlineLevel="1">
      <c r="A20586" s="545" t="s">
        <v>7431</v>
      </c>
      <c r="B20586" s="2151">
        <v>43798</v>
      </c>
      <c r="C20586" s="547" t="s">
        <v>7422</v>
      </c>
      <c r="D20586" s="2156">
        <v>1297</v>
      </c>
      <c r="E20586" s="28"/>
      <c r="F20586" s="630"/>
      <c r="G20586" s="630"/>
      <c r="I20586" s="72"/>
      <c r="J20586" s="236"/>
      <c r="K20586" s="2"/>
      <c r="L20586" s="13"/>
    </row>
    <row r="20587" spans="1:12" hidden="1" outlineLevel="1">
      <c r="A20587" s="545" t="s">
        <v>7431</v>
      </c>
      <c r="B20587" s="2151">
        <v>43798</v>
      </c>
      <c r="C20587" s="547" t="s">
        <v>7423</v>
      </c>
      <c r="D20587" s="2156">
        <v>839</v>
      </c>
      <c r="E20587" s="28"/>
      <c r="F20587" s="1" t="s">
        <v>11765</v>
      </c>
      <c r="H20587" s="1009"/>
      <c r="I20587" s="72"/>
      <c r="J20587" s="236"/>
      <c r="K20587" s="2"/>
      <c r="L20587" s="13"/>
    </row>
    <row r="20588" spans="1:12" hidden="1" outlineLevel="1">
      <c r="D20588" s="1"/>
      <c r="E20588" s="28"/>
      <c r="F20588" s="1" t="s">
        <v>11762</v>
      </c>
      <c r="G20588" s="399">
        <v>249</v>
      </c>
      <c r="H20588" s="1009">
        <f>G20588/28</f>
        <v>8.8928571428571423</v>
      </c>
      <c r="I20588" s="249"/>
      <c r="J20588" s="236"/>
      <c r="K20588" s="2"/>
      <c r="L20588" s="13"/>
    </row>
    <row r="20589" spans="1:12" hidden="1" outlineLevel="1">
      <c r="E20589" s="842"/>
      <c r="F20589" s="1" t="s">
        <v>11763</v>
      </c>
      <c r="G20589" s="399">
        <v>399</v>
      </c>
      <c r="H20589" s="1602">
        <f>G20589/56</f>
        <v>7.125</v>
      </c>
      <c r="I20589" s="399">
        <f>G20589-G20588</f>
        <v>150</v>
      </c>
      <c r="J20589" s="236"/>
      <c r="K20589" s="2"/>
      <c r="L20589" s="13"/>
    </row>
    <row r="20590" spans="1:12" ht="15.75" hidden="1" outlineLevel="1">
      <c r="A20590" s="1273" t="s">
        <v>7430</v>
      </c>
      <c r="B20590" s="1410">
        <v>43798</v>
      </c>
      <c r="C20590" s="1273" t="s">
        <v>7428</v>
      </c>
      <c r="D20590" s="1789">
        <v>43049.62</v>
      </c>
      <c r="E20590" s="2144">
        <v>43810</v>
      </c>
      <c r="F20590" s="1" t="s">
        <v>11764</v>
      </c>
      <c r="G20590" s="399">
        <v>599</v>
      </c>
      <c r="H20590" s="1602">
        <f>G20590/84</f>
        <v>7.1309523809523814</v>
      </c>
      <c r="I20590" s="249"/>
      <c r="J20590" s="236"/>
      <c r="K20590" s="2"/>
      <c r="L20590" s="13"/>
    </row>
    <row r="20591" spans="1:12" hidden="1" outlineLevel="1">
      <c r="A20591" s="1411" t="s">
        <v>7411</v>
      </c>
      <c r="B20591" s="1412">
        <v>43798</v>
      </c>
      <c r="C20591" s="1413" t="s">
        <v>7427</v>
      </c>
      <c r="D20591" s="1490">
        <v>1296</v>
      </c>
      <c r="E20591" s="2144">
        <v>43803</v>
      </c>
      <c r="G20591" s="399">
        <f>G20590-G20589</f>
        <v>200</v>
      </c>
      <c r="H20591" s="1602"/>
      <c r="I20591" s="249"/>
      <c r="J20591" s="200"/>
      <c r="K20591" s="2"/>
      <c r="L20591" s="13"/>
    </row>
    <row r="20592" spans="1:12" hidden="1" outlineLevel="1">
      <c r="A20592" s="1407" t="s">
        <v>5208</v>
      </c>
      <c r="B20592" s="1408" t="s">
        <v>608</v>
      </c>
      <c r="C20592" s="1407" t="s">
        <v>7429</v>
      </c>
      <c r="D20592" s="1408" t="s">
        <v>608</v>
      </c>
      <c r="E20592" s="978"/>
      <c r="G20592" s="399"/>
      <c r="H20592" s="1193"/>
      <c r="I20592" s="249"/>
      <c r="J20592" s="200"/>
      <c r="K20592" s="2"/>
      <c r="L20592" s="13"/>
    </row>
    <row r="20593" spans="1:12" hidden="1" outlineLevel="1">
      <c r="A20593" s="1485" t="s">
        <v>8749</v>
      </c>
      <c r="B20593" s="1900">
        <v>43798</v>
      </c>
      <c r="C20593" s="1486" t="s">
        <v>9006</v>
      </c>
      <c r="D20593" s="1999">
        <v>4423</v>
      </c>
      <c r="E20593" s="2144">
        <v>43807</v>
      </c>
      <c r="G20593" s="399"/>
      <c r="H20593" s="1193"/>
      <c r="I20593" s="249"/>
      <c r="J20593" s="200"/>
      <c r="K20593" s="2"/>
      <c r="L20593" s="13"/>
    </row>
    <row r="20594" spans="1:12" hidden="1" outlineLevel="1">
      <c r="E20594" s="2150"/>
      <c r="G20594" s="399"/>
      <c r="H20594" s="1602"/>
      <c r="I20594" s="249"/>
      <c r="K20594" s="13"/>
      <c r="L20594" s="13"/>
    </row>
    <row r="20595" spans="1:12" ht="15.75" hidden="1" outlineLevel="1">
      <c r="A20595" s="1273" t="s">
        <v>7430</v>
      </c>
      <c r="B20595" s="1410">
        <v>43836</v>
      </c>
      <c r="C20595" s="1273" t="s">
        <v>7428</v>
      </c>
      <c r="D20595" s="1789">
        <v>28186.5</v>
      </c>
      <c r="E20595" s="2144">
        <v>43839</v>
      </c>
      <c r="G20595" s="399"/>
      <c r="H20595" s="1602"/>
      <c r="I20595" s="249"/>
      <c r="K20595" s="13"/>
      <c r="L20595" s="13"/>
    </row>
    <row r="20596" spans="1:12" hidden="1" outlineLevel="1">
      <c r="A20596" s="1411" t="s">
        <v>7411</v>
      </c>
      <c r="B20596" s="1412">
        <v>43823</v>
      </c>
      <c r="C20596" s="1413" t="s">
        <v>7427</v>
      </c>
      <c r="D20596" s="1490">
        <v>1297</v>
      </c>
      <c r="E20596" s="2144">
        <v>43833</v>
      </c>
      <c r="G20596" s="399"/>
      <c r="H20596" s="1602"/>
      <c r="I20596" s="249"/>
      <c r="J20596" s="236"/>
      <c r="K20596" s="2"/>
      <c r="L20596" s="13"/>
    </row>
    <row r="20597" spans="1:12" hidden="1" outlineLevel="1">
      <c r="A20597" s="1407" t="s">
        <v>5208</v>
      </c>
      <c r="B20597" s="1408">
        <v>43823</v>
      </c>
      <c r="C20597" s="1407" t="s">
        <v>7429</v>
      </c>
      <c r="D20597" s="2169">
        <v>418.14</v>
      </c>
      <c r="E20597" s="2144">
        <v>43840</v>
      </c>
      <c r="G20597" s="399"/>
      <c r="H20597" s="1602"/>
      <c r="I20597" s="249"/>
      <c r="J20597" s="200"/>
      <c r="K20597" s="2"/>
      <c r="L20597" s="13"/>
    </row>
    <row r="20598" spans="1:12" hidden="1" outlineLevel="1">
      <c r="A20598" s="1485" t="s">
        <v>8749</v>
      </c>
      <c r="B20598" s="1900">
        <v>43823</v>
      </c>
      <c r="C20598" s="1486" t="s">
        <v>9006</v>
      </c>
      <c r="D20598" s="1999">
        <v>450</v>
      </c>
      <c r="E20598" s="2144">
        <v>43837</v>
      </c>
      <c r="G20598" s="399"/>
      <c r="H20598" s="2"/>
      <c r="I20598" s="249"/>
      <c r="K20598" s="13"/>
      <c r="L20598" s="13"/>
    </row>
    <row r="20599" spans="1:12" hidden="1" outlineLevel="1">
      <c r="G20599" s="399"/>
      <c r="H20599" s="1775"/>
      <c r="I20599" s="249"/>
      <c r="K20599" s="13"/>
      <c r="L20599" s="13"/>
    </row>
    <row r="20600" spans="1:12" hidden="1" outlineLevel="1">
      <c r="A20600" s="438" t="s">
        <v>421</v>
      </c>
      <c r="B20600" s="549">
        <v>43820</v>
      </c>
      <c r="C20600" s="554" t="s">
        <v>11734</v>
      </c>
      <c r="D20600" s="587">
        <f>31*49</f>
        <v>1519</v>
      </c>
      <c r="G20600" s="399"/>
      <c r="H20600" s="1775"/>
      <c r="I20600" s="249"/>
      <c r="K20600" s="13"/>
      <c r="L20600" s="13"/>
    </row>
    <row r="20601" spans="1:12" ht="30" hidden="1" outlineLevel="1">
      <c r="A20601" s="438"/>
      <c r="B20601" s="549">
        <v>43820</v>
      </c>
      <c r="C20601" s="554" t="s">
        <v>11737</v>
      </c>
      <c r="D20601" s="587">
        <f>5*49</f>
        <v>245</v>
      </c>
      <c r="G20601" s="399"/>
      <c r="H20601" s="1775"/>
      <c r="I20601" s="249"/>
      <c r="K20601" s="13"/>
      <c r="L20601" s="13"/>
    </row>
    <row r="20602" spans="1:12" hidden="1" outlineLevel="1">
      <c r="A20602" s="438" t="s">
        <v>421</v>
      </c>
      <c r="B20602" s="549">
        <v>43820</v>
      </c>
      <c r="C20602" s="554" t="s">
        <v>195</v>
      </c>
      <c r="D20602" s="587">
        <f>D20600-D20601</f>
        <v>1274</v>
      </c>
      <c r="G20602" s="399"/>
      <c r="H20602" s="1738"/>
      <c r="I20602" s="249"/>
      <c r="K20602" s="13"/>
      <c r="L20602" s="13"/>
    </row>
    <row r="20603" spans="1:12" hidden="1" outlineLevel="1">
      <c r="D20603" s="1"/>
      <c r="G20603" s="399"/>
      <c r="H20603" s="1738"/>
      <c r="I20603" s="249"/>
      <c r="K20603" s="13"/>
      <c r="L20603" s="13"/>
    </row>
    <row r="20604" spans="1:12" hidden="1" outlineLevel="1">
      <c r="A20604" s="438" t="s">
        <v>421</v>
      </c>
      <c r="B20604" s="549">
        <v>43771</v>
      </c>
      <c r="C20604" s="554" t="s">
        <v>11639</v>
      </c>
      <c r="D20604" s="587">
        <v>360</v>
      </c>
      <c r="E20604" s="1" t="s">
        <v>11735</v>
      </c>
      <c r="G20604" s="399"/>
      <c r="H20604" s="1738"/>
      <c r="I20604" s="249"/>
      <c r="K20604" s="13"/>
      <c r="L20604" s="13"/>
    </row>
    <row r="20605" spans="1:12" hidden="1" outlineLevel="1">
      <c r="B20605" s="249"/>
      <c r="G20605" s="399"/>
      <c r="H20605" s="1738"/>
      <c r="I20605" s="249"/>
      <c r="K20605" s="13"/>
      <c r="L20605" s="13"/>
    </row>
    <row r="20606" spans="1:12" hidden="1" outlineLevel="1">
      <c r="B20606" s="1600">
        <v>43800</v>
      </c>
      <c r="C20606" s="1" t="s">
        <v>11736</v>
      </c>
      <c r="D20606" s="2">
        <v>10</v>
      </c>
      <c r="H20606" s="1738"/>
      <c r="I20606" s="249"/>
      <c r="K20606" s="13"/>
      <c r="L20606" s="13"/>
    </row>
    <row r="20607" spans="1:12" hidden="1" outlineLevel="1">
      <c r="B20607" s="1600">
        <v>43800</v>
      </c>
      <c r="C20607" s="1" t="s">
        <v>96</v>
      </c>
      <c r="D20607" s="2">
        <v>280</v>
      </c>
      <c r="G20607" s="2"/>
      <c r="H20607" s="2"/>
      <c r="I20607" s="32"/>
      <c r="K20607" s="13"/>
      <c r="L20607" s="13"/>
    </row>
    <row r="20608" spans="1:12" hidden="1" outlineLevel="1">
      <c r="B20608" s="1600">
        <v>43800</v>
      </c>
      <c r="C20608" s="1754" t="s">
        <v>59</v>
      </c>
      <c r="D20608" s="1755">
        <v>210</v>
      </c>
      <c r="H20608" s="1755"/>
      <c r="K20608" s="13"/>
      <c r="L20608" s="13"/>
    </row>
    <row r="20609" spans="2:12" hidden="1" outlineLevel="1">
      <c r="B20609" s="1600">
        <v>43800</v>
      </c>
      <c r="C20609" s="1754" t="s">
        <v>51</v>
      </c>
      <c r="D20609" s="1755">
        <v>330</v>
      </c>
      <c r="H20609" s="1755"/>
      <c r="K20609" s="13"/>
      <c r="L20609" s="13"/>
    </row>
    <row r="20610" spans="2:12" hidden="1" outlineLevel="1">
      <c r="B20610" s="1600">
        <v>43800</v>
      </c>
      <c r="C20610" s="1754" t="s">
        <v>76</v>
      </c>
      <c r="D20610" s="1755">
        <v>10</v>
      </c>
      <c r="F20610" s="1" t="s">
        <v>11452</v>
      </c>
      <c r="G20610" s="1">
        <v>450</v>
      </c>
      <c r="H20610" s="1755"/>
      <c r="K20610" s="13"/>
      <c r="L20610" s="13"/>
    </row>
    <row r="20611" spans="2:12" hidden="1" outlineLevel="1">
      <c r="B20611" s="1600">
        <v>43801</v>
      </c>
      <c r="C20611" s="956" t="s">
        <v>11739</v>
      </c>
      <c r="D20611" s="1193">
        <v>100</v>
      </c>
      <c r="F20611" s="1" t="s">
        <v>11453</v>
      </c>
      <c r="G20611" s="1">
        <v>330</v>
      </c>
      <c r="H20611" s="1193"/>
      <c r="K20611" s="13"/>
      <c r="L20611" s="13"/>
    </row>
    <row r="20612" spans="2:12" hidden="1" outlineLevel="1">
      <c r="B20612" s="1600">
        <v>43801</v>
      </c>
      <c r="C20612" s="956" t="s">
        <v>57</v>
      </c>
      <c r="D20612" s="1602">
        <v>200</v>
      </c>
      <c r="F20612" s="1" t="s">
        <v>11454</v>
      </c>
      <c r="G20612" s="1">
        <v>200</v>
      </c>
      <c r="H20612" s="1602"/>
      <c r="K20612" s="13"/>
      <c r="L20612" s="13"/>
    </row>
    <row r="20613" spans="2:12" hidden="1" outlineLevel="1">
      <c r="B20613" s="1600">
        <v>43801</v>
      </c>
      <c r="C20613" s="1732" t="s">
        <v>957</v>
      </c>
      <c r="D20613" s="1602">
        <v>560</v>
      </c>
      <c r="F20613" s="1" t="s">
        <v>11455</v>
      </c>
      <c r="G20613" s="1">
        <f>G20611+G20612-G20610</f>
        <v>80</v>
      </c>
      <c r="K20613" s="13"/>
      <c r="L20613" s="13"/>
    </row>
    <row r="20614" spans="2:12" hidden="1" outlineLevel="1">
      <c r="B20614" s="1600">
        <v>43801</v>
      </c>
      <c r="C20614" s="1732" t="s">
        <v>23</v>
      </c>
      <c r="D20614" s="1602">
        <v>10</v>
      </c>
      <c r="F20614" s="956" t="s">
        <v>11468</v>
      </c>
      <c r="G20614" s="1">
        <v>500</v>
      </c>
      <c r="K20614" s="13"/>
      <c r="L20614" s="13"/>
    </row>
    <row r="20615" spans="2:12" hidden="1" outlineLevel="1">
      <c r="B20615" s="1600">
        <v>43802</v>
      </c>
      <c r="C20615" s="1732" t="s">
        <v>2625</v>
      </c>
      <c r="D20615" s="1602">
        <v>220</v>
      </c>
      <c r="F20615" s="2001" t="s">
        <v>11469</v>
      </c>
      <c r="G20615" s="2001">
        <v>580</v>
      </c>
      <c r="K20615" s="13"/>
      <c r="L20615" s="13"/>
    </row>
    <row r="20616" spans="2:12" hidden="1" outlineLevel="1">
      <c r="B20616" s="1600">
        <v>43802</v>
      </c>
      <c r="C20616" s="1" t="s">
        <v>12</v>
      </c>
      <c r="D20616" s="2">
        <v>100</v>
      </c>
      <c r="F20616" s="2001" t="s">
        <v>11470</v>
      </c>
      <c r="G20616" s="2001">
        <v>372</v>
      </c>
      <c r="K20616" s="13"/>
      <c r="L20616" s="13"/>
    </row>
    <row r="20617" spans="2:12" hidden="1" outlineLevel="1">
      <c r="B20617" s="1600">
        <v>43802</v>
      </c>
      <c r="C20617" s="1754" t="s">
        <v>51</v>
      </c>
      <c r="D20617" s="1775">
        <v>370</v>
      </c>
      <c r="F20617" s="2001" t="s">
        <v>11471</v>
      </c>
      <c r="G20617" s="2001">
        <f>G20615-G20616</f>
        <v>208</v>
      </c>
      <c r="K20617" s="13"/>
      <c r="L20617" s="13"/>
    </row>
    <row r="20618" spans="2:12" hidden="1" outlineLevel="1">
      <c r="B20618" s="1600">
        <v>43802</v>
      </c>
      <c r="C20618" s="1732" t="s">
        <v>114</v>
      </c>
      <c r="D20618" s="1775">
        <v>110</v>
      </c>
      <c r="F20618" s="1" t="s">
        <v>11495</v>
      </c>
      <c r="G20618" s="1">
        <v>168</v>
      </c>
      <c r="H20618" s="1775"/>
      <c r="I20618" s="151"/>
      <c r="K20618" s="13"/>
      <c r="L20618" s="13"/>
    </row>
    <row r="20619" spans="2:12" hidden="1" outlineLevel="1">
      <c r="B20619" s="1600">
        <v>43802</v>
      </c>
      <c r="C20619" s="1" t="s">
        <v>18</v>
      </c>
      <c r="D20619" s="1755">
        <v>180</v>
      </c>
      <c r="F20619" s="1" t="s">
        <v>9601</v>
      </c>
      <c r="G20619" s="1">
        <v>40</v>
      </c>
      <c r="H20619" s="1775"/>
      <c r="K20619" s="13"/>
      <c r="L20619" s="13"/>
    </row>
    <row r="20620" spans="2:12" ht="30" hidden="1" outlineLevel="1">
      <c r="B20620" s="1600">
        <v>43802</v>
      </c>
      <c r="C20620" s="956" t="s">
        <v>81</v>
      </c>
      <c r="D20620" s="1738">
        <v>100</v>
      </c>
      <c r="F20620" s="2061" t="s">
        <v>11496</v>
      </c>
      <c r="G20620" s="192">
        <v>540</v>
      </c>
      <c r="H20620" s="1755"/>
      <c r="K20620" s="13"/>
      <c r="L20620" s="13"/>
    </row>
    <row r="20621" spans="2:12" hidden="1" outlineLevel="1">
      <c r="B20621" s="1600">
        <v>43803</v>
      </c>
      <c r="C20621" s="956" t="s">
        <v>525</v>
      </c>
      <c r="D20621" s="1738">
        <v>190</v>
      </c>
      <c r="F20621" s="1" t="s">
        <v>11598</v>
      </c>
      <c r="G20621" s="1">
        <v>1000</v>
      </c>
      <c r="H20621" s="1738"/>
      <c r="K20621" s="13"/>
      <c r="L20621" s="13"/>
    </row>
    <row r="20622" spans="2:12" hidden="1" outlineLevel="1">
      <c r="B20622" s="1600">
        <v>43803</v>
      </c>
      <c r="C20622" s="956" t="s">
        <v>11747</v>
      </c>
      <c r="D20622" s="1738">
        <v>300</v>
      </c>
      <c r="G20622" s="1">
        <f>SUM(G20620:G20621)</f>
        <v>1540</v>
      </c>
      <c r="H20622" s="1738"/>
      <c r="K20622" s="13"/>
      <c r="L20622" s="13"/>
    </row>
    <row r="20623" spans="2:12" hidden="1" outlineLevel="1">
      <c r="B20623" s="1600">
        <v>43803</v>
      </c>
      <c r="C20623" s="956" t="s">
        <v>246</v>
      </c>
      <c r="D20623" s="1738">
        <v>150</v>
      </c>
      <c r="F20623" s="1" t="s">
        <v>11599</v>
      </c>
      <c r="G20623" s="1">
        <v>440</v>
      </c>
      <c r="H20623" s="1738"/>
      <c r="K20623" s="13"/>
    </row>
    <row r="20624" spans="2:12" hidden="1" outlineLevel="1">
      <c r="B20624" s="1600">
        <v>43804</v>
      </c>
      <c r="C20624" s="956" t="s">
        <v>525</v>
      </c>
      <c r="D20624" s="1738">
        <v>170</v>
      </c>
      <c r="F20624" s="1" t="s">
        <v>9601</v>
      </c>
      <c r="G20624" s="212">
        <f>G20622-G20623</f>
        <v>1100</v>
      </c>
      <c r="H20624" s="1738"/>
      <c r="I20624" s="956"/>
      <c r="K20624" s="13"/>
    </row>
    <row r="20625" spans="2:11" hidden="1" outlineLevel="1">
      <c r="B20625" s="1600">
        <v>43804</v>
      </c>
      <c r="C20625" s="956" t="s">
        <v>525</v>
      </c>
      <c r="D20625" s="1738">
        <v>60</v>
      </c>
      <c r="H20625" s="1738"/>
      <c r="I20625" s="956"/>
      <c r="K20625" s="13"/>
    </row>
    <row r="20626" spans="2:11" hidden="1" outlineLevel="1">
      <c r="B20626" s="1600">
        <v>43805</v>
      </c>
      <c r="C20626" s="956" t="s">
        <v>525</v>
      </c>
      <c r="D20626" s="1738">
        <v>380</v>
      </c>
      <c r="F20626" s="795" t="s">
        <v>11658</v>
      </c>
      <c r="G20626" s="2109">
        <f>67*8</f>
        <v>536</v>
      </c>
      <c r="H20626" s="1738"/>
      <c r="I20626" s="956"/>
      <c r="K20626" s="13"/>
    </row>
    <row r="20627" spans="2:11" hidden="1" outlineLevel="1">
      <c r="B20627" s="1600">
        <v>43805</v>
      </c>
      <c r="C20627" s="956" t="s">
        <v>5333</v>
      </c>
      <c r="D20627" s="1738">
        <v>200</v>
      </c>
      <c r="F20627" s="2108"/>
      <c r="G20627" s="2109">
        <f>3*30</f>
        <v>90</v>
      </c>
      <c r="H20627" s="2"/>
      <c r="J20627" s="2"/>
      <c r="K20627" s="13"/>
    </row>
    <row r="20628" spans="2:11" hidden="1" outlineLevel="1">
      <c r="B20628" s="1600">
        <v>43805</v>
      </c>
      <c r="C20628" s="1754" t="s">
        <v>114</v>
      </c>
      <c r="D20628" s="1755">
        <v>90</v>
      </c>
      <c r="G20628" s="13">
        <f>SUM(G20626:G20627)</f>
        <v>626</v>
      </c>
      <c r="H20628" s="1755"/>
      <c r="I20628" s="956"/>
      <c r="K20628" s="13"/>
    </row>
    <row r="20629" spans="2:11" hidden="1" outlineLevel="1">
      <c r="B20629" s="1600">
        <v>43805</v>
      </c>
      <c r="C20629" s="1" t="s">
        <v>2853</v>
      </c>
      <c r="D20629" s="2">
        <v>1110</v>
      </c>
      <c r="F20629" s="1" t="s">
        <v>11694</v>
      </c>
      <c r="G20629" s="13">
        <f>G20624-G20628</f>
        <v>474</v>
      </c>
      <c r="H20629" s="1755"/>
      <c r="I20629" s="956"/>
      <c r="K20629" s="13"/>
    </row>
    <row r="20630" spans="2:11" hidden="1" outlineLevel="1">
      <c r="B20630" s="1600">
        <v>43805</v>
      </c>
      <c r="C20630" s="956" t="s">
        <v>7633</v>
      </c>
      <c r="D20630" s="1193">
        <v>6</v>
      </c>
      <c r="F20630" s="1732" t="s">
        <v>11695</v>
      </c>
      <c r="G20630" s="1602">
        <v>200</v>
      </c>
      <c r="H20630" s="1755"/>
      <c r="K20630" s="13"/>
    </row>
    <row r="20631" spans="2:11" hidden="1" outlineLevel="1">
      <c r="B20631" s="1600">
        <v>43805</v>
      </c>
      <c r="C20631" s="1732" t="s">
        <v>110</v>
      </c>
      <c r="D20631" s="1602">
        <v>34</v>
      </c>
      <c r="F20631" s="2111" t="s">
        <v>11693</v>
      </c>
      <c r="G20631" s="2112">
        <f>SUM(G20629:G20630)</f>
        <v>674</v>
      </c>
      <c r="H20631" s="1193"/>
      <c r="K20631" s="13"/>
    </row>
    <row r="20632" spans="2:11" hidden="1" outlineLevel="1">
      <c r="B20632" s="1600">
        <v>43806</v>
      </c>
      <c r="C20632" s="956" t="s">
        <v>11754</v>
      </c>
      <c r="D20632" s="1738">
        <v>140</v>
      </c>
      <c r="F20632" s="956" t="s">
        <v>11742</v>
      </c>
      <c r="G20632" s="1602">
        <v>200</v>
      </c>
      <c r="K20632" s="13"/>
    </row>
    <row r="20633" spans="2:11" hidden="1" outlineLevel="1">
      <c r="B20633" s="1600">
        <v>43806</v>
      </c>
      <c r="C20633" s="956" t="s">
        <v>11755</v>
      </c>
      <c r="D20633" s="1738">
        <v>400</v>
      </c>
      <c r="G20633" s="13">
        <f>SUM(G20631:G20632)</f>
        <v>874</v>
      </c>
      <c r="K20633" s="13"/>
    </row>
    <row r="20634" spans="2:11" hidden="1" outlineLevel="1">
      <c r="B20634" s="1600">
        <v>43806</v>
      </c>
      <c r="C20634" s="1754" t="s">
        <v>11756</v>
      </c>
      <c r="D20634" s="1755">
        <v>50</v>
      </c>
      <c r="F20634" s="1" t="s">
        <v>11740</v>
      </c>
      <c r="G20634" s="13">
        <f>(39*8)+(1*20)</f>
        <v>332</v>
      </c>
      <c r="K20634" s="13"/>
    </row>
    <row r="20635" spans="2:11" hidden="1" outlineLevel="1">
      <c r="B20635" s="1600">
        <v>43806</v>
      </c>
      <c r="C20635" s="1" t="s">
        <v>2556</v>
      </c>
      <c r="D20635" s="2">
        <v>250</v>
      </c>
      <c r="G20635" s="2160">
        <f>G20633-G20634</f>
        <v>542</v>
      </c>
    </row>
    <row r="20636" spans="2:11" hidden="1" outlineLevel="1">
      <c r="B20636" s="1600">
        <v>43806</v>
      </c>
      <c r="C20636" s="1" t="s">
        <v>187</v>
      </c>
      <c r="D20636" s="2">
        <v>50</v>
      </c>
      <c r="F20636" s="1" t="s">
        <v>11785</v>
      </c>
      <c r="G20636" s="13">
        <v>270</v>
      </c>
    </row>
    <row r="20637" spans="2:11" hidden="1" outlineLevel="1">
      <c r="B20637" s="1600">
        <v>43806</v>
      </c>
      <c r="C20637" s="956" t="s">
        <v>58</v>
      </c>
      <c r="D20637" s="1193">
        <v>30</v>
      </c>
      <c r="G20637" s="2160">
        <f>G20635-G20636</f>
        <v>272</v>
      </c>
      <c r="K20637" s="13"/>
    </row>
    <row r="20638" spans="2:11" hidden="1" outlineLevel="1">
      <c r="B20638" s="1600">
        <v>43806</v>
      </c>
      <c r="C20638" s="1732" t="s">
        <v>525</v>
      </c>
      <c r="D20638" s="1602">
        <v>70</v>
      </c>
      <c r="F20638" s="1" t="s">
        <v>11786</v>
      </c>
      <c r="G20638" s="13">
        <v>200</v>
      </c>
    </row>
    <row r="20639" spans="2:11" hidden="1" outlineLevel="1">
      <c r="B20639" s="1600">
        <v>43806</v>
      </c>
      <c r="C20639" s="1732" t="s">
        <v>7162</v>
      </c>
      <c r="D20639" s="1602">
        <v>230</v>
      </c>
      <c r="F20639" s="1" t="s">
        <v>9601</v>
      </c>
      <c r="G20639" s="2160">
        <f>G20637+G20638</f>
        <v>472</v>
      </c>
    </row>
    <row r="20640" spans="2:11" hidden="1" outlineLevel="1">
      <c r="B20640" s="1600">
        <v>43807</v>
      </c>
      <c r="C20640" s="1732" t="s">
        <v>18</v>
      </c>
      <c r="D20640" s="2">
        <v>50</v>
      </c>
      <c r="F20640" s="795">
        <v>43826</v>
      </c>
    </row>
    <row r="20641" spans="2:11" hidden="1" outlineLevel="1">
      <c r="B20641" s="1600">
        <v>43807</v>
      </c>
      <c r="C20641" s="956" t="s">
        <v>23</v>
      </c>
      <c r="D20641" s="1193">
        <v>200</v>
      </c>
      <c r="I20641" s="72"/>
      <c r="K20641" s="2"/>
    </row>
    <row r="20642" spans="2:11" hidden="1" outlineLevel="1">
      <c r="B20642" s="1600">
        <v>43808</v>
      </c>
      <c r="C20642" s="1732" t="s">
        <v>525</v>
      </c>
      <c r="D20642" s="1602">
        <v>200</v>
      </c>
      <c r="I20642" s="32"/>
      <c r="K20642" s="2"/>
    </row>
    <row r="20643" spans="2:11" hidden="1" outlineLevel="1">
      <c r="B20643" s="1600">
        <v>43808</v>
      </c>
      <c r="C20643" s="1732" t="s">
        <v>23</v>
      </c>
      <c r="D20643" s="1602">
        <v>225</v>
      </c>
    </row>
    <row r="20644" spans="2:11" hidden="1" outlineLevel="1">
      <c r="B20644" s="1600">
        <v>43808</v>
      </c>
      <c r="C20644" s="1732" t="s">
        <v>11760</v>
      </c>
      <c r="D20644" s="1602">
        <v>30</v>
      </c>
      <c r="F20644" s="2168"/>
    </row>
    <row r="20645" spans="2:11" hidden="1" outlineLevel="1">
      <c r="B20645" s="1600">
        <v>43808</v>
      </c>
      <c r="C20645" s="1732" t="s">
        <v>7169</v>
      </c>
      <c r="D20645" s="1602">
        <v>20</v>
      </c>
    </row>
    <row r="20646" spans="2:11" hidden="1" outlineLevel="1">
      <c r="B20646" s="1600">
        <v>43808</v>
      </c>
      <c r="C20646" s="1" t="s">
        <v>366</v>
      </c>
      <c r="D20646" s="2">
        <v>120</v>
      </c>
    </row>
    <row r="20647" spans="2:11" hidden="1" outlineLevel="1">
      <c r="B20647" s="1600">
        <v>43808</v>
      </c>
      <c r="C20647" s="1732" t="s">
        <v>80</v>
      </c>
      <c r="D20647" s="1775">
        <v>110</v>
      </c>
    </row>
    <row r="20648" spans="2:11" hidden="1" outlineLevel="1">
      <c r="B20648" s="1600">
        <v>43808</v>
      </c>
      <c r="C20648" s="1" t="s">
        <v>246</v>
      </c>
      <c r="D20648" s="2">
        <v>110</v>
      </c>
    </row>
    <row r="20649" spans="2:11" hidden="1" outlineLevel="1">
      <c r="B20649" s="1600">
        <v>43810</v>
      </c>
      <c r="C20649" s="1754" t="s">
        <v>525</v>
      </c>
      <c r="D20649" s="1755">
        <v>225</v>
      </c>
      <c r="H20649" s="2"/>
      <c r="I20649" s="2"/>
    </row>
    <row r="20650" spans="2:11" hidden="1" outlineLevel="1">
      <c r="B20650" s="1600">
        <v>43810</v>
      </c>
      <c r="C20650" s="1754" t="s">
        <v>246</v>
      </c>
      <c r="D20650" s="1755">
        <v>120</v>
      </c>
      <c r="H20650" s="2"/>
      <c r="I20650" s="2"/>
    </row>
    <row r="20651" spans="2:11" hidden="1" outlineLevel="1">
      <c r="B20651" s="1600">
        <v>43810</v>
      </c>
      <c r="C20651" s="1754" t="s">
        <v>114</v>
      </c>
      <c r="D20651" s="1755">
        <v>120</v>
      </c>
      <c r="H20651" s="2"/>
      <c r="I20651" s="2"/>
    </row>
    <row r="20652" spans="2:11" hidden="1" outlineLevel="1">
      <c r="B20652" s="1600">
        <v>43810</v>
      </c>
      <c r="C20652" s="1" t="s">
        <v>6352</v>
      </c>
      <c r="D20652" s="1755">
        <v>170</v>
      </c>
      <c r="H20652" s="2"/>
      <c r="I20652" s="2"/>
    </row>
    <row r="20653" spans="2:11" hidden="1" outlineLevel="1">
      <c r="B20653" s="1600">
        <v>43810</v>
      </c>
      <c r="C20653" s="1754" t="s">
        <v>51</v>
      </c>
      <c r="D20653" s="1755">
        <v>170</v>
      </c>
      <c r="H20653" s="2"/>
      <c r="I20653" s="2"/>
    </row>
    <row r="20654" spans="2:11" hidden="1" outlineLevel="1">
      <c r="B20654" s="1600">
        <v>43811</v>
      </c>
      <c r="C20654" s="956" t="s">
        <v>525</v>
      </c>
      <c r="D20654" s="1193">
        <v>400</v>
      </c>
      <c r="H20654" s="2"/>
      <c r="I20654" s="2"/>
    </row>
    <row r="20655" spans="2:11" hidden="1" outlineLevel="1">
      <c r="B20655" s="1600">
        <v>43811</v>
      </c>
      <c r="C20655" s="1732" t="s">
        <v>51</v>
      </c>
      <c r="D20655" s="1602">
        <v>50</v>
      </c>
      <c r="H20655" s="2"/>
      <c r="I20655" s="2"/>
    </row>
    <row r="20656" spans="2:11" hidden="1" outlineLevel="1">
      <c r="B20656" s="1600">
        <v>43811</v>
      </c>
      <c r="C20656" s="1732" t="s">
        <v>59</v>
      </c>
      <c r="D20656" s="1602">
        <v>200</v>
      </c>
      <c r="F20656" s="956"/>
      <c r="G20656" s="1193"/>
      <c r="H20656" s="2"/>
    </row>
    <row r="20657" spans="2:8" hidden="1" outlineLevel="1">
      <c r="B20657" s="1600">
        <v>43811</v>
      </c>
      <c r="C20657" s="1732" t="s">
        <v>246</v>
      </c>
      <c r="D20657" s="1602">
        <v>70</v>
      </c>
      <c r="F20657" s="1722"/>
      <c r="G20657" s="1728"/>
      <c r="H20657" s="2"/>
    </row>
    <row r="20658" spans="2:8" hidden="1" outlineLevel="1">
      <c r="B20658" s="1600">
        <v>43812</v>
      </c>
      <c r="C20658" s="1732" t="s">
        <v>525</v>
      </c>
      <c r="D20658" s="1602">
        <v>220</v>
      </c>
      <c r="F20658" s="956"/>
      <c r="G20658" s="1193"/>
      <c r="H20658" s="7"/>
    </row>
    <row r="20659" spans="2:8" hidden="1" outlineLevel="1">
      <c r="B20659" s="1600">
        <v>43813</v>
      </c>
      <c r="C20659" s="1" t="s">
        <v>187</v>
      </c>
      <c r="D20659" s="2">
        <v>290</v>
      </c>
      <c r="F20659" s="1722"/>
      <c r="G20659" s="1728"/>
      <c r="H20659" s="7"/>
    </row>
    <row r="20660" spans="2:8" hidden="1" outlineLevel="1">
      <c r="B20660" s="1600">
        <v>43813</v>
      </c>
      <c r="C20660" s="1732" t="s">
        <v>5295</v>
      </c>
      <c r="D20660" s="1775">
        <v>90</v>
      </c>
      <c r="F20660" s="956"/>
      <c r="G20660" s="956"/>
      <c r="H20660" s="7"/>
    </row>
    <row r="20661" spans="2:8" hidden="1" outlineLevel="1">
      <c r="B20661" s="1600">
        <v>43813</v>
      </c>
      <c r="C20661" s="1" t="s">
        <v>11773</v>
      </c>
      <c r="D20661" s="2">
        <v>30</v>
      </c>
      <c r="F20661" s="1193"/>
      <c r="G20661" s="1193"/>
    </row>
    <row r="20662" spans="2:8" hidden="1" outlineLevel="1">
      <c r="B20662" s="1600">
        <v>43813</v>
      </c>
      <c r="C20662" s="1754" t="s">
        <v>8263</v>
      </c>
      <c r="D20662" s="1755">
        <v>1500</v>
      </c>
    </row>
    <row r="20663" spans="2:8" hidden="1" outlineLevel="1">
      <c r="B20663" s="1600">
        <v>43813</v>
      </c>
      <c r="C20663" s="1754" t="s">
        <v>222</v>
      </c>
      <c r="D20663" s="1755">
        <v>500</v>
      </c>
    </row>
    <row r="20664" spans="2:8" hidden="1" outlineLevel="1">
      <c r="B20664" s="1600">
        <v>43813</v>
      </c>
      <c r="C20664" s="956" t="s">
        <v>175</v>
      </c>
      <c r="D20664" s="1193">
        <v>200</v>
      </c>
    </row>
    <row r="20665" spans="2:8" hidden="1" outlineLevel="1">
      <c r="B20665" s="1600">
        <v>43813</v>
      </c>
      <c r="C20665" s="1732" t="s">
        <v>114</v>
      </c>
      <c r="D20665" s="1602">
        <v>140</v>
      </c>
      <c r="F20665" s="956"/>
      <c r="G20665" s="1193"/>
    </row>
    <row r="20666" spans="2:8" hidden="1" outlineLevel="1">
      <c r="B20666" s="1600">
        <v>43813</v>
      </c>
      <c r="C20666" s="1732" t="s">
        <v>2401</v>
      </c>
      <c r="D20666" s="1775">
        <v>100</v>
      </c>
      <c r="F20666" s="956"/>
      <c r="G20666" s="1193"/>
    </row>
    <row r="20667" spans="2:8" hidden="1" outlineLevel="1">
      <c r="B20667" s="1600">
        <v>43813</v>
      </c>
      <c r="C20667" s="1" t="s">
        <v>11776</v>
      </c>
      <c r="D20667" s="2">
        <v>100</v>
      </c>
      <c r="F20667" s="1193"/>
      <c r="G20667" s="1193"/>
    </row>
    <row r="20668" spans="2:8" hidden="1" outlineLevel="1">
      <c r="B20668" s="1600">
        <v>43813</v>
      </c>
      <c r="C20668" s="1754" t="s">
        <v>850</v>
      </c>
      <c r="D20668" s="1755">
        <v>90</v>
      </c>
      <c r="F20668" s="956"/>
      <c r="G20668" s="956"/>
    </row>
    <row r="20669" spans="2:8" hidden="1" outlineLevel="1">
      <c r="B20669" s="1600">
        <v>43813</v>
      </c>
      <c r="C20669" s="1754" t="s">
        <v>8255</v>
      </c>
      <c r="D20669" s="1755">
        <v>550</v>
      </c>
      <c r="F20669" s="1193"/>
      <c r="G20669" s="956"/>
    </row>
    <row r="20670" spans="2:8" hidden="1" outlineLevel="1">
      <c r="B20670" s="1600">
        <v>43814</v>
      </c>
      <c r="C20670" s="1732" t="s">
        <v>59</v>
      </c>
      <c r="D20670" s="1775">
        <v>320</v>
      </c>
      <c r="F20670" s="1730"/>
      <c r="G20670" s="1193"/>
    </row>
    <row r="20671" spans="2:8" hidden="1" outlineLevel="1">
      <c r="B20671" s="1600">
        <v>43814</v>
      </c>
      <c r="C20671" s="1" t="s">
        <v>246</v>
      </c>
      <c r="D20671" s="2">
        <v>100</v>
      </c>
      <c r="F20671" s="956"/>
      <c r="G20671" s="956"/>
    </row>
    <row r="20672" spans="2:8" hidden="1" outlineLevel="1">
      <c r="B20672" s="1600">
        <v>43814</v>
      </c>
      <c r="C20672" s="1754" t="s">
        <v>5295</v>
      </c>
      <c r="D20672" s="1755">
        <v>70</v>
      </c>
      <c r="F20672" s="956"/>
      <c r="G20672" s="1193"/>
    </row>
    <row r="20673" spans="2:15" hidden="1" outlineLevel="1">
      <c r="B20673" s="1600">
        <v>43814</v>
      </c>
      <c r="C20673" s="1754" t="s">
        <v>4849</v>
      </c>
      <c r="D20673" s="1755">
        <v>430</v>
      </c>
      <c r="F20673" s="1731"/>
      <c r="G20673" s="1193"/>
    </row>
    <row r="20674" spans="2:15" hidden="1" outlineLevel="1">
      <c r="B20674" s="1600">
        <v>43815</v>
      </c>
      <c r="C20674" s="1754" t="s">
        <v>525</v>
      </c>
      <c r="D20674" s="1755">
        <v>230</v>
      </c>
      <c r="F20674" s="956"/>
      <c r="G20674" s="956"/>
    </row>
    <row r="20675" spans="2:15" hidden="1" outlineLevel="1">
      <c r="B20675" s="1600">
        <v>43815</v>
      </c>
      <c r="C20675" s="1" t="s">
        <v>173</v>
      </c>
      <c r="D20675" s="2">
        <v>130</v>
      </c>
      <c r="F20675" s="956"/>
      <c r="G20675" s="1193"/>
      <c r="H20675" s="2"/>
      <c r="J20675"/>
      <c r="K20675"/>
      <c r="L20675"/>
      <c r="M20675"/>
      <c r="N20675"/>
      <c r="O20675"/>
    </row>
    <row r="20676" spans="2:15" hidden="1" outlineLevel="1">
      <c r="B20676" s="1600">
        <v>43816</v>
      </c>
      <c r="C20676" s="956" t="s">
        <v>525</v>
      </c>
      <c r="D20676" s="1193">
        <v>270</v>
      </c>
      <c r="F20676" s="1722"/>
      <c r="G20676" s="1728"/>
      <c r="H20676" s="2"/>
    </row>
    <row r="20677" spans="2:15" hidden="1" outlineLevel="1">
      <c r="B20677" s="1600">
        <v>43816</v>
      </c>
      <c r="C20677" s="1732" t="s">
        <v>23</v>
      </c>
      <c r="D20677" s="1775">
        <v>90</v>
      </c>
      <c r="F20677" s="956"/>
      <c r="G20677" s="1193"/>
      <c r="H20677" s="7"/>
      <c r="K20677" s="2"/>
    </row>
    <row r="20678" spans="2:15" hidden="1" outlineLevel="1">
      <c r="B20678" s="1600">
        <v>43816</v>
      </c>
      <c r="C20678" s="1" t="s">
        <v>111</v>
      </c>
      <c r="D20678" s="2">
        <v>50</v>
      </c>
      <c r="F20678" s="1722"/>
      <c r="G20678" s="1728"/>
      <c r="H20678" s="7"/>
      <c r="K20678" s="2"/>
    </row>
    <row r="20679" spans="2:15" hidden="1" outlineLevel="1">
      <c r="B20679" s="1600">
        <v>43817</v>
      </c>
      <c r="C20679" s="1732" t="s">
        <v>525</v>
      </c>
      <c r="D20679" s="1602">
        <v>160</v>
      </c>
      <c r="F20679" s="956"/>
      <c r="G20679" s="956"/>
      <c r="H20679" s="7"/>
    </row>
    <row r="20680" spans="2:15" hidden="1" outlineLevel="1">
      <c r="B20680" s="1600">
        <v>43817</v>
      </c>
      <c r="C20680" s="1" t="s">
        <v>114</v>
      </c>
      <c r="D20680" s="2">
        <v>60</v>
      </c>
      <c r="F20680" s="1193"/>
      <c r="G20680" s="1193"/>
    </row>
    <row r="20681" spans="2:15" hidden="1" outlineLevel="1">
      <c r="B20681" s="1600">
        <v>43818</v>
      </c>
      <c r="C20681" s="1" t="s">
        <v>525</v>
      </c>
      <c r="D20681" s="2">
        <v>200</v>
      </c>
    </row>
    <row r="20682" spans="2:15" hidden="1" outlineLevel="1">
      <c r="B20682" s="1600">
        <v>43818</v>
      </c>
      <c r="C20682" s="1" t="s">
        <v>516</v>
      </c>
      <c r="D20682" s="2">
        <v>60</v>
      </c>
    </row>
    <row r="20683" spans="2:15" hidden="1" outlineLevel="1">
      <c r="B20683" s="1600">
        <v>43819</v>
      </c>
      <c r="C20683" s="1" t="s">
        <v>525</v>
      </c>
      <c r="D20683" s="2">
        <v>200</v>
      </c>
    </row>
    <row r="20684" spans="2:15" hidden="1" outlineLevel="1">
      <c r="B20684" s="1600">
        <v>43819</v>
      </c>
      <c r="C20684" s="1" t="s">
        <v>9906</v>
      </c>
      <c r="D20684" s="2">
        <v>40</v>
      </c>
      <c r="F20684" s="956"/>
      <c r="G20684" s="1193"/>
    </row>
    <row r="20685" spans="2:15" hidden="1" outlineLevel="1">
      <c r="B20685" s="1600">
        <v>43820</v>
      </c>
      <c r="C20685" s="1732" t="s">
        <v>367</v>
      </c>
      <c r="D20685" s="1602">
        <v>5</v>
      </c>
      <c r="F20685" s="956"/>
      <c r="G20685" s="1193"/>
    </row>
    <row r="20686" spans="2:15" hidden="1" outlineLevel="1">
      <c r="B20686" s="1600">
        <v>43820</v>
      </c>
      <c r="C20686" s="1061" t="s">
        <v>64</v>
      </c>
      <c r="D20686" s="1415">
        <v>2800</v>
      </c>
      <c r="F20686" s="1193"/>
      <c r="G20686" s="1193"/>
    </row>
    <row r="20687" spans="2:15" hidden="1" outlineLevel="1">
      <c r="B20687" s="1600">
        <v>43820</v>
      </c>
      <c r="C20687" s="1061" t="s">
        <v>205</v>
      </c>
      <c r="D20687" s="1415">
        <v>220</v>
      </c>
      <c r="F20687" s="956"/>
      <c r="G20687" s="956"/>
    </row>
    <row r="20688" spans="2:15" hidden="1" outlineLevel="1">
      <c r="B20688" s="1600">
        <v>43820</v>
      </c>
      <c r="C20688" s="956" t="s">
        <v>187</v>
      </c>
      <c r="D20688" s="1775">
        <v>110</v>
      </c>
      <c r="F20688" s="1193"/>
      <c r="G20688" s="956"/>
    </row>
    <row r="20689" spans="2:10" hidden="1" outlineLevel="1">
      <c r="B20689" s="1600">
        <v>43820</v>
      </c>
      <c r="C20689" s="1754" t="s">
        <v>977</v>
      </c>
      <c r="D20689" s="1755">
        <v>100</v>
      </c>
      <c r="F20689" s="956"/>
      <c r="G20689" s="1193"/>
      <c r="H20689" s="2"/>
    </row>
    <row r="20690" spans="2:10" hidden="1" outlineLevel="1">
      <c r="B20690" s="1600">
        <v>43820</v>
      </c>
      <c r="C20690" s="956" t="s">
        <v>3043</v>
      </c>
      <c r="D20690" s="1193">
        <v>140</v>
      </c>
      <c r="F20690" s="1722"/>
      <c r="G20690" s="1728"/>
      <c r="H20690" s="2"/>
    </row>
    <row r="20691" spans="2:10" hidden="1" outlineLevel="1">
      <c r="B20691" s="1600">
        <v>43820</v>
      </c>
      <c r="C20691" s="1" t="s">
        <v>2318</v>
      </c>
      <c r="D20691" s="2">
        <v>5</v>
      </c>
      <c r="F20691" s="956"/>
      <c r="G20691" s="1193"/>
      <c r="H20691" s="7"/>
    </row>
    <row r="20692" spans="2:10" hidden="1" outlineLevel="1">
      <c r="B20692" s="1600">
        <v>43820</v>
      </c>
      <c r="C20692" s="1" t="s">
        <v>57</v>
      </c>
      <c r="D20692" s="2">
        <v>200</v>
      </c>
      <c r="F20692" s="1722"/>
      <c r="G20692" s="1728"/>
      <c r="H20692" s="7"/>
    </row>
    <row r="20693" spans="2:10" hidden="1" outlineLevel="1">
      <c r="B20693" s="1600">
        <v>43820</v>
      </c>
      <c r="C20693" s="956" t="s">
        <v>173</v>
      </c>
      <c r="D20693" s="1602">
        <v>110</v>
      </c>
      <c r="F20693" s="956"/>
      <c r="G20693" s="956"/>
      <c r="H20693" s="7"/>
    </row>
    <row r="20694" spans="2:10" hidden="1" outlineLevel="1">
      <c r="B20694" s="1600">
        <v>43820</v>
      </c>
      <c r="C20694" s="1" t="s">
        <v>901</v>
      </c>
      <c r="D20694" s="2">
        <v>20</v>
      </c>
      <c r="F20694" s="1193"/>
      <c r="G20694" s="1193"/>
    </row>
    <row r="20695" spans="2:10" hidden="1" outlineLevel="1">
      <c r="B20695" s="1600">
        <v>43820</v>
      </c>
      <c r="C20695" s="1" t="s">
        <v>11288</v>
      </c>
      <c r="D20695" s="2">
        <v>100</v>
      </c>
    </row>
    <row r="20696" spans="2:10" hidden="1" outlineLevel="1">
      <c r="B20696" s="1600">
        <v>43820</v>
      </c>
      <c r="C20696" s="1" t="s">
        <v>23</v>
      </c>
      <c r="D20696" s="2">
        <v>200</v>
      </c>
    </row>
    <row r="20697" spans="2:10" hidden="1" outlineLevel="1">
      <c r="B20697" s="1600">
        <v>43821</v>
      </c>
      <c r="C20697" s="1" t="s">
        <v>6</v>
      </c>
      <c r="D20697" s="2">
        <v>30</v>
      </c>
    </row>
    <row r="20698" spans="2:10" hidden="1" outlineLevel="1">
      <c r="B20698" s="1600">
        <v>43821</v>
      </c>
      <c r="C20698" s="1" t="s">
        <v>6213</v>
      </c>
      <c r="D20698" s="2">
        <v>200</v>
      </c>
      <c r="F20698" s="956"/>
      <c r="G20698" s="1193"/>
      <c r="J20698" s="7"/>
    </row>
    <row r="20699" spans="2:10" hidden="1" outlineLevel="1">
      <c r="B20699" s="1600">
        <v>43821</v>
      </c>
      <c r="C20699" s="1061" t="s">
        <v>525</v>
      </c>
      <c r="D20699" s="1415">
        <v>370</v>
      </c>
      <c r="F20699" s="956"/>
      <c r="G20699" s="1193"/>
      <c r="J20699" s="7"/>
    </row>
    <row r="20700" spans="2:10" hidden="1" outlineLevel="1">
      <c r="B20700" s="1600">
        <v>43821</v>
      </c>
      <c r="C20700" s="1061" t="s">
        <v>114</v>
      </c>
      <c r="D20700" s="1415">
        <v>100</v>
      </c>
      <c r="F20700" s="956"/>
      <c r="G20700" s="1193"/>
      <c r="H20700" s="2"/>
    </row>
    <row r="20701" spans="2:10" hidden="1" outlineLevel="1">
      <c r="B20701" s="1600">
        <v>43822</v>
      </c>
      <c r="C20701" s="956" t="s">
        <v>525</v>
      </c>
      <c r="D20701" s="1193">
        <v>190</v>
      </c>
      <c r="F20701" s="1722"/>
      <c r="G20701" s="1728"/>
      <c r="H20701" s="2"/>
    </row>
    <row r="20702" spans="2:10" hidden="1" outlineLevel="1">
      <c r="B20702" s="1600">
        <v>43822</v>
      </c>
      <c r="C20702" s="1061" t="s">
        <v>5687</v>
      </c>
      <c r="D20702" s="1415">
        <v>140</v>
      </c>
      <c r="F20702" s="956"/>
      <c r="G20702" s="1193"/>
      <c r="H20702" s="7"/>
    </row>
    <row r="20703" spans="2:10" hidden="1" outlineLevel="1">
      <c r="B20703" s="1600">
        <v>43822</v>
      </c>
      <c r="C20703" s="956" t="s">
        <v>7162</v>
      </c>
      <c r="D20703" s="1193">
        <v>2680</v>
      </c>
      <c r="F20703" s="1722"/>
      <c r="G20703" s="1728"/>
      <c r="H20703" s="7"/>
    </row>
    <row r="20704" spans="2:10" hidden="1" outlineLevel="1">
      <c r="B20704" s="1600">
        <v>43822</v>
      </c>
      <c r="C20704" s="1061" t="s">
        <v>23</v>
      </c>
      <c r="D20704" s="1415">
        <v>120</v>
      </c>
      <c r="F20704" s="956"/>
      <c r="G20704" s="956"/>
      <c r="H20704" s="7"/>
    </row>
    <row r="20705" spans="2:7" hidden="1" outlineLevel="1">
      <c r="B20705" s="1600">
        <v>43823</v>
      </c>
      <c r="C20705" s="1061" t="s">
        <v>525</v>
      </c>
      <c r="D20705" s="1415">
        <v>150</v>
      </c>
      <c r="F20705" s="1193"/>
      <c r="G20705" s="1193"/>
    </row>
    <row r="20706" spans="2:7" hidden="1" outlineLevel="1">
      <c r="B20706" s="1600">
        <v>43823</v>
      </c>
      <c r="C20706" s="956" t="s">
        <v>114</v>
      </c>
      <c r="D20706" s="1775">
        <v>40</v>
      </c>
    </row>
    <row r="20707" spans="2:7" hidden="1" outlineLevel="1">
      <c r="B20707" s="1600">
        <v>43823</v>
      </c>
      <c r="C20707" s="1754" t="s">
        <v>12</v>
      </c>
      <c r="D20707" s="1755">
        <v>50</v>
      </c>
    </row>
    <row r="20708" spans="2:7" hidden="1" outlineLevel="1">
      <c r="B20708" s="1600">
        <v>43823</v>
      </c>
      <c r="C20708" s="956" t="s">
        <v>525</v>
      </c>
      <c r="D20708" s="1193">
        <v>290</v>
      </c>
    </row>
    <row r="20709" spans="2:7" hidden="1" outlineLevel="1">
      <c r="B20709" s="1600">
        <v>43824</v>
      </c>
      <c r="C20709" s="1732" t="s">
        <v>11845</v>
      </c>
      <c r="D20709" s="1602">
        <v>4800</v>
      </c>
      <c r="F20709" s="956"/>
      <c r="G20709" s="1193"/>
    </row>
    <row r="20710" spans="2:7" hidden="1" outlineLevel="1">
      <c r="B20710" s="1600">
        <v>43824</v>
      </c>
      <c r="C20710" s="1732" t="s">
        <v>11846</v>
      </c>
      <c r="D20710" s="1602">
        <v>2240</v>
      </c>
      <c r="F20710" s="956"/>
      <c r="G20710" s="1193"/>
    </row>
    <row r="20711" spans="2:7" hidden="1" outlineLevel="1">
      <c r="B20711" s="1600">
        <v>43824</v>
      </c>
      <c r="C20711" s="1" t="s">
        <v>11847</v>
      </c>
      <c r="D20711" s="2">
        <v>70</v>
      </c>
      <c r="F20711" s="1193"/>
      <c r="G20711" s="1193"/>
    </row>
    <row r="20712" spans="2:7" hidden="1" outlineLevel="1">
      <c r="B20712" s="1600">
        <v>43824</v>
      </c>
      <c r="C20712" s="1" t="s">
        <v>110</v>
      </c>
      <c r="D20712" s="2">
        <v>120</v>
      </c>
      <c r="F20712" s="956"/>
      <c r="G20712" s="956"/>
    </row>
    <row r="20713" spans="2:7" hidden="1" outlineLevel="1">
      <c r="B20713" s="1600">
        <v>43824</v>
      </c>
      <c r="C20713" s="1061" t="s">
        <v>525</v>
      </c>
      <c r="D20713" s="1415">
        <v>220</v>
      </c>
      <c r="F20713" s="1193"/>
      <c r="G20713" s="956"/>
    </row>
    <row r="20714" spans="2:7" hidden="1" outlineLevel="1">
      <c r="B20714" s="1600">
        <v>43824</v>
      </c>
      <c r="C20714" s="956" t="s">
        <v>11848</v>
      </c>
      <c r="D20714" s="1775">
        <v>500</v>
      </c>
      <c r="F20714" s="1730"/>
      <c r="G20714" s="1193"/>
    </row>
    <row r="20715" spans="2:7" hidden="1" outlineLevel="1">
      <c r="B20715" s="1600">
        <v>43824</v>
      </c>
      <c r="C20715" s="1754" t="s">
        <v>12</v>
      </c>
      <c r="D20715" s="1755">
        <v>400</v>
      </c>
    </row>
    <row r="20716" spans="2:7" hidden="1" outlineLevel="1">
      <c r="B20716" s="1600">
        <v>43824</v>
      </c>
      <c r="C20716" s="956" t="s">
        <v>11849</v>
      </c>
      <c r="D20716" s="1193">
        <v>520</v>
      </c>
    </row>
    <row r="20717" spans="2:7" hidden="1" outlineLevel="1">
      <c r="B20717" s="1600">
        <v>43824</v>
      </c>
      <c r="C20717" s="956" t="s">
        <v>23</v>
      </c>
      <c r="D20717" s="1602">
        <v>90</v>
      </c>
    </row>
    <row r="20718" spans="2:7" hidden="1" outlineLevel="1">
      <c r="B20718" s="1600">
        <v>43824</v>
      </c>
      <c r="C20718" s="956" t="s">
        <v>5333</v>
      </c>
      <c r="D20718" s="1602">
        <v>100</v>
      </c>
    </row>
    <row r="20719" spans="2:7" hidden="1" outlineLevel="1">
      <c r="B20719" s="1600">
        <v>43825</v>
      </c>
      <c r="C20719" s="1" t="s">
        <v>525</v>
      </c>
      <c r="D20719" s="2">
        <v>2700</v>
      </c>
    </row>
    <row r="20720" spans="2:7" hidden="1" outlineLevel="1">
      <c r="B20720" s="1600">
        <v>43825</v>
      </c>
      <c r="C20720" s="1732" t="s">
        <v>12</v>
      </c>
      <c r="D20720" s="1602">
        <v>50</v>
      </c>
    </row>
    <row r="20721" spans="2:4" hidden="1" outlineLevel="1">
      <c r="B20721" s="1600">
        <v>43825</v>
      </c>
      <c r="C20721" s="236" t="s">
        <v>401</v>
      </c>
      <c r="D20721" s="1415">
        <v>40</v>
      </c>
    </row>
    <row r="20722" spans="2:4" hidden="1" outlineLevel="1">
      <c r="B20722" s="1600">
        <v>43826</v>
      </c>
      <c r="C20722" s="1" t="s">
        <v>224</v>
      </c>
      <c r="D20722" s="1415">
        <v>10</v>
      </c>
    </row>
    <row r="20723" spans="2:4" hidden="1" outlineLevel="1">
      <c r="B20723" s="1600">
        <v>43826</v>
      </c>
      <c r="C20723" s="236" t="s">
        <v>2330</v>
      </c>
      <c r="D20723" s="70">
        <v>20</v>
      </c>
    </row>
    <row r="20724" spans="2:4" hidden="1" outlineLevel="1">
      <c r="B20724" s="1600">
        <v>43826</v>
      </c>
      <c r="C20724" s="236" t="s">
        <v>23</v>
      </c>
      <c r="D20724" s="70">
        <v>230</v>
      </c>
    </row>
    <row r="20725" spans="2:4" hidden="1" outlineLevel="1">
      <c r="B20725" s="1600">
        <v>43827</v>
      </c>
      <c r="C20725" s="236" t="s">
        <v>187</v>
      </c>
      <c r="D20725" s="70">
        <v>135</v>
      </c>
    </row>
    <row r="20726" spans="2:4" hidden="1" outlineLevel="1">
      <c r="B20726" s="1600">
        <v>43827</v>
      </c>
      <c r="C20726" s="236" t="s">
        <v>516</v>
      </c>
      <c r="D20726" s="70">
        <v>55</v>
      </c>
    </row>
    <row r="20727" spans="2:4" hidden="1" outlineLevel="1">
      <c r="B20727" s="1600">
        <v>43827</v>
      </c>
      <c r="C20727" s="236" t="s">
        <v>51</v>
      </c>
      <c r="D20727" s="70">
        <v>320</v>
      </c>
    </row>
    <row r="20728" spans="2:4" hidden="1" outlineLevel="1">
      <c r="B20728" s="1600">
        <v>43827</v>
      </c>
      <c r="C20728" s="236" t="s">
        <v>456</v>
      </c>
      <c r="D20728" s="70">
        <v>100</v>
      </c>
    </row>
    <row r="20729" spans="2:4" hidden="1" outlineLevel="1">
      <c r="B20729" s="1600">
        <v>43827</v>
      </c>
      <c r="C20729" s="236" t="s">
        <v>80</v>
      </c>
      <c r="D20729" s="70">
        <v>50</v>
      </c>
    </row>
    <row r="20730" spans="2:4" hidden="1" outlineLevel="1">
      <c r="B20730" s="1600">
        <v>43827</v>
      </c>
      <c r="C20730" s="236" t="s">
        <v>401</v>
      </c>
      <c r="D20730" s="70">
        <v>20</v>
      </c>
    </row>
    <row r="20731" spans="2:4" hidden="1" outlineLevel="1">
      <c r="B20731" s="1600">
        <v>43827</v>
      </c>
      <c r="C20731" s="236" t="s">
        <v>18</v>
      </c>
      <c r="D20731" s="70">
        <v>70</v>
      </c>
    </row>
    <row r="20732" spans="2:4" hidden="1" outlineLevel="1">
      <c r="B20732" s="1600">
        <v>43827</v>
      </c>
      <c r="C20732" s="236" t="s">
        <v>516</v>
      </c>
      <c r="D20732" s="70">
        <v>180</v>
      </c>
    </row>
    <row r="20733" spans="2:4" hidden="1" outlineLevel="1">
      <c r="B20733" s="1600">
        <v>43827</v>
      </c>
      <c r="C20733" s="236" t="s">
        <v>111</v>
      </c>
      <c r="D20733" s="70">
        <v>100</v>
      </c>
    </row>
    <row r="20734" spans="2:4" hidden="1" outlineLevel="1">
      <c r="B20734" s="1600">
        <v>43827</v>
      </c>
      <c r="C20734" s="236" t="s">
        <v>401</v>
      </c>
      <c r="D20734" s="70">
        <v>40</v>
      </c>
    </row>
    <row r="20735" spans="2:4" hidden="1" outlineLevel="1">
      <c r="B20735" s="1600">
        <v>43829</v>
      </c>
      <c r="C20735" s="1" t="s">
        <v>525</v>
      </c>
      <c r="D20735" s="2">
        <v>210</v>
      </c>
    </row>
    <row r="20736" spans="2:4" hidden="1" outlineLevel="1">
      <c r="B20736" s="1600">
        <v>43829</v>
      </c>
      <c r="C20736" s="236" t="s">
        <v>11869</v>
      </c>
      <c r="D20736" s="70">
        <v>200</v>
      </c>
    </row>
    <row r="20737" spans="1:12" hidden="1" outlineLevel="1">
      <c r="B20737" s="1600">
        <v>43829</v>
      </c>
      <c r="C20737" s="1" t="s">
        <v>114</v>
      </c>
      <c r="D20737" s="2">
        <v>90</v>
      </c>
    </row>
    <row r="20738" spans="1:12" hidden="1" outlineLevel="1">
      <c r="B20738" s="1600">
        <v>43830</v>
      </c>
      <c r="C20738" s="1" t="s">
        <v>525</v>
      </c>
      <c r="D20738" s="2">
        <v>170</v>
      </c>
      <c r="E20738" s="1" t="s">
        <v>3088</v>
      </c>
    </row>
    <row r="20739" spans="1:12" hidden="1" outlineLevel="1">
      <c r="B20739" s="1600">
        <v>43830</v>
      </c>
      <c r="C20739" s="1" t="s">
        <v>12</v>
      </c>
      <c r="D20739" s="2">
        <v>90</v>
      </c>
      <c r="E20739" s="1">
        <v>9820</v>
      </c>
    </row>
    <row r="20740" spans="1:12" collapsed="1">
      <c r="B20740" s="1600"/>
    </row>
    <row r="20741" spans="1:12">
      <c r="B20741" s="2472">
        <v>43831</v>
      </c>
      <c r="C20741" s="2472"/>
      <c r="D20741" s="2472"/>
      <c r="E20741" s="2472"/>
      <c r="F20741" s="2472"/>
      <c r="G20741" s="2472"/>
      <c r="H20741" s="2472"/>
      <c r="I20741" s="2472"/>
      <c r="J20741" s="2472"/>
      <c r="K20741" s="2472"/>
      <c r="L20741" s="2472"/>
    </row>
    <row r="20742" spans="1:12" hidden="1" outlineLevel="1">
      <c r="B20742" s="2473" t="s">
        <v>0</v>
      </c>
      <c r="C20742" s="2473"/>
      <c r="D20742" s="2473"/>
      <c r="I20742" s="249"/>
      <c r="J20742" s="236"/>
      <c r="K20742" s="2"/>
    </row>
    <row r="20743" spans="1:12" hidden="1" outlineLevel="1">
      <c r="B20743" s="3" t="s">
        <v>115</v>
      </c>
      <c r="C20743" s="3" t="s">
        <v>116</v>
      </c>
      <c r="D20743" s="4" t="s">
        <v>4</v>
      </c>
      <c r="I20743" s="249"/>
      <c r="J20743" s="236"/>
      <c r="K20743" s="2"/>
    </row>
    <row r="20744" spans="1:12" hidden="1" outlineLevel="1">
      <c r="A20744" s="438" t="s">
        <v>421</v>
      </c>
      <c r="B20744" s="1323">
        <v>43837</v>
      </c>
      <c r="C20744" s="463" t="s">
        <v>11491</v>
      </c>
      <c r="D20744" s="1002">
        <v>1000</v>
      </c>
      <c r="E20744" s="28"/>
      <c r="K20744" s="70"/>
    </row>
    <row r="20745" spans="1:12" hidden="1" outlineLevel="1">
      <c r="A20745" s="438" t="s">
        <v>421</v>
      </c>
      <c r="B20745" s="1323" t="s">
        <v>608</v>
      </c>
      <c r="C20745" s="463" t="s">
        <v>11492</v>
      </c>
      <c r="D20745" s="1002" t="s">
        <v>608</v>
      </c>
      <c r="E20745" s="28"/>
      <c r="K20745" s="70"/>
    </row>
    <row r="20746" spans="1:12" hidden="1" outlineLevel="1">
      <c r="A20746" s="438" t="s">
        <v>421</v>
      </c>
      <c r="B20746" s="1323">
        <v>43848</v>
      </c>
      <c r="C20746" s="1324" t="s">
        <v>6</v>
      </c>
      <c r="D20746" s="1325">
        <v>3000</v>
      </c>
      <c r="E20746" s="28"/>
      <c r="K20746" s="70"/>
    </row>
    <row r="20747" spans="1:12" hidden="1" outlineLevel="1">
      <c r="A20747" s="438" t="s">
        <v>421</v>
      </c>
      <c r="B20747" s="1323" t="s">
        <v>608</v>
      </c>
      <c r="C20747" s="1324" t="s">
        <v>2316</v>
      </c>
      <c r="D20747" s="1002" t="s">
        <v>608</v>
      </c>
      <c r="E20747" s="28"/>
      <c r="F20747" s="298" t="s">
        <v>4856</v>
      </c>
      <c r="G20747" s="298" t="s">
        <v>3065</v>
      </c>
      <c r="K20747" s="70"/>
    </row>
    <row r="20748" spans="1:12" hidden="1" outlineLevel="1">
      <c r="A20748" s="438" t="s">
        <v>421</v>
      </c>
      <c r="B20748" s="1323" t="s">
        <v>608</v>
      </c>
      <c r="C20748" s="554" t="s">
        <v>475</v>
      </c>
      <c r="D20748" s="1492" t="s">
        <v>608</v>
      </c>
      <c r="E20748" s="1902"/>
      <c r="F20748" s="772" t="s">
        <v>9394</v>
      </c>
      <c r="G20748" s="773">
        <f>D20783</f>
        <v>190</v>
      </c>
      <c r="I20748" s="72"/>
      <c r="K20748" s="70"/>
    </row>
    <row r="20749" spans="1:12" hidden="1" outlineLevel="1">
      <c r="A20749" s="438" t="s">
        <v>421</v>
      </c>
      <c r="B20749" s="1323" t="s">
        <v>608</v>
      </c>
      <c r="C20749" s="554" t="s">
        <v>8676</v>
      </c>
      <c r="D20749" s="1492" t="s">
        <v>608</v>
      </c>
      <c r="E20749" s="184"/>
      <c r="F20749" s="772" t="s">
        <v>112</v>
      </c>
      <c r="G20749" s="773">
        <f>D20781</f>
        <v>1029</v>
      </c>
      <c r="I20749" s="72"/>
      <c r="K20749" s="70"/>
    </row>
    <row r="20750" spans="1:12" hidden="1" outlineLevel="1">
      <c r="A20750" s="714" t="s">
        <v>11221</v>
      </c>
      <c r="B20750" s="1326">
        <v>43861</v>
      </c>
      <c r="C20750" s="1327" t="s">
        <v>6501</v>
      </c>
      <c r="D20750" s="1328">
        <v>530</v>
      </c>
      <c r="E20750" s="72"/>
      <c r="F20750" s="772" t="s">
        <v>6</v>
      </c>
      <c r="G20750" s="1146">
        <f>D20746</f>
        <v>3000</v>
      </c>
      <c r="I20750" s="72"/>
      <c r="K20750" s="70"/>
    </row>
    <row r="20751" spans="1:12" hidden="1" outlineLevel="1">
      <c r="A20751" s="709" t="s">
        <v>7600</v>
      </c>
      <c r="B20751" s="710" t="s">
        <v>608</v>
      </c>
      <c r="C20751" s="711" t="s">
        <v>10493</v>
      </c>
      <c r="D20751" s="590" t="s">
        <v>608</v>
      </c>
      <c r="E20751" s="72"/>
      <c r="F20751" s="772" t="s">
        <v>3732</v>
      </c>
      <c r="G20751" s="773">
        <f>D20744</f>
        <v>1000</v>
      </c>
      <c r="I20751" s="72"/>
      <c r="K20751" s="70"/>
    </row>
    <row r="20752" spans="1:12" hidden="1" outlineLevel="1">
      <c r="A20752" s="709" t="s">
        <v>7600</v>
      </c>
      <c r="B20752" s="710" t="s">
        <v>608</v>
      </c>
      <c r="C20752" s="711" t="s">
        <v>8992</v>
      </c>
      <c r="D20752" s="590" t="s">
        <v>608</v>
      </c>
      <c r="E20752" s="72"/>
      <c r="F20752" s="772" t="s">
        <v>3308</v>
      </c>
      <c r="G20752" s="1146" t="str">
        <f>D20745</f>
        <v>Nil</v>
      </c>
      <c r="I20752" s="72"/>
      <c r="K20752" s="70"/>
    </row>
    <row r="20753" spans="1:12" hidden="1" outlineLevel="1">
      <c r="A20753" s="709" t="s">
        <v>7600</v>
      </c>
      <c r="B20753" s="710" t="s">
        <v>608</v>
      </c>
      <c r="C20753" s="711" t="s">
        <v>8991</v>
      </c>
      <c r="D20753" s="590" t="s">
        <v>608</v>
      </c>
      <c r="E20753" s="72"/>
      <c r="F20753" s="772" t="s">
        <v>2316</v>
      </c>
      <c r="G20753" s="1146">
        <v>1000</v>
      </c>
      <c r="I20753" s="72"/>
      <c r="K20753" s="70"/>
    </row>
    <row r="20754" spans="1:12" hidden="1" outlineLevel="1">
      <c r="A20754" s="709" t="s">
        <v>7600</v>
      </c>
      <c r="B20754" s="710" t="s">
        <v>608</v>
      </c>
      <c r="C20754" s="709" t="s">
        <v>8990</v>
      </c>
      <c r="D20754" s="590" t="s">
        <v>608</v>
      </c>
      <c r="E20754" s="72"/>
      <c r="F20754" s="280" t="s">
        <v>195</v>
      </c>
      <c r="G20754" s="294">
        <f>SUM(G20748:G20753)</f>
        <v>6219</v>
      </c>
      <c r="I20754" s="72"/>
      <c r="K20754" s="70"/>
    </row>
    <row r="20755" spans="1:12" hidden="1" outlineLevel="1">
      <c r="A20755" s="709" t="s">
        <v>7600</v>
      </c>
      <c r="B20755" s="710" t="s">
        <v>608</v>
      </c>
      <c r="C20755" s="709" t="s">
        <v>9285</v>
      </c>
      <c r="D20755" s="590" t="s">
        <v>608</v>
      </c>
      <c r="E20755" s="72"/>
      <c r="I20755" s="72"/>
      <c r="K20755" s="70"/>
    </row>
    <row r="20756" spans="1:12" hidden="1" outlineLevel="1">
      <c r="A20756" s="1398" t="s">
        <v>7256</v>
      </c>
      <c r="B20756" s="1399">
        <v>43848</v>
      </c>
      <c r="C20756" s="1400" t="s">
        <v>27</v>
      </c>
      <c r="D20756" s="1401">
        <v>1296.82</v>
      </c>
      <c r="E20756" s="72"/>
      <c r="I20756" s="72"/>
      <c r="K20756" s="70"/>
    </row>
    <row r="20757" spans="1:12" hidden="1" outlineLevel="1">
      <c r="A20757" s="1398" t="s">
        <v>7256</v>
      </c>
      <c r="B20757" s="1399">
        <v>43854</v>
      </c>
      <c r="C20757" s="1400" t="s">
        <v>3304</v>
      </c>
      <c r="D20757" s="1401">
        <v>368.16</v>
      </c>
      <c r="E20757" s="1711"/>
      <c r="F20757" s="86" t="s">
        <v>11877</v>
      </c>
      <c r="G20757" s="86"/>
      <c r="K20757" s="225"/>
    </row>
    <row r="20758" spans="1:12" hidden="1" outlineLevel="1">
      <c r="A20758" s="1398" t="s">
        <v>7256</v>
      </c>
      <c r="B20758" s="1399">
        <v>43854</v>
      </c>
      <c r="C20758" s="1400" t="s">
        <v>614</v>
      </c>
      <c r="D20758" s="1401">
        <v>352.82</v>
      </c>
      <c r="E20758" s="1711"/>
      <c r="F20758" s="1" t="s">
        <v>5259</v>
      </c>
      <c r="G20758" s="956" t="s">
        <v>11421</v>
      </c>
      <c r="K20758" s="225"/>
    </row>
    <row r="20759" spans="1:12" hidden="1" outlineLevel="1">
      <c r="A20759" s="709" t="s">
        <v>10607</v>
      </c>
      <c r="B20759" s="710">
        <v>43836</v>
      </c>
      <c r="C20759" s="709" t="s">
        <v>3305</v>
      </c>
      <c r="D20759" s="590">
        <v>349</v>
      </c>
      <c r="E20759" s="183"/>
      <c r="F20759" s="1" t="s">
        <v>11418</v>
      </c>
      <c r="G20759" s="956" t="s">
        <v>11421</v>
      </c>
    </row>
    <row r="20760" spans="1:12" hidden="1" outlineLevel="1">
      <c r="A20760" s="545" t="s">
        <v>7431</v>
      </c>
      <c r="B20760" s="2151">
        <v>43830</v>
      </c>
      <c r="C20760" s="547" t="s">
        <v>7425</v>
      </c>
      <c r="D20760" s="2156">
        <v>33843</v>
      </c>
      <c r="E20760" s="733"/>
      <c r="F20760" s="1" t="s">
        <v>11419</v>
      </c>
      <c r="G20760" s="956" t="s">
        <v>11421</v>
      </c>
    </row>
    <row r="20761" spans="1:12" hidden="1" outlineLevel="1">
      <c r="A20761" s="545" t="s">
        <v>7431</v>
      </c>
      <c r="B20761" s="2151">
        <v>43830</v>
      </c>
      <c r="C20761" s="547" t="s">
        <v>7426</v>
      </c>
      <c r="D20761" s="2156">
        <v>30000</v>
      </c>
      <c r="E20761" s="28"/>
      <c r="F20761" s="1" t="s">
        <v>5570</v>
      </c>
      <c r="G20761" s="956" t="s">
        <v>11421</v>
      </c>
      <c r="H20761" s="1009"/>
      <c r="I20761" s="72"/>
      <c r="K20761" s="13"/>
      <c r="L20761" s="13"/>
    </row>
    <row r="20762" spans="1:12" hidden="1" outlineLevel="1">
      <c r="A20762" s="545" t="s">
        <v>7431</v>
      </c>
      <c r="B20762" s="2151">
        <v>43830</v>
      </c>
      <c r="C20762" s="547" t="s">
        <v>8819</v>
      </c>
      <c r="D20762" s="2156">
        <v>3000</v>
      </c>
      <c r="E20762" s="28"/>
      <c r="F20762" s="1" t="s">
        <v>11420</v>
      </c>
      <c r="G20762" s="956" t="s">
        <v>11421</v>
      </c>
      <c r="H20762" s="1009"/>
      <c r="I20762" s="72"/>
      <c r="K20762" s="13"/>
      <c r="L20762" s="13"/>
    </row>
    <row r="20763" spans="1:12" hidden="1" outlineLevel="1">
      <c r="A20763" s="545" t="s">
        <v>7431</v>
      </c>
      <c r="B20763" s="2151">
        <v>43830</v>
      </c>
      <c r="C20763" s="547" t="s">
        <v>7420</v>
      </c>
      <c r="D20763" s="2156">
        <v>22669</v>
      </c>
      <c r="E20763" s="28"/>
      <c r="F20763" s="630"/>
      <c r="G20763" s="630"/>
      <c r="H20763" s="1009"/>
      <c r="I20763" s="72"/>
      <c r="K20763" s="225"/>
      <c r="L20763" s="13"/>
    </row>
    <row r="20764" spans="1:12" hidden="1" outlineLevel="1">
      <c r="A20764" s="545" t="s">
        <v>7431</v>
      </c>
      <c r="B20764" s="2151">
        <v>43823</v>
      </c>
      <c r="C20764" s="547" t="s">
        <v>7422</v>
      </c>
      <c r="D20764" s="2156">
        <v>1300</v>
      </c>
      <c r="E20764" s="28"/>
      <c r="F20764" s="630"/>
      <c r="G20764" s="630"/>
      <c r="I20764" s="72"/>
      <c r="J20764" s="236"/>
      <c r="K20764" s="2"/>
      <c r="L20764" s="13"/>
    </row>
    <row r="20765" spans="1:12" hidden="1" outlineLevel="1">
      <c r="A20765" s="545" t="s">
        <v>7431</v>
      </c>
      <c r="B20765" s="2151">
        <v>43830</v>
      </c>
      <c r="C20765" s="547" t="s">
        <v>7423</v>
      </c>
      <c r="D20765" s="2156">
        <v>26</v>
      </c>
      <c r="E20765" s="28"/>
      <c r="H20765" s="1009"/>
      <c r="I20765" s="72"/>
      <c r="J20765" s="236"/>
      <c r="K20765" s="2"/>
      <c r="L20765" s="13"/>
    </row>
    <row r="20766" spans="1:12" hidden="1" outlineLevel="1">
      <c r="A20766" s="545" t="s">
        <v>7431</v>
      </c>
      <c r="B20766" s="2151">
        <v>43830</v>
      </c>
      <c r="C20766" s="547" t="s">
        <v>11892</v>
      </c>
      <c r="D20766" s="2156">
        <v>51479</v>
      </c>
      <c r="E20766" s="28"/>
      <c r="G20766" s="2197" t="s">
        <v>11909</v>
      </c>
      <c r="H20766" s="870"/>
      <c r="I20766" s="249"/>
      <c r="J20766" s="236"/>
      <c r="K20766" s="2"/>
      <c r="L20766" s="13"/>
    </row>
    <row r="20767" spans="1:12" hidden="1" outlineLevel="1">
      <c r="E20767" s="842"/>
      <c r="G20767" s="399"/>
      <c r="H20767" s="1602"/>
      <c r="I20767" s="399"/>
      <c r="J20767" s="236"/>
      <c r="K20767" s="2"/>
      <c r="L20767" s="13"/>
    </row>
    <row r="20768" spans="1:12" ht="15.75" hidden="1" outlineLevel="1">
      <c r="A20768" s="1273" t="s">
        <v>7430</v>
      </c>
      <c r="B20768" s="1410">
        <v>43836</v>
      </c>
      <c r="C20768" s="1273" t="s">
        <v>7428</v>
      </c>
      <c r="D20768" s="1789">
        <v>28186.5</v>
      </c>
      <c r="E20768" s="2144">
        <v>43839</v>
      </c>
      <c r="G20768" s="399"/>
      <c r="H20768" s="1602"/>
      <c r="I20768" s="249"/>
      <c r="J20768" s="236"/>
      <c r="K20768" s="2"/>
      <c r="L20768" s="13"/>
    </row>
    <row r="20769" spans="1:12" hidden="1" outlineLevel="1">
      <c r="A20769" s="1411" t="s">
        <v>7411</v>
      </c>
      <c r="B20769" s="1412">
        <v>43823</v>
      </c>
      <c r="C20769" s="1413" t="s">
        <v>7427</v>
      </c>
      <c r="D20769" s="1490">
        <v>1297</v>
      </c>
      <c r="E20769" s="2144">
        <v>43833</v>
      </c>
      <c r="G20769" s="399"/>
      <c r="H20769" s="1602"/>
      <c r="I20769" s="249"/>
      <c r="J20769" s="200"/>
      <c r="K20769" s="2"/>
      <c r="L20769" s="13"/>
    </row>
    <row r="20770" spans="1:12" hidden="1" outlineLevel="1">
      <c r="A20770" s="1407" t="s">
        <v>5208</v>
      </c>
      <c r="B20770" s="1408">
        <v>43823</v>
      </c>
      <c r="C20770" s="1407" t="s">
        <v>7429</v>
      </c>
      <c r="D20770" s="2169">
        <v>418.14</v>
      </c>
      <c r="E20770" s="2144">
        <v>43840</v>
      </c>
      <c r="G20770" s="399"/>
      <c r="H20770" s="1193"/>
      <c r="I20770" s="249"/>
      <c r="J20770" s="200"/>
      <c r="K20770" s="2"/>
      <c r="L20770" s="13"/>
    </row>
    <row r="20771" spans="1:12" hidden="1" outlineLevel="1">
      <c r="A20771" s="1485" t="s">
        <v>8749</v>
      </c>
      <c r="B20771" s="1900">
        <v>43823</v>
      </c>
      <c r="C20771" s="1486" t="s">
        <v>9006</v>
      </c>
      <c r="D20771" s="1999">
        <v>450</v>
      </c>
      <c r="E20771" s="2144">
        <v>43837</v>
      </c>
      <c r="G20771" s="399"/>
      <c r="H20771" s="1193"/>
      <c r="I20771" s="249"/>
      <c r="J20771" s="200"/>
      <c r="K20771" s="2"/>
      <c r="L20771" s="13"/>
    </row>
    <row r="20772" spans="1:12" hidden="1" outlineLevel="1">
      <c r="E20772" s="2191"/>
      <c r="F20772" s="1" t="s">
        <v>11875</v>
      </c>
      <c r="G20772" s="399"/>
      <c r="H20772" s="1602"/>
      <c r="I20772" s="249"/>
      <c r="K20772" s="13"/>
      <c r="L20772" s="13"/>
    </row>
    <row r="20773" spans="1:12" ht="15.75" hidden="1" outlineLevel="1">
      <c r="A20773" s="1273" t="s">
        <v>7430</v>
      </c>
      <c r="B20773" s="1410">
        <v>43861</v>
      </c>
      <c r="C20773" s="1273" t="s">
        <v>7428</v>
      </c>
      <c r="D20773" s="1789">
        <v>9944.91</v>
      </c>
      <c r="E20773" s="2144">
        <v>43871</v>
      </c>
      <c r="F20773" s="1" t="s">
        <v>11876</v>
      </c>
      <c r="G20773" s="399"/>
      <c r="H20773" s="1602"/>
      <c r="I20773" s="249"/>
      <c r="K20773" s="13"/>
      <c r="L20773" s="13"/>
    </row>
    <row r="20774" spans="1:12" ht="15.75" hidden="1" outlineLevel="1">
      <c r="A20774" s="1273" t="s">
        <v>7430</v>
      </c>
      <c r="B20774" s="1410">
        <v>43861</v>
      </c>
      <c r="C20774" s="1273" t="s">
        <v>12002</v>
      </c>
      <c r="D20774" s="1789">
        <v>16661.41</v>
      </c>
      <c r="E20774" s="2144">
        <v>43871</v>
      </c>
      <c r="G20774" s="399"/>
      <c r="H20774" s="1602"/>
      <c r="I20774" s="249"/>
      <c r="K20774" s="13"/>
      <c r="L20774" s="13"/>
    </row>
    <row r="20775" spans="1:12" hidden="1" outlineLevel="1">
      <c r="A20775" s="1411" t="s">
        <v>7411</v>
      </c>
      <c r="B20775" s="1412">
        <v>43861</v>
      </c>
      <c r="C20775" s="1413" t="s">
        <v>7427</v>
      </c>
      <c r="D20775" s="1490">
        <v>22561</v>
      </c>
      <c r="E20775" s="2144">
        <v>43864</v>
      </c>
      <c r="G20775" s="399"/>
      <c r="H20775" s="1602"/>
      <c r="I20775" s="249"/>
      <c r="J20775" s="236"/>
      <c r="K20775" s="2"/>
      <c r="L20775" s="13"/>
    </row>
    <row r="20776" spans="1:12" hidden="1" outlineLevel="1">
      <c r="A20776" s="1407" t="s">
        <v>5208</v>
      </c>
      <c r="B20776" s="1408">
        <v>43861</v>
      </c>
      <c r="C20776" s="1407" t="s">
        <v>7429</v>
      </c>
      <c r="D20776" s="2169">
        <v>1065.05</v>
      </c>
      <c r="E20776" s="2144">
        <v>43871</v>
      </c>
      <c r="G20776" s="399"/>
      <c r="H20776" s="1602"/>
      <c r="I20776" s="249"/>
      <c r="J20776" s="200"/>
      <c r="K20776" s="2"/>
      <c r="L20776" s="13"/>
    </row>
    <row r="20777" spans="1:12" hidden="1" outlineLevel="1">
      <c r="A20777" s="1485" t="s">
        <v>8749</v>
      </c>
      <c r="B20777" s="1900">
        <v>43861</v>
      </c>
      <c r="C20777" s="1486" t="s">
        <v>9006</v>
      </c>
      <c r="D20777" s="1999">
        <v>10854</v>
      </c>
      <c r="E20777" s="2144">
        <v>43868</v>
      </c>
      <c r="G20777" s="399"/>
      <c r="H20777" s="2"/>
      <c r="I20777" s="249"/>
      <c r="K20777" s="13"/>
      <c r="L20777" s="13"/>
    </row>
    <row r="20778" spans="1:12" hidden="1" outlineLevel="1">
      <c r="G20778" s="399"/>
      <c r="H20778" s="1775"/>
      <c r="I20778" s="249"/>
      <c r="K20778" s="13"/>
      <c r="L20778" s="13"/>
    </row>
    <row r="20779" spans="1:12" hidden="1" outlineLevel="1">
      <c r="A20779" s="438" t="s">
        <v>421</v>
      </c>
      <c r="B20779" s="549">
        <v>43856</v>
      </c>
      <c r="C20779" s="554" t="s">
        <v>11874</v>
      </c>
      <c r="D20779" s="587">
        <f>31*49</f>
        <v>1519</v>
      </c>
      <c r="G20779" s="399"/>
      <c r="H20779" s="1775"/>
      <c r="I20779" s="249"/>
      <c r="K20779" s="13"/>
      <c r="L20779" s="13"/>
    </row>
    <row r="20780" spans="1:12" ht="30" hidden="1" outlineLevel="1">
      <c r="A20780" s="438"/>
      <c r="B20780" s="549">
        <v>43856</v>
      </c>
      <c r="C20780" s="554" t="s">
        <v>11982</v>
      </c>
      <c r="D20780" s="587">
        <f>10*49</f>
        <v>490</v>
      </c>
      <c r="G20780" s="399"/>
      <c r="H20780" s="1775"/>
      <c r="I20780" s="249"/>
      <c r="K20780" s="13"/>
      <c r="L20780" s="13"/>
    </row>
    <row r="20781" spans="1:12" hidden="1" outlineLevel="1">
      <c r="A20781" s="438" t="s">
        <v>421</v>
      </c>
      <c r="B20781" s="549">
        <v>43856</v>
      </c>
      <c r="C20781" s="554" t="s">
        <v>195</v>
      </c>
      <c r="D20781" s="587">
        <f>D20779-D20780</f>
        <v>1029</v>
      </c>
      <c r="G20781" s="399"/>
      <c r="H20781" s="1738"/>
      <c r="I20781" s="249"/>
      <c r="K20781" s="13"/>
      <c r="L20781" s="13"/>
    </row>
    <row r="20782" spans="1:12" hidden="1" outlineLevel="1">
      <c r="D20782" s="1"/>
      <c r="G20782" s="399"/>
      <c r="H20782" s="1738"/>
      <c r="I20782" s="249"/>
      <c r="K20782" s="13"/>
      <c r="L20782" s="13"/>
    </row>
    <row r="20783" spans="1:12" hidden="1" outlineLevel="1">
      <c r="A20783" s="438" t="s">
        <v>421</v>
      </c>
      <c r="B20783" s="549">
        <v>43857</v>
      </c>
      <c r="C20783" s="554" t="s">
        <v>2598</v>
      </c>
      <c r="D20783" s="587">
        <v>190</v>
      </c>
      <c r="G20783" s="399"/>
      <c r="H20783" s="1738"/>
      <c r="I20783" s="249"/>
      <c r="K20783" s="13"/>
      <c r="L20783" s="13"/>
    </row>
    <row r="20784" spans="1:12" hidden="1" outlineLevel="1">
      <c r="B20784" s="249"/>
      <c r="G20784" s="399"/>
      <c r="H20784" s="1738"/>
      <c r="I20784" s="249"/>
      <c r="K20784" s="13"/>
      <c r="L20784" s="13"/>
    </row>
    <row r="20785" spans="2:12" hidden="1" outlineLevel="1">
      <c r="B20785" s="1600">
        <v>43831</v>
      </c>
      <c r="C20785" s="1" t="s">
        <v>289</v>
      </c>
      <c r="D20785" s="2">
        <v>100</v>
      </c>
      <c r="H20785" s="1738"/>
      <c r="I20785" s="249"/>
      <c r="K20785" s="13"/>
      <c r="L20785" s="13"/>
    </row>
    <row r="20786" spans="2:12" hidden="1" outlineLevel="1">
      <c r="B20786" s="1600">
        <v>43831</v>
      </c>
      <c r="C20786" s="1" t="s">
        <v>516</v>
      </c>
      <c r="D20786" s="2">
        <v>40</v>
      </c>
      <c r="G20786" s="2"/>
      <c r="H20786" s="2"/>
      <c r="I20786" s="32"/>
      <c r="K20786" s="13"/>
      <c r="L20786" s="13"/>
    </row>
    <row r="20787" spans="2:12" hidden="1" outlineLevel="1">
      <c r="B20787" s="1600">
        <v>43832</v>
      </c>
      <c r="C20787" s="1754" t="s">
        <v>11903</v>
      </c>
      <c r="D20787" s="1755">
        <v>300</v>
      </c>
      <c r="H20787" s="1755"/>
      <c r="K20787" s="13"/>
      <c r="L20787" s="13"/>
    </row>
    <row r="20788" spans="2:12" hidden="1" outlineLevel="1">
      <c r="B20788" s="1600">
        <v>43832</v>
      </c>
      <c r="C20788" s="1754" t="s">
        <v>247</v>
      </c>
      <c r="D20788" s="1755">
        <v>280</v>
      </c>
      <c r="H20788" s="1755"/>
      <c r="K20788" s="13"/>
      <c r="L20788" s="13"/>
    </row>
    <row r="20789" spans="2:12" hidden="1" outlineLevel="1">
      <c r="B20789" s="1600">
        <v>43833</v>
      </c>
      <c r="C20789" s="1754" t="s">
        <v>525</v>
      </c>
      <c r="D20789" s="1755">
        <v>200</v>
      </c>
      <c r="F20789" s="1" t="s">
        <v>11452</v>
      </c>
      <c r="G20789" s="1">
        <v>450</v>
      </c>
      <c r="H20789" s="1755"/>
      <c r="K20789" s="13"/>
      <c r="L20789" s="13"/>
    </row>
    <row r="20790" spans="2:12" hidden="1" outlineLevel="1">
      <c r="B20790" s="1600">
        <v>43833</v>
      </c>
      <c r="C20790" s="956" t="s">
        <v>23</v>
      </c>
      <c r="D20790" s="1193">
        <v>260</v>
      </c>
      <c r="F20790" s="1" t="s">
        <v>11453</v>
      </c>
      <c r="G20790" s="1">
        <v>330</v>
      </c>
      <c r="H20790" s="1193"/>
      <c r="K20790" s="13"/>
      <c r="L20790" s="13"/>
    </row>
    <row r="20791" spans="2:12" hidden="1" outlineLevel="1">
      <c r="B20791" s="1600">
        <v>43834</v>
      </c>
      <c r="C20791" s="956" t="s">
        <v>114</v>
      </c>
      <c r="D20791" s="1602">
        <v>140</v>
      </c>
      <c r="F20791" s="1" t="s">
        <v>11454</v>
      </c>
      <c r="G20791" s="1">
        <v>200</v>
      </c>
      <c r="H20791" s="1602"/>
      <c r="K20791" s="13"/>
      <c r="L20791" s="13"/>
    </row>
    <row r="20792" spans="2:12" hidden="1" outlineLevel="1">
      <c r="B20792" s="1600">
        <v>43834</v>
      </c>
      <c r="C20792" s="1732" t="s">
        <v>401</v>
      </c>
      <c r="D20792" s="1602">
        <v>80</v>
      </c>
      <c r="F20792" s="1" t="s">
        <v>11455</v>
      </c>
      <c r="G20792" s="1">
        <f>G20790+G20791-G20789</f>
        <v>80</v>
      </c>
      <c r="K20792" s="13"/>
      <c r="L20792" s="13"/>
    </row>
    <row r="20793" spans="2:12" hidden="1" outlineLevel="1">
      <c r="B20793" s="1600">
        <v>43834</v>
      </c>
      <c r="C20793" s="1732" t="s">
        <v>3903</v>
      </c>
      <c r="D20793" s="1602">
        <v>140</v>
      </c>
      <c r="F20793" s="956" t="s">
        <v>11468</v>
      </c>
      <c r="G20793" s="1">
        <v>500</v>
      </c>
      <c r="K20793" s="13"/>
      <c r="L20793" s="13"/>
    </row>
    <row r="20794" spans="2:12" hidden="1" outlineLevel="1">
      <c r="B20794" s="1600">
        <v>43834</v>
      </c>
      <c r="C20794" s="1732" t="s">
        <v>11904</v>
      </c>
      <c r="D20794" s="1602">
        <v>570</v>
      </c>
      <c r="F20794" s="2001" t="s">
        <v>11469</v>
      </c>
      <c r="G20794" s="2001">
        <v>580</v>
      </c>
      <c r="K20794" s="13"/>
      <c r="L20794" s="13"/>
    </row>
    <row r="20795" spans="2:12" hidden="1" outlineLevel="1">
      <c r="B20795" s="1600">
        <v>43835</v>
      </c>
      <c r="C20795" s="1" t="s">
        <v>51</v>
      </c>
      <c r="D20795" s="2">
        <v>400</v>
      </c>
      <c r="F20795" s="2001" t="s">
        <v>11470</v>
      </c>
      <c r="G20795" s="2001">
        <v>372</v>
      </c>
      <c r="K20795" s="13"/>
      <c r="L20795" s="13"/>
    </row>
    <row r="20796" spans="2:12" hidden="1" outlineLevel="1">
      <c r="B20796" s="1600">
        <v>43835</v>
      </c>
      <c r="C20796" s="1754" t="s">
        <v>18</v>
      </c>
      <c r="D20796" s="1775">
        <v>420</v>
      </c>
      <c r="F20796" s="2001" t="s">
        <v>11471</v>
      </c>
      <c r="G20796" s="2001">
        <f>G20794-G20795</f>
        <v>208</v>
      </c>
      <c r="K20796" s="13"/>
      <c r="L20796" s="13"/>
    </row>
    <row r="20797" spans="2:12" hidden="1" outlineLevel="1">
      <c r="B20797" s="1600">
        <v>43835</v>
      </c>
      <c r="C20797" s="1732" t="s">
        <v>850</v>
      </c>
      <c r="D20797" s="1775">
        <v>70</v>
      </c>
      <c r="F20797" s="1" t="s">
        <v>11495</v>
      </c>
      <c r="G20797" s="1">
        <v>168</v>
      </c>
      <c r="H20797" s="1775"/>
      <c r="I20797" s="151"/>
      <c r="K20797" s="13"/>
      <c r="L20797" s="13"/>
    </row>
    <row r="20798" spans="2:12" hidden="1" outlineLevel="1">
      <c r="B20798" s="1600">
        <v>43835</v>
      </c>
      <c r="C20798" s="1" t="s">
        <v>114</v>
      </c>
      <c r="D20798" s="1755">
        <v>60</v>
      </c>
      <c r="F20798" s="1" t="s">
        <v>9601</v>
      </c>
      <c r="G20798" s="1">
        <v>40</v>
      </c>
      <c r="H20798" s="1775"/>
      <c r="K20798" s="13"/>
      <c r="L20798" s="13"/>
    </row>
    <row r="20799" spans="2:12" ht="30" hidden="1" outlineLevel="1">
      <c r="B20799" s="1600">
        <v>43835</v>
      </c>
      <c r="C20799" s="956" t="s">
        <v>11908</v>
      </c>
      <c r="D20799" s="1738">
        <v>60</v>
      </c>
      <c r="F20799" s="2061" t="s">
        <v>11496</v>
      </c>
      <c r="G20799" s="192">
        <v>540</v>
      </c>
      <c r="H20799" s="1755"/>
      <c r="K20799" s="13"/>
      <c r="L20799" s="13"/>
    </row>
    <row r="20800" spans="2:12" hidden="1" outlineLevel="1">
      <c r="B20800" s="1600">
        <v>43835</v>
      </c>
      <c r="C20800" s="956" t="s">
        <v>401</v>
      </c>
      <c r="D20800" s="1738">
        <v>40</v>
      </c>
      <c r="F20800" s="1" t="s">
        <v>11598</v>
      </c>
      <c r="G20800" s="1">
        <v>1000</v>
      </c>
      <c r="H20800" s="1738"/>
      <c r="K20800" s="13"/>
      <c r="L20800" s="13"/>
    </row>
    <row r="20801" spans="2:12" hidden="1" outlineLevel="1">
      <c r="B20801" s="1600">
        <v>43836</v>
      </c>
      <c r="C20801" s="956" t="s">
        <v>525</v>
      </c>
      <c r="D20801" s="1738">
        <v>170</v>
      </c>
      <c r="G20801" s="1">
        <f>SUM(G20799:G20800)</f>
        <v>1540</v>
      </c>
      <c r="H20801" s="1738"/>
      <c r="K20801" s="13"/>
      <c r="L20801" s="13"/>
    </row>
    <row r="20802" spans="2:12" hidden="1" outlineLevel="1">
      <c r="B20802" s="1600">
        <v>43836</v>
      </c>
      <c r="C20802" s="956" t="s">
        <v>23</v>
      </c>
      <c r="D20802" s="1738">
        <v>310</v>
      </c>
      <c r="F20802" s="1" t="s">
        <v>11599</v>
      </c>
      <c r="G20802" s="1">
        <v>440</v>
      </c>
      <c r="H20802" s="1738"/>
      <c r="K20802" s="13"/>
    </row>
    <row r="20803" spans="2:12" hidden="1" outlineLevel="1">
      <c r="B20803" s="1600">
        <v>43836</v>
      </c>
      <c r="C20803" s="956" t="s">
        <v>10699</v>
      </c>
      <c r="D20803" s="1738">
        <v>200</v>
      </c>
      <c r="F20803" s="1" t="s">
        <v>9601</v>
      </c>
      <c r="G20803" s="212">
        <f>G20801-G20802</f>
        <v>1100</v>
      </c>
      <c r="H20803" s="1738"/>
      <c r="I20803" s="956"/>
      <c r="K20803" s="13"/>
    </row>
    <row r="20804" spans="2:12" hidden="1" outlineLevel="1">
      <c r="B20804" s="1600">
        <v>43836</v>
      </c>
      <c r="C20804" s="956" t="s">
        <v>525</v>
      </c>
      <c r="D20804" s="1738">
        <v>50</v>
      </c>
      <c r="H20804" s="1738"/>
      <c r="I20804" s="956"/>
      <c r="K20804" s="13"/>
    </row>
    <row r="20805" spans="2:12" hidden="1" outlineLevel="1">
      <c r="B20805" s="1600">
        <v>43837</v>
      </c>
      <c r="C20805" s="956" t="s">
        <v>525</v>
      </c>
      <c r="D20805" s="1738">
        <v>200</v>
      </c>
      <c r="F20805" s="795" t="s">
        <v>11658</v>
      </c>
      <c r="G20805" s="2109">
        <f>67*8</f>
        <v>536</v>
      </c>
      <c r="H20805" s="1738"/>
      <c r="I20805" s="956"/>
      <c r="K20805" s="13"/>
    </row>
    <row r="20806" spans="2:12" hidden="1" outlineLevel="1">
      <c r="B20806" s="1600">
        <v>43837</v>
      </c>
      <c r="C20806" s="956" t="s">
        <v>850</v>
      </c>
      <c r="D20806" s="1738">
        <v>30</v>
      </c>
      <c r="F20806" s="2108"/>
      <c r="G20806" s="2109">
        <f>3*30</f>
        <v>90</v>
      </c>
      <c r="H20806" s="2"/>
      <c r="J20806" s="2"/>
      <c r="K20806" s="13"/>
    </row>
    <row r="20807" spans="2:12" hidden="1" outlineLevel="1">
      <c r="B20807" s="1600">
        <v>43837</v>
      </c>
      <c r="C20807" s="1754" t="s">
        <v>397</v>
      </c>
      <c r="D20807" s="1755">
        <v>150</v>
      </c>
      <c r="G20807" s="13">
        <f>SUM(G20805:G20806)</f>
        <v>626</v>
      </c>
      <c r="H20807" s="1755"/>
      <c r="I20807" s="956"/>
      <c r="K20807" s="13"/>
    </row>
    <row r="20808" spans="2:12" hidden="1" outlineLevel="1">
      <c r="B20808" s="1600">
        <v>43838</v>
      </c>
      <c r="C20808" s="1" t="s">
        <v>525</v>
      </c>
      <c r="D20808" s="2">
        <v>190</v>
      </c>
      <c r="F20808" s="1" t="s">
        <v>11694</v>
      </c>
      <c r="G20808" s="13">
        <f>G20803-G20807</f>
        <v>474</v>
      </c>
      <c r="H20808" s="1755"/>
      <c r="I20808" s="956"/>
      <c r="K20808" s="13"/>
    </row>
    <row r="20809" spans="2:12" hidden="1" outlineLevel="1">
      <c r="B20809" s="1600">
        <v>43838</v>
      </c>
      <c r="C20809" s="956" t="s">
        <v>23</v>
      </c>
      <c r="D20809" s="1193">
        <v>285</v>
      </c>
      <c r="F20809" s="1732" t="s">
        <v>11695</v>
      </c>
      <c r="G20809" s="1602">
        <v>200</v>
      </c>
      <c r="H20809" s="1755"/>
      <c r="K20809" s="13"/>
    </row>
    <row r="20810" spans="2:12" hidden="1" outlineLevel="1">
      <c r="B20810" s="1600">
        <v>43838</v>
      </c>
      <c r="C20810" s="1732" t="s">
        <v>18</v>
      </c>
      <c r="D20810" s="1602">
        <v>125</v>
      </c>
      <c r="F20810" s="2111" t="s">
        <v>11693</v>
      </c>
      <c r="G20810" s="2112">
        <f>SUM(G20808:G20809)</f>
        <v>674</v>
      </c>
      <c r="H20810" s="1193"/>
      <c r="K20810" s="13"/>
    </row>
    <row r="20811" spans="2:12" hidden="1" outlineLevel="1">
      <c r="B20811" s="1600">
        <v>43839</v>
      </c>
      <c r="C20811" s="956" t="s">
        <v>525</v>
      </c>
      <c r="D20811" s="1738">
        <v>180</v>
      </c>
      <c r="F20811" s="956" t="s">
        <v>11742</v>
      </c>
      <c r="G20811" s="1602">
        <v>200</v>
      </c>
      <c r="K20811" s="13"/>
    </row>
    <row r="20812" spans="2:12" hidden="1" outlineLevel="1">
      <c r="B20812" s="1600">
        <v>43839</v>
      </c>
      <c r="C20812" s="956" t="s">
        <v>12</v>
      </c>
      <c r="D20812" s="1738">
        <v>100</v>
      </c>
      <c r="G20812" s="13">
        <f>SUM(G20810:G20811)</f>
        <v>874</v>
      </c>
      <c r="K20812" s="13"/>
    </row>
    <row r="20813" spans="2:12" hidden="1" outlineLevel="1">
      <c r="B20813" s="1600">
        <v>43839</v>
      </c>
      <c r="C20813" s="1754" t="s">
        <v>11935</v>
      </c>
      <c r="D20813" s="1755">
        <v>500</v>
      </c>
      <c r="F20813" s="1" t="s">
        <v>11740</v>
      </c>
      <c r="G20813" s="13">
        <f>(39*8)+(1*20)</f>
        <v>332</v>
      </c>
      <c r="K20813" s="13"/>
    </row>
    <row r="20814" spans="2:12" hidden="1" outlineLevel="1">
      <c r="B20814" s="1600">
        <v>43839</v>
      </c>
      <c r="C20814" s="1" t="s">
        <v>10949</v>
      </c>
      <c r="D20814" s="2">
        <v>30</v>
      </c>
      <c r="G20814" s="2160">
        <f>G20812-G20813</f>
        <v>542</v>
      </c>
    </row>
    <row r="20815" spans="2:12" hidden="1" outlineLevel="1">
      <c r="B20815" s="1600">
        <v>43839</v>
      </c>
      <c r="C20815" s="1" t="s">
        <v>11937</v>
      </c>
      <c r="D20815" s="2">
        <v>500</v>
      </c>
      <c r="F20815" s="1" t="s">
        <v>11785</v>
      </c>
      <c r="G20815" s="13">
        <v>270</v>
      </c>
    </row>
    <row r="20816" spans="2:12" hidden="1" outlineLevel="1">
      <c r="B20816" s="1600">
        <v>43840</v>
      </c>
      <c r="C20816" s="956" t="s">
        <v>525</v>
      </c>
      <c r="D20816" s="1193">
        <v>200</v>
      </c>
      <c r="G20816" s="2160">
        <f>G20814-G20815</f>
        <v>272</v>
      </c>
      <c r="K20816" s="13"/>
    </row>
    <row r="20817" spans="2:11" hidden="1" outlineLevel="1">
      <c r="B20817" s="1600">
        <v>43840</v>
      </c>
      <c r="C20817" s="1732" t="s">
        <v>12</v>
      </c>
      <c r="D20817" s="1602">
        <v>70</v>
      </c>
      <c r="F20817" s="1" t="s">
        <v>11786</v>
      </c>
      <c r="G20817" s="13">
        <v>200</v>
      </c>
    </row>
    <row r="20818" spans="2:11" hidden="1" outlineLevel="1">
      <c r="B20818" s="1600">
        <v>43840</v>
      </c>
      <c r="C20818" s="1732" t="s">
        <v>850</v>
      </c>
      <c r="D20818" s="1602">
        <v>300</v>
      </c>
      <c r="F20818" s="1" t="s">
        <v>9601</v>
      </c>
      <c r="G20818" s="2160">
        <f>G20816+G20817</f>
        <v>472</v>
      </c>
    </row>
    <row r="20819" spans="2:11" hidden="1" outlineLevel="1">
      <c r="B20819" s="1600">
        <v>43840</v>
      </c>
      <c r="C20819" s="1732" t="s">
        <v>76</v>
      </c>
      <c r="D20819" s="2">
        <v>320</v>
      </c>
      <c r="F20819" s="795" t="s">
        <v>11919</v>
      </c>
      <c r="G20819" s="1">
        <f>21*8</f>
        <v>168</v>
      </c>
    </row>
    <row r="20820" spans="2:11" hidden="1" outlineLevel="1">
      <c r="B20820" s="1600">
        <v>43841</v>
      </c>
      <c r="C20820" s="956" t="s">
        <v>11943</v>
      </c>
      <c r="D20820" s="1193">
        <v>160</v>
      </c>
      <c r="G20820" s="399">
        <f>G20818-G20819</f>
        <v>304</v>
      </c>
      <c r="I20820" s="72"/>
      <c r="K20820" s="2"/>
    </row>
    <row r="20821" spans="2:11" hidden="1" outlineLevel="1">
      <c r="B20821" s="1600">
        <v>43841</v>
      </c>
      <c r="C20821" s="1732" t="s">
        <v>224</v>
      </c>
      <c r="D20821" s="1602">
        <v>220</v>
      </c>
      <c r="F20821" s="1" t="s">
        <v>12005</v>
      </c>
      <c r="G20821" s="399">
        <v>416</v>
      </c>
      <c r="I20821" s="32"/>
      <c r="K20821" s="2"/>
    </row>
    <row r="20822" spans="2:11" hidden="1" outlineLevel="1">
      <c r="B20822" s="1600">
        <v>43841</v>
      </c>
      <c r="C20822" s="1732" t="s">
        <v>11960</v>
      </c>
      <c r="D20822" s="1602">
        <v>150</v>
      </c>
      <c r="G20822" s="399">
        <f>G20821-G20820</f>
        <v>112</v>
      </c>
    </row>
    <row r="20823" spans="2:11" hidden="1" outlineLevel="1">
      <c r="B20823" s="1600">
        <v>43841</v>
      </c>
      <c r="C20823" s="1732" t="s">
        <v>59</v>
      </c>
      <c r="D20823" s="1602">
        <v>60</v>
      </c>
      <c r="F20823" s="1" t="s">
        <v>12006</v>
      </c>
      <c r="G20823" s="399">
        <v>88</v>
      </c>
    </row>
    <row r="20824" spans="2:11" hidden="1" outlineLevel="1">
      <c r="B20824" s="1600">
        <v>43841</v>
      </c>
      <c r="C20824" s="1732" t="s">
        <v>887</v>
      </c>
      <c r="D20824" s="1602">
        <v>50</v>
      </c>
      <c r="G20824" s="399">
        <f>SUM(G20822:G20823)</f>
        <v>200</v>
      </c>
    </row>
    <row r="20825" spans="2:11" hidden="1" outlineLevel="1">
      <c r="B20825" s="1600">
        <v>43841</v>
      </c>
      <c r="C20825" s="1" t="s">
        <v>5291</v>
      </c>
      <c r="D20825" s="2">
        <v>1200</v>
      </c>
      <c r="F20825" s="2224" t="s">
        <v>8387</v>
      </c>
    </row>
    <row r="20826" spans="2:11" hidden="1" outlineLevel="1">
      <c r="B20826" s="1600">
        <v>43841</v>
      </c>
      <c r="C20826" s="1732" t="s">
        <v>4775</v>
      </c>
      <c r="D20826" s="1775">
        <v>400</v>
      </c>
    </row>
    <row r="20827" spans="2:11" hidden="1" outlineLevel="1">
      <c r="B20827" s="1600">
        <v>43841</v>
      </c>
      <c r="C20827" s="1" t="s">
        <v>23</v>
      </c>
      <c r="D20827" s="2">
        <v>550</v>
      </c>
    </row>
    <row r="20828" spans="2:11" hidden="1" outlineLevel="1">
      <c r="B20828" s="1600">
        <v>43841</v>
      </c>
      <c r="C20828" s="1754" t="s">
        <v>173</v>
      </c>
      <c r="D20828" s="1755">
        <v>70</v>
      </c>
      <c r="I20828" s="2"/>
    </row>
    <row r="20829" spans="2:11" hidden="1" outlineLevel="1">
      <c r="B20829" s="1600">
        <v>43842</v>
      </c>
      <c r="C20829" s="1754" t="s">
        <v>81</v>
      </c>
      <c r="D20829" s="1755">
        <v>100</v>
      </c>
      <c r="I20829" s="2"/>
    </row>
    <row r="20830" spans="2:11" hidden="1" outlineLevel="1">
      <c r="B20830" s="1600">
        <v>43842</v>
      </c>
      <c r="C20830" s="1754" t="s">
        <v>11961</v>
      </c>
      <c r="D20830" s="1755">
        <v>950</v>
      </c>
      <c r="I20830" s="2"/>
    </row>
    <row r="20831" spans="2:11" hidden="1" outlineLevel="1">
      <c r="B20831" s="1600">
        <v>43842</v>
      </c>
      <c r="C20831" s="1" t="s">
        <v>11962</v>
      </c>
      <c r="D20831" s="1755">
        <v>200</v>
      </c>
      <c r="F20831" s="2211">
        <v>43866</v>
      </c>
      <c r="I20831" s="2"/>
    </row>
    <row r="20832" spans="2:11" hidden="1" outlineLevel="1">
      <c r="B20832" s="1600">
        <v>43843</v>
      </c>
      <c r="C20832" s="1754" t="s">
        <v>525</v>
      </c>
      <c r="D20832" s="1755">
        <v>200</v>
      </c>
      <c r="F20832" s="2199" t="s">
        <v>11920</v>
      </c>
      <c r="G20832" s="2200">
        <f>550*3</f>
        <v>1650</v>
      </c>
      <c r="I20832" s="2"/>
    </row>
    <row r="20833" spans="2:9" hidden="1" outlineLevel="1">
      <c r="B20833" s="1600">
        <v>43843</v>
      </c>
      <c r="C20833" s="1754" t="s">
        <v>11946</v>
      </c>
      <c r="D20833" s="1755">
        <v>200</v>
      </c>
      <c r="F20833" s="2201" t="s">
        <v>5713</v>
      </c>
      <c r="G20833" s="2202">
        <v>82.5</v>
      </c>
      <c r="I20833" s="2"/>
    </row>
    <row r="20834" spans="2:9" hidden="1" outlineLevel="1">
      <c r="B20834" s="1600">
        <v>43843</v>
      </c>
      <c r="C20834" s="1732" t="s">
        <v>12</v>
      </c>
      <c r="D20834" s="1602">
        <v>70</v>
      </c>
      <c r="F20834" s="2203"/>
      <c r="G20834" s="2202">
        <f>SUM(G20832:G20833)</f>
        <v>1732.5</v>
      </c>
      <c r="I20834" s="2"/>
    </row>
    <row r="20835" spans="2:9" hidden="1" outlineLevel="1">
      <c r="B20835" s="1600">
        <v>43843</v>
      </c>
      <c r="C20835" s="1732" t="s">
        <v>18</v>
      </c>
      <c r="D20835" s="1602">
        <v>240</v>
      </c>
      <c r="F20835" s="2203" t="s">
        <v>11921</v>
      </c>
      <c r="G20835" s="2208">
        <v>165</v>
      </c>
      <c r="H20835" s="1062">
        <v>102.27</v>
      </c>
    </row>
    <row r="20836" spans="2:9" hidden="1" outlineLevel="1">
      <c r="B20836" s="1600">
        <v>43843</v>
      </c>
      <c r="C20836" s="1732" t="s">
        <v>51</v>
      </c>
      <c r="D20836" s="1602">
        <v>360</v>
      </c>
      <c r="F20836" s="2203" t="s">
        <v>11922</v>
      </c>
      <c r="G20836" s="2202">
        <f>G20834-G20835</f>
        <v>1567.5</v>
      </c>
      <c r="H20836" s="2206">
        <v>62.73</v>
      </c>
    </row>
    <row r="20837" spans="2:9" hidden="1" outlineLevel="1">
      <c r="B20837" s="1600">
        <v>43844</v>
      </c>
      <c r="C20837" s="1" t="s">
        <v>11963</v>
      </c>
      <c r="D20837" s="1602">
        <v>850</v>
      </c>
      <c r="F20837" s="2203" t="s">
        <v>11925</v>
      </c>
      <c r="G20837" s="2202">
        <v>71</v>
      </c>
      <c r="H20837" s="2207">
        <f>SUM(H20835:H20836)</f>
        <v>165</v>
      </c>
    </row>
    <row r="20838" spans="2:9" hidden="1" outlineLevel="1">
      <c r="B20838" s="1600">
        <v>43844</v>
      </c>
      <c r="C20838" s="1" t="s">
        <v>525</v>
      </c>
      <c r="D20838" s="2">
        <v>140</v>
      </c>
      <c r="F20838" s="2203" t="s">
        <v>11926</v>
      </c>
      <c r="G20838" s="2202">
        <f>G20836-G20837</f>
        <v>1496.5</v>
      </c>
      <c r="H20838" s="2"/>
    </row>
    <row r="20839" spans="2:9" hidden="1" outlineLevel="1">
      <c r="B20839" s="1600">
        <v>43844</v>
      </c>
      <c r="C20839" s="1732" t="s">
        <v>10525</v>
      </c>
      <c r="D20839" s="1775">
        <v>225</v>
      </c>
      <c r="F20839" s="2203" t="s">
        <v>11923</v>
      </c>
      <c r="G20839" s="2202"/>
      <c r="H20839" s="2"/>
    </row>
    <row r="20840" spans="2:9" hidden="1" outlineLevel="1">
      <c r="B20840" s="1600">
        <v>43844</v>
      </c>
      <c r="C20840" s="1" t="s">
        <v>850</v>
      </c>
      <c r="D20840" s="2">
        <v>45</v>
      </c>
      <c r="F20840" s="2204" t="s">
        <v>11924</v>
      </c>
      <c r="G20840" s="2205"/>
      <c r="H20840" s="2"/>
    </row>
    <row r="20841" spans="2:9" hidden="1" outlineLevel="1">
      <c r="B20841" s="1600">
        <v>43844</v>
      </c>
      <c r="C20841" s="1754" t="s">
        <v>59</v>
      </c>
      <c r="D20841" s="1755">
        <v>40</v>
      </c>
      <c r="F20841" s="2211">
        <v>43867</v>
      </c>
      <c r="H20841" s="2"/>
    </row>
    <row r="20842" spans="2:9" hidden="1" outlineLevel="1">
      <c r="B20842" s="1600">
        <v>43845</v>
      </c>
      <c r="C20842" s="1754" t="s">
        <v>8731</v>
      </c>
      <c r="D20842" s="1755">
        <v>390</v>
      </c>
      <c r="F20842" s="2199" t="s">
        <v>11927</v>
      </c>
      <c r="G20842" s="2200">
        <f>650*3</f>
        <v>1950</v>
      </c>
      <c r="H20842" s="2"/>
    </row>
    <row r="20843" spans="2:9" hidden="1" outlineLevel="1">
      <c r="B20843" s="1600">
        <v>43846</v>
      </c>
      <c r="C20843" s="956" t="s">
        <v>525</v>
      </c>
      <c r="D20843" s="1193">
        <v>30</v>
      </c>
      <c r="F20843" s="2203" t="s">
        <v>11929</v>
      </c>
      <c r="G20843" s="2202">
        <v>150</v>
      </c>
      <c r="H20843" s="2"/>
    </row>
    <row r="20844" spans="2:9" hidden="1" outlineLevel="1">
      <c r="B20844" s="1600">
        <v>43846</v>
      </c>
      <c r="C20844" s="1732" t="s">
        <v>401</v>
      </c>
      <c r="D20844" s="1602">
        <v>130</v>
      </c>
      <c r="F20844" s="2203"/>
      <c r="G20844" s="2202">
        <f>G20842-G20843</f>
        <v>1800</v>
      </c>
      <c r="H20844" s="2"/>
    </row>
    <row r="20845" spans="2:9" hidden="1" outlineLevel="1">
      <c r="B20845" s="1600">
        <v>43846</v>
      </c>
      <c r="C20845" s="1732" t="s">
        <v>289</v>
      </c>
      <c r="D20845" s="1775">
        <v>20</v>
      </c>
      <c r="F20845" s="2201" t="s">
        <v>5713</v>
      </c>
      <c r="G20845" s="2202">
        <v>97.5</v>
      </c>
      <c r="H20845" s="2"/>
    </row>
    <row r="20846" spans="2:9" hidden="1" outlineLevel="1">
      <c r="B20846" s="1600">
        <v>43847</v>
      </c>
      <c r="C20846" s="1" t="s">
        <v>525</v>
      </c>
      <c r="D20846" s="2">
        <v>50</v>
      </c>
      <c r="F20846" s="2204" t="s">
        <v>11930</v>
      </c>
      <c r="G20846" s="2205">
        <f>G20844+G20845</f>
        <v>1897.5</v>
      </c>
      <c r="H20846" s="2"/>
    </row>
    <row r="20847" spans="2:9" hidden="1" outlineLevel="1">
      <c r="B20847" s="1600">
        <v>43847</v>
      </c>
      <c r="C20847" s="1754" t="s">
        <v>401</v>
      </c>
      <c r="D20847" s="1755">
        <v>160</v>
      </c>
      <c r="F20847" s="956"/>
      <c r="G20847" s="956"/>
    </row>
    <row r="20848" spans="2:9" hidden="1" outlineLevel="1">
      <c r="B20848" s="1600">
        <v>43847</v>
      </c>
      <c r="C20848" s="1754" t="s">
        <v>4406</v>
      </c>
      <c r="D20848" s="1755">
        <v>200</v>
      </c>
      <c r="F20848" s="280" t="s">
        <v>11942</v>
      </c>
      <c r="G20848" s="484"/>
    </row>
    <row r="20849" spans="2:15" hidden="1" outlineLevel="1">
      <c r="B20849" s="1600">
        <v>43847</v>
      </c>
      <c r="C20849" s="1732" t="s">
        <v>11979</v>
      </c>
      <c r="D20849" s="1775">
        <v>100</v>
      </c>
      <c r="F20849" s="689" t="s">
        <v>12031</v>
      </c>
      <c r="G20849" s="2115">
        <v>1984.5</v>
      </c>
    </row>
    <row r="20850" spans="2:15" hidden="1" outlineLevel="1">
      <c r="B20850" s="1600">
        <v>43847</v>
      </c>
      <c r="C20850" s="1" t="s">
        <v>11980</v>
      </c>
      <c r="D20850" s="2">
        <v>100</v>
      </c>
      <c r="F20850" s="280" t="s">
        <v>11930</v>
      </c>
      <c r="G20850" s="484"/>
    </row>
    <row r="20851" spans="2:15" hidden="1" outlineLevel="1">
      <c r="B20851" s="1600">
        <v>43847</v>
      </c>
      <c r="C20851" s="1754" t="s">
        <v>114</v>
      </c>
      <c r="D20851" s="1755">
        <v>120</v>
      </c>
      <c r="F20851" s="956"/>
      <c r="G20851" s="1193"/>
    </row>
    <row r="20852" spans="2:15" hidden="1" outlineLevel="1">
      <c r="B20852" s="1600">
        <v>43847</v>
      </c>
      <c r="C20852" s="1754" t="s">
        <v>11981</v>
      </c>
      <c r="D20852" s="1755">
        <v>20</v>
      </c>
      <c r="F20852" s="1731"/>
      <c r="G20852" s="1193"/>
    </row>
    <row r="20853" spans="2:15" hidden="1" outlineLevel="1">
      <c r="B20853" s="1600">
        <v>43848</v>
      </c>
      <c r="C20853" s="1754" t="s">
        <v>177</v>
      </c>
      <c r="D20853" s="1755">
        <v>5</v>
      </c>
      <c r="F20853" s="956"/>
      <c r="G20853" s="956"/>
    </row>
    <row r="20854" spans="2:15" hidden="1" outlineLevel="1">
      <c r="B20854" s="1600">
        <v>43848</v>
      </c>
      <c r="C20854" s="1754" t="s">
        <v>3043</v>
      </c>
      <c r="D20854" s="1755">
        <v>140</v>
      </c>
      <c r="F20854" s="956"/>
      <c r="G20854" s="1193"/>
      <c r="H20854" s="2"/>
      <c r="J20854"/>
      <c r="K20854"/>
      <c r="L20854"/>
      <c r="M20854"/>
      <c r="N20854"/>
      <c r="O20854"/>
    </row>
    <row r="20855" spans="2:15" hidden="1" outlineLevel="1">
      <c r="B20855" s="1600">
        <v>43848</v>
      </c>
      <c r="C20855" s="1754" t="s">
        <v>2318</v>
      </c>
      <c r="D20855" s="1755">
        <v>5</v>
      </c>
      <c r="F20855" s="1722"/>
      <c r="G20855" s="1728"/>
      <c r="H20855" s="2"/>
    </row>
    <row r="20856" spans="2:15" hidden="1" outlineLevel="1">
      <c r="B20856" s="1600">
        <v>43848</v>
      </c>
      <c r="C20856" s="1754" t="s">
        <v>11978</v>
      </c>
      <c r="D20856" s="1755">
        <v>50</v>
      </c>
      <c r="F20856" s="956"/>
      <c r="G20856" s="1193"/>
      <c r="H20856" s="7"/>
      <c r="K20856" s="2"/>
    </row>
    <row r="20857" spans="2:15" hidden="1" outlineLevel="1">
      <c r="B20857" s="1600">
        <v>43848</v>
      </c>
      <c r="C20857" s="1754" t="s">
        <v>179</v>
      </c>
      <c r="D20857" s="1755">
        <v>50</v>
      </c>
      <c r="F20857" s="1722"/>
      <c r="G20857" s="1728"/>
      <c r="H20857" s="7"/>
      <c r="K20857" s="2"/>
    </row>
    <row r="20858" spans="2:15" hidden="1" outlineLevel="1">
      <c r="B20858" s="1600">
        <v>43848</v>
      </c>
      <c r="C20858" s="1754" t="s">
        <v>12003</v>
      </c>
      <c r="D20858" s="1755">
        <v>530</v>
      </c>
      <c r="F20858" s="956"/>
      <c r="G20858" s="956"/>
      <c r="H20858" s="7"/>
    </row>
    <row r="20859" spans="2:15" hidden="1" outlineLevel="1">
      <c r="B20859" s="1600">
        <v>43848</v>
      </c>
      <c r="C20859" s="1" t="s">
        <v>12004</v>
      </c>
      <c r="D20859" s="2">
        <v>2270</v>
      </c>
      <c r="F20859" s="1193"/>
      <c r="G20859" s="1193"/>
    </row>
    <row r="20860" spans="2:15" hidden="1" outlineLevel="1">
      <c r="B20860" s="1600">
        <v>43848</v>
      </c>
      <c r="C20860" s="1" t="s">
        <v>23</v>
      </c>
      <c r="D20860" s="2">
        <v>320</v>
      </c>
    </row>
    <row r="20861" spans="2:15" hidden="1" outlineLevel="1">
      <c r="B20861" s="1600">
        <v>43849</v>
      </c>
      <c r="C20861" s="1" t="s">
        <v>57</v>
      </c>
      <c r="D20861" s="2">
        <v>200</v>
      </c>
    </row>
    <row r="20862" spans="2:15" hidden="1" outlineLevel="1">
      <c r="B20862" s="1600">
        <v>43849</v>
      </c>
      <c r="C20862" s="1" t="s">
        <v>10057</v>
      </c>
      <c r="D20862" s="2">
        <v>10</v>
      </c>
    </row>
    <row r="20863" spans="2:15" hidden="1" outlineLevel="1">
      <c r="B20863" s="1600">
        <v>43850</v>
      </c>
      <c r="C20863" s="1" t="s">
        <v>525</v>
      </c>
      <c r="D20863" s="2">
        <v>180</v>
      </c>
      <c r="F20863" s="956"/>
      <c r="G20863" s="1193"/>
    </row>
    <row r="20864" spans="2:15" hidden="1" outlineLevel="1">
      <c r="B20864" s="1600">
        <v>43850</v>
      </c>
      <c r="C20864" s="1732" t="s">
        <v>246</v>
      </c>
      <c r="D20864" s="1602">
        <v>160</v>
      </c>
      <c r="F20864" s="956"/>
      <c r="G20864" s="1193"/>
    </row>
    <row r="20865" spans="2:10" hidden="1" outlineLevel="1">
      <c r="B20865" s="1600">
        <v>43850</v>
      </c>
      <c r="C20865" s="1061" t="s">
        <v>111</v>
      </c>
      <c r="D20865" s="1415">
        <v>50</v>
      </c>
      <c r="F20865" s="1193"/>
      <c r="G20865" s="1193"/>
    </row>
    <row r="20866" spans="2:10" hidden="1" outlineLevel="1">
      <c r="B20866" s="1600">
        <v>43850</v>
      </c>
      <c r="C20866" s="1061" t="s">
        <v>114</v>
      </c>
      <c r="D20866" s="1415">
        <v>25</v>
      </c>
      <c r="F20866" s="956"/>
      <c r="G20866" s="956"/>
    </row>
    <row r="20867" spans="2:10" hidden="1" outlineLevel="1">
      <c r="B20867" s="1600">
        <v>43851</v>
      </c>
      <c r="C20867" s="956" t="s">
        <v>177</v>
      </c>
      <c r="D20867" s="1775">
        <v>7</v>
      </c>
      <c r="F20867" s="1193"/>
      <c r="G20867" s="956"/>
    </row>
    <row r="20868" spans="2:10" hidden="1" outlineLevel="1">
      <c r="B20868" s="1600">
        <v>43851</v>
      </c>
      <c r="C20868" s="1754" t="s">
        <v>9620</v>
      </c>
      <c r="D20868" s="1755">
        <v>120</v>
      </c>
      <c r="F20868" s="956"/>
      <c r="G20868" s="1193"/>
      <c r="H20868" s="2"/>
    </row>
    <row r="20869" spans="2:10" hidden="1" outlineLevel="1">
      <c r="B20869" s="1600">
        <v>43851</v>
      </c>
      <c r="C20869" s="956" t="s">
        <v>12007</v>
      </c>
      <c r="D20869" s="1193">
        <v>45</v>
      </c>
      <c r="F20869" s="1722"/>
      <c r="G20869" s="1728"/>
      <c r="H20869" s="2"/>
    </row>
    <row r="20870" spans="2:10" hidden="1" outlineLevel="1">
      <c r="B20870" s="1600">
        <v>43851</v>
      </c>
      <c r="C20870" s="1" t="s">
        <v>12008</v>
      </c>
      <c r="D20870" s="2">
        <v>50</v>
      </c>
      <c r="F20870" s="956"/>
      <c r="G20870" s="1193"/>
      <c r="H20870" s="7"/>
    </row>
    <row r="20871" spans="2:10" hidden="1" outlineLevel="1">
      <c r="B20871" s="1600">
        <v>43851</v>
      </c>
      <c r="C20871" s="1" t="s">
        <v>613</v>
      </c>
      <c r="D20871" s="2">
        <v>20</v>
      </c>
      <c r="F20871" s="1722"/>
      <c r="G20871" s="1728"/>
      <c r="H20871" s="7"/>
    </row>
    <row r="20872" spans="2:10" hidden="1" outlineLevel="1">
      <c r="B20872" s="1600">
        <v>43851</v>
      </c>
      <c r="C20872" s="956" t="s">
        <v>111</v>
      </c>
      <c r="D20872" s="1602">
        <v>100</v>
      </c>
      <c r="F20872" s="956"/>
      <c r="G20872" s="956"/>
      <c r="H20872" s="7"/>
    </row>
    <row r="20873" spans="2:10" hidden="1" outlineLevel="1">
      <c r="B20873" s="1600">
        <v>43851</v>
      </c>
      <c r="C20873" s="1" t="s">
        <v>12011</v>
      </c>
      <c r="D20873" s="2">
        <v>450</v>
      </c>
      <c r="F20873" s="1193"/>
      <c r="G20873" s="1193"/>
    </row>
    <row r="20874" spans="2:10" hidden="1" outlineLevel="1">
      <c r="B20874" s="1600">
        <v>43851</v>
      </c>
      <c r="C20874" s="1" t="s">
        <v>246</v>
      </c>
      <c r="D20874" s="2">
        <v>120</v>
      </c>
    </row>
    <row r="20875" spans="2:10" hidden="1" outlineLevel="1">
      <c r="B20875" s="1600">
        <v>43851</v>
      </c>
      <c r="C20875" s="1" t="s">
        <v>12009</v>
      </c>
      <c r="D20875" s="2">
        <v>150</v>
      </c>
    </row>
    <row r="20876" spans="2:10" hidden="1" outlineLevel="1">
      <c r="B20876" s="1600">
        <v>43851</v>
      </c>
      <c r="C20876" s="1" t="s">
        <v>4391</v>
      </c>
      <c r="D20876" s="2">
        <v>30</v>
      </c>
    </row>
    <row r="20877" spans="2:10" hidden="1" outlineLevel="1">
      <c r="B20877" s="1600">
        <v>43851</v>
      </c>
      <c r="C20877" s="1" t="s">
        <v>346</v>
      </c>
      <c r="D20877" s="2">
        <v>30</v>
      </c>
      <c r="F20877" s="956"/>
      <c r="G20877" s="1193"/>
      <c r="J20877" s="7"/>
    </row>
    <row r="20878" spans="2:10" hidden="1" outlineLevel="1">
      <c r="B20878" s="1600">
        <v>43853</v>
      </c>
      <c r="C20878" s="1061" t="s">
        <v>525</v>
      </c>
      <c r="D20878" s="1415">
        <v>180</v>
      </c>
      <c r="F20878" s="956"/>
      <c r="G20878" s="1193"/>
      <c r="J20878" s="7"/>
    </row>
    <row r="20879" spans="2:10" hidden="1" outlineLevel="1">
      <c r="B20879" s="1600">
        <v>43853</v>
      </c>
      <c r="C20879" s="1061" t="s">
        <v>12</v>
      </c>
      <c r="D20879" s="1415">
        <v>130</v>
      </c>
      <c r="F20879" s="956"/>
      <c r="G20879" s="1193"/>
      <c r="H20879" s="2"/>
    </row>
    <row r="20880" spans="2:10" hidden="1" outlineLevel="1">
      <c r="B20880" s="1600">
        <v>43853</v>
      </c>
      <c r="C20880" s="956" t="s">
        <v>12028</v>
      </c>
      <c r="D20880" s="1193">
        <v>140</v>
      </c>
      <c r="F20880" s="1722"/>
      <c r="G20880" s="1728"/>
      <c r="H20880" s="2"/>
    </row>
    <row r="20881" spans="2:8" hidden="1" outlineLevel="1">
      <c r="B20881" s="1600">
        <v>43854</v>
      </c>
      <c r="C20881" s="1061" t="s">
        <v>525</v>
      </c>
      <c r="D20881" s="1415">
        <v>170</v>
      </c>
      <c r="F20881" s="956"/>
      <c r="G20881" s="1193"/>
      <c r="H20881" s="7"/>
    </row>
    <row r="20882" spans="2:8" hidden="1" outlineLevel="1">
      <c r="B20882" s="1600">
        <v>43854</v>
      </c>
      <c r="C20882" s="956" t="s">
        <v>12</v>
      </c>
      <c r="D20882" s="1193">
        <v>50</v>
      </c>
      <c r="F20882" s="1722"/>
      <c r="G20882" s="1728"/>
      <c r="H20882" s="7"/>
    </row>
    <row r="20883" spans="2:8" hidden="1" outlineLevel="1">
      <c r="B20883" s="1600">
        <v>43854</v>
      </c>
      <c r="C20883" s="1061" t="s">
        <v>401</v>
      </c>
      <c r="D20883" s="1415">
        <v>60</v>
      </c>
      <c r="F20883" s="956"/>
      <c r="G20883" s="956"/>
      <c r="H20883" s="7"/>
    </row>
    <row r="20884" spans="2:8" hidden="1" outlineLevel="1">
      <c r="B20884" s="1600">
        <v>43855</v>
      </c>
      <c r="C20884" s="1061" t="s">
        <v>401</v>
      </c>
      <c r="D20884" s="1415">
        <v>180</v>
      </c>
      <c r="F20884" s="1193"/>
      <c r="G20884" s="1193"/>
    </row>
    <row r="20885" spans="2:8" hidden="1" outlineLevel="1">
      <c r="B20885" s="1600">
        <v>43855</v>
      </c>
      <c r="C20885" s="956" t="s">
        <v>10957</v>
      </c>
      <c r="D20885" s="1775">
        <v>120</v>
      </c>
    </row>
    <row r="20886" spans="2:8" hidden="1" outlineLevel="1">
      <c r="B20886" s="1600">
        <v>43855</v>
      </c>
      <c r="C20886" s="1754" t="s">
        <v>10074</v>
      </c>
      <c r="D20886" s="1755">
        <v>195</v>
      </c>
    </row>
    <row r="20887" spans="2:8" hidden="1" outlineLevel="1">
      <c r="B20887" s="1600">
        <v>43855</v>
      </c>
      <c r="C20887" s="956" t="s">
        <v>11585</v>
      </c>
      <c r="D20887" s="1193">
        <v>375</v>
      </c>
    </row>
    <row r="20888" spans="2:8" hidden="1" outlineLevel="1">
      <c r="B20888" s="1600">
        <v>43855</v>
      </c>
      <c r="C20888" s="1732" t="s">
        <v>525</v>
      </c>
      <c r="D20888" s="1602">
        <v>30</v>
      </c>
      <c r="F20888" s="956"/>
      <c r="G20888" s="1193"/>
    </row>
    <row r="20889" spans="2:8" hidden="1" outlineLevel="1">
      <c r="B20889" s="1600">
        <v>43855</v>
      </c>
      <c r="C20889" s="1732" t="s">
        <v>12030</v>
      </c>
      <c r="D20889" s="1602">
        <v>1950</v>
      </c>
      <c r="F20889" s="956"/>
      <c r="G20889" s="1193"/>
    </row>
    <row r="20890" spans="2:8" hidden="1" outlineLevel="1">
      <c r="B20890" s="1600">
        <v>43856</v>
      </c>
      <c r="C20890" s="1" t="s">
        <v>2556</v>
      </c>
      <c r="D20890" s="2">
        <v>100</v>
      </c>
      <c r="F20890" s="1193"/>
      <c r="G20890" s="1193"/>
    </row>
    <row r="20891" spans="2:8" hidden="1" outlineLevel="1">
      <c r="B20891" s="1600">
        <v>43856</v>
      </c>
      <c r="C20891" s="1" t="s">
        <v>58</v>
      </c>
      <c r="D20891" s="2">
        <v>35</v>
      </c>
      <c r="F20891" s="956"/>
      <c r="G20891" s="956"/>
    </row>
    <row r="20892" spans="2:8" hidden="1" outlineLevel="1">
      <c r="B20892" s="1600">
        <v>43856</v>
      </c>
      <c r="C20892" s="1061" t="s">
        <v>401</v>
      </c>
      <c r="D20892" s="1415">
        <v>20</v>
      </c>
      <c r="F20892" s="1193"/>
      <c r="G20892" s="956"/>
    </row>
    <row r="20893" spans="2:8" hidden="1" outlineLevel="1">
      <c r="B20893" s="1600">
        <v>43856</v>
      </c>
      <c r="C20893" s="956" t="s">
        <v>23</v>
      </c>
      <c r="D20893" s="1775">
        <v>100</v>
      </c>
      <c r="F20893" s="1730"/>
      <c r="G20893" s="1193"/>
    </row>
    <row r="20894" spans="2:8" hidden="1" outlineLevel="1">
      <c r="B20894" s="1600">
        <v>43856</v>
      </c>
      <c r="C20894" s="956" t="s">
        <v>10507</v>
      </c>
      <c r="D20894" s="1775">
        <v>800</v>
      </c>
    </row>
    <row r="20895" spans="2:8" hidden="1" outlineLevel="1">
      <c r="B20895" s="1600">
        <v>43857</v>
      </c>
      <c r="C20895" s="1754" t="s">
        <v>525</v>
      </c>
      <c r="D20895" s="1755">
        <v>75</v>
      </c>
    </row>
    <row r="20896" spans="2:8" hidden="1" outlineLevel="1">
      <c r="B20896" s="1600">
        <v>43858</v>
      </c>
      <c r="C20896" s="956" t="s">
        <v>12033</v>
      </c>
      <c r="D20896" s="1602">
        <v>200</v>
      </c>
    </row>
    <row r="20897" spans="2:4" hidden="1" outlineLevel="1">
      <c r="B20897" s="1600">
        <v>43858</v>
      </c>
      <c r="C20897" s="956" t="s">
        <v>525</v>
      </c>
      <c r="D20897" s="1602">
        <v>130</v>
      </c>
    </row>
    <row r="20898" spans="2:4" hidden="1" outlineLevel="1">
      <c r="B20898" s="1600">
        <v>43858</v>
      </c>
      <c r="C20898" s="1" t="s">
        <v>531</v>
      </c>
      <c r="D20898" s="2">
        <v>20</v>
      </c>
    </row>
    <row r="20899" spans="2:4" hidden="1" outlineLevel="1">
      <c r="B20899" s="1600">
        <v>43858</v>
      </c>
      <c r="C20899" s="1732" t="s">
        <v>18</v>
      </c>
      <c r="D20899" s="1602">
        <v>30</v>
      </c>
    </row>
    <row r="20900" spans="2:4" hidden="1" outlineLevel="1">
      <c r="B20900" s="1600">
        <v>43859</v>
      </c>
      <c r="C20900" s="236" t="s">
        <v>12042</v>
      </c>
      <c r="D20900" s="1415">
        <v>600</v>
      </c>
    </row>
    <row r="20901" spans="2:4" hidden="1" outlineLevel="1">
      <c r="B20901" s="1600">
        <v>43859</v>
      </c>
      <c r="C20901" s="1" t="s">
        <v>918</v>
      </c>
      <c r="D20901" s="1415">
        <v>160</v>
      </c>
    </row>
    <row r="20902" spans="2:4" hidden="1" outlineLevel="1">
      <c r="B20902" s="1600">
        <v>43859</v>
      </c>
      <c r="C20902" s="236" t="s">
        <v>10057</v>
      </c>
      <c r="D20902" s="70">
        <v>10</v>
      </c>
    </row>
    <row r="20903" spans="2:4" hidden="1" outlineLevel="1">
      <c r="B20903" s="1600">
        <v>43859</v>
      </c>
      <c r="C20903" s="236" t="s">
        <v>3901</v>
      </c>
      <c r="D20903" s="70">
        <v>10</v>
      </c>
    </row>
    <row r="20904" spans="2:4" hidden="1" outlineLevel="1">
      <c r="B20904" s="1600">
        <v>43859</v>
      </c>
      <c r="C20904" s="236" t="s">
        <v>111</v>
      </c>
      <c r="D20904" s="70">
        <v>50</v>
      </c>
    </row>
    <row r="20905" spans="2:4" hidden="1" outlineLevel="1">
      <c r="B20905" s="1600">
        <v>43860</v>
      </c>
      <c r="C20905" s="236" t="s">
        <v>525</v>
      </c>
      <c r="D20905" s="70">
        <v>250</v>
      </c>
    </row>
    <row r="20906" spans="2:4" hidden="1" outlineLevel="1">
      <c r="B20906" s="1600">
        <v>43860</v>
      </c>
      <c r="C20906" s="236" t="s">
        <v>246</v>
      </c>
      <c r="D20906" s="70">
        <v>150</v>
      </c>
    </row>
    <row r="20907" spans="2:4" hidden="1" outlineLevel="1">
      <c r="B20907" s="1600">
        <v>43860</v>
      </c>
      <c r="C20907" s="236" t="s">
        <v>8508</v>
      </c>
      <c r="D20907" s="70">
        <v>60</v>
      </c>
    </row>
    <row r="20908" spans="2:4" hidden="1" outlineLevel="1">
      <c r="B20908" s="1600">
        <v>43860</v>
      </c>
      <c r="C20908" s="236" t="s">
        <v>51</v>
      </c>
      <c r="D20908" s="70">
        <v>20</v>
      </c>
    </row>
    <row r="20909" spans="2:4" hidden="1" outlineLevel="1">
      <c r="B20909" s="1600">
        <v>43861</v>
      </c>
      <c r="C20909" s="236" t="s">
        <v>525</v>
      </c>
      <c r="D20909" s="70">
        <v>160</v>
      </c>
    </row>
    <row r="20910" spans="2:4" hidden="1" outlineLevel="1">
      <c r="B20910" s="1600">
        <v>43861</v>
      </c>
      <c r="C20910" s="236" t="s">
        <v>48</v>
      </c>
      <c r="D20910" s="70">
        <v>270</v>
      </c>
    </row>
    <row r="20911" spans="2:4" hidden="1" outlineLevel="1">
      <c r="B20911" s="1600">
        <v>43861</v>
      </c>
      <c r="C20911" s="236" t="s">
        <v>114</v>
      </c>
      <c r="D20911" s="70">
        <v>90</v>
      </c>
    </row>
    <row r="20912" spans="2:4" hidden="1" outlineLevel="1">
      <c r="B20912" s="1600">
        <v>43861</v>
      </c>
      <c r="C20912" s="236" t="s">
        <v>51</v>
      </c>
      <c r="D20912" s="70">
        <v>290</v>
      </c>
    </row>
    <row r="20913" spans="1:12" hidden="1" outlineLevel="1">
      <c r="B20913" s="1600">
        <v>43861</v>
      </c>
      <c r="C20913" s="236" t="s">
        <v>516</v>
      </c>
      <c r="D20913" s="70">
        <v>60</v>
      </c>
      <c r="E20913" s="1" t="s">
        <v>3088</v>
      </c>
    </row>
    <row r="20914" spans="1:12" hidden="1" outlineLevel="1">
      <c r="B20914" s="1600">
        <v>43861</v>
      </c>
      <c r="C20914" s="1" t="s">
        <v>59</v>
      </c>
      <c r="D20914" s="2">
        <v>100</v>
      </c>
      <c r="E20914" s="1">
        <v>9580</v>
      </c>
    </row>
    <row r="20915" spans="1:12" hidden="1" outlineLevel="1">
      <c r="B20915" s="1600"/>
      <c r="C20915" s="236"/>
      <c r="D20915" s="70"/>
    </row>
    <row r="20916" spans="1:12" collapsed="1">
      <c r="B20916" s="1600"/>
    </row>
    <row r="20917" spans="1:12">
      <c r="B20917" s="2472">
        <v>43862</v>
      </c>
      <c r="C20917" s="2472"/>
      <c r="D20917" s="2472"/>
      <c r="E20917" s="2472"/>
      <c r="F20917" s="2472"/>
      <c r="G20917" s="2472"/>
      <c r="H20917" s="2472"/>
      <c r="I20917" s="2472"/>
      <c r="J20917" s="2472"/>
      <c r="K20917" s="2472"/>
      <c r="L20917" s="2472"/>
    </row>
    <row r="20918" spans="1:12" hidden="1" outlineLevel="1">
      <c r="B20918" s="2473" t="s">
        <v>0</v>
      </c>
      <c r="C20918" s="2473"/>
      <c r="D20918" s="2473"/>
      <c r="I20918" s="249"/>
      <c r="J20918" s="236"/>
      <c r="K20918" s="2"/>
    </row>
    <row r="20919" spans="1:12" hidden="1" outlineLevel="1">
      <c r="B20919" s="3" t="s">
        <v>115</v>
      </c>
      <c r="C20919" s="3" t="s">
        <v>116</v>
      </c>
      <c r="D20919" s="4" t="s">
        <v>4</v>
      </c>
      <c r="I20919" s="249"/>
      <c r="J20919" s="236"/>
      <c r="K20919" s="2"/>
    </row>
    <row r="20920" spans="1:12" hidden="1" outlineLevel="1">
      <c r="A20920" s="438" t="s">
        <v>421</v>
      </c>
      <c r="B20920" s="1323">
        <v>43874</v>
      </c>
      <c r="C20920" s="463" t="s">
        <v>11491</v>
      </c>
      <c r="D20920" s="1002">
        <v>1000</v>
      </c>
      <c r="E20920" s="28"/>
      <c r="K20920" s="70"/>
    </row>
    <row r="20921" spans="1:12" hidden="1" outlineLevel="1">
      <c r="A20921" s="438" t="s">
        <v>421</v>
      </c>
      <c r="B20921" s="1323" t="s">
        <v>608</v>
      </c>
      <c r="C20921" s="463" t="s">
        <v>11492</v>
      </c>
      <c r="D20921" s="1002" t="s">
        <v>608</v>
      </c>
      <c r="E20921" s="28"/>
      <c r="K20921" s="70"/>
    </row>
    <row r="20922" spans="1:12" hidden="1" outlineLevel="1">
      <c r="A20922" s="438" t="s">
        <v>421</v>
      </c>
      <c r="B20922" s="1323">
        <v>43863</v>
      </c>
      <c r="C20922" s="1324" t="s">
        <v>6</v>
      </c>
      <c r="D20922" s="1325">
        <v>3100</v>
      </c>
      <c r="E20922" s="28"/>
      <c r="K20922" s="70"/>
    </row>
    <row r="20923" spans="1:12" hidden="1" outlineLevel="1">
      <c r="A20923" s="438" t="s">
        <v>421</v>
      </c>
      <c r="B20923" s="1323" t="s">
        <v>608</v>
      </c>
      <c r="C20923" s="1324" t="s">
        <v>2316</v>
      </c>
      <c r="D20923" s="1002" t="s">
        <v>608</v>
      </c>
      <c r="E20923" s="28"/>
      <c r="F20923" s="298" t="s">
        <v>4856</v>
      </c>
      <c r="G20923" s="298" t="s">
        <v>3065</v>
      </c>
      <c r="K20923" s="70"/>
    </row>
    <row r="20924" spans="1:12" hidden="1" outlineLevel="1">
      <c r="A20924" s="438" t="s">
        <v>421</v>
      </c>
      <c r="B20924" s="1323">
        <v>43879</v>
      </c>
      <c r="C20924" s="554" t="s">
        <v>475</v>
      </c>
      <c r="D20924" s="1325">
        <v>910</v>
      </c>
      <c r="E20924" s="1902"/>
      <c r="F20924" s="772" t="s">
        <v>9394</v>
      </c>
      <c r="G20924" s="773">
        <f>D20968</f>
        <v>160</v>
      </c>
      <c r="I20924" s="72"/>
      <c r="K20924" s="70"/>
    </row>
    <row r="20925" spans="1:12" hidden="1" outlineLevel="1">
      <c r="A20925" s="438" t="s">
        <v>421</v>
      </c>
      <c r="B20925" s="1323">
        <v>43879</v>
      </c>
      <c r="C20925" s="554" t="s">
        <v>8676</v>
      </c>
      <c r="D20925" s="1325">
        <v>910</v>
      </c>
      <c r="E20925" s="184"/>
      <c r="F20925" s="772" t="s">
        <v>112</v>
      </c>
      <c r="G20925" s="773">
        <f>D20966</f>
        <v>1127</v>
      </c>
      <c r="I20925" s="72"/>
      <c r="K20925" s="70"/>
    </row>
    <row r="20926" spans="1:12" hidden="1" outlineLevel="1">
      <c r="A20926" s="714" t="s">
        <v>11221</v>
      </c>
      <c r="B20926" s="1326" t="s">
        <v>608</v>
      </c>
      <c r="C20926" s="1327" t="s">
        <v>6501</v>
      </c>
      <c r="D20926" s="1328" t="s">
        <v>608</v>
      </c>
      <c r="E20926" s="72"/>
      <c r="F20926" s="772" t="s">
        <v>6</v>
      </c>
      <c r="G20926" s="1146">
        <f>D20922</f>
        <v>3100</v>
      </c>
      <c r="I20926" s="72"/>
      <c r="K20926" s="70"/>
    </row>
    <row r="20927" spans="1:12" hidden="1" outlineLevel="1">
      <c r="A20927" s="709" t="s">
        <v>12035</v>
      </c>
      <c r="B20927" s="710">
        <v>43890</v>
      </c>
      <c r="C20927" s="711" t="s">
        <v>10493</v>
      </c>
      <c r="D20927" s="590">
        <v>349</v>
      </c>
      <c r="E20927" s="72"/>
      <c r="F20927" s="772" t="s">
        <v>3732</v>
      </c>
      <c r="G20927" s="773">
        <f>D20920</f>
        <v>1000</v>
      </c>
      <c r="I20927" s="72"/>
      <c r="K20927" s="70"/>
    </row>
    <row r="20928" spans="1:12" hidden="1" outlineLevel="1">
      <c r="A20928" s="709" t="s">
        <v>8738</v>
      </c>
      <c r="B20928" s="710">
        <v>43877</v>
      </c>
      <c r="C20928" s="711" t="s">
        <v>8992</v>
      </c>
      <c r="D20928" s="590">
        <v>505</v>
      </c>
      <c r="E20928" s="72"/>
      <c r="F20928" s="772" t="s">
        <v>3308</v>
      </c>
      <c r="G20928" s="1146" t="str">
        <f>D20921</f>
        <v>Nil</v>
      </c>
      <c r="I20928" s="72"/>
      <c r="K20928" s="70"/>
    </row>
    <row r="20929" spans="1:11" hidden="1" outlineLevel="1">
      <c r="A20929" s="2436" t="s">
        <v>8738</v>
      </c>
      <c r="B20929" s="2437">
        <v>43889</v>
      </c>
      <c r="C20929" s="2438" t="s">
        <v>8992</v>
      </c>
      <c r="D20929" s="2439">
        <v>505</v>
      </c>
      <c r="E20929" s="72"/>
      <c r="F20929" s="772" t="s">
        <v>2316</v>
      </c>
      <c r="G20929" s="1146" t="s">
        <v>608</v>
      </c>
      <c r="I20929" s="72"/>
      <c r="K20929" s="70"/>
    </row>
    <row r="20930" spans="1:11" hidden="1" outlineLevel="1">
      <c r="A20930" s="2436" t="s">
        <v>8738</v>
      </c>
      <c r="B20930" s="2437">
        <v>43890</v>
      </c>
      <c r="C20930" s="2438" t="s">
        <v>8992</v>
      </c>
      <c r="D20930" s="2439">
        <v>505</v>
      </c>
      <c r="E20930" s="72"/>
      <c r="F20930" s="772"/>
      <c r="G20930" s="1146"/>
      <c r="I20930" s="72"/>
      <c r="K20930" s="70"/>
    </row>
    <row r="20931" spans="1:11" hidden="1" outlineLevel="1">
      <c r="A20931" s="709" t="s">
        <v>8738</v>
      </c>
      <c r="B20931" s="710">
        <v>43877</v>
      </c>
      <c r="C20931" s="711" t="s">
        <v>8991</v>
      </c>
      <c r="D20931" s="590">
        <v>555</v>
      </c>
      <c r="E20931" s="72"/>
      <c r="F20931" s="280" t="s">
        <v>195</v>
      </c>
      <c r="G20931" s="294">
        <f>SUM(G20924:G20929)</f>
        <v>5387</v>
      </c>
      <c r="I20931" s="72"/>
      <c r="K20931" s="70"/>
    </row>
    <row r="20932" spans="1:11" hidden="1" outlineLevel="1">
      <c r="A20932" s="2436" t="s">
        <v>8738</v>
      </c>
      <c r="B20932" s="2437">
        <v>43889</v>
      </c>
      <c r="C20932" s="2438" t="s">
        <v>8991</v>
      </c>
      <c r="D20932" s="2439">
        <v>505</v>
      </c>
      <c r="E20932" s="72"/>
      <c r="I20932" s="72"/>
      <c r="K20932" s="70"/>
    </row>
    <row r="20933" spans="1:11" hidden="1" outlineLevel="1">
      <c r="A20933" s="2436" t="s">
        <v>8738</v>
      </c>
      <c r="B20933" s="2437">
        <v>43890</v>
      </c>
      <c r="C20933" s="2438" t="s">
        <v>8991</v>
      </c>
      <c r="D20933" s="2439">
        <v>505</v>
      </c>
      <c r="E20933" s="72"/>
      <c r="I20933" s="72"/>
      <c r="K20933" s="70"/>
    </row>
    <row r="20934" spans="1:11" hidden="1" outlineLevel="1">
      <c r="A20934" s="709" t="s">
        <v>8738</v>
      </c>
      <c r="B20934" s="710">
        <v>43877</v>
      </c>
      <c r="C20934" s="709" t="s">
        <v>8990</v>
      </c>
      <c r="D20934" s="590">
        <v>549</v>
      </c>
      <c r="E20934" s="72"/>
      <c r="I20934" s="72"/>
      <c r="K20934" s="70"/>
    </row>
    <row r="20935" spans="1:11" hidden="1" outlineLevel="1">
      <c r="A20935" s="2436" t="s">
        <v>8738</v>
      </c>
      <c r="B20935" s="2437">
        <v>43890</v>
      </c>
      <c r="C20935" s="2438" t="s">
        <v>8990</v>
      </c>
      <c r="D20935" s="2439">
        <v>549</v>
      </c>
      <c r="E20935" s="72"/>
      <c r="F20935" s="1061"/>
      <c r="G20935" s="1415"/>
      <c r="I20935" s="72"/>
      <c r="K20935" s="70"/>
    </row>
    <row r="20936" spans="1:11" hidden="1" outlineLevel="1">
      <c r="A20936" s="2436" t="s">
        <v>8738</v>
      </c>
      <c r="B20936" s="2437">
        <v>43890</v>
      </c>
      <c r="C20936" s="2438" t="s">
        <v>8990</v>
      </c>
      <c r="D20936" s="2439">
        <v>549</v>
      </c>
      <c r="E20936" s="72"/>
      <c r="F20936" s="1061"/>
      <c r="G20936" s="1415"/>
      <c r="I20936" s="72"/>
      <c r="K20936" s="70"/>
    </row>
    <row r="20937" spans="1:11" hidden="1" outlineLevel="1">
      <c r="A20937" s="709" t="s">
        <v>8738</v>
      </c>
      <c r="B20937" s="710">
        <v>43877</v>
      </c>
      <c r="C20937" s="709" t="s">
        <v>9285</v>
      </c>
      <c r="D20937" s="590">
        <v>505</v>
      </c>
      <c r="E20937" s="72"/>
      <c r="I20937" s="72"/>
      <c r="K20937" s="70"/>
    </row>
    <row r="20938" spans="1:11" hidden="1" outlineLevel="1">
      <c r="A20938" s="2436" t="s">
        <v>8738</v>
      </c>
      <c r="B20938" s="2437">
        <v>43889</v>
      </c>
      <c r="C20938" s="2438" t="s">
        <v>9285</v>
      </c>
      <c r="D20938" s="2439">
        <v>505</v>
      </c>
      <c r="E20938" s="72"/>
      <c r="I20938" s="72"/>
      <c r="K20938" s="70"/>
    </row>
    <row r="20939" spans="1:11" hidden="1" outlineLevel="1">
      <c r="A20939" s="2436" t="s">
        <v>8738</v>
      </c>
      <c r="B20939" s="2437">
        <v>43890</v>
      </c>
      <c r="C20939" s="2438" t="s">
        <v>9285</v>
      </c>
      <c r="D20939" s="2439">
        <v>505</v>
      </c>
      <c r="E20939" s="72"/>
      <c r="I20939" s="72"/>
      <c r="K20939" s="70"/>
    </row>
    <row r="20940" spans="1:11" hidden="1" outlineLevel="1">
      <c r="A20940" s="1398" t="s">
        <v>7256</v>
      </c>
      <c r="B20940" s="1399">
        <v>43877</v>
      </c>
      <c r="C20940" s="1400" t="s">
        <v>27</v>
      </c>
      <c r="D20940" s="1401">
        <v>1296.82</v>
      </c>
      <c r="E20940" s="72"/>
      <c r="I20940" s="72"/>
      <c r="K20940" s="70"/>
    </row>
    <row r="20941" spans="1:11" hidden="1" outlineLevel="1">
      <c r="A20941" s="1398" t="s">
        <v>7256</v>
      </c>
      <c r="B20941" s="1399">
        <v>43891</v>
      </c>
      <c r="C20941" s="2443" t="s">
        <v>3304</v>
      </c>
      <c r="D20941" s="2444">
        <v>431.88</v>
      </c>
      <c r="E20941" s="2435">
        <v>43896</v>
      </c>
      <c r="F20941" s="2345" t="s">
        <v>11877</v>
      </c>
      <c r="G20941" s="2345" t="s">
        <v>12224</v>
      </c>
      <c r="K20941" s="225"/>
    </row>
    <row r="20942" spans="1:11" hidden="1" outlineLevel="1">
      <c r="A20942" s="1398" t="s">
        <v>7256</v>
      </c>
      <c r="B20942" s="1399">
        <v>43891</v>
      </c>
      <c r="C20942" s="2443" t="s">
        <v>614</v>
      </c>
      <c r="D20942" s="2444">
        <v>352.82</v>
      </c>
      <c r="E20942" s="2435">
        <v>43896</v>
      </c>
      <c r="F20942" s="1" t="s">
        <v>5259</v>
      </c>
      <c r="G20942" s="956" t="s">
        <v>11421</v>
      </c>
      <c r="K20942" s="225"/>
    </row>
    <row r="20943" spans="1:11" hidden="1" outlineLevel="1">
      <c r="A20943" s="709" t="s">
        <v>10607</v>
      </c>
      <c r="B20943" s="710" t="s">
        <v>608</v>
      </c>
      <c r="C20943" s="709" t="s">
        <v>3305</v>
      </c>
      <c r="D20943" s="590" t="s">
        <v>608</v>
      </c>
      <c r="E20943" s="183"/>
      <c r="F20943" s="1" t="s">
        <v>11418</v>
      </c>
      <c r="G20943" s="956" t="s">
        <v>11421</v>
      </c>
    </row>
    <row r="20944" spans="1:11" hidden="1" outlineLevel="1">
      <c r="A20944" s="545" t="s">
        <v>7431</v>
      </c>
      <c r="B20944" s="2151">
        <v>43496</v>
      </c>
      <c r="C20944" s="547" t="s">
        <v>7425</v>
      </c>
      <c r="D20944" s="2156">
        <v>32500</v>
      </c>
      <c r="E20944" s="733"/>
      <c r="F20944" s="1" t="s">
        <v>11419</v>
      </c>
      <c r="G20944" s="956" t="s">
        <v>11421</v>
      </c>
    </row>
    <row r="20945" spans="1:12" hidden="1" outlineLevel="1">
      <c r="A20945" s="545" t="s">
        <v>7431</v>
      </c>
      <c r="B20945" s="2151">
        <v>43496</v>
      </c>
      <c r="C20945" s="547" t="s">
        <v>7426</v>
      </c>
      <c r="D20945" s="2156">
        <v>30000</v>
      </c>
      <c r="E20945" s="28"/>
      <c r="F20945" s="1" t="s">
        <v>5570</v>
      </c>
      <c r="G20945" s="956" t="s">
        <v>11421</v>
      </c>
      <c r="H20945" s="1009"/>
      <c r="I20945" s="72"/>
      <c r="K20945" s="13"/>
      <c r="L20945" s="13"/>
    </row>
    <row r="20946" spans="1:12" hidden="1" outlineLevel="1">
      <c r="A20946" s="545" t="s">
        <v>7431</v>
      </c>
      <c r="B20946" s="2151">
        <v>43496</v>
      </c>
      <c r="C20946" s="547" t="s">
        <v>8819</v>
      </c>
      <c r="D20946" s="2156">
        <v>3000</v>
      </c>
      <c r="E20946" s="28"/>
      <c r="F20946" s="1" t="s">
        <v>11420</v>
      </c>
      <c r="G20946" s="956" t="s">
        <v>11421</v>
      </c>
      <c r="H20946" s="1009"/>
      <c r="I20946" s="72"/>
      <c r="K20946" s="13"/>
      <c r="L20946" s="13"/>
    </row>
    <row r="20947" spans="1:12" hidden="1" outlineLevel="1">
      <c r="A20947" s="545" t="s">
        <v>7431</v>
      </c>
      <c r="B20947" s="2151">
        <v>43496</v>
      </c>
      <c r="C20947" s="547" t="s">
        <v>7420</v>
      </c>
      <c r="D20947" s="2156">
        <v>8695</v>
      </c>
      <c r="E20947" s="28"/>
      <c r="F20947" s="1" t="s">
        <v>12223</v>
      </c>
      <c r="G20947" s="956" t="s">
        <v>12222</v>
      </c>
      <c r="H20947" s="1009"/>
      <c r="I20947" s="72"/>
      <c r="K20947" s="225"/>
      <c r="L20947" s="13"/>
    </row>
    <row r="20948" spans="1:12" hidden="1" outlineLevel="1">
      <c r="A20948" s="545" t="s">
        <v>7431</v>
      </c>
      <c r="B20948" s="2151">
        <v>43496</v>
      </c>
      <c r="C20948" s="547" t="s">
        <v>7422</v>
      </c>
      <c r="D20948" s="2156">
        <v>22561</v>
      </c>
      <c r="E20948" s="28"/>
      <c r="F20948" s="630"/>
      <c r="G20948" s="630"/>
      <c r="I20948" s="72"/>
      <c r="J20948" s="236"/>
      <c r="K20948" s="2"/>
      <c r="L20948" s="13"/>
    </row>
    <row r="20949" spans="1:12" hidden="1" outlineLevel="1">
      <c r="A20949" s="545" t="s">
        <v>7431</v>
      </c>
      <c r="B20949" s="2151" t="s">
        <v>608</v>
      </c>
      <c r="C20949" s="547" t="s">
        <v>7423</v>
      </c>
      <c r="D20949" s="2156" t="s">
        <v>608</v>
      </c>
      <c r="E20949" s="28"/>
      <c r="H20949" s="1009"/>
      <c r="I20949" s="72"/>
      <c r="J20949" s="236"/>
      <c r="K20949" s="2"/>
      <c r="L20949" s="13"/>
    </row>
    <row r="20950" spans="1:12" hidden="1" outlineLevel="1">
      <c r="A20950" s="545" t="s">
        <v>7431</v>
      </c>
      <c r="B20950" s="2151">
        <v>43496</v>
      </c>
      <c r="C20950" s="547" t="s">
        <v>11892</v>
      </c>
      <c r="D20950" s="2156">
        <v>10000</v>
      </c>
      <c r="E20950" s="28"/>
      <c r="G20950" s="2197"/>
      <c r="H20950" s="870"/>
      <c r="I20950" s="249"/>
      <c r="J20950" s="236"/>
      <c r="K20950" s="2"/>
      <c r="L20950" s="13"/>
    </row>
    <row r="20951" spans="1:12" hidden="1" outlineLevel="1">
      <c r="E20951" s="842"/>
      <c r="G20951" s="399"/>
      <c r="H20951" s="1602"/>
      <c r="I20951" s="399"/>
      <c r="J20951" s="236"/>
      <c r="K20951" s="2"/>
      <c r="L20951" s="13"/>
    </row>
    <row r="20952" spans="1:12" ht="15.75" hidden="1" outlineLevel="1">
      <c r="A20952" s="1273" t="s">
        <v>7430</v>
      </c>
      <c r="B20952" s="1410">
        <v>43861</v>
      </c>
      <c r="C20952" s="1273" t="s">
        <v>7428</v>
      </c>
      <c r="D20952" s="1789">
        <v>9944.91</v>
      </c>
      <c r="E20952" s="2144">
        <v>43871</v>
      </c>
      <c r="G20952" s="399"/>
      <c r="H20952" s="1602"/>
      <c r="I20952" s="249"/>
      <c r="K20952" s="13"/>
      <c r="L20952" s="13"/>
    </row>
    <row r="20953" spans="1:12" ht="15.75" hidden="1" outlineLevel="1">
      <c r="A20953" s="1273" t="s">
        <v>7430</v>
      </c>
      <c r="B20953" s="1410">
        <v>43861</v>
      </c>
      <c r="C20953" s="1273" t="s">
        <v>12002</v>
      </c>
      <c r="D20953" s="1789">
        <v>16661.41</v>
      </c>
      <c r="E20953" s="2144">
        <v>43871</v>
      </c>
      <c r="G20953" s="399"/>
      <c r="H20953" s="1602"/>
      <c r="I20953" s="249"/>
      <c r="K20953" s="13"/>
      <c r="L20953" s="13"/>
    </row>
    <row r="20954" spans="1:12" hidden="1" outlineLevel="1">
      <c r="A20954" s="1411" t="s">
        <v>7411</v>
      </c>
      <c r="B20954" s="1412">
        <v>43861</v>
      </c>
      <c r="C20954" s="1413" t="s">
        <v>7427</v>
      </c>
      <c r="D20954" s="1490">
        <v>22561</v>
      </c>
      <c r="E20954" s="2144">
        <v>43864</v>
      </c>
      <c r="G20954" s="399"/>
      <c r="H20954" s="1602"/>
      <c r="I20954" s="249"/>
      <c r="J20954" s="236"/>
      <c r="K20954" s="2"/>
      <c r="L20954" s="13"/>
    </row>
    <row r="20955" spans="1:12" hidden="1" outlineLevel="1">
      <c r="A20955" s="1407" t="s">
        <v>5208</v>
      </c>
      <c r="B20955" s="1408">
        <v>43861</v>
      </c>
      <c r="C20955" s="1407" t="s">
        <v>7429</v>
      </c>
      <c r="D20955" s="2169">
        <v>1065.05</v>
      </c>
      <c r="E20955" s="2144">
        <v>43871</v>
      </c>
      <c r="G20955" s="399"/>
      <c r="H20955" s="1602"/>
      <c r="I20955" s="249"/>
      <c r="J20955" s="200"/>
      <c r="K20955" s="2"/>
      <c r="L20955" s="13"/>
    </row>
    <row r="20956" spans="1:12" hidden="1" outlineLevel="1">
      <c r="A20956" s="1485" t="s">
        <v>8749</v>
      </c>
      <c r="B20956" s="1900">
        <v>43861</v>
      </c>
      <c r="C20956" s="1486" t="s">
        <v>9006</v>
      </c>
      <c r="D20956" s="1999">
        <v>10854</v>
      </c>
      <c r="E20956" s="2144">
        <v>43868</v>
      </c>
      <c r="G20956" s="399"/>
      <c r="H20956" s="2"/>
      <c r="I20956" s="249"/>
      <c r="K20956" s="13"/>
      <c r="L20956" s="13"/>
    </row>
    <row r="20957" spans="1:12" hidden="1" outlineLevel="1">
      <c r="E20957" s="2213"/>
      <c r="G20957" s="399"/>
      <c r="H20957" s="1602"/>
      <c r="I20957" s="249"/>
      <c r="K20957" s="13"/>
      <c r="L20957" s="13"/>
    </row>
    <row r="20958" spans="1:12" ht="15.75" hidden="1" outlineLevel="1">
      <c r="A20958" s="1273" t="s">
        <v>7430</v>
      </c>
      <c r="B20958" s="1410">
        <v>43889</v>
      </c>
      <c r="C20958" s="1273" t="s">
        <v>7428</v>
      </c>
      <c r="D20958" s="1789">
        <v>4403.2</v>
      </c>
      <c r="E20958" s="2144">
        <v>43901</v>
      </c>
      <c r="G20958" s="399"/>
      <c r="H20958" s="1602"/>
      <c r="I20958" s="249"/>
      <c r="K20958" s="13"/>
      <c r="L20958" s="13"/>
    </row>
    <row r="20959" spans="1:12" ht="15.75" hidden="1" outlineLevel="1">
      <c r="A20959" s="1273" t="s">
        <v>7430</v>
      </c>
      <c r="B20959" s="2346" t="s">
        <v>608</v>
      </c>
      <c r="C20959" s="1273" t="s">
        <v>12002</v>
      </c>
      <c r="D20959" s="2348" t="s">
        <v>608</v>
      </c>
      <c r="E20959" s="2144"/>
      <c r="G20959" s="399"/>
      <c r="H20959" s="1602"/>
      <c r="I20959" s="249"/>
      <c r="K20959" s="13"/>
      <c r="L20959" s="13"/>
    </row>
    <row r="20960" spans="1:12" hidden="1" outlineLevel="1">
      <c r="A20960" s="1411" t="s">
        <v>7411</v>
      </c>
      <c r="B20960" s="1412">
        <v>43889</v>
      </c>
      <c r="C20960" s="1413" t="s">
        <v>7427</v>
      </c>
      <c r="D20960" s="1490">
        <v>16487</v>
      </c>
      <c r="E20960" s="2144">
        <v>43895</v>
      </c>
      <c r="G20960" s="399"/>
      <c r="H20960" s="1602"/>
      <c r="I20960" s="249"/>
      <c r="J20960" s="236"/>
      <c r="K20960" s="2"/>
      <c r="L20960" s="13"/>
    </row>
    <row r="20961" spans="1:12" hidden="1" outlineLevel="1">
      <c r="A20961" s="1407" t="s">
        <v>5208</v>
      </c>
      <c r="B20961" s="2347" t="s">
        <v>608</v>
      </c>
      <c r="C20961" s="1407" t="s">
        <v>7429</v>
      </c>
      <c r="D20961" s="2169" t="s">
        <v>608</v>
      </c>
      <c r="E20961" s="2144"/>
      <c r="G20961" s="399"/>
      <c r="H20961" s="1602"/>
      <c r="I20961" s="249"/>
      <c r="J20961" s="200"/>
      <c r="K20961" s="2"/>
      <c r="L20961" s="13"/>
    </row>
    <row r="20962" spans="1:12" hidden="1" outlineLevel="1">
      <c r="A20962" s="1485" t="s">
        <v>8749</v>
      </c>
      <c r="B20962" s="1900">
        <v>43889</v>
      </c>
      <c r="C20962" s="1486" t="s">
        <v>9006</v>
      </c>
      <c r="D20962" s="1999">
        <v>6509</v>
      </c>
      <c r="E20962" s="2144">
        <v>43899</v>
      </c>
      <c r="G20962" s="399"/>
      <c r="H20962" s="2"/>
      <c r="I20962" s="249"/>
      <c r="K20962" s="13"/>
      <c r="L20962" s="13"/>
    </row>
    <row r="20963" spans="1:12" hidden="1" outlineLevel="1">
      <c r="G20963" s="399"/>
      <c r="H20963" s="1775"/>
      <c r="I20963" s="249"/>
      <c r="K20963" s="13"/>
      <c r="L20963" s="13"/>
    </row>
    <row r="20964" spans="1:12" hidden="1" outlineLevel="1">
      <c r="A20964" s="438" t="s">
        <v>12424</v>
      </c>
      <c r="B20964" s="549"/>
      <c r="C20964" s="554" t="s">
        <v>12066</v>
      </c>
      <c r="D20964" s="587">
        <f>29*49</f>
        <v>1421</v>
      </c>
      <c r="G20964" s="399"/>
      <c r="H20964" s="1775"/>
      <c r="I20964" s="249"/>
      <c r="K20964" s="13"/>
      <c r="L20964" s="13"/>
    </row>
    <row r="20965" spans="1:12" ht="30" hidden="1" outlineLevel="1">
      <c r="A20965" s="438" t="s">
        <v>12424</v>
      </c>
      <c r="B20965" s="549"/>
      <c r="C20965" s="554" t="s">
        <v>12388</v>
      </c>
      <c r="D20965" s="587">
        <f>6*49</f>
        <v>294</v>
      </c>
      <c r="G20965" s="399"/>
      <c r="H20965" s="1775"/>
      <c r="I20965" s="249"/>
      <c r="K20965" s="13"/>
      <c r="L20965" s="13"/>
    </row>
    <row r="20966" spans="1:12" hidden="1" outlineLevel="1">
      <c r="A20966" s="438" t="s">
        <v>12424</v>
      </c>
      <c r="B20966" s="549"/>
      <c r="C20966" s="554" t="s">
        <v>195</v>
      </c>
      <c r="D20966" s="587">
        <f>D20964-D20965</f>
        <v>1127</v>
      </c>
      <c r="G20966" s="399"/>
      <c r="H20966" s="1738"/>
      <c r="I20966" s="249"/>
      <c r="K20966" s="13"/>
      <c r="L20966" s="13"/>
    </row>
    <row r="20967" spans="1:12" hidden="1" outlineLevel="1">
      <c r="D20967" s="1"/>
      <c r="G20967" s="399"/>
      <c r="H20967" s="1738"/>
      <c r="I20967" s="249"/>
      <c r="K20967" s="13"/>
      <c r="L20967" s="13"/>
    </row>
    <row r="20968" spans="1:12" hidden="1" outlineLevel="1">
      <c r="A20968" s="438" t="s">
        <v>421</v>
      </c>
      <c r="B20968" s="549">
        <v>43863</v>
      </c>
      <c r="C20968" s="554" t="s">
        <v>12105</v>
      </c>
      <c r="D20968" s="587">
        <v>160</v>
      </c>
      <c r="G20968" s="399"/>
      <c r="H20968" s="1738"/>
      <c r="I20968" s="249"/>
      <c r="K20968" s="13"/>
      <c r="L20968" s="13"/>
    </row>
    <row r="20969" spans="1:12" hidden="1" outlineLevel="1">
      <c r="B20969" s="249"/>
      <c r="G20969" s="399"/>
      <c r="H20969" s="1738"/>
      <c r="I20969" s="249"/>
      <c r="K20969" s="13"/>
      <c r="L20969" s="13"/>
    </row>
    <row r="20970" spans="1:12" hidden="1" outlineLevel="1">
      <c r="B20970" s="1600"/>
      <c r="H20970" s="1738"/>
      <c r="I20970" s="249"/>
      <c r="K20970" s="13"/>
      <c r="L20970" s="13"/>
    </row>
    <row r="20971" spans="1:12" hidden="1" outlineLevel="1">
      <c r="B20971" s="1600">
        <v>43862</v>
      </c>
      <c r="C20971" s="1" t="s">
        <v>12102</v>
      </c>
      <c r="D20971" s="2">
        <v>9000</v>
      </c>
      <c r="F20971" s="2211">
        <v>43866</v>
      </c>
      <c r="I20971" s="32"/>
      <c r="K20971" s="13"/>
      <c r="L20971" s="13"/>
    </row>
    <row r="20972" spans="1:12" hidden="1" outlineLevel="1">
      <c r="B20972" s="1600">
        <v>43862</v>
      </c>
      <c r="C20972" s="1754" t="s">
        <v>224</v>
      </c>
      <c r="D20972" s="1755">
        <v>100</v>
      </c>
      <c r="F20972" s="2199" t="s">
        <v>11920</v>
      </c>
      <c r="G20972" s="2200">
        <f>550*3</f>
        <v>1650</v>
      </c>
      <c r="K20972" s="13"/>
      <c r="L20972" s="13"/>
    </row>
    <row r="20973" spans="1:12" hidden="1" outlineLevel="1">
      <c r="B20973" s="1600">
        <v>43862</v>
      </c>
      <c r="C20973" s="1754" t="s">
        <v>8174</v>
      </c>
      <c r="D20973" s="1755">
        <v>10</v>
      </c>
      <c r="F20973" s="2201" t="s">
        <v>5713</v>
      </c>
      <c r="G20973" s="2202">
        <v>82.5</v>
      </c>
      <c r="K20973" s="13"/>
      <c r="L20973" s="13"/>
    </row>
    <row r="20974" spans="1:12" hidden="1" outlineLevel="1">
      <c r="B20974" s="1600">
        <v>43863</v>
      </c>
      <c r="C20974" s="1754" t="s">
        <v>57</v>
      </c>
      <c r="D20974" s="1755">
        <v>280</v>
      </c>
      <c r="F20974" s="2203"/>
      <c r="G20974" s="2202">
        <f>SUM(G20972:G20973)</f>
        <v>1732.5</v>
      </c>
      <c r="K20974" s="13"/>
      <c r="L20974" s="13"/>
    </row>
    <row r="20975" spans="1:12" hidden="1" outlineLevel="1">
      <c r="B20975" s="1600">
        <v>43863</v>
      </c>
      <c r="C20975" s="956" t="s">
        <v>401</v>
      </c>
      <c r="D20975" s="1193">
        <v>20</v>
      </c>
      <c r="F20975" s="2203" t="s">
        <v>11921</v>
      </c>
      <c r="G20975" s="2208">
        <v>165</v>
      </c>
      <c r="H20975" s="1062">
        <v>102.27</v>
      </c>
      <c r="K20975" s="13"/>
      <c r="L20975" s="13"/>
    </row>
    <row r="20976" spans="1:12" hidden="1" outlineLevel="1">
      <c r="B20976" s="1600">
        <v>43863</v>
      </c>
      <c r="C20976" s="956" t="s">
        <v>289</v>
      </c>
      <c r="D20976" s="1602">
        <v>60</v>
      </c>
      <c r="F20976" s="2203" t="s">
        <v>11922</v>
      </c>
      <c r="G20976" s="2202">
        <f>G20974-G20975</f>
        <v>1567.5</v>
      </c>
      <c r="H20976" s="2206">
        <v>62.73</v>
      </c>
      <c r="K20976" s="13"/>
      <c r="L20976" s="13"/>
    </row>
    <row r="20977" spans="2:12" hidden="1" outlineLevel="1">
      <c r="B20977" s="1600">
        <v>43863</v>
      </c>
      <c r="C20977" s="1732" t="s">
        <v>246</v>
      </c>
      <c r="D20977" s="1602">
        <v>100</v>
      </c>
      <c r="F20977" s="2203" t="s">
        <v>11925</v>
      </c>
      <c r="G20977" s="2202">
        <v>71</v>
      </c>
      <c r="H20977" s="2207">
        <f>SUM(H20975:H20976)</f>
        <v>165</v>
      </c>
      <c r="K20977" s="13"/>
      <c r="L20977" s="13"/>
    </row>
    <row r="20978" spans="2:12" hidden="1" outlineLevel="1">
      <c r="B20978" s="1600">
        <v>43863</v>
      </c>
      <c r="C20978" s="1732" t="s">
        <v>220</v>
      </c>
      <c r="D20978" s="1602">
        <v>30</v>
      </c>
      <c r="F20978" s="2203" t="s">
        <v>11926</v>
      </c>
      <c r="G20978" s="2202">
        <f>G20976-G20977</f>
        <v>1496.5</v>
      </c>
      <c r="H20978" s="2"/>
      <c r="K20978" s="13"/>
      <c r="L20978" s="13"/>
    </row>
    <row r="20979" spans="2:12" hidden="1" outlineLevel="1">
      <c r="B20979" s="1600">
        <v>43864</v>
      </c>
      <c r="C20979" s="1732" t="s">
        <v>525</v>
      </c>
      <c r="D20979" s="1602">
        <v>200</v>
      </c>
      <c r="F20979" s="2203" t="s">
        <v>11923</v>
      </c>
      <c r="G20979" s="2202"/>
      <c r="H20979" s="2"/>
      <c r="K20979" s="13"/>
      <c r="L20979" s="13"/>
    </row>
    <row r="20980" spans="2:12" hidden="1" outlineLevel="1">
      <c r="B20980" s="1600">
        <v>43864</v>
      </c>
      <c r="C20980" s="1" t="s">
        <v>59</v>
      </c>
      <c r="D20980" s="2">
        <v>350</v>
      </c>
      <c r="F20980" s="2204" t="s">
        <v>11924</v>
      </c>
      <c r="G20980" s="2205"/>
      <c r="H20980" s="2"/>
      <c r="K20980" s="13"/>
      <c r="L20980" s="13"/>
    </row>
    <row r="20981" spans="2:12" hidden="1" outlineLevel="1">
      <c r="B20981" s="1600">
        <v>43865</v>
      </c>
      <c r="C20981" s="1754" t="s">
        <v>525</v>
      </c>
      <c r="D20981" s="1775">
        <v>70</v>
      </c>
      <c r="F20981" s="2211">
        <v>43867</v>
      </c>
      <c r="H20981" s="2"/>
      <c r="K20981" s="13"/>
      <c r="L20981" s="13"/>
    </row>
    <row r="20982" spans="2:12" hidden="1" outlineLevel="1">
      <c r="B20982" s="1600">
        <v>43865</v>
      </c>
      <c r="C20982" s="1732" t="s">
        <v>18</v>
      </c>
      <c r="D20982" s="1775">
        <v>115</v>
      </c>
      <c r="F20982" s="2199" t="s">
        <v>11927</v>
      </c>
      <c r="G20982" s="2200">
        <f>650*3</f>
        <v>1950</v>
      </c>
      <c r="H20982" s="2" t="s">
        <v>3117</v>
      </c>
      <c r="I20982" s="151"/>
      <c r="K20982" s="13"/>
      <c r="L20982" s="13"/>
    </row>
    <row r="20983" spans="2:12" hidden="1" outlineLevel="1">
      <c r="B20983" s="1600">
        <v>43866</v>
      </c>
      <c r="C20983" s="1" t="s">
        <v>525</v>
      </c>
      <c r="D20983" s="1755">
        <v>100</v>
      </c>
      <c r="F20983" s="2203" t="s">
        <v>11929</v>
      </c>
      <c r="G20983" s="2202">
        <v>150</v>
      </c>
      <c r="H20983" s="2" t="s">
        <v>12174</v>
      </c>
      <c r="K20983" s="13"/>
      <c r="L20983" s="13"/>
    </row>
    <row r="20984" spans="2:12" hidden="1" outlineLevel="1">
      <c r="B20984" s="1600">
        <v>43866</v>
      </c>
      <c r="C20984" s="956" t="s">
        <v>637</v>
      </c>
      <c r="D20984" s="1738">
        <v>25</v>
      </c>
      <c r="F20984" s="2203"/>
      <c r="G20984" s="2202">
        <f>G20982-G20983</f>
        <v>1800</v>
      </c>
      <c r="H20984" s="2">
        <v>1702.5</v>
      </c>
      <c r="I20984" s="1" t="s">
        <v>12176</v>
      </c>
      <c r="K20984" s="13"/>
      <c r="L20984" s="13"/>
    </row>
    <row r="20985" spans="2:12" hidden="1" outlineLevel="1">
      <c r="B20985" s="1600">
        <v>43866</v>
      </c>
      <c r="C20985" s="956" t="s">
        <v>850</v>
      </c>
      <c r="D20985" s="1738">
        <v>15</v>
      </c>
      <c r="F20985" s="2201" t="s">
        <v>5713</v>
      </c>
      <c r="G20985" s="2202">
        <v>97.5</v>
      </c>
      <c r="H20985" s="2">
        <f>G20986-H20984</f>
        <v>195</v>
      </c>
      <c r="I20985" s="1" t="s">
        <v>12175</v>
      </c>
      <c r="K20985" s="13"/>
      <c r="L20985" s="13"/>
    </row>
    <row r="20986" spans="2:12" hidden="1" outlineLevel="1">
      <c r="B20986" s="1600">
        <v>43867</v>
      </c>
      <c r="C20986" s="956" t="s">
        <v>246</v>
      </c>
      <c r="D20986" s="1738">
        <v>200</v>
      </c>
      <c r="F20986" s="2204" t="s">
        <v>11930</v>
      </c>
      <c r="G20986" s="2205">
        <f>G20984+G20985</f>
        <v>1897.5</v>
      </c>
      <c r="H20986" s="2"/>
      <c r="I20986" s="2"/>
      <c r="K20986" s="13"/>
      <c r="L20986" s="13"/>
    </row>
    <row r="20987" spans="2:12" hidden="1" outlineLevel="1">
      <c r="B20987" s="1600">
        <v>43867</v>
      </c>
      <c r="C20987" s="956" t="s">
        <v>114</v>
      </c>
      <c r="D20987" s="1738">
        <v>50</v>
      </c>
      <c r="F20987" s="956"/>
      <c r="G20987" s="956"/>
      <c r="K20987" s="13"/>
    </row>
    <row r="20988" spans="2:12" hidden="1" outlineLevel="1">
      <c r="B20988" s="1600">
        <v>43867</v>
      </c>
      <c r="C20988" s="956" t="s">
        <v>173</v>
      </c>
      <c r="D20988" s="1738">
        <v>70</v>
      </c>
      <c r="F20988" s="280" t="s">
        <v>11942</v>
      </c>
      <c r="G20988" s="484"/>
      <c r="I20988" s="956"/>
      <c r="K20988" s="13"/>
    </row>
    <row r="20989" spans="2:12" hidden="1" outlineLevel="1">
      <c r="B20989" s="1600">
        <v>43867</v>
      </c>
      <c r="C20989" s="956" t="s">
        <v>12188</v>
      </c>
      <c r="D20989" s="1738">
        <v>2250</v>
      </c>
      <c r="F20989" s="689" t="s">
        <v>12031</v>
      </c>
      <c r="G20989" s="2115">
        <v>1984.5</v>
      </c>
      <c r="I20989" s="956"/>
      <c r="K20989" s="13"/>
    </row>
    <row r="20990" spans="2:12" hidden="1" outlineLevel="1">
      <c r="B20990" s="1600">
        <v>43867</v>
      </c>
      <c r="C20990" s="956" t="s">
        <v>23</v>
      </c>
      <c r="D20990" s="1738">
        <v>360</v>
      </c>
      <c r="F20990" s="280" t="s">
        <v>11930</v>
      </c>
      <c r="G20990" s="484"/>
      <c r="I20990" s="956"/>
      <c r="K20990" s="13"/>
    </row>
    <row r="20991" spans="2:12" hidden="1" outlineLevel="1">
      <c r="B20991" s="1600">
        <v>43868</v>
      </c>
      <c r="C20991" s="956" t="s">
        <v>2547</v>
      </c>
      <c r="D20991" s="1738">
        <v>300</v>
      </c>
      <c r="F20991" s="383"/>
      <c r="G20991" s="2237"/>
      <c r="H20991" s="1023"/>
      <c r="J20991" s="2"/>
      <c r="K20991" s="13"/>
    </row>
    <row r="20992" spans="2:12" hidden="1" outlineLevel="1">
      <c r="B20992" s="1600">
        <v>43868</v>
      </c>
      <c r="C20992" s="1754" t="s">
        <v>114</v>
      </c>
      <c r="D20992" s="1755">
        <v>425</v>
      </c>
      <c r="F20992" s="439" t="s">
        <v>3546</v>
      </c>
      <c r="G20992" s="1790"/>
      <c r="H20992" s="1755"/>
      <c r="I20992" s="956"/>
      <c r="K20992" s="13"/>
    </row>
    <row r="20993" spans="2:11" hidden="1" outlineLevel="1">
      <c r="B20993" s="1600">
        <v>43869</v>
      </c>
      <c r="C20993" s="1" t="s">
        <v>885</v>
      </c>
      <c r="D20993" s="2">
        <v>250</v>
      </c>
      <c r="F20993" s="484" t="s">
        <v>12107</v>
      </c>
      <c r="G20993" s="1790">
        <v>1500</v>
      </c>
      <c r="H20993" s="1755"/>
      <c r="I20993" s="956"/>
      <c r="K20993" s="13"/>
    </row>
    <row r="20994" spans="2:11" hidden="1" outlineLevel="1">
      <c r="B20994" s="1600">
        <v>43870</v>
      </c>
      <c r="C20994" s="956" t="s">
        <v>7667</v>
      </c>
      <c r="D20994" s="1193">
        <v>600</v>
      </c>
      <c r="F20994" s="484" t="s">
        <v>12108</v>
      </c>
      <c r="G20994" s="1790">
        <v>300</v>
      </c>
      <c r="H20994" s="1755"/>
      <c r="K20994" s="13"/>
    </row>
    <row r="20995" spans="2:11" hidden="1" outlineLevel="1">
      <c r="B20995" s="1600">
        <v>43870</v>
      </c>
      <c r="C20995" s="1732" t="s">
        <v>114</v>
      </c>
      <c r="D20995" s="1602">
        <v>160</v>
      </c>
      <c r="F20995" s="484" t="s">
        <v>12109</v>
      </c>
      <c r="G20995" s="1790">
        <v>150</v>
      </c>
      <c r="H20995" s="1193"/>
      <c r="K20995" s="13"/>
    </row>
    <row r="20996" spans="2:11" hidden="1" outlineLevel="1">
      <c r="B20996" s="1600">
        <v>43870</v>
      </c>
      <c r="C20996" s="956" t="s">
        <v>51</v>
      </c>
      <c r="D20996" s="1738">
        <v>200</v>
      </c>
      <c r="F20996" s="484" t="s">
        <v>12110</v>
      </c>
      <c r="G20996" s="1790">
        <v>600</v>
      </c>
      <c r="H20996" s="383"/>
      <c r="K20996" s="13"/>
    </row>
    <row r="20997" spans="2:11" hidden="1" outlineLevel="1">
      <c r="B20997" s="1600">
        <v>43870</v>
      </c>
      <c r="C20997" s="956" t="s">
        <v>23</v>
      </c>
      <c r="D20997" s="1738">
        <v>100</v>
      </c>
      <c r="F20997" s="484" t="s">
        <v>2723</v>
      </c>
      <c r="G20997" s="1790">
        <v>20</v>
      </c>
      <c r="H20997" s="383"/>
      <c r="K20997" s="13"/>
    </row>
    <row r="20998" spans="2:11" hidden="1" outlineLevel="1">
      <c r="B20998" s="1600">
        <v>43870</v>
      </c>
      <c r="C20998" s="1754" t="s">
        <v>173</v>
      </c>
      <c r="D20998" s="1755">
        <v>60</v>
      </c>
      <c r="F20998" s="484" t="s">
        <v>2399</v>
      </c>
      <c r="G20998" s="1790">
        <v>700</v>
      </c>
      <c r="H20998" s="383"/>
      <c r="K20998" s="13"/>
    </row>
    <row r="20999" spans="2:11" hidden="1" outlineLevel="1">
      <c r="B20999" s="1600">
        <v>43871</v>
      </c>
      <c r="C20999" s="1" t="s">
        <v>2164</v>
      </c>
      <c r="D20999" s="2">
        <v>200</v>
      </c>
      <c r="F20999" s="484" t="s">
        <v>12111</v>
      </c>
      <c r="G20999" s="1790">
        <v>1400</v>
      </c>
      <c r="H20999" s="383"/>
    </row>
    <row r="21000" spans="2:11" hidden="1" outlineLevel="1">
      <c r="B21000" s="1600">
        <v>43871</v>
      </c>
      <c r="C21000" s="1" t="s">
        <v>525</v>
      </c>
      <c r="D21000" s="2">
        <v>2550</v>
      </c>
      <c r="F21000" s="484" t="s">
        <v>12107</v>
      </c>
      <c r="G21000" s="1790">
        <v>1600</v>
      </c>
      <c r="H21000" s="383"/>
    </row>
    <row r="21001" spans="2:11" hidden="1" outlineLevel="1">
      <c r="B21001" s="1600">
        <v>43872</v>
      </c>
      <c r="C21001" s="956" t="s">
        <v>525</v>
      </c>
      <c r="D21001" s="1193">
        <v>200</v>
      </c>
      <c r="F21001" s="484" t="s">
        <v>126</v>
      </c>
      <c r="G21001" s="1790">
        <v>320</v>
      </c>
      <c r="H21001" s="383"/>
      <c r="K21001" s="13"/>
    </row>
    <row r="21002" spans="2:11" hidden="1" outlineLevel="1">
      <c r="B21002" s="1600">
        <v>43872</v>
      </c>
      <c r="C21002" s="1732" t="s">
        <v>12189</v>
      </c>
      <c r="D21002" s="1602">
        <v>580</v>
      </c>
      <c r="F21002" s="484" t="s">
        <v>1255</v>
      </c>
      <c r="G21002" s="1790">
        <v>710</v>
      </c>
      <c r="H21002" s="383"/>
    </row>
    <row r="21003" spans="2:11" hidden="1" outlineLevel="1">
      <c r="B21003" s="1600">
        <v>43872</v>
      </c>
      <c r="C21003" s="1732" t="s">
        <v>23</v>
      </c>
      <c r="D21003" s="1602">
        <v>130</v>
      </c>
      <c r="F21003" s="484" t="s">
        <v>12112</v>
      </c>
      <c r="G21003" s="1790">
        <v>1000</v>
      </c>
      <c r="H21003" s="383"/>
    </row>
    <row r="21004" spans="2:11" hidden="1" outlineLevel="1">
      <c r="B21004" s="1600">
        <v>43872</v>
      </c>
      <c r="C21004" s="1732" t="s">
        <v>18</v>
      </c>
      <c r="D21004" s="2">
        <v>70</v>
      </c>
      <c r="F21004" s="2244" t="s">
        <v>195</v>
      </c>
      <c r="G21004" s="2245">
        <f>SUM(G20993:G21003)</f>
        <v>8300</v>
      </c>
      <c r="H21004" s="383"/>
    </row>
    <row r="21005" spans="2:11" hidden="1" outlineLevel="1">
      <c r="B21005" s="1600">
        <v>43873</v>
      </c>
      <c r="C21005" s="956" t="s">
        <v>5333</v>
      </c>
      <c r="D21005" s="1193">
        <v>100</v>
      </c>
      <c r="F21005" s="383"/>
      <c r="G21005" s="2237"/>
      <c r="H21005" s="383"/>
      <c r="I21005" s="72"/>
      <c r="K21005" s="2"/>
    </row>
    <row r="21006" spans="2:11" hidden="1" outlineLevel="1">
      <c r="B21006" s="1600">
        <v>43873</v>
      </c>
      <c r="C21006" s="1732" t="s">
        <v>525</v>
      </c>
      <c r="D21006" s="1602">
        <v>225</v>
      </c>
      <c r="F21006" s="383" t="s">
        <v>12113</v>
      </c>
      <c r="G21006" s="2237">
        <v>5000</v>
      </c>
      <c r="H21006" s="383"/>
      <c r="I21006" s="32"/>
      <c r="K21006" s="2"/>
    </row>
    <row r="21007" spans="2:11" hidden="1" outlineLevel="1">
      <c r="B21007" s="1600">
        <v>43873</v>
      </c>
      <c r="C21007" s="1732" t="s">
        <v>11908</v>
      </c>
      <c r="D21007" s="1602">
        <v>185</v>
      </c>
      <c r="F21007" s="439" t="s">
        <v>5273</v>
      </c>
      <c r="G21007" s="2245">
        <f>G21004-G21006</f>
        <v>3300</v>
      </c>
      <c r="H21007" s="383"/>
    </row>
    <row r="21008" spans="2:11" hidden="1" outlineLevel="1">
      <c r="B21008" s="1600">
        <v>43874</v>
      </c>
      <c r="C21008" s="1732" t="s">
        <v>525</v>
      </c>
      <c r="D21008" s="1602">
        <v>200</v>
      </c>
      <c r="F21008" s="383"/>
      <c r="G21008" s="2237"/>
      <c r="H21008" s="383"/>
    </row>
    <row r="21009" spans="2:9" hidden="1" outlineLevel="1">
      <c r="B21009" s="1600">
        <v>43874</v>
      </c>
      <c r="C21009" s="1732" t="s">
        <v>246</v>
      </c>
      <c r="D21009" s="1602">
        <v>200</v>
      </c>
      <c r="F21009" s="383"/>
      <c r="G21009" s="2237"/>
      <c r="H21009" s="383"/>
    </row>
    <row r="21010" spans="2:9" hidden="1" outlineLevel="1">
      <c r="B21010" s="1600">
        <v>43875</v>
      </c>
      <c r="C21010" s="1" t="s">
        <v>525</v>
      </c>
      <c r="D21010" s="2">
        <v>200</v>
      </c>
      <c r="F21010" s="2335" t="s">
        <v>12193</v>
      </c>
      <c r="G21010" s="1362">
        <v>500</v>
      </c>
      <c r="H21010" s="383"/>
    </row>
    <row r="21011" spans="2:9" hidden="1" outlineLevel="1">
      <c r="B21011" s="1600">
        <v>43875</v>
      </c>
      <c r="C21011" s="1732" t="s">
        <v>246</v>
      </c>
      <c r="D21011" s="1775">
        <v>140</v>
      </c>
      <c r="F21011" s="2336" t="s">
        <v>12194</v>
      </c>
      <c r="G21011" s="2336">
        <f>(22*8)+(2*25)+(1*40)</f>
        <v>266</v>
      </c>
      <c r="H21011" s="383"/>
    </row>
    <row r="21012" spans="2:9" hidden="1" outlineLevel="1">
      <c r="B21012" s="1600">
        <v>43876</v>
      </c>
      <c r="C21012" s="1" t="s">
        <v>246</v>
      </c>
      <c r="D21012" s="2">
        <v>120</v>
      </c>
      <c r="F21012" s="182" t="s">
        <v>12195</v>
      </c>
      <c r="G21012" s="182">
        <f>G21010-G21011</f>
        <v>234</v>
      </c>
    </row>
    <row r="21013" spans="2:9" hidden="1" outlineLevel="1">
      <c r="B21013" s="1600">
        <v>43876</v>
      </c>
      <c r="C21013" s="1754" t="s">
        <v>12191</v>
      </c>
      <c r="D21013" s="1755">
        <v>100</v>
      </c>
      <c r="F21013" s="1" t="s">
        <v>12235</v>
      </c>
      <c r="G21013" s="1">
        <f>28*8</f>
        <v>224</v>
      </c>
      <c r="I21013" s="2"/>
    </row>
    <row r="21014" spans="2:9" hidden="1" outlineLevel="1">
      <c r="B21014" s="1600">
        <v>43876</v>
      </c>
      <c r="C21014" s="1754" t="s">
        <v>12192</v>
      </c>
      <c r="D21014" s="1755">
        <v>40</v>
      </c>
      <c r="F21014" s="182" t="s">
        <v>12195</v>
      </c>
      <c r="G21014" s="1">
        <f>G21012-G21013</f>
        <v>10</v>
      </c>
      <c r="I21014" s="2"/>
    </row>
    <row r="21015" spans="2:9" hidden="1" outlineLevel="1">
      <c r="B21015" s="1600">
        <v>43876</v>
      </c>
      <c r="C21015" s="1754" t="s">
        <v>18</v>
      </c>
      <c r="D21015" s="1755">
        <v>170</v>
      </c>
      <c r="F21015" s="1" t="s">
        <v>12236</v>
      </c>
      <c r="G21015" s="1">
        <v>500</v>
      </c>
      <c r="I21015" s="2"/>
    </row>
    <row r="21016" spans="2:9" hidden="1" outlineLevel="1">
      <c r="B21016" s="1600">
        <v>43877</v>
      </c>
      <c r="C21016" s="1" t="s">
        <v>401</v>
      </c>
      <c r="D21016" s="1755">
        <v>120</v>
      </c>
      <c r="F21016" s="182" t="s">
        <v>12195</v>
      </c>
      <c r="G21016" s="182">
        <f>SUM(G21014:G21015)</f>
        <v>510</v>
      </c>
      <c r="I21016" s="2"/>
    </row>
    <row r="21017" spans="2:9" hidden="1" outlineLevel="1">
      <c r="B21017" s="1600">
        <v>43877</v>
      </c>
      <c r="C21017" s="1754" t="s">
        <v>57</v>
      </c>
      <c r="D21017" s="1755">
        <v>500</v>
      </c>
      <c r="I21017" s="2"/>
    </row>
    <row r="21018" spans="2:9" hidden="1" outlineLevel="1">
      <c r="B21018" s="1600">
        <v>43877</v>
      </c>
      <c r="C21018" s="1754" t="s">
        <v>224</v>
      </c>
      <c r="D21018" s="1755">
        <v>10</v>
      </c>
      <c r="I21018" s="2"/>
    </row>
    <row r="21019" spans="2:9" hidden="1" outlineLevel="1">
      <c r="B21019" s="1600">
        <v>43877</v>
      </c>
      <c r="C21019" s="1732" t="s">
        <v>173</v>
      </c>
      <c r="D21019" s="1602">
        <v>140</v>
      </c>
      <c r="I21019" s="2"/>
    </row>
    <row r="21020" spans="2:9" hidden="1" outlineLevel="1">
      <c r="B21020" s="1600">
        <v>43877</v>
      </c>
      <c r="C21020" s="1732" t="s">
        <v>5576</v>
      </c>
      <c r="D21020" s="1602">
        <v>90</v>
      </c>
    </row>
    <row r="21021" spans="2:9" hidden="1" outlineLevel="1">
      <c r="B21021" s="1600">
        <v>43877</v>
      </c>
      <c r="C21021" s="1732" t="s">
        <v>9570</v>
      </c>
      <c r="D21021" s="1602">
        <v>50</v>
      </c>
    </row>
    <row r="21022" spans="2:9" hidden="1" outlineLevel="1">
      <c r="B21022" s="1600">
        <v>43877</v>
      </c>
      <c r="C21022" s="1" t="s">
        <v>401</v>
      </c>
      <c r="D21022" s="1602">
        <v>40</v>
      </c>
    </row>
    <row r="21023" spans="2:9" hidden="1" outlineLevel="1">
      <c r="B21023" s="1600">
        <v>43877</v>
      </c>
      <c r="C21023" s="1" t="s">
        <v>4081</v>
      </c>
      <c r="D21023" s="1775">
        <v>1050</v>
      </c>
    </row>
    <row r="21024" spans="2:9" hidden="1" outlineLevel="1">
      <c r="B21024" s="1600">
        <v>43878</v>
      </c>
      <c r="C21024" s="1732" t="s">
        <v>525</v>
      </c>
      <c r="D21024" s="2">
        <v>230</v>
      </c>
    </row>
    <row r="21025" spans="2:15" hidden="1" outlineLevel="1">
      <c r="B21025" s="1600">
        <v>43878</v>
      </c>
      <c r="C21025" s="1" t="s">
        <v>5687</v>
      </c>
      <c r="D21025" s="2">
        <v>100</v>
      </c>
    </row>
    <row r="21026" spans="2:15" hidden="1" outlineLevel="1">
      <c r="B21026" s="1600">
        <v>43878</v>
      </c>
      <c r="C21026" s="1754" t="s">
        <v>12200</v>
      </c>
      <c r="D21026" s="1755">
        <v>100</v>
      </c>
    </row>
    <row r="21027" spans="2:15" hidden="1" outlineLevel="1">
      <c r="B21027" s="1600">
        <v>43878</v>
      </c>
      <c r="C21027" s="1754" t="s">
        <v>246</v>
      </c>
      <c r="D21027" s="1755">
        <v>80</v>
      </c>
    </row>
    <row r="21028" spans="2:15" hidden="1" outlineLevel="1">
      <c r="B21028" s="1600">
        <v>43878</v>
      </c>
      <c r="C21028" s="956" t="s">
        <v>23</v>
      </c>
      <c r="D21028" s="1193">
        <v>320</v>
      </c>
    </row>
    <row r="21029" spans="2:15" hidden="1" outlineLevel="1">
      <c r="B21029" s="1600">
        <v>43879</v>
      </c>
      <c r="C21029" s="1732" t="s">
        <v>525</v>
      </c>
      <c r="D21029" s="1602">
        <v>200</v>
      </c>
    </row>
    <row r="21030" spans="2:15" hidden="1" outlineLevel="1">
      <c r="B21030" s="1600">
        <v>43879</v>
      </c>
      <c r="C21030" s="1732" t="s">
        <v>12</v>
      </c>
      <c r="D21030" s="1775">
        <v>180</v>
      </c>
    </row>
    <row r="21031" spans="2:15" hidden="1" outlineLevel="1">
      <c r="B21031" s="1600">
        <v>43879</v>
      </c>
      <c r="C21031" s="1" t="s">
        <v>3053</v>
      </c>
      <c r="D21031" s="2">
        <v>30</v>
      </c>
    </row>
    <row r="21032" spans="2:15" hidden="1" outlineLevel="1">
      <c r="B21032" s="1600">
        <v>43879</v>
      </c>
      <c r="C21032" s="1754" t="s">
        <v>12218</v>
      </c>
      <c r="D21032" s="1755">
        <v>850</v>
      </c>
    </row>
    <row r="21033" spans="2:15" hidden="1" outlineLevel="1">
      <c r="B21033" s="1600">
        <v>43879</v>
      </c>
      <c r="C21033" s="1754" t="s">
        <v>205</v>
      </c>
      <c r="D21033" s="1755">
        <v>120</v>
      </c>
    </row>
    <row r="21034" spans="2:15" hidden="1" outlineLevel="1">
      <c r="B21034" s="1600">
        <v>43879</v>
      </c>
      <c r="C21034" s="1732" t="s">
        <v>63</v>
      </c>
      <c r="D21034" s="1775">
        <v>80</v>
      </c>
    </row>
    <row r="21035" spans="2:15" hidden="1" outlineLevel="1">
      <c r="B21035" s="1600">
        <v>43880</v>
      </c>
      <c r="C21035" s="1" t="s">
        <v>401</v>
      </c>
      <c r="D21035" s="2">
        <v>80</v>
      </c>
    </row>
    <row r="21036" spans="2:15" hidden="1" outlineLevel="1">
      <c r="B21036" s="1600">
        <v>43880</v>
      </c>
      <c r="C21036" s="1754" t="s">
        <v>12219</v>
      </c>
      <c r="D21036" s="1755">
        <v>300</v>
      </c>
      <c r="F21036" s="956"/>
      <c r="G21036" s="1193"/>
    </row>
    <row r="21037" spans="2:15" hidden="1" outlineLevel="1">
      <c r="B21037" s="1600">
        <v>43880</v>
      </c>
      <c r="C21037" s="1754" t="s">
        <v>12</v>
      </c>
      <c r="D21037" s="1755">
        <v>50</v>
      </c>
      <c r="F21037" s="1731"/>
      <c r="G21037" s="1193"/>
    </row>
    <row r="21038" spans="2:15" hidden="1" outlineLevel="1">
      <c r="B21038" s="1600">
        <v>43880</v>
      </c>
      <c r="C21038" s="1754" t="s">
        <v>12220</v>
      </c>
      <c r="D21038" s="1755">
        <v>200</v>
      </c>
      <c r="F21038" s="956"/>
      <c r="G21038" s="956"/>
    </row>
    <row r="21039" spans="2:15" hidden="1" outlineLevel="1">
      <c r="B21039" s="1600">
        <v>43880</v>
      </c>
      <c r="C21039" s="1754" t="s">
        <v>247</v>
      </c>
      <c r="D21039" s="1755">
        <v>90</v>
      </c>
      <c r="F21039" s="956"/>
      <c r="G21039" s="1193"/>
      <c r="H21039" s="2"/>
      <c r="J21039"/>
      <c r="K21039"/>
      <c r="L21039"/>
      <c r="M21039"/>
      <c r="N21039"/>
      <c r="O21039"/>
    </row>
    <row r="21040" spans="2:15" hidden="1" outlineLevel="1">
      <c r="B21040" s="1600">
        <v>43881</v>
      </c>
      <c r="C21040" s="1754" t="s">
        <v>525</v>
      </c>
      <c r="D21040" s="1755">
        <v>150</v>
      </c>
      <c r="F21040" s="1722"/>
      <c r="G21040" s="1728"/>
      <c r="H21040" s="2"/>
    </row>
    <row r="21041" spans="2:11" hidden="1" outlineLevel="1">
      <c r="B21041" s="1600">
        <v>43881</v>
      </c>
      <c r="C21041" s="1754" t="s">
        <v>12221</v>
      </c>
      <c r="D21041" s="1755">
        <v>50</v>
      </c>
      <c r="F21041" s="956"/>
      <c r="G21041" s="1193"/>
      <c r="H21041" s="7"/>
      <c r="K21041" s="2"/>
    </row>
    <row r="21042" spans="2:11" hidden="1" outlineLevel="1">
      <c r="B21042" s="1600">
        <v>43881</v>
      </c>
      <c r="C21042" s="1754" t="s">
        <v>63</v>
      </c>
      <c r="D21042" s="1755">
        <v>50</v>
      </c>
      <c r="F21042" s="1722"/>
      <c r="G21042" s="1728"/>
      <c r="H21042" s="7"/>
      <c r="K21042" s="2"/>
    </row>
    <row r="21043" spans="2:11" hidden="1" outlineLevel="1">
      <c r="B21043" s="1600">
        <v>43881</v>
      </c>
      <c r="C21043" s="1754" t="s">
        <v>114</v>
      </c>
      <c r="D21043" s="1755">
        <v>10</v>
      </c>
      <c r="F21043" s="956"/>
      <c r="G21043" s="956"/>
      <c r="H21043" s="7"/>
    </row>
    <row r="21044" spans="2:11" hidden="1" outlineLevel="1">
      <c r="B21044" s="1600">
        <v>43882</v>
      </c>
      <c r="C21044" s="1" t="s">
        <v>525</v>
      </c>
      <c r="D21044" s="2">
        <v>60</v>
      </c>
      <c r="F21044" s="1193"/>
      <c r="G21044" s="1193"/>
    </row>
    <row r="21045" spans="2:11" hidden="1" outlineLevel="1">
      <c r="B21045" s="1600">
        <v>43883</v>
      </c>
      <c r="C21045" s="1" t="s">
        <v>401</v>
      </c>
      <c r="D21045" s="2">
        <v>20</v>
      </c>
    </row>
    <row r="21046" spans="2:11" hidden="1" outlineLevel="1">
      <c r="B21046" s="1600">
        <v>43883</v>
      </c>
      <c r="C21046" s="1" t="s">
        <v>177</v>
      </c>
      <c r="D21046" s="2">
        <v>20</v>
      </c>
    </row>
    <row r="21047" spans="2:11" hidden="1" outlineLevel="1">
      <c r="B21047" s="1600">
        <v>43883</v>
      </c>
      <c r="C21047" s="1" t="s">
        <v>12232</v>
      </c>
      <c r="D21047" s="2">
        <v>1500</v>
      </c>
    </row>
    <row r="21048" spans="2:11" hidden="1" outlineLevel="1">
      <c r="B21048" s="1600">
        <v>43883</v>
      </c>
      <c r="C21048" s="1" t="s">
        <v>12233</v>
      </c>
      <c r="D21048" s="2">
        <v>500</v>
      </c>
      <c r="F21048" s="956"/>
      <c r="G21048" s="1193"/>
    </row>
    <row r="21049" spans="2:11" hidden="1" outlineLevel="1">
      <c r="B21049" s="1600">
        <v>43883</v>
      </c>
      <c r="C21049" s="1732" t="s">
        <v>12</v>
      </c>
      <c r="D21049" s="1602">
        <v>10</v>
      </c>
      <c r="F21049" s="956"/>
      <c r="G21049" s="1193"/>
    </row>
    <row r="21050" spans="2:11" hidden="1" outlineLevel="1">
      <c r="B21050" s="1600">
        <v>43883</v>
      </c>
      <c r="C21050" s="1061" t="s">
        <v>12234</v>
      </c>
      <c r="D21050" s="1415">
        <v>120</v>
      </c>
      <c r="F21050" s="1193"/>
      <c r="G21050" s="1193"/>
    </row>
    <row r="21051" spans="2:11" hidden="1" outlineLevel="1">
      <c r="B21051" s="1600">
        <v>43883</v>
      </c>
      <c r="C21051" s="1061" t="s">
        <v>57</v>
      </c>
      <c r="D21051" s="1415">
        <v>500</v>
      </c>
      <c r="F21051" s="956"/>
      <c r="G21051" s="956"/>
    </row>
    <row r="21052" spans="2:11" hidden="1" outlineLevel="1">
      <c r="B21052" s="1600">
        <v>43883</v>
      </c>
      <c r="C21052" s="956" t="s">
        <v>246</v>
      </c>
      <c r="D21052" s="1775">
        <v>110</v>
      </c>
      <c r="F21052" s="1193"/>
      <c r="G21052" s="956"/>
    </row>
    <row r="21053" spans="2:11" hidden="1" outlineLevel="1">
      <c r="B21053" s="1600">
        <v>43883</v>
      </c>
      <c r="C21053" s="1754" t="s">
        <v>23</v>
      </c>
      <c r="D21053" s="1755">
        <v>260</v>
      </c>
      <c r="F21053" s="956"/>
      <c r="G21053" s="1193"/>
      <c r="H21053" s="2"/>
    </row>
    <row r="21054" spans="2:11" hidden="1" outlineLevel="1">
      <c r="B21054" s="1600">
        <v>43884</v>
      </c>
      <c r="C21054" s="956" t="s">
        <v>401</v>
      </c>
      <c r="D21054" s="1193">
        <v>80</v>
      </c>
      <c r="F21054" s="1722"/>
      <c r="G21054" s="1728"/>
      <c r="H21054" s="2"/>
    </row>
    <row r="21055" spans="2:11" hidden="1" outlineLevel="1">
      <c r="B21055" s="1600">
        <v>43884</v>
      </c>
      <c r="C21055" s="1" t="s">
        <v>246</v>
      </c>
      <c r="D21055" s="2">
        <v>120</v>
      </c>
      <c r="F21055" s="956"/>
      <c r="G21055" s="1193"/>
      <c r="H21055" s="7"/>
    </row>
    <row r="21056" spans="2:11" hidden="1" outlineLevel="1">
      <c r="B21056" s="1600">
        <v>43884</v>
      </c>
      <c r="C21056" s="1" t="s">
        <v>3262</v>
      </c>
      <c r="D21056" s="2">
        <v>90</v>
      </c>
      <c r="F21056" s="1722"/>
      <c r="G21056" s="1728"/>
      <c r="H21056" s="7"/>
    </row>
    <row r="21057" spans="2:10" hidden="1" outlineLevel="1">
      <c r="B21057" s="1600">
        <v>43884</v>
      </c>
      <c r="C21057" s="956" t="s">
        <v>901</v>
      </c>
      <c r="D21057" s="1602">
        <v>10</v>
      </c>
      <c r="F21057" s="956"/>
      <c r="G21057" s="956"/>
      <c r="H21057" s="7"/>
    </row>
    <row r="21058" spans="2:10" hidden="1" outlineLevel="1">
      <c r="B21058" s="1600">
        <v>43884</v>
      </c>
      <c r="C21058" s="1" t="s">
        <v>289</v>
      </c>
      <c r="D21058" s="2">
        <v>100</v>
      </c>
      <c r="F21058" s="1193"/>
      <c r="G21058" s="1193"/>
    </row>
    <row r="21059" spans="2:10" hidden="1" outlineLevel="1">
      <c r="B21059" s="1600">
        <v>43884</v>
      </c>
      <c r="C21059" s="1" t="s">
        <v>111</v>
      </c>
      <c r="D21059" s="2">
        <v>50</v>
      </c>
    </row>
    <row r="21060" spans="2:10" hidden="1" outlineLevel="1">
      <c r="B21060" s="1600">
        <v>43884</v>
      </c>
      <c r="C21060" s="1" t="s">
        <v>114</v>
      </c>
      <c r="D21060" s="2">
        <v>100</v>
      </c>
    </row>
    <row r="21061" spans="2:10" hidden="1" outlineLevel="1">
      <c r="B21061" s="1600">
        <v>43884</v>
      </c>
      <c r="C21061" s="1" t="s">
        <v>12239</v>
      </c>
      <c r="D21061" s="2">
        <v>200</v>
      </c>
    </row>
    <row r="21062" spans="2:10" hidden="1" outlineLevel="1">
      <c r="B21062" s="1600">
        <v>43884</v>
      </c>
      <c r="C21062" s="1" t="s">
        <v>51</v>
      </c>
      <c r="D21062" s="2">
        <v>20</v>
      </c>
      <c r="F21062" s="956"/>
      <c r="G21062" s="1193"/>
      <c r="J21062" s="7"/>
    </row>
    <row r="21063" spans="2:10" hidden="1" outlineLevel="1">
      <c r="B21063" s="1600">
        <v>43885</v>
      </c>
      <c r="C21063" s="1061" t="s">
        <v>525</v>
      </c>
      <c r="D21063" s="1415">
        <v>240</v>
      </c>
      <c r="F21063" s="956"/>
      <c r="G21063" s="1193"/>
      <c r="J21063" s="7"/>
    </row>
    <row r="21064" spans="2:10" hidden="1" outlineLevel="1">
      <c r="B21064" s="1600">
        <v>43885</v>
      </c>
      <c r="C21064" s="1061" t="s">
        <v>401</v>
      </c>
      <c r="D21064" s="1415">
        <v>160</v>
      </c>
      <c r="F21064" s="956"/>
      <c r="G21064" s="1193"/>
      <c r="H21064" s="2"/>
    </row>
    <row r="21065" spans="2:10" hidden="1" outlineLevel="1">
      <c r="B21065" s="1600">
        <v>43886</v>
      </c>
      <c r="C21065" s="956" t="s">
        <v>525</v>
      </c>
      <c r="D21065" s="1193">
        <v>50</v>
      </c>
      <c r="F21065" s="1722"/>
      <c r="G21065" s="1728"/>
      <c r="H21065" s="2"/>
    </row>
    <row r="21066" spans="2:10" hidden="1" outlineLevel="1">
      <c r="B21066" s="1600">
        <v>43886</v>
      </c>
      <c r="C21066" s="1061" t="s">
        <v>246</v>
      </c>
      <c r="D21066" s="1415">
        <v>130</v>
      </c>
      <c r="F21066" s="956"/>
      <c r="G21066" s="1193"/>
      <c r="H21066" s="7"/>
    </row>
    <row r="21067" spans="2:10" hidden="1" outlineLevel="1">
      <c r="B21067" s="1600">
        <v>43886</v>
      </c>
      <c r="C21067" s="956" t="s">
        <v>23</v>
      </c>
      <c r="D21067" s="1193">
        <v>150</v>
      </c>
      <c r="F21067" s="1722"/>
      <c r="G21067" s="1728"/>
      <c r="H21067" s="7"/>
    </row>
    <row r="21068" spans="2:10" hidden="1" outlineLevel="1">
      <c r="B21068" s="1600">
        <v>43887</v>
      </c>
      <c r="C21068" s="1061" t="s">
        <v>525</v>
      </c>
      <c r="D21068" s="1415">
        <v>310</v>
      </c>
      <c r="F21068" s="956"/>
      <c r="G21068" s="956"/>
      <c r="H21068" s="7"/>
    </row>
    <row r="21069" spans="2:10" hidden="1" outlineLevel="1">
      <c r="B21069" s="1600">
        <v>43887</v>
      </c>
      <c r="C21069" s="1061" t="s">
        <v>246</v>
      </c>
      <c r="D21069" s="1415">
        <v>120</v>
      </c>
      <c r="F21069" s="1193"/>
      <c r="G21069" s="1193"/>
    </row>
    <row r="21070" spans="2:10" hidden="1" outlineLevel="1">
      <c r="B21070" s="1600">
        <v>43887</v>
      </c>
      <c r="C21070" s="956" t="s">
        <v>51</v>
      </c>
      <c r="D21070" s="1775">
        <v>60</v>
      </c>
    </row>
    <row r="21071" spans="2:10" hidden="1" outlineLevel="1">
      <c r="B21071" s="1600">
        <v>43888</v>
      </c>
      <c r="C21071" s="1754" t="s">
        <v>401</v>
      </c>
      <c r="D21071" s="1755">
        <v>60</v>
      </c>
    </row>
    <row r="21072" spans="2:10" hidden="1" outlineLevel="1">
      <c r="B21072" s="1600">
        <v>43888</v>
      </c>
      <c r="C21072" s="956" t="s">
        <v>525</v>
      </c>
      <c r="D21072" s="1193">
        <v>60</v>
      </c>
    </row>
    <row r="21073" spans="2:7" hidden="1" outlineLevel="1">
      <c r="B21073" s="1600">
        <v>43888</v>
      </c>
      <c r="C21073" s="1732" t="s">
        <v>246</v>
      </c>
      <c r="D21073" s="1602">
        <v>150</v>
      </c>
      <c r="F21073" s="956"/>
      <c r="G21073" s="1193"/>
    </row>
    <row r="21074" spans="2:7" hidden="1" outlineLevel="1">
      <c r="B21074" s="1600">
        <v>43888</v>
      </c>
      <c r="C21074" s="1732" t="s">
        <v>4391</v>
      </c>
      <c r="D21074" s="1602">
        <v>40</v>
      </c>
      <c r="F21074" s="956"/>
      <c r="G21074" s="1193"/>
    </row>
    <row r="21075" spans="2:7" hidden="1" outlineLevel="1">
      <c r="B21075" s="1600">
        <v>43889</v>
      </c>
      <c r="C21075" s="1" t="s">
        <v>12387</v>
      </c>
      <c r="D21075" s="2">
        <v>200</v>
      </c>
      <c r="F21075" s="1193"/>
      <c r="G21075" s="1193"/>
    </row>
    <row r="21076" spans="2:7" hidden="1" outlineLevel="1">
      <c r="B21076" s="1600">
        <v>43889</v>
      </c>
      <c r="C21076" s="1" t="s">
        <v>525</v>
      </c>
      <c r="D21076" s="2">
        <v>40</v>
      </c>
      <c r="F21076" s="956"/>
      <c r="G21076" s="956"/>
    </row>
    <row r="21077" spans="2:7" hidden="1" outlineLevel="1">
      <c r="B21077" s="1600">
        <v>43889</v>
      </c>
      <c r="C21077" s="1061" t="s">
        <v>12</v>
      </c>
      <c r="D21077" s="1415">
        <v>30</v>
      </c>
      <c r="F21077" s="1193"/>
      <c r="G21077" s="956"/>
    </row>
    <row r="21078" spans="2:7" hidden="1" outlineLevel="1">
      <c r="B21078" s="1600">
        <v>43889</v>
      </c>
      <c r="C21078" s="956" t="s">
        <v>12410</v>
      </c>
      <c r="D21078" s="1775">
        <v>2500</v>
      </c>
      <c r="F21078" s="1730"/>
      <c r="G21078" s="1193"/>
    </row>
    <row r="21079" spans="2:7" hidden="1" outlineLevel="1">
      <c r="B21079" s="1600">
        <v>43889</v>
      </c>
      <c r="C21079" s="956" t="s">
        <v>23</v>
      </c>
      <c r="D21079" s="1775">
        <v>500</v>
      </c>
    </row>
    <row r="21080" spans="2:7" hidden="1" outlineLevel="1">
      <c r="B21080" s="1600">
        <v>43889</v>
      </c>
      <c r="C21080" s="1754" t="s">
        <v>12411</v>
      </c>
      <c r="D21080" s="1755">
        <v>465</v>
      </c>
    </row>
    <row r="21081" spans="2:7" hidden="1" outlineLevel="1">
      <c r="B21081" s="1600">
        <v>43889</v>
      </c>
      <c r="C21081" s="956" t="s">
        <v>4099</v>
      </c>
      <c r="D21081" s="1602">
        <v>100</v>
      </c>
    </row>
    <row r="21082" spans="2:7" hidden="1" outlineLevel="1">
      <c r="B21082" s="1600">
        <v>43890</v>
      </c>
      <c r="C21082" s="956" t="s">
        <v>246</v>
      </c>
      <c r="D21082" s="1602">
        <v>230</v>
      </c>
    </row>
    <row r="21083" spans="2:7" hidden="1" outlineLevel="1">
      <c r="B21083" s="1600">
        <v>43890</v>
      </c>
      <c r="C21083" s="1" t="s">
        <v>51</v>
      </c>
      <c r="D21083" s="2">
        <v>120</v>
      </c>
    </row>
    <row r="21084" spans="2:7" hidden="1" outlineLevel="1">
      <c r="B21084" s="1600">
        <v>43890</v>
      </c>
      <c r="C21084" s="1732" t="s">
        <v>18</v>
      </c>
      <c r="D21084" s="1602">
        <v>70</v>
      </c>
    </row>
    <row r="21085" spans="2:7" hidden="1" outlineLevel="1">
      <c r="B21085" s="1600">
        <v>43890</v>
      </c>
      <c r="C21085" s="236" t="s">
        <v>114</v>
      </c>
      <c r="D21085" s="1415">
        <v>200</v>
      </c>
    </row>
    <row r="21086" spans="2:7" hidden="1" outlineLevel="1">
      <c r="B21086" s="1600">
        <v>43890</v>
      </c>
      <c r="C21086" s="1" t="s">
        <v>12414</v>
      </c>
      <c r="D21086" s="1415">
        <v>300</v>
      </c>
    </row>
    <row r="21087" spans="2:7" hidden="1" outlineLevel="1">
      <c r="B21087" s="1600">
        <v>43890</v>
      </c>
      <c r="C21087" s="236" t="s">
        <v>11286</v>
      </c>
      <c r="D21087" s="70">
        <v>140</v>
      </c>
    </row>
    <row r="21088" spans="2:7" hidden="1" outlineLevel="1">
      <c r="B21088" s="1600">
        <v>43890</v>
      </c>
      <c r="C21088" s="236" t="s">
        <v>12415</v>
      </c>
      <c r="D21088" s="70">
        <v>350</v>
      </c>
      <c r="E21088" s="1" t="s">
        <v>3088</v>
      </c>
    </row>
    <row r="21089" spans="1:12" hidden="1" outlineLevel="1">
      <c r="B21089" s="1600">
        <v>43890</v>
      </c>
      <c r="C21089" s="236" t="s">
        <v>918</v>
      </c>
      <c r="D21089" s="70">
        <v>160</v>
      </c>
      <c r="E21089" s="1">
        <v>4165</v>
      </c>
    </row>
    <row r="21090" spans="1:12" collapsed="1">
      <c r="B21090" s="1600"/>
    </row>
    <row r="21091" spans="1:12">
      <c r="B21091" s="2472">
        <v>43891</v>
      </c>
      <c r="C21091" s="2472"/>
      <c r="D21091" s="2472"/>
      <c r="E21091" s="2472"/>
      <c r="F21091" s="2472"/>
      <c r="G21091" s="2472"/>
      <c r="H21091" s="2472"/>
      <c r="I21091" s="2472"/>
      <c r="J21091" s="2472"/>
      <c r="K21091" s="2472"/>
      <c r="L21091" s="2472"/>
    </row>
    <row r="21092" spans="1:12">
      <c r="B21092" s="2473" t="s">
        <v>0</v>
      </c>
      <c r="C21092" s="2473"/>
      <c r="D21092" s="2473"/>
      <c r="I21092" s="249"/>
      <c r="J21092" s="236"/>
      <c r="K21092" s="2"/>
    </row>
    <row r="21093" spans="1:12">
      <c r="B21093" s="3" t="s">
        <v>115</v>
      </c>
      <c r="C21093" s="3" t="s">
        <v>116</v>
      </c>
      <c r="D21093" s="4" t="s">
        <v>4</v>
      </c>
      <c r="I21093" s="249"/>
      <c r="J21093" s="236"/>
      <c r="K21093" s="2"/>
    </row>
    <row r="21094" spans="1:12">
      <c r="A21094" s="438" t="s">
        <v>421</v>
      </c>
      <c r="B21094" s="1323">
        <v>43894</v>
      </c>
      <c r="C21094" s="463" t="s">
        <v>11491</v>
      </c>
      <c r="D21094" s="1002">
        <v>1000</v>
      </c>
      <c r="E21094" s="28"/>
      <c r="K21094" s="70"/>
    </row>
    <row r="21095" spans="1:12">
      <c r="A21095" s="438" t="s">
        <v>421</v>
      </c>
      <c r="B21095" s="1323" t="s">
        <v>608</v>
      </c>
      <c r="C21095" s="463" t="s">
        <v>11492</v>
      </c>
      <c r="D21095" s="1002" t="s">
        <v>608</v>
      </c>
      <c r="E21095" s="28"/>
      <c r="K21095" s="70"/>
    </row>
    <row r="21096" spans="1:12">
      <c r="A21096" s="438" t="s">
        <v>421</v>
      </c>
      <c r="B21096" s="1323">
        <v>43898</v>
      </c>
      <c r="C21096" s="1324" t="s">
        <v>6</v>
      </c>
      <c r="D21096" s="1325">
        <v>3200</v>
      </c>
      <c r="E21096" s="28"/>
      <c r="K21096" s="70"/>
    </row>
    <row r="21097" spans="1:12">
      <c r="A21097" s="438" t="s">
        <v>421</v>
      </c>
      <c r="B21097" s="1323">
        <v>43898</v>
      </c>
      <c r="C21097" s="1324" t="s">
        <v>2316</v>
      </c>
      <c r="D21097" s="1002">
        <v>50</v>
      </c>
      <c r="E21097" s="28"/>
      <c r="F21097" s="298" t="s">
        <v>4856</v>
      </c>
      <c r="G21097" s="298" t="s">
        <v>3065</v>
      </c>
      <c r="K21097" s="70"/>
    </row>
    <row r="21098" spans="1:12">
      <c r="A21098" s="438" t="s">
        <v>421</v>
      </c>
      <c r="B21098" s="1323"/>
      <c r="C21098" s="554" t="s">
        <v>475</v>
      </c>
      <c r="D21098" s="1325"/>
      <c r="E21098" s="1902"/>
      <c r="F21098" s="772" t="s">
        <v>9394</v>
      </c>
      <c r="G21098" s="773">
        <f>D21138</f>
        <v>180</v>
      </c>
      <c r="I21098" s="72"/>
      <c r="K21098" s="70"/>
    </row>
    <row r="21099" spans="1:12">
      <c r="A21099" s="438" t="s">
        <v>421</v>
      </c>
      <c r="B21099" s="1323"/>
      <c r="C21099" s="554" t="s">
        <v>8676</v>
      </c>
      <c r="D21099" s="1325"/>
      <c r="E21099" s="184"/>
      <c r="F21099" s="772" t="s">
        <v>112</v>
      </c>
      <c r="G21099" s="773">
        <f>D21136</f>
        <v>784</v>
      </c>
      <c r="I21099" s="72"/>
      <c r="K21099" s="70"/>
    </row>
    <row r="21100" spans="1:12">
      <c r="A21100" s="714" t="s">
        <v>11221</v>
      </c>
      <c r="B21100" s="1326"/>
      <c r="C21100" s="1327" t="s">
        <v>6501</v>
      </c>
      <c r="D21100" s="1328"/>
      <c r="E21100" s="72"/>
      <c r="F21100" s="772" t="s">
        <v>6</v>
      </c>
      <c r="G21100" s="1146">
        <f>D21096</f>
        <v>3200</v>
      </c>
      <c r="I21100" s="72"/>
      <c r="K21100" s="70"/>
    </row>
    <row r="21101" spans="1:12">
      <c r="A21101" s="709" t="s">
        <v>8738</v>
      </c>
      <c r="B21101" s="1433" t="s">
        <v>608</v>
      </c>
      <c r="C21101" s="711" t="s">
        <v>10493</v>
      </c>
      <c r="D21101" s="590" t="s">
        <v>608</v>
      </c>
      <c r="E21101" s="72"/>
      <c r="F21101" s="772" t="s">
        <v>3732</v>
      </c>
      <c r="G21101" s="773">
        <f>D21094</f>
        <v>1000</v>
      </c>
      <c r="I21101" s="72"/>
      <c r="K21101" s="70"/>
    </row>
    <row r="21102" spans="1:12">
      <c r="A21102" s="709" t="s">
        <v>8738</v>
      </c>
      <c r="B21102" s="1433" t="s">
        <v>608</v>
      </c>
      <c r="C21102" s="711" t="s">
        <v>8992</v>
      </c>
      <c r="D21102" s="590" t="s">
        <v>608</v>
      </c>
      <c r="E21102" s="72"/>
      <c r="F21102" s="772" t="s">
        <v>3308</v>
      </c>
      <c r="G21102" s="1146" t="str">
        <f>D21095</f>
        <v>Nil</v>
      </c>
      <c r="I21102" s="72"/>
      <c r="K21102" s="70"/>
    </row>
    <row r="21103" spans="1:12">
      <c r="A21103" s="709" t="s">
        <v>8738</v>
      </c>
      <c r="B21103" s="1433" t="s">
        <v>608</v>
      </c>
      <c r="C21103" s="711" t="s">
        <v>8991</v>
      </c>
      <c r="D21103" s="590" t="s">
        <v>608</v>
      </c>
      <c r="E21103" s="72"/>
      <c r="F21103" s="772" t="s">
        <v>2316</v>
      </c>
      <c r="G21103" s="1146"/>
      <c r="I21103" s="72"/>
      <c r="K21103" s="70"/>
    </row>
    <row r="21104" spans="1:12">
      <c r="A21104" s="709" t="s">
        <v>8738</v>
      </c>
      <c r="B21104" s="1433" t="s">
        <v>608</v>
      </c>
      <c r="C21104" s="709" t="s">
        <v>8990</v>
      </c>
      <c r="D21104" s="590" t="s">
        <v>608</v>
      </c>
      <c r="E21104" s="72"/>
      <c r="F21104" s="280" t="s">
        <v>195</v>
      </c>
      <c r="G21104" s="294">
        <f>SUM(G21098:G21103)</f>
        <v>5164</v>
      </c>
      <c r="I21104" s="72"/>
      <c r="K21104" s="70"/>
    </row>
    <row r="21105" spans="1:12">
      <c r="A21105" s="709" t="s">
        <v>8738</v>
      </c>
      <c r="B21105" s="1433" t="s">
        <v>608</v>
      </c>
      <c r="C21105" s="709" t="s">
        <v>9285</v>
      </c>
      <c r="D21105" s="590" t="s">
        <v>608</v>
      </c>
      <c r="E21105" s="72"/>
      <c r="I21105" s="72"/>
      <c r="K21105" s="70"/>
    </row>
    <row r="21106" spans="1:12">
      <c r="A21106" s="1398" t="s">
        <v>7256</v>
      </c>
      <c r="B21106" s="1399"/>
      <c r="C21106" s="1400" t="s">
        <v>27</v>
      </c>
      <c r="D21106" s="1401"/>
      <c r="E21106" s="72"/>
      <c r="I21106" s="72"/>
      <c r="K21106" s="70"/>
    </row>
    <row r="21107" spans="1:12">
      <c r="A21107" s="1398" t="s">
        <v>7256</v>
      </c>
      <c r="B21107" s="1399"/>
      <c r="C21107" s="1400" t="s">
        <v>3304</v>
      </c>
      <c r="D21107" s="2440"/>
      <c r="E21107" s="2435"/>
      <c r="F21107" s="2345" t="s">
        <v>11877</v>
      </c>
      <c r="G21107" s="2345" t="s">
        <v>12224</v>
      </c>
      <c r="K21107" s="225"/>
    </row>
    <row r="21108" spans="1:12">
      <c r="A21108" s="1398" t="s">
        <v>7256</v>
      </c>
      <c r="B21108" s="1399"/>
      <c r="C21108" s="1400" t="s">
        <v>614</v>
      </c>
      <c r="D21108" s="2440"/>
      <c r="E21108" s="2435"/>
      <c r="F21108" s="1" t="s">
        <v>5259</v>
      </c>
      <c r="G21108" s="956" t="s">
        <v>11421</v>
      </c>
      <c r="K21108" s="225"/>
    </row>
    <row r="21109" spans="1:12">
      <c r="A21109" s="709" t="s">
        <v>10607</v>
      </c>
      <c r="B21109" s="710">
        <v>43893</v>
      </c>
      <c r="C21109" s="709" t="s">
        <v>3305</v>
      </c>
      <c r="D21109" s="590">
        <v>349</v>
      </c>
      <c r="E21109" s="183"/>
      <c r="F21109" s="1" t="s">
        <v>11418</v>
      </c>
      <c r="G21109" s="956" t="s">
        <v>11421</v>
      </c>
    </row>
    <row r="21110" spans="1:12">
      <c r="A21110" s="545" t="s">
        <v>7431</v>
      </c>
      <c r="B21110" s="2151">
        <v>43889</v>
      </c>
      <c r="C21110" s="547" t="s">
        <v>7425</v>
      </c>
      <c r="D21110" s="2156">
        <v>32500</v>
      </c>
      <c r="E21110" s="733"/>
      <c r="F21110" s="1" t="s">
        <v>11419</v>
      </c>
      <c r="G21110" s="956" t="s">
        <v>11421</v>
      </c>
    </row>
    <row r="21111" spans="1:12">
      <c r="A21111" s="545" t="s">
        <v>7431</v>
      </c>
      <c r="B21111" s="2151">
        <v>43889</v>
      </c>
      <c r="C21111" s="547" t="s">
        <v>7426</v>
      </c>
      <c r="D21111" s="2156">
        <v>30000</v>
      </c>
      <c r="E21111" s="28"/>
      <c r="F21111" s="1" t="s">
        <v>5570</v>
      </c>
      <c r="G21111" s="956" t="s">
        <v>11421</v>
      </c>
      <c r="H21111" s="1009"/>
      <c r="I21111" s="72"/>
      <c r="K21111" s="13"/>
      <c r="L21111" s="13"/>
    </row>
    <row r="21112" spans="1:12">
      <c r="A21112" s="545" t="s">
        <v>7431</v>
      </c>
      <c r="B21112" s="2151">
        <v>43889</v>
      </c>
      <c r="C21112" s="547" t="s">
        <v>8819</v>
      </c>
      <c r="D21112" s="2156">
        <v>3000</v>
      </c>
      <c r="E21112" s="28"/>
      <c r="F21112" s="1" t="s">
        <v>11420</v>
      </c>
      <c r="G21112" s="956" t="s">
        <v>11421</v>
      </c>
      <c r="H21112" s="1009"/>
      <c r="I21112" s="72"/>
      <c r="K21112" s="13"/>
      <c r="L21112" s="13"/>
    </row>
    <row r="21113" spans="1:12">
      <c r="A21113" s="545" t="s">
        <v>7431</v>
      </c>
      <c r="B21113" s="2151">
        <v>43889</v>
      </c>
      <c r="C21113" s="547" t="s">
        <v>7420</v>
      </c>
      <c r="D21113" s="2156">
        <v>25000</v>
      </c>
      <c r="E21113" s="28"/>
      <c r="F21113" s="1" t="s">
        <v>12223</v>
      </c>
      <c r="G21113" s="956" t="s">
        <v>12222</v>
      </c>
      <c r="H21113" s="1009"/>
      <c r="I21113" s="72"/>
      <c r="K21113" s="225"/>
      <c r="L21113" s="13"/>
    </row>
    <row r="21114" spans="1:12">
      <c r="A21114" s="545" t="s">
        <v>7431</v>
      </c>
      <c r="B21114" s="2151">
        <v>43889</v>
      </c>
      <c r="C21114" s="547" t="s">
        <v>7422</v>
      </c>
      <c r="D21114" s="2156">
        <v>16488</v>
      </c>
      <c r="E21114" s="28"/>
      <c r="F21114" s="1" t="s">
        <v>12493</v>
      </c>
      <c r="G21114" s="630" t="s">
        <v>12492</v>
      </c>
      <c r="I21114" s="72"/>
      <c r="J21114" s="236"/>
      <c r="K21114" s="2"/>
      <c r="L21114" s="13"/>
    </row>
    <row r="21115" spans="1:12">
      <c r="A21115" s="545" t="s">
        <v>7431</v>
      </c>
      <c r="B21115" s="2151" t="s">
        <v>608</v>
      </c>
      <c r="C21115" s="547" t="s">
        <v>7423</v>
      </c>
      <c r="D21115" s="2156" t="s">
        <v>608</v>
      </c>
      <c r="E21115" s="28"/>
      <c r="H21115" s="1009"/>
      <c r="I21115" s="72"/>
      <c r="J21115" s="236"/>
      <c r="K21115" s="2"/>
      <c r="L21115" s="13"/>
    </row>
    <row r="21116" spans="1:12">
      <c r="A21116" s="545" t="s">
        <v>7431</v>
      </c>
      <c r="B21116" s="2151">
        <v>43889</v>
      </c>
      <c r="C21116" s="547" t="s">
        <v>11892</v>
      </c>
      <c r="D21116" s="2156">
        <v>10000</v>
      </c>
      <c r="E21116" s="28"/>
      <c r="G21116" s="2197"/>
      <c r="H21116" s="870"/>
      <c r="I21116" s="249"/>
      <c r="J21116" s="236"/>
      <c r="K21116" s="2"/>
      <c r="L21116" s="13"/>
    </row>
    <row r="21117" spans="1:12">
      <c r="E21117" s="842"/>
      <c r="G21117" s="399"/>
      <c r="H21117" s="1602"/>
      <c r="I21117" s="399"/>
      <c r="J21117" s="236"/>
      <c r="K21117" s="2"/>
      <c r="L21117" s="13"/>
    </row>
    <row r="21118" spans="1:12" ht="15.75">
      <c r="A21118" s="1273" t="s">
        <v>7430</v>
      </c>
      <c r="B21118" s="1410">
        <v>43889</v>
      </c>
      <c r="C21118" s="1273" t="s">
        <v>7428</v>
      </c>
      <c r="D21118" s="1789">
        <v>4403.2</v>
      </c>
      <c r="E21118" s="2144">
        <v>43901</v>
      </c>
      <c r="G21118" s="399"/>
      <c r="H21118" s="1602"/>
      <c r="I21118" s="249"/>
      <c r="K21118" s="13"/>
      <c r="L21118" s="13"/>
    </row>
    <row r="21119" spans="1:12" ht="15.75">
      <c r="A21119" s="1273" t="s">
        <v>7430</v>
      </c>
      <c r="B21119" s="2346" t="s">
        <v>608</v>
      </c>
      <c r="C21119" s="1273" t="s">
        <v>12002</v>
      </c>
      <c r="D21119" s="2348" t="s">
        <v>608</v>
      </c>
      <c r="E21119" s="2144"/>
      <c r="G21119" s="399"/>
      <c r="H21119" s="1602"/>
      <c r="I21119" s="249"/>
      <c r="K21119" s="13"/>
      <c r="L21119" s="13"/>
    </row>
    <row r="21120" spans="1:12">
      <c r="A21120" s="1411" t="s">
        <v>7411</v>
      </c>
      <c r="B21120" s="1412">
        <v>43889</v>
      </c>
      <c r="C21120" s="1413" t="s">
        <v>7427</v>
      </c>
      <c r="D21120" s="1490">
        <v>16487</v>
      </c>
      <c r="E21120" s="2144">
        <v>43895</v>
      </c>
      <c r="G21120" s="399"/>
      <c r="H21120" s="1602"/>
      <c r="I21120" s="249"/>
      <c r="J21120" s="236"/>
      <c r="K21120" s="2"/>
      <c r="L21120" s="13"/>
    </row>
    <row r="21121" spans="1:12">
      <c r="A21121" s="1407" t="s">
        <v>5208</v>
      </c>
      <c r="B21121" s="2347" t="s">
        <v>608</v>
      </c>
      <c r="C21121" s="1407" t="s">
        <v>7429</v>
      </c>
      <c r="D21121" s="2169" t="s">
        <v>608</v>
      </c>
      <c r="E21121" s="2144"/>
      <c r="G21121" s="399"/>
      <c r="H21121" s="1602"/>
      <c r="I21121" s="249"/>
      <c r="J21121" s="200"/>
      <c r="K21121" s="2"/>
      <c r="L21121" s="13"/>
    </row>
    <row r="21122" spans="1:12">
      <c r="A21122" s="1485" t="s">
        <v>8749</v>
      </c>
      <c r="B21122" s="1900">
        <v>43889</v>
      </c>
      <c r="C21122" s="1486" t="s">
        <v>9006</v>
      </c>
      <c r="D21122" s="1999">
        <v>6509</v>
      </c>
      <c r="E21122" s="2144">
        <v>43899</v>
      </c>
      <c r="G21122" s="399"/>
      <c r="H21122" s="2"/>
      <c r="I21122" s="249"/>
      <c r="K21122" s="13"/>
      <c r="L21122" s="13"/>
    </row>
    <row r="21123" spans="1:12">
      <c r="E21123" s="2213"/>
      <c r="G21123" s="399"/>
      <c r="H21123" s="1602"/>
      <c r="I21123" s="249"/>
      <c r="K21123" s="13"/>
      <c r="L21123" s="13"/>
    </row>
    <row r="21124" spans="1:12" ht="15.75">
      <c r="A21124" s="1273" t="s">
        <v>7430</v>
      </c>
      <c r="B21124" s="1410"/>
      <c r="C21124" s="1273" t="s">
        <v>7428</v>
      </c>
      <c r="D21124" s="1789"/>
      <c r="E21124" s="2144"/>
      <c r="G21124" s="399"/>
      <c r="H21124" s="1602"/>
      <c r="I21124" s="249"/>
      <c r="K21124" s="13"/>
      <c r="L21124" s="13"/>
    </row>
    <row r="21125" spans="1:12" ht="15.75">
      <c r="A21125" s="1273" t="s">
        <v>7430</v>
      </c>
      <c r="B21125" s="2346"/>
      <c r="C21125" s="1273" t="s">
        <v>12002</v>
      </c>
      <c r="D21125" s="2348"/>
      <c r="E21125" s="2144"/>
      <c r="G21125" s="399"/>
      <c r="H21125" s="1602"/>
      <c r="I21125" s="249"/>
      <c r="K21125" s="13"/>
      <c r="L21125" s="13"/>
    </row>
    <row r="21126" spans="1:12">
      <c r="A21126" s="1411" t="s">
        <v>7411</v>
      </c>
      <c r="B21126" s="1412"/>
      <c r="C21126" s="1413" t="s">
        <v>7427</v>
      </c>
      <c r="D21126" s="1490"/>
      <c r="E21126" s="2144"/>
      <c r="G21126" s="399"/>
      <c r="H21126" s="1602"/>
      <c r="I21126" s="249"/>
      <c r="J21126" s="236"/>
      <c r="K21126" s="2"/>
      <c r="L21126" s="13"/>
    </row>
    <row r="21127" spans="1:12">
      <c r="A21127" s="1407" t="s">
        <v>5208</v>
      </c>
      <c r="B21127" s="2347"/>
      <c r="C21127" s="1407" t="s">
        <v>7429</v>
      </c>
      <c r="D21127" s="2169"/>
      <c r="E21127" s="2144"/>
      <c r="G21127" s="399"/>
      <c r="H21127" s="1602"/>
      <c r="I21127" s="249"/>
      <c r="J21127" s="200"/>
      <c r="K21127" s="2"/>
      <c r="L21127" s="13"/>
    </row>
    <row r="21128" spans="1:12">
      <c r="A21128" s="1485" t="s">
        <v>8749</v>
      </c>
      <c r="B21128" s="1900"/>
      <c r="C21128" s="1486" t="s">
        <v>9006</v>
      </c>
      <c r="D21128" s="1999"/>
      <c r="E21128" s="2144"/>
      <c r="G21128" s="399"/>
      <c r="H21128" s="2"/>
      <c r="I21128" s="249"/>
      <c r="K21128" s="13"/>
      <c r="L21128" s="13"/>
    </row>
    <row r="21129" spans="1:12">
      <c r="G21129" s="399"/>
      <c r="H21129" s="1775"/>
      <c r="I21129" s="249"/>
      <c r="K21129" s="13"/>
      <c r="L21129" s="13"/>
    </row>
    <row r="21130" spans="1:12">
      <c r="A21130" s="438" t="s">
        <v>421</v>
      </c>
      <c r="B21130" s="549"/>
      <c r="C21130" s="554" t="s">
        <v>12066</v>
      </c>
      <c r="D21130" s="587">
        <f>29*49</f>
        <v>1421</v>
      </c>
      <c r="G21130" s="399"/>
      <c r="H21130" s="1775"/>
      <c r="I21130" s="249"/>
      <c r="K21130" s="13"/>
      <c r="L21130" s="13"/>
    </row>
    <row r="21131" spans="1:12" ht="30">
      <c r="A21131" s="438"/>
      <c r="B21131" s="549"/>
      <c r="C21131" s="554" t="s">
        <v>12388</v>
      </c>
      <c r="D21131" s="587">
        <f>6*49</f>
        <v>294</v>
      </c>
      <c r="G21131" s="399"/>
      <c r="H21131" s="1775"/>
      <c r="I21131" s="249"/>
      <c r="K21131" s="13"/>
      <c r="L21131" s="13"/>
    </row>
    <row r="21132" spans="1:12">
      <c r="A21132" s="438" t="s">
        <v>421</v>
      </c>
      <c r="B21132" s="549"/>
      <c r="C21132" s="554" t="s">
        <v>195</v>
      </c>
      <c r="D21132" s="587">
        <f>D21130-D21131</f>
        <v>1127</v>
      </c>
      <c r="G21132" s="399"/>
      <c r="H21132" s="1738"/>
      <c r="I21132" s="249"/>
      <c r="K21132" s="13"/>
      <c r="L21132" s="13"/>
    </row>
    <row r="21133" spans="1:12">
      <c r="B21133" s="249"/>
      <c r="G21133" s="399"/>
      <c r="H21133" s="1738"/>
      <c r="I21133" s="249"/>
      <c r="K21133" s="13"/>
      <c r="L21133" s="13"/>
    </row>
    <row r="21134" spans="1:12">
      <c r="A21134" s="438" t="s">
        <v>421</v>
      </c>
      <c r="B21134" s="549"/>
      <c r="C21134" s="554" t="s">
        <v>12389</v>
      </c>
      <c r="D21134" s="587">
        <f>31*49</f>
        <v>1519</v>
      </c>
      <c r="G21134" s="399"/>
      <c r="H21134" s="1775"/>
      <c r="I21134" s="249"/>
      <c r="K21134" s="13"/>
      <c r="L21134" s="13"/>
    </row>
    <row r="21135" spans="1:12" ht="30">
      <c r="A21135" s="438"/>
      <c r="B21135" s="549"/>
      <c r="C21135" s="554" t="s">
        <v>12423</v>
      </c>
      <c r="D21135" s="587">
        <f>15*49</f>
        <v>735</v>
      </c>
      <c r="G21135" s="399"/>
      <c r="H21135" s="1775"/>
      <c r="I21135" s="249"/>
      <c r="K21135" s="13"/>
      <c r="L21135" s="13"/>
    </row>
    <row r="21136" spans="1:12">
      <c r="A21136" s="438" t="s">
        <v>421</v>
      </c>
      <c r="B21136" s="549"/>
      <c r="C21136" s="554" t="s">
        <v>195</v>
      </c>
      <c r="D21136" s="587">
        <f>D21134-D21135</f>
        <v>784</v>
      </c>
      <c r="G21136" s="399"/>
      <c r="H21136" s="1738"/>
      <c r="I21136" s="249"/>
      <c r="K21136" s="13"/>
      <c r="L21136" s="13"/>
    </row>
    <row r="21137" spans="1:12">
      <c r="D21137" s="1"/>
      <c r="G21137" s="399"/>
      <c r="H21137" s="1738"/>
      <c r="I21137" s="249"/>
      <c r="K21137" s="13"/>
      <c r="L21137" s="13"/>
    </row>
    <row r="21138" spans="1:12">
      <c r="A21138" s="438" t="s">
        <v>421</v>
      </c>
      <c r="B21138" s="549"/>
      <c r="C21138" s="554" t="s">
        <v>2598</v>
      </c>
      <c r="D21138" s="587">
        <v>180</v>
      </c>
      <c r="G21138" s="399"/>
      <c r="H21138" s="1738"/>
      <c r="I21138" s="249"/>
      <c r="K21138" s="13"/>
      <c r="L21138" s="13"/>
    </row>
    <row r="21139" spans="1:12">
      <c r="B21139" s="249"/>
      <c r="G21139" s="399"/>
      <c r="H21139" s="1738"/>
      <c r="I21139" s="249"/>
      <c r="K21139" s="13"/>
      <c r="L21139" s="13"/>
    </row>
    <row r="21140" spans="1:12">
      <c r="B21140" s="1600">
        <v>43891</v>
      </c>
      <c r="C21140" s="1" t="s">
        <v>59</v>
      </c>
      <c r="D21140" s="2">
        <v>270</v>
      </c>
      <c r="F21140" s="439" t="s">
        <v>3546</v>
      </c>
      <c r="G21140" s="1790"/>
      <c r="H21140" s="1738"/>
      <c r="I21140" s="249"/>
      <c r="K21140" s="13"/>
      <c r="L21140" s="13"/>
    </row>
    <row r="21141" spans="1:12">
      <c r="B21141" s="1600">
        <v>43891</v>
      </c>
      <c r="C21141" s="1" t="s">
        <v>401</v>
      </c>
      <c r="D21141" s="2">
        <v>75</v>
      </c>
      <c r="F21141" s="484" t="s">
        <v>12107</v>
      </c>
      <c r="G21141" s="1790">
        <v>1500</v>
      </c>
      <c r="I21141" s="32"/>
      <c r="K21141" s="13"/>
      <c r="L21141" s="13"/>
    </row>
    <row r="21142" spans="1:12">
      <c r="B21142" s="1600">
        <v>43891</v>
      </c>
      <c r="C21142" s="1754" t="s">
        <v>887</v>
      </c>
      <c r="D21142" s="1755">
        <v>50</v>
      </c>
      <c r="F21142" s="484" t="s">
        <v>12108</v>
      </c>
      <c r="G21142" s="1790">
        <v>300</v>
      </c>
      <c r="H21142" s="1738"/>
      <c r="I21142" s="249"/>
      <c r="K21142" s="13"/>
      <c r="L21142" s="13"/>
    </row>
    <row r="21143" spans="1:12">
      <c r="B21143" s="1600">
        <v>43891</v>
      </c>
      <c r="C21143" s="1754" t="s">
        <v>12418</v>
      </c>
      <c r="D21143" s="1755">
        <v>900</v>
      </c>
      <c r="F21143" s="484" t="s">
        <v>12109</v>
      </c>
      <c r="G21143" s="1790">
        <v>150</v>
      </c>
      <c r="H21143" s="1738"/>
      <c r="I21143" s="249"/>
      <c r="K21143" s="13"/>
      <c r="L21143" s="13"/>
    </row>
    <row r="21144" spans="1:12">
      <c r="B21144" s="1600">
        <v>43891</v>
      </c>
      <c r="C21144" s="1754" t="s">
        <v>3206</v>
      </c>
      <c r="D21144" s="1755">
        <v>400</v>
      </c>
      <c r="F21144" s="484" t="s">
        <v>12110</v>
      </c>
      <c r="G21144" s="1790">
        <v>600</v>
      </c>
      <c r="H21144" s="1738"/>
      <c r="I21144" s="249"/>
      <c r="K21144" s="13"/>
      <c r="L21144" s="13"/>
    </row>
    <row r="21145" spans="1:12">
      <c r="B21145" s="1600">
        <v>43891</v>
      </c>
      <c r="C21145" s="956" t="s">
        <v>12419</v>
      </c>
      <c r="D21145" s="1193">
        <v>300</v>
      </c>
      <c r="F21145" s="484" t="s">
        <v>2723</v>
      </c>
      <c r="G21145" s="1790">
        <v>20</v>
      </c>
      <c r="H21145" s="1738"/>
      <c r="I21145" s="249"/>
      <c r="K21145" s="13"/>
      <c r="L21145" s="13"/>
    </row>
    <row r="21146" spans="1:12">
      <c r="B21146" s="1600">
        <v>43891</v>
      </c>
      <c r="C21146" s="956" t="s">
        <v>516</v>
      </c>
      <c r="D21146" s="1602">
        <v>130</v>
      </c>
      <c r="F21146" s="484" t="s">
        <v>2399</v>
      </c>
      <c r="G21146" s="1790">
        <v>700</v>
      </c>
      <c r="H21146" s="1738"/>
      <c r="I21146" s="249"/>
      <c r="K21146" s="13"/>
      <c r="L21146" s="13"/>
    </row>
    <row r="21147" spans="1:12">
      <c r="B21147" s="1600">
        <v>43891</v>
      </c>
      <c r="C21147" s="1732" t="s">
        <v>4504</v>
      </c>
      <c r="D21147" s="1602">
        <v>100</v>
      </c>
      <c r="F21147" s="484" t="s">
        <v>12111</v>
      </c>
      <c r="G21147" s="1790">
        <v>1400</v>
      </c>
      <c r="H21147" s="1738"/>
      <c r="I21147" s="249"/>
      <c r="K21147" s="13"/>
      <c r="L21147" s="13"/>
    </row>
    <row r="21148" spans="1:12">
      <c r="B21148" s="1600">
        <v>43891</v>
      </c>
      <c r="C21148" s="1732" t="s">
        <v>9642</v>
      </c>
      <c r="D21148" s="1602">
        <v>140</v>
      </c>
      <c r="F21148" s="484" t="s">
        <v>12107</v>
      </c>
      <c r="G21148" s="1790">
        <v>1600</v>
      </c>
      <c r="H21148" s="1738"/>
      <c r="I21148" s="249"/>
      <c r="K21148" s="13"/>
      <c r="L21148" s="13"/>
    </row>
    <row r="21149" spans="1:12">
      <c r="B21149" s="1600">
        <v>43891</v>
      </c>
      <c r="C21149" s="1732" t="s">
        <v>5687</v>
      </c>
      <c r="D21149" s="1602">
        <v>90</v>
      </c>
      <c r="F21149" s="484" t="s">
        <v>126</v>
      </c>
      <c r="G21149" s="1790">
        <v>320</v>
      </c>
      <c r="H21149" s="1738"/>
      <c r="I21149" s="249"/>
      <c r="K21149" s="13"/>
      <c r="L21149" s="13"/>
    </row>
    <row r="21150" spans="1:12">
      <c r="B21150" s="1600">
        <v>43891</v>
      </c>
      <c r="C21150" s="1732" t="s">
        <v>51</v>
      </c>
      <c r="D21150" s="1602">
        <v>20</v>
      </c>
      <c r="F21150" s="484" t="s">
        <v>1255</v>
      </c>
      <c r="G21150" s="1790">
        <v>710</v>
      </c>
      <c r="H21150" s="1738"/>
      <c r="I21150" s="249"/>
      <c r="K21150" s="13"/>
      <c r="L21150" s="13"/>
    </row>
    <row r="21151" spans="1:12">
      <c r="B21151" s="1600">
        <v>43892</v>
      </c>
      <c r="C21151" s="1754" t="s">
        <v>525</v>
      </c>
      <c r="D21151" s="1775">
        <v>210</v>
      </c>
      <c r="F21151" s="484" t="s">
        <v>12112</v>
      </c>
      <c r="G21151" s="1790">
        <v>1000</v>
      </c>
      <c r="H21151" s="1738"/>
      <c r="I21151" s="249"/>
      <c r="K21151" s="13"/>
      <c r="L21151" s="13"/>
    </row>
    <row r="21152" spans="1:12">
      <c r="B21152" s="1600">
        <v>43892</v>
      </c>
      <c r="C21152" s="1732" t="s">
        <v>51</v>
      </c>
      <c r="D21152" s="1775">
        <v>300</v>
      </c>
      <c r="F21152" s="2244" t="s">
        <v>195</v>
      </c>
      <c r="G21152" s="2245">
        <f>SUM(G21141:G21151)</f>
        <v>8300</v>
      </c>
      <c r="H21152" s="1738"/>
      <c r="I21152" s="249"/>
      <c r="K21152" s="13"/>
      <c r="L21152" s="13"/>
    </row>
    <row r="21153" spans="2:12">
      <c r="B21153" s="1600">
        <v>43892</v>
      </c>
      <c r="C21153" s="1" t="s">
        <v>18</v>
      </c>
      <c r="D21153" s="1755">
        <v>310</v>
      </c>
      <c r="F21153" s="383"/>
      <c r="G21153" s="2237"/>
      <c r="H21153" s="1738"/>
      <c r="I21153" s="249"/>
      <c r="K21153" s="13"/>
      <c r="L21153" s="13"/>
    </row>
    <row r="21154" spans="2:12">
      <c r="B21154" s="1600">
        <v>43892</v>
      </c>
      <c r="C21154" s="956" t="s">
        <v>246</v>
      </c>
      <c r="D21154" s="1738">
        <v>130</v>
      </c>
      <c r="F21154" s="383" t="s">
        <v>12113</v>
      </c>
      <c r="G21154" s="2237">
        <v>5000</v>
      </c>
      <c r="H21154" s="1738"/>
      <c r="I21154" s="249"/>
      <c r="K21154" s="13"/>
      <c r="L21154" s="13"/>
    </row>
    <row r="21155" spans="2:12">
      <c r="B21155" s="1600">
        <v>43893</v>
      </c>
      <c r="C21155" s="956" t="s">
        <v>525</v>
      </c>
      <c r="D21155" s="1738">
        <v>150</v>
      </c>
      <c r="F21155" s="439" t="s">
        <v>5273</v>
      </c>
      <c r="G21155" s="2245">
        <f>G21152-G21154</f>
        <v>3300</v>
      </c>
      <c r="H21155" s="1738"/>
      <c r="I21155" s="249"/>
      <c r="K21155" s="13"/>
      <c r="L21155" s="13"/>
    </row>
    <row r="21156" spans="2:12">
      <c r="B21156" s="1600">
        <v>43893</v>
      </c>
      <c r="C21156" s="956" t="s">
        <v>64</v>
      </c>
      <c r="D21156" s="1738">
        <v>230</v>
      </c>
      <c r="F21156" s="383" t="s">
        <v>12506</v>
      </c>
      <c r="G21156" s="2237">
        <v>2000</v>
      </c>
      <c r="H21156" s="1738"/>
      <c r="I21156" s="249"/>
      <c r="K21156" s="13"/>
      <c r="L21156" s="13"/>
    </row>
    <row r="21157" spans="2:12">
      <c r="B21157" s="1600">
        <v>43893</v>
      </c>
      <c r="C21157" s="956" t="s">
        <v>111</v>
      </c>
      <c r="D21157" s="1738">
        <v>50</v>
      </c>
      <c r="F21157" s="439" t="s">
        <v>5273</v>
      </c>
      <c r="G21157" s="2245">
        <f>G21155-G21156</f>
        <v>1300</v>
      </c>
      <c r="H21157" s="1738"/>
      <c r="I21157" s="249"/>
      <c r="K21157" s="13"/>
    </row>
    <row r="21158" spans="2:12">
      <c r="B21158" s="1600">
        <v>43894</v>
      </c>
      <c r="C21158" s="956" t="s">
        <v>12499</v>
      </c>
      <c r="D21158" s="1738">
        <v>150</v>
      </c>
      <c r="F21158" s="1" t="s">
        <v>12508</v>
      </c>
      <c r="G21158" s="2237">
        <v>1050</v>
      </c>
      <c r="H21158" s="1738"/>
      <c r="I21158" s="249"/>
      <c r="K21158" s="13"/>
    </row>
    <row r="21159" spans="2:12">
      <c r="B21159" s="1600">
        <v>43894</v>
      </c>
      <c r="C21159" s="956" t="s">
        <v>401</v>
      </c>
      <c r="D21159" s="1738">
        <v>60</v>
      </c>
      <c r="F21159" s="439" t="s">
        <v>5273</v>
      </c>
      <c r="G21159" s="2245">
        <f>SUM(G21157:G21158)</f>
        <v>2350</v>
      </c>
      <c r="H21159" s="1738"/>
      <c r="I21159" s="249"/>
      <c r="K21159" s="13"/>
    </row>
    <row r="21160" spans="2:12">
      <c r="B21160" s="1600">
        <v>43895</v>
      </c>
      <c r="C21160" s="956" t="s">
        <v>12191</v>
      </c>
      <c r="D21160" s="1738">
        <v>60</v>
      </c>
      <c r="H21160" s="1738"/>
      <c r="I21160" s="249"/>
      <c r="K21160" s="13"/>
    </row>
    <row r="21161" spans="2:12">
      <c r="B21161" s="1600">
        <v>43895</v>
      </c>
      <c r="C21161" s="956" t="s">
        <v>220</v>
      </c>
      <c r="D21161" s="1738">
        <v>30</v>
      </c>
      <c r="F21161" s="2335" t="s">
        <v>12193</v>
      </c>
      <c r="G21161" s="1362">
        <v>500</v>
      </c>
      <c r="H21161" s="1023"/>
      <c r="J21161" s="2"/>
      <c r="K21161" s="13"/>
    </row>
    <row r="21162" spans="2:12">
      <c r="B21162" s="1600">
        <v>43895</v>
      </c>
      <c r="C21162" s="1754" t="s">
        <v>12501</v>
      </c>
      <c r="D21162" s="1755">
        <v>1000</v>
      </c>
      <c r="F21162" s="2336" t="s">
        <v>12194</v>
      </c>
      <c r="G21162" s="2336">
        <f>(22*8)+(2*25)+(1*40)</f>
        <v>266</v>
      </c>
      <c r="H21162" s="1755"/>
      <c r="I21162" s="956"/>
      <c r="K21162" s="13"/>
    </row>
    <row r="21163" spans="2:12">
      <c r="B21163" s="1600">
        <v>43895</v>
      </c>
      <c r="C21163" s="1" t="s">
        <v>431</v>
      </c>
      <c r="D21163" s="2">
        <v>70</v>
      </c>
      <c r="F21163" s="182" t="s">
        <v>12195</v>
      </c>
      <c r="G21163" s="182">
        <f>G21161-G21162</f>
        <v>234</v>
      </c>
      <c r="H21163" s="1755"/>
      <c r="I21163" s="956"/>
      <c r="K21163" s="13"/>
    </row>
    <row r="21164" spans="2:12">
      <c r="B21164" s="1600">
        <v>43895</v>
      </c>
      <c r="C21164" s="956" t="s">
        <v>114</v>
      </c>
      <c r="D21164" s="1193">
        <v>100</v>
      </c>
      <c r="F21164" s="1" t="s">
        <v>12235</v>
      </c>
      <c r="G21164" s="1">
        <f>28*8</f>
        <v>224</v>
      </c>
      <c r="H21164" s="1755"/>
      <c r="K21164" s="13"/>
    </row>
    <row r="21165" spans="2:12">
      <c r="B21165" s="1600">
        <v>43896</v>
      </c>
      <c r="C21165" s="1732" t="s">
        <v>12502</v>
      </c>
      <c r="D21165" s="1602">
        <v>5000</v>
      </c>
      <c r="F21165" s="182" t="s">
        <v>12195</v>
      </c>
      <c r="G21165" s="1">
        <f>G21163-G21164</f>
        <v>10</v>
      </c>
      <c r="H21165" s="1193"/>
      <c r="K21165" s="13"/>
    </row>
    <row r="21166" spans="2:12">
      <c r="B21166" s="1600">
        <v>43896</v>
      </c>
      <c r="C21166" s="956" t="s">
        <v>885</v>
      </c>
      <c r="D21166" s="1738">
        <v>610</v>
      </c>
      <c r="F21166" s="1" t="s">
        <v>12236</v>
      </c>
      <c r="G21166" s="1">
        <v>500</v>
      </c>
      <c r="H21166" s="383"/>
      <c r="K21166" s="13"/>
    </row>
    <row r="21167" spans="2:12">
      <c r="B21167" s="1600">
        <v>43896</v>
      </c>
      <c r="C21167" s="956" t="s">
        <v>51</v>
      </c>
      <c r="D21167" s="1738">
        <v>90</v>
      </c>
      <c r="F21167" s="182" t="s">
        <v>12195</v>
      </c>
      <c r="G21167" s="182">
        <f>SUM(G21165:G21166)</f>
        <v>510</v>
      </c>
      <c r="H21167" s="383"/>
      <c r="K21167" s="13"/>
    </row>
    <row r="21168" spans="2:12">
      <c r="B21168" s="1600">
        <v>43896</v>
      </c>
      <c r="C21168" s="1754" t="s">
        <v>12503</v>
      </c>
      <c r="D21168" s="1755">
        <v>260</v>
      </c>
      <c r="F21168" s="1" t="s">
        <v>12421</v>
      </c>
      <c r="G21168" s="1">
        <f>22*8</f>
        <v>176</v>
      </c>
      <c r="H21168" s="383"/>
      <c r="K21168" s="13"/>
    </row>
    <row r="21169" spans="2:11">
      <c r="B21169" s="1600">
        <v>43896</v>
      </c>
      <c r="C21169" s="1" t="s">
        <v>18</v>
      </c>
      <c r="D21169" s="2">
        <v>40</v>
      </c>
      <c r="F21169" s="182" t="s">
        <v>12195</v>
      </c>
      <c r="G21169" s="182">
        <f>G21167-G21168</f>
        <v>334</v>
      </c>
      <c r="H21169" s="383"/>
    </row>
    <row r="21170" spans="2:11">
      <c r="B21170" s="1600">
        <v>43896</v>
      </c>
      <c r="C21170" s="1" t="s">
        <v>12504</v>
      </c>
      <c r="D21170" s="2">
        <v>30</v>
      </c>
      <c r="H21170" s="383"/>
    </row>
    <row r="21171" spans="2:11">
      <c r="B21171" s="1600">
        <v>43896</v>
      </c>
      <c r="C21171" s="956" t="s">
        <v>111</v>
      </c>
      <c r="D21171" s="1193">
        <v>50</v>
      </c>
      <c r="H21171" s="383"/>
      <c r="K21171" s="13"/>
    </row>
    <row r="21172" spans="2:11">
      <c r="B21172" s="1600">
        <v>43896</v>
      </c>
      <c r="C21172" s="1732" t="s">
        <v>246</v>
      </c>
      <c r="D21172" s="1602">
        <v>160</v>
      </c>
      <c r="H21172" s="383"/>
    </row>
    <row r="21173" spans="2:11">
      <c r="B21173" s="1600">
        <v>43897</v>
      </c>
      <c r="C21173" s="1732" t="s">
        <v>154</v>
      </c>
      <c r="D21173" s="1602">
        <v>250</v>
      </c>
      <c r="H21173" s="383"/>
    </row>
    <row r="21174" spans="2:11">
      <c r="B21174" s="1600">
        <v>43897</v>
      </c>
      <c r="C21174" s="1732" t="s">
        <v>5295</v>
      </c>
      <c r="D21174" s="2">
        <v>90</v>
      </c>
      <c r="H21174" s="383"/>
    </row>
    <row r="21175" spans="2:11">
      <c r="B21175" s="1600">
        <v>43897</v>
      </c>
      <c r="C21175" s="956" t="s">
        <v>4966</v>
      </c>
      <c r="D21175" s="1193">
        <v>20</v>
      </c>
      <c r="H21175" s="383"/>
      <c r="I21175" s="72"/>
      <c r="K21175" s="2"/>
    </row>
    <row r="21176" spans="2:11">
      <c r="B21176" s="1600">
        <v>43897</v>
      </c>
      <c r="C21176" s="1732" t="s">
        <v>12</v>
      </c>
      <c r="D21176" s="1602">
        <v>1000</v>
      </c>
      <c r="H21176" s="383"/>
      <c r="I21176" s="32"/>
      <c r="K21176" s="2"/>
    </row>
    <row r="21177" spans="2:11">
      <c r="B21177" s="1600">
        <v>43897</v>
      </c>
      <c r="C21177" s="1732" t="s">
        <v>11458</v>
      </c>
      <c r="D21177" s="1602">
        <v>500</v>
      </c>
      <c r="H21177" s="383"/>
    </row>
    <row r="21178" spans="2:11">
      <c r="B21178" s="1600">
        <v>43897</v>
      </c>
      <c r="C21178" s="1732" t="s">
        <v>23</v>
      </c>
      <c r="D21178" s="1602">
        <v>180</v>
      </c>
      <c r="H21178" s="383"/>
    </row>
    <row r="21179" spans="2:11">
      <c r="B21179" s="1600">
        <v>43898</v>
      </c>
      <c r="C21179" s="1732" t="s">
        <v>154</v>
      </c>
      <c r="D21179" s="1602">
        <v>370</v>
      </c>
      <c r="H21179" s="383"/>
    </row>
    <row r="21180" spans="2:11">
      <c r="B21180" s="1600">
        <v>43898</v>
      </c>
      <c r="C21180" s="1" t="s">
        <v>850</v>
      </c>
      <c r="D21180" s="2">
        <v>190</v>
      </c>
      <c r="H21180" s="383"/>
    </row>
    <row r="21181" spans="2:11">
      <c r="B21181" s="1600">
        <v>43898</v>
      </c>
      <c r="C21181" s="1732" t="s">
        <v>114</v>
      </c>
      <c r="D21181" s="1775">
        <v>140</v>
      </c>
      <c r="H21181" s="383"/>
    </row>
    <row r="21182" spans="2:11">
      <c r="B21182" s="1600">
        <v>43898</v>
      </c>
      <c r="C21182" s="1" t="s">
        <v>5295</v>
      </c>
      <c r="D21182" s="2">
        <v>70</v>
      </c>
    </row>
    <row r="21183" spans="2:11">
      <c r="B21183" s="1600">
        <v>43898</v>
      </c>
      <c r="C21183" s="1754" t="s">
        <v>12</v>
      </c>
      <c r="D21183" s="1755">
        <v>360</v>
      </c>
      <c r="I21183" s="2"/>
    </row>
    <row r="21184" spans="2:11">
      <c r="B21184" s="1600">
        <v>43899</v>
      </c>
      <c r="C21184" s="1754" t="s">
        <v>525</v>
      </c>
      <c r="D21184" s="1755">
        <v>190</v>
      </c>
      <c r="I21184" s="2"/>
    </row>
    <row r="21185" spans="2:9">
      <c r="B21185" s="1600">
        <v>43899</v>
      </c>
      <c r="C21185" s="1754" t="s">
        <v>51</v>
      </c>
      <c r="D21185" s="1755">
        <v>350</v>
      </c>
      <c r="E21185" s="1" t="s">
        <v>3088</v>
      </c>
      <c r="I21185" s="2"/>
    </row>
    <row r="21186" spans="2:9">
      <c r="B21186" s="1600">
        <v>43900</v>
      </c>
      <c r="C21186" s="1" t="s">
        <v>525</v>
      </c>
      <c r="D21186" s="1755">
        <v>60</v>
      </c>
      <c r="E21186" s="1">
        <v>2830</v>
      </c>
      <c r="I21186" s="2"/>
    </row>
    <row r="21187" spans="2:9">
      <c r="B21187" s="1600"/>
      <c r="C21187" s="1754"/>
      <c r="D21187" s="1755"/>
      <c r="I21187" s="2"/>
    </row>
    <row r="21188" spans="2:9">
      <c r="B21188" s="1600"/>
      <c r="C21188" s="1754"/>
      <c r="D21188" s="1755"/>
      <c r="I21188" s="2"/>
    </row>
    <row r="21189" spans="2:9">
      <c r="B21189" s="1600"/>
      <c r="C21189" s="1732"/>
      <c r="D21189" s="1602"/>
      <c r="I21189" s="2"/>
    </row>
    <row r="21190" spans="2:9">
      <c r="B21190" s="1600"/>
      <c r="C21190" s="1732"/>
      <c r="D21190" s="1602"/>
    </row>
    <row r="21191" spans="2:9">
      <c r="B21191" s="1600"/>
      <c r="C21191" s="1732"/>
      <c r="D21191" s="1602"/>
    </row>
    <row r="21192" spans="2:9">
      <c r="B21192" s="1600"/>
      <c r="D21192" s="1602"/>
    </row>
    <row r="21193" spans="2:9">
      <c r="B21193" s="1600"/>
      <c r="D21193" s="1775"/>
    </row>
    <row r="21194" spans="2:9">
      <c r="B21194" s="1600"/>
      <c r="C21194" s="1732"/>
    </row>
    <row r="21195" spans="2:9">
      <c r="B21195" s="1600"/>
    </row>
    <row r="21196" spans="2:9">
      <c r="B21196" s="1600"/>
      <c r="C21196" s="1754"/>
      <c r="D21196" s="1755"/>
    </row>
    <row r="21197" spans="2:9">
      <c r="B21197" s="1600"/>
      <c r="C21197" s="1754"/>
      <c r="D21197" s="1755"/>
    </row>
    <row r="21198" spans="2:9">
      <c r="B21198" s="1600"/>
      <c r="C21198" s="956"/>
      <c r="D21198" s="1193"/>
    </row>
    <row r="21199" spans="2:9">
      <c r="B21199" s="1600"/>
      <c r="C21199" s="1732"/>
      <c r="D21199" s="1602"/>
    </row>
    <row r="21200" spans="2:9">
      <c r="B21200" s="1600"/>
      <c r="C21200" s="1732"/>
      <c r="D21200" s="1775"/>
    </row>
    <row r="21201" spans="2:15">
      <c r="B21201" s="1600"/>
    </row>
    <row r="21202" spans="2:15">
      <c r="B21202" s="1600"/>
      <c r="C21202" s="1754"/>
      <c r="D21202" s="1755"/>
    </row>
    <row r="21203" spans="2:15">
      <c r="B21203" s="1600"/>
      <c r="C21203" s="1754"/>
      <c r="D21203" s="1755"/>
    </row>
    <row r="21204" spans="2:15">
      <c r="B21204" s="1600"/>
      <c r="C21204" s="1732"/>
      <c r="D21204" s="1775"/>
    </row>
    <row r="21205" spans="2:15">
      <c r="B21205" s="1600"/>
    </row>
    <row r="21206" spans="2:15">
      <c r="B21206" s="1600"/>
      <c r="C21206" s="1754"/>
      <c r="D21206" s="1755"/>
      <c r="F21206" s="956"/>
      <c r="G21206" s="1193"/>
    </row>
    <row r="21207" spans="2:15">
      <c r="B21207" s="1600"/>
      <c r="C21207" s="1754"/>
      <c r="D21207" s="1755"/>
      <c r="F21207" s="1731"/>
      <c r="G21207" s="1193"/>
    </row>
    <row r="21208" spans="2:15">
      <c r="B21208" s="1600"/>
      <c r="C21208" s="1754"/>
      <c r="D21208" s="1755"/>
      <c r="F21208" s="956"/>
      <c r="G21208" s="956"/>
    </row>
    <row r="21209" spans="2:15">
      <c r="B21209" s="1600"/>
      <c r="C21209" s="1754"/>
      <c r="D21209" s="1755"/>
      <c r="F21209" s="956"/>
      <c r="G21209" s="1193"/>
      <c r="H21209" s="2"/>
      <c r="J21209"/>
      <c r="K21209"/>
      <c r="L21209"/>
      <c r="M21209"/>
      <c r="N21209"/>
      <c r="O21209"/>
    </row>
    <row r="21210" spans="2:15">
      <c r="B21210" s="1600"/>
      <c r="C21210" s="1754"/>
      <c r="D21210" s="1755"/>
      <c r="F21210" s="1722"/>
      <c r="G21210" s="1728"/>
      <c r="H21210" s="2"/>
    </row>
    <row r="21211" spans="2:15">
      <c r="B21211" s="1600"/>
      <c r="C21211" s="1754"/>
      <c r="D21211" s="1755"/>
      <c r="F21211" s="956"/>
      <c r="G21211" s="1193"/>
      <c r="H21211" s="7"/>
      <c r="K21211" s="2"/>
    </row>
    <row r="21212" spans="2:15">
      <c r="B21212" s="1600"/>
      <c r="C21212" s="1754"/>
      <c r="D21212" s="1755"/>
      <c r="F21212" s="1722"/>
      <c r="G21212" s="1728"/>
      <c r="H21212" s="7"/>
      <c r="K21212" s="2"/>
    </row>
    <row r="21213" spans="2:15">
      <c r="B21213" s="1600"/>
      <c r="C21213" s="1754"/>
      <c r="D21213" s="1755"/>
      <c r="F21213" s="956"/>
      <c r="G21213" s="956"/>
      <c r="H21213" s="7"/>
    </row>
    <row r="21214" spans="2:15">
      <c r="B21214" s="1600"/>
      <c r="F21214" s="1193"/>
      <c r="G21214" s="1193"/>
    </row>
    <row r="21215" spans="2:15">
      <c r="B21215" s="1600"/>
    </row>
    <row r="21216" spans="2:15">
      <c r="B21216" s="1600"/>
    </row>
    <row r="21217" spans="2:10">
      <c r="B21217" s="1600"/>
    </row>
    <row r="21218" spans="2:10">
      <c r="B21218" s="1600"/>
      <c r="F21218" s="956"/>
      <c r="G21218" s="1193"/>
    </row>
    <row r="21219" spans="2:10">
      <c r="B21219" s="1600"/>
      <c r="C21219" s="1732"/>
      <c r="D21219" s="1602"/>
      <c r="F21219" s="956"/>
      <c r="G21219" s="1193"/>
    </row>
    <row r="21220" spans="2:10">
      <c r="B21220" s="1600"/>
      <c r="C21220" s="1061"/>
      <c r="D21220" s="1415"/>
      <c r="F21220" s="1193"/>
      <c r="G21220" s="1193"/>
    </row>
    <row r="21221" spans="2:10">
      <c r="B21221" s="1600"/>
      <c r="C21221" s="1061"/>
      <c r="D21221" s="1415"/>
      <c r="F21221" s="956"/>
      <c r="G21221" s="956"/>
    </row>
    <row r="21222" spans="2:10">
      <c r="B21222" s="1600"/>
      <c r="C21222" s="956"/>
      <c r="D21222" s="1775"/>
      <c r="F21222" s="1193"/>
      <c r="G21222" s="956"/>
    </row>
    <row r="21223" spans="2:10">
      <c r="B21223" s="1600"/>
      <c r="C21223" s="1754"/>
      <c r="D21223" s="1755"/>
      <c r="F21223" s="956"/>
      <c r="G21223" s="1193"/>
      <c r="H21223" s="2"/>
    </row>
    <row r="21224" spans="2:10">
      <c r="B21224" s="1600"/>
      <c r="C21224" s="956"/>
      <c r="D21224" s="1193"/>
      <c r="F21224" s="1722"/>
      <c r="G21224" s="1728"/>
      <c r="H21224" s="2"/>
    </row>
    <row r="21225" spans="2:10">
      <c r="B21225" s="1600"/>
      <c r="F21225" s="956"/>
      <c r="G21225" s="1193"/>
      <c r="H21225" s="7"/>
    </row>
    <row r="21226" spans="2:10">
      <c r="B21226" s="1600"/>
      <c r="F21226" s="1722"/>
      <c r="G21226" s="1728"/>
      <c r="H21226" s="7"/>
    </row>
    <row r="21227" spans="2:10">
      <c r="B21227" s="1600"/>
      <c r="C21227" s="956"/>
      <c r="D21227" s="1602"/>
      <c r="F21227" s="956"/>
      <c r="G21227" s="956"/>
      <c r="H21227" s="7"/>
    </row>
    <row r="21228" spans="2:10">
      <c r="B21228" s="1600"/>
      <c r="F21228" s="1193"/>
      <c r="G21228" s="1193"/>
    </row>
    <row r="21229" spans="2:10">
      <c r="B21229" s="1600"/>
    </row>
    <row r="21230" spans="2:10">
      <c r="B21230" s="1600"/>
    </row>
    <row r="21231" spans="2:10">
      <c r="B21231" s="1600"/>
    </row>
    <row r="21232" spans="2:10">
      <c r="B21232" s="1600"/>
      <c r="F21232" s="956"/>
      <c r="G21232" s="1193"/>
      <c r="J21232" s="7"/>
    </row>
    <row r="21233" spans="2:10">
      <c r="B21233" s="1600"/>
      <c r="C21233" s="1061"/>
      <c r="D21233" s="1415"/>
      <c r="F21233" s="956"/>
      <c r="G21233" s="1193"/>
      <c r="J21233" s="7"/>
    </row>
    <row r="21234" spans="2:10">
      <c r="B21234" s="1600"/>
      <c r="C21234" s="1061"/>
      <c r="D21234" s="1415"/>
      <c r="F21234" s="956"/>
      <c r="G21234" s="1193"/>
      <c r="H21234" s="2"/>
    </row>
    <row r="21235" spans="2:10">
      <c r="B21235" s="1600"/>
      <c r="C21235" s="956"/>
      <c r="D21235" s="1193"/>
      <c r="F21235" s="1722"/>
      <c r="G21235" s="1728"/>
      <c r="H21235" s="2"/>
    </row>
    <row r="21236" spans="2:10">
      <c r="B21236" s="1600"/>
      <c r="C21236" s="1061"/>
      <c r="D21236" s="1415"/>
      <c r="F21236" s="956"/>
      <c r="G21236" s="1193"/>
      <c r="H21236" s="7"/>
    </row>
    <row r="21237" spans="2:10">
      <c r="B21237" s="1600"/>
      <c r="C21237" s="956"/>
      <c r="D21237" s="1193"/>
      <c r="F21237" s="1722"/>
      <c r="G21237" s="1728"/>
      <c r="H21237" s="7"/>
    </row>
    <row r="21238" spans="2:10">
      <c r="B21238" s="1600"/>
      <c r="C21238" s="1061"/>
      <c r="D21238" s="1415"/>
      <c r="F21238" s="956"/>
      <c r="G21238" s="956"/>
      <c r="H21238" s="7"/>
    </row>
    <row r="21239" spans="2:10">
      <c r="B21239" s="1600"/>
      <c r="C21239" s="1061"/>
      <c r="D21239" s="1415"/>
      <c r="F21239" s="1193"/>
      <c r="G21239" s="1193"/>
    </row>
    <row r="21240" spans="2:10">
      <c r="B21240" s="1600"/>
      <c r="C21240" s="956"/>
      <c r="D21240" s="1775"/>
    </row>
    <row r="21241" spans="2:10">
      <c r="B21241" s="1600"/>
      <c r="C21241" s="1754"/>
      <c r="D21241" s="1755"/>
    </row>
    <row r="21242" spans="2:10">
      <c r="B21242" s="1600"/>
      <c r="C21242" s="956"/>
      <c r="D21242" s="1193"/>
    </row>
    <row r="21243" spans="2:10">
      <c r="B21243" s="1600"/>
      <c r="C21243" s="1732"/>
      <c r="D21243" s="1602"/>
      <c r="F21243" s="956"/>
      <c r="G21243" s="1193"/>
    </row>
    <row r="21244" spans="2:10">
      <c r="B21244" s="1600"/>
      <c r="C21244" s="1732"/>
      <c r="D21244" s="1602"/>
      <c r="F21244" s="956"/>
      <c r="G21244" s="1193"/>
    </row>
    <row r="21245" spans="2:10">
      <c r="B21245" s="1600"/>
      <c r="F21245" s="1193"/>
      <c r="G21245" s="1193"/>
    </row>
    <row r="21246" spans="2:10">
      <c r="B21246" s="1600"/>
      <c r="F21246" s="956"/>
      <c r="G21246" s="956"/>
    </row>
    <row r="21247" spans="2:10">
      <c r="B21247" s="1600"/>
      <c r="C21247" s="1061"/>
      <c r="D21247" s="1415"/>
      <c r="F21247" s="1193"/>
      <c r="G21247" s="956"/>
    </row>
    <row r="21248" spans="2:10">
      <c r="B21248" s="1600"/>
    </row>
    <row r="21249" spans="2:4">
      <c r="B21249" s="1600"/>
    </row>
    <row r="21250" spans="2:4">
      <c r="B21250" s="1600"/>
    </row>
    <row r="21251" spans="2:4">
      <c r="B21251" s="1600"/>
    </row>
    <row r="21252" spans="2:4">
      <c r="B21252" s="1600"/>
    </row>
    <row r="21253" spans="2:4">
      <c r="B21253" s="1600"/>
    </row>
    <row r="21254" spans="2:4">
      <c r="B21254" s="1600"/>
    </row>
    <row r="21255" spans="2:4">
      <c r="B21255" s="1600"/>
    </row>
    <row r="21256" spans="2:4">
      <c r="B21256" s="1600"/>
    </row>
    <row r="21257" spans="2:4">
      <c r="B21257" s="1600"/>
    </row>
    <row r="21258" spans="2:4">
      <c r="B21258" s="1600"/>
    </row>
    <row r="21259" spans="2:4">
      <c r="B21259" s="1600"/>
    </row>
    <row r="21260" spans="2:4">
      <c r="D21260" s="1"/>
    </row>
    <row r="21261" spans="2:4">
      <c r="D21261" s="1"/>
    </row>
    <row r="21262" spans="2:4">
      <c r="B21262" s="1600"/>
      <c r="D21262" s="1"/>
    </row>
    <row r="21263" spans="2:4">
      <c r="B21263" s="1600"/>
      <c r="D21263" s="1"/>
    </row>
    <row r="21264" spans="2:4">
      <c r="B21264" s="1600"/>
      <c r="D21264" s="1"/>
    </row>
    <row r="21265" spans="2:4">
      <c r="B21265" s="1600"/>
      <c r="D21265" s="1"/>
    </row>
    <row r="21266" spans="2:4">
      <c r="B21266" s="1600"/>
      <c r="D21266" s="1"/>
    </row>
    <row r="21267" spans="2:4">
      <c r="B21267" s="1600"/>
      <c r="D21267" s="1"/>
    </row>
    <row r="21268" spans="2:4">
      <c r="B21268" s="1600"/>
      <c r="D21268" s="1"/>
    </row>
    <row r="21269" spans="2:4">
      <c r="B21269" s="1600"/>
      <c r="D21269" s="1"/>
    </row>
    <row r="21270" spans="2:4">
      <c r="B21270" s="1600"/>
      <c r="D21270" s="1"/>
    </row>
    <row r="21271" spans="2:4">
      <c r="B21271" s="1600"/>
      <c r="D21271" s="1"/>
    </row>
    <row r="21272" spans="2:4">
      <c r="B21272" s="1600"/>
      <c r="D21272" s="1"/>
    </row>
    <row r="21273" spans="2:4">
      <c r="B21273" s="1600"/>
      <c r="D21273" s="1"/>
    </row>
    <row r="21274" spans="2:4">
      <c r="B21274" s="1600"/>
      <c r="D21274" s="1"/>
    </row>
    <row r="21275" spans="2:4">
      <c r="B21275" s="1600"/>
      <c r="D21275" s="1"/>
    </row>
    <row r="21276" spans="2:4">
      <c r="B21276" s="1600"/>
      <c r="D21276" s="1"/>
    </row>
    <row r="21277" spans="2:4">
      <c r="B21277" s="1600"/>
      <c r="D21277" s="1"/>
    </row>
    <row r="21278" spans="2:4">
      <c r="B21278" s="1600"/>
      <c r="D21278" s="1"/>
    </row>
    <row r="21279" spans="2:4">
      <c r="B21279" s="1600"/>
      <c r="D21279" s="1"/>
    </row>
    <row r="21280" spans="2:4">
      <c r="B21280" s="1600"/>
      <c r="D21280" s="1"/>
    </row>
    <row r="21281" spans="2:4">
      <c r="B21281" s="1600"/>
      <c r="D21281" s="1"/>
    </row>
    <row r="21282" spans="2:4">
      <c r="B21282" s="1600"/>
      <c r="D21282" s="1"/>
    </row>
    <row r="21283" spans="2:4">
      <c r="B21283" s="1600"/>
      <c r="D21283" s="1"/>
    </row>
    <row r="21284" spans="2:4">
      <c r="B21284" s="1600"/>
      <c r="D21284" s="1"/>
    </row>
    <row r="21285" spans="2:4">
      <c r="B21285" s="1600"/>
      <c r="D21285" s="1"/>
    </row>
    <row r="21286" spans="2:4">
      <c r="B21286" s="1600"/>
      <c r="D21286" s="1"/>
    </row>
    <row r="21287" spans="2:4">
      <c r="B21287" s="1600"/>
      <c r="D21287" s="1"/>
    </row>
    <row r="21288" spans="2:4">
      <c r="B21288" s="1600"/>
      <c r="D21288" s="1"/>
    </row>
    <row r="21289" spans="2:4">
      <c r="B21289" s="1600"/>
      <c r="D21289" s="1"/>
    </row>
    <row r="21290" spans="2:4">
      <c r="B21290" s="1600"/>
      <c r="D21290" s="1"/>
    </row>
    <row r="21291" spans="2:4">
      <c r="B21291" s="1600"/>
      <c r="D21291" s="1"/>
    </row>
    <row r="21292" spans="2:4">
      <c r="B21292" s="1600"/>
      <c r="D21292" s="1"/>
    </row>
    <row r="21293" spans="2:4">
      <c r="B21293" s="1600"/>
      <c r="D21293" s="1"/>
    </row>
    <row r="21294" spans="2:4">
      <c r="B21294" s="1600"/>
      <c r="D21294" s="1"/>
    </row>
    <row r="21295" spans="2:4">
      <c r="B21295" s="1600"/>
      <c r="D21295" s="1"/>
    </row>
    <row r="21296" spans="2:4">
      <c r="B21296" s="1600"/>
      <c r="D21296" s="1"/>
    </row>
    <row r="21297" spans="2:4">
      <c r="B21297" s="1600"/>
      <c r="D21297" s="1"/>
    </row>
    <row r="21298" spans="2:4">
      <c r="B21298" s="1600"/>
      <c r="D21298" s="1"/>
    </row>
    <row r="21299" spans="2:4">
      <c r="B21299" s="1600"/>
      <c r="D21299" s="1"/>
    </row>
    <row r="21300" spans="2:4">
      <c r="B21300" s="1600"/>
      <c r="D21300" s="1"/>
    </row>
    <row r="21301" spans="2:4">
      <c r="B21301" s="1600"/>
      <c r="D21301" s="1"/>
    </row>
    <row r="21302" spans="2:4">
      <c r="B21302" s="1600"/>
      <c r="D21302" s="1"/>
    </row>
    <row r="21303" spans="2:4">
      <c r="B21303" s="1600"/>
      <c r="D21303" s="1"/>
    </row>
  </sheetData>
  <sheetProtection selectLockedCells="1" selectUnlockedCells="1"/>
  <mergeCells count="311">
    <mergeCell ref="B20741:L20741"/>
    <mergeCell ref="B20742:D20742"/>
    <mergeCell ref="B20563:L20563"/>
    <mergeCell ref="B20564:D20564"/>
    <mergeCell ref="B19627:L19627"/>
    <mergeCell ref="B19628:D19628"/>
    <mergeCell ref="B19384:D19384"/>
    <mergeCell ref="B19214:D19214"/>
    <mergeCell ref="B19025:L19025"/>
    <mergeCell ref="B19026:D19026"/>
    <mergeCell ref="B18668:L18668"/>
    <mergeCell ref="B18669:D18669"/>
    <mergeCell ref="B19383:L19383"/>
    <mergeCell ref="B18175:L18175"/>
    <mergeCell ref="B18176:D18176"/>
    <mergeCell ref="B19213:L19213"/>
    <mergeCell ref="B18829:L18829"/>
    <mergeCell ref="B18830:D18830"/>
    <mergeCell ref="B18520:L18520"/>
    <mergeCell ref="B18521:D18521"/>
    <mergeCell ref="B18315:L18315"/>
    <mergeCell ref="B18316:D18316"/>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6918:D16918"/>
    <mergeCell ref="B15690:L15690"/>
    <mergeCell ref="B15691:D15691"/>
    <mergeCell ref="B16752:L16752"/>
    <mergeCell ref="B16753:D16753"/>
    <mergeCell ref="B16600:L16600"/>
    <mergeCell ref="B16601:D16601"/>
    <mergeCell ref="B16408:L16408"/>
    <mergeCell ref="B16409:D16409"/>
    <mergeCell ref="B16917:L16917"/>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3498:L13498"/>
    <mergeCell ref="B13499:D13499"/>
    <mergeCell ref="I13499:K13499"/>
    <mergeCell ref="B13288:L13288"/>
    <mergeCell ref="B13289:D13289"/>
    <mergeCell ref="I13289:K13289"/>
    <mergeCell ref="B12760:L12760"/>
    <mergeCell ref="B12761:D12761"/>
    <mergeCell ref="I12761:K12761"/>
    <mergeCell ref="B12910:D12910"/>
    <mergeCell ref="I13111:K13111"/>
    <mergeCell ref="B12909:L12909"/>
    <mergeCell ref="B13111:D13111"/>
    <mergeCell ref="B13110:L13110"/>
    <mergeCell ref="I12910:K12910"/>
    <mergeCell ref="B13824:L13824"/>
    <mergeCell ref="B13825:D13825"/>
    <mergeCell ref="I13825:K13825"/>
    <mergeCell ref="B13656:L13656"/>
    <mergeCell ref="B13657:D13657"/>
    <mergeCell ref="I13657:K13657"/>
    <mergeCell ref="B14035:L14035"/>
    <mergeCell ref="B14036:D14036"/>
    <mergeCell ref="I14036:K14036"/>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6402:L6402"/>
    <mergeCell ref="B6403:D6403"/>
    <mergeCell ref="B5732:D5732"/>
    <mergeCell ref="I5732:K5732"/>
    <mergeCell ref="B5437:L5437"/>
    <mergeCell ref="B5438:D5438"/>
    <mergeCell ref="I5438:K5438"/>
    <mergeCell ref="B5987:L5987"/>
    <mergeCell ref="B5988:D5988"/>
    <mergeCell ref="I5988:K5988"/>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5731:L5731"/>
    <mergeCell ref="I12373:K12373"/>
    <mergeCell ref="B11978:L11978"/>
    <mergeCell ref="B20917:L20917"/>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I9720:K9720"/>
    <mergeCell ref="I11219:K11219"/>
    <mergeCell ref="B10857:L10857"/>
    <mergeCell ref="B10858:D10858"/>
    <mergeCell ref="I10858:K10858"/>
    <mergeCell ref="B10475:L10475"/>
    <mergeCell ref="B10476:D10476"/>
    <mergeCell ref="I10476:K10476"/>
    <mergeCell ref="B11041:L11041"/>
    <mergeCell ref="I11042:K11042"/>
    <mergeCell ref="I10273:K10273"/>
    <mergeCell ref="B10672:L10672"/>
    <mergeCell ref="B10673:D10673"/>
    <mergeCell ref="I10673:K10673"/>
    <mergeCell ref="B11218:L11218"/>
    <mergeCell ref="B11219:D11219"/>
    <mergeCell ref="I11798:K11798"/>
    <mergeCell ref="B11591:L11591"/>
    <mergeCell ref="B11592:D11592"/>
    <mergeCell ref="I11592:K11592"/>
    <mergeCell ref="B11797:L11797"/>
    <mergeCell ref="B11798:D11798"/>
    <mergeCell ref="B21091:L21091"/>
    <mergeCell ref="B21092:D21092"/>
    <mergeCell ref="B20918:D20918"/>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B10272:L10272"/>
    <mergeCell ref="B10273:D10273"/>
  </mergeCells>
  <hyperlinks>
    <hyperlink ref="C623" r:id="rId1"/>
    <hyperlink ref="C642" r:id="rId2"/>
    <hyperlink ref="C7452" r:id="rId3"/>
    <hyperlink ref="J7395" r:id="rId4"/>
    <hyperlink ref="C9285" r:id="rId5" display="http://www.mastkalandar.com/"/>
    <hyperlink ref="F20947" r:id="rId6" display="ttdsevaonlineportal@gmail.com"/>
    <hyperlink ref="F21113" r:id="rId7" display="ttdsevaonlineportal@gmail.com"/>
    <hyperlink ref="F21114" r:id="rId8" display="svdctrust@gmail.com"/>
  </hyperlinks>
  <pageMargins left="0.7" right="0.7" top="0.75" bottom="0.75" header="0.51180555555555551" footer="0.51180555555555551"/>
  <pageSetup firstPageNumber="0" orientation="portrait" horizontalDpi="300" verticalDpi="300" r:id="rId9"/>
  <headerFooter alignWithMargins="0"/>
  <legacyDrawing r:id="rId10"/>
</worksheet>
</file>

<file path=xl/worksheets/sheet2.xml><?xml version="1.0" encoding="utf-8"?>
<worksheet xmlns="http://schemas.openxmlformats.org/spreadsheetml/2006/main" xmlns:r="http://schemas.openxmlformats.org/officeDocument/2006/relationships">
  <sheetPr codeName="Sheet1">
    <tabColor theme="5" tint="-0.249977111117893"/>
  </sheetPr>
  <dimension ref="B2:R5070"/>
  <sheetViews>
    <sheetView topLeftCell="B4998" zoomScale="85" zoomScaleNormal="85" workbookViewId="0">
      <selection activeCell="G5015" sqref="G5015"/>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477" t="s">
        <v>1004</v>
      </c>
      <c r="C2" s="2477"/>
      <c r="D2" s="2477"/>
      <c r="E2" s="2477"/>
      <c r="F2" s="2477"/>
      <c r="G2" s="2477"/>
      <c r="H2" s="2477"/>
      <c r="I2" s="2477"/>
      <c r="J2" s="2477"/>
      <c r="K2" s="2477"/>
      <c r="L2" s="2477"/>
      <c r="M2" s="2477"/>
    </row>
    <row r="3" spans="2:13">
      <c r="B3" s="2475" t="s">
        <v>1005</v>
      </c>
      <c r="C3" s="2475"/>
      <c r="D3" s="2475"/>
      <c r="E3" s="2475"/>
      <c r="F3" s="2475"/>
      <c r="G3" s="2475"/>
      <c r="H3" s="2475"/>
      <c r="I3" s="2475"/>
      <c r="J3" s="2475"/>
      <c r="K3" s="2475"/>
      <c r="L3" s="2475"/>
      <c r="M3" s="2475"/>
    </row>
    <row r="4" spans="2:13" hidden="1" outlineLevel="1"/>
    <row r="5" spans="2:13" hidden="1" outlineLevel="1">
      <c r="B5" s="2474" t="s">
        <v>1006</v>
      </c>
      <c r="C5" s="2474"/>
      <c r="D5" s="2474"/>
      <c r="F5" s="2474" t="s">
        <v>1007</v>
      </c>
      <c r="G5" s="2474"/>
      <c r="H5" s="2474"/>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474" t="s">
        <v>1007</v>
      </c>
      <c r="K25" s="2474"/>
      <c r="L25" s="2474"/>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475" t="s">
        <v>1025</v>
      </c>
      <c r="C28" s="2475"/>
      <c r="D28" s="2475"/>
      <c r="E28" s="2475"/>
      <c r="F28" s="2475"/>
      <c r="G28" s="2475"/>
      <c r="H28" s="2475"/>
      <c r="I28" s="2475"/>
      <c r="J28" s="2475"/>
      <c r="K28" s="2475"/>
      <c r="L28" s="2475"/>
      <c r="M28" s="2475"/>
    </row>
    <row r="29" spans="2:13" hidden="1" outlineLevel="1">
      <c r="B29" s="2474" t="s">
        <v>1006</v>
      </c>
      <c r="C29" s="2474"/>
      <c r="D29" s="2474"/>
      <c r="F29" s="2474" t="s">
        <v>1007</v>
      </c>
      <c r="G29" s="2474"/>
      <c r="H29" s="2474"/>
      <c r="J29" s="2474" t="s">
        <v>1026</v>
      </c>
      <c r="K29" s="2474"/>
      <c r="L29" s="2474"/>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474" t="s">
        <v>1026</v>
      </c>
      <c r="C40" s="2474"/>
      <c r="D40" s="2474"/>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478" t="s">
        <v>1038</v>
      </c>
      <c r="D47" s="2478"/>
      <c r="E47" s="2478"/>
      <c r="F47" s="2478"/>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478" t="s">
        <v>1043</v>
      </c>
      <c r="D50" s="2478"/>
      <c r="E50" s="2478"/>
      <c r="F50" s="2478"/>
    </row>
    <row r="51" spans="2:13" hidden="1" outlineLevel="1">
      <c r="C51" s="1">
        <v>787</v>
      </c>
      <c r="D51" s="1">
        <v>43</v>
      </c>
      <c r="E51" s="1">
        <v>300</v>
      </c>
      <c r="F51" s="1">
        <f>C51+D51-E51</f>
        <v>530</v>
      </c>
    </row>
    <row r="52" spans="2:13" hidden="1" outlineLevel="1"/>
    <row r="53" spans="2:13" collapsed="1"/>
    <row r="54" spans="2:13">
      <c r="B54" s="2475" t="s">
        <v>1044</v>
      </c>
      <c r="C54" s="2475"/>
      <c r="D54" s="2475"/>
      <c r="E54" s="2475"/>
      <c r="F54" s="2475"/>
      <c r="G54" s="2475"/>
      <c r="H54" s="2475"/>
      <c r="I54" s="2475"/>
      <c r="J54" s="2475"/>
      <c r="K54" s="2475"/>
      <c r="L54" s="2475"/>
      <c r="M54" s="2475"/>
    </row>
    <row r="55" spans="2:13" hidden="1" outlineLevel="1">
      <c r="B55" s="2474" t="s">
        <v>1006</v>
      </c>
      <c r="C55" s="2474"/>
      <c r="D55" s="2474"/>
      <c r="F55" s="2474" t="s">
        <v>1007</v>
      </c>
      <c r="G55" s="2474"/>
      <c r="H55" s="2474"/>
      <c r="J55" s="2474" t="s">
        <v>1026</v>
      </c>
      <c r="K55" s="2474"/>
      <c r="L55" s="2474"/>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474" t="s">
        <v>1026</v>
      </c>
      <c r="C65" s="2474"/>
      <c r="D65" s="2474"/>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475" t="s">
        <v>1054</v>
      </c>
      <c r="C80" s="2475"/>
      <c r="D80" s="2475"/>
      <c r="E80" s="2475"/>
      <c r="F80" s="2475"/>
      <c r="G80" s="2475"/>
      <c r="H80" s="2475"/>
      <c r="I80" s="2475"/>
      <c r="J80" s="2475"/>
      <c r="K80" s="2475"/>
      <c r="L80" s="2475"/>
      <c r="M80" s="2475"/>
    </row>
    <row r="81" spans="2:13" hidden="1" outlineLevel="1">
      <c r="B81" s="2474" t="s">
        <v>1006</v>
      </c>
      <c r="C81" s="2474"/>
      <c r="D81" s="2474"/>
      <c r="F81" s="2474" t="s">
        <v>1007</v>
      </c>
      <c r="G81" s="2474"/>
      <c r="H81" s="2474"/>
      <c r="J81" s="2474" t="s">
        <v>1026</v>
      </c>
      <c r="K81" s="2474"/>
      <c r="L81" s="2474"/>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474" t="s">
        <v>1026</v>
      </c>
      <c r="C91" s="2474"/>
      <c r="D91" s="2474"/>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475" t="s">
        <v>1063</v>
      </c>
      <c r="C106" s="2475"/>
      <c r="D106" s="2475"/>
      <c r="E106" s="2475"/>
      <c r="F106" s="2475"/>
      <c r="G106" s="2475"/>
      <c r="H106" s="2475"/>
      <c r="I106" s="2475"/>
      <c r="J106" s="2475"/>
      <c r="K106" s="2475"/>
      <c r="L106" s="2475"/>
      <c r="M106" s="2475"/>
    </row>
    <row r="107" spans="2:13" hidden="1" outlineLevel="1">
      <c r="B107" s="2474" t="s">
        <v>1006</v>
      </c>
      <c r="C107" s="2474"/>
      <c r="D107" s="2474"/>
      <c r="F107" s="2474" t="s">
        <v>1007</v>
      </c>
      <c r="G107" s="2474"/>
      <c r="H107" s="2474"/>
      <c r="J107" s="2474" t="s">
        <v>1026</v>
      </c>
      <c r="K107" s="2474"/>
      <c r="L107" s="2474"/>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474" t="s">
        <v>1026</v>
      </c>
      <c r="C117" s="2474"/>
      <c r="D117" s="2474"/>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475" t="s">
        <v>1077</v>
      </c>
      <c r="C134" s="2475"/>
      <c r="D134" s="2475"/>
      <c r="E134" s="2475"/>
      <c r="F134" s="2475"/>
      <c r="G134" s="2475"/>
      <c r="H134" s="2475"/>
      <c r="I134" s="2475"/>
      <c r="J134" s="2475"/>
      <c r="K134" s="2475"/>
      <c r="L134" s="2475"/>
      <c r="M134" s="2475"/>
    </row>
    <row r="135" spans="2:13" hidden="1" outlineLevel="1">
      <c r="B135" s="2474" t="s">
        <v>1006</v>
      </c>
      <c r="C135" s="2474"/>
      <c r="D135" s="2474"/>
      <c r="F135" s="2474" t="s">
        <v>1007</v>
      </c>
      <c r="G135" s="2474"/>
      <c r="H135" s="2474"/>
      <c r="J135" s="2474" t="s">
        <v>1026</v>
      </c>
      <c r="K135" s="2474"/>
      <c r="L135" s="2474"/>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474" t="s">
        <v>1026</v>
      </c>
      <c r="C145" s="2474"/>
      <c r="D145" s="2474"/>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475" t="s">
        <v>1089</v>
      </c>
      <c r="C160" s="2475"/>
      <c r="D160" s="2475"/>
      <c r="E160" s="2475"/>
      <c r="F160" s="2475"/>
      <c r="G160" s="2475"/>
      <c r="H160" s="2475"/>
      <c r="I160" s="2475"/>
      <c r="J160" s="2475"/>
      <c r="K160" s="2475"/>
      <c r="L160" s="2475"/>
      <c r="M160" s="2475"/>
    </row>
    <row r="161" spans="2:13" hidden="1" outlineLevel="1">
      <c r="B161" s="2474" t="s">
        <v>1006</v>
      </c>
      <c r="C161" s="2474"/>
      <c r="D161" s="2474"/>
      <c r="F161" s="2474" t="s">
        <v>1007</v>
      </c>
      <c r="G161" s="2474"/>
      <c r="H161" s="2474"/>
      <c r="J161" s="2474" t="s">
        <v>1026</v>
      </c>
      <c r="K161" s="2474"/>
      <c r="L161" s="2474"/>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474" t="s">
        <v>1026</v>
      </c>
      <c r="C171" s="2474"/>
      <c r="D171" s="2474"/>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475" t="s">
        <v>1093</v>
      </c>
      <c r="C185" s="2475"/>
      <c r="D185" s="2475"/>
      <c r="E185" s="2475"/>
      <c r="F185" s="2475"/>
      <c r="G185" s="2475"/>
      <c r="H185" s="2475"/>
      <c r="I185" s="2475"/>
      <c r="J185" s="2475"/>
      <c r="K185" s="2475"/>
      <c r="L185" s="2475"/>
      <c r="M185" s="2475"/>
    </row>
    <row r="186" spans="2:13" hidden="1" outlineLevel="1">
      <c r="B186" s="2474" t="s">
        <v>1006</v>
      </c>
      <c r="C186" s="2474"/>
      <c r="D186" s="2474"/>
      <c r="F186" s="2474" t="s">
        <v>1007</v>
      </c>
      <c r="G186" s="2474"/>
      <c r="H186" s="2474"/>
      <c r="J186" s="2474" t="s">
        <v>1026</v>
      </c>
      <c r="K186" s="2474"/>
      <c r="L186" s="2474"/>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474" t="s">
        <v>1026</v>
      </c>
      <c r="C196" s="2474"/>
      <c r="D196" s="2474"/>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475" t="s">
        <v>1099</v>
      </c>
      <c r="C211" s="2475"/>
      <c r="D211" s="2475"/>
      <c r="E211" s="2475"/>
      <c r="F211" s="2475"/>
      <c r="G211" s="2475"/>
      <c r="H211" s="2475"/>
      <c r="I211" s="2475"/>
      <c r="J211" s="2475"/>
      <c r="K211" s="2475"/>
      <c r="L211" s="2475"/>
      <c r="M211" s="2475"/>
    </row>
    <row r="212" spans="2:13" hidden="1" outlineLevel="1">
      <c r="B212" s="2474" t="s">
        <v>1006</v>
      </c>
      <c r="C212" s="2474"/>
      <c r="D212" s="2474"/>
      <c r="F212" s="2474" t="s">
        <v>1007</v>
      </c>
      <c r="G212" s="2474"/>
      <c r="H212" s="2474"/>
      <c r="J212" s="2474" t="s">
        <v>1026</v>
      </c>
      <c r="K212" s="2474"/>
      <c r="L212" s="2474"/>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474" t="s">
        <v>1026</v>
      </c>
      <c r="C227" s="2474"/>
      <c r="D227" s="2474"/>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475" t="s">
        <v>1114</v>
      </c>
      <c r="C242" s="2475"/>
      <c r="D242" s="2475"/>
      <c r="E242" s="2475"/>
      <c r="F242" s="2475"/>
      <c r="G242" s="2475"/>
      <c r="H242" s="2475"/>
      <c r="I242" s="2475"/>
      <c r="J242" s="2475"/>
      <c r="K242" s="2475"/>
      <c r="L242" s="2475"/>
      <c r="M242" s="2475"/>
    </row>
    <row r="243" spans="2:13" hidden="1" outlineLevel="1">
      <c r="B243" s="2474" t="s">
        <v>1006</v>
      </c>
      <c r="C243" s="2474"/>
      <c r="D243" s="2474"/>
      <c r="F243" s="2474" t="s">
        <v>1007</v>
      </c>
      <c r="G243" s="2474"/>
      <c r="H243" s="2474"/>
      <c r="J243" s="2474" t="s">
        <v>1026</v>
      </c>
      <c r="K243" s="2474"/>
      <c r="L243" s="2474"/>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474" t="s">
        <v>1026</v>
      </c>
      <c r="C253" s="2474"/>
      <c r="D253" s="2474"/>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475" t="s">
        <v>1121</v>
      </c>
      <c r="C269" s="2475"/>
      <c r="D269" s="2475"/>
      <c r="E269" s="2475"/>
      <c r="F269" s="2475"/>
      <c r="G269" s="2475"/>
      <c r="H269" s="2475"/>
      <c r="I269" s="2475"/>
      <c r="J269" s="2475"/>
      <c r="K269" s="2475"/>
      <c r="L269" s="2475"/>
      <c r="M269" s="2475"/>
    </row>
    <row r="270" spans="2:13" hidden="1" outlineLevel="1">
      <c r="B270" s="2474" t="s">
        <v>1006</v>
      </c>
      <c r="C270" s="2474"/>
      <c r="D270" s="2474"/>
      <c r="F270" s="2474" t="s">
        <v>1007</v>
      </c>
      <c r="G270" s="2474"/>
      <c r="H270" s="2474"/>
      <c r="J270" s="2474" t="s">
        <v>1026</v>
      </c>
      <c r="K270" s="2474"/>
      <c r="L270" s="2474"/>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474" t="s">
        <v>1026</v>
      </c>
      <c r="C280" s="2474"/>
      <c r="D280" s="2474"/>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475" t="s">
        <v>1128</v>
      </c>
      <c r="C295" s="2475"/>
      <c r="D295" s="2475"/>
      <c r="E295" s="2475"/>
      <c r="F295" s="2475"/>
      <c r="G295" s="2475"/>
      <c r="H295" s="2475"/>
      <c r="I295" s="2475"/>
      <c r="J295" s="2475"/>
      <c r="K295" s="2475"/>
      <c r="L295" s="2475"/>
      <c r="M295" s="2475"/>
    </row>
    <row r="296" spans="2:13" hidden="1" outlineLevel="1">
      <c r="B296" s="2474" t="s">
        <v>1006</v>
      </c>
      <c r="C296" s="2474"/>
      <c r="D296" s="2474"/>
      <c r="F296" s="2474" t="s">
        <v>1007</v>
      </c>
      <c r="G296" s="2474"/>
      <c r="H296" s="2474"/>
      <c r="J296" s="2474" t="s">
        <v>1026</v>
      </c>
      <c r="K296" s="2474"/>
      <c r="L296" s="2474"/>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474" t="s">
        <v>1026</v>
      </c>
      <c r="C306" s="2474"/>
      <c r="D306" s="2474"/>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475" t="s">
        <v>1146</v>
      </c>
      <c r="C334" s="2475"/>
      <c r="D334" s="2475"/>
      <c r="E334" s="2475"/>
      <c r="F334" s="2475"/>
      <c r="G334" s="2475"/>
      <c r="H334" s="2475"/>
      <c r="I334" s="2475"/>
      <c r="J334" s="2475"/>
      <c r="K334" s="2475"/>
      <c r="L334" s="2475"/>
      <c r="M334" s="2475"/>
    </row>
    <row r="335" spans="2:13" hidden="1" outlineLevel="1">
      <c r="B335" s="2474" t="s">
        <v>1006</v>
      </c>
      <c r="C335" s="2474"/>
      <c r="D335" s="2474"/>
      <c r="F335" s="2474" t="s">
        <v>1007</v>
      </c>
      <c r="G335" s="2474"/>
      <c r="H335" s="2474"/>
      <c r="J335" s="2474" t="s">
        <v>1026</v>
      </c>
      <c r="K335" s="2474"/>
      <c r="L335" s="2474"/>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474" t="s">
        <v>1026</v>
      </c>
      <c r="C343" s="2474"/>
      <c r="D343" s="2474"/>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475" t="s">
        <v>1165</v>
      </c>
      <c r="C365" s="2475"/>
      <c r="D365" s="2475"/>
      <c r="E365" s="2475"/>
      <c r="F365" s="2475"/>
      <c r="G365" s="2475"/>
      <c r="H365" s="2475"/>
      <c r="I365" s="2475"/>
      <c r="J365" s="2475"/>
      <c r="K365" s="2475"/>
      <c r="L365" s="2475"/>
      <c r="M365" s="2475"/>
    </row>
    <row r="366" spans="2:13" hidden="1" outlineLevel="1">
      <c r="B366" s="2474" t="s">
        <v>1006</v>
      </c>
      <c r="C366" s="2474"/>
      <c r="D366" s="2474"/>
      <c r="F366" s="2474" t="s">
        <v>1007</v>
      </c>
      <c r="G366" s="2474"/>
      <c r="H366" s="2474"/>
      <c r="J366" s="2474" t="s">
        <v>1026</v>
      </c>
      <c r="K366" s="2474"/>
      <c r="L366" s="2474"/>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474" t="s">
        <v>1026</v>
      </c>
      <c r="C374" s="2474"/>
      <c r="D374" s="2474"/>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475" t="s">
        <v>1177</v>
      </c>
      <c r="C400" s="2475"/>
      <c r="D400" s="2475"/>
      <c r="E400" s="2475"/>
      <c r="F400" s="2475"/>
      <c r="G400" s="2475"/>
      <c r="H400" s="2475"/>
      <c r="I400" s="2475"/>
      <c r="J400" s="2475"/>
      <c r="K400" s="2475"/>
      <c r="L400" s="2475"/>
      <c r="M400" s="2475"/>
    </row>
    <row r="401" spans="2:13" hidden="1" outlineLevel="1">
      <c r="B401" s="2474" t="s">
        <v>1006</v>
      </c>
      <c r="C401" s="2474"/>
      <c r="D401" s="2474"/>
      <c r="F401" s="2474" t="s">
        <v>1007</v>
      </c>
      <c r="G401" s="2474"/>
      <c r="H401" s="2474"/>
      <c r="J401" s="2474" t="s">
        <v>1026</v>
      </c>
      <c r="K401" s="2474"/>
      <c r="L401" s="2474"/>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474" t="s">
        <v>1026</v>
      </c>
      <c r="C409" s="2474"/>
      <c r="D409" s="2474"/>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475" t="s">
        <v>1186</v>
      </c>
      <c r="C427" s="2475"/>
      <c r="D427" s="2475"/>
      <c r="E427" s="2475"/>
      <c r="F427" s="2475"/>
      <c r="G427" s="2475"/>
      <c r="H427" s="2475"/>
      <c r="I427" s="2475"/>
      <c r="J427" s="2475"/>
      <c r="K427" s="2475"/>
      <c r="L427" s="2475"/>
      <c r="M427" s="2475"/>
    </row>
    <row r="428" spans="2:13" hidden="1" outlineLevel="1">
      <c r="B428" s="2474" t="s">
        <v>1006</v>
      </c>
      <c r="C428" s="2474"/>
      <c r="D428" s="2474"/>
      <c r="F428" s="2474" t="s">
        <v>1007</v>
      </c>
      <c r="G428" s="2474"/>
      <c r="H428" s="2474"/>
      <c r="J428" s="2474" t="s">
        <v>1026</v>
      </c>
      <c r="K428" s="2474"/>
      <c r="L428" s="2474"/>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474" t="s">
        <v>1026</v>
      </c>
      <c r="C436" s="2474"/>
      <c r="D436" s="2474"/>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475" t="s">
        <v>1191</v>
      </c>
      <c r="C463" s="2475"/>
      <c r="D463" s="2475"/>
      <c r="E463" s="2475"/>
      <c r="F463" s="2475"/>
      <c r="G463" s="2475"/>
      <c r="H463" s="2475"/>
      <c r="I463" s="2475"/>
      <c r="J463" s="2475"/>
      <c r="K463" s="2475"/>
      <c r="L463" s="2475"/>
      <c r="M463" s="2475"/>
    </row>
    <row r="464" spans="2:13" hidden="1" outlineLevel="1">
      <c r="B464" s="2474" t="s">
        <v>1006</v>
      </c>
      <c r="C464" s="2474"/>
      <c r="D464" s="2474"/>
      <c r="F464" s="2474" t="s">
        <v>1007</v>
      </c>
      <c r="G464" s="2474"/>
      <c r="H464" s="2474"/>
      <c r="J464" s="2474" t="s">
        <v>1026</v>
      </c>
      <c r="K464" s="2474"/>
      <c r="L464" s="2474"/>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474" t="s">
        <v>1026</v>
      </c>
      <c r="C472" s="2474"/>
      <c r="D472" s="2474"/>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475" t="s">
        <v>1205</v>
      </c>
      <c r="C490" s="2475"/>
      <c r="D490" s="2475"/>
      <c r="E490" s="2475"/>
      <c r="F490" s="2475"/>
      <c r="G490" s="2475"/>
      <c r="H490" s="2475"/>
      <c r="I490" s="2475"/>
      <c r="J490" s="2475"/>
      <c r="K490" s="2475"/>
      <c r="L490" s="2475"/>
      <c r="M490" s="2475"/>
    </row>
    <row r="491" spans="2:14" hidden="1" outlineLevel="1">
      <c r="B491" s="2474" t="s">
        <v>1006</v>
      </c>
      <c r="C491" s="2474"/>
      <c r="D491" s="2474"/>
      <c r="F491" s="2474" t="s">
        <v>1007</v>
      </c>
      <c r="G491" s="2474"/>
      <c r="H491" s="2474"/>
      <c r="J491" s="2474" t="s">
        <v>1026</v>
      </c>
      <c r="K491" s="2474"/>
      <c r="L491" s="2474"/>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474" t="s">
        <v>1026</v>
      </c>
      <c r="C499" s="2474"/>
      <c r="D499" s="2474"/>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475" t="s">
        <v>1218</v>
      </c>
      <c r="C528" s="2475"/>
      <c r="D528" s="2475"/>
      <c r="E528" s="2475"/>
      <c r="F528" s="2475"/>
      <c r="G528" s="2475"/>
      <c r="H528" s="2475"/>
      <c r="I528" s="2475"/>
      <c r="J528" s="2475"/>
      <c r="K528" s="2475"/>
      <c r="L528" s="2475"/>
      <c r="M528" s="2475"/>
    </row>
    <row r="529" spans="2:14" hidden="1" outlineLevel="1">
      <c r="B529" s="2474" t="s">
        <v>1006</v>
      </c>
      <c r="C529" s="2474"/>
      <c r="D529" s="2474"/>
      <c r="F529" s="2474" t="s">
        <v>1007</v>
      </c>
      <c r="G529" s="2474"/>
      <c r="H529" s="2474"/>
      <c r="J529" s="2474" t="s">
        <v>1026</v>
      </c>
      <c r="K529" s="2474"/>
      <c r="L529" s="2474"/>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474" t="s">
        <v>1026</v>
      </c>
      <c r="C537" s="2474"/>
      <c r="D537" s="2474"/>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475" t="s">
        <v>1226</v>
      </c>
      <c r="C551" s="2475"/>
      <c r="D551" s="2475"/>
      <c r="E551" s="2475"/>
      <c r="F551" s="2475"/>
      <c r="G551" s="2475"/>
      <c r="H551" s="2475"/>
      <c r="I551" s="2475"/>
      <c r="J551" s="2475"/>
      <c r="K551" s="2475"/>
      <c r="L551" s="2475"/>
      <c r="M551" s="2475"/>
    </row>
    <row r="552" spans="2:14" hidden="1" outlineLevel="1">
      <c r="B552" s="2474" t="s">
        <v>1006</v>
      </c>
      <c r="C552" s="2474"/>
      <c r="D552" s="2474"/>
      <c r="F552" s="2474" t="s">
        <v>1007</v>
      </c>
      <c r="G552" s="2474"/>
      <c r="H552" s="2474"/>
      <c r="J552" s="2474" t="s">
        <v>1026</v>
      </c>
      <c r="K552" s="2474"/>
      <c r="L552" s="2474"/>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474" t="s">
        <v>1026</v>
      </c>
      <c r="C560" s="2474"/>
      <c r="D560" s="2474"/>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475" t="s">
        <v>1234</v>
      </c>
      <c r="C573" s="2475"/>
      <c r="D573" s="2475"/>
      <c r="E573" s="2475"/>
      <c r="F573" s="2475"/>
      <c r="G573" s="2475"/>
      <c r="H573" s="2475"/>
      <c r="I573" s="2475"/>
      <c r="J573" s="2475"/>
      <c r="K573" s="2475"/>
      <c r="L573" s="2475"/>
      <c r="M573" s="2475"/>
    </row>
    <row r="574" spans="2:14" hidden="1" outlineLevel="1">
      <c r="B574" s="2474" t="s">
        <v>1006</v>
      </c>
      <c r="C574" s="2474"/>
      <c r="D574" s="2474"/>
      <c r="F574" s="2474" t="s">
        <v>1007</v>
      </c>
      <c r="G574" s="2474"/>
      <c r="H574" s="2474"/>
      <c r="J574" s="2474" t="s">
        <v>1026</v>
      </c>
      <c r="K574" s="2474"/>
      <c r="L574" s="2474"/>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474" t="s">
        <v>1026</v>
      </c>
      <c r="C582" s="2474"/>
      <c r="D582" s="2474"/>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475" t="s">
        <v>1242</v>
      </c>
      <c r="C596" s="2475"/>
      <c r="D596" s="2475"/>
      <c r="E596" s="2475"/>
      <c r="F596" s="2475"/>
      <c r="G596" s="2475"/>
      <c r="H596" s="2475"/>
      <c r="I596" s="2475"/>
      <c r="J596" s="2475"/>
      <c r="K596" s="2475"/>
      <c r="L596" s="2475"/>
      <c r="M596" s="2475"/>
    </row>
    <row r="597" spans="2:14" hidden="1" outlineLevel="1">
      <c r="B597" s="2474" t="s">
        <v>1006</v>
      </c>
      <c r="C597" s="2474"/>
      <c r="D597" s="2474"/>
      <c r="F597" s="2474" t="s">
        <v>1007</v>
      </c>
      <c r="G597" s="2474"/>
      <c r="H597" s="2474"/>
      <c r="J597" s="2474" t="s">
        <v>1026</v>
      </c>
      <c r="K597" s="2474"/>
      <c r="L597" s="2474"/>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474" t="s">
        <v>1026</v>
      </c>
      <c r="C605" s="2474"/>
      <c r="D605" s="2474"/>
      <c r="F605" s="103">
        <v>41061</v>
      </c>
      <c r="G605" s="104" t="s">
        <v>1193</v>
      </c>
      <c r="H605" s="136">
        <v>392</v>
      </c>
      <c r="I605" s="182" t="s">
        <v>2149</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2" t="s">
        <v>2148</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475" t="s">
        <v>1253</v>
      </c>
      <c r="C631" s="2475"/>
      <c r="D631" s="2475"/>
      <c r="E631" s="2475"/>
      <c r="F631" s="2475"/>
      <c r="G631" s="2475"/>
      <c r="H631" s="2475"/>
      <c r="I631" s="2475"/>
      <c r="J631" s="2475"/>
      <c r="K631" s="2475"/>
      <c r="L631" s="2475"/>
      <c r="M631" s="2475"/>
    </row>
    <row r="632" spans="2:14" hidden="1" outlineLevel="1">
      <c r="B632" s="2474" t="s">
        <v>1006</v>
      </c>
      <c r="C632" s="2474"/>
      <c r="D632" s="2474"/>
      <c r="F632" s="2474" t="s">
        <v>1007</v>
      </c>
      <c r="G632" s="2474"/>
      <c r="H632" s="2474"/>
      <c r="J632" s="2474" t="s">
        <v>1026</v>
      </c>
      <c r="K632" s="2474"/>
      <c r="L632" s="2474"/>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2176</v>
      </c>
      <c r="K634" s="112" t="s">
        <v>2175</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474" t="s">
        <v>1026</v>
      </c>
      <c r="C640" s="2474"/>
      <c r="D640" s="2474"/>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196">
        <v>300</v>
      </c>
      <c r="J643" s="103"/>
      <c r="K643" s="104"/>
      <c r="L643" s="105"/>
      <c r="M643" s="105"/>
    </row>
    <row r="644" spans="2:14" hidden="1" outlineLevel="1">
      <c r="F644" s="103">
        <v>41102</v>
      </c>
      <c r="G644" s="104" t="s">
        <v>1193</v>
      </c>
      <c r="H644" s="105">
        <v>392</v>
      </c>
      <c r="I644" s="1" t="s">
        <v>2143</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196">
        <v>300</v>
      </c>
      <c r="J646" s="103"/>
      <c r="K646" s="104"/>
      <c r="L646" s="105"/>
      <c r="M646" s="105"/>
    </row>
    <row r="647" spans="2:14" hidden="1" outlineLevel="1">
      <c r="F647" s="103">
        <v>41104</v>
      </c>
      <c r="G647" s="133" t="s">
        <v>2136</v>
      </c>
      <c r="H647" s="196">
        <v>607</v>
      </c>
      <c r="I647" s="187"/>
      <c r="J647" s="103"/>
      <c r="K647" s="104"/>
      <c r="L647" s="105"/>
      <c r="M647" s="105"/>
    </row>
    <row r="648" spans="2:14" hidden="1" outlineLevel="1">
      <c r="F648" s="103">
        <v>41106</v>
      </c>
      <c r="G648" s="104" t="s">
        <v>1193</v>
      </c>
      <c r="H648" s="105">
        <v>392</v>
      </c>
      <c r="I648" s="1" t="s">
        <v>2144</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2145</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2147</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2146</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2153</v>
      </c>
      <c r="H656" s="196">
        <v>454</v>
      </c>
      <c r="J656" s="103"/>
      <c r="K656" s="104"/>
      <c r="L656" s="105"/>
      <c r="M656" s="105"/>
    </row>
    <row r="657" spans="2:14" hidden="1" outlineLevel="1">
      <c r="B657" s="50"/>
      <c r="C657" s="119" t="s">
        <v>1119</v>
      </c>
      <c r="D657" s="50"/>
      <c r="F657" s="103">
        <v>41110</v>
      </c>
      <c r="G657" s="104" t="s">
        <v>2156</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2167</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475" t="s">
        <v>2154</v>
      </c>
      <c r="C666" s="2475"/>
      <c r="D666" s="2475"/>
      <c r="E666" s="2475"/>
      <c r="F666" s="2475"/>
      <c r="G666" s="2475"/>
      <c r="H666" s="2475"/>
      <c r="I666" s="2475"/>
      <c r="J666" s="2475"/>
      <c r="K666" s="2475"/>
      <c r="L666" s="2475"/>
      <c r="M666" s="2475"/>
    </row>
    <row r="667" spans="2:14" hidden="1" outlineLevel="1">
      <c r="B667" s="2474" t="s">
        <v>1006</v>
      </c>
      <c r="C667" s="2474"/>
      <c r="D667" s="2474"/>
      <c r="F667" s="2474" t="s">
        <v>1007</v>
      </c>
      <c r="G667" s="2474"/>
      <c r="H667" s="2474"/>
      <c r="J667" s="2474" t="s">
        <v>1026</v>
      </c>
      <c r="K667" s="2474"/>
      <c r="L667" s="2474"/>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2168</v>
      </c>
      <c r="H669" s="197">
        <v>1208</v>
      </c>
      <c r="J669" s="103" t="s">
        <v>2198</v>
      </c>
      <c r="K669" s="104" t="s">
        <v>1167</v>
      </c>
      <c r="L669" s="105">
        <v>151</v>
      </c>
      <c r="M669" s="105"/>
    </row>
    <row r="670" spans="2:14" hidden="1" outlineLevel="1">
      <c r="B670" s="76"/>
      <c r="C670" s="118"/>
      <c r="D670" s="50"/>
      <c r="F670" s="103">
        <v>41111</v>
      </c>
      <c r="G670" s="103" t="s">
        <v>2169</v>
      </c>
      <c r="H670" s="196">
        <v>1750</v>
      </c>
      <c r="J670" s="103" t="s">
        <v>2198</v>
      </c>
      <c r="K670" s="104" t="s">
        <v>1228</v>
      </c>
      <c r="L670" s="105">
        <v>2.71</v>
      </c>
      <c r="M670" s="105"/>
    </row>
    <row r="671" spans="2:14" ht="15.75" hidden="1" customHeight="1" outlineLevel="1">
      <c r="B671" s="100"/>
      <c r="C671" s="50"/>
      <c r="D671" s="50"/>
      <c r="F671" s="103">
        <v>41116</v>
      </c>
      <c r="G671" s="104" t="s">
        <v>1193</v>
      </c>
      <c r="H671" s="197">
        <v>392</v>
      </c>
      <c r="I671" s="1" t="s">
        <v>2170</v>
      </c>
      <c r="J671" s="103" t="s">
        <v>2242</v>
      </c>
      <c r="K671" s="103" t="s">
        <v>2168</v>
      </c>
      <c r="L671" s="105">
        <v>1027</v>
      </c>
      <c r="M671" s="105"/>
      <c r="N671" s="86"/>
    </row>
    <row r="672" spans="2:14" hidden="1" outlineLevel="1">
      <c r="B672" s="50"/>
      <c r="C672" s="50"/>
      <c r="D672" s="50"/>
      <c r="F672" s="103">
        <v>41116</v>
      </c>
      <c r="G672" s="104" t="s">
        <v>1073</v>
      </c>
      <c r="H672" s="197">
        <v>7.05</v>
      </c>
      <c r="J672" s="103" t="s">
        <v>2275</v>
      </c>
      <c r="K672" s="103" t="s">
        <v>2272</v>
      </c>
      <c r="L672" s="105">
        <v>0.33</v>
      </c>
      <c r="M672" s="105"/>
      <c r="N672" s="86"/>
    </row>
    <row r="673" spans="2:14" ht="30" hidden="1" outlineLevel="1">
      <c r="B673" s="83"/>
      <c r="C673" s="83" t="s">
        <v>195</v>
      </c>
      <c r="D673" s="84">
        <f>SUM(D669:D672)</f>
        <v>0</v>
      </c>
      <c r="F673" s="103">
        <v>41116</v>
      </c>
      <c r="G673" s="104" t="s">
        <v>1193</v>
      </c>
      <c r="H673" s="197">
        <v>392</v>
      </c>
      <c r="I673" s="1" t="s">
        <v>2171</v>
      </c>
      <c r="J673" s="103" t="s">
        <v>2276</v>
      </c>
      <c r="K673" s="112" t="s">
        <v>2175</v>
      </c>
      <c r="L673" s="105">
        <v>562.27</v>
      </c>
      <c r="M673" s="105"/>
      <c r="N673" s="86"/>
    </row>
    <row r="674" spans="2:14" ht="30" hidden="1" outlineLevel="1">
      <c r="F674" s="103">
        <v>41116</v>
      </c>
      <c r="G674" s="104" t="s">
        <v>1073</v>
      </c>
      <c r="H674" s="197">
        <v>7.05</v>
      </c>
      <c r="J674" s="103">
        <v>40977</v>
      </c>
      <c r="K674" s="112" t="s">
        <v>1210</v>
      </c>
      <c r="L674" s="105">
        <v>10000</v>
      </c>
      <c r="M674" s="105"/>
      <c r="N674" s="86"/>
    </row>
    <row r="675" spans="2:14" ht="15.75" hidden="1" customHeight="1" outlineLevel="1">
      <c r="B675" s="2474" t="s">
        <v>1026</v>
      </c>
      <c r="C675" s="2474"/>
      <c r="D675" s="2474"/>
      <c r="F675" s="103">
        <v>41116</v>
      </c>
      <c r="G675" s="104" t="s">
        <v>2197</v>
      </c>
      <c r="H675" s="197">
        <v>398.47</v>
      </c>
      <c r="I675" s="1" t="s">
        <v>2172</v>
      </c>
      <c r="J675" s="103"/>
      <c r="K675" s="104"/>
      <c r="L675" s="105"/>
      <c r="M675" s="105"/>
      <c r="N675" s="86"/>
    </row>
    <row r="676" spans="2:14" hidden="1" outlineLevel="1">
      <c r="B676" s="50" t="s">
        <v>115</v>
      </c>
      <c r="C676" s="50" t="s">
        <v>116</v>
      </c>
      <c r="D676" s="50" t="s">
        <v>4</v>
      </c>
      <c r="F676" s="103">
        <v>41124</v>
      </c>
      <c r="G676" s="104" t="s">
        <v>2219</v>
      </c>
      <c r="H676" s="196">
        <v>300</v>
      </c>
      <c r="J676" s="103"/>
      <c r="K676" s="104"/>
      <c r="L676" s="105"/>
      <c r="M676" s="105"/>
      <c r="N676" s="86"/>
    </row>
    <row r="677" spans="2:14" hidden="1" outlineLevel="1">
      <c r="B677" s="46"/>
      <c r="C677" s="47"/>
      <c r="D677" s="48"/>
      <c r="F677" s="103">
        <v>41124</v>
      </c>
      <c r="G677" s="104" t="s">
        <v>2218</v>
      </c>
      <c r="H677" s="196">
        <v>258</v>
      </c>
      <c r="J677" s="103"/>
      <c r="K677" s="104"/>
      <c r="L677" s="105"/>
      <c r="M677" s="105"/>
      <c r="N677" s="86"/>
    </row>
    <row r="678" spans="2:14" hidden="1" outlineLevel="1">
      <c r="B678" s="83"/>
      <c r="C678" s="83" t="s">
        <v>195</v>
      </c>
      <c r="D678" s="84">
        <f>SUM(D677)</f>
        <v>0</v>
      </c>
      <c r="F678" s="103">
        <v>41126</v>
      </c>
      <c r="G678" s="104" t="s">
        <v>2220</v>
      </c>
      <c r="H678" s="196">
        <v>3598</v>
      </c>
      <c r="J678" s="103"/>
      <c r="K678" s="104"/>
      <c r="L678" s="105"/>
      <c r="M678" s="105"/>
    </row>
    <row r="679" spans="2:14" hidden="1" outlineLevel="1">
      <c r="F679" s="103">
        <v>41128</v>
      </c>
      <c r="G679" s="103" t="s">
        <v>2168</v>
      </c>
      <c r="H679" s="197">
        <v>1208</v>
      </c>
      <c r="J679" s="103"/>
      <c r="K679" s="104"/>
      <c r="L679" s="105"/>
      <c r="M679" s="105"/>
    </row>
    <row r="680" spans="2:14" hidden="1" outlineLevel="1">
      <c r="E680" s="86"/>
      <c r="F680" s="103">
        <v>41130</v>
      </c>
      <c r="G680" s="104" t="s">
        <v>2219</v>
      </c>
      <c r="H680" s="196">
        <v>300</v>
      </c>
      <c r="J680" s="103"/>
      <c r="K680" s="104"/>
      <c r="L680" s="105"/>
      <c r="M680" s="105"/>
    </row>
    <row r="681" spans="2:14" hidden="1" outlineLevel="1">
      <c r="F681" s="103">
        <v>41133</v>
      </c>
      <c r="G681" s="104" t="s">
        <v>2232</v>
      </c>
      <c r="H681" s="196">
        <v>344</v>
      </c>
      <c r="J681" s="103"/>
      <c r="K681" s="104"/>
      <c r="L681" s="105"/>
      <c r="M681" s="105"/>
    </row>
    <row r="682" spans="2:14" hidden="1" outlineLevel="1">
      <c r="F682" s="103">
        <v>41133</v>
      </c>
      <c r="G682" s="133" t="s">
        <v>550</v>
      </c>
      <c r="H682" s="196">
        <v>470</v>
      </c>
      <c r="J682" s="103"/>
      <c r="K682" s="104"/>
      <c r="L682" s="105"/>
      <c r="M682" s="105"/>
    </row>
    <row r="683" spans="2:14" hidden="1" outlineLevel="1">
      <c r="F683" s="103">
        <v>41135</v>
      </c>
      <c r="G683" s="104" t="s">
        <v>2240</v>
      </c>
      <c r="H683" s="198">
        <v>227</v>
      </c>
      <c r="J683" s="103"/>
      <c r="K683" s="104"/>
      <c r="L683" s="105"/>
      <c r="M683" s="105"/>
    </row>
    <row r="684" spans="2:14" hidden="1" outlineLevel="1">
      <c r="F684" s="103">
        <v>41136</v>
      </c>
      <c r="G684" s="104" t="s">
        <v>2241</v>
      </c>
      <c r="H684" s="196">
        <v>882</v>
      </c>
      <c r="J684" s="103"/>
      <c r="K684" s="104"/>
      <c r="L684" s="105"/>
      <c r="M684" s="105"/>
    </row>
    <row r="685" spans="2:14" hidden="1" outlineLevel="1">
      <c r="F685" s="103">
        <v>41144</v>
      </c>
      <c r="G685" s="104" t="s">
        <v>1232</v>
      </c>
      <c r="H685" s="197">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2155</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475" t="s">
        <v>2270</v>
      </c>
      <c r="C695" s="2475"/>
      <c r="D695" s="2475"/>
      <c r="E695" s="2475"/>
      <c r="F695" s="2475"/>
      <c r="G695" s="2475"/>
      <c r="H695" s="2475"/>
      <c r="I695" s="2475"/>
      <c r="J695" s="2475"/>
      <c r="K695" s="2475"/>
      <c r="L695" s="2475"/>
      <c r="M695" s="2475"/>
    </row>
    <row r="696" spans="2:14" hidden="1" outlineLevel="1">
      <c r="B696" s="2474" t="s">
        <v>1006</v>
      </c>
      <c r="C696" s="2474"/>
      <c r="D696" s="2474"/>
      <c r="F696" s="2474" t="s">
        <v>1007</v>
      </c>
      <c r="G696" s="2474"/>
      <c r="H696" s="2474"/>
      <c r="J696" s="2474" t="s">
        <v>1026</v>
      </c>
      <c r="K696" s="2474"/>
      <c r="L696" s="2474"/>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06" t="s">
        <v>2266</v>
      </c>
      <c r="H698" s="196">
        <v>300</v>
      </c>
      <c r="J698" s="103" t="s">
        <v>2286</v>
      </c>
      <c r="K698" s="208" t="s">
        <v>2335</v>
      </c>
      <c r="L698" s="197">
        <v>438</v>
      </c>
      <c r="M698" s="105"/>
    </row>
    <row r="699" spans="2:14" hidden="1" outlineLevel="1">
      <c r="B699" s="76"/>
      <c r="C699" s="118"/>
      <c r="D699" s="50"/>
      <c r="F699" s="103">
        <v>41144</v>
      </c>
      <c r="G699" s="208" t="s">
        <v>2264</v>
      </c>
      <c r="H699" s="197">
        <v>515</v>
      </c>
      <c r="I699" s="2"/>
      <c r="J699" s="103">
        <v>40917</v>
      </c>
      <c r="K699" s="208" t="s">
        <v>2301</v>
      </c>
      <c r="L699" s="197">
        <v>900</v>
      </c>
      <c r="M699" s="105"/>
    </row>
    <row r="700" spans="2:14" ht="15.75" hidden="1" customHeight="1" outlineLevel="1">
      <c r="B700" s="100"/>
      <c r="C700" s="50"/>
      <c r="D700" s="50"/>
      <c r="F700" s="103">
        <v>41145</v>
      </c>
      <c r="G700" s="208" t="s">
        <v>2265</v>
      </c>
      <c r="H700" s="197">
        <v>1056.18</v>
      </c>
      <c r="J700" s="103">
        <v>41252</v>
      </c>
      <c r="K700" s="209" t="s">
        <v>2197</v>
      </c>
      <c r="L700" s="197">
        <v>402.53</v>
      </c>
      <c r="M700" s="105"/>
      <c r="N700" s="86"/>
    </row>
    <row r="701" spans="2:14" hidden="1" outlineLevel="1">
      <c r="B701" s="50"/>
      <c r="C701" s="50"/>
      <c r="D701" s="50"/>
      <c r="F701" s="103">
        <v>41146</v>
      </c>
      <c r="G701" s="206" t="s">
        <v>1193</v>
      </c>
      <c r="H701" s="196">
        <v>542</v>
      </c>
      <c r="J701" s="103">
        <v>41252</v>
      </c>
      <c r="K701" s="209" t="s">
        <v>2197</v>
      </c>
      <c r="L701" s="197">
        <v>361.87</v>
      </c>
      <c r="M701" s="105"/>
      <c r="N701" s="86"/>
    </row>
    <row r="702" spans="2:14" ht="30" hidden="1" outlineLevel="1">
      <c r="B702" s="83"/>
      <c r="C702" s="83" t="s">
        <v>195</v>
      </c>
      <c r="D702" s="84">
        <f>SUM(D698:D701)</f>
        <v>0</v>
      </c>
      <c r="F702" s="103">
        <v>41148</v>
      </c>
      <c r="G702" s="206" t="s">
        <v>1073</v>
      </c>
      <c r="H702" s="196">
        <v>9.75</v>
      </c>
      <c r="J702" s="46">
        <v>41180</v>
      </c>
      <c r="K702" s="207" t="s">
        <v>1210</v>
      </c>
      <c r="L702" s="48">
        <v>7861.32</v>
      </c>
      <c r="M702" s="105"/>
      <c r="N702" s="86"/>
    </row>
    <row r="703" spans="2:14" ht="30" hidden="1" outlineLevel="1">
      <c r="F703" s="103">
        <v>41151</v>
      </c>
      <c r="G703" s="207" t="s">
        <v>2300</v>
      </c>
      <c r="H703" s="196">
        <v>315</v>
      </c>
      <c r="J703" s="103"/>
      <c r="K703" s="104"/>
      <c r="L703" s="105"/>
      <c r="M703" s="105"/>
      <c r="N703" s="86"/>
    </row>
    <row r="704" spans="2:14" ht="15.75" hidden="1" customHeight="1" outlineLevel="1">
      <c r="B704" s="2474" t="s">
        <v>1026</v>
      </c>
      <c r="C704" s="2474"/>
      <c r="D704" s="2474"/>
      <c r="F704" s="103">
        <v>41152</v>
      </c>
      <c r="G704" s="206" t="s">
        <v>1102</v>
      </c>
      <c r="H704" s="196">
        <v>300</v>
      </c>
      <c r="J704" s="103"/>
      <c r="K704" s="104"/>
      <c r="L704" s="105"/>
      <c r="M704" s="105"/>
      <c r="N704" s="86"/>
    </row>
    <row r="705" spans="2:14" hidden="1" outlineLevel="1">
      <c r="B705" s="50" t="s">
        <v>115</v>
      </c>
      <c r="C705" s="50" t="s">
        <v>116</v>
      </c>
      <c r="D705" s="50" t="s">
        <v>4</v>
      </c>
      <c r="F705" s="103">
        <v>41153</v>
      </c>
      <c r="G705" s="206" t="s">
        <v>181</v>
      </c>
      <c r="H705" s="196">
        <v>519</v>
      </c>
      <c r="J705" s="103"/>
      <c r="K705" s="104"/>
      <c r="L705" s="105"/>
      <c r="M705" s="105"/>
      <c r="N705" s="86"/>
    </row>
    <row r="706" spans="2:14" hidden="1" outlineLevel="1">
      <c r="B706" s="46"/>
      <c r="C706" s="47"/>
      <c r="D706" s="48"/>
      <c r="F706" s="103">
        <v>41157</v>
      </c>
      <c r="G706" s="206" t="s">
        <v>1102</v>
      </c>
      <c r="H706" s="196">
        <v>600</v>
      </c>
      <c r="J706" s="103"/>
      <c r="K706" s="104"/>
      <c r="L706" s="105"/>
      <c r="M706" s="105"/>
      <c r="N706" s="86"/>
    </row>
    <row r="707" spans="2:14" hidden="1" outlineLevel="1">
      <c r="B707" s="83"/>
      <c r="C707" s="83" t="s">
        <v>195</v>
      </c>
      <c r="D707" s="84">
        <f>SUM(D706)</f>
        <v>0</v>
      </c>
      <c r="F707" s="103">
        <v>41159</v>
      </c>
      <c r="G707" s="208" t="s">
        <v>2333</v>
      </c>
      <c r="H707" s="197">
        <v>402.53</v>
      </c>
      <c r="I707" s="204" t="s">
        <v>2320</v>
      </c>
      <c r="J707" s="103"/>
      <c r="K707" s="104"/>
      <c r="L707" s="105"/>
      <c r="M707" s="105"/>
    </row>
    <row r="708" spans="2:14" hidden="1" outlineLevel="1">
      <c r="F708" s="103">
        <v>41159</v>
      </c>
      <c r="G708" s="206" t="s">
        <v>2333</v>
      </c>
      <c r="H708" s="196">
        <v>402.53</v>
      </c>
      <c r="I708" s="204" t="s">
        <v>2320</v>
      </c>
      <c r="J708" s="103"/>
      <c r="K708" s="104"/>
      <c r="L708" s="105"/>
      <c r="M708" s="105"/>
    </row>
    <row r="709" spans="2:14" hidden="1" outlineLevel="1">
      <c r="E709" s="86"/>
      <c r="F709" s="103">
        <v>41159</v>
      </c>
      <c r="G709" s="208" t="s">
        <v>2334</v>
      </c>
      <c r="H709" s="197">
        <v>361.87</v>
      </c>
      <c r="I709" s="204" t="s">
        <v>2321</v>
      </c>
      <c r="J709" s="103"/>
      <c r="K709" s="104"/>
      <c r="L709" s="105"/>
      <c r="M709" s="105"/>
    </row>
    <row r="710" spans="2:14" hidden="1" outlineLevel="1">
      <c r="F710" s="103">
        <v>41160</v>
      </c>
      <c r="G710" s="206" t="s">
        <v>1167</v>
      </c>
      <c r="H710" s="196">
        <v>356</v>
      </c>
      <c r="I710" s="182" t="s">
        <v>2321</v>
      </c>
      <c r="J710" s="103"/>
      <c r="K710" s="104"/>
      <c r="L710" s="105"/>
      <c r="M710" s="105"/>
    </row>
    <row r="711" spans="2:14" hidden="1" outlineLevel="1">
      <c r="F711" s="103">
        <v>41160</v>
      </c>
      <c r="G711" s="206" t="s">
        <v>1167</v>
      </c>
      <c r="H711" s="196">
        <v>183</v>
      </c>
      <c r="I711" s="204" t="s">
        <v>2321</v>
      </c>
      <c r="J711" s="103"/>
      <c r="K711" s="104"/>
      <c r="L711" s="105"/>
      <c r="M711" s="105"/>
    </row>
    <row r="712" spans="2:14" hidden="1" outlineLevel="1">
      <c r="F712" s="103">
        <v>41160</v>
      </c>
      <c r="G712" s="206" t="s">
        <v>2266</v>
      </c>
      <c r="H712" s="198">
        <v>300</v>
      </c>
      <c r="I712" s="204"/>
      <c r="J712" s="103"/>
      <c r="K712" s="104"/>
      <c r="L712" s="105"/>
      <c r="M712" s="105"/>
    </row>
    <row r="713" spans="2:14" hidden="1" outlineLevel="1">
      <c r="F713" s="103">
        <v>41162</v>
      </c>
      <c r="G713" s="206" t="s">
        <v>1035</v>
      </c>
      <c r="H713" s="196">
        <v>6.4</v>
      </c>
      <c r="I713" s="204"/>
      <c r="J713" s="103"/>
      <c r="K713" s="104"/>
      <c r="L713" s="105"/>
      <c r="M713" s="105"/>
    </row>
    <row r="714" spans="2:14" hidden="1" outlineLevel="1">
      <c r="F714" s="103">
        <v>41162</v>
      </c>
      <c r="G714" s="206" t="s">
        <v>1035</v>
      </c>
      <c r="H714" s="198">
        <v>3.29</v>
      </c>
      <c r="J714" s="103"/>
      <c r="K714" s="104"/>
      <c r="L714" s="105"/>
      <c r="M714" s="105"/>
    </row>
    <row r="715" spans="2:14" hidden="1" outlineLevel="1">
      <c r="F715" s="103">
        <v>41161</v>
      </c>
      <c r="G715" s="206" t="s">
        <v>2329</v>
      </c>
      <c r="H715" s="196">
        <v>550</v>
      </c>
      <c r="J715" s="103"/>
      <c r="K715" s="104"/>
      <c r="L715" s="105"/>
      <c r="M715" s="105"/>
    </row>
    <row r="716" spans="2:14" hidden="1" outlineLevel="1">
      <c r="F716" s="103">
        <v>41165</v>
      </c>
      <c r="G716" s="206" t="s">
        <v>1167</v>
      </c>
      <c r="H716" s="196">
        <v>392</v>
      </c>
      <c r="I716" s="1" t="s">
        <v>2352</v>
      </c>
      <c r="J716" s="103"/>
      <c r="K716" s="104"/>
      <c r="L716" s="105"/>
      <c r="M716" s="105"/>
    </row>
    <row r="717" spans="2:14" hidden="1" outlineLevel="1">
      <c r="F717" s="103">
        <v>41166</v>
      </c>
      <c r="G717" s="206" t="s">
        <v>1035</v>
      </c>
      <c r="H717" s="196">
        <v>7.05</v>
      </c>
      <c r="J717" s="103"/>
      <c r="K717" s="104"/>
      <c r="L717" s="105"/>
      <c r="M717" s="105"/>
    </row>
    <row r="718" spans="2:14" hidden="1" outlineLevel="1">
      <c r="E718" s="5"/>
      <c r="F718" s="103">
        <v>41165</v>
      </c>
      <c r="G718" s="206" t="s">
        <v>76</v>
      </c>
      <c r="H718" s="196">
        <v>365</v>
      </c>
      <c r="J718" s="103"/>
      <c r="K718" s="104"/>
      <c r="L718" s="105"/>
      <c r="M718" s="105"/>
    </row>
    <row r="719" spans="2:14" hidden="1" outlineLevel="1">
      <c r="F719" s="103">
        <v>41167</v>
      </c>
      <c r="G719" s="206" t="s">
        <v>2298</v>
      </c>
      <c r="H719" s="196">
        <v>240</v>
      </c>
      <c r="J719" s="103"/>
      <c r="K719" s="104"/>
      <c r="L719" s="105"/>
      <c r="M719" s="105"/>
    </row>
    <row r="720" spans="2:14" hidden="1" outlineLevel="1">
      <c r="F720" s="103">
        <v>41168</v>
      </c>
      <c r="G720" s="206" t="s">
        <v>1132</v>
      </c>
      <c r="H720" s="196">
        <v>320</v>
      </c>
      <c r="J720" s="103"/>
      <c r="K720" s="104"/>
      <c r="L720" s="105"/>
      <c r="M720" s="105"/>
    </row>
    <row r="721" spans="2:13" hidden="1" outlineLevel="1">
      <c r="F721" s="103">
        <v>41169</v>
      </c>
      <c r="G721" s="206" t="s">
        <v>2355</v>
      </c>
      <c r="H721" s="196">
        <v>214</v>
      </c>
      <c r="J721" s="103"/>
      <c r="K721" s="104"/>
      <c r="L721" s="105"/>
      <c r="M721" s="105"/>
    </row>
    <row r="722" spans="2:13" hidden="1" outlineLevel="1">
      <c r="F722" s="103">
        <v>41170</v>
      </c>
      <c r="G722" s="206" t="s">
        <v>1167</v>
      </c>
      <c r="H722" s="196">
        <v>392</v>
      </c>
      <c r="I722" s="1" t="s">
        <v>2353</v>
      </c>
      <c r="J722" s="103"/>
      <c r="K722" s="104"/>
      <c r="L722" s="105"/>
      <c r="M722" s="105"/>
    </row>
    <row r="723" spans="2:13" hidden="1" outlineLevel="1">
      <c r="F723" s="103">
        <v>41171</v>
      </c>
      <c r="G723" s="206" t="s">
        <v>1035</v>
      </c>
      <c r="H723" s="196">
        <v>7.05</v>
      </c>
      <c r="J723" s="103"/>
      <c r="K723" s="104"/>
      <c r="L723" s="105"/>
      <c r="M723" s="105"/>
    </row>
    <row r="724" spans="2:13" hidden="1" outlineLevel="1">
      <c r="F724" s="103">
        <v>41171</v>
      </c>
      <c r="G724" s="206" t="s">
        <v>1167</v>
      </c>
      <c r="H724" s="196">
        <v>392</v>
      </c>
      <c r="I724" s="1" t="s">
        <v>2354</v>
      </c>
      <c r="J724" s="103"/>
      <c r="K724" s="104"/>
      <c r="L724" s="105"/>
      <c r="M724" s="105"/>
    </row>
    <row r="725" spans="2:13" hidden="1" outlineLevel="1">
      <c r="F725" s="103">
        <v>41172</v>
      </c>
      <c r="G725" s="206" t="s">
        <v>1035</v>
      </c>
      <c r="H725" s="196">
        <v>7.05</v>
      </c>
      <c r="J725" s="103"/>
      <c r="K725" s="104"/>
      <c r="L725" s="105"/>
      <c r="M725" s="105"/>
    </row>
    <row r="726" spans="2:13" hidden="1" outlineLevel="1">
      <c r="F726" s="103">
        <v>41172</v>
      </c>
      <c r="G726" s="206" t="s">
        <v>2351</v>
      </c>
      <c r="H726" s="196">
        <v>900</v>
      </c>
      <c r="J726" s="103"/>
      <c r="K726" s="104"/>
      <c r="L726" s="105"/>
      <c r="M726" s="105"/>
    </row>
    <row r="727" spans="2:13" hidden="1" outlineLevel="1">
      <c r="C727" s="1" t="s">
        <v>1023</v>
      </c>
      <c r="D727" s="2">
        <f>D707-D702</f>
        <v>0</v>
      </c>
      <c r="F727" s="103">
        <v>41174</v>
      </c>
      <c r="G727" s="206" t="s">
        <v>1232</v>
      </c>
      <c r="H727" s="196">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2271</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475" t="s">
        <v>2363</v>
      </c>
      <c r="C736" s="2475"/>
      <c r="D736" s="2475"/>
      <c r="E736" s="2475"/>
      <c r="F736" s="2475"/>
      <c r="G736" s="2475"/>
      <c r="H736" s="2475"/>
      <c r="I736" s="2475"/>
      <c r="J736" s="2475"/>
      <c r="K736" s="2475"/>
      <c r="L736" s="2475"/>
      <c r="M736" s="2475"/>
    </row>
    <row r="737" spans="2:14" hidden="1" outlineLevel="1">
      <c r="B737" s="2474" t="s">
        <v>1006</v>
      </c>
      <c r="C737" s="2474"/>
      <c r="D737" s="2474"/>
      <c r="F737" s="2474" t="s">
        <v>1007</v>
      </c>
      <c r="G737" s="2474"/>
      <c r="H737" s="2474"/>
      <c r="J737" s="2474" t="s">
        <v>1026</v>
      </c>
      <c r="K737" s="2474"/>
      <c r="L737" s="2474"/>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08" t="s">
        <v>1167</v>
      </c>
      <c r="H739" s="197">
        <v>392</v>
      </c>
      <c r="I739" s="1" t="s">
        <v>2365</v>
      </c>
      <c r="J739" s="103">
        <v>41185</v>
      </c>
      <c r="K739" s="208" t="s">
        <v>2422</v>
      </c>
      <c r="L739" s="197">
        <v>143</v>
      </c>
      <c r="M739" s="105"/>
      <c r="N739" s="1" t="s">
        <v>2431</v>
      </c>
    </row>
    <row r="740" spans="2:14" hidden="1" outlineLevel="1">
      <c r="B740" s="76"/>
      <c r="C740" s="118"/>
      <c r="D740" s="50"/>
      <c r="F740" s="103">
        <v>41175</v>
      </c>
      <c r="G740" s="208" t="s">
        <v>1035</v>
      </c>
      <c r="H740" s="197">
        <v>7.05</v>
      </c>
      <c r="I740" s="2"/>
      <c r="J740" s="103">
        <v>41185</v>
      </c>
      <c r="K740" s="208" t="s">
        <v>1228</v>
      </c>
      <c r="L740" s="197">
        <v>2.57</v>
      </c>
      <c r="M740" s="105"/>
    </row>
    <row r="741" spans="2:14" ht="15.75" hidden="1" customHeight="1" outlineLevel="1">
      <c r="B741" s="100"/>
      <c r="C741" s="50"/>
      <c r="D741" s="50"/>
      <c r="F741" s="103">
        <v>41175</v>
      </c>
      <c r="G741" s="208" t="s">
        <v>2366</v>
      </c>
      <c r="H741" s="197">
        <v>300</v>
      </c>
      <c r="J741" s="103">
        <v>41188</v>
      </c>
      <c r="K741" s="208" t="s">
        <v>2422</v>
      </c>
      <c r="L741" s="197">
        <v>375</v>
      </c>
      <c r="M741" s="105"/>
      <c r="N741" s="86" t="s">
        <v>2261</v>
      </c>
    </row>
    <row r="742" spans="2:14" hidden="1" outlineLevel="1">
      <c r="B742" s="50"/>
      <c r="C742" s="50"/>
      <c r="D742" s="50"/>
      <c r="F742" s="103">
        <v>41175</v>
      </c>
      <c r="G742" s="208" t="s">
        <v>2367</v>
      </c>
      <c r="H742" s="197">
        <v>343</v>
      </c>
      <c r="J742" s="103">
        <v>41188</v>
      </c>
      <c r="K742" s="208" t="s">
        <v>1228</v>
      </c>
      <c r="L742" s="197">
        <v>6.75</v>
      </c>
      <c r="M742" s="105"/>
      <c r="N742" s="86"/>
    </row>
    <row r="743" spans="2:14" ht="15.75" hidden="1" customHeight="1" outlineLevel="1">
      <c r="B743" s="83"/>
      <c r="C743" s="83" t="s">
        <v>195</v>
      </c>
      <c r="D743" s="84">
        <f>SUM(D739:D742)</f>
        <v>0</v>
      </c>
      <c r="F743" s="103">
        <v>41177</v>
      </c>
      <c r="G743" s="208" t="s">
        <v>2384</v>
      </c>
      <c r="H743" s="197">
        <v>333</v>
      </c>
      <c r="J743" s="103">
        <v>41191</v>
      </c>
      <c r="K743" s="208" t="s">
        <v>2422</v>
      </c>
      <c r="L743" s="197">
        <v>266</v>
      </c>
      <c r="M743" s="197"/>
      <c r="N743" s="86" t="s">
        <v>2430</v>
      </c>
    </row>
    <row r="744" spans="2:14" hidden="1" outlineLevel="1">
      <c r="F744" s="103">
        <v>41183</v>
      </c>
      <c r="G744" s="208" t="s">
        <v>2399</v>
      </c>
      <c r="H744" s="197">
        <v>2546</v>
      </c>
      <c r="J744" s="103">
        <v>41191</v>
      </c>
      <c r="K744" s="208" t="s">
        <v>1228</v>
      </c>
      <c r="L744" s="105">
        <v>4.78</v>
      </c>
      <c r="M744" s="105"/>
      <c r="N744" s="86"/>
    </row>
    <row r="745" spans="2:14" ht="15.75" hidden="1" customHeight="1" outlineLevel="1">
      <c r="B745" s="2474" t="s">
        <v>1026</v>
      </c>
      <c r="C745" s="2474"/>
      <c r="D745" s="2474"/>
      <c r="F745" s="103">
        <v>41186</v>
      </c>
      <c r="G745" s="208" t="s">
        <v>1167</v>
      </c>
      <c r="H745" s="197">
        <v>276</v>
      </c>
      <c r="I745" s="204"/>
      <c r="J745" s="103">
        <v>41191</v>
      </c>
      <c r="K745" s="208" t="s">
        <v>2422</v>
      </c>
      <c r="L745" s="105">
        <v>133</v>
      </c>
      <c r="M745" s="105"/>
      <c r="N745" s="86" t="s">
        <v>2430</v>
      </c>
    </row>
    <row r="746" spans="2:14" hidden="1" outlineLevel="1">
      <c r="B746" s="50" t="s">
        <v>115</v>
      </c>
      <c r="C746" s="50" t="s">
        <v>116</v>
      </c>
      <c r="D746" s="50" t="s">
        <v>4</v>
      </c>
      <c r="F746" s="103">
        <v>41187</v>
      </c>
      <c r="G746" s="208" t="s">
        <v>1035</v>
      </c>
      <c r="H746" s="197">
        <v>4.96</v>
      </c>
      <c r="I746" s="204"/>
      <c r="J746" s="103">
        <v>41191</v>
      </c>
      <c r="K746" s="208" t="s">
        <v>1228</v>
      </c>
      <c r="L746" s="105">
        <v>2.39</v>
      </c>
      <c r="M746" s="105"/>
      <c r="N746" s="86"/>
    </row>
    <row r="747" spans="2:14" hidden="1" outlineLevel="1">
      <c r="B747" s="46"/>
      <c r="C747" s="47"/>
      <c r="D747" s="48"/>
      <c r="F747" s="103">
        <v>41186</v>
      </c>
      <c r="G747" s="208" t="s">
        <v>2428</v>
      </c>
      <c r="H747" s="197">
        <v>670</v>
      </c>
      <c r="I747" s="204"/>
      <c r="J747" s="103">
        <v>41193</v>
      </c>
      <c r="K747" s="208" t="s">
        <v>2197</v>
      </c>
      <c r="L747" s="105">
        <v>311.05</v>
      </c>
      <c r="M747" s="105"/>
      <c r="N747" s="86" t="s">
        <v>2429</v>
      </c>
    </row>
    <row r="748" spans="2:14" hidden="1" outlineLevel="1">
      <c r="B748" s="83"/>
      <c r="C748" s="83" t="s">
        <v>195</v>
      </c>
      <c r="D748" s="84">
        <f>SUM(D747)</f>
        <v>0</v>
      </c>
      <c r="F748" s="103">
        <v>41187</v>
      </c>
      <c r="G748" s="208" t="s">
        <v>2435</v>
      </c>
      <c r="H748" s="197">
        <v>1530</v>
      </c>
      <c r="J748" s="103">
        <v>41205</v>
      </c>
      <c r="K748" s="208" t="s">
        <v>1208</v>
      </c>
      <c r="L748" s="105">
        <v>2.04</v>
      </c>
      <c r="M748" s="105"/>
    </row>
    <row r="749" spans="2:14" hidden="1" outlineLevel="1">
      <c r="F749" s="103">
        <v>41187</v>
      </c>
      <c r="G749" s="208" t="s">
        <v>2436</v>
      </c>
      <c r="H749" s="197">
        <v>300</v>
      </c>
      <c r="J749" s="103">
        <v>41214</v>
      </c>
      <c r="K749" s="104" t="s">
        <v>2501</v>
      </c>
      <c r="L749" s="105">
        <v>6485.91</v>
      </c>
      <c r="M749" s="105"/>
    </row>
    <row r="750" spans="2:14" hidden="1" outlineLevel="1">
      <c r="E750" s="86"/>
      <c r="F750" s="103">
        <v>41196</v>
      </c>
      <c r="G750" s="208" t="s">
        <v>2452</v>
      </c>
      <c r="H750" s="197">
        <v>300</v>
      </c>
      <c r="I750" s="204"/>
      <c r="J750" s="103"/>
      <c r="K750" s="104"/>
      <c r="L750" s="105"/>
      <c r="M750" s="105"/>
    </row>
    <row r="751" spans="2:14" hidden="1" outlineLevel="1">
      <c r="F751" s="103">
        <v>41199</v>
      </c>
      <c r="G751" s="208" t="s">
        <v>2455</v>
      </c>
      <c r="H751" s="197">
        <v>279</v>
      </c>
      <c r="I751" s="204"/>
      <c r="J751" s="103"/>
      <c r="K751" s="104"/>
      <c r="L751" s="105"/>
      <c r="M751" s="105"/>
    </row>
    <row r="752" spans="2:14" hidden="1" outlineLevel="1">
      <c r="F752" s="103">
        <v>41203</v>
      </c>
      <c r="G752" s="208" t="s">
        <v>1188</v>
      </c>
      <c r="H752" s="197">
        <v>450</v>
      </c>
      <c r="J752" s="103"/>
      <c r="K752" s="104"/>
      <c r="L752" s="105"/>
      <c r="M752" s="105"/>
    </row>
    <row r="753" spans="2:14" hidden="1" outlineLevel="1">
      <c r="F753" s="103">
        <v>41205</v>
      </c>
      <c r="G753" s="208" t="s">
        <v>1232</v>
      </c>
      <c r="H753" s="197">
        <v>1.48</v>
      </c>
      <c r="I753" s="204"/>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2364</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475" t="s">
        <v>2472</v>
      </c>
      <c r="C763" s="2475"/>
      <c r="D763" s="2475"/>
      <c r="E763" s="2475"/>
      <c r="F763" s="2475"/>
      <c r="G763" s="2475"/>
      <c r="H763" s="2475"/>
      <c r="I763" s="2475"/>
      <c r="J763" s="2475"/>
      <c r="K763" s="2475"/>
      <c r="L763" s="2475"/>
      <c r="M763" s="2475"/>
    </row>
    <row r="764" spans="2:14" hidden="1" outlineLevel="1">
      <c r="B764" s="2474" t="s">
        <v>1006</v>
      </c>
      <c r="C764" s="2474"/>
      <c r="D764" s="2474"/>
      <c r="F764" s="2474" t="s">
        <v>1007</v>
      </c>
      <c r="G764" s="2474"/>
      <c r="H764" s="2474"/>
      <c r="J764" s="2474" t="s">
        <v>1026</v>
      </c>
      <c r="K764" s="2474"/>
      <c r="L764" s="2474"/>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2169</v>
      </c>
      <c r="H766" s="197">
        <v>150</v>
      </c>
      <c r="J766" s="103">
        <v>41239</v>
      </c>
      <c r="K766" s="208" t="s">
        <v>2422</v>
      </c>
      <c r="L766" s="197">
        <v>750</v>
      </c>
      <c r="M766" s="105"/>
    </row>
    <row r="767" spans="2:14" hidden="1" outlineLevel="1">
      <c r="B767" s="76"/>
      <c r="C767" s="118"/>
      <c r="D767" s="50"/>
      <c r="F767" s="103">
        <v>41206</v>
      </c>
      <c r="G767" s="208" t="s">
        <v>2475</v>
      </c>
      <c r="H767" s="197">
        <v>2700</v>
      </c>
      <c r="I767" s="2"/>
      <c r="J767" s="103">
        <v>41239</v>
      </c>
      <c r="K767" s="208" t="s">
        <v>2422</v>
      </c>
      <c r="L767" s="197">
        <v>342</v>
      </c>
      <c r="M767" s="105"/>
    </row>
    <row r="768" spans="2:14" ht="15.75" hidden="1" customHeight="1" outlineLevel="1">
      <c r="B768" s="100"/>
      <c r="C768" s="50"/>
      <c r="D768" s="50"/>
      <c r="F768" s="103">
        <v>41213</v>
      </c>
      <c r="G768" s="208" t="s">
        <v>1102</v>
      </c>
      <c r="H768" s="197">
        <v>450</v>
      </c>
      <c r="J768" s="103">
        <v>41239</v>
      </c>
      <c r="K768" s="208" t="s">
        <v>2422</v>
      </c>
      <c r="L768" s="197">
        <v>392</v>
      </c>
      <c r="M768" s="105"/>
      <c r="N768" s="86"/>
    </row>
    <row r="769" spans="2:14" hidden="1" outlineLevel="1">
      <c r="B769" s="50"/>
      <c r="C769" s="50"/>
      <c r="D769" s="50"/>
      <c r="F769" s="103">
        <v>41215</v>
      </c>
      <c r="G769" s="208" t="s">
        <v>2528</v>
      </c>
      <c r="H769" s="197">
        <v>480</v>
      </c>
      <c r="J769" s="103">
        <v>41239</v>
      </c>
      <c r="K769" s="208" t="s">
        <v>2592</v>
      </c>
      <c r="L769" s="197">
        <v>13.5</v>
      </c>
      <c r="M769" s="105"/>
      <c r="N769" s="86"/>
    </row>
    <row r="770" spans="2:14" ht="15.75" hidden="1" customHeight="1" outlineLevel="1">
      <c r="B770" s="83"/>
      <c r="C770" s="83" t="s">
        <v>195</v>
      </c>
      <c r="D770" s="84">
        <f>SUM(D766:D769)</f>
        <v>0</v>
      </c>
      <c r="F770" s="103">
        <v>41215</v>
      </c>
      <c r="G770" s="208" t="s">
        <v>2523</v>
      </c>
      <c r="H770" s="197">
        <v>326</v>
      </c>
      <c r="J770" s="103">
        <v>41239</v>
      </c>
      <c r="K770" s="208" t="s">
        <v>2592</v>
      </c>
      <c r="L770" s="197">
        <v>6.15</v>
      </c>
      <c r="M770" s="197"/>
      <c r="N770" s="86"/>
    </row>
    <row r="771" spans="2:14" hidden="1" outlineLevel="1">
      <c r="F771" s="103">
        <v>41216</v>
      </c>
      <c r="G771" s="208" t="s">
        <v>2526</v>
      </c>
      <c r="H771" s="197">
        <v>3060</v>
      </c>
      <c r="J771" s="103">
        <v>41239</v>
      </c>
      <c r="K771" s="208" t="s">
        <v>2592</v>
      </c>
      <c r="L771" s="105">
        <v>7.05</v>
      </c>
      <c r="M771" s="105"/>
      <c r="N771" s="86"/>
    </row>
    <row r="772" spans="2:14" ht="15.75" hidden="1" customHeight="1" outlineLevel="1">
      <c r="B772" s="2474" t="s">
        <v>1026</v>
      </c>
      <c r="C772" s="2474"/>
      <c r="D772" s="2474"/>
      <c r="F772" s="103">
        <v>41220</v>
      </c>
      <c r="G772" s="208" t="s">
        <v>1102</v>
      </c>
      <c r="H772" s="197">
        <v>300</v>
      </c>
      <c r="I772" s="204"/>
      <c r="J772" s="103">
        <v>41240</v>
      </c>
      <c r="K772" s="208" t="s">
        <v>2422</v>
      </c>
      <c r="L772" s="105">
        <v>286</v>
      </c>
      <c r="M772" s="105"/>
      <c r="N772" s="86"/>
    </row>
    <row r="773" spans="2:14" hidden="1" outlineLevel="1">
      <c r="B773" s="50" t="s">
        <v>115</v>
      </c>
      <c r="C773" s="50" t="s">
        <v>116</v>
      </c>
      <c r="D773" s="50" t="s">
        <v>4</v>
      </c>
      <c r="F773" s="103">
        <v>41233</v>
      </c>
      <c r="G773" s="208" t="s">
        <v>2560</v>
      </c>
      <c r="H773" s="197">
        <v>392</v>
      </c>
      <c r="I773" s="204" t="s">
        <v>2559</v>
      </c>
      <c r="J773" s="103">
        <v>41240</v>
      </c>
      <c r="K773" s="208" t="s">
        <v>2422</v>
      </c>
      <c r="L773" s="105">
        <v>286</v>
      </c>
      <c r="M773" s="105"/>
      <c r="N773" s="86"/>
    </row>
    <row r="774" spans="2:14" hidden="1" outlineLevel="1">
      <c r="B774" s="46"/>
      <c r="C774" s="47"/>
      <c r="D774" s="48"/>
      <c r="F774" s="103">
        <v>41233</v>
      </c>
      <c r="G774" s="208" t="s">
        <v>1035</v>
      </c>
      <c r="H774" s="197">
        <v>7.05</v>
      </c>
      <c r="I774" s="204" t="s">
        <v>2559</v>
      </c>
      <c r="J774" s="103">
        <v>41240</v>
      </c>
      <c r="K774" s="208" t="s">
        <v>2592</v>
      </c>
      <c r="L774" s="105">
        <v>5.14</v>
      </c>
      <c r="M774" s="105"/>
      <c r="N774" s="86"/>
    </row>
    <row r="775" spans="2:14" hidden="1" outlineLevel="1">
      <c r="B775" s="83"/>
      <c r="C775" s="83" t="s">
        <v>195</v>
      </c>
      <c r="D775" s="84">
        <f>SUM(D774)</f>
        <v>0</v>
      </c>
      <c r="F775" s="103">
        <v>41234</v>
      </c>
      <c r="G775" s="208" t="s">
        <v>2560</v>
      </c>
      <c r="H775" s="197">
        <v>392</v>
      </c>
      <c r="J775" s="103">
        <v>41240</v>
      </c>
      <c r="K775" s="208" t="s">
        <v>2592</v>
      </c>
      <c r="L775" s="105">
        <v>5.14</v>
      </c>
      <c r="M775" s="105"/>
    </row>
    <row r="776" spans="2:14" hidden="1" outlineLevel="1">
      <c r="F776" s="103">
        <v>41234</v>
      </c>
      <c r="G776" s="208" t="s">
        <v>1035</v>
      </c>
      <c r="H776" s="197">
        <v>7.05</v>
      </c>
      <c r="J776" s="103">
        <v>41243</v>
      </c>
      <c r="K776" s="104" t="s">
        <v>2501</v>
      </c>
      <c r="L776" s="105">
        <v>7205.36</v>
      </c>
      <c r="M776" s="105"/>
    </row>
    <row r="777" spans="2:14" hidden="1" outlineLevel="1">
      <c r="E777" s="86"/>
      <c r="F777" s="103">
        <v>41234</v>
      </c>
      <c r="G777" s="208" t="s">
        <v>2561</v>
      </c>
      <c r="H777" s="197">
        <v>392</v>
      </c>
      <c r="I777" s="204"/>
      <c r="J777" s="103"/>
      <c r="K777" s="104"/>
      <c r="L777" s="105"/>
      <c r="M777" s="105"/>
    </row>
    <row r="778" spans="2:14" hidden="1" outlineLevel="1">
      <c r="F778" s="103">
        <v>41234</v>
      </c>
      <c r="G778" s="208" t="s">
        <v>1035</v>
      </c>
      <c r="H778" s="197">
        <v>7.05</v>
      </c>
      <c r="I778" s="204"/>
      <c r="J778" s="103"/>
      <c r="K778" s="104"/>
      <c r="L778" s="105"/>
      <c r="M778" s="105"/>
    </row>
    <row r="779" spans="2:14" hidden="1" outlineLevel="1">
      <c r="F779" s="103">
        <v>41234</v>
      </c>
      <c r="G779" s="208" t="s">
        <v>2563</v>
      </c>
      <c r="H779" s="197">
        <v>326</v>
      </c>
      <c r="J779" s="103"/>
      <c r="K779" s="104"/>
      <c r="L779" s="105"/>
      <c r="M779" s="105"/>
    </row>
    <row r="780" spans="2:14" hidden="1" outlineLevel="1">
      <c r="F780" s="103">
        <v>41234</v>
      </c>
      <c r="G780" s="208" t="s">
        <v>1035</v>
      </c>
      <c r="H780" s="105">
        <v>5.86</v>
      </c>
      <c r="I780" s="204"/>
      <c r="J780" s="103"/>
      <c r="K780" s="104"/>
      <c r="L780" s="105"/>
      <c r="M780" s="105"/>
    </row>
    <row r="781" spans="2:14" hidden="1" outlineLevel="1">
      <c r="C781" s="1" t="s">
        <v>1023</v>
      </c>
      <c r="D781" s="2">
        <f>D775-D770</f>
        <v>0</v>
      </c>
      <c r="F781" s="103">
        <v>41234</v>
      </c>
      <c r="G781" s="208" t="s">
        <v>1188</v>
      </c>
      <c r="H781" s="105">
        <v>300</v>
      </c>
      <c r="I781" s="204"/>
      <c r="J781" s="103"/>
      <c r="K781" s="104"/>
      <c r="L781" s="105"/>
      <c r="M781" s="105"/>
    </row>
    <row r="782" spans="2:14" hidden="1" outlineLevel="1">
      <c r="B782" s="50"/>
      <c r="C782" s="119" t="s">
        <v>1119</v>
      </c>
      <c r="D782" s="50"/>
      <c r="F782" s="103">
        <v>41236</v>
      </c>
      <c r="G782" s="104" t="s">
        <v>1232</v>
      </c>
      <c r="H782" s="105">
        <v>3.33</v>
      </c>
      <c r="I782" s="204"/>
      <c r="J782" s="50"/>
      <c r="K782" s="50"/>
      <c r="L782" s="50"/>
      <c r="M782" s="50"/>
    </row>
    <row r="783" spans="2:14" hidden="1" outlineLevel="1">
      <c r="B783" s="103"/>
      <c r="C783" s="50"/>
      <c r="D783" s="50"/>
      <c r="F783" s="103"/>
      <c r="G783" s="104"/>
      <c r="H783" s="105"/>
      <c r="I783" s="219"/>
      <c r="J783" s="50"/>
      <c r="K783" s="50"/>
      <c r="L783" s="50"/>
      <c r="M783" s="50"/>
    </row>
    <row r="784" spans="2:14" hidden="1" outlineLevel="1">
      <c r="B784" s="50"/>
      <c r="C784" s="50"/>
      <c r="D784" s="50"/>
      <c r="F784" s="83"/>
      <c r="G784" s="83" t="s">
        <v>195</v>
      </c>
      <c r="H784" s="84">
        <f>SUM(H766:H783)</f>
        <v>9298.3399999999983</v>
      </c>
      <c r="I784" s="219"/>
      <c r="J784" s="83"/>
      <c r="K784" s="83" t="s">
        <v>195</v>
      </c>
      <c r="L784" s="84">
        <f>SUM(L766:L783)</f>
        <v>9298.34</v>
      </c>
      <c r="M784" s="48">
        <f>SUM(M768:M783)</f>
        <v>0</v>
      </c>
    </row>
    <row r="785" spans="2:14" hidden="1" outlineLevel="1">
      <c r="B785" s="50"/>
      <c r="C785" s="50"/>
      <c r="D785" s="50"/>
      <c r="H785" s="2"/>
      <c r="I785" s="220"/>
    </row>
    <row r="786" spans="2:14" ht="15.75" hidden="1" outlineLevel="1" thickBot="1">
      <c r="B786" s="97" t="s">
        <v>2473</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475" t="s">
        <v>2582</v>
      </c>
      <c r="C790" s="2475"/>
      <c r="D790" s="2475"/>
      <c r="E790" s="2475"/>
      <c r="F790" s="2475"/>
      <c r="G790" s="2475"/>
      <c r="H790" s="2475"/>
      <c r="I790" s="2475"/>
      <c r="J790" s="2475"/>
      <c r="K790" s="2475"/>
      <c r="L790" s="2475"/>
      <c r="M790" s="2475"/>
    </row>
    <row r="791" spans="2:14" hidden="1" outlineLevel="1">
      <c r="B791" s="50" t="s">
        <v>115</v>
      </c>
      <c r="C791" s="119" t="s">
        <v>2650</v>
      </c>
      <c r="D791" s="50" t="s">
        <v>2651</v>
      </c>
      <c r="F791" s="2474" t="s">
        <v>1007</v>
      </c>
      <c r="G791" s="2474"/>
      <c r="H791" s="2474"/>
      <c r="J791" s="2474" t="s">
        <v>1026</v>
      </c>
      <c r="K791" s="2474"/>
      <c r="L791" s="2474"/>
      <c r="M791" s="105"/>
    </row>
    <row r="792" spans="2:14" hidden="1" outlineLevel="1">
      <c r="B792" s="103">
        <v>41252</v>
      </c>
      <c r="C792" s="50" t="s">
        <v>2649</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2619</v>
      </c>
      <c r="H793" s="105">
        <v>140</v>
      </c>
      <c r="J793" s="103">
        <v>41265</v>
      </c>
      <c r="K793" s="208" t="s">
        <v>1208</v>
      </c>
      <c r="L793" s="197">
        <v>4.58</v>
      </c>
      <c r="M793" s="105"/>
    </row>
    <row r="794" spans="2:14" ht="30" hidden="1" outlineLevel="1">
      <c r="B794" s="50"/>
      <c r="C794" s="50"/>
      <c r="D794" s="50"/>
      <c r="F794" s="103">
        <v>41238</v>
      </c>
      <c r="G794" s="208" t="s">
        <v>1147</v>
      </c>
      <c r="H794" s="197">
        <v>553.69000000000005</v>
      </c>
      <c r="I794" s="2"/>
      <c r="J794" s="103">
        <v>41274</v>
      </c>
      <c r="K794" s="229" t="s">
        <v>2683</v>
      </c>
      <c r="L794" s="197">
        <v>1974.11</v>
      </c>
      <c r="M794" s="105"/>
    </row>
    <row r="795" spans="2:14" ht="15.75" hidden="1" customHeight="1" outlineLevel="1">
      <c r="B795" s="50"/>
      <c r="C795" s="50"/>
      <c r="D795" s="50"/>
      <c r="F795" s="103">
        <v>41243</v>
      </c>
      <c r="G795" s="208" t="s">
        <v>1149</v>
      </c>
      <c r="H795" s="197">
        <v>300</v>
      </c>
      <c r="J795" s="103"/>
      <c r="K795" s="208"/>
      <c r="L795" s="197"/>
      <c r="M795" s="105"/>
      <c r="N795" s="86"/>
    </row>
    <row r="796" spans="2:14" hidden="1" outlineLevel="1">
      <c r="B796" s="50"/>
      <c r="C796" s="50"/>
      <c r="D796" s="50"/>
      <c r="F796" s="103">
        <v>41250</v>
      </c>
      <c r="G796" s="208" t="s">
        <v>2658</v>
      </c>
      <c r="H796" s="197">
        <v>385</v>
      </c>
      <c r="J796" s="103"/>
      <c r="K796" s="208"/>
      <c r="L796" s="197"/>
      <c r="M796" s="105"/>
      <c r="N796" s="86"/>
    </row>
    <row r="797" spans="2:14" ht="15.75" hidden="1" customHeight="1" outlineLevel="1">
      <c r="B797" s="50"/>
      <c r="C797" s="50"/>
      <c r="D797" s="50"/>
      <c r="F797" s="103">
        <v>41262</v>
      </c>
      <c r="G797" s="208" t="s">
        <v>1028</v>
      </c>
      <c r="H797" s="197">
        <v>600</v>
      </c>
      <c r="J797" s="103"/>
      <c r="K797" s="208"/>
      <c r="L797" s="197"/>
      <c r="M797" s="197"/>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2583</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27">
        <f>D799</f>
        <v>600</v>
      </c>
      <c r="E803" s="123">
        <f>B803+C803-D803</f>
        <v>217</v>
      </c>
      <c r="H803" s="13"/>
      <c r="I803" s="13"/>
    </row>
    <row r="804" spans="2:14" collapsed="1"/>
    <row r="805" spans="2:14">
      <c r="B805" s="2475" t="s">
        <v>2676</v>
      </c>
      <c r="C805" s="2475"/>
      <c r="D805" s="2475"/>
      <c r="E805" s="2475"/>
      <c r="F805" s="2475"/>
      <c r="G805" s="2475"/>
      <c r="H805" s="2475"/>
      <c r="I805" s="2475"/>
      <c r="J805" s="2475"/>
      <c r="K805" s="2475"/>
      <c r="L805" s="2475"/>
      <c r="M805" s="2475"/>
    </row>
    <row r="806" spans="2:14" hidden="1" outlineLevel="1">
      <c r="B806" s="50" t="s">
        <v>115</v>
      </c>
      <c r="C806" s="119" t="s">
        <v>2650</v>
      </c>
      <c r="D806" s="50" t="s">
        <v>2651</v>
      </c>
      <c r="F806" s="2474" t="s">
        <v>1007</v>
      </c>
      <c r="G806" s="2474"/>
      <c r="H806" s="2474"/>
      <c r="J806" s="2474" t="s">
        <v>1026</v>
      </c>
      <c r="K806" s="2474"/>
      <c r="L806" s="2474"/>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08" t="s">
        <v>2668</v>
      </c>
      <c r="H808" s="197">
        <v>366</v>
      </c>
      <c r="J808" s="103">
        <v>41295</v>
      </c>
      <c r="K808" s="208" t="s">
        <v>1167</v>
      </c>
      <c r="L808" s="197">
        <v>286</v>
      </c>
      <c r="M808" s="105"/>
    </row>
    <row r="809" spans="2:14" hidden="1" outlineLevel="1">
      <c r="B809" s="50"/>
      <c r="C809" s="50"/>
      <c r="D809" s="50"/>
      <c r="F809" s="103">
        <v>41266</v>
      </c>
      <c r="G809" s="208" t="s">
        <v>657</v>
      </c>
      <c r="H809" s="197">
        <v>181.5</v>
      </c>
      <c r="I809" s="2"/>
      <c r="J809" s="103">
        <v>41295</v>
      </c>
      <c r="K809" s="208" t="s">
        <v>2757</v>
      </c>
      <c r="L809" s="197">
        <v>5.14</v>
      </c>
      <c r="M809" s="105"/>
    </row>
    <row r="810" spans="2:14" ht="15.75" hidden="1" customHeight="1" outlineLevel="1">
      <c r="B810" s="50"/>
      <c r="C810" s="50"/>
      <c r="D810" s="50"/>
      <c r="F810" s="103">
        <v>41277</v>
      </c>
      <c r="G810" s="208" t="s">
        <v>1179</v>
      </c>
      <c r="H810" s="197">
        <v>300</v>
      </c>
      <c r="J810" s="103">
        <v>41297</v>
      </c>
      <c r="K810" s="208" t="s">
        <v>1167</v>
      </c>
      <c r="L810" s="197">
        <v>286</v>
      </c>
      <c r="M810" s="105"/>
      <c r="N810" s="86"/>
    </row>
    <row r="811" spans="2:14" hidden="1" outlineLevel="1">
      <c r="B811" s="50"/>
      <c r="C811" s="50"/>
      <c r="D811" s="50"/>
      <c r="F811" s="103">
        <v>41283</v>
      </c>
      <c r="G811" s="208" t="s">
        <v>1179</v>
      </c>
      <c r="H811" s="197">
        <v>300</v>
      </c>
      <c r="J811" s="103">
        <v>41297</v>
      </c>
      <c r="K811" s="208" t="s">
        <v>2757</v>
      </c>
      <c r="L811" s="197">
        <v>5.14</v>
      </c>
      <c r="M811" s="105"/>
      <c r="N811" s="86"/>
    </row>
    <row r="812" spans="2:14" ht="15.75" hidden="1" customHeight="1" outlineLevel="1">
      <c r="B812" s="50"/>
      <c r="C812" s="50"/>
      <c r="D812" s="50"/>
      <c r="F812" s="103">
        <v>41293</v>
      </c>
      <c r="G812" s="208" t="s">
        <v>2755</v>
      </c>
      <c r="H812" s="197">
        <v>400</v>
      </c>
      <c r="J812" s="103">
        <v>41297</v>
      </c>
      <c r="K812" s="208" t="s">
        <v>1208</v>
      </c>
      <c r="L812" s="197">
        <v>1.28</v>
      </c>
      <c r="M812" s="197"/>
      <c r="N812" s="86"/>
    </row>
    <row r="813" spans="2:14" ht="30" hidden="1" outlineLevel="1">
      <c r="B813" s="50"/>
      <c r="C813" s="50"/>
      <c r="D813" s="50"/>
      <c r="F813" s="103">
        <v>41293</v>
      </c>
      <c r="G813" s="208" t="s">
        <v>2756</v>
      </c>
      <c r="H813" s="197">
        <v>300</v>
      </c>
      <c r="J813" s="103">
        <v>41304</v>
      </c>
      <c r="K813" s="229" t="s">
        <v>1210</v>
      </c>
      <c r="L813" s="105">
        <v>1263.94</v>
      </c>
      <c r="M813" s="105"/>
      <c r="N813" s="86"/>
    </row>
    <row r="814" spans="2:14" ht="15.75" hidden="1" customHeight="1" outlineLevel="1">
      <c r="B814" s="50"/>
      <c r="C814" s="50"/>
      <c r="D814" s="50"/>
      <c r="F814" s="103"/>
      <c r="G814" s="208"/>
      <c r="H814" s="197"/>
      <c r="I814" s="204"/>
      <c r="J814" s="103"/>
      <c r="K814" s="208"/>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2758</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27">
        <f>D816</f>
        <v>0</v>
      </c>
      <c r="E820" s="227">
        <f>B820+C820-D820</f>
        <v>238</v>
      </c>
      <c r="H820" s="13"/>
      <c r="I820" s="13"/>
    </row>
    <row r="821" spans="2:14" collapsed="1"/>
    <row r="822" spans="2:14">
      <c r="B822" s="2475" t="s">
        <v>2754</v>
      </c>
      <c r="C822" s="2475"/>
      <c r="D822" s="2475"/>
      <c r="E822" s="2475"/>
      <c r="F822" s="2475"/>
      <c r="G822" s="2475"/>
      <c r="H822" s="2475"/>
      <c r="I822" s="2475"/>
      <c r="J822" s="2475"/>
      <c r="K822" s="2475"/>
      <c r="L822" s="2475"/>
      <c r="M822" s="2475"/>
    </row>
    <row r="823" spans="2:14" hidden="1" outlineLevel="1">
      <c r="B823" s="50" t="s">
        <v>115</v>
      </c>
      <c r="C823" s="119" t="s">
        <v>2650</v>
      </c>
      <c r="D823" s="50" t="s">
        <v>2651</v>
      </c>
      <c r="F823" s="2474" t="s">
        <v>1007</v>
      </c>
      <c r="G823" s="2474"/>
      <c r="H823" s="2474"/>
      <c r="J823" s="2474" t="s">
        <v>1026</v>
      </c>
      <c r="K823" s="2474"/>
      <c r="L823" s="2474"/>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37">
        <v>41298</v>
      </c>
      <c r="G825" s="206" t="s">
        <v>1179</v>
      </c>
      <c r="H825" s="196">
        <v>300</v>
      </c>
      <c r="J825" s="237">
        <v>41311</v>
      </c>
      <c r="K825" s="206" t="s">
        <v>1009</v>
      </c>
      <c r="L825" s="196">
        <v>162</v>
      </c>
      <c r="M825" s="105"/>
    </row>
    <row r="826" spans="2:14" hidden="1" outlineLevel="1">
      <c r="B826" s="50"/>
      <c r="C826" s="50"/>
      <c r="D826" s="50"/>
      <c r="F826" s="237">
        <v>41298</v>
      </c>
      <c r="G826" s="206" t="s">
        <v>1193</v>
      </c>
      <c r="H826" s="196">
        <v>600</v>
      </c>
      <c r="I826" s="2"/>
      <c r="J826" s="237">
        <v>41311</v>
      </c>
      <c r="K826" s="206" t="s">
        <v>1228</v>
      </c>
      <c r="L826" s="196">
        <v>2.91</v>
      </c>
      <c r="M826" s="105"/>
    </row>
    <row r="827" spans="2:14" ht="15.75" hidden="1" customHeight="1" outlineLevel="1">
      <c r="B827" s="50"/>
      <c r="C827" s="50"/>
      <c r="D827" s="50"/>
      <c r="F827" s="237">
        <v>41299</v>
      </c>
      <c r="G827" s="206" t="s">
        <v>1073</v>
      </c>
      <c r="H827" s="196">
        <v>10.8</v>
      </c>
      <c r="J827" s="237">
        <v>41328</v>
      </c>
      <c r="K827" s="206" t="s">
        <v>1208</v>
      </c>
      <c r="L827" s="196">
        <v>0.36</v>
      </c>
      <c r="M827" s="105"/>
      <c r="N827" s="86"/>
    </row>
    <row r="828" spans="2:14" ht="30" hidden="1" outlineLevel="1">
      <c r="B828" s="50"/>
      <c r="C828" s="50"/>
      <c r="D828" s="50"/>
      <c r="F828" s="237">
        <v>41307</v>
      </c>
      <c r="G828" s="206" t="s">
        <v>1107</v>
      </c>
      <c r="H828" s="196">
        <v>2699</v>
      </c>
      <c r="J828" s="237">
        <v>41332</v>
      </c>
      <c r="K828" s="252" t="s">
        <v>1210</v>
      </c>
      <c r="L828" s="196">
        <v>10032.81</v>
      </c>
      <c r="M828" s="105"/>
      <c r="N828" s="86"/>
    </row>
    <row r="829" spans="2:14" ht="15.75" hidden="1" customHeight="1" outlineLevel="1">
      <c r="B829" s="50"/>
      <c r="C829" s="50"/>
      <c r="D829" s="50"/>
      <c r="F829" s="237">
        <v>41307</v>
      </c>
      <c r="G829" s="206" t="s">
        <v>1173</v>
      </c>
      <c r="H829" s="196">
        <v>1618</v>
      </c>
      <c r="J829" s="103"/>
      <c r="K829" s="208"/>
      <c r="L829" s="197"/>
      <c r="M829" s="197"/>
      <c r="N829" s="86"/>
    </row>
    <row r="830" spans="2:14" hidden="1" outlineLevel="1">
      <c r="B830" s="50"/>
      <c r="C830" s="50"/>
      <c r="D830" s="50"/>
      <c r="F830" s="237">
        <v>41307</v>
      </c>
      <c r="G830" s="206" t="s">
        <v>2796</v>
      </c>
      <c r="H830" s="196">
        <v>530</v>
      </c>
      <c r="J830" s="103"/>
      <c r="K830" s="208"/>
      <c r="L830" s="105"/>
      <c r="M830" s="105"/>
      <c r="N830" s="86"/>
    </row>
    <row r="831" spans="2:14" ht="15.75" hidden="1" customHeight="1" outlineLevel="1">
      <c r="B831" s="50"/>
      <c r="C831" s="50"/>
      <c r="D831" s="50"/>
      <c r="F831" s="237">
        <v>41308</v>
      </c>
      <c r="G831" s="206" t="s">
        <v>2799</v>
      </c>
      <c r="H831" s="196">
        <v>2272.4499999999998</v>
      </c>
      <c r="I831" s="204"/>
      <c r="J831" s="103"/>
      <c r="K831" s="208"/>
      <c r="L831" s="105"/>
      <c r="M831" s="105"/>
      <c r="N831" s="86"/>
    </row>
    <row r="832" spans="2:14" hidden="1" outlineLevel="1">
      <c r="B832" s="50"/>
      <c r="C832" s="50"/>
      <c r="D832" s="50"/>
      <c r="F832" s="237">
        <v>41310</v>
      </c>
      <c r="G832" s="206" t="s">
        <v>1179</v>
      </c>
      <c r="H832" s="196">
        <v>300</v>
      </c>
      <c r="I832" s="204"/>
      <c r="J832" s="103"/>
      <c r="K832" s="208"/>
      <c r="L832" s="105"/>
      <c r="M832" s="105"/>
      <c r="N832" s="86"/>
    </row>
    <row r="833" spans="2:14" hidden="1" outlineLevel="1">
      <c r="B833" s="50"/>
      <c r="C833" s="50"/>
      <c r="D833" s="50"/>
      <c r="F833" s="237">
        <v>41320</v>
      </c>
      <c r="G833" s="206" t="s">
        <v>2865</v>
      </c>
      <c r="H833" s="196">
        <v>1000</v>
      </c>
      <c r="I833" s="204"/>
      <c r="J833" s="103"/>
      <c r="K833" s="208"/>
      <c r="L833" s="105"/>
      <c r="M833" s="105"/>
      <c r="N833" s="86"/>
    </row>
    <row r="834" spans="2:14" hidden="1" outlineLevel="1">
      <c r="B834" s="50"/>
      <c r="C834" s="50"/>
      <c r="D834" s="50"/>
      <c r="F834" s="237">
        <v>41321</v>
      </c>
      <c r="G834" s="206" t="s">
        <v>1179</v>
      </c>
      <c r="H834" s="196">
        <v>600</v>
      </c>
      <c r="J834" s="103"/>
      <c r="K834" s="208"/>
      <c r="L834" s="105"/>
      <c r="M834" s="105"/>
    </row>
    <row r="835" spans="2:14" hidden="1" outlineLevel="1">
      <c r="B835" s="50"/>
      <c r="C835" s="50"/>
      <c r="D835" s="50"/>
      <c r="F835" s="237">
        <v>41322</v>
      </c>
      <c r="G835" s="206" t="s">
        <v>2873</v>
      </c>
      <c r="H835" s="196">
        <v>266.5</v>
      </c>
      <c r="J835" s="103"/>
      <c r="K835" s="104"/>
      <c r="L835" s="105"/>
      <c r="M835" s="105"/>
    </row>
    <row r="836" spans="2:14" hidden="1" outlineLevel="1">
      <c r="B836" s="50"/>
      <c r="C836" s="50"/>
      <c r="D836" s="50"/>
      <c r="E836" s="86"/>
      <c r="F836" s="237">
        <v>41328</v>
      </c>
      <c r="G836" s="206" t="s">
        <v>1232</v>
      </c>
      <c r="H836" s="196">
        <v>1.33</v>
      </c>
      <c r="I836" s="204"/>
      <c r="J836" s="103"/>
      <c r="K836" s="104"/>
      <c r="L836" s="105"/>
      <c r="M836" s="105"/>
    </row>
    <row r="837" spans="2:14" hidden="1" outlineLevel="1">
      <c r="B837" s="50"/>
      <c r="C837" s="50"/>
      <c r="D837" s="50"/>
      <c r="F837" s="209"/>
      <c r="G837" s="208"/>
      <c r="H837" s="197"/>
      <c r="I837" s="204"/>
      <c r="J837" s="103"/>
      <c r="K837" s="104"/>
      <c r="L837" s="105"/>
      <c r="M837" s="105"/>
    </row>
    <row r="838" spans="2:14" hidden="1" outlineLevel="1">
      <c r="B838" s="50"/>
      <c r="C838" s="50"/>
      <c r="D838" s="50"/>
      <c r="F838" s="103"/>
      <c r="G838" s="208"/>
      <c r="H838" s="197"/>
      <c r="J838" s="103"/>
      <c r="K838" s="104"/>
      <c r="L838" s="105"/>
      <c r="M838" s="105"/>
    </row>
    <row r="839" spans="2:14" hidden="1" outlineLevel="1">
      <c r="B839" s="50"/>
      <c r="C839" s="50"/>
      <c r="D839" s="50"/>
      <c r="F839" s="103"/>
      <c r="G839" s="208"/>
      <c r="H839" s="105"/>
      <c r="I839" s="204"/>
      <c r="J839" s="103"/>
      <c r="K839" s="104"/>
      <c r="L839" s="105"/>
      <c r="M839" s="105"/>
    </row>
    <row r="840" spans="2:14" hidden="1" outlineLevel="1">
      <c r="B840" s="50"/>
      <c r="C840" s="50"/>
      <c r="D840" s="50"/>
      <c r="F840" s="103"/>
      <c r="G840" s="208"/>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2886</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27">
        <f>D843</f>
        <v>0</v>
      </c>
      <c r="E847" s="227">
        <f>B847+C847-D847</f>
        <v>332</v>
      </c>
      <c r="H847" s="13"/>
      <c r="I847" s="13"/>
    </row>
    <row r="848" spans="2:14" collapsed="1"/>
    <row r="849" spans="2:14">
      <c r="B849" s="2475" t="s">
        <v>2879</v>
      </c>
      <c r="C849" s="2475"/>
      <c r="D849" s="2475"/>
      <c r="E849" s="2475"/>
      <c r="F849" s="2475"/>
      <c r="G849" s="2475"/>
      <c r="H849" s="2475"/>
      <c r="I849" s="2475"/>
      <c r="J849" s="2475"/>
      <c r="K849" s="2475"/>
      <c r="L849" s="2475"/>
      <c r="M849" s="2475"/>
    </row>
    <row r="850" spans="2:14" hidden="1" outlineLevel="1">
      <c r="B850" s="50" t="s">
        <v>115</v>
      </c>
      <c r="C850" s="119" t="s">
        <v>2650</v>
      </c>
      <c r="D850" s="50" t="s">
        <v>2651</v>
      </c>
      <c r="F850" s="2474" t="s">
        <v>1007</v>
      </c>
      <c r="G850" s="2474"/>
      <c r="H850" s="2474"/>
      <c r="J850" s="2474" t="s">
        <v>1026</v>
      </c>
      <c r="K850" s="2474"/>
      <c r="L850" s="2474"/>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70">
        <v>41328</v>
      </c>
      <c r="G852" s="271" t="s">
        <v>2877</v>
      </c>
      <c r="H852" s="241">
        <v>1595</v>
      </c>
      <c r="J852" s="242">
        <v>41361</v>
      </c>
      <c r="K852" s="221" t="s">
        <v>2993</v>
      </c>
      <c r="L852" s="197">
        <v>5478</v>
      </c>
      <c r="M852" s="105"/>
    </row>
    <row r="853" spans="2:14" hidden="1" outlineLevel="1">
      <c r="B853" s="50"/>
      <c r="C853" s="50"/>
      <c r="D853" s="50"/>
      <c r="F853" s="270">
        <v>41329</v>
      </c>
      <c r="G853" s="271" t="s">
        <v>2878</v>
      </c>
      <c r="H853" s="241">
        <v>1671</v>
      </c>
      <c r="I853" s="2"/>
      <c r="J853" s="237"/>
      <c r="K853" s="206"/>
      <c r="L853" s="196"/>
      <c r="M853" s="105"/>
    </row>
    <row r="854" spans="2:14" ht="15.75" hidden="1" customHeight="1" outlineLevel="1">
      <c r="B854" s="50"/>
      <c r="C854" s="50"/>
      <c r="D854" s="50"/>
      <c r="F854" s="270">
        <v>41334</v>
      </c>
      <c r="G854" s="271" t="s">
        <v>2922</v>
      </c>
      <c r="H854" s="241">
        <v>300</v>
      </c>
      <c r="J854" s="103"/>
      <c r="K854" s="208"/>
      <c r="L854" s="197"/>
      <c r="M854" s="105"/>
      <c r="N854" s="86"/>
    </row>
    <row r="855" spans="2:14" hidden="1" outlineLevel="1">
      <c r="B855" s="50"/>
      <c r="C855" s="50"/>
      <c r="D855" s="50"/>
      <c r="F855" s="270">
        <v>41340</v>
      </c>
      <c r="G855" s="271" t="s">
        <v>2932</v>
      </c>
      <c r="H855" s="241">
        <v>517</v>
      </c>
      <c r="J855" s="103"/>
      <c r="K855" s="208"/>
      <c r="L855" s="197"/>
      <c r="M855" s="105"/>
      <c r="N855" s="86"/>
    </row>
    <row r="856" spans="2:14" ht="15.75" hidden="1" customHeight="1" outlineLevel="1">
      <c r="B856" s="50"/>
      <c r="C856" s="50"/>
      <c r="D856" s="50"/>
      <c r="F856" s="270">
        <v>41342</v>
      </c>
      <c r="G856" s="271" t="s">
        <v>2922</v>
      </c>
      <c r="H856" s="241">
        <v>300</v>
      </c>
      <c r="J856" s="103"/>
      <c r="K856" s="208"/>
      <c r="L856" s="197"/>
      <c r="M856" s="197"/>
      <c r="N856" s="86"/>
    </row>
    <row r="857" spans="2:14" hidden="1" outlineLevel="1">
      <c r="B857" s="50"/>
      <c r="C857" s="50"/>
      <c r="D857" s="50"/>
      <c r="F857" s="270">
        <v>41350</v>
      </c>
      <c r="G857" s="271" t="s">
        <v>2966</v>
      </c>
      <c r="H857" s="241">
        <v>795</v>
      </c>
      <c r="J857" s="103"/>
      <c r="K857" s="208"/>
      <c r="L857" s="105"/>
      <c r="M857" s="105"/>
      <c r="N857" s="86"/>
    </row>
    <row r="858" spans="2:14" ht="15.75" hidden="1" customHeight="1" outlineLevel="1">
      <c r="B858" s="50"/>
      <c r="C858" s="50"/>
      <c r="D858" s="50"/>
      <c r="F858" s="270">
        <v>41354</v>
      </c>
      <c r="G858" s="271" t="s">
        <v>2922</v>
      </c>
      <c r="H858" s="241">
        <v>300</v>
      </c>
      <c r="I858" s="204"/>
      <c r="J858" s="103"/>
      <c r="K858" s="208"/>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2973</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27">
        <f>D860</f>
        <v>0</v>
      </c>
      <c r="E864" s="227">
        <f>B864+C864-D864</f>
        <v>386</v>
      </c>
      <c r="H864" s="13"/>
      <c r="I864" s="13"/>
    </row>
    <row r="865" spans="2:14" collapsed="1"/>
    <row r="866" spans="2:14">
      <c r="B866" s="2475" t="s">
        <v>3008</v>
      </c>
      <c r="C866" s="2475"/>
      <c r="D866" s="2475"/>
      <c r="E866" s="2475"/>
      <c r="F866" s="2475"/>
      <c r="G866" s="2475"/>
      <c r="H866" s="2475"/>
      <c r="I866" s="2475"/>
      <c r="J866" s="2475"/>
      <c r="K866" s="2475"/>
      <c r="L866" s="2475"/>
      <c r="M866" s="2475"/>
    </row>
    <row r="867" spans="2:14" hidden="1" outlineLevel="1">
      <c r="B867" s="50" t="s">
        <v>115</v>
      </c>
      <c r="C867" s="119" t="s">
        <v>2650</v>
      </c>
      <c r="D867" s="50" t="s">
        <v>2651</v>
      </c>
      <c r="F867" s="2474" t="s">
        <v>1007</v>
      </c>
      <c r="G867" s="2474"/>
      <c r="H867" s="2474"/>
      <c r="J867" s="2474" t="s">
        <v>1026</v>
      </c>
      <c r="K867" s="2474"/>
      <c r="L867" s="2474"/>
      <c r="M867" s="105"/>
    </row>
    <row r="868" spans="2:14" hidden="1" outlineLevel="1">
      <c r="B868" s="103">
        <v>41387</v>
      </c>
      <c r="C868" s="50" t="s">
        <v>3077</v>
      </c>
      <c r="D868" s="50">
        <v>300</v>
      </c>
      <c r="F868" s="268" t="s">
        <v>115</v>
      </c>
      <c r="G868" s="50" t="s">
        <v>116</v>
      </c>
      <c r="H868" s="50" t="s">
        <v>4</v>
      </c>
      <c r="J868" s="103" t="s">
        <v>115</v>
      </c>
      <c r="K868" s="104" t="s">
        <v>116</v>
      </c>
      <c r="L868" s="105" t="s">
        <v>4</v>
      </c>
      <c r="M868" s="105"/>
    </row>
    <row r="869" spans="2:14" ht="30" hidden="1" outlineLevel="1">
      <c r="B869" s="50"/>
      <c r="C869" s="50"/>
      <c r="D869" s="50"/>
      <c r="F869" s="269">
        <v>41356</v>
      </c>
      <c r="G869" s="272" t="s">
        <v>2197</v>
      </c>
      <c r="H869" s="241">
        <v>285.19</v>
      </c>
      <c r="I869" s="1" t="s">
        <v>2978</v>
      </c>
      <c r="J869" s="273">
        <v>41400</v>
      </c>
      <c r="K869" s="221" t="s">
        <v>2993</v>
      </c>
      <c r="L869" s="214">
        <v>5812.67</v>
      </c>
      <c r="M869" s="105"/>
    </row>
    <row r="870" spans="2:14" hidden="1" outlineLevel="1">
      <c r="B870" s="50"/>
      <c r="C870" s="50"/>
      <c r="D870" s="50"/>
      <c r="F870" s="269">
        <v>41359</v>
      </c>
      <c r="G870" s="272" t="s">
        <v>2974</v>
      </c>
      <c r="H870" s="241">
        <v>1333</v>
      </c>
      <c r="I870" s="1" t="s">
        <v>2976</v>
      </c>
      <c r="J870" s="237"/>
      <c r="K870" s="206"/>
      <c r="L870" s="196"/>
      <c r="M870" s="105"/>
    </row>
    <row r="871" spans="2:14" ht="15.75" hidden="1" customHeight="1" outlineLevel="1">
      <c r="B871" s="50"/>
      <c r="C871" s="50"/>
      <c r="D871" s="50"/>
      <c r="F871" s="269">
        <v>41360</v>
      </c>
      <c r="G871" s="272" t="s">
        <v>1167</v>
      </c>
      <c r="H871" s="241">
        <v>560</v>
      </c>
      <c r="I871" s="1" t="s">
        <v>2977</v>
      </c>
      <c r="J871" s="103"/>
      <c r="K871" s="208"/>
      <c r="L871" s="197"/>
      <c r="M871" s="105"/>
      <c r="N871" s="86"/>
    </row>
    <row r="872" spans="2:14" hidden="1" outlineLevel="1">
      <c r="B872" s="50"/>
      <c r="C872" s="50"/>
      <c r="D872" s="50"/>
      <c r="F872" s="269">
        <v>41361</v>
      </c>
      <c r="G872" s="271" t="s">
        <v>1035</v>
      </c>
      <c r="H872" s="241">
        <v>10.08</v>
      </c>
      <c r="J872" s="103"/>
      <c r="K872" s="208"/>
      <c r="L872" s="197"/>
      <c r="M872" s="105"/>
      <c r="N872" s="86"/>
    </row>
    <row r="873" spans="2:14" ht="15.75" hidden="1" customHeight="1" outlineLevel="1">
      <c r="B873" s="50"/>
      <c r="C873" s="50"/>
      <c r="D873" s="50"/>
      <c r="F873" s="269">
        <v>41360</v>
      </c>
      <c r="G873" s="271" t="s">
        <v>2983</v>
      </c>
      <c r="H873" s="241">
        <v>310</v>
      </c>
      <c r="J873" s="103"/>
      <c r="K873" s="208"/>
      <c r="L873" s="197"/>
      <c r="M873" s="197"/>
      <c r="N873" s="86"/>
    </row>
    <row r="874" spans="2:14" hidden="1" outlineLevel="1">
      <c r="B874" s="50"/>
      <c r="C874" s="50"/>
      <c r="D874" s="50"/>
      <c r="F874" s="269">
        <v>41360</v>
      </c>
      <c r="G874" s="271" t="s">
        <v>2983</v>
      </c>
      <c r="H874" s="241">
        <v>310</v>
      </c>
      <c r="J874" s="103"/>
      <c r="K874" s="208"/>
      <c r="L874" s="105"/>
      <c r="M874" s="105"/>
      <c r="N874" s="86"/>
    </row>
    <row r="875" spans="2:14" ht="15.75" hidden="1" customHeight="1" outlineLevel="1">
      <c r="B875" s="50"/>
      <c r="C875" s="50"/>
      <c r="D875" s="50"/>
      <c r="F875" s="269">
        <v>41360</v>
      </c>
      <c r="G875" s="271" t="s">
        <v>2983</v>
      </c>
      <c r="H875" s="241">
        <v>310</v>
      </c>
      <c r="I875" s="204"/>
      <c r="J875" s="103"/>
      <c r="K875" s="208"/>
      <c r="L875" s="105"/>
      <c r="M875" s="105"/>
      <c r="N875" s="86"/>
    </row>
    <row r="876" spans="2:14" hidden="1" outlineLevel="1">
      <c r="B876" s="50"/>
      <c r="C876" s="50"/>
      <c r="D876" s="50"/>
      <c r="F876" s="269">
        <v>41366</v>
      </c>
      <c r="G876" s="271" t="s">
        <v>1074</v>
      </c>
      <c r="H876" s="197">
        <v>300</v>
      </c>
      <c r="I876" s="204"/>
      <c r="J876" s="103"/>
      <c r="K876" s="208"/>
      <c r="L876" s="105"/>
      <c r="M876" s="105"/>
      <c r="N876" s="86"/>
    </row>
    <row r="877" spans="2:14" hidden="1" outlineLevel="1">
      <c r="B877" s="50"/>
      <c r="C877" s="50"/>
      <c r="D877" s="50"/>
      <c r="F877" s="285">
        <v>41371</v>
      </c>
      <c r="G877" s="286" t="s">
        <v>3036</v>
      </c>
      <c r="H877" s="197">
        <v>300</v>
      </c>
      <c r="I877" s="204"/>
      <c r="J877" s="103"/>
      <c r="K877" s="208"/>
      <c r="L877" s="105"/>
      <c r="M877" s="105"/>
      <c r="N877" s="86"/>
    </row>
    <row r="878" spans="2:14" hidden="1" outlineLevel="1">
      <c r="B878" s="50"/>
      <c r="C878" s="50"/>
      <c r="D878" s="50"/>
      <c r="F878" s="285">
        <v>41376</v>
      </c>
      <c r="G878" s="289" t="s">
        <v>3049</v>
      </c>
      <c r="H878" s="197">
        <v>5.15</v>
      </c>
      <c r="J878" s="103"/>
      <c r="K878" s="208"/>
      <c r="L878" s="105"/>
      <c r="M878" s="105"/>
    </row>
    <row r="879" spans="2:14" hidden="1" outlineLevel="1">
      <c r="B879" s="50"/>
      <c r="C879" s="50"/>
      <c r="D879" s="50"/>
      <c r="F879" s="285">
        <v>41376</v>
      </c>
      <c r="G879" s="289" t="s">
        <v>3049</v>
      </c>
      <c r="H879" s="197">
        <v>515</v>
      </c>
      <c r="J879" s="103"/>
      <c r="K879" s="104"/>
      <c r="L879" s="105"/>
      <c r="M879" s="105"/>
    </row>
    <row r="880" spans="2:14" hidden="1" outlineLevel="1">
      <c r="B880" s="50"/>
      <c r="C880" s="50"/>
      <c r="D880" s="50"/>
      <c r="E880" s="86"/>
      <c r="F880" s="285">
        <v>41381</v>
      </c>
      <c r="G880" s="286" t="s">
        <v>3058</v>
      </c>
      <c r="H880" s="197">
        <v>1273</v>
      </c>
      <c r="I880" s="215"/>
      <c r="J880" s="103"/>
      <c r="K880" s="104"/>
      <c r="L880" s="105"/>
      <c r="M880" s="105"/>
    </row>
    <row r="881" spans="2:13" hidden="1" outlineLevel="1">
      <c r="B881" s="50"/>
      <c r="C881" s="50"/>
      <c r="D881" s="50"/>
      <c r="F881" s="285">
        <v>41382</v>
      </c>
      <c r="G881" s="286" t="s">
        <v>3059</v>
      </c>
      <c r="H881" s="197">
        <v>300</v>
      </c>
      <c r="I881" s="215"/>
      <c r="J881" s="103"/>
      <c r="K881" s="104"/>
      <c r="L881" s="105"/>
      <c r="M881" s="105"/>
    </row>
    <row r="882" spans="2:13" hidden="1" outlineLevel="1">
      <c r="B882" s="50"/>
      <c r="C882" s="50"/>
      <c r="D882" s="50"/>
      <c r="F882" s="285">
        <v>41387</v>
      </c>
      <c r="G882" s="286" t="s">
        <v>1232</v>
      </c>
      <c r="H882" s="239">
        <v>1.25</v>
      </c>
      <c r="I882" s="2"/>
      <c r="J882" s="103"/>
      <c r="K882" s="104"/>
      <c r="L882" s="105"/>
      <c r="M882" s="105"/>
    </row>
    <row r="883" spans="2:13" hidden="1" outlineLevel="1">
      <c r="B883" s="50"/>
      <c r="C883" s="50"/>
      <c r="D883" s="50"/>
      <c r="F883" s="103"/>
      <c r="G883" s="208"/>
      <c r="H883" s="105"/>
      <c r="I883" s="215"/>
      <c r="J883" s="103"/>
      <c r="K883" s="104"/>
      <c r="L883" s="105"/>
      <c r="M883" s="105"/>
    </row>
    <row r="884" spans="2:13" hidden="1" outlineLevel="1">
      <c r="B884" s="50"/>
      <c r="C884" s="50"/>
      <c r="D884" s="50"/>
      <c r="F884" s="103"/>
      <c r="G884" s="208"/>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3079</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27">
        <v>300</v>
      </c>
      <c r="E891" s="227">
        <f>B891+C891-D891</f>
        <v>143</v>
      </c>
      <c r="H891" s="13"/>
      <c r="I891" s="13"/>
    </row>
    <row r="892" spans="2:13" collapsed="1"/>
    <row r="893" spans="2:13">
      <c r="B893" s="2475" t="s">
        <v>3078</v>
      </c>
      <c r="C893" s="2475"/>
      <c r="D893" s="2475"/>
      <c r="E893" s="2475"/>
      <c r="F893" s="2475"/>
      <c r="G893" s="2475"/>
      <c r="H893" s="2475"/>
      <c r="I893" s="2475"/>
      <c r="J893" s="2475"/>
      <c r="K893" s="2475"/>
      <c r="L893" s="2475"/>
      <c r="M893" s="2475"/>
    </row>
    <row r="894" spans="2:13" hidden="1" outlineLevel="1">
      <c r="B894" s="50" t="s">
        <v>115</v>
      </c>
      <c r="C894" s="119" t="s">
        <v>2650</v>
      </c>
      <c r="D894" s="50" t="s">
        <v>2651</v>
      </c>
      <c r="F894" s="2474" t="s">
        <v>1007</v>
      </c>
      <c r="G894" s="2474"/>
      <c r="H894" s="2474"/>
      <c r="J894" s="2474" t="s">
        <v>1026</v>
      </c>
      <c r="K894" s="2474"/>
      <c r="L894" s="2474"/>
      <c r="M894" s="105"/>
    </row>
    <row r="895" spans="2:13" hidden="1" outlineLevel="1">
      <c r="B895" s="103"/>
      <c r="C895" s="50"/>
      <c r="D895" s="50"/>
      <c r="F895" s="268" t="s">
        <v>115</v>
      </c>
      <c r="G895" s="50" t="s">
        <v>116</v>
      </c>
      <c r="H895" s="50" t="s">
        <v>4</v>
      </c>
      <c r="J895" s="103" t="s">
        <v>115</v>
      </c>
      <c r="K895" s="104" t="s">
        <v>116</v>
      </c>
      <c r="L895" s="105" t="s">
        <v>4</v>
      </c>
      <c r="M895" s="105"/>
    </row>
    <row r="896" spans="2:13" hidden="1" outlineLevel="1">
      <c r="B896" s="50"/>
      <c r="C896" s="50"/>
      <c r="D896" s="50"/>
      <c r="F896" s="285">
        <v>41393</v>
      </c>
      <c r="G896" s="272" t="s">
        <v>3089</v>
      </c>
      <c r="H896" s="241">
        <v>642.95000000000005</v>
      </c>
      <c r="J896" s="285">
        <v>41401</v>
      </c>
      <c r="K896" s="206" t="s">
        <v>3124</v>
      </c>
      <c r="L896" s="196">
        <v>1145.7</v>
      </c>
      <c r="M896" s="105"/>
    </row>
    <row r="897" spans="2:14" ht="30" hidden="1" outlineLevel="1">
      <c r="B897" s="50"/>
      <c r="C897" s="50"/>
      <c r="D897" s="50"/>
      <c r="F897" s="285">
        <v>41394</v>
      </c>
      <c r="G897" s="272" t="s">
        <v>1074</v>
      </c>
      <c r="H897" s="197">
        <v>600</v>
      </c>
      <c r="J897" s="276">
        <v>41428</v>
      </c>
      <c r="K897" s="223" t="s">
        <v>2993</v>
      </c>
      <c r="L897" s="239">
        <v>1857.25</v>
      </c>
      <c r="M897" s="105"/>
    </row>
    <row r="898" spans="2:14" ht="15.75" hidden="1" customHeight="1" outlineLevel="1">
      <c r="B898" s="50"/>
      <c r="C898" s="50"/>
      <c r="D898" s="50"/>
      <c r="F898" s="285">
        <v>41403</v>
      </c>
      <c r="G898" s="272" t="s">
        <v>2156</v>
      </c>
      <c r="H898" s="197">
        <v>300</v>
      </c>
      <c r="J898" s="103"/>
      <c r="K898" s="208"/>
      <c r="L898" s="197"/>
      <c r="M898" s="105"/>
      <c r="N898" s="86"/>
    </row>
    <row r="899" spans="2:14" hidden="1" outlineLevel="1">
      <c r="B899" s="50"/>
      <c r="C899" s="50"/>
      <c r="D899" s="50"/>
      <c r="F899" s="285">
        <v>41412</v>
      </c>
      <c r="G899" s="271" t="s">
        <v>526</v>
      </c>
      <c r="H899" s="197">
        <v>275</v>
      </c>
      <c r="J899" s="103"/>
      <c r="K899" s="208"/>
      <c r="L899" s="197"/>
      <c r="M899" s="105"/>
      <c r="N899" s="86"/>
    </row>
    <row r="900" spans="2:14" ht="15.75" hidden="1" customHeight="1" outlineLevel="1">
      <c r="B900" s="50"/>
      <c r="C900" s="50"/>
      <c r="D900" s="50"/>
      <c r="F900" s="285">
        <v>41412</v>
      </c>
      <c r="G900" s="271" t="s">
        <v>1254</v>
      </c>
      <c r="H900" s="197">
        <v>435</v>
      </c>
      <c r="J900" s="103"/>
      <c r="K900" s="208"/>
      <c r="L900" s="197"/>
      <c r="M900" s="197"/>
      <c r="N900" s="86"/>
    </row>
    <row r="901" spans="2:14" hidden="1" outlineLevel="1">
      <c r="B901" s="50"/>
      <c r="C901" s="50"/>
      <c r="D901" s="50"/>
      <c r="F901" s="285">
        <v>41414</v>
      </c>
      <c r="G901" s="286" t="s">
        <v>2156</v>
      </c>
      <c r="H901" s="239">
        <v>300</v>
      </c>
      <c r="J901" s="103"/>
      <c r="K901" s="208"/>
      <c r="L901" s="105"/>
      <c r="M901" s="105"/>
      <c r="N901" s="86"/>
    </row>
    <row r="902" spans="2:14" ht="15.75" hidden="1" customHeight="1" outlineLevel="1">
      <c r="B902" s="50"/>
      <c r="C902" s="50"/>
      <c r="D902" s="50"/>
      <c r="F902" s="285">
        <v>41415</v>
      </c>
      <c r="G902" s="236" t="s">
        <v>3147</v>
      </c>
      <c r="H902" s="239">
        <v>450</v>
      </c>
      <c r="I902" s="204"/>
      <c r="J902" s="103"/>
      <c r="K902" s="208"/>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3080</v>
      </c>
      <c r="H906" s="2"/>
    </row>
    <row r="907" spans="2:14" ht="30" hidden="1" outlineLevel="1">
      <c r="B907" s="120" t="s">
        <v>1039</v>
      </c>
      <c r="C907" s="121" t="s">
        <v>1040</v>
      </c>
      <c r="D907" s="121" t="s">
        <v>1041</v>
      </c>
      <c r="E907" s="122" t="s">
        <v>1042</v>
      </c>
      <c r="G907" s="1" t="s">
        <v>1023</v>
      </c>
      <c r="H907" s="2">
        <f>H904-L904</f>
        <v>0</v>
      </c>
      <c r="I907" s="200" t="s">
        <v>3151</v>
      </c>
      <c r="J907" s="2"/>
      <c r="K907" s="2"/>
    </row>
    <row r="908" spans="2:14" hidden="1" outlineLevel="1">
      <c r="B908" s="123">
        <v>143</v>
      </c>
      <c r="C908" s="123">
        <v>36</v>
      </c>
      <c r="D908" s="227"/>
      <c r="E908" s="227">
        <f>B908+C908-D908</f>
        <v>179</v>
      </c>
      <c r="H908" s="13"/>
      <c r="I908" s="13"/>
    </row>
    <row r="909" spans="2:14" collapsed="1">
      <c r="I909" s="2"/>
    </row>
    <row r="910" spans="2:14">
      <c r="B910" s="2475" t="s">
        <v>3149</v>
      </c>
      <c r="C910" s="2475"/>
      <c r="D910" s="2475"/>
      <c r="E910" s="2475"/>
      <c r="F910" s="2475"/>
      <c r="G910" s="2475"/>
      <c r="H910" s="2475"/>
      <c r="I910" s="2475"/>
      <c r="J910" s="2475"/>
      <c r="K910" s="2475"/>
      <c r="L910" s="2475"/>
      <c r="M910" s="2475"/>
    </row>
    <row r="911" spans="2:14" hidden="1" outlineLevel="1">
      <c r="B911" s="50" t="s">
        <v>115</v>
      </c>
      <c r="C911" s="119" t="s">
        <v>2650</v>
      </c>
      <c r="D911" s="50" t="s">
        <v>2651</v>
      </c>
      <c r="F911" s="2474" t="s">
        <v>1007</v>
      </c>
      <c r="G911" s="2474"/>
      <c r="H911" s="2474"/>
      <c r="J911" s="2474" t="s">
        <v>1026</v>
      </c>
      <c r="K911" s="2474"/>
      <c r="L911" s="2474"/>
      <c r="M911" s="105"/>
    </row>
    <row r="912" spans="2:14" hidden="1" outlineLevel="1">
      <c r="B912" s="103"/>
      <c r="C912" s="50"/>
      <c r="D912" s="50"/>
      <c r="F912" s="268" t="s">
        <v>115</v>
      </c>
      <c r="G912" s="50" t="s">
        <v>116</v>
      </c>
      <c r="H912" s="50" t="s">
        <v>4</v>
      </c>
      <c r="J912" s="103" t="s">
        <v>115</v>
      </c>
      <c r="K912" s="104" t="s">
        <v>116</v>
      </c>
      <c r="L912" s="105" t="s">
        <v>4</v>
      </c>
      <c r="M912" s="105"/>
    </row>
    <row r="913" spans="2:14" ht="30" hidden="1" outlineLevel="1">
      <c r="B913" s="50"/>
      <c r="C913" s="50"/>
      <c r="D913" s="50"/>
      <c r="F913" s="285">
        <v>41419</v>
      </c>
      <c r="G913" s="272" t="s">
        <v>3154</v>
      </c>
      <c r="H913" s="241">
        <v>298</v>
      </c>
      <c r="J913" s="285">
        <v>41449</v>
      </c>
      <c r="K913" s="317" t="s">
        <v>3254</v>
      </c>
      <c r="L913" s="13">
        <v>6578.72</v>
      </c>
      <c r="M913" s="105"/>
    </row>
    <row r="914" spans="2:14" hidden="1" outlineLevel="1">
      <c r="B914" s="50"/>
      <c r="C914" s="50"/>
      <c r="D914" s="50"/>
      <c r="F914" s="285">
        <v>41419</v>
      </c>
      <c r="G914" s="272" t="s">
        <v>1286</v>
      </c>
      <c r="H914" s="241">
        <v>1440</v>
      </c>
      <c r="J914" s="237"/>
      <c r="K914" s="206"/>
      <c r="L914" s="196"/>
      <c r="M914" s="105"/>
    </row>
    <row r="915" spans="2:14" ht="15.75" hidden="1" customHeight="1" outlineLevel="1">
      <c r="B915" s="50"/>
      <c r="C915" s="50"/>
      <c r="D915" s="50"/>
      <c r="F915" s="285">
        <v>41419</v>
      </c>
      <c r="G915" s="272" t="s">
        <v>3155</v>
      </c>
      <c r="H915" s="241">
        <v>439</v>
      </c>
      <c r="J915" s="103"/>
      <c r="K915" s="208"/>
      <c r="L915" s="197"/>
      <c r="M915" s="105"/>
      <c r="N915" s="86"/>
    </row>
    <row r="916" spans="2:14" hidden="1" outlineLevel="1">
      <c r="B916" s="50"/>
      <c r="C916" s="50"/>
      <c r="D916" s="50"/>
      <c r="F916" s="285">
        <v>41420</v>
      </c>
      <c r="G916" s="271" t="s">
        <v>3163</v>
      </c>
      <c r="H916" s="241">
        <v>459.36</v>
      </c>
      <c r="J916" s="103"/>
      <c r="K916" s="208"/>
      <c r="L916" s="197"/>
      <c r="M916" s="105"/>
      <c r="N916" s="86"/>
    </row>
    <row r="917" spans="2:14" ht="15.75" hidden="1" customHeight="1" outlineLevel="1">
      <c r="B917" s="50"/>
      <c r="C917" s="50"/>
      <c r="D917" s="50"/>
      <c r="F917" s="285">
        <v>41423</v>
      </c>
      <c r="G917" s="271" t="s">
        <v>1179</v>
      </c>
      <c r="H917" s="241">
        <v>300</v>
      </c>
      <c r="I917" s="2"/>
      <c r="J917" s="103"/>
      <c r="K917" s="208"/>
      <c r="L917" s="197"/>
      <c r="M917" s="197"/>
      <c r="N917" s="86"/>
    </row>
    <row r="918" spans="2:14" hidden="1" outlineLevel="1">
      <c r="B918" s="50"/>
      <c r="C918" s="50"/>
      <c r="D918" s="50"/>
      <c r="F918" s="302">
        <v>41424</v>
      </c>
      <c r="G918" s="303" t="s">
        <v>3163</v>
      </c>
      <c r="H918" s="241">
        <v>459.36</v>
      </c>
      <c r="J918" s="103"/>
      <c r="K918" s="208"/>
      <c r="L918" s="105"/>
      <c r="M918" s="105"/>
      <c r="N918" s="86"/>
    </row>
    <row r="919" spans="2:14" ht="15.75" hidden="1" customHeight="1" outlineLevel="1">
      <c r="B919" s="50"/>
      <c r="C919" s="50"/>
      <c r="D919" s="50"/>
      <c r="F919" s="302">
        <v>41429</v>
      </c>
      <c r="G919" s="304" t="s">
        <v>1149</v>
      </c>
      <c r="H919" s="380">
        <v>300</v>
      </c>
      <c r="I919" s="204"/>
      <c r="J919" s="103"/>
      <c r="K919" s="208"/>
      <c r="L919" s="105"/>
      <c r="M919" s="105"/>
      <c r="N919" s="86"/>
    </row>
    <row r="920" spans="2:14" ht="15.75" hidden="1" customHeight="1" outlineLevel="1">
      <c r="B920" s="50"/>
      <c r="C920" s="50"/>
      <c r="D920" s="50"/>
      <c r="F920" s="285">
        <v>41433</v>
      </c>
      <c r="G920" s="304" t="s">
        <v>247</v>
      </c>
      <c r="H920" s="380">
        <v>1391</v>
      </c>
      <c r="I920" s="204"/>
      <c r="J920" s="103"/>
      <c r="K920" s="208"/>
      <c r="L920" s="105"/>
      <c r="M920" s="105"/>
      <c r="N920" s="86"/>
    </row>
    <row r="921" spans="2:14" ht="15.75" hidden="1" customHeight="1" outlineLevel="1">
      <c r="B921" s="50"/>
      <c r="C921" s="50"/>
      <c r="D921" s="50"/>
      <c r="F921" s="285">
        <v>41437</v>
      </c>
      <c r="G921" s="304" t="s">
        <v>3226</v>
      </c>
      <c r="H921" s="380">
        <v>553</v>
      </c>
      <c r="I921" s="204"/>
      <c r="J921" s="103"/>
      <c r="K921" s="208"/>
      <c r="L921" s="105"/>
      <c r="M921" s="105"/>
      <c r="N921" s="86"/>
    </row>
    <row r="922" spans="2:14" ht="15.75" hidden="1" customHeight="1" outlineLevel="1">
      <c r="B922" s="50"/>
      <c r="C922" s="50"/>
      <c r="D922" s="50"/>
      <c r="F922" s="285">
        <v>41437</v>
      </c>
      <c r="G922" s="304" t="s">
        <v>2922</v>
      </c>
      <c r="H922" s="380">
        <v>300</v>
      </c>
      <c r="I922" s="204"/>
      <c r="J922" s="103"/>
      <c r="K922" s="208"/>
      <c r="L922" s="105"/>
      <c r="M922" s="105"/>
      <c r="N922" s="86"/>
    </row>
    <row r="923" spans="2:14" ht="15.75" hidden="1" customHeight="1" outlineLevel="1">
      <c r="B923" s="50"/>
      <c r="C923" s="50"/>
      <c r="D923" s="50"/>
      <c r="F923" s="285">
        <v>41440</v>
      </c>
      <c r="G923" s="304" t="s">
        <v>3227</v>
      </c>
      <c r="H923" s="380">
        <v>364</v>
      </c>
      <c r="I923" s="204"/>
      <c r="J923" s="103"/>
      <c r="K923" s="208"/>
      <c r="L923" s="105"/>
      <c r="M923" s="105"/>
      <c r="N923" s="86"/>
    </row>
    <row r="924" spans="2:14" ht="15.75" hidden="1" customHeight="1" outlineLevel="1">
      <c r="B924" s="50"/>
      <c r="C924" s="50"/>
      <c r="D924" s="50"/>
      <c r="F924" s="302">
        <v>41442</v>
      </c>
      <c r="G924" s="310" t="s">
        <v>3239</v>
      </c>
      <c r="H924" s="381">
        <v>275</v>
      </c>
      <c r="I924" s="204"/>
      <c r="J924" s="103"/>
      <c r="K924" s="208"/>
      <c r="L924" s="105"/>
      <c r="M924" s="105"/>
      <c r="N924" s="86"/>
    </row>
    <row r="925" spans="2:14" ht="15.75" hidden="1" customHeight="1" outlineLevel="1">
      <c r="B925" s="50"/>
      <c r="C925" s="50"/>
      <c r="D925" s="50"/>
      <c r="F925" s="285"/>
      <c r="G925" s="304"/>
      <c r="H925" s="313"/>
      <c r="I925" s="204"/>
      <c r="J925" s="103"/>
      <c r="K925" s="208"/>
      <c r="L925" s="105"/>
      <c r="M925" s="105"/>
      <c r="N925" s="86"/>
    </row>
    <row r="926" spans="2:14" ht="15.75" hidden="1" customHeight="1" outlineLevel="1">
      <c r="B926" s="50"/>
      <c r="C926" s="50"/>
      <c r="D926" s="50"/>
      <c r="F926" s="285"/>
      <c r="G926" s="304"/>
      <c r="H926" s="313"/>
      <c r="I926" s="204"/>
      <c r="J926" s="103"/>
      <c r="K926" s="208"/>
      <c r="L926" s="105"/>
      <c r="M926" s="105"/>
      <c r="N926" s="86"/>
    </row>
    <row r="927" spans="2:14" ht="15.75" hidden="1" customHeight="1" outlineLevel="1">
      <c r="B927" s="50"/>
      <c r="C927" s="50"/>
      <c r="D927" s="50"/>
      <c r="F927" s="285"/>
      <c r="G927" s="304"/>
      <c r="H927" s="313"/>
      <c r="I927" s="204"/>
      <c r="J927" s="103"/>
      <c r="K927" s="208"/>
      <c r="L927" s="105"/>
      <c r="M927" s="105"/>
      <c r="N927" s="86"/>
    </row>
    <row r="928" spans="2:14" hidden="1" outlineLevel="1">
      <c r="B928" s="50"/>
      <c r="C928" s="50"/>
      <c r="D928" s="50"/>
      <c r="F928" s="314"/>
      <c r="G928" s="315"/>
      <c r="H928" s="316"/>
      <c r="J928" s="50"/>
      <c r="K928" s="50"/>
      <c r="L928" s="50"/>
      <c r="M928" s="50"/>
    </row>
    <row r="929" spans="2:14" hidden="1" outlineLevel="1">
      <c r="B929" s="83"/>
      <c r="C929" s="83" t="s">
        <v>195</v>
      </c>
      <c r="D929" s="84">
        <f>SUM(D912:D928)</f>
        <v>0</v>
      </c>
      <c r="F929" s="311"/>
      <c r="G929" s="311" t="s">
        <v>195</v>
      </c>
      <c r="H929" s="312">
        <f>SUM(H913:H928)</f>
        <v>6578.72</v>
      </c>
      <c r="J929" s="83"/>
      <c r="K929" s="83" t="s">
        <v>195</v>
      </c>
      <c r="L929" s="84">
        <f>SUM(L913:L928)</f>
        <v>6578.72</v>
      </c>
      <c r="M929" s="48">
        <f>SUM(M915:M928)</f>
        <v>0</v>
      </c>
    </row>
    <row r="930" spans="2:14" hidden="1" outlineLevel="1">
      <c r="H930" s="2"/>
    </row>
    <row r="931" spans="2:14" ht="15.75" hidden="1" outlineLevel="1" thickBot="1">
      <c r="B931" s="97" t="s">
        <v>3150</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27"/>
      <c r="E933" s="227">
        <f>B933+C933-D933</f>
        <v>245</v>
      </c>
      <c r="I933" s="13"/>
    </row>
    <row r="934" spans="2:14" collapsed="1"/>
    <row r="935" spans="2:14">
      <c r="B935" s="2475" t="s">
        <v>3245</v>
      </c>
      <c r="C935" s="2475"/>
      <c r="D935" s="2475"/>
      <c r="E935" s="2475"/>
      <c r="F935" s="2475"/>
      <c r="G935" s="2475"/>
      <c r="H935" s="2475"/>
      <c r="I935" s="2475"/>
      <c r="J935" s="2475"/>
      <c r="K935" s="2475"/>
      <c r="L935" s="2475"/>
      <c r="M935" s="2475"/>
    </row>
    <row r="936" spans="2:14" hidden="1" outlineLevel="1">
      <c r="B936" s="50" t="s">
        <v>115</v>
      </c>
      <c r="C936" s="119" t="s">
        <v>2650</v>
      </c>
      <c r="D936" s="50" t="s">
        <v>2651</v>
      </c>
      <c r="F936" s="2474" t="s">
        <v>1007</v>
      </c>
      <c r="G936" s="2474"/>
      <c r="H936" s="2474"/>
      <c r="J936" s="2474" t="s">
        <v>1026</v>
      </c>
      <c r="K936" s="2474"/>
      <c r="L936" s="2474"/>
      <c r="M936" s="105"/>
    </row>
    <row r="937" spans="2:14" hidden="1" outlineLevel="1">
      <c r="B937" s="103"/>
      <c r="C937" s="50"/>
      <c r="D937" s="50"/>
      <c r="F937" s="268" t="s">
        <v>115</v>
      </c>
      <c r="G937" s="50" t="s">
        <v>116</v>
      </c>
      <c r="H937" s="50" t="s">
        <v>4</v>
      </c>
      <c r="J937" s="103" t="s">
        <v>115</v>
      </c>
      <c r="K937" s="104" t="s">
        <v>116</v>
      </c>
      <c r="L937" s="105" t="s">
        <v>4</v>
      </c>
      <c r="M937" s="105"/>
    </row>
    <row r="938" spans="2:14" ht="30" hidden="1" outlineLevel="1">
      <c r="B938" s="50"/>
      <c r="C938" s="50"/>
      <c r="D938" s="50"/>
      <c r="F938" s="285">
        <v>41448</v>
      </c>
      <c r="G938" s="241" t="s">
        <v>122</v>
      </c>
      <c r="H938" s="197">
        <v>295</v>
      </c>
      <c r="J938" s="369">
        <v>41487</v>
      </c>
      <c r="K938" s="221" t="s">
        <v>2993</v>
      </c>
      <c r="L938" s="214">
        <v>12983.07</v>
      </c>
      <c r="M938" s="105"/>
    </row>
    <row r="939" spans="2:14" hidden="1" outlineLevel="1">
      <c r="B939" s="50"/>
      <c r="C939" s="50"/>
      <c r="D939" s="50"/>
      <c r="F939" s="285">
        <v>41448</v>
      </c>
      <c r="G939" s="271" t="s">
        <v>2922</v>
      </c>
      <c r="H939" s="197">
        <v>300</v>
      </c>
      <c r="J939" s="237"/>
      <c r="K939" s="206"/>
      <c r="L939" s="196"/>
      <c r="M939" s="105"/>
    </row>
    <row r="940" spans="2:14" ht="15.75" hidden="1" customHeight="1" outlineLevel="1">
      <c r="B940" s="50"/>
      <c r="C940" s="50"/>
      <c r="D940" s="50"/>
      <c r="F940" s="285">
        <v>41452</v>
      </c>
      <c r="G940" s="271" t="s">
        <v>2922</v>
      </c>
      <c r="H940" s="197">
        <v>600</v>
      </c>
      <c r="J940" s="103"/>
      <c r="K940" s="208"/>
      <c r="L940" s="197"/>
      <c r="M940" s="105"/>
      <c r="N940" s="86"/>
    </row>
    <row r="941" spans="2:14" hidden="1" outlineLevel="1">
      <c r="B941" s="50"/>
      <c r="C941" s="50"/>
      <c r="D941" s="50"/>
      <c r="F941" s="345">
        <v>41454</v>
      </c>
      <c r="G941" s="271" t="s">
        <v>3154</v>
      </c>
      <c r="H941" s="197">
        <v>725</v>
      </c>
      <c r="J941" s="103"/>
      <c r="K941" s="208"/>
      <c r="L941" s="197"/>
      <c r="M941" s="105"/>
      <c r="N941" s="86"/>
    </row>
    <row r="942" spans="2:14" ht="15.75" hidden="1" customHeight="1" outlineLevel="1">
      <c r="B942" s="50"/>
      <c r="C942" s="50"/>
      <c r="D942" s="50"/>
      <c r="F942" s="345">
        <v>41455</v>
      </c>
      <c r="G942" s="271" t="s">
        <v>3268</v>
      </c>
      <c r="H942" s="197">
        <v>375</v>
      </c>
      <c r="I942" s="2"/>
      <c r="J942" s="103"/>
      <c r="K942" s="208"/>
      <c r="L942" s="197"/>
      <c r="M942" s="197"/>
      <c r="N942" s="86"/>
    </row>
    <row r="943" spans="2:14" hidden="1" outlineLevel="1">
      <c r="B943" s="50"/>
      <c r="C943" s="50"/>
      <c r="D943" s="50"/>
      <c r="F943" s="345">
        <v>41461</v>
      </c>
      <c r="G943" s="271" t="s">
        <v>3326</v>
      </c>
      <c r="H943" s="197">
        <v>289</v>
      </c>
      <c r="J943" s="103"/>
      <c r="K943" s="208"/>
      <c r="L943" s="105"/>
      <c r="M943" s="105"/>
      <c r="N943" s="86"/>
    </row>
    <row r="944" spans="2:14" ht="15.75" hidden="1" customHeight="1" outlineLevel="1">
      <c r="B944" s="50"/>
      <c r="C944" s="50"/>
      <c r="D944" s="50"/>
      <c r="F944" s="302">
        <v>41462</v>
      </c>
      <c r="G944" s="310" t="s">
        <v>3328</v>
      </c>
      <c r="H944" s="367">
        <v>1319</v>
      </c>
      <c r="I944" s="204"/>
      <c r="J944" s="103"/>
      <c r="K944" s="208"/>
      <c r="L944" s="105"/>
      <c r="M944" s="105"/>
      <c r="N944" s="86"/>
    </row>
    <row r="945" spans="2:14" ht="15.75" hidden="1" customHeight="1" outlineLevel="1">
      <c r="B945" s="50"/>
      <c r="C945" s="50"/>
      <c r="D945" s="50"/>
      <c r="F945" s="285">
        <v>41463</v>
      </c>
      <c r="G945" s="368" t="s">
        <v>2922</v>
      </c>
      <c r="H945" s="313">
        <v>600</v>
      </c>
      <c r="I945" s="204"/>
      <c r="J945" s="103"/>
      <c r="K945" s="208"/>
      <c r="L945" s="105"/>
      <c r="M945" s="105"/>
      <c r="N945" s="86"/>
    </row>
    <row r="946" spans="2:14" ht="15.75" hidden="1" customHeight="1" outlineLevel="1">
      <c r="B946" s="50"/>
      <c r="C946" s="50"/>
      <c r="D946" s="50"/>
      <c r="F946" s="269">
        <v>41468</v>
      </c>
      <c r="G946" s="280" t="s">
        <v>3364</v>
      </c>
      <c r="H946" s="358">
        <v>459.61</v>
      </c>
      <c r="I946" s="204"/>
      <c r="J946" s="103"/>
      <c r="K946" s="208"/>
      <c r="L946" s="105"/>
      <c r="M946" s="105"/>
      <c r="N946" s="86"/>
    </row>
    <row r="947" spans="2:14" ht="15.75" hidden="1" customHeight="1" outlineLevel="1">
      <c r="B947" s="50"/>
      <c r="C947" s="50"/>
      <c r="D947" s="50"/>
      <c r="F947" s="269">
        <v>41469</v>
      </c>
      <c r="G947" s="280" t="s">
        <v>3348</v>
      </c>
      <c r="H947" s="313">
        <v>380</v>
      </c>
      <c r="I947" s="204"/>
      <c r="J947" s="103"/>
      <c r="K947" s="208"/>
      <c r="L947" s="105"/>
      <c r="M947" s="105"/>
      <c r="N947" s="86"/>
    </row>
    <row r="948" spans="2:14" ht="15.75" hidden="1" customHeight="1" outlineLevel="1">
      <c r="B948" s="50"/>
      <c r="C948" s="50"/>
      <c r="D948" s="50"/>
      <c r="F948" s="269">
        <v>41469</v>
      </c>
      <c r="G948" s="304" t="s">
        <v>1168</v>
      </c>
      <c r="H948" s="313">
        <v>724</v>
      </c>
      <c r="I948" s="204"/>
      <c r="J948" s="103"/>
      <c r="K948" s="208"/>
      <c r="L948" s="105"/>
      <c r="M948" s="105"/>
      <c r="N948" s="86"/>
    </row>
    <row r="949" spans="2:14" ht="15.75" hidden="1" customHeight="1" outlineLevel="1">
      <c r="B949" s="50"/>
      <c r="C949" s="50"/>
      <c r="D949" s="50"/>
      <c r="F949" s="269">
        <v>41469</v>
      </c>
      <c r="G949" s="304" t="s">
        <v>1168</v>
      </c>
      <c r="H949" s="313">
        <v>680</v>
      </c>
      <c r="I949" s="204"/>
      <c r="J949" s="103"/>
      <c r="K949" s="208"/>
      <c r="L949" s="105"/>
      <c r="M949" s="105"/>
      <c r="N949" s="86"/>
    </row>
    <row r="950" spans="2:14" ht="15.75" hidden="1" customHeight="1" outlineLevel="1">
      <c r="B950" s="50"/>
      <c r="C950" s="50"/>
      <c r="D950" s="50"/>
      <c r="F950" s="269">
        <v>41469</v>
      </c>
      <c r="G950" s="304" t="s">
        <v>1168</v>
      </c>
      <c r="H950" s="313">
        <v>515</v>
      </c>
      <c r="I950" s="204"/>
      <c r="J950" s="103"/>
      <c r="K950" s="208"/>
      <c r="L950" s="105"/>
      <c r="M950" s="105"/>
      <c r="N950" s="86"/>
    </row>
    <row r="951" spans="2:14" ht="15.75" hidden="1" customHeight="1" outlineLevel="1">
      <c r="B951" s="50"/>
      <c r="C951" s="50"/>
      <c r="D951" s="50"/>
      <c r="F951" s="269">
        <v>41469</v>
      </c>
      <c r="G951" s="304" t="s">
        <v>3349</v>
      </c>
      <c r="H951" s="313">
        <v>3516</v>
      </c>
      <c r="I951" s="204"/>
      <c r="J951" s="103"/>
      <c r="K951" s="208"/>
      <c r="L951" s="105"/>
      <c r="M951" s="105"/>
      <c r="N951" s="86"/>
    </row>
    <row r="952" spans="2:14" ht="15.75" hidden="1" customHeight="1" outlineLevel="1">
      <c r="B952" s="50"/>
      <c r="C952" s="50"/>
      <c r="D952" s="50"/>
      <c r="F952" s="269">
        <v>41471</v>
      </c>
      <c r="G952" s="368" t="s">
        <v>2922</v>
      </c>
      <c r="H952" s="313">
        <v>300</v>
      </c>
      <c r="I952" s="204"/>
      <c r="J952" s="103"/>
      <c r="K952" s="208"/>
      <c r="L952" s="105"/>
      <c r="M952" s="105"/>
      <c r="N952" s="86"/>
    </row>
    <row r="953" spans="2:14" hidden="1" outlineLevel="1">
      <c r="B953" s="50"/>
      <c r="C953" s="50"/>
      <c r="D953" s="50"/>
      <c r="F953" s="285">
        <v>41475</v>
      </c>
      <c r="G953" s="379" t="s">
        <v>2922</v>
      </c>
      <c r="H953" s="313">
        <v>450</v>
      </c>
      <c r="J953" s="50"/>
      <c r="K953" s="50"/>
      <c r="L953" s="50"/>
      <c r="M953" s="50"/>
    </row>
    <row r="954" spans="2:14" hidden="1" outlineLevel="1">
      <c r="B954" s="50"/>
      <c r="C954" s="50"/>
      <c r="D954" s="50"/>
      <c r="F954" s="285">
        <v>41476</v>
      </c>
      <c r="G954" s="286" t="s">
        <v>1060</v>
      </c>
      <c r="H954" s="313">
        <v>785.46</v>
      </c>
      <c r="J954" s="50"/>
      <c r="K954" s="50"/>
      <c r="L954" s="50"/>
      <c r="M954" s="50"/>
    </row>
    <row r="955" spans="2:14" hidden="1" outlineLevel="1">
      <c r="B955" s="50"/>
      <c r="C955" s="50"/>
      <c r="D955" s="50"/>
      <c r="F955" s="285">
        <v>41476</v>
      </c>
      <c r="G955" s="310" t="s">
        <v>3361</v>
      </c>
      <c r="H955" s="313">
        <v>290</v>
      </c>
      <c r="J955" s="50"/>
      <c r="K955" s="50"/>
      <c r="L955" s="50"/>
      <c r="M955" s="50"/>
    </row>
    <row r="956" spans="2:14" hidden="1" outlineLevel="1">
      <c r="B956" s="50"/>
      <c r="C956" s="50"/>
      <c r="D956" s="50"/>
      <c r="F956" s="285">
        <v>41476</v>
      </c>
      <c r="G956" s="310" t="s">
        <v>3239</v>
      </c>
      <c r="H956" s="313">
        <v>380</v>
      </c>
      <c r="J956" s="50"/>
      <c r="K956" s="50"/>
      <c r="L956" s="50"/>
      <c r="M956" s="50"/>
    </row>
    <row r="957" spans="2:14" hidden="1" outlineLevel="1">
      <c r="B957" s="50"/>
      <c r="C957" s="50"/>
      <c r="D957" s="50"/>
      <c r="F957" s="327"/>
      <c r="G957" s="378"/>
      <c r="H957" s="316"/>
      <c r="J957" s="50"/>
      <c r="K957" s="50"/>
      <c r="L957" s="50"/>
      <c r="M957" s="50"/>
    </row>
    <row r="958" spans="2:14" hidden="1" outlineLevel="1">
      <c r="B958" s="83"/>
      <c r="C958" s="83" t="s">
        <v>195</v>
      </c>
      <c r="D958" s="84">
        <f>SUM(D937:D953)</f>
        <v>0</v>
      </c>
      <c r="F958" s="311"/>
      <c r="G958" s="311" t="s">
        <v>195</v>
      </c>
      <c r="H958" s="312">
        <f>SUM(H938:H957)</f>
        <v>12983.07</v>
      </c>
      <c r="J958" s="83"/>
      <c r="K958" s="83" t="s">
        <v>195</v>
      </c>
      <c r="L958" s="84">
        <f>SUM(L938:L953)</f>
        <v>12983.07</v>
      </c>
      <c r="M958" s="48">
        <f>SUM(M940:M953)</f>
        <v>0</v>
      </c>
    </row>
    <row r="959" spans="2:14" hidden="1" outlineLevel="1">
      <c r="H959" s="2"/>
    </row>
    <row r="960" spans="2:14" ht="15.75" hidden="1" outlineLevel="1" thickBot="1">
      <c r="B960" s="97" t="s">
        <v>3246</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27"/>
      <c r="E962" s="227">
        <f>B962+C962-D962</f>
        <v>379</v>
      </c>
      <c r="H962" s="13"/>
      <c r="I962" s="13"/>
    </row>
    <row r="963" spans="2:14" collapsed="1"/>
    <row r="964" spans="2:14">
      <c r="B964" s="2475" t="s">
        <v>3362</v>
      </c>
      <c r="C964" s="2475"/>
      <c r="D964" s="2475"/>
      <c r="E964" s="2475"/>
      <c r="F964" s="2475"/>
      <c r="G964" s="2475"/>
      <c r="H964" s="2475"/>
      <c r="I964" s="2475"/>
      <c r="J964" s="2475"/>
      <c r="K964" s="2475"/>
      <c r="L964" s="2475"/>
      <c r="M964" s="2475"/>
    </row>
    <row r="965" spans="2:14" hidden="1" outlineLevel="1">
      <c r="B965" s="50" t="s">
        <v>115</v>
      </c>
      <c r="C965" s="119" t="s">
        <v>2650</v>
      </c>
      <c r="D965" s="50" t="s">
        <v>2651</v>
      </c>
      <c r="F965" s="2474" t="s">
        <v>1007</v>
      </c>
      <c r="G965" s="2474"/>
      <c r="H965" s="2474"/>
      <c r="J965" s="2474" t="s">
        <v>1026</v>
      </c>
      <c r="K965" s="2474"/>
      <c r="L965" s="2474"/>
      <c r="M965" s="105"/>
    </row>
    <row r="966" spans="2:14" hidden="1" outlineLevel="1">
      <c r="B966" s="327">
        <v>41485</v>
      </c>
      <c r="C966" s="379" t="s">
        <v>2922</v>
      </c>
      <c r="D966" s="241">
        <v>300</v>
      </c>
      <c r="F966" s="268" t="s">
        <v>115</v>
      </c>
      <c r="G966" s="50" t="s">
        <v>116</v>
      </c>
      <c r="H966" s="50" t="s">
        <v>4</v>
      </c>
      <c r="J966" s="103" t="s">
        <v>115</v>
      </c>
      <c r="K966" s="104" t="s">
        <v>116</v>
      </c>
      <c r="L966" s="105" t="s">
        <v>4</v>
      </c>
      <c r="M966" s="105"/>
    </row>
    <row r="967" spans="2:14" ht="30" hidden="1" outlineLevel="1">
      <c r="B967" s="50"/>
      <c r="C967" s="50"/>
      <c r="D967" s="50"/>
      <c r="F967" s="327">
        <v>41477</v>
      </c>
      <c r="G967" s="378" t="s">
        <v>3372</v>
      </c>
      <c r="H967" s="382">
        <v>358.24</v>
      </c>
      <c r="J967" s="322">
        <v>41519</v>
      </c>
      <c r="K967" s="252" t="s">
        <v>2993</v>
      </c>
      <c r="L967" s="257">
        <v>8951.0300000000007</v>
      </c>
      <c r="M967" s="105"/>
    </row>
    <row r="968" spans="2:14" hidden="1" outlineLevel="1">
      <c r="B968" s="50"/>
      <c r="C968" s="50"/>
      <c r="D968" s="50"/>
      <c r="F968" s="327">
        <v>41479</v>
      </c>
      <c r="G968" s="206" t="s">
        <v>3384</v>
      </c>
      <c r="H968" s="196">
        <v>300</v>
      </c>
      <c r="I968" s="2"/>
      <c r="J968" s="237"/>
      <c r="K968" s="206"/>
      <c r="L968" s="196"/>
      <c r="M968" s="105"/>
    </row>
    <row r="969" spans="2:14" ht="15.75" hidden="1" customHeight="1" outlineLevel="1">
      <c r="B969" s="50"/>
      <c r="C969" s="50"/>
      <c r="D969" s="50"/>
      <c r="F969" s="327">
        <v>41485</v>
      </c>
      <c r="G969" s="388" t="s">
        <v>2922</v>
      </c>
      <c r="H969" s="196">
        <v>300</v>
      </c>
      <c r="J969" s="103"/>
      <c r="K969" s="208"/>
      <c r="L969" s="197"/>
      <c r="M969" s="105"/>
      <c r="N969" s="86"/>
    </row>
    <row r="970" spans="2:14" hidden="1" outlineLevel="1">
      <c r="B970" s="50"/>
      <c r="C970" s="50"/>
      <c r="D970" s="50"/>
      <c r="F970" s="327">
        <v>41491</v>
      </c>
      <c r="G970" s="206" t="s">
        <v>3432</v>
      </c>
      <c r="H970" s="196">
        <v>478</v>
      </c>
      <c r="J970" s="103"/>
      <c r="K970" s="208"/>
      <c r="L970" s="197"/>
      <c r="M970" s="105"/>
      <c r="N970" s="86"/>
    </row>
    <row r="971" spans="2:14" ht="15.75" hidden="1" customHeight="1" outlineLevel="1">
      <c r="B971" s="50"/>
      <c r="C971" s="50"/>
      <c r="D971" s="50"/>
      <c r="F971" s="327">
        <v>41492</v>
      </c>
      <c r="G971" s="206" t="s">
        <v>3058</v>
      </c>
      <c r="H971" s="196">
        <v>1178</v>
      </c>
      <c r="I971" s="2"/>
      <c r="J971" s="103"/>
      <c r="K971" s="208"/>
      <c r="L971" s="197"/>
      <c r="M971" s="197"/>
      <c r="N971" s="86"/>
    </row>
    <row r="972" spans="2:14" hidden="1" outlineLevel="1">
      <c r="B972" s="50"/>
      <c r="C972" s="50"/>
      <c r="D972" s="50"/>
      <c r="F972" s="327">
        <v>41498</v>
      </c>
      <c r="G972" s="206" t="s">
        <v>3444</v>
      </c>
      <c r="H972" s="196">
        <v>959</v>
      </c>
      <c r="J972" s="103"/>
      <c r="K972" s="208"/>
      <c r="L972" s="105"/>
      <c r="M972" s="105"/>
      <c r="N972" s="86"/>
    </row>
    <row r="973" spans="2:14" ht="15.75" hidden="1" customHeight="1" outlineLevel="1">
      <c r="B973" s="50"/>
      <c r="C973" s="50"/>
      <c r="D973" s="50"/>
      <c r="F973" s="327">
        <v>41499</v>
      </c>
      <c r="G973" s="388" t="s">
        <v>2922</v>
      </c>
      <c r="H973" s="196">
        <v>300</v>
      </c>
      <c r="I973" s="204"/>
      <c r="J973" s="103"/>
      <c r="K973" s="208"/>
      <c r="L973" s="105"/>
      <c r="M973" s="105"/>
      <c r="N973" s="86"/>
    </row>
    <row r="974" spans="2:14" ht="15.75" hidden="1" customHeight="1" outlineLevel="1">
      <c r="B974" s="50"/>
      <c r="C974" s="50"/>
      <c r="D974" s="50"/>
      <c r="F974" s="327">
        <v>41500</v>
      </c>
      <c r="G974" s="388" t="s">
        <v>3211</v>
      </c>
      <c r="H974" s="196">
        <v>592.9</v>
      </c>
      <c r="I974" s="204"/>
      <c r="J974" s="103"/>
      <c r="K974" s="208"/>
      <c r="L974" s="105"/>
      <c r="M974" s="105"/>
      <c r="N974" s="86"/>
    </row>
    <row r="975" spans="2:14" ht="15.75" hidden="1" customHeight="1" outlineLevel="1">
      <c r="B975" s="50"/>
      <c r="C975" s="50"/>
      <c r="D975" s="50"/>
      <c r="F975" s="327">
        <v>41501</v>
      </c>
      <c r="G975" s="378" t="s">
        <v>3448</v>
      </c>
      <c r="H975" s="196">
        <v>225</v>
      </c>
      <c r="I975" s="204"/>
      <c r="J975" s="103"/>
      <c r="K975" s="208"/>
      <c r="L975" s="105"/>
      <c r="M975" s="105"/>
      <c r="N975" s="86"/>
    </row>
    <row r="976" spans="2:14" ht="15.75" hidden="1" customHeight="1" outlineLevel="1">
      <c r="B976" s="50"/>
      <c r="C976" s="50"/>
      <c r="D976" s="50"/>
      <c r="F976" s="327">
        <v>41502</v>
      </c>
      <c r="G976" s="378" t="s">
        <v>3459</v>
      </c>
      <c r="H976" s="382">
        <v>1050</v>
      </c>
      <c r="I976" s="182"/>
      <c r="J976" s="103"/>
      <c r="K976" s="208"/>
      <c r="L976" s="105"/>
      <c r="M976" s="105"/>
      <c r="N976" s="86"/>
    </row>
    <row r="977" spans="2:14" ht="15.75" hidden="1" customHeight="1" outlineLevel="1">
      <c r="B977" s="50"/>
      <c r="C977" s="50"/>
      <c r="D977" s="50"/>
      <c r="F977" s="327">
        <v>41504</v>
      </c>
      <c r="G977" s="378" t="s">
        <v>3454</v>
      </c>
      <c r="H977" s="382">
        <v>1520</v>
      </c>
      <c r="I977" s="204"/>
      <c r="J977" s="103"/>
      <c r="K977" s="208"/>
      <c r="L977" s="105"/>
      <c r="M977" s="105"/>
      <c r="N977" s="86"/>
    </row>
    <row r="978" spans="2:14" ht="15.75" hidden="1" customHeight="1" outlineLevel="1">
      <c r="B978" s="50"/>
      <c r="C978" s="50"/>
      <c r="D978" s="50"/>
      <c r="F978" s="327">
        <v>41506</v>
      </c>
      <c r="G978" s="388" t="s">
        <v>2922</v>
      </c>
      <c r="H978" s="196">
        <v>300</v>
      </c>
      <c r="I978" s="204"/>
      <c r="J978" s="103"/>
      <c r="K978" s="208"/>
      <c r="L978" s="105"/>
      <c r="M978" s="105"/>
      <c r="N978" s="86"/>
    </row>
    <row r="979" spans="2:14" ht="15.75" hidden="1" customHeight="1" outlineLevel="1">
      <c r="B979" s="50"/>
      <c r="C979" s="50"/>
      <c r="D979" s="50"/>
      <c r="F979" s="327">
        <v>41506</v>
      </c>
      <c r="G979" s="206" t="s">
        <v>3462</v>
      </c>
      <c r="H979" s="382">
        <v>789.89</v>
      </c>
      <c r="I979" s="204"/>
      <c r="J979" s="103"/>
      <c r="K979" s="208"/>
      <c r="L979" s="105"/>
      <c r="M979" s="105"/>
      <c r="N979" s="86"/>
    </row>
    <row r="980" spans="2:14" ht="15.75" hidden="1" customHeight="1" outlineLevel="1">
      <c r="B980" s="50"/>
      <c r="C980" s="50"/>
      <c r="D980" s="50"/>
      <c r="F980" s="327">
        <v>41506</v>
      </c>
      <c r="G980" s="378" t="s">
        <v>1188</v>
      </c>
      <c r="H980" s="382">
        <v>600</v>
      </c>
      <c r="I980" s="204"/>
      <c r="J980" s="103"/>
      <c r="K980" s="208"/>
      <c r="L980" s="105"/>
      <c r="M980" s="105"/>
      <c r="N980" s="86"/>
    </row>
    <row r="981" spans="2:14" ht="15.75" hidden="1" customHeight="1" outlineLevel="1">
      <c r="B981" s="50"/>
      <c r="C981" s="50"/>
      <c r="D981" s="50"/>
      <c r="F981" s="269"/>
      <c r="G981" s="368"/>
      <c r="H981" s="313"/>
      <c r="I981" s="204"/>
      <c r="J981" s="103"/>
      <c r="K981" s="208"/>
      <c r="L981" s="105"/>
      <c r="M981" s="105"/>
      <c r="N981" s="86"/>
    </row>
    <row r="982" spans="2:14" hidden="1" outlineLevel="1">
      <c r="B982" s="50"/>
      <c r="C982" s="50"/>
      <c r="D982" s="50"/>
      <c r="F982" s="269"/>
      <c r="G982" s="368"/>
      <c r="H982" s="316"/>
      <c r="J982" s="50"/>
      <c r="K982" s="50"/>
      <c r="L982" s="50"/>
      <c r="M982" s="50"/>
    </row>
    <row r="983" spans="2:14" hidden="1" outlineLevel="1">
      <c r="B983" s="50"/>
      <c r="C983" s="50"/>
      <c r="D983" s="50"/>
      <c r="F983" s="269"/>
      <c r="G983" s="101"/>
      <c r="H983" s="316"/>
      <c r="J983" s="50"/>
      <c r="K983" s="50"/>
      <c r="L983" s="50"/>
      <c r="M983" s="50"/>
    </row>
    <row r="984" spans="2:14" hidden="1" outlineLevel="1">
      <c r="B984" s="50"/>
      <c r="C984" s="50"/>
      <c r="D984" s="50"/>
      <c r="F984" s="269"/>
      <c r="G984" s="310"/>
      <c r="H984" s="316"/>
      <c r="J984" s="50"/>
      <c r="K984" s="50"/>
      <c r="L984" s="50"/>
      <c r="M984" s="50"/>
    </row>
    <row r="985" spans="2:14" hidden="1" outlineLevel="1">
      <c r="B985" s="50"/>
      <c r="C985" s="50"/>
      <c r="D985" s="50"/>
      <c r="F985" s="269"/>
      <c r="G985" s="310"/>
      <c r="H985" s="316"/>
      <c r="J985" s="50"/>
      <c r="K985" s="50"/>
      <c r="L985" s="50"/>
      <c r="M985" s="50"/>
    </row>
    <row r="986" spans="2:14" hidden="1" outlineLevel="1">
      <c r="B986" s="50"/>
      <c r="C986" s="50"/>
      <c r="D986" s="50"/>
      <c r="F986" s="269"/>
      <c r="G986" s="368"/>
      <c r="H986" s="316"/>
      <c r="J986" s="50"/>
      <c r="K986" s="50"/>
      <c r="L986" s="50"/>
      <c r="M986" s="50"/>
    </row>
    <row r="987" spans="2:14" hidden="1" outlineLevel="1">
      <c r="B987" s="83"/>
      <c r="C987" s="83" t="s">
        <v>195</v>
      </c>
      <c r="D987" s="84">
        <f>SUM(D966:D982)</f>
        <v>300</v>
      </c>
      <c r="F987" s="311"/>
      <c r="G987" s="311" t="s">
        <v>195</v>
      </c>
      <c r="H987" s="312">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3363</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27">
        <f>D987</f>
        <v>300</v>
      </c>
      <c r="E991" s="227">
        <f>B991+C991-D991</f>
        <v>178</v>
      </c>
      <c r="H991" s="13"/>
      <c r="I991" s="13"/>
    </row>
    <row r="992" spans="2:14" collapsed="1"/>
    <row r="993" spans="2:14">
      <c r="B993" s="2475" t="s">
        <v>3472</v>
      </c>
      <c r="C993" s="2475"/>
      <c r="D993" s="2475"/>
      <c r="E993" s="2475"/>
      <c r="F993" s="2475"/>
      <c r="G993" s="2475"/>
      <c r="H993" s="2475"/>
      <c r="I993" s="2475"/>
      <c r="J993" s="2475"/>
      <c r="K993" s="2475"/>
      <c r="L993" s="2475"/>
      <c r="M993" s="2475"/>
    </row>
    <row r="994" spans="2:14" hidden="1" outlineLevel="1">
      <c r="B994" s="50" t="s">
        <v>115</v>
      </c>
      <c r="C994" s="119" t="s">
        <v>2650</v>
      </c>
      <c r="D994" s="50" t="s">
        <v>2651</v>
      </c>
      <c r="F994" s="2474" t="s">
        <v>1007</v>
      </c>
      <c r="G994" s="2474"/>
      <c r="H994" s="2474"/>
      <c r="J994" s="2474" t="s">
        <v>1026</v>
      </c>
      <c r="K994" s="2474"/>
      <c r="L994" s="2474"/>
      <c r="M994" s="105"/>
    </row>
    <row r="995" spans="2:14" hidden="1" outlineLevel="1">
      <c r="B995" s="327"/>
      <c r="C995" s="379"/>
      <c r="D995" s="241"/>
      <c r="F995" s="268" t="s">
        <v>115</v>
      </c>
      <c r="G995" s="50" t="s">
        <v>116</v>
      </c>
      <c r="H995" s="50" t="s">
        <v>4</v>
      </c>
      <c r="J995" s="103" t="s">
        <v>115</v>
      </c>
      <c r="K995" s="104" t="s">
        <v>116</v>
      </c>
      <c r="L995" s="105" t="s">
        <v>4</v>
      </c>
      <c r="M995" s="105"/>
    </row>
    <row r="996" spans="2:14" hidden="1" outlineLevel="1">
      <c r="B996" s="50"/>
      <c r="C996" s="50"/>
      <c r="D996" s="50"/>
      <c r="F996" s="327">
        <v>41511</v>
      </c>
      <c r="G996" s="458" t="s">
        <v>3473</v>
      </c>
      <c r="H996" s="382">
        <v>9000</v>
      </c>
      <c r="J996" s="345">
        <v>41528</v>
      </c>
      <c r="K996" s="271" t="s">
        <v>2197</v>
      </c>
      <c r="L996" s="474">
        <v>325.93</v>
      </c>
      <c r="M996" s="105"/>
    </row>
    <row r="997" spans="2:14" ht="30" hidden="1" outlineLevel="1">
      <c r="B997" s="50"/>
      <c r="C997" s="50"/>
      <c r="D997" s="50"/>
      <c r="F997" s="327">
        <v>41511</v>
      </c>
      <c r="G997" s="388" t="s">
        <v>3474</v>
      </c>
      <c r="H997" s="382">
        <v>370</v>
      </c>
      <c r="I997" s="2"/>
      <c r="J997" s="345">
        <v>41547</v>
      </c>
      <c r="K997" s="240" t="s">
        <v>3254</v>
      </c>
      <c r="L997" s="474">
        <v>8560.2099999999991</v>
      </c>
      <c r="M997" s="105"/>
    </row>
    <row r="998" spans="2:14" ht="30" hidden="1" outlineLevel="1">
      <c r="B998" s="50"/>
      <c r="C998" s="50"/>
      <c r="D998" s="50"/>
      <c r="F998" s="327">
        <v>41512</v>
      </c>
      <c r="G998" s="458" t="s">
        <v>3361</v>
      </c>
      <c r="H998" s="382">
        <v>311</v>
      </c>
      <c r="J998" s="345">
        <v>41548</v>
      </c>
      <c r="K998" s="240" t="s">
        <v>2993</v>
      </c>
      <c r="L998" s="241">
        <v>865</v>
      </c>
      <c r="M998" s="105"/>
      <c r="N998" s="86"/>
    </row>
    <row r="999" spans="2:14" ht="30" hidden="1" outlineLevel="1">
      <c r="B999" s="50"/>
      <c r="C999" s="50"/>
      <c r="D999" s="50"/>
      <c r="F999" s="327">
        <v>41512</v>
      </c>
      <c r="G999" s="458" t="s">
        <v>3239</v>
      </c>
      <c r="H999" s="382">
        <v>310</v>
      </c>
      <c r="J999" s="345">
        <v>41548</v>
      </c>
      <c r="K999" s="244" t="s">
        <v>2993</v>
      </c>
      <c r="L999" s="241">
        <v>7534.22</v>
      </c>
      <c r="M999" s="105"/>
      <c r="N999" s="86"/>
    </row>
    <row r="1000" spans="2:14" ht="15.75" hidden="1" customHeight="1" outlineLevel="1">
      <c r="B1000" s="50"/>
      <c r="C1000" s="50"/>
      <c r="D1000" s="50"/>
      <c r="F1000" s="327">
        <v>41515</v>
      </c>
      <c r="G1000" s="206" t="s">
        <v>122</v>
      </c>
      <c r="H1000" s="382">
        <v>1633.35</v>
      </c>
      <c r="I1000" s="2"/>
      <c r="J1000" s="103"/>
      <c r="K1000" s="208"/>
      <c r="L1000" s="197"/>
      <c r="M1000" s="197"/>
      <c r="N1000" s="86"/>
    </row>
    <row r="1001" spans="2:14" hidden="1" outlineLevel="1">
      <c r="B1001" s="50"/>
      <c r="C1001" s="50"/>
      <c r="D1001" s="50"/>
      <c r="F1001" s="327">
        <v>41518</v>
      </c>
      <c r="G1001" s="388" t="s">
        <v>1188</v>
      </c>
      <c r="H1001" s="382">
        <v>500</v>
      </c>
      <c r="J1001" s="103"/>
      <c r="K1001" s="208"/>
      <c r="L1001" s="105"/>
      <c r="M1001" s="105"/>
      <c r="N1001" s="86"/>
    </row>
    <row r="1002" spans="2:14" ht="15.75" hidden="1" customHeight="1" outlineLevel="1">
      <c r="B1002" s="50"/>
      <c r="C1002" s="50"/>
      <c r="D1002" s="50"/>
      <c r="F1002" s="327">
        <v>41518</v>
      </c>
      <c r="G1002" s="388" t="s">
        <v>1188</v>
      </c>
      <c r="H1002" s="382">
        <v>100</v>
      </c>
      <c r="I1002" s="204"/>
      <c r="J1002" s="103"/>
      <c r="K1002" s="208"/>
      <c r="L1002" s="105"/>
      <c r="M1002" s="105"/>
      <c r="N1002" s="86"/>
    </row>
    <row r="1003" spans="2:14" ht="30" hidden="1" outlineLevel="1">
      <c r="B1003" s="50"/>
      <c r="C1003" s="50"/>
      <c r="D1003" s="50"/>
      <c r="E1003" s="205" t="s">
        <v>3644</v>
      </c>
      <c r="F1003" s="502">
        <v>41518</v>
      </c>
      <c r="G1003" s="503" t="s">
        <v>3515</v>
      </c>
      <c r="H1003" s="504">
        <v>1408.1</v>
      </c>
      <c r="I1003" s="225"/>
      <c r="J1003" s="103"/>
      <c r="K1003" s="208"/>
      <c r="L1003" s="105"/>
      <c r="M1003" s="105"/>
      <c r="N1003" s="86"/>
    </row>
    <row r="1004" spans="2:14" ht="15.75" hidden="1" customHeight="1" outlineLevel="1">
      <c r="B1004" s="50"/>
      <c r="C1004" s="50"/>
      <c r="D1004" s="50"/>
      <c r="F1004" s="464">
        <v>41522</v>
      </c>
      <c r="G1004" s="465" t="s">
        <v>3517</v>
      </c>
      <c r="H1004" s="382">
        <v>445</v>
      </c>
      <c r="I1004" s="204"/>
      <c r="J1004" s="103"/>
      <c r="K1004" s="208"/>
      <c r="L1004" s="105"/>
      <c r="M1004" s="105"/>
      <c r="N1004" s="86"/>
    </row>
    <row r="1005" spans="2:14" ht="30" hidden="1" outlineLevel="1">
      <c r="B1005" s="50"/>
      <c r="C1005" s="50"/>
      <c r="D1005" s="50"/>
      <c r="E1005" s="205" t="s">
        <v>3643</v>
      </c>
      <c r="F1005" s="385">
        <v>41523</v>
      </c>
      <c r="G1005" s="358" t="s">
        <v>3737</v>
      </c>
      <c r="H1005" s="313">
        <v>459.61</v>
      </c>
      <c r="I1005" s="516" t="s">
        <v>3747</v>
      </c>
      <c r="J1005" s="103"/>
      <c r="K1005" s="208"/>
      <c r="L1005" s="105"/>
      <c r="M1005" s="105"/>
      <c r="N1005" s="86"/>
    </row>
    <row r="1006" spans="2:14" ht="15.75" hidden="1" customHeight="1" outlineLevel="1">
      <c r="B1006" s="50"/>
      <c r="C1006" s="50"/>
      <c r="D1006" s="50"/>
      <c r="F1006" s="464">
        <v>41523</v>
      </c>
      <c r="G1006" s="378" t="s">
        <v>3518</v>
      </c>
      <c r="H1006" s="382">
        <v>271</v>
      </c>
      <c r="I1006" s="225"/>
      <c r="J1006" s="103"/>
      <c r="K1006" s="208"/>
      <c r="L1006" s="105"/>
      <c r="M1006" s="105"/>
      <c r="N1006" s="86"/>
    </row>
    <row r="1007" spans="2:14" ht="15.75" hidden="1" customHeight="1" outlineLevel="1">
      <c r="B1007" s="50"/>
      <c r="C1007" s="50"/>
      <c r="D1007" s="50"/>
      <c r="F1007" s="327">
        <v>41527</v>
      </c>
      <c r="G1007" s="388" t="s">
        <v>3538</v>
      </c>
      <c r="H1007" s="196">
        <v>562.39</v>
      </c>
      <c r="I1007" s="225"/>
      <c r="J1007" s="103"/>
      <c r="K1007" s="208"/>
      <c r="L1007" s="105"/>
      <c r="M1007" s="105"/>
      <c r="N1007" s="86"/>
    </row>
    <row r="1008" spans="2:14" ht="30" hidden="1" outlineLevel="1">
      <c r="B1008" s="50"/>
      <c r="C1008" s="50"/>
      <c r="D1008" s="50"/>
      <c r="E1008" s="478" t="s">
        <v>3645</v>
      </c>
      <c r="F1008" s="369">
        <v>41528</v>
      </c>
      <c r="G1008" s="387" t="s">
        <v>3539</v>
      </c>
      <c r="H1008" s="313">
        <v>411.24</v>
      </c>
      <c r="I1008" s="520">
        <f>400-120</f>
        <v>280</v>
      </c>
      <c r="J1008" s="103"/>
      <c r="K1008" s="208"/>
      <c r="L1008" s="105"/>
      <c r="M1008" s="105"/>
      <c r="N1008" s="86"/>
    </row>
    <row r="1009" spans="2:14" ht="15.75" hidden="1" customHeight="1" outlineLevel="1">
      <c r="B1009" s="50"/>
      <c r="C1009" s="50"/>
      <c r="D1009" s="50"/>
      <c r="F1009" s="327">
        <v>41529</v>
      </c>
      <c r="G1009" s="378" t="s">
        <v>1035</v>
      </c>
      <c r="H1009" s="382">
        <v>7.4</v>
      </c>
      <c r="I1009" s="215"/>
      <c r="J1009" s="103"/>
      <c r="K1009" s="208"/>
      <c r="L1009" s="105"/>
      <c r="M1009" s="105"/>
      <c r="N1009" s="86"/>
    </row>
    <row r="1010" spans="2:14" ht="15.75" hidden="1" customHeight="1" outlineLevel="1">
      <c r="B1010" s="50"/>
      <c r="C1010" s="50"/>
      <c r="D1010" s="50"/>
      <c r="F1010" s="327">
        <v>41530</v>
      </c>
      <c r="G1010" s="388" t="s">
        <v>1188</v>
      </c>
      <c r="H1010" s="382">
        <v>300</v>
      </c>
      <c r="I1010" s="204"/>
      <c r="J1010" s="103"/>
      <c r="K1010" s="208"/>
      <c r="L1010" s="105"/>
      <c r="M1010" s="105"/>
      <c r="N1010" s="86"/>
    </row>
    <row r="1011" spans="2:14" hidden="1" outlineLevel="1">
      <c r="B1011" s="50"/>
      <c r="C1011" s="50"/>
      <c r="D1011" s="50"/>
      <c r="F1011" s="327">
        <v>41530</v>
      </c>
      <c r="G1011" s="465" t="s">
        <v>3517</v>
      </c>
      <c r="H1011" s="382">
        <v>435</v>
      </c>
      <c r="J1011" s="50"/>
      <c r="K1011" s="50"/>
      <c r="L1011" s="50"/>
      <c r="M1011" s="50"/>
    </row>
    <row r="1012" spans="2:14" ht="30" hidden="1" outlineLevel="1">
      <c r="B1012" s="50"/>
      <c r="C1012" s="50"/>
      <c r="D1012" s="50"/>
      <c r="E1012" s="205" t="s">
        <v>3646</v>
      </c>
      <c r="F1012" s="369">
        <v>41532</v>
      </c>
      <c r="G1012" s="387" t="s">
        <v>3736</v>
      </c>
      <c r="H1012" s="313">
        <v>451.24</v>
      </c>
      <c r="I1012" s="516" t="s">
        <v>3748</v>
      </c>
      <c r="J1012" s="50"/>
      <c r="K1012" s="50"/>
      <c r="L1012" s="50"/>
      <c r="M1012" s="50"/>
    </row>
    <row r="1013" spans="2:14" hidden="1" outlineLevel="1">
      <c r="B1013" s="50"/>
      <c r="C1013" s="50"/>
      <c r="D1013" s="50"/>
      <c r="F1013" s="327">
        <v>41533</v>
      </c>
      <c r="G1013" s="206" t="s">
        <v>1035</v>
      </c>
      <c r="H1013" s="382">
        <v>8.1199999999999992</v>
      </c>
      <c r="J1013" s="50"/>
      <c r="K1013" s="50"/>
      <c r="L1013" s="50"/>
      <c r="M1013" s="50"/>
    </row>
    <row r="1014" spans="2:14" hidden="1" outlineLevel="1">
      <c r="B1014" s="50"/>
      <c r="C1014" s="50"/>
      <c r="D1014" s="50"/>
      <c r="F1014" s="327">
        <v>41536</v>
      </c>
      <c r="G1014" s="206" t="s">
        <v>3559</v>
      </c>
      <c r="H1014" s="382">
        <v>300</v>
      </c>
      <c r="J1014" s="50"/>
      <c r="K1014" s="50"/>
      <c r="L1014" s="50"/>
      <c r="M1014" s="50"/>
    </row>
    <row r="1015" spans="2:14" hidden="1" outlineLevel="1">
      <c r="B1015" s="50"/>
      <c r="C1015" s="50"/>
      <c r="D1015" s="50"/>
      <c r="F1015" s="327">
        <v>41540</v>
      </c>
      <c r="G1015" s="206" t="s">
        <v>1232</v>
      </c>
      <c r="H1015" s="382">
        <v>1.91</v>
      </c>
      <c r="J1015" s="50"/>
      <c r="K1015" s="50"/>
      <c r="L1015" s="50"/>
      <c r="M1015" s="50"/>
    </row>
    <row r="1016" spans="2:14" hidden="1" outlineLevel="1">
      <c r="B1016" s="50"/>
      <c r="C1016" s="50"/>
      <c r="D1016" s="50"/>
      <c r="F1016" s="327"/>
      <c r="G1016" s="101"/>
      <c r="H1016" s="316"/>
      <c r="J1016" s="50"/>
      <c r="K1016" s="50"/>
      <c r="L1016" s="50"/>
      <c r="M1016" s="50"/>
    </row>
    <row r="1017" spans="2:14" hidden="1" outlineLevel="1">
      <c r="B1017" s="83"/>
      <c r="C1017" s="83" t="s">
        <v>195</v>
      </c>
      <c r="D1017" s="84">
        <f>SUM(D995:D1011)</f>
        <v>0</v>
      </c>
      <c r="F1017" s="311"/>
      <c r="G1017" s="311" t="s">
        <v>195</v>
      </c>
      <c r="H1017" s="312">
        <f>SUM(H996:H1015)</f>
        <v>17285.36</v>
      </c>
      <c r="J1017" s="83"/>
      <c r="K1017" s="83" t="s">
        <v>195</v>
      </c>
      <c r="L1017" s="84">
        <f>SUM(L996:L1011)</f>
        <v>17285.36</v>
      </c>
      <c r="M1017" s="48">
        <f>SUM(M998:M1011)</f>
        <v>0</v>
      </c>
    </row>
    <row r="1018" spans="2:14" hidden="1" outlineLevel="1">
      <c r="H1018" s="2"/>
    </row>
    <row r="1019" spans="2:14" ht="15.75" hidden="1" outlineLevel="1" thickBot="1">
      <c r="B1019" s="97" t="s">
        <v>3478</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27"/>
      <c r="E1021" s="227">
        <f>B1021+C1021-D1021</f>
        <v>315</v>
      </c>
      <c r="H1021" s="13"/>
      <c r="I1021" s="13"/>
    </row>
    <row r="1022" spans="2:14" collapsed="1">
      <c r="H1022" s="13"/>
    </row>
    <row r="1023" spans="2:14">
      <c r="B1023" s="2475" t="s">
        <v>3563</v>
      </c>
      <c r="C1023" s="2475"/>
      <c r="D1023" s="2475"/>
      <c r="E1023" s="2475"/>
      <c r="F1023" s="2475"/>
      <c r="G1023" s="2475"/>
      <c r="H1023" s="2475"/>
      <c r="I1023" s="2475"/>
      <c r="J1023" s="2475"/>
      <c r="K1023" s="2475"/>
      <c r="L1023" s="2475"/>
      <c r="M1023" s="2475"/>
    </row>
    <row r="1024" spans="2:14" hidden="1" outlineLevel="1">
      <c r="B1024" s="50" t="s">
        <v>115</v>
      </c>
      <c r="C1024" s="119" t="s">
        <v>2650</v>
      </c>
      <c r="D1024" s="50" t="s">
        <v>2651</v>
      </c>
      <c r="F1024" s="2474" t="s">
        <v>1007</v>
      </c>
      <c r="G1024" s="2474"/>
      <c r="H1024" s="2474"/>
      <c r="J1024" s="2474" t="s">
        <v>1026</v>
      </c>
      <c r="K1024" s="2474"/>
      <c r="L1024" s="2474"/>
      <c r="M1024" s="105"/>
    </row>
    <row r="1025" spans="2:14" hidden="1" outlineLevel="1">
      <c r="B1025" s="327">
        <v>41541</v>
      </c>
      <c r="C1025" s="379" t="s">
        <v>3565</v>
      </c>
      <c r="D1025" s="241">
        <v>300</v>
      </c>
      <c r="F1025" s="268" t="s">
        <v>115</v>
      </c>
      <c r="G1025" s="50" t="s">
        <v>116</v>
      </c>
      <c r="H1025" s="50" t="s">
        <v>4</v>
      </c>
      <c r="J1025" s="103" t="s">
        <v>115</v>
      </c>
      <c r="K1025" s="104" t="s">
        <v>116</v>
      </c>
      <c r="L1025" s="105" t="s">
        <v>4</v>
      </c>
      <c r="M1025" s="105"/>
    </row>
    <row r="1026" spans="2:14" ht="30" hidden="1" outlineLevel="1">
      <c r="B1026" s="50"/>
      <c r="C1026" s="50"/>
      <c r="D1026" s="50"/>
      <c r="F1026" s="327">
        <v>41540</v>
      </c>
      <c r="G1026" s="206" t="s">
        <v>3462</v>
      </c>
      <c r="H1026" s="382">
        <v>971.09</v>
      </c>
      <c r="J1026" s="488">
        <v>41571</v>
      </c>
      <c r="K1026" s="489" t="s">
        <v>2993</v>
      </c>
      <c r="L1026" s="490">
        <v>111.04</v>
      </c>
      <c r="M1026" s="105"/>
    </row>
    <row r="1027" spans="2:14" ht="30" hidden="1" outlineLevel="1">
      <c r="B1027" s="50"/>
      <c r="C1027" s="50"/>
      <c r="D1027" s="50"/>
      <c r="F1027" s="327">
        <v>41543</v>
      </c>
      <c r="G1027" s="206" t="s">
        <v>3361</v>
      </c>
      <c r="H1027" s="382">
        <v>590</v>
      </c>
      <c r="I1027" s="2"/>
      <c r="J1027" s="488">
        <v>41578</v>
      </c>
      <c r="K1027" s="489" t="s">
        <v>3695</v>
      </c>
      <c r="L1027" s="490">
        <v>11000</v>
      </c>
      <c r="M1027" s="105"/>
    </row>
    <row r="1028" spans="2:14" ht="15.75" hidden="1" customHeight="1" outlineLevel="1">
      <c r="B1028" s="50"/>
      <c r="C1028" s="50"/>
      <c r="D1028" s="50"/>
      <c r="F1028" s="327">
        <v>41543</v>
      </c>
      <c r="G1028" s="206" t="s">
        <v>3239</v>
      </c>
      <c r="H1028" s="382">
        <v>280</v>
      </c>
      <c r="J1028" s="103"/>
      <c r="K1028" s="208"/>
      <c r="L1028" s="197"/>
      <c r="M1028" s="105"/>
      <c r="N1028" s="86"/>
    </row>
    <row r="1029" spans="2:14" hidden="1" outlineLevel="1">
      <c r="B1029" s="50"/>
      <c r="C1029" s="50"/>
      <c r="D1029" s="50"/>
      <c r="F1029" s="327">
        <v>41544</v>
      </c>
      <c r="G1029" s="206" t="s">
        <v>3459</v>
      </c>
      <c r="H1029" s="382">
        <v>1050</v>
      </c>
      <c r="J1029" s="103"/>
      <c r="K1029" s="208"/>
      <c r="L1029" s="197"/>
      <c r="M1029" s="105"/>
      <c r="N1029" s="86"/>
    </row>
    <row r="1030" spans="2:14" ht="15.75" hidden="1" customHeight="1" outlineLevel="1">
      <c r="B1030" s="50"/>
      <c r="C1030" s="50"/>
      <c r="D1030" s="50"/>
      <c r="F1030" s="327">
        <v>41545</v>
      </c>
      <c r="G1030" s="206" t="s">
        <v>3580</v>
      </c>
      <c r="H1030" s="382">
        <v>200</v>
      </c>
      <c r="I1030" s="2"/>
      <c r="J1030" s="103"/>
      <c r="K1030" s="208"/>
      <c r="L1030" s="197"/>
      <c r="M1030" s="197"/>
      <c r="N1030" s="86"/>
    </row>
    <row r="1031" spans="2:14" hidden="1" outlineLevel="1">
      <c r="B1031" s="50"/>
      <c r="C1031" s="50"/>
      <c r="D1031" s="50"/>
      <c r="F1031" s="327">
        <v>41546</v>
      </c>
      <c r="G1031" s="388" t="s">
        <v>3581</v>
      </c>
      <c r="H1031" s="382">
        <v>462</v>
      </c>
      <c r="J1031" s="103"/>
      <c r="K1031" s="208"/>
      <c r="L1031" s="105"/>
      <c r="M1031" s="105"/>
      <c r="N1031" s="86"/>
    </row>
    <row r="1032" spans="2:14" ht="15.75" hidden="1" customHeight="1" outlineLevel="1">
      <c r="B1032" s="50"/>
      <c r="C1032" s="50"/>
      <c r="D1032" s="50"/>
      <c r="F1032" s="327">
        <v>41546</v>
      </c>
      <c r="G1032" s="388" t="s">
        <v>3616</v>
      </c>
      <c r="H1032" s="382">
        <v>300</v>
      </c>
      <c r="I1032" s="204"/>
      <c r="J1032" s="103"/>
      <c r="K1032" s="208"/>
      <c r="L1032" s="105"/>
      <c r="M1032" s="105"/>
      <c r="N1032" s="86"/>
    </row>
    <row r="1033" spans="2:14" ht="15.75" hidden="1" customHeight="1" outlineLevel="1">
      <c r="B1033" s="50"/>
      <c r="C1033" s="50"/>
      <c r="D1033" s="50"/>
      <c r="F1033" s="327">
        <v>41552</v>
      </c>
      <c r="G1033" s="465" t="s">
        <v>3613</v>
      </c>
      <c r="H1033" s="382">
        <v>300</v>
      </c>
      <c r="I1033" s="225"/>
      <c r="J1033" s="103"/>
      <c r="K1033" s="208"/>
      <c r="L1033" s="105"/>
      <c r="M1033" s="105"/>
      <c r="N1033" s="86"/>
    </row>
    <row r="1034" spans="2:14" ht="15.75" hidden="1" customHeight="1" outlineLevel="1">
      <c r="B1034" s="50"/>
      <c r="C1034" s="50"/>
      <c r="D1034" s="50"/>
      <c r="F1034" s="464">
        <v>41555</v>
      </c>
      <c r="G1034" s="465" t="s">
        <v>3615</v>
      </c>
      <c r="H1034" s="382">
        <v>300</v>
      </c>
      <c r="I1034" s="204"/>
      <c r="J1034" s="103"/>
      <c r="K1034" s="208"/>
      <c r="L1034" s="105"/>
      <c r="M1034" s="105"/>
      <c r="N1034" s="86"/>
    </row>
    <row r="1035" spans="2:14" ht="15.75" hidden="1" customHeight="1" outlineLevel="1">
      <c r="B1035" s="50"/>
      <c r="C1035" s="50"/>
      <c r="D1035" s="50"/>
      <c r="F1035" s="464">
        <v>41560</v>
      </c>
      <c r="G1035" s="465" t="s">
        <v>3615</v>
      </c>
      <c r="H1035" s="382">
        <v>600</v>
      </c>
      <c r="I1035" s="225"/>
      <c r="J1035" s="103"/>
      <c r="K1035" s="208"/>
      <c r="L1035" s="105"/>
      <c r="M1035" s="105"/>
      <c r="N1035" s="86"/>
    </row>
    <row r="1036" spans="2:14" ht="30" hidden="1" outlineLevel="1">
      <c r="B1036" s="50"/>
      <c r="C1036" s="50"/>
      <c r="D1036" s="50"/>
      <c r="E1036" s="205" t="s">
        <v>3664</v>
      </c>
      <c r="F1036" s="385">
        <v>41566</v>
      </c>
      <c r="G1036" s="387" t="s">
        <v>3738</v>
      </c>
      <c r="H1036" s="313">
        <v>381.24</v>
      </c>
      <c r="I1036" s="519">
        <f>370-120</f>
        <v>250</v>
      </c>
      <c r="J1036" s="103"/>
      <c r="K1036" s="208"/>
      <c r="L1036" s="105"/>
      <c r="M1036" s="105"/>
      <c r="N1036" s="86"/>
    </row>
    <row r="1037" spans="2:14" ht="15.75" hidden="1" customHeight="1" outlineLevel="1">
      <c r="B1037" s="50"/>
      <c r="C1037" s="50"/>
      <c r="D1037" s="50"/>
      <c r="F1037" s="464">
        <v>41568</v>
      </c>
      <c r="G1037" s="388" t="s">
        <v>1035</v>
      </c>
      <c r="H1037" s="196">
        <v>6.86</v>
      </c>
      <c r="I1037" s="225"/>
      <c r="J1037" s="103"/>
      <c r="K1037" s="208"/>
      <c r="L1037" s="105"/>
      <c r="M1037" s="105"/>
      <c r="N1037" s="86"/>
    </row>
    <row r="1038" spans="2:14" ht="15.75" hidden="1" customHeight="1" outlineLevel="1">
      <c r="B1038" s="50"/>
      <c r="C1038" s="50"/>
      <c r="D1038" s="50"/>
      <c r="F1038" s="464">
        <v>41566</v>
      </c>
      <c r="G1038" s="388" t="s">
        <v>3660</v>
      </c>
      <c r="H1038" s="196">
        <v>2398</v>
      </c>
      <c r="I1038" s="204"/>
      <c r="J1038" s="103"/>
      <c r="K1038" s="208"/>
      <c r="L1038" s="105"/>
      <c r="M1038" s="105"/>
      <c r="N1038" s="86"/>
    </row>
    <row r="1039" spans="2:14" ht="15.75" hidden="1" customHeight="1" outlineLevel="1">
      <c r="B1039" s="50"/>
      <c r="C1039" s="50"/>
      <c r="D1039" s="50"/>
      <c r="F1039" s="464">
        <v>41566</v>
      </c>
      <c r="G1039" s="388" t="s">
        <v>3661</v>
      </c>
      <c r="H1039" s="382">
        <v>836</v>
      </c>
      <c r="I1039" s="215"/>
      <c r="J1039" s="103"/>
      <c r="K1039" s="208"/>
      <c r="L1039" s="105"/>
      <c r="M1039" s="105"/>
      <c r="N1039" s="86"/>
    </row>
    <row r="1040" spans="2:14" ht="15.75" hidden="1" customHeight="1" outlineLevel="1">
      <c r="B1040" s="50"/>
      <c r="C1040" s="50"/>
      <c r="D1040" s="50"/>
      <c r="F1040" s="464">
        <v>41566</v>
      </c>
      <c r="G1040" s="378" t="s">
        <v>3662</v>
      </c>
      <c r="H1040" s="382">
        <v>1330</v>
      </c>
      <c r="I1040" s="204"/>
      <c r="J1040" s="103"/>
      <c r="K1040" s="208"/>
      <c r="L1040" s="105"/>
      <c r="M1040" s="105"/>
      <c r="N1040" s="86"/>
    </row>
    <row r="1041" spans="2:13" hidden="1" outlineLevel="1">
      <c r="B1041" s="50"/>
      <c r="C1041" s="50"/>
      <c r="D1041" s="50"/>
      <c r="F1041" s="464">
        <v>41567</v>
      </c>
      <c r="G1041" s="479" t="s">
        <v>3663</v>
      </c>
      <c r="H1041" s="382">
        <v>1105</v>
      </c>
      <c r="J1041" s="50"/>
      <c r="K1041" s="50"/>
      <c r="L1041" s="50"/>
      <c r="M1041" s="50"/>
    </row>
    <row r="1042" spans="2:13" hidden="1" outlineLevel="1">
      <c r="B1042" s="50"/>
      <c r="C1042" s="50"/>
      <c r="D1042" s="50"/>
      <c r="F1042" s="464">
        <v>41570</v>
      </c>
      <c r="G1042" s="479" t="s">
        <v>1232</v>
      </c>
      <c r="H1042" s="479">
        <v>0.85</v>
      </c>
      <c r="J1042" s="50"/>
      <c r="K1042" s="50"/>
      <c r="L1042" s="50"/>
      <c r="M1042" s="50"/>
    </row>
    <row r="1043" spans="2:13" hidden="1" outlineLevel="1">
      <c r="B1043" s="50"/>
      <c r="C1043" s="50"/>
      <c r="D1043" s="50"/>
      <c r="F1043" s="369"/>
      <c r="G1043" s="208"/>
      <c r="H1043" s="313"/>
      <c r="J1043" s="50"/>
      <c r="K1043" s="50"/>
      <c r="L1043" s="50"/>
      <c r="M1043" s="50"/>
    </row>
    <row r="1044" spans="2:13" hidden="1" outlineLevel="1">
      <c r="B1044" s="50"/>
      <c r="C1044" s="50"/>
      <c r="D1044" s="50"/>
      <c r="F1044" s="369"/>
      <c r="G1044" s="208"/>
      <c r="H1044" s="313"/>
      <c r="J1044" s="50"/>
      <c r="K1044" s="50"/>
      <c r="L1044" s="50"/>
      <c r="M1044" s="50"/>
    </row>
    <row r="1045" spans="2:13" hidden="1" outlineLevel="1">
      <c r="B1045" s="50"/>
      <c r="C1045" s="50"/>
      <c r="D1045" s="50"/>
      <c r="F1045" s="369"/>
      <c r="G1045" s="208"/>
      <c r="H1045" s="313"/>
      <c r="J1045" s="50"/>
      <c r="K1045" s="50"/>
      <c r="L1045" s="50"/>
      <c r="M1045" s="50"/>
    </row>
    <row r="1046" spans="2:13" hidden="1" outlineLevel="1">
      <c r="B1046" s="50"/>
      <c r="C1046" s="50"/>
      <c r="D1046" s="50"/>
      <c r="F1046" s="369"/>
      <c r="G1046" s="358"/>
      <c r="H1046" s="316"/>
      <c r="J1046" s="50"/>
      <c r="K1046" s="50"/>
      <c r="L1046" s="50"/>
      <c r="M1046" s="50"/>
    </row>
    <row r="1047" spans="2:13" hidden="1" outlineLevel="1">
      <c r="B1047" s="83"/>
      <c r="C1047" s="83" t="s">
        <v>195</v>
      </c>
      <c r="D1047" s="84">
        <f>SUM(D1025:D1041)</f>
        <v>300</v>
      </c>
      <c r="F1047" s="311"/>
      <c r="G1047" s="311" t="s">
        <v>195</v>
      </c>
      <c r="H1047" s="312">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3564</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27">
        <f>D1047</f>
        <v>300</v>
      </c>
      <c r="E1051" s="227">
        <f>B1051+C1051-D1051</f>
        <v>120</v>
      </c>
      <c r="H1051" s="13"/>
      <c r="I1051" s="13"/>
    </row>
    <row r="1052" spans="2:13" collapsed="1">
      <c r="H1052" s="13"/>
    </row>
    <row r="1053" spans="2:13">
      <c r="B1053" s="2475" t="s">
        <v>3671</v>
      </c>
      <c r="C1053" s="2475"/>
      <c r="D1053" s="2475"/>
      <c r="E1053" s="2475"/>
      <c r="F1053" s="2475"/>
      <c r="G1053" s="2475"/>
      <c r="H1053" s="2475"/>
      <c r="I1053" s="2475"/>
      <c r="J1053" s="2475"/>
      <c r="K1053" s="2475"/>
      <c r="L1053" s="2475"/>
      <c r="M1053" s="2475"/>
    </row>
    <row r="1054" spans="2:13" hidden="1" outlineLevel="1">
      <c r="B1054" s="50" t="s">
        <v>115</v>
      </c>
      <c r="C1054" s="119" t="s">
        <v>2650</v>
      </c>
      <c r="D1054" s="50" t="s">
        <v>2651</v>
      </c>
      <c r="F1054" s="2474" t="s">
        <v>1007</v>
      </c>
      <c r="G1054" s="2474"/>
      <c r="H1054" s="2474"/>
      <c r="J1054" s="2474" t="s">
        <v>1026</v>
      </c>
      <c r="K1054" s="2474"/>
      <c r="L1054" s="2474"/>
      <c r="M1054" s="105"/>
    </row>
    <row r="1055" spans="2:13" hidden="1" outlineLevel="1">
      <c r="B1055" s="327"/>
      <c r="C1055" s="379"/>
      <c r="D1055" s="241"/>
      <c r="F1055" s="268" t="s">
        <v>115</v>
      </c>
      <c r="G1055" s="50" t="s">
        <v>116</v>
      </c>
      <c r="H1055" s="268" t="s">
        <v>4</v>
      </c>
      <c r="J1055" s="103" t="s">
        <v>115</v>
      </c>
      <c r="K1055" s="104" t="s">
        <v>116</v>
      </c>
      <c r="L1055" s="105" t="s">
        <v>4</v>
      </c>
      <c r="M1055" s="105"/>
    </row>
    <row r="1056" spans="2:13" hidden="1" outlineLevel="1">
      <c r="B1056" s="50"/>
      <c r="C1056" s="50"/>
      <c r="D1056" s="50"/>
      <c r="F1056" s="327">
        <v>41569</v>
      </c>
      <c r="G1056" s="528" t="s">
        <v>1173</v>
      </c>
      <c r="H1056" s="540">
        <v>737</v>
      </c>
      <c r="J1056" s="327">
        <v>41586</v>
      </c>
      <c r="K1056" s="517" t="s">
        <v>3659</v>
      </c>
      <c r="L1056" s="196">
        <v>320</v>
      </c>
      <c r="M1056" s="105"/>
    </row>
    <row r="1057" spans="2:14" hidden="1" outlineLevel="1">
      <c r="B1057" s="50"/>
      <c r="C1057" s="50"/>
      <c r="D1057" s="50"/>
      <c r="F1057" s="327">
        <v>41570</v>
      </c>
      <c r="G1057" s="529" t="s">
        <v>3670</v>
      </c>
      <c r="H1057" s="540">
        <v>904.5</v>
      </c>
      <c r="I1057" s="2"/>
      <c r="J1057" s="327">
        <v>41586</v>
      </c>
      <c r="K1057" s="378" t="s">
        <v>1048</v>
      </c>
      <c r="L1057" s="196">
        <v>5.76</v>
      </c>
      <c r="M1057" s="105"/>
    </row>
    <row r="1058" spans="2:14" ht="30" hidden="1" outlineLevel="1">
      <c r="B1058" s="50"/>
      <c r="C1058" s="50"/>
      <c r="D1058" s="50"/>
      <c r="F1058" s="327">
        <v>41570</v>
      </c>
      <c r="G1058" s="529" t="s">
        <v>3361</v>
      </c>
      <c r="H1058" s="540">
        <v>309</v>
      </c>
      <c r="I1058" s="509" t="s">
        <v>3739</v>
      </c>
      <c r="J1058" s="505">
        <v>41587</v>
      </c>
      <c r="K1058" s="363" t="s">
        <v>3659</v>
      </c>
      <c r="L1058" s="510">
        <v>196</v>
      </c>
      <c r="M1058" s="105"/>
      <c r="N1058" s="86"/>
    </row>
    <row r="1059" spans="2:14" hidden="1" outlineLevel="1">
      <c r="B1059" s="50"/>
      <c r="C1059" s="50"/>
      <c r="D1059" s="50"/>
      <c r="F1059" s="327">
        <v>41570</v>
      </c>
      <c r="G1059" s="529" t="s">
        <v>3239</v>
      </c>
      <c r="H1059" s="540">
        <v>352</v>
      </c>
      <c r="J1059" s="327">
        <v>41590</v>
      </c>
      <c r="K1059" s="378" t="s">
        <v>2197</v>
      </c>
      <c r="L1059" s="196">
        <v>325.93</v>
      </c>
      <c r="M1059" s="105"/>
      <c r="N1059" s="86"/>
    </row>
    <row r="1060" spans="2:14" ht="15.75" hidden="1" customHeight="1" outlineLevel="1">
      <c r="B1060" s="50"/>
      <c r="C1060" s="50"/>
      <c r="D1060" s="50"/>
      <c r="F1060" s="327">
        <v>41570</v>
      </c>
      <c r="G1060" s="528" t="s">
        <v>3077</v>
      </c>
      <c r="H1060" s="540">
        <v>600</v>
      </c>
      <c r="I1060" s="2"/>
      <c r="J1060" s="327">
        <v>41591</v>
      </c>
      <c r="K1060" s="518" t="s">
        <v>3539</v>
      </c>
      <c r="L1060" s="521">
        <v>280</v>
      </c>
      <c r="M1060" s="197"/>
      <c r="N1060" s="86"/>
    </row>
    <row r="1061" spans="2:14" hidden="1" outlineLevel="1">
      <c r="B1061" s="50"/>
      <c r="C1061" s="50"/>
      <c r="D1061" s="50"/>
      <c r="F1061" s="327">
        <v>41571</v>
      </c>
      <c r="G1061" s="528" t="s">
        <v>3677</v>
      </c>
      <c r="H1061" s="540">
        <v>732</v>
      </c>
      <c r="J1061" s="327">
        <v>41591</v>
      </c>
      <c r="K1061" s="518" t="s">
        <v>3539</v>
      </c>
      <c r="L1061" s="521">
        <v>250</v>
      </c>
      <c r="M1061" s="105"/>
      <c r="N1061" s="86"/>
    </row>
    <row r="1062" spans="2:14" ht="15.75" hidden="1" customHeight="1" outlineLevel="1">
      <c r="B1062" s="50"/>
      <c r="C1062" s="50"/>
      <c r="D1062" s="50"/>
      <c r="F1062" s="327">
        <v>41573</v>
      </c>
      <c r="G1062" s="528" t="s">
        <v>3683</v>
      </c>
      <c r="H1062" s="540">
        <v>890</v>
      </c>
      <c r="I1062" s="204"/>
      <c r="J1062" s="327">
        <v>41591</v>
      </c>
      <c r="K1062" s="522" t="s">
        <v>1048</v>
      </c>
      <c r="L1062" s="196">
        <v>5.04</v>
      </c>
      <c r="M1062" s="105"/>
      <c r="N1062" s="86"/>
    </row>
    <row r="1063" spans="2:14" ht="30" hidden="1" outlineLevel="1">
      <c r="B1063" s="50"/>
      <c r="C1063" s="50"/>
      <c r="D1063" s="50"/>
      <c r="E1063" s="205" t="s">
        <v>3735</v>
      </c>
      <c r="F1063" s="505">
        <v>41584</v>
      </c>
      <c r="G1063" s="530" t="s">
        <v>3659</v>
      </c>
      <c r="H1063" s="541">
        <v>591.24</v>
      </c>
      <c r="I1063" s="225"/>
      <c r="J1063" s="327">
        <v>41591</v>
      </c>
      <c r="K1063" s="206" t="s">
        <v>1048</v>
      </c>
      <c r="L1063" s="196">
        <v>4.5</v>
      </c>
      <c r="M1063" s="105"/>
      <c r="N1063" s="86"/>
    </row>
    <row r="1064" spans="2:14" ht="15.75" hidden="1" customHeight="1" outlineLevel="1">
      <c r="B1064" s="50"/>
      <c r="C1064" s="50"/>
      <c r="D1064" s="50"/>
      <c r="F1064" s="327">
        <v>41585</v>
      </c>
      <c r="G1064" s="528" t="s">
        <v>1035</v>
      </c>
      <c r="H1064" s="540">
        <v>10.64</v>
      </c>
      <c r="I1064" s="204"/>
      <c r="J1064" s="327">
        <v>41601</v>
      </c>
      <c r="K1064" s="206" t="s">
        <v>1208</v>
      </c>
      <c r="L1064" s="196">
        <v>1.89</v>
      </c>
      <c r="M1064" s="105"/>
      <c r="N1064" s="86"/>
    </row>
    <row r="1065" spans="2:14" ht="30" hidden="1" outlineLevel="1">
      <c r="B1065" s="50"/>
      <c r="C1065" s="50"/>
      <c r="D1065" s="50"/>
      <c r="E1065" s="523" t="s">
        <v>3749</v>
      </c>
      <c r="F1065" s="524">
        <v>41589</v>
      </c>
      <c r="G1065" s="189" t="s">
        <v>3754</v>
      </c>
      <c r="H1065" s="525">
        <v>1438.66</v>
      </c>
      <c r="I1065" s="225"/>
      <c r="J1065" s="322">
        <v>41603</v>
      </c>
      <c r="K1065" s="252" t="s">
        <v>2993</v>
      </c>
      <c r="L1065" s="542">
        <v>278.91000000000003</v>
      </c>
      <c r="M1065" s="105"/>
      <c r="N1065" s="86"/>
    </row>
    <row r="1066" spans="2:14" ht="30" hidden="1" outlineLevel="1">
      <c r="B1066" s="50"/>
      <c r="C1066" s="50"/>
      <c r="D1066" s="50"/>
      <c r="E1066" s="205"/>
      <c r="F1066" s="285">
        <v>41592</v>
      </c>
      <c r="G1066" s="531" t="s">
        <v>3752</v>
      </c>
      <c r="H1066" s="540">
        <v>300</v>
      </c>
      <c r="I1066" s="215"/>
      <c r="J1066" s="322">
        <v>41607</v>
      </c>
      <c r="K1066" s="566" t="s">
        <v>2993</v>
      </c>
      <c r="L1066" s="542">
        <v>8000</v>
      </c>
      <c r="M1066" s="105"/>
      <c r="N1066" s="86"/>
    </row>
    <row r="1067" spans="2:14" ht="15.75" hidden="1" customHeight="1" outlineLevel="1">
      <c r="B1067" s="50"/>
      <c r="C1067" s="50"/>
      <c r="D1067" s="50"/>
      <c r="F1067" s="285">
        <v>41593</v>
      </c>
      <c r="G1067" s="532" t="s">
        <v>549</v>
      </c>
      <c r="H1067" s="540">
        <v>623</v>
      </c>
      <c r="J1067" s="103"/>
      <c r="K1067" s="208"/>
      <c r="L1067" s="105"/>
      <c r="M1067" s="105"/>
      <c r="N1067" s="86"/>
    </row>
    <row r="1068" spans="2:14" ht="30" hidden="1" outlineLevel="1">
      <c r="B1068" s="50"/>
      <c r="C1068" s="50"/>
      <c r="D1068" s="50"/>
      <c r="E1068" s="523" t="s">
        <v>3753</v>
      </c>
      <c r="F1068" s="524">
        <v>41594</v>
      </c>
      <c r="G1068" s="533" t="s">
        <v>3764</v>
      </c>
      <c r="H1068" s="525">
        <v>470.57</v>
      </c>
      <c r="J1068" s="103"/>
      <c r="K1068" s="208"/>
      <c r="L1068" s="105"/>
      <c r="M1068" s="105"/>
      <c r="N1068" s="86"/>
    </row>
    <row r="1069" spans="2:14" ht="30" hidden="1" outlineLevel="1">
      <c r="B1069" s="50"/>
      <c r="C1069" s="50"/>
      <c r="D1069" s="50"/>
      <c r="E1069" s="523" t="s">
        <v>3757</v>
      </c>
      <c r="F1069" s="524">
        <v>41595</v>
      </c>
      <c r="G1069" s="533" t="s">
        <v>3765</v>
      </c>
      <c r="H1069" s="525">
        <v>388.31</v>
      </c>
      <c r="J1069" s="103"/>
      <c r="K1069" s="208"/>
      <c r="L1069" s="105"/>
      <c r="M1069" s="105"/>
      <c r="N1069" s="86"/>
    </row>
    <row r="1070" spans="2:14" ht="30" hidden="1" outlineLevel="1">
      <c r="B1070" s="50"/>
      <c r="C1070" s="50"/>
      <c r="D1070" s="50"/>
      <c r="E1070" s="523" t="s">
        <v>3759</v>
      </c>
      <c r="F1070" s="527">
        <v>41597</v>
      </c>
      <c r="G1070" s="534" t="s">
        <v>3773</v>
      </c>
      <c r="H1070" s="525">
        <v>469.79</v>
      </c>
      <c r="J1070" s="103"/>
      <c r="K1070" s="208"/>
      <c r="L1070" s="105"/>
      <c r="M1070" s="105"/>
      <c r="N1070" s="86"/>
    </row>
    <row r="1071" spans="2:14" hidden="1" outlineLevel="1">
      <c r="B1071" s="50"/>
      <c r="C1071" s="50"/>
      <c r="D1071" s="50"/>
      <c r="F1071" s="285">
        <v>41598</v>
      </c>
      <c r="G1071" s="535" t="s">
        <v>3763</v>
      </c>
      <c r="H1071" s="540">
        <v>550</v>
      </c>
      <c r="J1071" s="50"/>
      <c r="K1071" s="50"/>
      <c r="L1071" s="50"/>
      <c r="M1071" s="50"/>
    </row>
    <row r="1072" spans="2:14" hidden="1" outlineLevel="1">
      <c r="B1072" s="50"/>
      <c r="C1072" s="50"/>
      <c r="D1072" s="50"/>
      <c r="F1072" s="285">
        <v>41599</v>
      </c>
      <c r="G1072" s="531" t="s">
        <v>3752</v>
      </c>
      <c r="H1072" s="540">
        <v>300</v>
      </c>
      <c r="J1072" s="50"/>
      <c r="K1072" s="50"/>
      <c r="L1072" s="50"/>
      <c r="M1072" s="50"/>
    </row>
    <row r="1073" spans="2:14" hidden="1" outlineLevel="1">
      <c r="B1073" s="50"/>
      <c r="C1073" s="50"/>
      <c r="D1073" s="50"/>
      <c r="F1073" s="285">
        <v>41601</v>
      </c>
      <c r="G1073" s="529" t="s">
        <v>3774</v>
      </c>
      <c r="H1073" s="540">
        <v>1.32</v>
      </c>
      <c r="J1073" s="50"/>
      <c r="K1073" s="50"/>
      <c r="L1073" s="50"/>
      <c r="M1073" s="50"/>
    </row>
    <row r="1074" spans="2:14" hidden="1" outlineLevel="1">
      <c r="B1074" s="50"/>
      <c r="C1074" s="50"/>
      <c r="D1074" s="50"/>
      <c r="F1074" s="285"/>
      <c r="G1074" s="536"/>
      <c r="H1074" s="313"/>
      <c r="J1074" s="50"/>
      <c r="K1074" s="50"/>
      <c r="L1074" s="50"/>
      <c r="M1074" s="50"/>
    </row>
    <row r="1075" spans="2:14" hidden="1" outlineLevel="1">
      <c r="B1075" s="50"/>
      <c r="C1075" s="50"/>
      <c r="D1075" s="50"/>
      <c r="F1075" s="369"/>
      <c r="G1075" s="536"/>
      <c r="H1075" s="313"/>
      <c r="J1075" s="50"/>
      <c r="K1075" s="50"/>
      <c r="L1075" s="50"/>
      <c r="M1075" s="50"/>
    </row>
    <row r="1076" spans="2:14" hidden="1" outlineLevel="1">
      <c r="B1076" s="50"/>
      <c r="C1076" s="50"/>
      <c r="D1076" s="50"/>
      <c r="F1076" s="327"/>
      <c r="G1076" s="537"/>
      <c r="H1076" s="316"/>
      <c r="J1076" s="50"/>
      <c r="K1076" s="50"/>
      <c r="L1076" s="50"/>
      <c r="M1076" s="50"/>
    </row>
    <row r="1077" spans="2:14" hidden="1" outlineLevel="1">
      <c r="B1077" s="83"/>
      <c r="C1077" s="83" t="s">
        <v>195</v>
      </c>
      <c r="D1077" s="84">
        <f>SUM(D1055:D1071)</f>
        <v>0</v>
      </c>
      <c r="F1077" s="311"/>
      <c r="G1077" s="538" t="s">
        <v>195</v>
      </c>
      <c r="H1077" s="53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3672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27">
        <f>D1077</f>
        <v>0</v>
      </c>
      <c r="E1081" s="227">
        <f>B1081+C1081-D1081</f>
        <v>200</v>
      </c>
      <c r="H1081" s="13"/>
      <c r="I1081" s="13"/>
      <c r="L1081" s="13"/>
    </row>
    <row r="1082" spans="2:14" collapsed="1">
      <c r="H1082" s="2"/>
    </row>
    <row r="1083" spans="2:14">
      <c r="B1083" s="2475" t="s">
        <v>3766</v>
      </c>
      <c r="C1083" s="2475"/>
      <c r="D1083" s="2475"/>
      <c r="E1083" s="2475"/>
      <c r="F1083" s="2475"/>
      <c r="G1083" s="2475"/>
      <c r="H1083" s="2475"/>
      <c r="I1083" s="2475"/>
      <c r="J1083" s="2475"/>
      <c r="K1083" s="2475"/>
      <c r="L1083" s="2475"/>
      <c r="M1083" s="2475"/>
    </row>
    <row r="1084" spans="2:14" hidden="1" outlineLevel="1">
      <c r="B1084" s="50" t="s">
        <v>115</v>
      </c>
      <c r="C1084" s="119" t="s">
        <v>2650</v>
      </c>
      <c r="D1084" s="50" t="s">
        <v>2651</v>
      </c>
      <c r="F1084" s="2474" t="s">
        <v>1007</v>
      </c>
      <c r="G1084" s="2474"/>
      <c r="H1084" s="2474"/>
      <c r="J1084" s="2474" t="s">
        <v>1026</v>
      </c>
      <c r="K1084" s="2474"/>
      <c r="L1084" s="2474"/>
      <c r="M1084" s="105"/>
    </row>
    <row r="1085" spans="2:14" hidden="1" outlineLevel="1">
      <c r="B1085" s="327"/>
      <c r="C1085" s="379"/>
      <c r="D1085" s="241"/>
      <c r="F1085" s="268" t="s">
        <v>115</v>
      </c>
      <c r="G1085" s="50" t="s">
        <v>116</v>
      </c>
      <c r="H1085" s="268" t="s">
        <v>4</v>
      </c>
      <c r="J1085" s="103" t="s">
        <v>115</v>
      </c>
      <c r="K1085" s="104" t="s">
        <v>116</v>
      </c>
      <c r="L1085" s="105" t="s">
        <v>4</v>
      </c>
      <c r="M1085" s="105"/>
    </row>
    <row r="1086" spans="2:14" ht="30" hidden="1" outlineLevel="1">
      <c r="B1086" s="50"/>
      <c r="C1086" s="50"/>
      <c r="D1086" s="50"/>
      <c r="F1086" s="327">
        <v>41600</v>
      </c>
      <c r="G1086" s="529" t="s">
        <v>3670</v>
      </c>
      <c r="H1086" s="540">
        <v>898.43</v>
      </c>
      <c r="J1086" s="575">
        <v>41631</v>
      </c>
      <c r="K1086" s="576" t="s">
        <v>3695</v>
      </c>
      <c r="L1086" s="577">
        <v>2500</v>
      </c>
      <c r="M1086" s="105"/>
    </row>
    <row r="1087" spans="2:14" ht="30" hidden="1" outlineLevel="1">
      <c r="B1087" s="50"/>
      <c r="C1087" s="50"/>
      <c r="D1087" s="50"/>
      <c r="F1087" s="327">
        <v>41603</v>
      </c>
      <c r="G1087" s="529" t="s">
        <v>3361</v>
      </c>
      <c r="H1087" s="540">
        <v>280</v>
      </c>
      <c r="I1087" s="2"/>
      <c r="J1087" s="575">
        <v>41635</v>
      </c>
      <c r="K1087" s="576" t="s">
        <v>2993</v>
      </c>
      <c r="L1087" s="577">
        <v>4518.43</v>
      </c>
      <c r="M1087" s="105"/>
    </row>
    <row r="1088" spans="2:14" hidden="1" outlineLevel="1">
      <c r="B1088" s="50"/>
      <c r="C1088" s="50"/>
      <c r="D1088" s="50"/>
      <c r="F1088" s="327">
        <v>41603</v>
      </c>
      <c r="G1088" s="529" t="s">
        <v>3239</v>
      </c>
      <c r="H1088" s="540">
        <v>390</v>
      </c>
      <c r="I1088" s="509"/>
      <c r="J1088" s="505"/>
      <c r="K1088" s="363"/>
      <c r="L1088" s="510"/>
      <c r="M1088" s="105"/>
      <c r="N1088" s="86"/>
    </row>
    <row r="1089" spans="2:14" hidden="1" outlineLevel="1">
      <c r="B1089" s="50"/>
      <c r="C1089" s="50"/>
      <c r="D1089" s="50"/>
      <c r="F1089" s="327">
        <v>41605</v>
      </c>
      <c r="G1089" s="529" t="s">
        <v>3781</v>
      </c>
      <c r="H1089" s="540">
        <v>248</v>
      </c>
      <c r="J1089" s="327"/>
      <c r="K1089" s="378"/>
      <c r="L1089" s="196"/>
      <c r="M1089" s="105"/>
      <c r="N1089" s="86"/>
    </row>
    <row r="1090" spans="2:14" ht="15.75" hidden="1" customHeight="1" outlineLevel="1">
      <c r="B1090" s="50"/>
      <c r="C1090" s="50"/>
      <c r="D1090" s="50"/>
      <c r="F1090" s="327">
        <v>41612</v>
      </c>
      <c r="G1090" s="528" t="s">
        <v>2922</v>
      </c>
      <c r="H1090" s="540">
        <v>300</v>
      </c>
      <c r="I1090" s="2"/>
      <c r="J1090" s="327"/>
      <c r="K1090" s="518"/>
      <c r="L1090" s="521"/>
      <c r="M1090" s="197"/>
      <c r="N1090" s="86"/>
    </row>
    <row r="1091" spans="2:14" hidden="1" outlineLevel="1">
      <c r="B1091" s="50"/>
      <c r="C1091" s="50"/>
      <c r="D1091" s="50"/>
      <c r="E1091" s="225"/>
      <c r="F1091" s="327">
        <v>41613</v>
      </c>
      <c r="G1091" s="528" t="s">
        <v>1236</v>
      </c>
      <c r="H1091" s="540">
        <v>246</v>
      </c>
      <c r="J1091" s="327"/>
      <c r="K1091" s="518"/>
      <c r="L1091" s="521"/>
      <c r="M1091" s="105"/>
      <c r="N1091" s="86"/>
    </row>
    <row r="1092" spans="2:14" ht="15.75" hidden="1" customHeight="1" outlineLevel="1">
      <c r="B1092" s="50"/>
      <c r="C1092" s="50"/>
      <c r="D1092" s="50"/>
      <c r="E1092" s="225"/>
      <c r="F1092" s="327">
        <v>41614</v>
      </c>
      <c r="G1092" s="528" t="s">
        <v>549</v>
      </c>
      <c r="H1092" s="540">
        <v>501</v>
      </c>
      <c r="I1092" s="204"/>
      <c r="J1092" s="327"/>
      <c r="K1092" s="522"/>
      <c r="L1092" s="196"/>
      <c r="M1092" s="105"/>
      <c r="N1092" s="86"/>
    </row>
    <row r="1093" spans="2:14" hidden="1" outlineLevel="1">
      <c r="B1093" s="50"/>
      <c r="C1093" s="50"/>
      <c r="D1093" s="50"/>
      <c r="E1093" s="225"/>
      <c r="F1093" s="327">
        <v>41614</v>
      </c>
      <c r="G1093" s="528" t="s">
        <v>76</v>
      </c>
      <c r="H1093" s="540">
        <v>330</v>
      </c>
      <c r="I1093" s="225"/>
      <c r="J1093" s="327"/>
      <c r="K1093" s="206"/>
      <c r="L1093" s="196"/>
      <c r="M1093" s="105"/>
      <c r="N1093" s="86"/>
    </row>
    <row r="1094" spans="2:14" ht="15.75" hidden="1" customHeight="1" outlineLevel="1">
      <c r="B1094" s="50"/>
      <c r="C1094" s="50"/>
      <c r="D1094" s="50"/>
      <c r="E1094" s="225"/>
      <c r="F1094" s="327">
        <v>41618</v>
      </c>
      <c r="G1094" s="528" t="s">
        <v>3846</v>
      </c>
      <c r="H1094" s="540">
        <v>300</v>
      </c>
      <c r="I1094" s="204"/>
      <c r="J1094" s="103"/>
      <c r="K1094" s="208"/>
      <c r="L1094" s="105"/>
      <c r="M1094" s="105"/>
      <c r="N1094" s="86"/>
    </row>
    <row r="1095" spans="2:14" hidden="1" outlineLevel="1">
      <c r="B1095" s="50"/>
      <c r="C1095" s="50"/>
      <c r="D1095" s="50"/>
      <c r="E1095" s="225"/>
      <c r="F1095" s="327">
        <v>41620</v>
      </c>
      <c r="G1095" s="528" t="s">
        <v>2666</v>
      </c>
      <c r="H1095" s="540">
        <v>445</v>
      </c>
      <c r="I1095" s="225"/>
      <c r="J1095" s="103"/>
      <c r="K1095" s="208"/>
      <c r="L1095" s="105"/>
      <c r="M1095" s="105"/>
      <c r="N1095" s="86"/>
    </row>
    <row r="1096" spans="2:14" hidden="1" outlineLevel="1">
      <c r="B1096" s="50"/>
      <c r="C1096" s="50"/>
      <c r="D1096" s="50"/>
      <c r="E1096" s="225"/>
      <c r="F1096" s="327">
        <v>41621</v>
      </c>
      <c r="G1096" s="528" t="s">
        <v>3846</v>
      </c>
      <c r="H1096" s="540">
        <v>600</v>
      </c>
      <c r="I1096" s="225"/>
      <c r="J1096" s="103"/>
      <c r="K1096" s="208"/>
      <c r="L1096" s="105"/>
      <c r="M1096" s="105"/>
      <c r="N1096" s="86"/>
    </row>
    <row r="1097" spans="2:14" ht="15.75" hidden="1" customHeight="1" outlineLevel="1">
      <c r="B1097" s="50"/>
      <c r="C1097" s="50"/>
      <c r="D1097" s="50"/>
      <c r="E1097" s="225"/>
      <c r="F1097" s="327">
        <v>41623</v>
      </c>
      <c r="G1097" s="204" t="s">
        <v>247</v>
      </c>
      <c r="H1097" s="540">
        <v>850</v>
      </c>
      <c r="I1097" s="225"/>
      <c r="J1097" s="103"/>
      <c r="K1097" s="208"/>
      <c r="L1097" s="105"/>
      <c r="M1097" s="105"/>
      <c r="N1097" s="86"/>
    </row>
    <row r="1098" spans="2:14" hidden="1" outlineLevel="1">
      <c r="B1098" s="50"/>
      <c r="C1098" s="50"/>
      <c r="D1098" s="50"/>
      <c r="E1098" s="225"/>
      <c r="F1098" s="327">
        <v>41625</v>
      </c>
      <c r="G1098" s="528" t="s">
        <v>3853</v>
      </c>
      <c r="H1098" s="540">
        <v>880</v>
      </c>
      <c r="I1098" s="225"/>
      <c r="J1098" s="103"/>
      <c r="K1098" s="208"/>
      <c r="L1098" s="105"/>
      <c r="M1098" s="105"/>
      <c r="N1098" s="86"/>
    </row>
    <row r="1099" spans="2:14" hidden="1" outlineLevel="1">
      <c r="B1099" s="50"/>
      <c r="C1099" s="50"/>
      <c r="D1099" s="50"/>
      <c r="E1099" s="225"/>
      <c r="F1099" s="327">
        <v>41629</v>
      </c>
      <c r="G1099" s="528" t="s">
        <v>2922</v>
      </c>
      <c r="H1099" s="540">
        <v>750</v>
      </c>
      <c r="I1099" s="225"/>
      <c r="J1099" s="103"/>
      <c r="K1099" s="208"/>
      <c r="L1099" s="105"/>
      <c r="M1099" s="105"/>
      <c r="N1099" s="86"/>
    </row>
    <row r="1100" spans="2:14" hidden="1" outlineLevel="1">
      <c r="B1100" s="50"/>
      <c r="C1100" s="50"/>
      <c r="D1100" s="50"/>
      <c r="F1100" s="327"/>
      <c r="G1100" s="537"/>
      <c r="H1100" s="316"/>
      <c r="I1100" s="225"/>
      <c r="J1100" s="50"/>
      <c r="K1100" s="50"/>
      <c r="L1100" s="50"/>
      <c r="M1100" s="50"/>
    </row>
    <row r="1101" spans="2:14" hidden="1" outlineLevel="1">
      <c r="B1101" s="83"/>
      <c r="C1101" s="83" t="s">
        <v>195</v>
      </c>
      <c r="D1101" s="84">
        <f>SUM(D1085:D1099)</f>
        <v>0</v>
      </c>
      <c r="F1101" s="311"/>
      <c r="G1101" s="538" t="s">
        <v>195</v>
      </c>
      <c r="H1101" s="539">
        <f>SUM(H1086:H1099)</f>
        <v>7018.43</v>
      </c>
      <c r="I1101" s="225"/>
      <c r="J1101" s="83"/>
      <c r="K1101" s="83" t="s">
        <v>195</v>
      </c>
      <c r="L1101" s="84">
        <f>SUM(L1086:L1099)</f>
        <v>7018.43</v>
      </c>
      <c r="M1101" s="48">
        <f>SUM(M1088:M1099)</f>
        <v>0</v>
      </c>
    </row>
    <row r="1102" spans="2:14" hidden="1" outlineLevel="1">
      <c r="H1102" s="2"/>
      <c r="I1102" s="225"/>
    </row>
    <row r="1103" spans="2:14" ht="15.75" hidden="1" outlineLevel="1" thickBot="1">
      <c r="B1103" s="97" t="s">
        <v>3767</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27">
        <f>D1101</f>
        <v>0</v>
      </c>
      <c r="E1105" s="227">
        <f>B1105+C1105-D1105</f>
        <v>289</v>
      </c>
      <c r="H1105" s="13"/>
      <c r="I1105" s="13"/>
      <c r="L1105" s="13"/>
    </row>
    <row r="1106" spans="2:14" collapsed="1">
      <c r="H1106" s="2"/>
    </row>
    <row r="1107" spans="2:14">
      <c r="B1107" s="2475" t="s">
        <v>3884</v>
      </c>
      <c r="C1107" s="2475"/>
      <c r="D1107" s="2475"/>
      <c r="E1107" s="2475"/>
      <c r="F1107" s="2475"/>
      <c r="G1107" s="2475"/>
      <c r="H1107" s="2475"/>
      <c r="I1107" s="2475"/>
      <c r="J1107" s="2475"/>
      <c r="K1107" s="2475"/>
      <c r="L1107" s="2475"/>
      <c r="M1107" s="2475"/>
    </row>
    <row r="1108" spans="2:14" hidden="1" outlineLevel="1">
      <c r="B1108" s="50" t="s">
        <v>115</v>
      </c>
      <c r="C1108" s="119" t="s">
        <v>2650</v>
      </c>
      <c r="D1108" s="50" t="s">
        <v>2651</v>
      </c>
      <c r="F1108" s="2474" t="s">
        <v>1007</v>
      </c>
      <c r="G1108" s="2474"/>
      <c r="H1108" s="2474"/>
      <c r="J1108" s="2474" t="s">
        <v>1026</v>
      </c>
      <c r="K1108" s="2474"/>
      <c r="L1108" s="2474"/>
      <c r="M1108" s="105"/>
    </row>
    <row r="1109" spans="2:14" hidden="1" outlineLevel="1">
      <c r="B1109" s="327"/>
      <c r="C1109" s="379"/>
      <c r="D1109" s="241"/>
      <c r="F1109" s="268" t="s">
        <v>115</v>
      </c>
      <c r="G1109" s="268" t="s">
        <v>116</v>
      </c>
      <c r="H1109" s="268" t="s">
        <v>4</v>
      </c>
      <c r="J1109" s="103" t="s">
        <v>115</v>
      </c>
      <c r="K1109" s="104" t="s">
        <v>116</v>
      </c>
      <c r="L1109" s="105" t="s">
        <v>4</v>
      </c>
      <c r="M1109" s="105"/>
    </row>
    <row r="1110" spans="2:14" hidden="1" outlineLevel="1">
      <c r="B1110" s="50"/>
      <c r="C1110" s="50"/>
      <c r="D1110" s="50"/>
      <c r="F1110" s="327">
        <v>41629</v>
      </c>
      <c r="G1110" s="378" t="s">
        <v>3867</v>
      </c>
      <c r="H1110" s="540">
        <v>2370</v>
      </c>
      <c r="J1110" s="327">
        <v>41654</v>
      </c>
      <c r="K1110" s="206" t="s">
        <v>3973</v>
      </c>
      <c r="L1110" s="540">
        <v>330</v>
      </c>
      <c r="M1110" s="196">
        <v>330</v>
      </c>
    </row>
    <row r="1111" spans="2:14" hidden="1" outlineLevel="1">
      <c r="B1111" s="50"/>
      <c r="C1111" s="50"/>
      <c r="D1111" s="50"/>
      <c r="F1111" s="327">
        <v>41629</v>
      </c>
      <c r="G1111" s="378" t="s">
        <v>3889</v>
      </c>
      <c r="H1111" s="540">
        <v>599</v>
      </c>
      <c r="I1111" s="2"/>
      <c r="J1111" s="327">
        <v>41654</v>
      </c>
      <c r="K1111" s="206" t="s">
        <v>3974</v>
      </c>
      <c r="L1111" s="540">
        <v>254.64</v>
      </c>
      <c r="M1111" s="196">
        <v>250</v>
      </c>
    </row>
    <row r="1112" spans="2:14" ht="30" hidden="1" outlineLevel="1">
      <c r="B1112" s="50"/>
      <c r="C1112" s="50"/>
      <c r="D1112" s="50"/>
      <c r="F1112" s="327">
        <v>41631</v>
      </c>
      <c r="G1112" s="378" t="s">
        <v>3670</v>
      </c>
      <c r="H1112" s="540">
        <v>897.76</v>
      </c>
      <c r="I1112" s="509"/>
      <c r="J1112" s="327">
        <v>41673</v>
      </c>
      <c r="K1112" s="252" t="s">
        <v>2993</v>
      </c>
      <c r="L1112" s="257">
        <v>19451.240000000002</v>
      </c>
      <c r="M1112" s="197"/>
      <c r="N1112" s="86"/>
    </row>
    <row r="1113" spans="2:14" hidden="1" outlineLevel="1">
      <c r="B1113" s="50"/>
      <c r="C1113" s="50"/>
      <c r="D1113" s="50"/>
      <c r="F1113" s="327">
        <v>41633</v>
      </c>
      <c r="G1113" s="378" t="s">
        <v>3882</v>
      </c>
      <c r="H1113" s="540">
        <v>725</v>
      </c>
      <c r="J1113" s="328"/>
      <c r="K1113" s="221"/>
      <c r="L1113" s="214"/>
      <c r="M1113" s="105"/>
      <c r="N1113" s="86"/>
    </row>
    <row r="1114" spans="2:14" ht="15.75" hidden="1" customHeight="1" outlineLevel="1">
      <c r="B1114" s="50"/>
      <c r="C1114" s="50"/>
      <c r="D1114" s="50"/>
      <c r="F1114" s="327">
        <v>41635</v>
      </c>
      <c r="G1114" s="388" t="s">
        <v>3361</v>
      </c>
      <c r="H1114" s="382">
        <v>334</v>
      </c>
      <c r="I1114" s="2"/>
      <c r="J1114" s="327"/>
      <c r="K1114" s="518"/>
      <c r="L1114" s="521"/>
      <c r="M1114" s="197"/>
      <c r="N1114" s="86"/>
    </row>
    <row r="1115" spans="2:14" hidden="1" outlineLevel="1">
      <c r="B1115" s="50"/>
      <c r="C1115" s="50"/>
      <c r="D1115" s="50"/>
      <c r="E1115" s="225"/>
      <c r="F1115" s="327">
        <v>41635</v>
      </c>
      <c r="G1115" s="388" t="s">
        <v>3239</v>
      </c>
      <c r="H1115" s="382">
        <v>278</v>
      </c>
      <c r="J1115" s="327"/>
      <c r="K1115" s="518"/>
      <c r="L1115" s="521"/>
      <c r="M1115" s="105"/>
      <c r="N1115" s="86"/>
    </row>
    <row r="1116" spans="2:14" ht="15.75" hidden="1" customHeight="1" outlineLevel="1">
      <c r="B1116" s="50"/>
      <c r="C1116" s="50"/>
      <c r="D1116" s="50"/>
      <c r="E1116" s="225"/>
      <c r="F1116" s="327">
        <v>41639</v>
      </c>
      <c r="G1116" s="388" t="s">
        <v>3846</v>
      </c>
      <c r="H1116" s="382">
        <v>900</v>
      </c>
      <c r="I1116" s="204"/>
      <c r="J1116" s="327"/>
      <c r="K1116" s="522"/>
      <c r="L1116" s="196"/>
      <c r="M1116" s="105"/>
      <c r="N1116" s="86"/>
    </row>
    <row r="1117" spans="2:14" hidden="1" outlineLevel="1">
      <c r="B1117" s="50"/>
      <c r="C1117" s="50"/>
      <c r="D1117" s="50"/>
      <c r="E1117" s="225"/>
      <c r="F1117" s="327">
        <v>41640</v>
      </c>
      <c r="G1117" s="388" t="s">
        <v>247</v>
      </c>
      <c r="H1117" s="382">
        <v>318</v>
      </c>
      <c r="I1117" s="225"/>
      <c r="J1117" s="327"/>
      <c r="K1117" s="206"/>
      <c r="L1117" s="196"/>
      <c r="M1117" s="105"/>
      <c r="N1117" s="86"/>
    </row>
    <row r="1118" spans="2:14" ht="15.75" hidden="1" customHeight="1" outlineLevel="1">
      <c r="B1118" s="50"/>
      <c r="C1118" s="50"/>
      <c r="D1118" s="50"/>
      <c r="E1118" s="225"/>
      <c r="F1118" s="327">
        <v>41640</v>
      </c>
      <c r="G1118" s="388" t="s">
        <v>247</v>
      </c>
      <c r="H1118" s="382">
        <v>10800</v>
      </c>
      <c r="I1118" s="204"/>
      <c r="J1118" s="103"/>
      <c r="K1118" s="208"/>
      <c r="L1118" s="105"/>
      <c r="M1118" s="105"/>
      <c r="N1118" s="86"/>
    </row>
    <row r="1119" spans="2:14" hidden="1" outlineLevel="1">
      <c r="B1119" s="50"/>
      <c r="C1119" s="50"/>
      <c r="D1119" s="50"/>
      <c r="E1119" s="225"/>
      <c r="F1119" s="327">
        <v>41643</v>
      </c>
      <c r="G1119" s="378" t="s">
        <v>3936</v>
      </c>
      <c r="H1119" s="606">
        <v>457.5</v>
      </c>
      <c r="I1119" s="225"/>
      <c r="J1119" s="103"/>
      <c r="K1119" s="208"/>
      <c r="L1119" s="105"/>
      <c r="M1119" s="105"/>
      <c r="N1119" s="86"/>
    </row>
    <row r="1120" spans="2:14" hidden="1" outlineLevel="1">
      <c r="B1120" s="50"/>
      <c r="C1120" s="50"/>
      <c r="D1120" s="50"/>
      <c r="E1120" s="225"/>
      <c r="F1120" s="327">
        <v>41644</v>
      </c>
      <c r="G1120" s="606" t="s">
        <v>3938</v>
      </c>
      <c r="H1120" s="606">
        <v>423</v>
      </c>
      <c r="I1120" s="225"/>
      <c r="J1120" s="103"/>
      <c r="K1120" s="208"/>
      <c r="L1120" s="105"/>
      <c r="M1120" s="105"/>
      <c r="N1120" s="86"/>
    </row>
    <row r="1121" spans="2:14" ht="15.75" hidden="1" customHeight="1" outlineLevel="1">
      <c r="B1121" s="50"/>
      <c r="C1121" s="50"/>
      <c r="D1121" s="50"/>
      <c r="E1121" s="225"/>
      <c r="F1121" s="327">
        <v>41645</v>
      </c>
      <c r="G1121" s="606" t="s">
        <v>3937</v>
      </c>
      <c r="H1121" s="540">
        <v>300</v>
      </c>
      <c r="I1121" s="225"/>
      <c r="J1121" s="103"/>
      <c r="K1121" s="208"/>
      <c r="L1121" s="105"/>
      <c r="M1121" s="105"/>
      <c r="N1121" s="86"/>
    </row>
    <row r="1122" spans="2:14" hidden="1" outlineLevel="1">
      <c r="B1122" s="50"/>
      <c r="C1122" s="50"/>
      <c r="D1122" s="50"/>
      <c r="E1122" s="225"/>
      <c r="F1122" s="327">
        <v>41645</v>
      </c>
      <c r="G1122" s="378" t="s">
        <v>3662</v>
      </c>
      <c r="H1122" s="540">
        <v>680</v>
      </c>
      <c r="I1122" s="225"/>
      <c r="J1122" s="103"/>
      <c r="K1122" s="208"/>
      <c r="L1122" s="105"/>
      <c r="M1122" s="105"/>
      <c r="N1122" s="86"/>
    </row>
    <row r="1123" spans="2:14" hidden="1" outlineLevel="1">
      <c r="B1123" s="50"/>
      <c r="C1123" s="50"/>
      <c r="D1123" s="50"/>
      <c r="E1123" s="225"/>
      <c r="F1123" s="327">
        <v>41654</v>
      </c>
      <c r="G1123" s="378" t="s">
        <v>3975</v>
      </c>
      <c r="H1123" s="540">
        <v>388.31</v>
      </c>
      <c r="I1123" s="225"/>
      <c r="J1123" s="103"/>
      <c r="K1123" s="208"/>
      <c r="L1123" s="105"/>
      <c r="M1123" s="105"/>
      <c r="N1123" s="86"/>
    </row>
    <row r="1124" spans="2:14" hidden="1" outlineLevel="1">
      <c r="B1124" s="50"/>
      <c r="C1124" s="50"/>
      <c r="D1124" s="50"/>
      <c r="E1124" s="225"/>
      <c r="F1124" s="327">
        <v>41654</v>
      </c>
      <c r="G1124" s="378" t="s">
        <v>3976</v>
      </c>
      <c r="H1124" s="540">
        <v>388.31</v>
      </c>
      <c r="I1124" s="225"/>
      <c r="J1124" s="103"/>
      <c r="K1124" s="208"/>
      <c r="L1124" s="105"/>
      <c r="M1124" s="105"/>
      <c r="N1124" s="86"/>
    </row>
    <row r="1125" spans="2:14" hidden="1" outlineLevel="1">
      <c r="B1125" s="50"/>
      <c r="C1125" s="50"/>
      <c r="D1125" s="50"/>
      <c r="E1125" s="225"/>
      <c r="F1125" s="327">
        <v>41659</v>
      </c>
      <c r="G1125" s="378" t="s">
        <v>657</v>
      </c>
      <c r="H1125" s="540">
        <v>177</v>
      </c>
      <c r="I1125" s="225"/>
      <c r="J1125" s="50"/>
      <c r="K1125" s="50"/>
      <c r="L1125" s="50"/>
      <c r="M1125" s="50"/>
    </row>
    <row r="1126" spans="2:14" hidden="1" outlineLevel="1">
      <c r="B1126" s="50"/>
      <c r="C1126" s="50"/>
      <c r="D1126" s="50"/>
      <c r="E1126" s="225"/>
      <c r="F1126" s="280"/>
      <c r="G1126" s="280"/>
      <c r="H1126" s="280"/>
      <c r="I1126" s="225"/>
      <c r="J1126" s="50"/>
      <c r="K1126" s="50"/>
      <c r="L1126" s="50"/>
      <c r="M1126" s="50"/>
    </row>
    <row r="1127" spans="2:14" hidden="1" outlineLevel="1">
      <c r="B1127" s="50"/>
      <c r="C1127" s="50"/>
      <c r="D1127" s="50"/>
      <c r="E1127" s="225"/>
      <c r="F1127" s="280"/>
      <c r="G1127" s="280"/>
      <c r="H1127" s="280"/>
      <c r="I1127" s="225"/>
      <c r="J1127" s="50"/>
      <c r="K1127" s="50"/>
      <c r="L1127" s="50"/>
      <c r="M1127" s="50"/>
    </row>
    <row r="1128" spans="2:14" hidden="1" outlineLevel="1">
      <c r="B1128" s="50"/>
      <c r="C1128" s="50"/>
      <c r="D1128" s="50"/>
      <c r="F1128" s="280"/>
      <c r="G1128" s="280"/>
      <c r="H1128" s="280"/>
      <c r="I1128" s="225"/>
      <c r="J1128" s="50"/>
      <c r="K1128" s="50"/>
      <c r="L1128" s="50"/>
      <c r="M1128" s="50"/>
    </row>
    <row r="1129" spans="2:14" hidden="1" outlineLevel="1">
      <c r="B1129" s="50"/>
      <c r="C1129" s="50"/>
      <c r="D1129" s="50"/>
      <c r="F1129" s="280"/>
      <c r="G1129" s="280"/>
      <c r="H1129" s="280"/>
      <c r="I1129" s="225"/>
      <c r="J1129" s="50"/>
      <c r="K1129" s="50"/>
      <c r="L1129" s="50"/>
      <c r="M1129" s="50"/>
    </row>
    <row r="1130" spans="2:14" hidden="1" outlineLevel="1">
      <c r="B1130" s="50"/>
      <c r="C1130" s="50"/>
      <c r="D1130" s="50"/>
      <c r="F1130" s="327"/>
      <c r="G1130" s="579"/>
      <c r="H1130" s="316"/>
      <c r="I1130" s="225"/>
      <c r="J1130" s="50"/>
      <c r="K1130" s="50"/>
      <c r="L1130" s="50"/>
      <c r="M1130" s="50"/>
    </row>
    <row r="1131" spans="2:14" hidden="1" outlineLevel="1">
      <c r="B1131" s="83"/>
      <c r="C1131" s="83" t="s">
        <v>195</v>
      </c>
      <c r="D1131" s="84">
        <f>SUM(D1109:D1125)</f>
        <v>0</v>
      </c>
      <c r="F1131" s="311"/>
      <c r="G1131" s="538" t="s">
        <v>195</v>
      </c>
      <c r="H1131" s="578">
        <f>SUM(H1110:H1130)</f>
        <v>20035.880000000005</v>
      </c>
      <c r="I1131" s="225"/>
      <c r="J1131" s="83"/>
      <c r="K1131" s="83" t="s">
        <v>195</v>
      </c>
      <c r="L1131" s="84">
        <f>SUM(L1110:L1125)</f>
        <v>20035.88</v>
      </c>
      <c r="M1131" s="48"/>
    </row>
    <row r="1132" spans="2:14" hidden="1" outlineLevel="1">
      <c r="H1132" s="2"/>
      <c r="I1132" s="225"/>
    </row>
    <row r="1133" spans="2:14" ht="15.75" hidden="1" outlineLevel="1" thickBot="1">
      <c r="B1133" s="97" t="s">
        <v>3885</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27">
        <f>D1131</f>
        <v>0</v>
      </c>
      <c r="E1135" s="227">
        <f>B1135+C1135-D1135</f>
        <v>442</v>
      </c>
      <c r="H1135" s="13"/>
      <c r="I1135" s="13"/>
      <c r="L1135" s="13"/>
    </row>
    <row r="1136" spans="2:14" collapsed="1">
      <c r="H1136" s="13"/>
    </row>
    <row r="1137" spans="2:14">
      <c r="B1137" s="2475" t="s">
        <v>5130</v>
      </c>
      <c r="C1137" s="2475"/>
      <c r="D1137" s="2475"/>
      <c r="E1137" s="2475"/>
      <c r="F1137" s="2475"/>
      <c r="G1137" s="2475"/>
      <c r="H1137" s="2475"/>
      <c r="I1137" s="2475"/>
      <c r="J1137" s="2475"/>
      <c r="K1137" s="2475"/>
      <c r="L1137" s="2475"/>
      <c r="M1137" s="2475"/>
    </row>
    <row r="1138" spans="2:14" hidden="1" outlineLevel="1">
      <c r="B1138" s="50" t="s">
        <v>115</v>
      </c>
      <c r="C1138" s="119" t="s">
        <v>2650</v>
      </c>
      <c r="D1138" s="50" t="s">
        <v>2651</v>
      </c>
      <c r="F1138" s="2474" t="s">
        <v>1007</v>
      </c>
      <c r="G1138" s="2474"/>
      <c r="H1138" s="2474"/>
      <c r="J1138" s="2474" t="s">
        <v>1026</v>
      </c>
      <c r="K1138" s="2474"/>
      <c r="L1138" s="2474"/>
      <c r="M1138" s="105"/>
    </row>
    <row r="1139" spans="2:14" hidden="1" outlineLevel="1">
      <c r="B1139" s="327">
        <v>41667</v>
      </c>
      <c r="C1139" s="379" t="s">
        <v>3997</v>
      </c>
      <c r="D1139" s="241">
        <v>400</v>
      </c>
      <c r="F1139" s="268" t="s">
        <v>115</v>
      </c>
      <c r="G1139" s="268" t="s">
        <v>116</v>
      </c>
      <c r="H1139" s="268" t="s">
        <v>4</v>
      </c>
      <c r="J1139" s="103" t="s">
        <v>115</v>
      </c>
      <c r="K1139" s="104" t="s">
        <v>116</v>
      </c>
      <c r="L1139" s="105" t="s">
        <v>4</v>
      </c>
      <c r="M1139" s="105"/>
    </row>
    <row r="1140" spans="2:14" hidden="1" outlineLevel="1">
      <c r="B1140" s="50"/>
      <c r="C1140" s="50"/>
      <c r="D1140" s="50"/>
      <c r="F1140" s="505">
        <v>41663</v>
      </c>
      <c r="G1140" s="363" t="s">
        <v>3670</v>
      </c>
      <c r="H1140" s="541">
        <v>897.76</v>
      </c>
      <c r="J1140" s="327">
        <v>41666</v>
      </c>
      <c r="K1140" s="206" t="s">
        <v>3981</v>
      </c>
      <c r="L1140" s="196">
        <v>336.12</v>
      </c>
      <c r="M1140" s="197">
        <v>330</v>
      </c>
    </row>
    <row r="1141" spans="2:14" hidden="1" outlineLevel="1">
      <c r="B1141" s="50"/>
      <c r="C1141" s="50"/>
      <c r="D1141" s="50"/>
      <c r="F1141" s="633">
        <v>41665</v>
      </c>
      <c r="G1141" s="634" t="s">
        <v>3990</v>
      </c>
      <c r="H1141" s="635">
        <v>599.5</v>
      </c>
      <c r="I1141" s="2"/>
      <c r="J1141" s="327">
        <v>41682</v>
      </c>
      <c r="K1141" s="206" t="s">
        <v>4036</v>
      </c>
      <c r="L1141" s="540">
        <v>254.64</v>
      </c>
      <c r="M1141" s="197">
        <v>250</v>
      </c>
    </row>
    <row r="1142" spans="2:14" hidden="1" outlineLevel="1">
      <c r="B1142" s="50"/>
      <c r="C1142" s="50"/>
      <c r="D1142" s="50"/>
      <c r="F1142" s="505">
        <v>41667</v>
      </c>
      <c r="G1142" s="629" t="s">
        <v>3361</v>
      </c>
      <c r="H1142" s="504">
        <v>279.58999999999997</v>
      </c>
      <c r="I1142" s="509"/>
      <c r="J1142" s="327">
        <v>41685</v>
      </c>
      <c r="K1142" s="206" t="s">
        <v>4037</v>
      </c>
      <c r="L1142" s="540">
        <v>252.81</v>
      </c>
      <c r="M1142" s="197">
        <v>250</v>
      </c>
      <c r="N1142" s="86"/>
    </row>
    <row r="1143" spans="2:14" hidden="1" outlineLevel="1">
      <c r="B1143" s="50"/>
      <c r="C1143" s="50"/>
      <c r="D1143" s="50"/>
      <c r="F1143" s="505">
        <v>41667</v>
      </c>
      <c r="G1143" s="629" t="s">
        <v>3239</v>
      </c>
      <c r="H1143" s="504">
        <v>279.64999999999998</v>
      </c>
      <c r="J1143" s="322">
        <v>41701</v>
      </c>
      <c r="K1143" s="566" t="s">
        <v>4130</v>
      </c>
      <c r="L1143" s="606">
        <v>13496.1</v>
      </c>
      <c r="M1143" s="105"/>
      <c r="N1143" s="86"/>
    </row>
    <row r="1144" spans="2:14" ht="15.75" hidden="1" customHeight="1" outlineLevel="1">
      <c r="B1144" s="50"/>
      <c r="C1144" s="50"/>
      <c r="D1144" s="50"/>
      <c r="F1144" s="633">
        <v>41671</v>
      </c>
      <c r="G1144" s="636" t="s">
        <v>4006</v>
      </c>
      <c r="H1144" s="637">
        <v>390</v>
      </c>
      <c r="J1144" s="327"/>
      <c r="K1144" s="518"/>
      <c r="L1144" s="521"/>
      <c r="M1144" s="197"/>
      <c r="N1144" s="86"/>
    </row>
    <row r="1145" spans="2:14" hidden="1" outlineLevel="1">
      <c r="B1145" s="50"/>
      <c r="C1145" s="50"/>
      <c r="D1145" s="50"/>
      <c r="E1145" s="225"/>
      <c r="F1145" s="642">
        <v>41672</v>
      </c>
      <c r="G1145" s="643" t="s">
        <v>4007</v>
      </c>
      <c r="H1145" s="644">
        <v>300</v>
      </c>
      <c r="J1145" s="327"/>
      <c r="K1145" s="518"/>
      <c r="L1145" s="521"/>
      <c r="M1145" s="105"/>
      <c r="N1145" s="86"/>
    </row>
    <row r="1146" spans="2:14" ht="15.75" hidden="1" customHeight="1" outlineLevel="1">
      <c r="B1146" s="50"/>
      <c r="C1146" s="50"/>
      <c r="D1146" s="50"/>
      <c r="E1146" s="225"/>
      <c r="F1146" s="633">
        <v>41676</v>
      </c>
      <c r="G1146" s="636" t="s">
        <v>118</v>
      </c>
      <c r="H1146" s="637">
        <v>297</v>
      </c>
      <c r="I1146" s="619"/>
      <c r="J1146" s="327"/>
      <c r="K1146" s="522"/>
      <c r="L1146" s="196"/>
      <c r="M1146" s="105"/>
      <c r="N1146" s="86"/>
    </row>
    <row r="1147" spans="2:14" hidden="1" outlineLevel="1">
      <c r="B1147" s="50"/>
      <c r="C1147" s="50"/>
      <c r="D1147" s="50"/>
      <c r="E1147" s="225"/>
      <c r="F1147" s="642">
        <v>41678</v>
      </c>
      <c r="G1147" s="643" t="s">
        <v>4007</v>
      </c>
      <c r="H1147" s="644">
        <v>600</v>
      </c>
      <c r="I1147" s="619"/>
      <c r="J1147" s="327"/>
      <c r="K1147" s="206"/>
      <c r="L1147" s="196"/>
      <c r="M1147" s="105"/>
      <c r="N1147" s="86"/>
    </row>
    <row r="1148" spans="2:14" ht="15.75" hidden="1" customHeight="1" outlineLevel="1">
      <c r="B1148" s="50"/>
      <c r="C1148" s="50"/>
      <c r="D1148" s="50"/>
      <c r="E1148" s="225"/>
      <c r="F1148" s="633">
        <v>41680</v>
      </c>
      <c r="G1148" s="638" t="s">
        <v>4062</v>
      </c>
      <c r="H1148" s="634">
        <v>1909.85</v>
      </c>
      <c r="J1148" s="103"/>
      <c r="K1148" s="208"/>
      <c r="L1148" s="105"/>
      <c r="M1148" s="105"/>
      <c r="N1148" s="86"/>
    </row>
    <row r="1149" spans="2:14" hidden="1" outlineLevel="1">
      <c r="B1149" s="50"/>
      <c r="C1149" s="50"/>
      <c r="D1149" s="50"/>
      <c r="E1149" s="225"/>
      <c r="F1149" s="327">
        <v>41681</v>
      </c>
      <c r="G1149" s="624" t="s">
        <v>4079</v>
      </c>
      <c r="H1149" s="623">
        <v>1234.95</v>
      </c>
      <c r="I1149" s="1">
        <v>1212.47</v>
      </c>
      <c r="J1149" s="627"/>
      <c r="K1149" s="208"/>
      <c r="L1149" s="105"/>
      <c r="M1149" s="105"/>
      <c r="N1149" s="86"/>
    </row>
    <row r="1150" spans="2:14" hidden="1" outlineLevel="1">
      <c r="B1150" s="50"/>
      <c r="C1150" s="50"/>
      <c r="D1150" s="50"/>
      <c r="E1150" s="225"/>
      <c r="F1150" s="327">
        <v>41683</v>
      </c>
      <c r="G1150" s="606" t="s">
        <v>4058</v>
      </c>
      <c r="H1150" s="623">
        <v>469.79</v>
      </c>
      <c r="I1150" s="1">
        <v>461.24</v>
      </c>
      <c r="J1150" s="314"/>
      <c r="K1150" s="626"/>
      <c r="L1150" s="105"/>
      <c r="M1150" s="105"/>
      <c r="N1150" s="86"/>
    </row>
    <row r="1151" spans="2:14" ht="15.75" hidden="1" customHeight="1" outlineLevel="1">
      <c r="B1151" s="50"/>
      <c r="C1151" s="50"/>
      <c r="D1151" s="50"/>
      <c r="E1151" s="225"/>
      <c r="F1151" s="633">
        <v>41685</v>
      </c>
      <c r="G1151" s="638" t="s">
        <v>4062</v>
      </c>
      <c r="H1151" s="639">
        <v>3897</v>
      </c>
      <c r="J1151" s="314"/>
      <c r="K1151" s="626"/>
      <c r="L1151" s="105"/>
      <c r="M1151" s="105"/>
      <c r="N1151" s="86"/>
    </row>
    <row r="1152" spans="2:14" hidden="1" outlineLevel="1">
      <c r="B1152" s="50"/>
      <c r="C1152" s="50"/>
      <c r="D1152" s="50"/>
      <c r="E1152" s="225"/>
      <c r="F1152" s="633">
        <v>41685</v>
      </c>
      <c r="G1152" s="634" t="s">
        <v>4061</v>
      </c>
      <c r="H1152" s="639">
        <v>345</v>
      </c>
      <c r="J1152" s="314"/>
      <c r="K1152" s="626"/>
      <c r="L1152" s="105"/>
      <c r="M1152" s="105"/>
      <c r="N1152" s="86"/>
    </row>
    <row r="1153" spans="2:14" hidden="1" outlineLevel="1">
      <c r="B1153" s="50"/>
      <c r="C1153" s="50"/>
      <c r="D1153" s="50"/>
      <c r="E1153" s="225"/>
      <c r="F1153" s="327">
        <v>41686</v>
      </c>
      <c r="G1153" s="378" t="s">
        <v>4060</v>
      </c>
      <c r="H1153" s="623">
        <v>469.79</v>
      </c>
      <c r="I1153" s="1">
        <v>461.24</v>
      </c>
      <c r="J1153" s="314"/>
      <c r="K1153" s="626"/>
      <c r="L1153" s="105"/>
      <c r="M1153" s="105"/>
      <c r="N1153" s="86"/>
    </row>
    <row r="1154" spans="2:14" hidden="1" outlineLevel="1">
      <c r="B1154" s="50"/>
      <c r="C1154" s="50"/>
      <c r="D1154" s="50"/>
      <c r="E1154" s="225"/>
      <c r="F1154" s="633">
        <v>41686</v>
      </c>
      <c r="G1154" s="634" t="s">
        <v>4059</v>
      </c>
      <c r="H1154" s="639">
        <v>1300</v>
      </c>
      <c r="J1154" s="314"/>
      <c r="K1154" s="626"/>
      <c r="L1154" s="105"/>
      <c r="M1154" s="105"/>
      <c r="N1154" s="86"/>
    </row>
    <row r="1155" spans="2:14" hidden="1" outlineLevel="1">
      <c r="B1155" s="50"/>
      <c r="C1155" s="50"/>
      <c r="D1155" s="50"/>
      <c r="E1155" s="225"/>
      <c r="F1155" s="642">
        <v>41688</v>
      </c>
      <c r="G1155" s="643" t="s">
        <v>4007</v>
      </c>
      <c r="H1155" s="644">
        <v>600</v>
      </c>
      <c r="J1155" s="628"/>
      <c r="K1155" s="625"/>
      <c r="L1155" s="50"/>
      <c r="M1155" s="50"/>
    </row>
    <row r="1156" spans="2:14" hidden="1" outlineLevel="1">
      <c r="B1156" s="50"/>
      <c r="C1156" s="50"/>
      <c r="D1156" s="50"/>
      <c r="E1156" s="225"/>
      <c r="F1156" s="327">
        <v>41689</v>
      </c>
      <c r="G1156" s="378" t="s">
        <v>4073</v>
      </c>
      <c r="H1156" s="623">
        <v>469.79</v>
      </c>
      <c r="I1156" s="1">
        <v>461.24</v>
      </c>
      <c r="J1156" s="628"/>
      <c r="K1156" s="625"/>
      <c r="L1156" s="50"/>
      <c r="M1156" s="50"/>
    </row>
    <row r="1157" spans="2:14" hidden="1" outlineLevel="1">
      <c r="B1157" s="50"/>
      <c r="C1157" s="50"/>
      <c r="D1157" s="50"/>
      <c r="E1157" s="225"/>
      <c r="F1157" s="280"/>
      <c r="G1157" s="280"/>
      <c r="H1157" s="280"/>
      <c r="J1157" s="319"/>
      <c r="K1157" s="50"/>
      <c r="L1157" s="50"/>
      <c r="M1157" s="50"/>
    </row>
    <row r="1158" spans="2:14" hidden="1" outlineLevel="1">
      <c r="B1158" s="50"/>
      <c r="C1158" s="50"/>
      <c r="D1158" s="50"/>
      <c r="F1158" s="280"/>
      <c r="G1158" s="280"/>
      <c r="H1158" s="280"/>
      <c r="I1158" s="619"/>
      <c r="J1158" s="50"/>
      <c r="K1158" s="50"/>
      <c r="L1158" s="50"/>
      <c r="M1158" s="50"/>
    </row>
    <row r="1159" spans="2:14" hidden="1" outlineLevel="1">
      <c r="B1159" s="50"/>
      <c r="C1159" s="50"/>
      <c r="D1159" s="50"/>
      <c r="F1159" s="280"/>
      <c r="G1159" s="280"/>
      <c r="H1159" s="280"/>
      <c r="I1159" s="225"/>
      <c r="J1159" s="50"/>
      <c r="K1159" s="50"/>
      <c r="L1159" s="50"/>
      <c r="M1159" s="50"/>
    </row>
    <row r="1160" spans="2:14" hidden="1" outlineLevel="1">
      <c r="B1160" s="50"/>
      <c r="C1160" s="50"/>
      <c r="D1160" s="50"/>
      <c r="F1160" s="327"/>
      <c r="G1160" s="579"/>
      <c r="H1160" s="316"/>
      <c r="I1160" s="225"/>
      <c r="J1160" s="50"/>
      <c r="K1160" s="50"/>
      <c r="L1160" s="50"/>
      <c r="M1160" s="50"/>
    </row>
    <row r="1161" spans="2:14" hidden="1" outlineLevel="1">
      <c r="B1161" s="83"/>
      <c r="C1161" s="83" t="s">
        <v>195</v>
      </c>
      <c r="D1161" s="84">
        <f>SUM(D1139:D1155)</f>
        <v>400</v>
      </c>
      <c r="F1161" s="311"/>
      <c r="G1161" s="538" t="s">
        <v>195</v>
      </c>
      <c r="H1161" s="578">
        <f>SUM(H1140:H1160)</f>
        <v>14339.670000000002</v>
      </c>
      <c r="I1161" s="225"/>
      <c r="J1161" s="83"/>
      <c r="K1161" s="83" t="s">
        <v>195</v>
      </c>
      <c r="L1161" s="84">
        <f>SUM(L1140:L1155)</f>
        <v>14339.67</v>
      </c>
      <c r="M1161" s="48">
        <f>SUM(M1140:M1160)</f>
        <v>830</v>
      </c>
    </row>
    <row r="1162" spans="2:14" hidden="1" outlineLevel="1">
      <c r="H1162" s="2"/>
      <c r="I1162" s="225"/>
    </row>
    <row r="1163" spans="2:14" ht="15.75" hidden="1" outlineLevel="1" thickBot="1">
      <c r="B1163" s="97" t="s">
        <v>3988</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27">
        <v>122</v>
      </c>
      <c r="D1165" s="227">
        <f>D1161</f>
        <v>400</v>
      </c>
      <c r="E1165" s="227">
        <f>B1165+C1165-D1165</f>
        <v>164</v>
      </c>
      <c r="H1165" s="13"/>
      <c r="I1165" s="13"/>
      <c r="L1165" s="13"/>
    </row>
    <row r="1166" spans="2:14" hidden="1" outlineLevel="1">
      <c r="G1166" s="630" t="s">
        <v>4080</v>
      </c>
      <c r="H1166" s="631">
        <f>H1140+H1142+H1143</f>
        <v>1457</v>
      </c>
    </row>
    <row r="1167" spans="2:14" hidden="1" outlineLevel="1">
      <c r="G1167" s="300" t="s">
        <v>4081</v>
      </c>
      <c r="H1167" s="632">
        <f>H1141+H1144+H1146+H1148+H1151+H1152+H1154</f>
        <v>8738.35</v>
      </c>
    </row>
    <row r="1168" spans="2:14" hidden="1" outlineLevel="1">
      <c r="G1168" s="640" t="s">
        <v>132</v>
      </c>
      <c r="H1168" s="641">
        <f>H1145+H1147+H1155</f>
        <v>1500</v>
      </c>
    </row>
    <row r="1169" spans="2:14" hidden="1" outlineLevel="1">
      <c r="G1169" s="204" t="s">
        <v>226</v>
      </c>
      <c r="H1169" s="225">
        <f>H1149+H1150+H1153+H1156</f>
        <v>2644.32</v>
      </c>
    </row>
    <row r="1170" spans="2:14" hidden="1" outlineLevel="1">
      <c r="H1170" s="2">
        <f>SUM(H1166:H1169)</f>
        <v>14339.67</v>
      </c>
      <c r="I1170" s="2"/>
    </row>
    <row r="1171" spans="2:14" collapsed="1"/>
    <row r="1172" spans="2:14">
      <c r="B1172" s="2475" t="s">
        <v>5131</v>
      </c>
      <c r="C1172" s="2475"/>
      <c r="D1172" s="2475"/>
      <c r="E1172" s="2475"/>
      <c r="F1172" s="2475"/>
      <c r="G1172" s="2475"/>
      <c r="H1172" s="2475"/>
      <c r="I1172" s="2475"/>
      <c r="J1172" s="2475"/>
      <c r="K1172" s="2475"/>
      <c r="L1172" s="2475"/>
      <c r="M1172" s="2475"/>
    </row>
    <row r="1173" spans="2:14" hidden="1" outlineLevel="1">
      <c r="B1173" s="50" t="s">
        <v>115</v>
      </c>
      <c r="C1173" s="119" t="s">
        <v>2650</v>
      </c>
      <c r="D1173" s="50" t="s">
        <v>2651</v>
      </c>
      <c r="F1173" s="2474" t="s">
        <v>1007</v>
      </c>
      <c r="G1173" s="2474"/>
      <c r="H1173" s="2474"/>
      <c r="J1173" s="2474" t="s">
        <v>1026</v>
      </c>
      <c r="K1173" s="2474"/>
      <c r="L1173" s="2474"/>
      <c r="M1173" s="105"/>
    </row>
    <row r="1174" spans="2:14" hidden="1" outlineLevel="1">
      <c r="B1174" s="327"/>
      <c r="C1174" s="379"/>
      <c r="D1174" s="241"/>
      <c r="F1174" s="268" t="s">
        <v>115</v>
      </c>
      <c r="G1174" s="268" t="s">
        <v>116</v>
      </c>
      <c r="H1174" s="268" t="s">
        <v>4</v>
      </c>
      <c r="J1174" s="103" t="s">
        <v>115</v>
      </c>
      <c r="K1174" s="104" t="s">
        <v>116</v>
      </c>
      <c r="L1174" s="105" t="s">
        <v>4</v>
      </c>
      <c r="M1174" s="105"/>
    </row>
    <row r="1175" spans="2:14" ht="30" hidden="1" outlineLevel="1">
      <c r="B1175" s="50"/>
      <c r="C1175" s="50"/>
      <c r="D1175" s="50"/>
      <c r="F1175" s="633">
        <v>41693</v>
      </c>
      <c r="G1175" s="634" t="s">
        <v>4093</v>
      </c>
      <c r="H1175" s="635">
        <v>1377</v>
      </c>
      <c r="J1175" s="581">
        <v>41729</v>
      </c>
      <c r="K1175" s="423" t="s">
        <v>2993</v>
      </c>
      <c r="L1175" s="48">
        <v>1224.06</v>
      </c>
      <c r="M1175" s="197"/>
    </row>
    <row r="1176" spans="2:14" ht="30" hidden="1" outlineLevel="1">
      <c r="B1176" s="50"/>
      <c r="C1176" s="50"/>
      <c r="D1176" s="50"/>
      <c r="F1176" s="505">
        <v>41694</v>
      </c>
      <c r="G1176" s="363" t="s">
        <v>4094</v>
      </c>
      <c r="H1176" s="541">
        <v>898.43</v>
      </c>
      <c r="I1176" s="2"/>
      <c r="J1176" s="581">
        <v>41729</v>
      </c>
      <c r="K1176" s="423" t="s">
        <v>2993</v>
      </c>
      <c r="L1176" s="48">
        <v>260</v>
      </c>
      <c r="M1176" s="197"/>
    </row>
    <row r="1177" spans="2:14" ht="30" hidden="1" outlineLevel="1">
      <c r="B1177" s="50"/>
      <c r="C1177" s="50"/>
      <c r="D1177" s="50"/>
      <c r="F1177" s="505">
        <v>41694</v>
      </c>
      <c r="G1177" s="629" t="s">
        <v>3361</v>
      </c>
      <c r="H1177" s="541">
        <v>280.07</v>
      </c>
      <c r="I1177" s="509"/>
      <c r="J1177" s="581">
        <v>41731</v>
      </c>
      <c r="K1177" s="423" t="s">
        <v>2993</v>
      </c>
      <c r="L1177" s="48">
        <v>9999.4</v>
      </c>
      <c r="M1177" s="197"/>
      <c r="N1177" s="86"/>
    </row>
    <row r="1178" spans="2:14" hidden="1" outlineLevel="1">
      <c r="B1178" s="50"/>
      <c r="C1178" s="50"/>
      <c r="D1178" s="50"/>
      <c r="F1178" s="505">
        <v>41694</v>
      </c>
      <c r="G1178" s="629" t="s">
        <v>3239</v>
      </c>
      <c r="H1178" s="541">
        <v>283.14999999999998</v>
      </c>
      <c r="J1178" s="327"/>
      <c r="K1178" s="378"/>
      <c r="L1178" s="196"/>
      <c r="M1178" s="105"/>
      <c r="N1178" s="86"/>
    </row>
    <row r="1179" spans="2:14" ht="15.75" hidden="1" customHeight="1" outlineLevel="1">
      <c r="B1179" s="50"/>
      <c r="C1179" s="50"/>
      <c r="D1179" s="50"/>
      <c r="F1179" s="633">
        <v>41695</v>
      </c>
      <c r="G1179" s="636" t="s">
        <v>4096</v>
      </c>
      <c r="H1179" s="635">
        <v>29</v>
      </c>
      <c r="J1179" s="327"/>
      <c r="K1179" s="518"/>
      <c r="L1179" s="521"/>
      <c r="M1179" s="197"/>
      <c r="N1179" s="86"/>
    </row>
    <row r="1180" spans="2:14" hidden="1" outlineLevel="1">
      <c r="B1180" s="50"/>
      <c r="C1180" s="50"/>
      <c r="D1180" s="50"/>
      <c r="E1180" s="225"/>
      <c r="F1180" s="646">
        <v>41697</v>
      </c>
      <c r="G1180" s="647" t="s">
        <v>2351</v>
      </c>
      <c r="H1180" s="657">
        <v>1750</v>
      </c>
      <c r="J1180" s="327"/>
      <c r="K1180" s="518"/>
      <c r="L1180" s="521"/>
      <c r="M1180" s="105"/>
      <c r="N1180" s="86"/>
    </row>
    <row r="1181" spans="2:14" ht="15.75" hidden="1" customHeight="1" outlineLevel="1">
      <c r="B1181" s="50"/>
      <c r="C1181" s="50"/>
      <c r="D1181" s="50"/>
      <c r="E1181" s="225"/>
      <c r="F1181" s="642">
        <v>41700</v>
      </c>
      <c r="G1181" s="640" t="s">
        <v>4116</v>
      </c>
      <c r="H1181" s="645">
        <v>600</v>
      </c>
      <c r="I1181" s="658"/>
      <c r="J1181" s="327"/>
      <c r="K1181" s="522"/>
      <c r="L1181" s="196"/>
      <c r="M1181" s="105"/>
      <c r="N1181" s="86"/>
    </row>
    <row r="1182" spans="2:14" hidden="1" outlineLevel="1">
      <c r="B1182" s="50"/>
      <c r="C1182" s="50"/>
      <c r="D1182" s="50"/>
      <c r="E1182" s="225"/>
      <c r="F1182" s="327">
        <v>41704</v>
      </c>
      <c r="G1182" s="378" t="s">
        <v>4132</v>
      </c>
      <c r="H1182" s="623">
        <v>469.79</v>
      </c>
      <c r="I1182" s="1">
        <v>461.24</v>
      </c>
      <c r="J1182" s="327"/>
      <c r="K1182" s="206"/>
      <c r="L1182" s="196"/>
      <c r="M1182" s="105"/>
      <c r="N1182" s="86"/>
    </row>
    <row r="1183" spans="2:14" ht="15.75" hidden="1" customHeight="1" outlineLevel="1">
      <c r="B1183" s="50"/>
      <c r="C1183" s="50"/>
      <c r="D1183" s="50"/>
      <c r="E1183" s="225"/>
      <c r="F1183" s="327">
        <v>41704</v>
      </c>
      <c r="G1183" s="378" t="s">
        <v>4133</v>
      </c>
      <c r="H1183" s="623">
        <v>1184.02</v>
      </c>
      <c r="I1183" s="13">
        <v>1162.47</v>
      </c>
      <c r="J1183" s="103"/>
      <c r="K1183" s="208"/>
      <c r="L1183" s="105"/>
      <c r="M1183" s="105"/>
      <c r="N1183" s="86"/>
    </row>
    <row r="1184" spans="2:14" hidden="1" outlineLevel="1">
      <c r="B1184" s="50"/>
      <c r="C1184" s="50"/>
      <c r="D1184" s="50"/>
      <c r="E1184" s="225"/>
      <c r="F1184" s="642">
        <v>41707</v>
      </c>
      <c r="G1184" s="640" t="s">
        <v>4134</v>
      </c>
      <c r="H1184" s="644">
        <v>600</v>
      </c>
      <c r="I1184" s="13"/>
      <c r="J1184" s="627"/>
      <c r="K1184" s="208"/>
      <c r="L1184" s="105"/>
      <c r="M1184" s="105"/>
      <c r="N1184" s="86"/>
    </row>
    <row r="1185" spans="2:14" ht="30" hidden="1" outlineLevel="1">
      <c r="B1185" s="50"/>
      <c r="C1185" s="50"/>
      <c r="D1185" s="50"/>
      <c r="E1185" s="225"/>
      <c r="F1185" s="651">
        <v>41713</v>
      </c>
      <c r="G1185" s="652" t="s">
        <v>4149</v>
      </c>
      <c r="H1185" s="653">
        <v>2250</v>
      </c>
      <c r="J1185" s="314"/>
      <c r="K1185" s="626"/>
      <c r="L1185" s="105"/>
      <c r="M1185" s="105"/>
      <c r="N1185" s="86"/>
    </row>
    <row r="1186" spans="2:14" ht="15.75" hidden="1" customHeight="1" outlineLevel="1">
      <c r="B1186" s="50"/>
      <c r="C1186" s="50"/>
      <c r="D1186" s="50"/>
      <c r="E1186" s="225"/>
      <c r="F1186" s="633">
        <v>41714</v>
      </c>
      <c r="G1186" s="638" t="s">
        <v>1173</v>
      </c>
      <c r="H1186" s="639">
        <v>810</v>
      </c>
      <c r="J1186" s="314"/>
      <c r="K1186" s="626"/>
      <c r="L1186" s="105"/>
      <c r="M1186" s="105"/>
      <c r="N1186" s="86"/>
    </row>
    <row r="1187" spans="2:14" hidden="1" outlineLevel="1">
      <c r="B1187" s="50"/>
      <c r="C1187" s="50"/>
      <c r="D1187" s="50"/>
      <c r="E1187" s="225"/>
      <c r="F1187" s="642">
        <v>41714</v>
      </c>
      <c r="G1187" s="640" t="s">
        <v>4159</v>
      </c>
      <c r="H1187" s="644">
        <v>600</v>
      </c>
      <c r="J1187" s="314"/>
      <c r="K1187" s="626"/>
      <c r="L1187" s="105"/>
      <c r="M1187" s="105"/>
      <c r="N1187" s="86"/>
    </row>
    <row r="1188" spans="2:14" hidden="1" outlineLevel="1">
      <c r="B1188" s="50"/>
      <c r="C1188" s="50"/>
      <c r="D1188" s="50"/>
      <c r="E1188" s="225"/>
      <c r="F1188" s="633">
        <v>41717</v>
      </c>
      <c r="G1188" s="634" t="s">
        <v>3211</v>
      </c>
      <c r="H1188" s="638">
        <v>352</v>
      </c>
      <c r="J1188" s="314"/>
      <c r="K1188" s="626"/>
      <c r="L1188" s="105"/>
      <c r="M1188" s="105"/>
      <c r="N1188" s="86"/>
    </row>
    <row r="1189" spans="2:14" hidden="1" outlineLevel="1">
      <c r="B1189" s="50"/>
      <c r="C1189" s="50"/>
      <c r="D1189" s="50"/>
      <c r="F1189" s="327"/>
      <c r="G1189" s="579"/>
      <c r="H1189" s="316"/>
      <c r="I1189" s="225"/>
      <c r="J1189" s="50"/>
      <c r="K1189" s="50"/>
      <c r="L1189" s="50"/>
      <c r="M1189" s="50"/>
    </row>
    <row r="1190" spans="2:14" hidden="1" outlineLevel="1">
      <c r="B1190" s="83"/>
      <c r="C1190" s="83" t="s">
        <v>195</v>
      </c>
      <c r="D1190" s="84">
        <f>SUM(D1174:D1188)</f>
        <v>0</v>
      </c>
      <c r="F1190" s="311"/>
      <c r="G1190" s="538" t="s">
        <v>195</v>
      </c>
      <c r="H1190" s="578">
        <f>SUM(H1175:H1189)</f>
        <v>11483.46</v>
      </c>
      <c r="I1190" s="225"/>
      <c r="J1190" s="83"/>
      <c r="K1190" s="83" t="s">
        <v>195</v>
      </c>
      <c r="L1190" s="84">
        <f>SUM(L1175:L1188)</f>
        <v>11483.46</v>
      </c>
      <c r="M1190" s="48">
        <f>SUM(M1175:M1189)</f>
        <v>0</v>
      </c>
    </row>
    <row r="1191" spans="2:14" hidden="1" outlineLevel="1">
      <c r="H1191" s="2"/>
      <c r="I1191" s="225"/>
    </row>
    <row r="1192" spans="2:14" ht="15.75" hidden="1" outlineLevel="1" thickBot="1">
      <c r="B1192" s="97" t="s">
        <v>4085</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27">
        <v>119</v>
      </c>
      <c r="D1194" s="227">
        <f>D1190</f>
        <v>0</v>
      </c>
      <c r="E1194" s="227">
        <f>B1194+C1194-D1194</f>
        <v>283</v>
      </c>
      <c r="H1194" s="13"/>
      <c r="I1194" s="13"/>
      <c r="L1194" s="13"/>
    </row>
    <row r="1195" spans="2:14" hidden="1" outlineLevel="1">
      <c r="G1195" s="630" t="s">
        <v>4080</v>
      </c>
      <c r="H1195" s="631">
        <f>H1176+H1177+H1178</f>
        <v>1461.65</v>
      </c>
    </row>
    <row r="1196" spans="2:14" hidden="1" outlineLevel="1">
      <c r="G1196" s="300" t="s">
        <v>4081</v>
      </c>
      <c r="H1196" s="632">
        <f>H1175+H1179+H1186+H1188</f>
        <v>2568</v>
      </c>
    </row>
    <row r="1197" spans="2:14" hidden="1" outlineLevel="1">
      <c r="G1197" s="640" t="s">
        <v>132</v>
      </c>
      <c r="H1197" s="641">
        <f>H1181+H1184+H1187</f>
        <v>1800</v>
      </c>
    </row>
    <row r="1198" spans="2:14" hidden="1" outlineLevel="1">
      <c r="G1198" s="204" t="s">
        <v>226</v>
      </c>
      <c r="H1198" s="225">
        <f>H1182+H1183</f>
        <v>1653.81</v>
      </c>
    </row>
    <row r="1199" spans="2:14" hidden="1" outlineLevel="1">
      <c r="G1199" s="182" t="s">
        <v>4101</v>
      </c>
      <c r="H1199" s="210">
        <f>H1180</f>
        <v>1750</v>
      </c>
      <c r="I1199" s="2"/>
    </row>
    <row r="1200" spans="2:14" hidden="1" outlineLevel="1">
      <c r="G1200" s="654" t="s">
        <v>2856</v>
      </c>
      <c r="H1200" s="655">
        <f>H1185</f>
        <v>2250</v>
      </c>
      <c r="I1200" s="2"/>
    </row>
    <row r="1201" spans="2:15" hidden="1" outlineLevel="1">
      <c r="H1201" s="2">
        <f>SUM(H1195:H1200)</f>
        <v>11483.46</v>
      </c>
    </row>
    <row r="1202" spans="2:15" collapsed="1">
      <c r="H1202" s="2"/>
    </row>
    <row r="1203" spans="2:15">
      <c r="B1203" s="2475" t="s">
        <v>5132</v>
      </c>
      <c r="C1203" s="2475"/>
      <c r="D1203" s="2475"/>
      <c r="E1203" s="2475"/>
      <c r="F1203" s="2475"/>
      <c r="G1203" s="2475"/>
      <c r="H1203" s="2475"/>
      <c r="I1203" s="2475"/>
      <c r="J1203" s="2475"/>
      <c r="K1203" s="2475"/>
      <c r="L1203" s="2475"/>
      <c r="M1203" s="2475"/>
    </row>
    <row r="1204" spans="2:15" hidden="1" outlineLevel="1">
      <c r="B1204" s="50" t="s">
        <v>115</v>
      </c>
      <c r="C1204" s="119" t="s">
        <v>2650</v>
      </c>
      <c r="D1204" s="50" t="s">
        <v>2651</v>
      </c>
      <c r="F1204" s="2474" t="s">
        <v>1007</v>
      </c>
      <c r="G1204" s="2474"/>
      <c r="H1204" s="2474"/>
      <c r="J1204" s="2476" t="s">
        <v>1026</v>
      </c>
      <c r="K1204" s="2476"/>
      <c r="L1204" s="2476"/>
      <c r="M1204" s="899"/>
    </row>
    <row r="1205" spans="2:15" hidden="1" outlineLevel="1">
      <c r="B1205" s="327"/>
      <c r="C1205" s="379"/>
      <c r="D1205" s="241"/>
      <c r="F1205" s="268" t="s">
        <v>115</v>
      </c>
      <c r="G1205" s="268" t="s">
        <v>116</v>
      </c>
      <c r="H1205" s="268" t="s">
        <v>4</v>
      </c>
      <c r="J1205" s="314" t="s">
        <v>115</v>
      </c>
      <c r="K1205" s="315" t="s">
        <v>116</v>
      </c>
      <c r="L1205" s="316" t="s">
        <v>4</v>
      </c>
      <c r="M1205" s="316"/>
      <c r="O1205" s="1" t="s">
        <v>4251</v>
      </c>
    </row>
    <row r="1206" spans="2:15" hidden="1" outlineLevel="1">
      <c r="B1206" s="50"/>
      <c r="C1206" s="50"/>
      <c r="D1206" s="50"/>
      <c r="F1206" s="661">
        <v>41719</v>
      </c>
      <c r="G1206" s="662" t="s">
        <v>4170</v>
      </c>
      <c r="H1206" s="663">
        <v>273.5</v>
      </c>
      <c r="I1206" s="225"/>
      <c r="J1206" s="327" t="s">
        <v>4248</v>
      </c>
      <c r="K1206" s="388" t="s">
        <v>2197</v>
      </c>
      <c r="L1206" s="382">
        <v>336.12</v>
      </c>
      <c r="M1206" s="623">
        <v>469.79</v>
      </c>
      <c r="N1206" s="1" t="s">
        <v>4250</v>
      </c>
      <c r="O1206" s="13">
        <f>M1206-L1206</f>
        <v>133.67000000000002</v>
      </c>
    </row>
    <row r="1207" spans="2:15" hidden="1" outlineLevel="1">
      <c r="B1207" s="50"/>
      <c r="C1207" s="50"/>
      <c r="D1207" s="50"/>
      <c r="F1207" s="633">
        <v>41720</v>
      </c>
      <c r="G1207" s="634" t="s">
        <v>1289</v>
      </c>
      <c r="H1207" s="635">
        <v>1929.75</v>
      </c>
      <c r="I1207" s="225"/>
      <c r="J1207" s="327" t="s">
        <v>4248</v>
      </c>
      <c r="K1207" s="388" t="s">
        <v>2197</v>
      </c>
      <c r="L1207" s="540">
        <v>906.51</v>
      </c>
      <c r="M1207" s="623">
        <v>1234.95</v>
      </c>
      <c r="N1207" s="1" t="s">
        <v>4249</v>
      </c>
      <c r="O1207" s="13">
        <f>M1207-L1207</f>
        <v>328.44000000000005</v>
      </c>
    </row>
    <row r="1208" spans="2:15" hidden="1" outlineLevel="1">
      <c r="B1208" s="50"/>
      <c r="C1208" s="50"/>
      <c r="D1208" s="50"/>
      <c r="F1208" s="505">
        <v>41722</v>
      </c>
      <c r="G1208" s="629" t="s">
        <v>4094</v>
      </c>
      <c r="H1208" s="504">
        <v>897.76</v>
      </c>
      <c r="I1208" s="225"/>
      <c r="J1208" s="327" t="s">
        <v>4268</v>
      </c>
      <c r="K1208" s="388" t="s">
        <v>4266</v>
      </c>
      <c r="L1208" s="540">
        <v>336.12</v>
      </c>
      <c r="M1208" s="623">
        <v>469.79</v>
      </c>
      <c r="N1208" s="86" t="s">
        <v>4252</v>
      </c>
      <c r="O1208" s="13">
        <f>M1208-L1208</f>
        <v>133.67000000000002</v>
      </c>
    </row>
    <row r="1209" spans="2:15" hidden="1" outlineLevel="1">
      <c r="B1209" s="50"/>
      <c r="C1209" s="50"/>
      <c r="D1209" s="50"/>
      <c r="F1209" s="642">
        <v>41723</v>
      </c>
      <c r="G1209" s="640" t="s">
        <v>4116</v>
      </c>
      <c r="H1209" s="645">
        <v>600</v>
      </c>
      <c r="I1209" s="225"/>
      <c r="J1209" s="327" t="s">
        <v>4444</v>
      </c>
      <c r="K1209" s="388" t="s">
        <v>4266</v>
      </c>
      <c r="L1209" s="540">
        <v>336.12</v>
      </c>
      <c r="M1209" s="623">
        <v>469.79</v>
      </c>
      <c r="N1209" s="1" t="s">
        <v>4253</v>
      </c>
      <c r="O1209" s="13">
        <f>M1209-L1209</f>
        <v>133.67000000000002</v>
      </c>
    </row>
    <row r="1210" spans="2:15" ht="30" hidden="1" outlineLevel="1">
      <c r="B1210" s="50"/>
      <c r="C1210" s="50"/>
      <c r="D1210" s="50"/>
      <c r="F1210" s="505">
        <v>41725</v>
      </c>
      <c r="G1210" s="629" t="s">
        <v>3361</v>
      </c>
      <c r="H1210" s="541">
        <v>279.77999999999997</v>
      </c>
      <c r="I1210" s="225"/>
      <c r="J1210" s="596">
        <v>41764</v>
      </c>
      <c r="K1210" s="376" t="s">
        <v>2993</v>
      </c>
      <c r="L1210" s="386">
        <v>6564.16</v>
      </c>
      <c r="M1210" s="313"/>
      <c r="N1210" s="86"/>
      <c r="O1210" s="2"/>
    </row>
    <row r="1211" spans="2:15" hidden="1" outlineLevel="1">
      <c r="B1211" s="50"/>
      <c r="C1211" s="50"/>
      <c r="D1211" s="50"/>
      <c r="E1211" s="225"/>
      <c r="F1211" s="505">
        <v>41725</v>
      </c>
      <c r="G1211" s="629" t="s">
        <v>3239</v>
      </c>
      <c r="H1211" s="541">
        <v>279.77999999999997</v>
      </c>
      <c r="I1211" s="225"/>
      <c r="J1211" s="327"/>
      <c r="K1211" s="518"/>
      <c r="L1211" s="382"/>
      <c r="M1211" s="316"/>
      <c r="N1211" s="86"/>
    </row>
    <row r="1212" spans="2:15" ht="15.75" hidden="1" customHeight="1" outlineLevel="1">
      <c r="B1212" s="50"/>
      <c r="C1212" s="50"/>
      <c r="D1212" s="50"/>
      <c r="E1212" s="225"/>
      <c r="F1212" s="642">
        <v>41730</v>
      </c>
      <c r="G1212" s="640" t="s">
        <v>4116</v>
      </c>
      <c r="H1212" s="645">
        <v>600</v>
      </c>
      <c r="I1212" s="225"/>
      <c r="J1212" s="327"/>
      <c r="K1212" s="388"/>
      <c r="L1212" s="382"/>
      <c r="M1212" s="316"/>
      <c r="N1212" s="86"/>
    </row>
    <row r="1213" spans="2:15" hidden="1" outlineLevel="1">
      <c r="B1213" s="50"/>
      <c r="C1213" s="50"/>
      <c r="D1213" s="50"/>
      <c r="E1213" s="225"/>
      <c r="F1213" s="661">
        <v>41731</v>
      </c>
      <c r="G1213" s="662" t="s">
        <v>4223</v>
      </c>
      <c r="H1213" s="663">
        <v>303</v>
      </c>
      <c r="I1213" s="225"/>
      <c r="J1213" s="327"/>
      <c r="K1213" s="388"/>
      <c r="L1213" s="382"/>
      <c r="M1213" s="316"/>
      <c r="N1213" s="86"/>
    </row>
    <row r="1214" spans="2:15" ht="15.75" hidden="1" customHeight="1" outlineLevel="1">
      <c r="B1214" s="50"/>
      <c r="C1214" s="50"/>
      <c r="D1214" s="50"/>
      <c r="E1214" s="225"/>
      <c r="F1214" s="642">
        <v>41740</v>
      </c>
      <c r="G1214" s="675" t="s">
        <v>4134</v>
      </c>
      <c r="H1214" s="645">
        <v>300</v>
      </c>
      <c r="I1214" s="225"/>
      <c r="J1214" s="314"/>
      <c r="K1214" s="387"/>
      <c r="L1214" s="316"/>
      <c r="M1214" s="316"/>
      <c r="N1214" s="86"/>
    </row>
    <row r="1215" spans="2:15" hidden="1" outlineLevel="1">
      <c r="B1215" s="50"/>
      <c r="C1215" s="50"/>
      <c r="D1215" s="50"/>
      <c r="E1215" s="225"/>
      <c r="F1215" s="681">
        <v>41747</v>
      </c>
      <c r="G1215" s="682" t="s">
        <v>4134</v>
      </c>
      <c r="H1215" s="645">
        <v>600</v>
      </c>
      <c r="I1215" s="225"/>
      <c r="J1215" s="314"/>
      <c r="K1215" s="387"/>
      <c r="L1215" s="316"/>
      <c r="M1215" s="316"/>
      <c r="N1215" s="86"/>
    </row>
    <row r="1216" spans="2:15" hidden="1" outlineLevel="1">
      <c r="B1216" s="50"/>
      <c r="C1216" s="50"/>
      <c r="D1216" s="50"/>
      <c r="E1216" s="225"/>
      <c r="F1216" s="683">
        <v>41750</v>
      </c>
      <c r="G1216" s="684" t="s">
        <v>2351</v>
      </c>
      <c r="H1216" s="657">
        <v>410</v>
      </c>
      <c r="I1216" s="225"/>
      <c r="J1216" s="314"/>
      <c r="K1216" s="387"/>
      <c r="L1216" s="316"/>
      <c r="M1216" s="316"/>
      <c r="N1216" s="86"/>
    </row>
    <row r="1217" spans="2:15" ht="15.75" hidden="1" customHeight="1" outlineLevel="1">
      <c r="B1217" s="50"/>
      <c r="C1217" s="50"/>
      <c r="D1217" s="50"/>
      <c r="E1217" s="225"/>
      <c r="F1217" s="683">
        <v>41750</v>
      </c>
      <c r="G1217" s="684" t="s">
        <v>2351</v>
      </c>
      <c r="H1217" s="657">
        <v>1440</v>
      </c>
      <c r="I1217" s="225"/>
      <c r="J1217" s="314"/>
      <c r="K1217" s="387"/>
      <c r="L1217" s="316"/>
      <c r="M1217" s="316"/>
      <c r="N1217" s="86"/>
    </row>
    <row r="1218" spans="2:15" hidden="1" outlineLevel="1">
      <c r="B1218" s="50"/>
      <c r="C1218" s="50"/>
      <c r="D1218" s="50"/>
      <c r="E1218" s="225"/>
      <c r="F1218" s="685">
        <v>41751</v>
      </c>
      <c r="G1218" s="686" t="s">
        <v>3361</v>
      </c>
      <c r="H1218" s="541">
        <v>279.77999999999997</v>
      </c>
      <c r="I1218" s="225"/>
      <c r="J1218" s="314"/>
      <c r="K1218" s="387"/>
      <c r="L1218" s="316"/>
      <c r="M1218" s="316"/>
      <c r="N1218" s="86"/>
    </row>
    <row r="1219" spans="2:15" hidden="1" outlineLevel="1">
      <c r="B1219" s="50"/>
      <c r="C1219" s="50"/>
      <c r="D1219" s="50"/>
      <c r="E1219" s="225"/>
      <c r="F1219" s="685">
        <v>41751</v>
      </c>
      <c r="G1219" s="686" t="s">
        <v>3239</v>
      </c>
      <c r="H1219" s="541">
        <v>285.68</v>
      </c>
      <c r="I1219" s="225"/>
      <c r="J1219" s="314"/>
      <c r="K1219" s="387"/>
      <c r="L1219" s="316"/>
      <c r="M1219" s="316"/>
      <c r="N1219" s="86"/>
    </row>
    <row r="1220" spans="2:15" hidden="1" outlineLevel="1">
      <c r="B1220" s="50"/>
      <c r="C1220" s="50"/>
      <c r="D1220" s="50"/>
      <c r="E1220" s="225"/>
      <c r="F1220" s="685"/>
      <c r="G1220" s="686"/>
      <c r="H1220" s="541"/>
      <c r="J1220" s="314"/>
      <c r="K1220" s="387"/>
      <c r="L1220" s="316"/>
      <c r="M1220" s="316"/>
      <c r="N1220" s="86"/>
    </row>
    <row r="1221" spans="2:15" hidden="1" outlineLevel="1">
      <c r="B1221" s="50"/>
      <c r="C1221" s="50"/>
      <c r="D1221" s="50"/>
      <c r="E1221" s="225"/>
      <c r="F1221" s="642"/>
      <c r="G1221" s="643"/>
      <c r="H1221" s="645"/>
      <c r="J1221" s="628"/>
      <c r="K1221" s="628"/>
      <c r="L1221" s="628"/>
      <c r="M1221" s="628"/>
    </row>
    <row r="1222" spans="2:15" hidden="1" outlineLevel="1">
      <c r="B1222" s="50"/>
      <c r="C1222" s="50"/>
      <c r="D1222" s="50"/>
      <c r="E1222" s="225"/>
      <c r="F1222" s="327"/>
      <c r="G1222" s="378"/>
      <c r="H1222" s="280"/>
      <c r="J1222" s="628"/>
      <c r="K1222" s="628"/>
      <c r="L1222" s="628"/>
      <c r="M1222" s="628"/>
    </row>
    <row r="1223" spans="2:15" hidden="1" outlineLevel="1">
      <c r="B1223" s="50"/>
      <c r="C1223" s="50"/>
      <c r="D1223" s="50"/>
      <c r="E1223" s="225"/>
      <c r="F1223" s="280"/>
      <c r="G1223" s="280"/>
      <c r="H1223" s="280"/>
      <c r="J1223" s="628"/>
      <c r="K1223" s="628"/>
      <c r="L1223" s="628"/>
      <c r="M1223" s="628"/>
    </row>
    <row r="1224" spans="2:15" hidden="1" outlineLevel="1">
      <c r="B1224" s="50"/>
      <c r="C1224" s="50"/>
      <c r="D1224" s="50"/>
      <c r="F1224" s="280"/>
      <c r="G1224" s="280"/>
      <c r="H1224" s="280"/>
      <c r="I1224" s="619"/>
      <c r="J1224" s="628"/>
      <c r="K1224" s="628"/>
      <c r="L1224" s="628"/>
      <c r="M1224" s="628"/>
    </row>
    <row r="1225" spans="2:15" hidden="1" outlineLevel="1">
      <c r="B1225" s="50"/>
      <c r="C1225" s="50"/>
      <c r="D1225" s="50"/>
      <c r="F1225" s="280"/>
      <c r="G1225" s="280"/>
      <c r="H1225" s="280"/>
      <c r="I1225" s="225"/>
      <c r="J1225" s="628"/>
      <c r="K1225" s="628"/>
      <c r="L1225" s="628"/>
      <c r="M1225" s="628"/>
    </row>
    <row r="1226" spans="2:15" hidden="1" outlineLevel="1">
      <c r="B1226" s="50"/>
      <c r="C1226" s="50"/>
      <c r="D1226" s="50"/>
      <c r="F1226" s="327"/>
      <c r="G1226" s="579"/>
      <c r="H1226" s="316"/>
      <c r="I1226" s="225"/>
      <c r="J1226" s="628"/>
      <c r="K1226" s="628"/>
      <c r="L1226" s="628"/>
      <c r="M1226" s="628"/>
    </row>
    <row r="1227" spans="2:15" hidden="1" outlineLevel="1">
      <c r="B1227" s="83"/>
      <c r="C1227" s="83" t="s">
        <v>195</v>
      </c>
      <c r="D1227" s="84">
        <f>SUM(D1205:D1221)</f>
        <v>0</v>
      </c>
      <c r="F1227" s="311"/>
      <c r="G1227" s="538" t="s">
        <v>195</v>
      </c>
      <c r="H1227" s="578">
        <f>SUM(H1206:H1226)</f>
        <v>8479.0300000000007</v>
      </c>
      <c r="I1227" s="225"/>
      <c r="J1227" s="1092"/>
      <c r="K1227" s="1092" t="s">
        <v>195</v>
      </c>
      <c r="L1227" s="539">
        <f>SUM(L1206:L1221)</f>
        <v>8479.0299999999988</v>
      </c>
      <c r="M1227" s="349">
        <f>SUM(M1206:M1226)</f>
        <v>2644.32</v>
      </c>
    </row>
    <row r="1228" spans="2:15" hidden="1" outlineLevel="1">
      <c r="H1228" s="2"/>
      <c r="I1228" s="225"/>
    </row>
    <row r="1229" spans="2:15" ht="15.75" hidden="1" outlineLevel="1" thickBot="1">
      <c r="B1229" s="97" t="s">
        <v>4167</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27">
        <v>88</v>
      </c>
      <c r="D1231" s="227">
        <f>D1227</f>
        <v>0</v>
      </c>
      <c r="E1231" s="227">
        <f>B1231+C1231-D1231</f>
        <v>371</v>
      </c>
      <c r="H1231" s="13"/>
      <c r="I1231" s="13"/>
      <c r="L1231" s="13"/>
    </row>
    <row r="1232" spans="2:15" hidden="1" outlineLevel="1">
      <c r="G1232" s="630" t="s">
        <v>4080</v>
      </c>
      <c r="H1232" s="631">
        <f>H1208+H1210+H1211+H1218+H1219+H1220</f>
        <v>2022.78</v>
      </c>
    </row>
    <row r="1233" spans="2:15" hidden="1" outlineLevel="1">
      <c r="G1233" s="300" t="s">
        <v>4081</v>
      </c>
      <c r="H1233" s="632">
        <f>H1207</f>
        <v>1929.75</v>
      </c>
    </row>
    <row r="1234" spans="2:15" hidden="1" outlineLevel="1">
      <c r="G1234" s="640" t="s">
        <v>132</v>
      </c>
      <c r="H1234" s="641">
        <f>H1209+H1212+H1214+H1215</f>
        <v>2100</v>
      </c>
    </row>
    <row r="1235" spans="2:15" hidden="1" outlineLevel="1">
      <c r="G1235" s="204" t="s">
        <v>226</v>
      </c>
      <c r="H1235" s="225">
        <v>0</v>
      </c>
    </row>
    <row r="1236" spans="2:15" hidden="1" outlineLevel="1">
      <c r="G1236" s="659" t="s">
        <v>48</v>
      </c>
      <c r="H1236" s="660">
        <f>H1206+H1213</f>
        <v>576.5</v>
      </c>
    </row>
    <row r="1237" spans="2:15" hidden="1" outlineLevel="1">
      <c r="G1237" s="182" t="s">
        <v>4101</v>
      </c>
      <c r="H1237" s="210">
        <f>H1216+H1217</f>
        <v>1850</v>
      </c>
      <c r="I1237" s="2"/>
    </row>
    <row r="1238" spans="2:15" hidden="1" outlineLevel="1">
      <c r="G1238" s="654" t="s">
        <v>2856</v>
      </c>
      <c r="H1238" s="655">
        <v>0</v>
      </c>
      <c r="I1238" s="2"/>
    </row>
    <row r="1239" spans="2:15" hidden="1" outlineLevel="1">
      <c r="H1239" s="2">
        <f>SUM(H1232:H1238)</f>
        <v>8479.0299999999988</v>
      </c>
    </row>
    <row r="1240" spans="2:15" collapsed="1">
      <c r="H1240" s="13"/>
    </row>
    <row r="1241" spans="2:15">
      <c r="B1241" s="2475" t="s">
        <v>5133</v>
      </c>
      <c r="C1241" s="2475"/>
      <c r="D1241" s="2475"/>
      <c r="E1241" s="2475"/>
      <c r="F1241" s="2475"/>
      <c r="G1241" s="2475"/>
      <c r="H1241" s="2475"/>
      <c r="I1241" s="2475"/>
      <c r="J1241" s="2475"/>
      <c r="K1241" s="2475"/>
      <c r="L1241" s="2475"/>
      <c r="M1241" s="2475"/>
    </row>
    <row r="1242" spans="2:15" hidden="1" outlineLevel="1">
      <c r="B1242" s="50" t="s">
        <v>115</v>
      </c>
      <c r="C1242" s="119" t="s">
        <v>2650</v>
      </c>
      <c r="D1242" s="50" t="s">
        <v>2651</v>
      </c>
      <c r="F1242" s="2474" t="s">
        <v>1007</v>
      </c>
      <c r="G1242" s="2474"/>
      <c r="H1242" s="2474"/>
      <c r="J1242" s="2474" t="s">
        <v>1026</v>
      </c>
      <c r="K1242" s="2474"/>
      <c r="L1242" s="2474"/>
      <c r="M1242" s="105"/>
    </row>
    <row r="1243" spans="2:15" hidden="1" outlineLevel="1">
      <c r="B1243" s="327"/>
      <c r="C1243" s="379"/>
      <c r="D1243" s="241"/>
      <c r="F1243" s="268" t="s">
        <v>115</v>
      </c>
      <c r="G1243" s="268" t="s">
        <v>116</v>
      </c>
      <c r="H1243" s="268" t="s">
        <v>4</v>
      </c>
      <c r="J1243" s="103" t="s">
        <v>115</v>
      </c>
      <c r="K1243" s="104" t="s">
        <v>116</v>
      </c>
      <c r="L1243" s="105" t="s">
        <v>4</v>
      </c>
      <c r="M1243" s="105"/>
      <c r="O1243" s="1" t="s">
        <v>4251</v>
      </c>
    </row>
    <row r="1244" spans="2:15" hidden="1" outlineLevel="1">
      <c r="B1244" s="50"/>
      <c r="C1244" s="50"/>
      <c r="D1244" s="50"/>
      <c r="F1244" s="685">
        <v>41751</v>
      </c>
      <c r="G1244" s="686" t="s">
        <v>4094</v>
      </c>
      <c r="H1244" s="541">
        <v>897.76</v>
      </c>
      <c r="J1244" s="369" t="s">
        <v>4443</v>
      </c>
      <c r="K1244" s="208" t="s">
        <v>4288</v>
      </c>
      <c r="L1244" s="690">
        <v>432.88</v>
      </c>
      <c r="M1244" s="365">
        <f>1184.02/2</f>
        <v>592.01</v>
      </c>
      <c r="N1244" s="1" t="s">
        <v>4269</v>
      </c>
      <c r="O1244" s="13">
        <f>M1244-L1244</f>
        <v>159.13</v>
      </c>
    </row>
    <row r="1245" spans="2:15" ht="30" hidden="1" outlineLevel="1">
      <c r="B1245" s="50"/>
      <c r="C1245" s="50"/>
      <c r="D1245" s="50"/>
      <c r="F1245" s="689">
        <v>41758</v>
      </c>
      <c r="G1245" s="378" t="s">
        <v>4286</v>
      </c>
      <c r="H1245" s="540">
        <v>960</v>
      </c>
      <c r="J1245" s="369">
        <v>41789</v>
      </c>
      <c r="K1245" s="329" t="s">
        <v>2993</v>
      </c>
      <c r="L1245" s="365">
        <v>11604.17</v>
      </c>
      <c r="M1245" s="623"/>
      <c r="O1245" s="13"/>
    </row>
    <row r="1246" spans="2:15" hidden="1" outlineLevel="1">
      <c r="B1246" s="50"/>
      <c r="C1246" s="50"/>
      <c r="D1246" s="50"/>
      <c r="F1246" s="689">
        <v>41758</v>
      </c>
      <c r="G1246" s="388" t="s">
        <v>2428</v>
      </c>
      <c r="H1246" s="382">
        <v>1007</v>
      </c>
      <c r="J1246" s="642"/>
      <c r="K1246" s="675"/>
      <c r="L1246" s="645"/>
      <c r="M1246" s="365"/>
      <c r="N1246" s="86"/>
      <c r="O1246" s="13"/>
    </row>
    <row r="1247" spans="2:15" hidden="1" outlineLevel="1">
      <c r="B1247" s="50"/>
      <c r="C1247" s="50"/>
      <c r="D1247" s="50"/>
      <c r="F1247" s="642">
        <v>41763</v>
      </c>
      <c r="G1247" s="675" t="s">
        <v>4134</v>
      </c>
      <c r="H1247" s="645">
        <v>500</v>
      </c>
      <c r="J1247" s="642"/>
      <c r="K1247" s="675"/>
      <c r="L1247" s="645"/>
      <c r="M1247" s="365"/>
      <c r="O1247" s="13"/>
    </row>
    <row r="1248" spans="2:15" ht="15.75" hidden="1" customHeight="1" outlineLevel="1">
      <c r="B1248" s="50"/>
      <c r="C1248" s="50"/>
      <c r="D1248" s="50"/>
      <c r="F1248" s="642">
        <v>41763</v>
      </c>
      <c r="G1248" s="675" t="s">
        <v>4134</v>
      </c>
      <c r="H1248" s="645">
        <v>100</v>
      </c>
      <c r="J1248" s="642"/>
      <c r="K1248" s="675"/>
      <c r="L1248" s="645"/>
      <c r="M1248" s="197"/>
      <c r="N1248" s="86"/>
      <c r="O1248" s="2"/>
    </row>
    <row r="1249" spans="2:14" hidden="1" outlineLevel="1">
      <c r="B1249" s="50"/>
      <c r="C1249" s="50"/>
      <c r="D1249" s="50"/>
      <c r="E1249" s="225"/>
      <c r="F1249" s="697">
        <v>41769</v>
      </c>
      <c r="G1249" s="698" t="s">
        <v>1132</v>
      </c>
      <c r="H1249" s="699">
        <v>443</v>
      </c>
      <c r="J1249" s="642"/>
      <c r="K1249" s="675"/>
      <c r="L1249" s="645"/>
      <c r="M1249" s="105"/>
      <c r="N1249" s="86"/>
    </row>
    <row r="1250" spans="2:14" ht="15.75" hidden="1" customHeight="1" outlineLevel="1">
      <c r="B1250" s="50"/>
      <c r="C1250" s="50"/>
      <c r="D1250" s="50"/>
      <c r="E1250" s="225"/>
      <c r="F1250" s="697">
        <v>41770</v>
      </c>
      <c r="G1250" s="698" t="s">
        <v>1168</v>
      </c>
      <c r="H1250" s="699">
        <v>1577</v>
      </c>
      <c r="J1250" s="642"/>
      <c r="K1250" s="675"/>
      <c r="L1250" s="645"/>
      <c r="M1250" s="105"/>
      <c r="N1250" s="86"/>
    </row>
    <row r="1251" spans="2:14" hidden="1" outlineLevel="1">
      <c r="B1251" s="50"/>
      <c r="C1251" s="50"/>
      <c r="D1251" s="50"/>
      <c r="E1251" s="225"/>
      <c r="F1251" s="697">
        <v>41770</v>
      </c>
      <c r="G1251" s="698" t="s">
        <v>1168</v>
      </c>
      <c r="H1251" s="700">
        <v>219</v>
      </c>
      <c r="J1251" s="642"/>
      <c r="K1251" s="675"/>
      <c r="L1251" s="645"/>
      <c r="M1251" s="105"/>
      <c r="N1251" s="86"/>
    </row>
    <row r="1252" spans="2:14" ht="15.75" hidden="1" customHeight="1" outlineLevel="1">
      <c r="B1252" s="50"/>
      <c r="C1252" s="50"/>
      <c r="D1252" s="50"/>
      <c r="E1252" s="225"/>
      <c r="F1252" s="697">
        <v>41770</v>
      </c>
      <c r="G1252" s="698" t="s">
        <v>1168</v>
      </c>
      <c r="H1252" s="699">
        <v>650</v>
      </c>
      <c r="J1252" s="642"/>
      <c r="K1252" s="675"/>
      <c r="L1252" s="645"/>
      <c r="M1252" s="105"/>
      <c r="N1252" s="86"/>
    </row>
    <row r="1253" spans="2:14" hidden="1" outlineLevel="1">
      <c r="B1253" s="50"/>
      <c r="C1253" s="50"/>
      <c r="D1253" s="50"/>
      <c r="E1253" s="225"/>
      <c r="F1253" s="633">
        <v>41770</v>
      </c>
      <c r="G1253" s="634" t="s">
        <v>247</v>
      </c>
      <c r="H1253" s="634">
        <v>1472.5</v>
      </c>
      <c r="J1253" s="627"/>
      <c r="K1253" s="208"/>
      <c r="L1253" s="105"/>
      <c r="M1253" s="105"/>
      <c r="N1253" s="86"/>
    </row>
    <row r="1254" spans="2:14" hidden="1" outlineLevel="1">
      <c r="B1254" s="50"/>
      <c r="C1254" s="50"/>
      <c r="D1254" s="50"/>
      <c r="E1254" s="225"/>
      <c r="F1254" s="642">
        <v>41771</v>
      </c>
      <c r="G1254" s="675" t="s">
        <v>3846</v>
      </c>
      <c r="H1254" s="645">
        <v>600</v>
      </c>
      <c r="J1254" s="314"/>
      <c r="K1254" s="626"/>
      <c r="L1254" s="105"/>
      <c r="M1254" s="105"/>
      <c r="N1254" s="86"/>
    </row>
    <row r="1255" spans="2:14" ht="15.75" hidden="1" customHeight="1" outlineLevel="1">
      <c r="B1255" s="50"/>
      <c r="C1255" s="50"/>
      <c r="D1255" s="50"/>
      <c r="E1255" s="225"/>
      <c r="F1255" s="697">
        <v>41775</v>
      </c>
      <c r="G1255" s="698" t="s">
        <v>1132</v>
      </c>
      <c r="H1255" s="699">
        <v>831</v>
      </c>
      <c r="J1255" s="314"/>
      <c r="K1255" s="626"/>
      <c r="L1255" s="105"/>
      <c r="M1255" s="105"/>
      <c r="N1255" s="86"/>
    </row>
    <row r="1256" spans="2:14" hidden="1" outlineLevel="1">
      <c r="B1256" s="50"/>
      <c r="C1256" s="50"/>
      <c r="D1256" s="50"/>
      <c r="E1256" s="225"/>
      <c r="F1256" s="369">
        <v>41776</v>
      </c>
      <c r="G1256" s="182" t="s">
        <v>613</v>
      </c>
      <c r="H1256" s="702">
        <v>337</v>
      </c>
      <c r="J1256" s="314"/>
      <c r="K1256" s="626"/>
      <c r="L1256" s="105"/>
      <c r="M1256" s="105"/>
      <c r="N1256" s="86"/>
    </row>
    <row r="1257" spans="2:14" hidden="1" outlineLevel="1">
      <c r="B1257" s="50"/>
      <c r="C1257" s="50"/>
      <c r="D1257" s="50"/>
      <c r="E1257" s="225"/>
      <c r="F1257" s="697">
        <v>41777</v>
      </c>
      <c r="G1257" s="698" t="s">
        <v>4428</v>
      </c>
      <c r="H1257" s="699">
        <v>1195</v>
      </c>
      <c r="J1257" s="314"/>
      <c r="K1257" s="626"/>
      <c r="L1257" s="105"/>
      <c r="M1257" s="105"/>
      <c r="N1257" s="86"/>
    </row>
    <row r="1258" spans="2:14" hidden="1" outlineLevel="1">
      <c r="B1258" s="50"/>
      <c r="C1258" s="50"/>
      <c r="D1258" s="50"/>
      <c r="E1258" s="225"/>
      <c r="F1258" s="706">
        <v>41778</v>
      </c>
      <c r="G1258" s="204" t="s">
        <v>4431</v>
      </c>
      <c r="H1258" s="707">
        <v>469.79</v>
      </c>
      <c r="J1258" s="314"/>
      <c r="K1258" s="626"/>
      <c r="L1258" s="105"/>
      <c r="M1258" s="105"/>
      <c r="N1258" s="86"/>
    </row>
    <row r="1259" spans="2:14" hidden="1" outlineLevel="1">
      <c r="B1259" s="50"/>
      <c r="C1259" s="50"/>
      <c r="D1259" s="50"/>
      <c r="E1259" s="225"/>
      <c r="F1259" s="705">
        <v>41778</v>
      </c>
      <c r="G1259" s="662" t="s">
        <v>4223</v>
      </c>
      <c r="H1259" s="708">
        <v>178</v>
      </c>
      <c r="J1259" s="628"/>
      <c r="K1259" s="625"/>
      <c r="L1259" s="50"/>
      <c r="M1259" s="50"/>
    </row>
    <row r="1260" spans="2:14" hidden="1" outlineLevel="1">
      <c r="B1260" s="50"/>
      <c r="C1260" s="50"/>
      <c r="D1260" s="50"/>
      <c r="E1260" s="225"/>
      <c r="F1260" s="642">
        <v>41780</v>
      </c>
      <c r="G1260" s="675" t="s">
        <v>4435</v>
      </c>
      <c r="H1260" s="645">
        <v>600</v>
      </c>
      <c r="J1260" s="628"/>
      <c r="K1260" s="625"/>
      <c r="L1260" s="50"/>
      <c r="M1260" s="50"/>
    </row>
    <row r="1261" spans="2:14" hidden="1" outlineLevel="1">
      <c r="B1261" s="50"/>
      <c r="C1261" s="50"/>
      <c r="D1261" s="50"/>
      <c r="E1261" s="225"/>
      <c r="F1261" s="642"/>
      <c r="G1261" s="280"/>
      <c r="H1261" s="280"/>
      <c r="J1261" s="319"/>
      <c r="K1261" s="50"/>
      <c r="L1261" s="50"/>
      <c r="M1261" s="50"/>
    </row>
    <row r="1262" spans="2:14" hidden="1" outlineLevel="1">
      <c r="B1262" s="50"/>
      <c r="C1262" s="50"/>
      <c r="D1262" s="50"/>
      <c r="F1262" s="642"/>
      <c r="G1262" s="280"/>
      <c r="H1262" s="280"/>
      <c r="I1262" s="619"/>
      <c r="J1262" s="50"/>
      <c r="K1262" s="50"/>
      <c r="L1262" s="50"/>
      <c r="M1262" s="50"/>
    </row>
    <row r="1263" spans="2:14" hidden="1" outlineLevel="1">
      <c r="B1263" s="50"/>
      <c r="C1263" s="50"/>
      <c r="D1263" s="50"/>
      <c r="F1263" s="642"/>
      <c r="G1263" s="280"/>
      <c r="H1263" s="280"/>
      <c r="I1263" s="225"/>
      <c r="J1263" s="50"/>
      <c r="K1263" s="50"/>
      <c r="L1263" s="50"/>
      <c r="M1263" s="50"/>
    </row>
    <row r="1264" spans="2:14" hidden="1" outlineLevel="1">
      <c r="B1264" s="50"/>
      <c r="C1264" s="50"/>
      <c r="D1264" s="50"/>
      <c r="F1264" s="642"/>
      <c r="G1264" s="579"/>
      <c r="H1264" s="316"/>
      <c r="I1264" s="225"/>
      <c r="J1264" s="50"/>
      <c r="K1264" s="50"/>
      <c r="L1264" s="50"/>
      <c r="M1264" s="50"/>
    </row>
    <row r="1265" spans="2:15" hidden="1" outlineLevel="1">
      <c r="B1265" s="83"/>
      <c r="C1265" s="83" t="s">
        <v>195</v>
      </c>
      <c r="D1265" s="84">
        <f>SUM(D1243:D1259)</f>
        <v>0</v>
      </c>
      <c r="F1265" s="311"/>
      <c r="G1265" s="538" t="s">
        <v>195</v>
      </c>
      <c r="H1265" s="578">
        <f>SUM(H1244:H1264)</f>
        <v>12037.050000000001</v>
      </c>
      <c r="I1265" s="225"/>
      <c r="J1265" s="83"/>
      <c r="K1265" s="83" t="s">
        <v>195</v>
      </c>
      <c r="L1265" s="84">
        <f>SUM(L1244:L1259)</f>
        <v>12037.05</v>
      </c>
      <c r="M1265" s="48">
        <f>SUM(M1244:M1264)</f>
        <v>592.01</v>
      </c>
    </row>
    <row r="1266" spans="2:15" hidden="1" outlineLevel="1">
      <c r="H1266" s="2"/>
      <c r="I1266" s="225"/>
    </row>
    <row r="1267" spans="2:15" ht="15.75" hidden="1" outlineLevel="1" thickBot="1">
      <c r="B1267" s="97" t="s">
        <v>4267</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27">
        <v>117</v>
      </c>
      <c r="D1269" s="227">
        <f>D1265</f>
        <v>0</v>
      </c>
      <c r="E1269" s="227">
        <f>B1269+C1269-D1269</f>
        <v>488</v>
      </c>
      <c r="G1269" s="630" t="s">
        <v>4080</v>
      </c>
      <c r="H1269" s="631">
        <f>H1244</f>
        <v>897.76</v>
      </c>
      <c r="I1269" s="13"/>
      <c r="L1269" s="13"/>
    </row>
    <row r="1270" spans="2:15" hidden="1" outlineLevel="1">
      <c r="G1270" s="300" t="s">
        <v>4081</v>
      </c>
      <c r="H1270" s="632">
        <f>H1253</f>
        <v>1472.5</v>
      </c>
    </row>
    <row r="1271" spans="2:15" hidden="1" outlineLevel="1">
      <c r="G1271" s="696" t="s">
        <v>3905</v>
      </c>
      <c r="H1271" s="701">
        <f>H1249+H1250+H1251+H1252+H1255+H1257</f>
        <v>4915</v>
      </c>
    </row>
    <row r="1272" spans="2:15" hidden="1" outlineLevel="1">
      <c r="G1272" s="640" t="s">
        <v>132</v>
      </c>
      <c r="H1272" s="641">
        <f>H1247+H1248+H1254+H1260</f>
        <v>1800</v>
      </c>
    </row>
    <row r="1273" spans="2:15" hidden="1" outlineLevel="1">
      <c r="G1273" s="204" t="s">
        <v>4287</v>
      </c>
      <c r="H1273" s="225">
        <f>H1245+H1246+H1258</f>
        <v>2436.79</v>
      </c>
    </row>
    <row r="1274" spans="2:15" hidden="1" outlineLevel="1">
      <c r="G1274" s="659" t="s">
        <v>48</v>
      </c>
      <c r="H1274" s="660">
        <f>H1259</f>
        <v>178</v>
      </c>
    </row>
    <row r="1275" spans="2:15" hidden="1" outlineLevel="1">
      <c r="G1275" s="182" t="s">
        <v>4424</v>
      </c>
      <c r="H1275" s="210">
        <f>H1256</f>
        <v>337</v>
      </c>
      <c r="I1275" s="2"/>
    </row>
    <row r="1276" spans="2:15" hidden="1" outlineLevel="1">
      <c r="G1276" s="654" t="s">
        <v>2856</v>
      </c>
      <c r="H1276" s="655">
        <v>0</v>
      </c>
      <c r="I1276" s="2"/>
    </row>
    <row r="1277" spans="2:15" hidden="1" outlineLevel="1">
      <c r="H1277" s="2">
        <f>SUM(H1269:H1276)</f>
        <v>12037.05</v>
      </c>
    </row>
    <row r="1278" spans="2:15" collapsed="1"/>
    <row r="1279" spans="2:15">
      <c r="B1279" s="2475" t="s">
        <v>5134</v>
      </c>
      <c r="C1279" s="2475"/>
      <c r="D1279" s="2475"/>
      <c r="E1279" s="2475"/>
      <c r="F1279" s="2475"/>
      <c r="G1279" s="2475"/>
      <c r="H1279" s="2475"/>
      <c r="I1279" s="2475"/>
      <c r="J1279" s="2475"/>
      <c r="K1279" s="2475"/>
      <c r="L1279" s="2475"/>
      <c r="M1279" s="2475"/>
    </row>
    <row r="1280" spans="2:15" hidden="1" outlineLevel="1">
      <c r="B1280" s="50" t="s">
        <v>115</v>
      </c>
      <c r="C1280" s="119" t="s">
        <v>2650</v>
      </c>
      <c r="D1280" s="50" t="s">
        <v>2651</v>
      </c>
      <c r="F1280" s="2474" t="s">
        <v>1007</v>
      </c>
      <c r="G1280" s="2474"/>
      <c r="H1280" s="2474"/>
      <c r="J1280" s="2474" t="s">
        <v>1026</v>
      </c>
      <c r="K1280" s="2474"/>
      <c r="L1280" s="2474"/>
      <c r="M1280" s="105"/>
    </row>
    <row r="1281" spans="2:15" hidden="1" outlineLevel="1">
      <c r="B1281" s="327"/>
      <c r="C1281" s="379"/>
      <c r="D1281" s="241"/>
      <c r="F1281" s="268" t="s">
        <v>115</v>
      </c>
      <c r="G1281" s="268" t="s">
        <v>116</v>
      </c>
      <c r="H1281" s="268" t="s">
        <v>4</v>
      </c>
      <c r="J1281" s="103" t="s">
        <v>115</v>
      </c>
      <c r="K1281" s="104" t="s">
        <v>116</v>
      </c>
      <c r="L1281" s="105" t="s">
        <v>4</v>
      </c>
      <c r="M1281" s="105"/>
      <c r="O1281" s="1" t="s">
        <v>4251</v>
      </c>
    </row>
    <row r="1282" spans="2:15" hidden="1" outlineLevel="1">
      <c r="B1282" s="50"/>
      <c r="C1282" s="50"/>
      <c r="D1282" s="50"/>
      <c r="F1282" s="685">
        <v>41782</v>
      </c>
      <c r="G1282" s="686" t="s">
        <v>4094</v>
      </c>
      <c r="H1282" s="541">
        <v>1010.12</v>
      </c>
      <c r="J1282" s="327" t="s">
        <v>4442</v>
      </c>
      <c r="K1282" s="206" t="s">
        <v>4440</v>
      </c>
      <c r="L1282" s="540">
        <v>336.12</v>
      </c>
      <c r="M1282" s="623">
        <v>469.79</v>
      </c>
      <c r="N1282" s="1" t="s">
        <v>4441</v>
      </c>
      <c r="O1282" s="13">
        <f>M1282-L1282</f>
        <v>133.67000000000002</v>
      </c>
    </row>
    <row r="1283" spans="2:15" ht="30" hidden="1" outlineLevel="1">
      <c r="B1283" s="50"/>
      <c r="C1283" s="50"/>
      <c r="D1283" s="50"/>
      <c r="F1283" s="685">
        <v>41785</v>
      </c>
      <c r="G1283" s="686" t="s">
        <v>3361</v>
      </c>
      <c r="H1283" s="541">
        <v>283.82</v>
      </c>
      <c r="J1283" s="327">
        <v>41820</v>
      </c>
      <c r="K1283" s="624" t="s">
        <v>2993</v>
      </c>
      <c r="L1283" s="623">
        <v>10311.73</v>
      </c>
      <c r="M1283" s="623"/>
      <c r="O1283" s="13"/>
    </row>
    <row r="1284" spans="2:15" hidden="1" outlineLevel="1">
      <c r="B1284" s="50"/>
      <c r="C1284" s="50"/>
      <c r="D1284" s="50"/>
      <c r="F1284" s="685">
        <v>41785</v>
      </c>
      <c r="G1284" s="686" t="s">
        <v>3239</v>
      </c>
      <c r="H1284" s="541">
        <v>314.27</v>
      </c>
      <c r="J1284" s="642"/>
      <c r="K1284" s="675"/>
      <c r="L1284" s="645"/>
      <c r="M1284" s="365"/>
      <c r="N1284" s="86"/>
      <c r="O1284" s="13"/>
    </row>
    <row r="1285" spans="2:15" hidden="1" outlineLevel="1">
      <c r="B1285" s="50"/>
      <c r="C1285" s="50"/>
      <c r="D1285" s="50"/>
      <c r="F1285" s="642">
        <v>41787</v>
      </c>
      <c r="G1285" s="724" t="s">
        <v>3846</v>
      </c>
      <c r="H1285" s="645">
        <v>600</v>
      </c>
      <c r="J1285" s="642"/>
      <c r="K1285" s="675"/>
      <c r="L1285" s="645"/>
      <c r="M1285" s="365"/>
      <c r="O1285" s="13"/>
    </row>
    <row r="1286" spans="2:15" ht="15.75" hidden="1" customHeight="1" outlineLevel="1">
      <c r="B1286" s="50"/>
      <c r="C1286" s="50"/>
      <c r="D1286" s="50"/>
      <c r="F1286" s="633">
        <v>41790</v>
      </c>
      <c r="G1286" s="300" t="s">
        <v>4470</v>
      </c>
      <c r="H1286" s="638">
        <v>709</v>
      </c>
      <c r="J1286" s="642"/>
      <c r="K1286" s="675"/>
      <c r="L1286" s="645"/>
      <c r="M1286" s="197"/>
      <c r="N1286" s="86"/>
      <c r="O1286" s="2"/>
    </row>
    <row r="1287" spans="2:15" hidden="1" outlineLevel="1">
      <c r="B1287" s="50"/>
      <c r="C1287" s="50"/>
      <c r="D1287" s="50"/>
      <c r="E1287" s="225"/>
      <c r="F1287" s="642">
        <v>41795</v>
      </c>
      <c r="G1287" s="724" t="s">
        <v>2366</v>
      </c>
      <c r="H1287" s="645">
        <v>600</v>
      </c>
      <c r="J1287" s="642"/>
      <c r="K1287" s="675"/>
      <c r="L1287" s="645"/>
      <c r="M1287" s="105"/>
      <c r="N1287" s="86"/>
    </row>
    <row r="1288" spans="2:15" ht="15.75" hidden="1" customHeight="1" outlineLevel="1">
      <c r="B1288" s="50"/>
      <c r="C1288" s="50"/>
      <c r="D1288" s="50"/>
      <c r="E1288" s="225"/>
      <c r="F1288" s="633">
        <v>41797</v>
      </c>
      <c r="G1288" s="300" t="s">
        <v>4493</v>
      </c>
      <c r="H1288" s="638">
        <v>1236</v>
      </c>
      <c r="J1288" s="642"/>
      <c r="K1288" s="675"/>
      <c r="L1288" s="645"/>
      <c r="M1288" s="105"/>
      <c r="N1288" s="86"/>
    </row>
    <row r="1289" spans="2:15" hidden="1" outlineLevel="1">
      <c r="B1289" s="50"/>
      <c r="C1289" s="50"/>
      <c r="D1289" s="50"/>
      <c r="E1289" s="225"/>
      <c r="F1289" s="642">
        <v>41804</v>
      </c>
      <c r="G1289" s="724" t="s">
        <v>3846</v>
      </c>
      <c r="H1289" s="645">
        <v>600</v>
      </c>
      <c r="J1289" s="642"/>
      <c r="K1289" s="675"/>
      <c r="L1289" s="645"/>
      <c r="M1289" s="105"/>
      <c r="N1289" s="86"/>
    </row>
    <row r="1290" spans="2:15" ht="15.75" hidden="1" customHeight="1" outlineLevel="1">
      <c r="B1290" s="50"/>
      <c r="C1290" s="50"/>
      <c r="D1290" s="50"/>
      <c r="E1290" s="225" t="s">
        <v>3117</v>
      </c>
      <c r="F1290" s="763">
        <v>41805</v>
      </c>
      <c r="G1290" s="764" t="s">
        <v>4508</v>
      </c>
      <c r="H1290" s="765">
        <v>469.79</v>
      </c>
      <c r="I1290" s="1" t="s">
        <v>4501</v>
      </c>
      <c r="J1290" s="642"/>
      <c r="K1290" s="675"/>
      <c r="L1290" s="645"/>
      <c r="M1290" s="105"/>
      <c r="N1290" s="86"/>
    </row>
    <row r="1291" spans="2:15" hidden="1" outlineLevel="1">
      <c r="B1291" s="50"/>
      <c r="C1291" s="50"/>
      <c r="D1291" s="50"/>
      <c r="E1291" s="225" t="s">
        <v>3117</v>
      </c>
      <c r="F1291" s="763">
        <v>41805</v>
      </c>
      <c r="G1291" s="764" t="s">
        <v>4509</v>
      </c>
      <c r="H1291" s="765">
        <v>469.79</v>
      </c>
      <c r="I1291" s="1" t="s">
        <v>4501</v>
      </c>
      <c r="J1291" s="627"/>
      <c r="K1291" s="208"/>
      <c r="L1291" s="105"/>
      <c r="M1291" s="105"/>
      <c r="N1291" s="86"/>
    </row>
    <row r="1292" spans="2:15" hidden="1" outlineLevel="1">
      <c r="B1292" s="50"/>
      <c r="C1292" s="50"/>
      <c r="D1292" s="50"/>
      <c r="E1292" s="225" t="s">
        <v>3118</v>
      </c>
      <c r="F1292" s="689">
        <v>41807</v>
      </c>
      <c r="G1292" s="378" t="s">
        <v>4510</v>
      </c>
      <c r="H1292" s="540">
        <v>1000.68</v>
      </c>
      <c r="I1292" s="1" t="s">
        <v>4500</v>
      </c>
      <c r="J1292" s="314"/>
      <c r="K1292" s="626"/>
      <c r="L1292" s="105"/>
      <c r="M1292" s="105"/>
      <c r="N1292" s="86"/>
    </row>
    <row r="1293" spans="2:15" ht="15.75" hidden="1" customHeight="1" outlineLevel="1">
      <c r="B1293" s="50"/>
      <c r="C1293" s="50"/>
      <c r="D1293" s="50"/>
      <c r="E1293" s="225" t="s">
        <v>3117</v>
      </c>
      <c r="F1293" s="763">
        <v>41807</v>
      </c>
      <c r="G1293" s="764" t="s">
        <v>4511</v>
      </c>
      <c r="H1293" s="765">
        <v>469.79</v>
      </c>
      <c r="I1293" s="1" t="s">
        <v>4501</v>
      </c>
      <c r="J1293" s="314"/>
      <c r="K1293" s="626"/>
      <c r="L1293" s="105"/>
      <c r="M1293" s="105"/>
      <c r="N1293" s="86"/>
    </row>
    <row r="1294" spans="2:15" hidden="1" outlineLevel="1">
      <c r="B1294" s="50"/>
      <c r="C1294" s="50"/>
      <c r="D1294" s="50"/>
      <c r="E1294" s="225"/>
      <c r="F1294" s="633">
        <v>41807</v>
      </c>
      <c r="G1294" s="634" t="s">
        <v>247</v>
      </c>
      <c r="H1294" s="638">
        <v>920</v>
      </c>
      <c r="J1294" s="314"/>
      <c r="K1294" s="626"/>
      <c r="L1294" s="105"/>
      <c r="M1294" s="105"/>
      <c r="N1294" s="86"/>
    </row>
    <row r="1295" spans="2:15" ht="30" hidden="1" outlineLevel="1">
      <c r="B1295" s="50"/>
      <c r="C1295" s="50"/>
      <c r="D1295" s="50"/>
      <c r="E1295" s="225"/>
      <c r="F1295" s="633">
        <v>41807</v>
      </c>
      <c r="G1295" s="734" t="s">
        <v>4507</v>
      </c>
      <c r="H1295" s="638">
        <v>279</v>
      </c>
      <c r="J1295" s="314"/>
      <c r="K1295" s="626"/>
      <c r="L1295" s="105"/>
      <c r="M1295" s="105"/>
      <c r="N1295" s="86"/>
    </row>
    <row r="1296" spans="2:15" hidden="1" outlineLevel="1">
      <c r="B1296" s="50"/>
      <c r="C1296" s="50"/>
      <c r="D1296" s="50"/>
      <c r="E1296" s="225" t="s">
        <v>3117</v>
      </c>
      <c r="F1296" s="763">
        <v>41808</v>
      </c>
      <c r="G1296" s="764" t="s">
        <v>4512</v>
      </c>
      <c r="H1296" s="765">
        <v>469.79</v>
      </c>
      <c r="I1296" s="1" t="s">
        <v>4501</v>
      </c>
      <c r="J1296" s="314"/>
      <c r="K1296" s="626"/>
      <c r="L1296" s="105"/>
      <c r="M1296" s="105"/>
      <c r="N1296" s="86"/>
    </row>
    <row r="1297" spans="2:15" hidden="1" outlineLevel="1">
      <c r="B1297" s="50"/>
      <c r="C1297" s="50"/>
      <c r="D1297" s="50"/>
      <c r="E1297" s="225"/>
      <c r="F1297" s="633">
        <v>41808</v>
      </c>
      <c r="G1297" s="634" t="s">
        <v>4513</v>
      </c>
      <c r="H1297" s="638">
        <v>465.8</v>
      </c>
      <c r="J1297" s="628"/>
      <c r="K1297" s="625"/>
      <c r="L1297" s="50"/>
      <c r="M1297" s="50"/>
    </row>
    <row r="1298" spans="2:15" hidden="1" outlineLevel="1">
      <c r="B1298" s="50"/>
      <c r="C1298" s="50"/>
      <c r="D1298" s="50"/>
      <c r="E1298" s="225"/>
      <c r="F1298" s="642">
        <v>41810</v>
      </c>
      <c r="G1298" s="724" t="s">
        <v>3846</v>
      </c>
      <c r="H1298" s="645">
        <v>750</v>
      </c>
      <c r="J1298" s="628"/>
      <c r="K1298" s="625"/>
      <c r="L1298" s="50"/>
      <c r="M1298" s="50"/>
    </row>
    <row r="1299" spans="2:15" hidden="1" outlineLevel="1">
      <c r="B1299" s="50"/>
      <c r="C1299" s="50"/>
      <c r="D1299" s="50"/>
      <c r="F1299" s="642"/>
      <c r="G1299" s="579"/>
      <c r="H1299" s="316"/>
      <c r="I1299" s="225"/>
      <c r="J1299" s="50"/>
      <c r="K1299" s="50"/>
      <c r="L1299" s="50"/>
      <c r="M1299" s="50"/>
    </row>
    <row r="1300" spans="2:15" hidden="1" outlineLevel="1">
      <c r="B1300" s="83"/>
      <c r="C1300" s="83" t="s">
        <v>195</v>
      </c>
      <c r="D1300" s="84">
        <f>SUM(D1281:D1297)</f>
        <v>0</v>
      </c>
      <c r="F1300" s="311"/>
      <c r="G1300" s="538" t="s">
        <v>195</v>
      </c>
      <c r="H1300" s="578">
        <f>SUM(H1282:H1299)</f>
        <v>10647.85</v>
      </c>
      <c r="I1300" s="225"/>
      <c r="J1300" s="83"/>
      <c r="K1300" s="83" t="s">
        <v>195</v>
      </c>
      <c r="L1300" s="84">
        <f>SUM(L1282:L1297)</f>
        <v>10647.85</v>
      </c>
      <c r="M1300" s="48">
        <f>SUM(M1282:M1299)</f>
        <v>469.79</v>
      </c>
    </row>
    <row r="1301" spans="2:15" hidden="1" outlineLevel="1">
      <c r="H1301" s="2"/>
      <c r="I1301" s="225"/>
    </row>
    <row r="1302" spans="2:15" ht="15.75" hidden="1" outlineLevel="1" thickBot="1">
      <c r="B1302" s="97" t="s">
        <v>4445</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27">
        <v>145</v>
      </c>
      <c r="D1304" s="227">
        <f>D1300</f>
        <v>0</v>
      </c>
      <c r="E1304" s="227">
        <f>B1304+C1304-D1304</f>
        <v>633</v>
      </c>
      <c r="H1304" s="13"/>
      <c r="I1304" s="13"/>
      <c r="L1304" s="13"/>
    </row>
    <row r="1305" spans="2:15" hidden="1" outlineLevel="1">
      <c r="G1305" s="630" t="s">
        <v>4080</v>
      </c>
      <c r="H1305" s="631">
        <f>H1282+H1283+H1284</f>
        <v>1608.21</v>
      </c>
    </row>
    <row r="1306" spans="2:15" hidden="1" outlineLevel="1">
      <c r="G1306" s="300" t="s">
        <v>4081</v>
      </c>
      <c r="H1306" s="632">
        <f>H1286+H1288+H1294+H1295+H1297</f>
        <v>3609.8</v>
      </c>
    </row>
    <row r="1307" spans="2:15" hidden="1" outlineLevel="1">
      <c r="G1307" s="696" t="s">
        <v>3905</v>
      </c>
      <c r="H1307" s="701">
        <v>0</v>
      </c>
      <c r="I1307" s="1">
        <f>461.24*1.854%</f>
        <v>8.5513896000000003</v>
      </c>
    </row>
    <row r="1308" spans="2:15" hidden="1" outlineLevel="1">
      <c r="G1308" s="640" t="s">
        <v>132</v>
      </c>
      <c r="H1308" s="641">
        <f>H1285+H1287+H1289+H1298</f>
        <v>2550</v>
      </c>
      <c r="I1308" s="399">
        <f>461.24+I1307</f>
        <v>469.7913896</v>
      </c>
    </row>
    <row r="1309" spans="2:15" hidden="1" outlineLevel="1">
      <c r="G1309" s="204" t="s">
        <v>4287</v>
      </c>
      <c r="H1309" s="225">
        <f>H1290+H1291+H1292+H1293+H1296</f>
        <v>2879.84</v>
      </c>
    </row>
    <row r="1310" spans="2:15" hidden="1" outlineLevel="1">
      <c r="G1310" s="659" t="s">
        <v>48</v>
      </c>
      <c r="H1310" s="660">
        <v>0</v>
      </c>
      <c r="I1310" s="2"/>
    </row>
    <row r="1311" spans="2:15" hidden="1" outlineLevel="1">
      <c r="G1311" s="182" t="s">
        <v>4424</v>
      </c>
      <c r="H1311" s="210">
        <f>0</f>
        <v>0</v>
      </c>
      <c r="I1311" s="2"/>
    </row>
    <row r="1312" spans="2:15" hidden="1" outlineLevel="1">
      <c r="G1312" s="654" t="s">
        <v>2856</v>
      </c>
      <c r="H1312" s="655">
        <v>0</v>
      </c>
    </row>
    <row r="1313" spans="2:15" hidden="1" outlineLevel="1">
      <c r="H1313" s="2">
        <f>SUM(H1305:H1312)</f>
        <v>10647.85</v>
      </c>
    </row>
    <row r="1314" spans="2:15" collapsed="1"/>
    <row r="1315" spans="2:15">
      <c r="B1315" s="2475" t="s">
        <v>5135</v>
      </c>
      <c r="C1315" s="2475"/>
      <c r="D1315" s="2475"/>
      <c r="E1315" s="2475"/>
      <c r="F1315" s="2475"/>
      <c r="G1315" s="2475"/>
      <c r="H1315" s="2475"/>
      <c r="I1315" s="2475"/>
      <c r="J1315" s="2475"/>
      <c r="K1315" s="2475"/>
      <c r="L1315" s="2475"/>
      <c r="M1315" s="2475"/>
    </row>
    <row r="1316" spans="2:15" ht="15" hidden="1" customHeight="1" outlineLevel="1">
      <c r="B1316" s="50" t="s">
        <v>115</v>
      </c>
      <c r="C1316" s="119" t="s">
        <v>2650</v>
      </c>
      <c r="D1316" s="50" t="s">
        <v>2651</v>
      </c>
      <c r="F1316" s="2474" t="s">
        <v>1007</v>
      </c>
      <c r="G1316" s="2476"/>
      <c r="H1316" s="2474"/>
      <c r="J1316" s="2474" t="s">
        <v>1026</v>
      </c>
      <c r="K1316" s="2474"/>
      <c r="L1316" s="2474"/>
      <c r="M1316" s="105"/>
    </row>
    <row r="1317" spans="2:15" ht="15" hidden="1" customHeight="1" outlineLevel="1">
      <c r="B1317" s="327"/>
      <c r="C1317" s="379"/>
      <c r="D1317" s="241"/>
      <c r="F1317" s="735" t="s">
        <v>115</v>
      </c>
      <c r="G1317" s="628" t="s">
        <v>116</v>
      </c>
      <c r="H1317" s="739" t="s">
        <v>4</v>
      </c>
      <c r="J1317" s="103" t="s">
        <v>115</v>
      </c>
      <c r="K1317" s="104" t="s">
        <v>116</v>
      </c>
      <c r="L1317" s="105" t="s">
        <v>4</v>
      </c>
      <c r="M1317" s="105"/>
    </row>
    <row r="1318" spans="2:15" ht="15" hidden="1" customHeight="1" outlineLevel="1">
      <c r="B1318" s="50"/>
      <c r="C1318" s="50"/>
      <c r="D1318" s="50"/>
      <c r="F1318" s="736">
        <v>41811</v>
      </c>
      <c r="G1318" s="634" t="s">
        <v>4517</v>
      </c>
      <c r="H1318" s="740">
        <v>2217</v>
      </c>
      <c r="J1318" s="327">
        <v>41828</v>
      </c>
      <c r="K1318" s="206" t="s">
        <v>4571</v>
      </c>
      <c r="L1318" s="540">
        <v>530.9</v>
      </c>
      <c r="M1318" s="365"/>
      <c r="O1318" s="13"/>
    </row>
    <row r="1319" spans="2:15" ht="30" hidden="1" customHeight="1" outlineLevel="1">
      <c r="B1319" s="50"/>
      <c r="C1319" s="50"/>
      <c r="D1319" s="50"/>
      <c r="F1319" s="737">
        <v>41812</v>
      </c>
      <c r="G1319" s="358" t="s">
        <v>4520</v>
      </c>
      <c r="H1319" s="741">
        <v>376</v>
      </c>
      <c r="J1319" s="327">
        <v>41837</v>
      </c>
      <c r="K1319" s="624" t="s">
        <v>2993</v>
      </c>
      <c r="L1319" s="542">
        <v>2249</v>
      </c>
      <c r="M1319" s="623"/>
      <c r="O1319" s="13"/>
    </row>
    <row r="1320" spans="2:15" ht="30" hidden="1" customHeight="1" outlineLevel="1">
      <c r="B1320" s="50"/>
      <c r="C1320" s="50"/>
      <c r="D1320" s="50"/>
      <c r="F1320" s="738">
        <v>41813</v>
      </c>
      <c r="G1320" s="686" t="s">
        <v>4094</v>
      </c>
      <c r="H1320" s="742">
        <v>1010.12</v>
      </c>
      <c r="J1320" s="327">
        <v>41848</v>
      </c>
      <c r="K1320" s="624" t="s">
        <v>2993</v>
      </c>
      <c r="L1320" s="542">
        <v>1017.31</v>
      </c>
      <c r="M1320" s="365"/>
      <c r="N1320" s="86"/>
      <c r="O1320" s="13"/>
    </row>
    <row r="1321" spans="2:15" ht="30" hidden="1" customHeight="1" outlineLevel="1">
      <c r="B1321" s="50"/>
      <c r="C1321" s="50"/>
      <c r="D1321" s="50"/>
      <c r="F1321" s="738">
        <v>41816</v>
      </c>
      <c r="G1321" s="686" t="s">
        <v>3361</v>
      </c>
      <c r="H1321" s="742">
        <v>312.81</v>
      </c>
      <c r="J1321" s="327">
        <v>41851</v>
      </c>
      <c r="K1321" s="624" t="s">
        <v>2993</v>
      </c>
      <c r="L1321" s="542">
        <v>10000</v>
      </c>
      <c r="M1321" s="365"/>
      <c r="O1321" s="13"/>
    </row>
    <row r="1322" spans="2:15" ht="15.75" hidden="1" customHeight="1" outlineLevel="1">
      <c r="B1322" s="50"/>
      <c r="C1322" s="50"/>
      <c r="D1322" s="50"/>
      <c r="F1322" s="738">
        <v>41816</v>
      </c>
      <c r="G1322" s="686" t="s">
        <v>3239</v>
      </c>
      <c r="H1322" s="742">
        <v>285.68</v>
      </c>
      <c r="J1322" s="642"/>
      <c r="K1322" s="675"/>
      <c r="L1322" s="645"/>
      <c r="M1322" s="197"/>
      <c r="N1322" s="86"/>
      <c r="O1322" s="2"/>
    </row>
    <row r="1323" spans="2:15" ht="15" hidden="1" customHeight="1" outlineLevel="1">
      <c r="B1323" s="50"/>
      <c r="C1323" s="50"/>
      <c r="D1323" s="50"/>
      <c r="E1323" s="225"/>
      <c r="F1323" s="737">
        <v>41818</v>
      </c>
      <c r="G1323" s="358" t="s">
        <v>4530</v>
      </c>
      <c r="H1323" s="741">
        <v>325</v>
      </c>
      <c r="J1323" s="642"/>
      <c r="K1323" s="675"/>
      <c r="L1323" s="645"/>
      <c r="M1323" s="105"/>
      <c r="N1323" s="86"/>
    </row>
    <row r="1324" spans="2:15" ht="15.75" hidden="1" customHeight="1" outlineLevel="1">
      <c r="B1324" s="50"/>
      <c r="C1324" s="50"/>
      <c r="D1324" s="50"/>
      <c r="E1324" s="225"/>
      <c r="F1324" s="642">
        <v>41819</v>
      </c>
      <c r="G1324" s="724" t="s">
        <v>2366</v>
      </c>
      <c r="H1324" s="645">
        <v>600</v>
      </c>
      <c r="J1324" s="642"/>
      <c r="K1324" s="675"/>
      <c r="L1324" s="645"/>
      <c r="M1324" s="105"/>
      <c r="N1324" s="86"/>
    </row>
    <row r="1325" spans="2:15" ht="15" hidden="1" customHeight="1" outlineLevel="1">
      <c r="B1325" s="50"/>
      <c r="C1325" s="50"/>
      <c r="D1325" s="50"/>
      <c r="E1325" s="225" t="s">
        <v>3117</v>
      </c>
      <c r="F1325" s="689">
        <v>41820</v>
      </c>
      <c r="G1325" s="378" t="s">
        <v>4531</v>
      </c>
      <c r="H1325" s="540">
        <v>530.9</v>
      </c>
      <c r="J1325" s="642"/>
      <c r="K1325" s="675"/>
      <c r="L1325" s="645"/>
      <c r="M1325" s="105"/>
      <c r="N1325" s="86"/>
    </row>
    <row r="1326" spans="2:15" ht="15.75" hidden="1" customHeight="1" outlineLevel="1">
      <c r="B1326" s="50"/>
      <c r="C1326" s="50"/>
      <c r="D1326" s="50"/>
      <c r="E1326" s="225"/>
      <c r="F1326" s="705">
        <v>41820</v>
      </c>
      <c r="G1326" s="662" t="s">
        <v>637</v>
      </c>
      <c r="H1326" s="762">
        <v>350</v>
      </c>
      <c r="J1326" s="642"/>
      <c r="K1326" s="675"/>
      <c r="L1326" s="645"/>
      <c r="M1326" s="105"/>
      <c r="N1326" s="86"/>
    </row>
    <row r="1327" spans="2:15" ht="15" hidden="1" customHeight="1" outlineLevel="1">
      <c r="B1327" s="50"/>
      <c r="C1327" s="50"/>
      <c r="D1327" s="50"/>
      <c r="E1327" s="1" t="s">
        <v>4560</v>
      </c>
      <c r="F1327" s="689">
        <v>41822</v>
      </c>
      <c r="G1327" s="378" t="s">
        <v>4580</v>
      </c>
      <c r="H1327" s="540">
        <v>530.9</v>
      </c>
      <c r="I1327" s="1" t="s">
        <v>2955</v>
      </c>
      <c r="J1327" s="627"/>
      <c r="K1327" s="208"/>
      <c r="L1327" s="105"/>
      <c r="M1327" s="105"/>
      <c r="N1327" s="86"/>
    </row>
    <row r="1328" spans="2:15" ht="15" hidden="1" customHeight="1" outlineLevel="1">
      <c r="B1328" s="50"/>
      <c r="C1328" s="50"/>
      <c r="D1328" s="50"/>
      <c r="E1328" s="225" t="s">
        <v>3117</v>
      </c>
      <c r="F1328" s="689">
        <v>41822</v>
      </c>
      <c r="G1328" s="378" t="s">
        <v>4580</v>
      </c>
      <c r="H1328" s="540">
        <v>530.9</v>
      </c>
      <c r="J1328" s="314"/>
      <c r="K1328" s="626"/>
      <c r="L1328" s="105"/>
      <c r="M1328" s="105"/>
      <c r="N1328" s="86"/>
    </row>
    <row r="1329" spans="2:15" ht="15.75" hidden="1" customHeight="1" outlineLevel="1">
      <c r="B1329" s="50"/>
      <c r="C1329" s="50"/>
      <c r="D1329" s="50"/>
      <c r="E1329" s="225"/>
      <c r="F1329" s="642">
        <v>41826</v>
      </c>
      <c r="G1329" s="724" t="s">
        <v>1115</v>
      </c>
      <c r="H1329" s="645">
        <v>600</v>
      </c>
      <c r="J1329" s="314"/>
      <c r="K1329" s="626"/>
      <c r="L1329" s="105"/>
      <c r="M1329" s="105"/>
      <c r="N1329" s="86"/>
    </row>
    <row r="1330" spans="2:15" ht="15" hidden="1" customHeight="1" outlineLevel="1">
      <c r="B1330" s="50"/>
      <c r="C1330" s="50"/>
      <c r="D1330" s="50"/>
      <c r="E1330" s="225"/>
      <c r="F1330" s="633">
        <v>41826</v>
      </c>
      <c r="G1330" s="300" t="s">
        <v>4493</v>
      </c>
      <c r="H1330" s="638">
        <v>542</v>
      </c>
      <c r="J1330" s="314"/>
      <c r="K1330" s="626"/>
      <c r="L1330" s="105"/>
      <c r="M1330" s="105"/>
      <c r="N1330" s="86"/>
    </row>
    <row r="1331" spans="2:15" ht="15" hidden="1" customHeight="1" outlineLevel="1">
      <c r="B1331" s="50"/>
      <c r="C1331" s="50"/>
      <c r="D1331" s="50"/>
      <c r="E1331" s="225"/>
      <c r="F1331" s="633">
        <v>41826</v>
      </c>
      <c r="G1331" s="748" t="s">
        <v>4567</v>
      </c>
      <c r="H1331" s="638">
        <v>500</v>
      </c>
      <c r="J1331" s="314"/>
      <c r="K1331" s="626"/>
      <c r="L1331" s="105"/>
      <c r="M1331" s="105"/>
      <c r="N1331" s="86"/>
    </row>
    <row r="1332" spans="2:15" ht="15" hidden="1" customHeight="1" outlineLevel="1">
      <c r="B1332" s="50"/>
      <c r="C1332" s="50"/>
      <c r="D1332" s="50"/>
      <c r="E1332" s="225" t="s">
        <v>3118</v>
      </c>
      <c r="F1332" s="689">
        <v>41830</v>
      </c>
      <c r="G1332" s="378" t="s">
        <v>4581</v>
      </c>
      <c r="H1332" s="540">
        <v>530.9</v>
      </c>
      <c r="J1332" s="314"/>
      <c r="K1332" s="626"/>
      <c r="L1332" s="105"/>
      <c r="M1332" s="105"/>
      <c r="N1332" s="86"/>
    </row>
    <row r="1333" spans="2:15" ht="15" hidden="1" customHeight="1" outlineLevel="1">
      <c r="B1333" s="50"/>
      <c r="C1333" s="50"/>
      <c r="D1333" s="50"/>
      <c r="E1333" s="225"/>
      <c r="F1333" s="737">
        <v>41832</v>
      </c>
      <c r="G1333" s="358" t="s">
        <v>613</v>
      </c>
      <c r="H1333" s="741">
        <v>433</v>
      </c>
      <c r="J1333" s="628"/>
      <c r="K1333" s="625"/>
      <c r="L1333" s="50"/>
      <c r="M1333" s="50"/>
    </row>
    <row r="1334" spans="2:15" ht="15" hidden="1" customHeight="1" outlineLevel="1">
      <c r="B1334" s="50"/>
      <c r="C1334" s="50"/>
      <c r="D1334" s="50"/>
      <c r="E1334" s="225"/>
      <c r="F1334" s="633">
        <v>41832</v>
      </c>
      <c r="G1334" s="748" t="s">
        <v>4585</v>
      </c>
      <c r="H1334" s="638">
        <v>400</v>
      </c>
      <c r="J1334" s="628"/>
      <c r="K1334" s="625"/>
      <c r="L1334" s="50"/>
      <c r="M1334" s="50"/>
    </row>
    <row r="1335" spans="2:15" ht="15" hidden="1" customHeight="1" outlineLevel="1">
      <c r="B1335" s="50"/>
      <c r="C1335" s="50"/>
      <c r="D1335" s="50"/>
      <c r="E1335" s="225"/>
      <c r="F1335" s="642">
        <v>41834</v>
      </c>
      <c r="G1335" s="724" t="s">
        <v>1115</v>
      </c>
      <c r="H1335" s="645">
        <v>600</v>
      </c>
      <c r="J1335" s="319"/>
      <c r="K1335" s="50"/>
      <c r="L1335" s="50"/>
      <c r="M1335" s="50"/>
    </row>
    <row r="1336" spans="2:15" ht="15" hidden="1" customHeight="1" outlineLevel="1">
      <c r="B1336" s="50"/>
      <c r="C1336" s="50"/>
      <c r="D1336" s="50"/>
      <c r="F1336" s="369">
        <v>41834</v>
      </c>
      <c r="G1336" s="358" t="s">
        <v>4530</v>
      </c>
      <c r="H1336" s="741">
        <v>275</v>
      </c>
      <c r="I1336" s="619"/>
      <c r="J1336" s="50"/>
      <c r="K1336" s="50"/>
      <c r="L1336" s="50"/>
      <c r="M1336" s="50"/>
    </row>
    <row r="1337" spans="2:15" ht="15" hidden="1" customHeight="1" outlineLevel="1">
      <c r="B1337" s="50"/>
      <c r="C1337" s="50"/>
      <c r="D1337" s="50"/>
      <c r="F1337" s="757">
        <v>41835</v>
      </c>
      <c r="G1337" s="758" t="s">
        <v>4592</v>
      </c>
      <c r="H1337" s="699">
        <v>2247</v>
      </c>
      <c r="I1337" s="619"/>
      <c r="J1337" s="50"/>
      <c r="K1337" s="50"/>
      <c r="L1337" s="50"/>
      <c r="M1337" s="50"/>
    </row>
    <row r="1338" spans="2:15" ht="15" hidden="1" customHeight="1" outlineLevel="1">
      <c r="B1338" s="50"/>
      <c r="C1338" s="50"/>
      <c r="D1338" s="50"/>
      <c r="F1338" s="642">
        <v>41841</v>
      </c>
      <c r="G1338" s="724" t="s">
        <v>1115</v>
      </c>
      <c r="H1338" s="645">
        <v>600</v>
      </c>
      <c r="I1338" s="225"/>
      <c r="J1338" s="50"/>
      <c r="K1338" s="50"/>
      <c r="L1338" s="50"/>
      <c r="M1338" s="50"/>
    </row>
    <row r="1339" spans="2:15" ht="15" hidden="1" customHeight="1" outlineLevel="1">
      <c r="B1339" s="50"/>
      <c r="C1339" s="50"/>
      <c r="D1339" s="50"/>
      <c r="F1339" s="642"/>
      <c r="G1339" s="579"/>
      <c r="H1339" s="316"/>
      <c r="I1339" s="225"/>
      <c r="J1339" s="50"/>
      <c r="K1339" s="50"/>
      <c r="L1339" s="50"/>
      <c r="M1339" s="50"/>
    </row>
    <row r="1340" spans="2:15" ht="15" hidden="1" customHeight="1" outlineLevel="1">
      <c r="B1340" s="83"/>
      <c r="C1340" s="83" t="s">
        <v>195</v>
      </c>
      <c r="D1340" s="84">
        <f>SUM(D1317:D1333)</f>
        <v>0</v>
      </c>
      <c r="F1340" s="311"/>
      <c r="G1340" s="538" t="s">
        <v>195</v>
      </c>
      <c r="H1340" s="578">
        <f>SUM(H1318:H1339)</f>
        <v>13797.209999999997</v>
      </c>
      <c r="I1340" s="225"/>
      <c r="J1340" s="83"/>
      <c r="K1340" s="83" t="s">
        <v>195</v>
      </c>
      <c r="L1340" s="84">
        <f>SUM(L1318:L1333)</f>
        <v>13797.21</v>
      </c>
      <c r="M1340" s="48">
        <f>SUM(M1318:M1339)</f>
        <v>0</v>
      </c>
    </row>
    <row r="1341" spans="2:15" ht="15" hidden="1" customHeight="1" outlineLevel="1">
      <c r="H1341" s="2"/>
      <c r="I1341" s="225"/>
    </row>
    <row r="1342" spans="2:15" ht="15.75" hidden="1" customHeight="1" outlineLevel="1" thickBot="1">
      <c r="B1342" s="97" t="s">
        <v>4525</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27">
        <v>173</v>
      </c>
      <c r="D1344" s="227">
        <f>D1340</f>
        <v>0</v>
      </c>
      <c r="E1344" s="227">
        <f>B1344+C1344-D1344</f>
        <v>806</v>
      </c>
      <c r="H1344" s="13"/>
      <c r="I1344" s="13"/>
      <c r="L1344" s="13"/>
    </row>
    <row r="1345" spans="2:15" ht="15" hidden="1" customHeight="1" outlineLevel="1">
      <c r="G1345" s="630" t="s">
        <v>4080</v>
      </c>
      <c r="H1345" s="631">
        <f>H1320+H1321+H1322</f>
        <v>1608.6100000000001</v>
      </c>
    </row>
    <row r="1346" spans="2:15" ht="15" hidden="1" customHeight="1" outlineLevel="1">
      <c r="G1346" s="300" t="s">
        <v>4081</v>
      </c>
      <c r="H1346" s="632">
        <f>H1318+H1330+H1331+H1334</f>
        <v>3659</v>
      </c>
    </row>
    <row r="1347" spans="2:15" ht="15" hidden="1" customHeight="1" outlineLevel="1">
      <c r="G1347" s="696" t="s">
        <v>3905</v>
      </c>
      <c r="H1347" s="701">
        <f>H1337</f>
        <v>2247</v>
      </c>
    </row>
    <row r="1348" spans="2:15" ht="15" hidden="1" customHeight="1" outlineLevel="1">
      <c r="G1348" s="640" t="s">
        <v>132</v>
      </c>
      <c r="H1348" s="641">
        <f>H1324+H1329+H1335+H1338</f>
        <v>2400</v>
      </c>
    </row>
    <row r="1349" spans="2:15" ht="15" hidden="1" customHeight="1" outlineLevel="1">
      <c r="G1349" s="204" t="s">
        <v>4287</v>
      </c>
      <c r="H1349" s="225">
        <f>H1325+H1328+H1327+H1332</f>
        <v>2123.6</v>
      </c>
    </row>
    <row r="1350" spans="2:15" ht="15" hidden="1" customHeight="1" outlineLevel="1">
      <c r="G1350" s="659" t="s">
        <v>48</v>
      </c>
      <c r="H1350" s="660">
        <f>H1326</f>
        <v>350</v>
      </c>
      <c r="I1350" s="2"/>
    </row>
    <row r="1351" spans="2:15" ht="15" hidden="1" customHeight="1" outlineLevel="1">
      <c r="G1351" s="182" t="s">
        <v>4424</v>
      </c>
      <c r="H1351" s="210">
        <f>H1319+H1323+H1333+H1336</f>
        <v>1409</v>
      </c>
      <c r="I1351" s="2"/>
    </row>
    <row r="1352" spans="2:15" ht="15" hidden="1" customHeight="1" outlineLevel="1">
      <c r="G1352" s="654" t="s">
        <v>2856</v>
      </c>
      <c r="H1352" s="655">
        <v>0</v>
      </c>
    </row>
    <row r="1353" spans="2:15" ht="15" hidden="1" customHeight="1" outlineLevel="1">
      <c r="H1353" s="2">
        <f>SUM(H1345:H1352)</f>
        <v>13797.210000000001</v>
      </c>
    </row>
    <row r="1354" spans="2:15" collapsed="1">
      <c r="H1354" s="13"/>
    </row>
    <row r="1355" spans="2:15">
      <c r="B1355" s="2475" t="s">
        <v>5136</v>
      </c>
      <c r="C1355" s="2475"/>
      <c r="D1355" s="2475"/>
      <c r="E1355" s="2475"/>
      <c r="F1355" s="2475"/>
      <c r="G1355" s="2475"/>
      <c r="H1355" s="2475"/>
      <c r="I1355" s="2475"/>
      <c r="J1355" s="2475"/>
      <c r="K1355" s="2475"/>
      <c r="L1355" s="2475"/>
      <c r="M1355" s="2475"/>
    </row>
    <row r="1356" spans="2:15" hidden="1" outlineLevel="1">
      <c r="B1356" s="50" t="s">
        <v>115</v>
      </c>
      <c r="C1356" s="119" t="s">
        <v>2650</v>
      </c>
      <c r="D1356" s="50" t="s">
        <v>2651</v>
      </c>
      <c r="F1356" s="2474" t="s">
        <v>1007</v>
      </c>
      <c r="G1356" s="2476"/>
      <c r="H1356" s="2474"/>
      <c r="J1356" s="2474" t="s">
        <v>1026</v>
      </c>
      <c r="K1356" s="2474"/>
      <c r="L1356" s="2474"/>
      <c r="M1356" s="105"/>
    </row>
    <row r="1357" spans="2:15" hidden="1" outlineLevel="1">
      <c r="B1357" s="642">
        <v>41856</v>
      </c>
      <c r="C1357" s="724" t="s">
        <v>4692</v>
      </c>
      <c r="D1357" s="645">
        <v>200</v>
      </c>
      <c r="F1357" s="735" t="s">
        <v>115</v>
      </c>
      <c r="G1357" s="628" t="s">
        <v>116</v>
      </c>
      <c r="H1357" s="739" t="s">
        <v>4</v>
      </c>
      <c r="J1357" s="103" t="s">
        <v>115</v>
      </c>
      <c r="K1357" s="104" t="s">
        <v>116</v>
      </c>
      <c r="L1357" s="105" t="s">
        <v>4</v>
      </c>
      <c r="M1357" s="105"/>
    </row>
    <row r="1358" spans="2:15" hidden="1" outlineLevel="1">
      <c r="B1358" s="642">
        <v>41858</v>
      </c>
      <c r="C1358" s="724" t="s">
        <v>4701</v>
      </c>
      <c r="D1358" s="645">
        <v>600</v>
      </c>
      <c r="F1358" s="369">
        <v>41847</v>
      </c>
      <c r="G1358" s="782" t="s">
        <v>4621</v>
      </c>
      <c r="H1358" s="741">
        <v>180</v>
      </c>
      <c r="J1358" s="689">
        <v>41851</v>
      </c>
      <c r="K1358" s="378" t="s">
        <v>4508</v>
      </c>
      <c r="L1358" s="540">
        <v>325.93</v>
      </c>
      <c r="M1358" s="365">
        <v>320</v>
      </c>
      <c r="N1358" s="689">
        <v>41805</v>
      </c>
      <c r="O1358" s="13">
        <v>469.79</v>
      </c>
    </row>
    <row r="1359" spans="2:15" hidden="1" outlineLevel="1">
      <c r="B1359" s="50"/>
      <c r="C1359" s="50"/>
      <c r="D1359" s="50"/>
      <c r="F1359" s="705">
        <v>41848</v>
      </c>
      <c r="G1359" s="783" t="s">
        <v>4627</v>
      </c>
      <c r="H1359" s="762">
        <v>339</v>
      </c>
      <c r="J1359" s="689">
        <v>41853</v>
      </c>
      <c r="K1359" s="378" t="s">
        <v>4509</v>
      </c>
      <c r="L1359" s="540">
        <v>325.93</v>
      </c>
      <c r="M1359" s="365">
        <v>320</v>
      </c>
      <c r="N1359" s="689">
        <v>41805</v>
      </c>
      <c r="O1359" s="13">
        <v>469.79</v>
      </c>
    </row>
    <row r="1360" spans="2:15" ht="30" hidden="1" outlineLevel="1">
      <c r="B1360" s="50"/>
      <c r="C1360" s="50"/>
      <c r="D1360" s="50"/>
      <c r="F1360" s="736">
        <v>41848</v>
      </c>
      <c r="G1360" s="760" t="s">
        <v>4628</v>
      </c>
      <c r="H1360" s="761">
        <v>359.64</v>
      </c>
      <c r="J1360" s="689">
        <v>41863</v>
      </c>
      <c r="K1360" s="624" t="s">
        <v>4736</v>
      </c>
      <c r="L1360" s="540">
        <v>562</v>
      </c>
      <c r="M1360" s="365"/>
      <c r="N1360" s="86"/>
      <c r="O1360" s="13"/>
    </row>
    <row r="1361" spans="2:15" hidden="1" outlineLevel="1">
      <c r="B1361" s="50"/>
      <c r="C1361" s="50"/>
      <c r="D1361" s="50"/>
      <c r="F1361" s="642">
        <v>41849</v>
      </c>
      <c r="G1361" s="784" t="s">
        <v>2366</v>
      </c>
      <c r="H1361" s="645">
        <v>600</v>
      </c>
      <c r="J1361" s="689">
        <v>41864</v>
      </c>
      <c r="K1361" s="378" t="s">
        <v>4738</v>
      </c>
      <c r="L1361" s="378">
        <v>397.24</v>
      </c>
      <c r="M1361" s="365">
        <v>390</v>
      </c>
      <c r="N1361" s="689">
        <v>41807</v>
      </c>
      <c r="O1361" s="1">
        <v>469.79</v>
      </c>
    </row>
    <row r="1362" spans="2:15" ht="15.75" hidden="1" customHeight="1" outlineLevel="1">
      <c r="B1362" s="50"/>
      <c r="C1362" s="50"/>
      <c r="D1362" s="50"/>
      <c r="F1362" s="738">
        <v>41849</v>
      </c>
      <c r="G1362" s="686" t="s">
        <v>3361</v>
      </c>
      <c r="H1362" s="742">
        <v>325.85000000000002</v>
      </c>
      <c r="J1362" s="689">
        <v>41868</v>
      </c>
      <c r="K1362" s="378" t="s">
        <v>4739</v>
      </c>
      <c r="L1362" s="378">
        <v>325.93</v>
      </c>
      <c r="M1362" s="365">
        <v>320</v>
      </c>
      <c r="N1362" s="689">
        <v>41808</v>
      </c>
      <c r="O1362" s="1">
        <v>469.79</v>
      </c>
    </row>
    <row r="1363" spans="2:15" ht="30" hidden="1" outlineLevel="1">
      <c r="B1363" s="50"/>
      <c r="C1363" s="50"/>
      <c r="D1363" s="50"/>
      <c r="E1363" s="225"/>
      <c r="F1363" s="738">
        <v>41849</v>
      </c>
      <c r="G1363" s="686" t="s">
        <v>3239</v>
      </c>
      <c r="H1363" s="742">
        <v>362.25</v>
      </c>
      <c r="J1363" s="608">
        <v>41884</v>
      </c>
      <c r="K1363" s="840" t="s">
        <v>2993</v>
      </c>
      <c r="L1363" s="841">
        <v>8423.41</v>
      </c>
      <c r="M1363" s="105"/>
      <c r="N1363" s="86"/>
    </row>
    <row r="1364" spans="2:15" ht="15.75" hidden="1" customHeight="1" outlineLevel="1">
      <c r="B1364" s="50"/>
      <c r="C1364" s="50"/>
      <c r="D1364" s="50"/>
      <c r="E1364" s="225" t="s">
        <v>3118</v>
      </c>
      <c r="F1364" s="689">
        <v>41851</v>
      </c>
      <c r="G1364" s="785" t="s">
        <v>4637</v>
      </c>
      <c r="H1364" s="540">
        <v>439.24</v>
      </c>
      <c r="I1364" s="399"/>
      <c r="J1364" s="642"/>
      <c r="K1364" s="675"/>
      <c r="L1364" s="645"/>
      <c r="M1364" s="105"/>
      <c r="N1364" s="86"/>
    </row>
    <row r="1365" spans="2:15" hidden="1" outlineLevel="1">
      <c r="B1365" s="50"/>
      <c r="C1365" s="50"/>
      <c r="D1365" s="50"/>
      <c r="E1365" s="225" t="s">
        <v>3117</v>
      </c>
      <c r="F1365" s="689">
        <v>41853</v>
      </c>
      <c r="G1365" s="378" t="s">
        <v>4662</v>
      </c>
      <c r="H1365" s="540">
        <v>439.24</v>
      </c>
      <c r="J1365" s="642"/>
      <c r="K1365" s="675"/>
      <c r="L1365" s="645"/>
      <c r="M1365" s="105"/>
      <c r="N1365" s="86"/>
    </row>
    <row r="1366" spans="2:15" ht="15.75" hidden="1" customHeight="1" outlineLevel="1">
      <c r="B1366" s="50"/>
      <c r="C1366" s="50"/>
      <c r="D1366" s="50"/>
      <c r="E1366" s="225" t="s">
        <v>3117</v>
      </c>
      <c r="F1366" s="689">
        <v>41857</v>
      </c>
      <c r="G1366" s="378" t="s">
        <v>4693</v>
      </c>
      <c r="H1366" s="540">
        <v>530.9</v>
      </c>
      <c r="J1366" s="642"/>
      <c r="K1366" s="675"/>
      <c r="L1366" s="645"/>
      <c r="M1366" s="105"/>
      <c r="N1366" s="86"/>
    </row>
    <row r="1367" spans="2:15" hidden="1" outlineLevel="1">
      <c r="B1367" s="50"/>
      <c r="C1367" s="50"/>
      <c r="D1367" s="50"/>
      <c r="F1367" s="369">
        <v>41860</v>
      </c>
      <c r="G1367" s="358" t="s">
        <v>4718</v>
      </c>
      <c r="H1367" s="741">
        <v>260</v>
      </c>
      <c r="J1367" s="627"/>
      <c r="K1367" s="208"/>
      <c r="L1367" s="105"/>
      <c r="M1367" s="105"/>
      <c r="N1367" s="86"/>
    </row>
    <row r="1368" spans="2:15" ht="30" hidden="1" outlineLevel="1">
      <c r="B1368" s="50"/>
      <c r="C1368" s="50"/>
      <c r="D1368" s="50"/>
      <c r="E1368" s="225"/>
      <c r="F1368" s="689">
        <v>41862</v>
      </c>
      <c r="G1368" s="624" t="s">
        <v>4734</v>
      </c>
      <c r="H1368" s="540">
        <v>561.46</v>
      </c>
      <c r="J1368" s="314"/>
      <c r="K1368" s="626"/>
      <c r="L1368" s="105"/>
      <c r="M1368" s="105"/>
      <c r="N1368" s="86"/>
    </row>
    <row r="1369" spans="2:15" ht="15.75" hidden="1" customHeight="1" outlineLevel="1">
      <c r="B1369" s="50"/>
      <c r="C1369" s="50"/>
      <c r="D1369" s="50"/>
      <c r="E1369" s="225"/>
      <c r="F1369" s="786">
        <v>41862</v>
      </c>
      <c r="G1369" s="787" t="s">
        <v>4735</v>
      </c>
      <c r="H1369" s="788">
        <v>1620</v>
      </c>
      <c r="J1369" s="314"/>
      <c r="K1369" s="626"/>
      <c r="L1369" s="105"/>
      <c r="M1369" s="105"/>
      <c r="N1369" s="86"/>
    </row>
    <row r="1370" spans="2:15" hidden="1" outlineLevel="1">
      <c r="B1370" s="50"/>
      <c r="C1370" s="50"/>
      <c r="D1370" s="50"/>
      <c r="E1370" s="225"/>
      <c r="F1370" s="369">
        <v>41863</v>
      </c>
      <c r="G1370" s="782" t="s">
        <v>4737</v>
      </c>
      <c r="H1370" s="741">
        <v>552</v>
      </c>
      <c r="J1370" s="314"/>
      <c r="K1370" s="626"/>
      <c r="L1370" s="105"/>
      <c r="M1370" s="105"/>
      <c r="N1370" s="86"/>
    </row>
    <row r="1371" spans="2:15" hidden="1" outlineLevel="1">
      <c r="B1371" s="50"/>
      <c r="C1371" s="50"/>
      <c r="D1371" s="50"/>
      <c r="E1371" s="225"/>
      <c r="F1371" s="736">
        <v>41867</v>
      </c>
      <c r="G1371" s="760" t="s">
        <v>4740</v>
      </c>
      <c r="H1371" s="761">
        <v>1700</v>
      </c>
      <c r="I1371" s="789"/>
      <c r="J1371" s="314"/>
      <c r="K1371" s="626"/>
      <c r="L1371" s="105"/>
      <c r="M1371" s="105"/>
      <c r="N1371" s="86"/>
    </row>
    <row r="1372" spans="2:15" hidden="1" outlineLevel="1">
      <c r="B1372" s="50"/>
      <c r="C1372" s="50"/>
      <c r="D1372" s="50"/>
      <c r="E1372" s="225" t="s">
        <v>3118</v>
      </c>
      <c r="F1372" s="689">
        <v>41870</v>
      </c>
      <c r="G1372" s="378" t="s">
        <v>4743</v>
      </c>
      <c r="H1372" s="540">
        <v>479.98</v>
      </c>
      <c r="I1372" s="789"/>
      <c r="J1372" s="314"/>
      <c r="K1372" s="626"/>
      <c r="L1372" s="105"/>
      <c r="M1372" s="105"/>
      <c r="N1372" s="86"/>
    </row>
    <row r="1373" spans="2:15" hidden="1" outlineLevel="1">
      <c r="B1373" s="50"/>
      <c r="C1373" s="50"/>
      <c r="D1373" s="50"/>
      <c r="E1373" s="225"/>
      <c r="F1373" s="642">
        <v>41871</v>
      </c>
      <c r="G1373" s="784" t="s">
        <v>2366</v>
      </c>
      <c r="H1373" s="645">
        <v>600</v>
      </c>
      <c r="I1373" s="789"/>
      <c r="J1373" s="628"/>
      <c r="K1373" s="625"/>
      <c r="L1373" s="50"/>
      <c r="M1373" s="50"/>
    </row>
    <row r="1374" spans="2:15" hidden="1" outlineLevel="1">
      <c r="B1374" s="50"/>
      <c r="C1374" s="50"/>
      <c r="D1374" s="50"/>
      <c r="E1374" s="225" t="s">
        <v>3117</v>
      </c>
      <c r="F1374" s="689">
        <v>41872</v>
      </c>
      <c r="G1374" s="378" t="s">
        <v>4741</v>
      </c>
      <c r="H1374" s="540">
        <v>530.9</v>
      </c>
      <c r="I1374" s="789"/>
      <c r="J1374" s="628"/>
      <c r="K1374" s="625"/>
      <c r="L1374" s="50"/>
      <c r="M1374" s="50"/>
    </row>
    <row r="1375" spans="2:15" hidden="1" outlineLevel="1">
      <c r="B1375" s="50"/>
      <c r="C1375" s="50"/>
      <c r="D1375" s="50"/>
      <c r="E1375" s="225" t="s">
        <v>3117</v>
      </c>
      <c r="F1375" s="689">
        <v>41872</v>
      </c>
      <c r="G1375" s="378" t="s">
        <v>4742</v>
      </c>
      <c r="H1375" s="540">
        <v>479.98</v>
      </c>
      <c r="I1375" s="789"/>
      <c r="J1375" s="319"/>
      <c r="K1375" s="50"/>
      <c r="L1375" s="50"/>
      <c r="M1375" s="50"/>
    </row>
    <row r="1376" spans="2:15" hidden="1" outlineLevel="1">
      <c r="B1376" s="50"/>
      <c r="C1376" s="50"/>
      <c r="D1376" s="50"/>
      <c r="F1376" s="642"/>
      <c r="G1376" s="579"/>
      <c r="H1376" s="316"/>
      <c r="I1376" s="225"/>
      <c r="J1376" s="50"/>
      <c r="K1376" s="50"/>
      <c r="L1376" s="50"/>
      <c r="M1376" s="50"/>
    </row>
    <row r="1377" spans="2:15" hidden="1" outlineLevel="1">
      <c r="B1377" s="83"/>
      <c r="C1377" s="83" t="s">
        <v>195</v>
      </c>
      <c r="D1377" s="84">
        <f>SUM(D1357:D1373)</f>
        <v>800</v>
      </c>
      <c r="F1377" s="311"/>
      <c r="G1377" s="538" t="s">
        <v>195</v>
      </c>
      <c r="H1377" s="578">
        <f>SUM(H1358:H1376)</f>
        <v>10360.439999999999</v>
      </c>
      <c r="I1377" s="225"/>
      <c r="J1377" s="83"/>
      <c r="K1377" s="83" t="s">
        <v>195</v>
      </c>
      <c r="L1377" s="84">
        <f>SUM(L1358:L1373)</f>
        <v>10360.44</v>
      </c>
      <c r="M1377" s="48">
        <f>SUM(M1358:M1376)</f>
        <v>1350</v>
      </c>
    </row>
    <row r="1378" spans="2:15" hidden="1" outlineLevel="1">
      <c r="H1378" s="2"/>
      <c r="I1378" s="225"/>
    </row>
    <row r="1379" spans="2:15" ht="15.75" hidden="1" outlineLevel="1" thickBot="1">
      <c r="B1379" s="97" t="s">
        <v>4607</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27">
        <v>94</v>
      </c>
      <c r="D1381" s="227">
        <f>D1377</f>
        <v>800</v>
      </c>
      <c r="E1381" s="227">
        <f>B1381+C1381-D1381</f>
        <v>100</v>
      </c>
      <c r="H1381" s="13"/>
      <c r="I1381" s="13"/>
      <c r="L1381" s="13"/>
    </row>
    <row r="1382" spans="2:15" hidden="1" outlineLevel="1">
      <c r="G1382" s="630" t="s">
        <v>4080</v>
      </c>
      <c r="H1382" s="631">
        <f>H1362+H1363+H1417</f>
        <v>1698.22</v>
      </c>
    </row>
    <row r="1383" spans="2:15" hidden="1" outlineLevel="1">
      <c r="G1383" s="300" t="s">
        <v>4081</v>
      </c>
      <c r="H1383" s="632">
        <f>H1360+H1371+H1416</f>
        <v>2409.64</v>
      </c>
    </row>
    <row r="1384" spans="2:15" hidden="1" outlineLevel="1">
      <c r="G1384" s="696" t="s">
        <v>3905</v>
      </c>
      <c r="H1384" s="701">
        <f>H1369</f>
        <v>1620</v>
      </c>
    </row>
    <row r="1385" spans="2:15" hidden="1" outlineLevel="1">
      <c r="G1385" s="640" t="s">
        <v>132</v>
      </c>
      <c r="H1385" s="641">
        <f>H1361</f>
        <v>600</v>
      </c>
    </row>
    <row r="1386" spans="2:15" hidden="1" outlineLevel="1">
      <c r="G1386" s="204" t="s">
        <v>4287</v>
      </c>
      <c r="H1386" s="225">
        <f>H1364+H1365+H1366+H1368</f>
        <v>1970.8400000000001</v>
      </c>
    </row>
    <row r="1387" spans="2:15" hidden="1" outlineLevel="1">
      <c r="G1387" s="659" t="s">
        <v>48</v>
      </c>
      <c r="H1387" s="660">
        <f>H1359</f>
        <v>339</v>
      </c>
      <c r="I1387" s="2"/>
    </row>
    <row r="1388" spans="2:15" hidden="1" outlineLevel="1">
      <c r="G1388" s="182" t="s">
        <v>4424</v>
      </c>
      <c r="H1388" s="210">
        <f>H1358+H1367+H1370</f>
        <v>992</v>
      </c>
      <c r="I1388" s="2"/>
    </row>
    <row r="1389" spans="2:15" hidden="1" outlineLevel="1">
      <c r="G1389" s="654" t="s">
        <v>2856</v>
      </c>
      <c r="H1389" s="655">
        <v>0</v>
      </c>
    </row>
    <row r="1390" spans="2:15" hidden="1" outlineLevel="1">
      <c r="H1390" s="2">
        <f>SUM(H1382:H1389)</f>
        <v>9629.7000000000007</v>
      </c>
    </row>
    <row r="1391" spans="2:15" collapsed="1"/>
    <row r="1392" spans="2:15">
      <c r="B1392" s="2475" t="s">
        <v>5137</v>
      </c>
      <c r="C1392" s="2475"/>
      <c r="D1392" s="2475"/>
      <c r="E1392" s="2475"/>
      <c r="F1392" s="2475"/>
      <c r="G1392" s="2475"/>
      <c r="H1392" s="2475"/>
      <c r="I1392" s="2475"/>
      <c r="J1392" s="2475"/>
      <c r="K1392" s="2475"/>
      <c r="L1392" s="2475"/>
      <c r="M1392" s="2475"/>
    </row>
    <row r="1393" spans="2:15" hidden="1" outlineLevel="1">
      <c r="B1393" s="50" t="s">
        <v>115</v>
      </c>
      <c r="C1393" s="119" t="s">
        <v>2650</v>
      </c>
      <c r="D1393" s="50" t="s">
        <v>2651</v>
      </c>
      <c r="F1393" s="2474" t="s">
        <v>4608</v>
      </c>
      <c r="G1393" s="2476"/>
      <c r="H1393" s="2474"/>
      <c r="J1393" s="2474" t="s">
        <v>1026</v>
      </c>
      <c r="K1393" s="2474"/>
      <c r="L1393" s="2474"/>
      <c r="M1393" s="105"/>
    </row>
    <row r="1394" spans="2:15" hidden="1" outlineLevel="1">
      <c r="B1394" s="327"/>
      <c r="C1394" s="379"/>
      <c r="D1394" s="241"/>
      <c r="F1394" s="735" t="s">
        <v>115</v>
      </c>
      <c r="G1394" s="628" t="s">
        <v>116</v>
      </c>
      <c r="H1394" s="739" t="s">
        <v>4</v>
      </c>
      <c r="J1394" s="103" t="s">
        <v>115</v>
      </c>
      <c r="K1394" s="104" t="s">
        <v>116</v>
      </c>
      <c r="L1394" s="105" t="s">
        <v>4</v>
      </c>
      <c r="M1394" s="105"/>
    </row>
    <row r="1395" spans="2:15" ht="30" hidden="1" outlineLevel="1">
      <c r="B1395" s="50"/>
      <c r="C1395" s="50"/>
      <c r="D1395" s="50"/>
      <c r="F1395" s="738">
        <v>41844</v>
      </c>
      <c r="G1395" s="686" t="s">
        <v>4622</v>
      </c>
      <c r="H1395" s="742">
        <v>1010.12</v>
      </c>
      <c r="J1395" s="608">
        <v>41884</v>
      </c>
      <c r="K1395" s="840" t="s">
        <v>4807</v>
      </c>
      <c r="L1395" s="841">
        <v>1010.12</v>
      </c>
      <c r="M1395" s="365"/>
      <c r="O1395" s="13"/>
    </row>
    <row r="1396" spans="2:15" hidden="1" outlineLevel="1">
      <c r="B1396" s="50"/>
      <c r="C1396" s="50"/>
      <c r="D1396" s="50"/>
      <c r="F1396" s="642"/>
      <c r="G1396" s="724"/>
      <c r="H1396" s="645"/>
      <c r="I1396" s="225"/>
      <c r="J1396" s="50"/>
      <c r="K1396" s="50"/>
      <c r="L1396" s="50"/>
      <c r="M1396" s="50"/>
    </row>
    <row r="1397" spans="2:15" hidden="1" outlineLevel="1">
      <c r="B1397" s="50"/>
      <c r="C1397" s="50"/>
      <c r="D1397" s="50"/>
      <c r="F1397" s="642"/>
      <c r="G1397" s="579"/>
      <c r="H1397" s="316"/>
      <c r="I1397" s="225"/>
      <c r="J1397" s="50"/>
      <c r="K1397" s="50"/>
      <c r="L1397" s="50"/>
      <c r="M1397" s="50"/>
    </row>
    <row r="1398" spans="2:15" hidden="1" outlineLevel="1">
      <c r="B1398" s="83"/>
      <c r="C1398" s="83" t="s">
        <v>195</v>
      </c>
      <c r="D1398" s="84">
        <f>SUM(D1394:D1395)</f>
        <v>0</v>
      </c>
      <c r="F1398" s="311"/>
      <c r="G1398" s="538" t="s">
        <v>195</v>
      </c>
      <c r="H1398" s="578">
        <f>SUM(H1395:H1397)</f>
        <v>1010.12</v>
      </c>
      <c r="I1398" s="225"/>
      <c r="J1398" s="83"/>
      <c r="K1398" s="83" t="s">
        <v>195</v>
      </c>
      <c r="L1398" s="84">
        <f>SUM(L1395:L1395)</f>
        <v>1010.12</v>
      </c>
      <c r="M1398" s="48">
        <f>SUM(M1395:M1397)</f>
        <v>0</v>
      </c>
    </row>
    <row r="1399" spans="2:15" hidden="1" outlineLevel="1">
      <c r="H1399" s="2"/>
      <c r="I1399" s="225"/>
    </row>
    <row r="1400" spans="2:15" ht="15.75" hidden="1" outlineLevel="1" thickBot="1">
      <c r="B1400" s="97" t="s">
        <v>4607</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27">
        <v>1008</v>
      </c>
      <c r="D1402" s="227">
        <f>D1398</f>
        <v>0</v>
      </c>
      <c r="E1402" s="227">
        <f>B1402+C1402-D1402</f>
        <v>1008</v>
      </c>
      <c r="H1402" s="13"/>
      <c r="I1402" s="13"/>
      <c r="L1402" s="13"/>
    </row>
    <row r="1403" spans="2:15" hidden="1" outlineLevel="1">
      <c r="G1403" s="630" t="s">
        <v>4080</v>
      </c>
      <c r="H1403" s="631">
        <f>H1395</f>
        <v>1010.12</v>
      </c>
    </row>
    <row r="1404" spans="2:15" hidden="1" outlineLevel="1">
      <c r="G1404" s="300" t="s">
        <v>4081</v>
      </c>
      <c r="H1404" s="632">
        <f>0</f>
        <v>0</v>
      </c>
    </row>
    <row r="1405" spans="2:15" hidden="1" outlineLevel="1">
      <c r="G1405" s="696" t="s">
        <v>3905</v>
      </c>
      <c r="H1405" s="701">
        <f>0</f>
        <v>0</v>
      </c>
    </row>
    <row r="1406" spans="2:15" hidden="1" outlineLevel="1">
      <c r="G1406" s="640" t="s">
        <v>132</v>
      </c>
      <c r="H1406" s="641">
        <f>0</f>
        <v>0</v>
      </c>
    </row>
    <row r="1407" spans="2:15" hidden="1" outlineLevel="1">
      <c r="G1407" s="204" t="s">
        <v>4287</v>
      </c>
      <c r="H1407" s="225">
        <f>0</f>
        <v>0</v>
      </c>
    </row>
    <row r="1408" spans="2:15" hidden="1" outlineLevel="1">
      <c r="G1408" s="659" t="s">
        <v>48</v>
      </c>
      <c r="H1408" s="660">
        <f>0</f>
        <v>0</v>
      </c>
      <c r="I1408" s="2"/>
    </row>
    <row r="1409" spans="2:16" hidden="1" outlineLevel="1">
      <c r="G1409" s="182" t="s">
        <v>4424</v>
      </c>
      <c r="H1409" s="210">
        <f>0</f>
        <v>0</v>
      </c>
      <c r="I1409" s="2"/>
    </row>
    <row r="1410" spans="2:16" hidden="1" outlineLevel="1">
      <c r="G1410" s="654" t="s">
        <v>2856</v>
      </c>
      <c r="H1410" s="655">
        <v>0</v>
      </c>
    </row>
    <row r="1411" spans="2:16" hidden="1" outlineLevel="1">
      <c r="H1411" s="2">
        <f>SUM(H1403:H1410)</f>
        <v>1010.12</v>
      </c>
    </row>
    <row r="1412" spans="2:16" collapsed="1"/>
    <row r="1413" spans="2:16">
      <c r="B1413" s="2475" t="s">
        <v>5138</v>
      </c>
      <c r="C1413" s="2475"/>
      <c r="D1413" s="2475"/>
      <c r="E1413" s="2475"/>
      <c r="F1413" s="2475"/>
      <c r="G1413" s="2475"/>
      <c r="H1413" s="2475"/>
      <c r="I1413" s="2475"/>
      <c r="J1413" s="2475"/>
      <c r="K1413" s="2475"/>
      <c r="L1413" s="2475"/>
      <c r="M1413" s="2475"/>
    </row>
    <row r="1414" spans="2:16" hidden="1" outlineLevel="1">
      <c r="B1414" s="50" t="s">
        <v>115</v>
      </c>
      <c r="C1414" s="119" t="s">
        <v>2650</v>
      </c>
      <c r="D1414" s="50" t="s">
        <v>2651</v>
      </c>
      <c r="F1414" s="2474" t="s">
        <v>1007</v>
      </c>
      <c r="G1414" s="2476"/>
      <c r="H1414" s="2474"/>
      <c r="J1414" s="2474" t="s">
        <v>1026</v>
      </c>
      <c r="K1414" s="2474"/>
      <c r="L1414" s="2474"/>
      <c r="M1414" s="105"/>
    </row>
    <row r="1415" spans="2:16" hidden="1" outlineLevel="1">
      <c r="B1415" s="642"/>
      <c r="C1415" s="724"/>
      <c r="D1415" s="645"/>
      <c r="F1415" s="735" t="s">
        <v>115</v>
      </c>
      <c r="G1415" s="628" t="s">
        <v>116</v>
      </c>
      <c r="H1415" s="739" t="s">
        <v>4</v>
      </c>
      <c r="J1415" s="103" t="s">
        <v>115</v>
      </c>
      <c r="K1415" s="104" t="s">
        <v>116</v>
      </c>
      <c r="L1415" s="105" t="s">
        <v>4</v>
      </c>
      <c r="M1415" s="105"/>
      <c r="N1415" s="842" t="s">
        <v>4836</v>
      </c>
      <c r="O1415" s="35" t="s">
        <v>4837</v>
      </c>
      <c r="P1415" s="35" t="s">
        <v>4838</v>
      </c>
    </row>
    <row r="1416" spans="2:16" hidden="1" outlineLevel="1">
      <c r="B1416" s="642"/>
      <c r="C1416" s="724"/>
      <c r="D1416" s="645"/>
      <c r="F1416" s="736">
        <v>41875</v>
      </c>
      <c r="G1416" s="760" t="s">
        <v>4772</v>
      </c>
      <c r="H1416" s="761">
        <v>350</v>
      </c>
      <c r="I1416" s="796" t="s">
        <v>4560</v>
      </c>
      <c r="J1416" s="285">
        <v>41883</v>
      </c>
      <c r="K1416" s="378" t="s">
        <v>4781</v>
      </c>
      <c r="L1416" s="742">
        <v>775.35</v>
      </c>
      <c r="M1416" s="365">
        <v>775.35</v>
      </c>
      <c r="N1416" s="285">
        <v>41878</v>
      </c>
      <c r="O1416" s="285">
        <v>41878</v>
      </c>
      <c r="P1416" s="285">
        <v>41879</v>
      </c>
    </row>
    <row r="1417" spans="2:16" hidden="1" outlineLevel="1">
      <c r="B1417" s="50"/>
      <c r="C1417" s="50"/>
      <c r="D1417" s="50"/>
      <c r="F1417" s="738">
        <v>41875</v>
      </c>
      <c r="G1417" s="686" t="s">
        <v>4622</v>
      </c>
      <c r="H1417" s="742">
        <v>1010.12</v>
      </c>
      <c r="I1417" s="797" t="s">
        <v>4777</v>
      </c>
      <c r="J1417" s="285">
        <v>41883</v>
      </c>
      <c r="K1417" s="378" t="s">
        <v>4781</v>
      </c>
      <c r="L1417" s="742">
        <v>702.8</v>
      </c>
      <c r="M1417" s="365">
        <v>690</v>
      </c>
      <c r="N1417" s="285">
        <v>41878</v>
      </c>
      <c r="O1417" s="285">
        <v>41878</v>
      </c>
      <c r="P1417" s="285">
        <v>41879</v>
      </c>
    </row>
    <row r="1418" spans="2:16" hidden="1" outlineLevel="1">
      <c r="B1418" s="50"/>
      <c r="C1418" s="50"/>
      <c r="D1418" s="50"/>
      <c r="E1418" s="1" t="s">
        <v>3118</v>
      </c>
      <c r="F1418" s="285">
        <v>41877</v>
      </c>
      <c r="G1418" s="378" t="s">
        <v>4782</v>
      </c>
      <c r="H1418" s="807">
        <v>530.9</v>
      </c>
      <c r="I1418" s="797" t="s">
        <v>4778</v>
      </c>
      <c r="J1418" s="285">
        <v>41883</v>
      </c>
      <c r="K1418" s="378" t="s">
        <v>4780</v>
      </c>
      <c r="L1418" s="540">
        <v>1996.34</v>
      </c>
      <c r="M1418" s="365">
        <v>1960</v>
      </c>
      <c r="N1418" s="285">
        <v>41878</v>
      </c>
      <c r="O1418" s="285">
        <v>41878</v>
      </c>
      <c r="P1418" s="285">
        <v>41879</v>
      </c>
    </row>
    <row r="1419" spans="2:16" hidden="1" outlineLevel="1">
      <c r="B1419" s="50"/>
      <c r="C1419" s="50"/>
      <c r="D1419" s="50"/>
      <c r="E1419" s="1" t="s">
        <v>3117</v>
      </c>
      <c r="F1419" s="285">
        <v>41878</v>
      </c>
      <c r="G1419" s="378" t="s">
        <v>4779</v>
      </c>
      <c r="H1419" s="540">
        <v>479.98</v>
      </c>
      <c r="I1419" s="796" t="s">
        <v>4783</v>
      </c>
      <c r="J1419" s="285">
        <v>41883</v>
      </c>
      <c r="K1419" s="378" t="s">
        <v>4531</v>
      </c>
      <c r="L1419" s="378">
        <v>387.05</v>
      </c>
      <c r="M1419" s="365">
        <v>380</v>
      </c>
      <c r="N1419" s="285">
        <v>41820</v>
      </c>
      <c r="O1419" s="285">
        <v>41879</v>
      </c>
      <c r="P1419" s="285">
        <v>41880</v>
      </c>
    </row>
    <row r="1420" spans="2:16" ht="15.75" hidden="1" customHeight="1" outlineLevel="1">
      <c r="B1420" s="50"/>
      <c r="C1420" s="50"/>
      <c r="D1420" s="50"/>
      <c r="E1420" s="1" t="s">
        <v>4560</v>
      </c>
      <c r="F1420" s="285">
        <v>41878</v>
      </c>
      <c r="G1420" s="378" t="s">
        <v>4781</v>
      </c>
      <c r="H1420" s="807">
        <v>775.35</v>
      </c>
      <c r="I1420" s="796" t="s">
        <v>4783</v>
      </c>
      <c r="J1420" s="285">
        <v>41885</v>
      </c>
      <c r="K1420" s="378" t="s">
        <v>4580</v>
      </c>
      <c r="L1420" s="378">
        <v>387.05</v>
      </c>
      <c r="M1420" s="365">
        <v>380</v>
      </c>
      <c r="N1420" s="285">
        <v>41822</v>
      </c>
      <c r="O1420" s="285">
        <v>41882</v>
      </c>
      <c r="P1420" s="285">
        <v>41883</v>
      </c>
    </row>
    <row r="1421" spans="2:16" ht="30" hidden="1" outlineLevel="1">
      <c r="B1421" s="50"/>
      <c r="C1421" s="50"/>
      <c r="D1421" s="50"/>
      <c r="E1421" s="225" t="s">
        <v>4777</v>
      </c>
      <c r="F1421" s="285">
        <v>41878</v>
      </c>
      <c r="G1421" s="378" t="s">
        <v>4781</v>
      </c>
      <c r="H1421" s="807">
        <v>775.35</v>
      </c>
      <c r="J1421" s="564">
        <v>41913</v>
      </c>
      <c r="K1421" s="843" t="s">
        <v>3695</v>
      </c>
      <c r="L1421" s="844">
        <v>6627.27</v>
      </c>
      <c r="M1421" s="365"/>
      <c r="N1421" s="86"/>
    </row>
    <row r="1422" spans="2:16" ht="15.75" hidden="1" customHeight="1" outlineLevel="1">
      <c r="B1422" s="50"/>
      <c r="C1422" s="50"/>
      <c r="D1422" s="50"/>
      <c r="E1422" s="225" t="s">
        <v>4778</v>
      </c>
      <c r="F1422" s="285">
        <v>41878</v>
      </c>
      <c r="G1422" s="378" t="s">
        <v>4780</v>
      </c>
      <c r="H1422" s="540">
        <v>2090.5300000000002</v>
      </c>
      <c r="I1422" s="399"/>
      <c r="J1422" s="642"/>
      <c r="K1422" s="675"/>
      <c r="L1422" s="645"/>
      <c r="M1422" s="105"/>
      <c r="N1422" s="86"/>
    </row>
    <row r="1423" spans="2:16" hidden="1" outlineLevel="1">
      <c r="B1423" s="50"/>
      <c r="C1423" s="50"/>
      <c r="D1423" s="50"/>
      <c r="E1423" s="225"/>
      <c r="F1423" s="738">
        <v>41878</v>
      </c>
      <c r="G1423" s="686" t="s">
        <v>3361</v>
      </c>
      <c r="H1423" s="742">
        <v>307.85000000000002</v>
      </c>
      <c r="J1423" s="642"/>
      <c r="K1423" s="675"/>
      <c r="L1423" s="645"/>
      <c r="M1423" s="105"/>
      <c r="N1423" s="86"/>
    </row>
    <row r="1424" spans="2:16" ht="15.75" hidden="1" customHeight="1" outlineLevel="1">
      <c r="B1424" s="50"/>
      <c r="C1424" s="50"/>
      <c r="D1424" s="50"/>
      <c r="E1424" s="225"/>
      <c r="F1424" s="738">
        <v>41878</v>
      </c>
      <c r="G1424" s="686" t="s">
        <v>3239</v>
      </c>
      <c r="H1424" s="742">
        <v>279.77999999999997</v>
      </c>
      <c r="J1424" s="642"/>
      <c r="K1424" s="675"/>
      <c r="L1424" s="645"/>
      <c r="M1424" s="105"/>
      <c r="N1424" s="86"/>
    </row>
    <row r="1425" spans="2:15" hidden="1" outlineLevel="1">
      <c r="B1425" s="50"/>
      <c r="C1425" s="50"/>
      <c r="D1425" s="50"/>
      <c r="F1425" s="369">
        <v>41882</v>
      </c>
      <c r="G1425" s="358" t="s">
        <v>4835</v>
      </c>
      <c r="H1425" s="690">
        <v>718</v>
      </c>
      <c r="J1425" s="627"/>
      <c r="K1425" s="208"/>
      <c r="L1425" s="105"/>
      <c r="M1425" s="105"/>
      <c r="N1425" s="86"/>
    </row>
    <row r="1426" spans="2:15" hidden="1" outlineLevel="1">
      <c r="B1426" s="50"/>
      <c r="C1426" s="50"/>
      <c r="D1426" s="50"/>
      <c r="E1426" s="225"/>
      <c r="F1426" s="846">
        <v>41885</v>
      </c>
      <c r="G1426" s="847" t="s">
        <v>4833</v>
      </c>
      <c r="H1426" s="848">
        <v>150</v>
      </c>
      <c r="J1426" s="314"/>
      <c r="K1426" s="626"/>
      <c r="L1426" s="105"/>
      <c r="M1426" s="105"/>
      <c r="N1426" s="86"/>
    </row>
    <row r="1427" spans="2:15" ht="15.75" hidden="1" customHeight="1" outlineLevel="1">
      <c r="B1427" s="50"/>
      <c r="C1427" s="50"/>
      <c r="D1427" s="50"/>
      <c r="E1427" s="225"/>
      <c r="F1427" s="736">
        <v>41886</v>
      </c>
      <c r="G1427" s="760" t="s">
        <v>99</v>
      </c>
      <c r="H1427" s="761">
        <v>655</v>
      </c>
      <c r="J1427" s="314"/>
      <c r="K1427" s="626"/>
      <c r="L1427" s="105"/>
      <c r="M1427" s="105"/>
      <c r="N1427" s="86"/>
    </row>
    <row r="1428" spans="2:15" hidden="1" outlineLevel="1">
      <c r="B1428" s="50"/>
      <c r="C1428" s="50"/>
      <c r="D1428" s="50"/>
      <c r="E1428" s="225"/>
      <c r="F1428" s="846">
        <v>41891</v>
      </c>
      <c r="G1428" s="724" t="s">
        <v>1115</v>
      </c>
      <c r="H1428" s="848">
        <v>600</v>
      </c>
      <c r="J1428" s="314"/>
      <c r="K1428" s="626"/>
      <c r="L1428" s="105"/>
      <c r="M1428" s="105"/>
      <c r="N1428" s="86"/>
    </row>
    <row r="1429" spans="2:15" hidden="1" outlineLevel="1">
      <c r="B1429" s="50"/>
      <c r="C1429" s="50"/>
      <c r="D1429" s="50"/>
      <c r="E1429" s="225"/>
      <c r="F1429" s="705">
        <v>41902</v>
      </c>
      <c r="G1429" s="783" t="s">
        <v>637</v>
      </c>
      <c r="H1429" s="762">
        <v>218</v>
      </c>
      <c r="I1429" s="789"/>
      <c r="J1429" s="314"/>
      <c r="K1429" s="626"/>
      <c r="L1429" s="105"/>
      <c r="M1429" s="105"/>
      <c r="N1429" s="86"/>
    </row>
    <row r="1430" spans="2:15" hidden="1" outlineLevel="1">
      <c r="B1430" s="50"/>
      <c r="C1430" s="50"/>
      <c r="D1430" s="50"/>
      <c r="E1430" s="225"/>
      <c r="F1430" s="369">
        <v>41902</v>
      </c>
      <c r="G1430" s="358" t="s">
        <v>4530</v>
      </c>
      <c r="H1430" s="690">
        <v>315</v>
      </c>
      <c r="I1430" s="789"/>
      <c r="J1430" s="314"/>
      <c r="K1430" s="626"/>
      <c r="L1430" s="105"/>
      <c r="M1430" s="105"/>
      <c r="N1430" s="86"/>
    </row>
    <row r="1431" spans="2:15" hidden="1" outlineLevel="1">
      <c r="B1431" s="50"/>
      <c r="C1431" s="50"/>
      <c r="D1431" s="50"/>
      <c r="E1431" s="225"/>
      <c r="F1431" s="697">
        <v>41903</v>
      </c>
      <c r="G1431" s="852" t="s">
        <v>4873</v>
      </c>
      <c r="H1431" s="699">
        <v>1620</v>
      </c>
      <c r="I1431" s="789"/>
      <c r="J1431" s="628"/>
      <c r="K1431" s="625"/>
      <c r="L1431" s="50"/>
      <c r="M1431" s="50"/>
    </row>
    <row r="1432" spans="2:15" hidden="1" outlineLevel="1">
      <c r="B1432" s="50"/>
      <c r="C1432" s="50"/>
      <c r="D1432" s="50"/>
      <c r="E1432" s="225"/>
      <c r="F1432" s="738"/>
      <c r="G1432" s="686"/>
      <c r="H1432" s="742"/>
      <c r="I1432" s="789"/>
      <c r="J1432" s="628"/>
      <c r="K1432" s="625"/>
      <c r="L1432" s="50"/>
      <c r="M1432" s="50"/>
    </row>
    <row r="1433" spans="2:15" hidden="1" outlineLevel="1">
      <c r="B1433" s="50"/>
      <c r="C1433" s="50"/>
      <c r="D1433" s="50"/>
      <c r="E1433" s="225"/>
      <c r="F1433" s="689"/>
      <c r="G1433" s="724"/>
      <c r="H1433" s="848"/>
      <c r="I1433" s="789"/>
      <c r="J1433" s="319"/>
      <c r="K1433" s="50"/>
      <c r="L1433" s="50"/>
      <c r="M1433" s="50"/>
    </row>
    <row r="1434" spans="2:15" hidden="1" outlineLevel="1">
      <c r="B1434" s="50"/>
      <c r="C1434" s="50"/>
      <c r="D1434" s="50"/>
      <c r="F1434" s="736"/>
      <c r="G1434" s="760"/>
      <c r="H1434" s="761"/>
      <c r="I1434" s="619"/>
      <c r="J1434" s="50"/>
      <c r="K1434" s="50"/>
      <c r="L1434" s="50"/>
      <c r="M1434" s="50"/>
    </row>
    <row r="1435" spans="2:15" hidden="1" outlineLevel="1">
      <c r="B1435" s="50"/>
      <c r="C1435" s="50"/>
      <c r="D1435" s="50"/>
      <c r="F1435" s="738"/>
      <c r="G1435" s="686"/>
      <c r="H1435" s="742"/>
      <c r="J1435" s="50"/>
      <c r="K1435" s="50"/>
      <c r="L1435" s="50"/>
      <c r="M1435" s="50"/>
    </row>
    <row r="1436" spans="2:15" hidden="1" outlineLevel="1">
      <c r="B1436" s="50"/>
      <c r="C1436" s="50"/>
      <c r="D1436" s="50"/>
      <c r="F1436" s="642"/>
      <c r="G1436" s="724"/>
      <c r="H1436" s="645"/>
      <c r="I1436" s="225"/>
      <c r="J1436" s="50"/>
      <c r="K1436" s="50"/>
      <c r="L1436" s="50"/>
      <c r="M1436" s="50"/>
    </row>
    <row r="1437" spans="2:15" hidden="1" outlineLevel="1">
      <c r="B1437" s="50"/>
      <c r="C1437" s="50"/>
      <c r="D1437" s="50"/>
      <c r="F1437" s="642"/>
      <c r="G1437" s="579"/>
      <c r="H1437" s="316"/>
      <c r="I1437" s="225"/>
      <c r="J1437" s="50"/>
      <c r="K1437" s="50"/>
      <c r="L1437" s="50"/>
      <c r="M1437" s="50"/>
    </row>
    <row r="1438" spans="2:15" hidden="1" outlineLevel="1">
      <c r="B1438" s="83"/>
      <c r="C1438" s="83" t="s">
        <v>195</v>
      </c>
      <c r="D1438" s="84">
        <f>SUM(D1415:D1431)</f>
        <v>0</v>
      </c>
      <c r="F1438" s="311"/>
      <c r="G1438" s="538" t="s">
        <v>195</v>
      </c>
      <c r="H1438" s="578">
        <f>SUM(H1416:H1437)</f>
        <v>10875.86</v>
      </c>
      <c r="I1438" s="225"/>
      <c r="J1438" s="83"/>
      <c r="K1438" s="83" t="s">
        <v>195</v>
      </c>
      <c r="L1438" s="84">
        <f>SUM(L1416:L1431)</f>
        <v>10875.86</v>
      </c>
      <c r="M1438" s="48">
        <f>SUM(M1416:M1437)</f>
        <v>4185.3500000000004</v>
      </c>
    </row>
    <row r="1439" spans="2:15" hidden="1" outlineLevel="1">
      <c r="H1439" s="2"/>
      <c r="I1439" s="225"/>
    </row>
    <row r="1440" spans="2:15" ht="15.75" hidden="1" outlineLevel="1" thickBot="1">
      <c r="B1440" s="97" t="s">
        <v>4774</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27">
        <v>67</v>
      </c>
      <c r="D1442" s="227">
        <f>D1438</f>
        <v>0</v>
      </c>
      <c r="E1442" s="227">
        <f>B1442+C1442-D1442</f>
        <v>167</v>
      </c>
      <c r="H1442" s="13"/>
      <c r="I1442" s="13"/>
      <c r="L1442" s="13"/>
    </row>
    <row r="1443" spans="2:14" hidden="1" outlineLevel="1">
      <c r="G1443" s="630" t="s">
        <v>4080</v>
      </c>
      <c r="H1443" s="631">
        <f>H1417+H1423+H1424+H1432</f>
        <v>1597.75</v>
      </c>
    </row>
    <row r="1444" spans="2:14" hidden="1" outlineLevel="1">
      <c r="G1444" s="300" t="s">
        <v>4081</v>
      </c>
      <c r="H1444" s="632">
        <f>H1416+H1427</f>
        <v>1005</v>
      </c>
    </row>
    <row r="1445" spans="2:14" hidden="1" outlineLevel="1">
      <c r="G1445" s="696" t="s">
        <v>3905</v>
      </c>
      <c r="H1445" s="701">
        <f>H1431</f>
        <v>1620</v>
      </c>
    </row>
    <row r="1446" spans="2:14" hidden="1" outlineLevel="1">
      <c r="G1446" s="640" t="s">
        <v>132</v>
      </c>
      <c r="H1446" s="641">
        <f>H1426+H1428</f>
        <v>750</v>
      </c>
    </row>
    <row r="1447" spans="2:14" hidden="1" outlineLevel="1">
      <c r="G1447" s="204" t="s">
        <v>4287</v>
      </c>
      <c r="H1447" s="225">
        <f>H1418+H1419+H1420+H1421+H1422</f>
        <v>4652.1100000000006</v>
      </c>
    </row>
    <row r="1448" spans="2:14" hidden="1" outlineLevel="1">
      <c r="G1448" s="659" t="s">
        <v>48</v>
      </c>
      <c r="H1448" s="660">
        <f>H1429</f>
        <v>218</v>
      </c>
      <c r="I1448" s="2"/>
    </row>
    <row r="1449" spans="2:14" hidden="1" outlineLevel="1">
      <c r="G1449" s="182" t="s">
        <v>4424</v>
      </c>
      <c r="H1449" s="210">
        <f>H1425+H1430</f>
        <v>1033</v>
      </c>
      <c r="I1449" s="2"/>
    </row>
    <row r="1450" spans="2:14" hidden="1" outlineLevel="1">
      <c r="G1450" s="654" t="s">
        <v>2856</v>
      </c>
      <c r="H1450" s="655">
        <f>0</f>
        <v>0</v>
      </c>
    </row>
    <row r="1451" spans="2:14" hidden="1" outlineLevel="1">
      <c r="H1451" s="2">
        <f>SUM(H1443:H1450)</f>
        <v>10875.86</v>
      </c>
      <c r="I1451" s="2">
        <v>10875.86</v>
      </c>
    </row>
    <row r="1452" spans="2:14" collapsed="1"/>
    <row r="1453" spans="2:14">
      <c r="B1453" s="2475" t="s">
        <v>5139</v>
      </c>
      <c r="C1453" s="2475"/>
      <c r="D1453" s="2475"/>
      <c r="E1453" s="2475"/>
      <c r="F1453" s="2475"/>
      <c r="G1453" s="2475"/>
      <c r="H1453" s="2475"/>
      <c r="I1453" s="2475"/>
      <c r="J1453" s="2475"/>
      <c r="K1453" s="2475"/>
      <c r="L1453" s="2475"/>
      <c r="M1453" s="2475"/>
    </row>
    <row r="1454" spans="2:14" hidden="1" outlineLevel="1">
      <c r="B1454" s="50" t="s">
        <v>115</v>
      </c>
      <c r="C1454" s="119" t="s">
        <v>2650</v>
      </c>
      <c r="D1454" s="50" t="s">
        <v>2651</v>
      </c>
      <c r="F1454" s="2474" t="s">
        <v>4608</v>
      </c>
      <c r="G1454" s="2476"/>
      <c r="H1454" s="2474"/>
      <c r="J1454" s="2474" t="s">
        <v>1026</v>
      </c>
      <c r="K1454" s="2474"/>
      <c r="L1454" s="2474"/>
      <c r="M1454" s="105"/>
    </row>
    <row r="1455" spans="2:14" hidden="1" outlineLevel="1">
      <c r="B1455" s="50"/>
      <c r="C1455" s="50"/>
      <c r="D1455" s="50"/>
      <c r="F1455" s="757"/>
      <c r="G1455" s="758"/>
      <c r="H1455" s="699"/>
      <c r="I1455" s="619"/>
      <c r="J1455" s="50"/>
      <c r="K1455" s="50"/>
      <c r="L1455" s="50"/>
      <c r="M1455" s="50"/>
    </row>
    <row r="1456" spans="2:14" hidden="1" outlineLevel="1">
      <c r="B1456" s="50"/>
      <c r="C1456" s="50"/>
      <c r="D1456" s="50"/>
      <c r="F1456" s="642"/>
      <c r="G1456" s="724"/>
      <c r="H1456" s="645"/>
      <c r="I1456" s="225"/>
      <c r="J1456" s="50"/>
      <c r="K1456" s="50"/>
      <c r="L1456" s="50"/>
      <c r="M1456" s="50"/>
    </row>
    <row r="1457" spans="2:15" hidden="1" outlineLevel="1">
      <c r="B1457" s="50"/>
      <c r="C1457" s="50"/>
      <c r="D1457" s="50"/>
      <c r="F1457" s="642"/>
      <c r="G1457" s="579"/>
      <c r="H1457" s="316"/>
      <c r="I1457" s="225"/>
      <c r="J1457" s="50"/>
      <c r="K1457" s="50"/>
      <c r="L1457" s="50"/>
      <c r="M1457" s="50"/>
    </row>
    <row r="1458" spans="2:15" hidden="1" outlineLevel="1">
      <c r="B1458" s="83"/>
      <c r="C1458" s="83" t="s">
        <v>195</v>
      </c>
      <c r="D1458" s="84">
        <f>SUM(D1455:D1457)</f>
        <v>0</v>
      </c>
      <c r="F1458" s="311"/>
      <c r="G1458" s="538" t="s">
        <v>195</v>
      </c>
      <c r="H1458" s="578">
        <f>SUM(H1455:H1457)</f>
        <v>0</v>
      </c>
      <c r="I1458" s="225"/>
      <c r="J1458" s="83"/>
      <c r="K1458" s="83" t="s">
        <v>195</v>
      </c>
      <c r="L1458" s="84">
        <f>SUM(L1455:L1457)</f>
        <v>0</v>
      </c>
      <c r="M1458" s="48">
        <f>SUM(M1455:M1457)</f>
        <v>0</v>
      </c>
    </row>
    <row r="1459" spans="2:15" hidden="1" outlineLevel="1">
      <c r="H1459" s="2"/>
      <c r="I1459" s="225"/>
    </row>
    <row r="1460" spans="2:15" ht="15.75" hidden="1" outlineLevel="1" thickBot="1">
      <c r="B1460" s="97" t="s">
        <v>4774</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27">
        <v>1500</v>
      </c>
      <c r="D1462" s="227">
        <v>0</v>
      </c>
      <c r="E1462" s="227">
        <f>B1462+C1462-D1462</f>
        <v>2508</v>
      </c>
      <c r="H1462" s="13"/>
      <c r="I1462" s="13"/>
      <c r="L1462" s="13"/>
    </row>
    <row r="1463" spans="2:15" hidden="1" outlineLevel="1">
      <c r="G1463" s="630" t="s">
        <v>4080</v>
      </c>
      <c r="H1463" s="631">
        <f>0</f>
        <v>0</v>
      </c>
    </row>
    <row r="1464" spans="2:15" hidden="1" outlineLevel="1">
      <c r="G1464" s="300" t="s">
        <v>4081</v>
      </c>
      <c r="H1464" s="632">
        <f>0</f>
        <v>0</v>
      </c>
    </row>
    <row r="1465" spans="2:15" hidden="1" outlineLevel="1">
      <c r="G1465" s="696" t="s">
        <v>3905</v>
      </c>
      <c r="H1465" s="701">
        <f>0</f>
        <v>0</v>
      </c>
    </row>
    <row r="1466" spans="2:15" hidden="1" outlineLevel="1">
      <c r="G1466" s="640" t="s">
        <v>132</v>
      </c>
      <c r="H1466" s="641">
        <f>0</f>
        <v>0</v>
      </c>
    </row>
    <row r="1467" spans="2:15" hidden="1" outlineLevel="1">
      <c r="G1467" s="204" t="s">
        <v>4287</v>
      </c>
      <c r="H1467" s="225">
        <f>0</f>
        <v>0</v>
      </c>
    </row>
    <row r="1468" spans="2:15" hidden="1" outlineLevel="1">
      <c r="G1468" s="659" t="s">
        <v>48</v>
      </c>
      <c r="H1468" s="660">
        <f>0</f>
        <v>0</v>
      </c>
      <c r="I1468" s="2"/>
    </row>
    <row r="1469" spans="2:15" hidden="1" outlineLevel="1">
      <c r="G1469" s="182" t="s">
        <v>4424</v>
      </c>
      <c r="H1469" s="210">
        <f>0</f>
        <v>0</v>
      </c>
      <c r="I1469" s="2"/>
    </row>
    <row r="1470" spans="2:15" hidden="1" outlineLevel="1">
      <c r="G1470" s="654" t="s">
        <v>2856</v>
      </c>
      <c r="H1470" s="655">
        <f>0</f>
        <v>0</v>
      </c>
    </row>
    <row r="1471" spans="2:15" hidden="1" outlineLevel="1">
      <c r="H1471" s="2">
        <f>SUM(H1463:H1470)</f>
        <v>0</v>
      </c>
    </row>
    <row r="1472" spans="2:15" collapsed="1"/>
    <row r="1473" spans="2:16">
      <c r="B1473" s="2475" t="s">
        <v>5140</v>
      </c>
      <c r="C1473" s="2475"/>
      <c r="D1473" s="2475"/>
      <c r="E1473" s="2475"/>
      <c r="F1473" s="2475"/>
      <c r="G1473" s="2475"/>
      <c r="H1473" s="2475"/>
      <c r="I1473" s="2475"/>
      <c r="J1473" s="2475"/>
      <c r="K1473" s="2475"/>
      <c r="L1473" s="2475"/>
      <c r="M1473" s="2475"/>
    </row>
    <row r="1474" spans="2:16" hidden="1" outlineLevel="1">
      <c r="B1474" s="50" t="s">
        <v>115</v>
      </c>
      <c r="C1474" s="119" t="s">
        <v>2650</v>
      </c>
      <c r="D1474" s="50" t="s">
        <v>2651</v>
      </c>
      <c r="F1474" s="2474" t="s">
        <v>1007</v>
      </c>
      <c r="G1474" s="2476"/>
      <c r="H1474" s="2474"/>
      <c r="J1474" s="2474" t="s">
        <v>1026</v>
      </c>
      <c r="K1474" s="2474"/>
      <c r="L1474" s="2474"/>
      <c r="M1474" s="105"/>
    </row>
    <row r="1475" spans="2:16" hidden="1" outlineLevel="1">
      <c r="B1475" s="642"/>
      <c r="C1475" s="724"/>
      <c r="D1475" s="645"/>
      <c r="F1475" s="735" t="s">
        <v>115</v>
      </c>
      <c r="G1475" s="628" t="s">
        <v>116</v>
      </c>
      <c r="H1475" s="739" t="s">
        <v>4</v>
      </c>
      <c r="J1475" s="103" t="s">
        <v>115</v>
      </c>
      <c r="K1475" s="104" t="s">
        <v>116</v>
      </c>
      <c r="L1475" s="105" t="s">
        <v>4</v>
      </c>
      <c r="M1475" s="105"/>
      <c r="N1475" s="842" t="s">
        <v>4836</v>
      </c>
      <c r="O1475" s="35" t="s">
        <v>4837</v>
      </c>
      <c r="P1475" s="35" t="s">
        <v>4838</v>
      </c>
    </row>
    <row r="1476" spans="2:16" hidden="1" outlineLevel="1">
      <c r="B1476" s="642"/>
      <c r="C1476" s="724"/>
      <c r="D1476" s="645"/>
      <c r="F1476" s="738">
        <v>41905</v>
      </c>
      <c r="G1476" s="686" t="s">
        <v>4622</v>
      </c>
      <c r="H1476" s="742">
        <v>1010.12</v>
      </c>
      <c r="I1476" s="796"/>
      <c r="J1476" s="689">
        <v>41913</v>
      </c>
      <c r="K1476" s="378" t="s">
        <v>4662</v>
      </c>
      <c r="L1476" s="540">
        <v>305.56</v>
      </c>
      <c r="M1476" s="365">
        <v>300</v>
      </c>
      <c r="N1476" s="689">
        <v>41853</v>
      </c>
      <c r="O1476" s="689">
        <v>41913</v>
      </c>
      <c r="P1476" s="689"/>
    </row>
    <row r="1477" spans="2:16" hidden="1" outlineLevel="1">
      <c r="B1477" s="50"/>
      <c r="C1477" s="50"/>
      <c r="D1477" s="50"/>
      <c r="F1477" s="846">
        <v>41910</v>
      </c>
      <c r="G1477" s="724" t="s">
        <v>1115</v>
      </c>
      <c r="H1477" s="848">
        <v>750</v>
      </c>
      <c r="I1477" s="797"/>
      <c r="J1477" s="689">
        <v>41917</v>
      </c>
      <c r="K1477" s="378" t="s">
        <v>4693</v>
      </c>
      <c r="L1477" s="540">
        <v>387.05</v>
      </c>
      <c r="M1477" s="365">
        <v>380</v>
      </c>
      <c r="N1477" s="689">
        <v>41857</v>
      </c>
      <c r="O1477" s="689">
        <v>41917</v>
      </c>
      <c r="P1477" s="689"/>
    </row>
    <row r="1478" spans="2:16" hidden="1" outlineLevel="1">
      <c r="B1478" s="50"/>
      <c r="C1478" s="50"/>
      <c r="D1478" s="50"/>
      <c r="F1478" s="736">
        <v>41910</v>
      </c>
      <c r="G1478" s="760" t="s">
        <v>4880</v>
      </c>
      <c r="H1478" s="761">
        <v>1575</v>
      </c>
      <c r="I1478" s="797"/>
      <c r="J1478" s="689">
        <v>41935</v>
      </c>
      <c r="K1478" s="378" t="s">
        <v>4741</v>
      </c>
      <c r="L1478" s="540">
        <v>422.7</v>
      </c>
      <c r="M1478" s="365">
        <v>415</v>
      </c>
      <c r="N1478" s="689">
        <v>41872</v>
      </c>
      <c r="O1478" s="280"/>
      <c r="P1478" s="280"/>
    </row>
    <row r="1479" spans="2:16" hidden="1" outlineLevel="1">
      <c r="B1479" s="50"/>
      <c r="C1479" s="50"/>
      <c r="D1479" s="50"/>
      <c r="F1479" s="738">
        <v>41911</v>
      </c>
      <c r="G1479" s="686" t="s">
        <v>3361</v>
      </c>
      <c r="H1479" s="742">
        <v>343.63</v>
      </c>
      <c r="I1479" s="796"/>
      <c r="J1479" s="689">
        <v>41935</v>
      </c>
      <c r="K1479" s="378" t="s">
        <v>4742</v>
      </c>
      <c r="L1479" s="540">
        <v>346.3</v>
      </c>
      <c r="M1479" s="365">
        <v>340</v>
      </c>
      <c r="N1479" s="689">
        <v>41872</v>
      </c>
      <c r="O1479" s="280"/>
      <c r="P1479" s="280"/>
    </row>
    <row r="1480" spans="2:16" ht="30" hidden="1" outlineLevel="1">
      <c r="B1480" s="50"/>
      <c r="C1480" s="50"/>
      <c r="D1480" s="50"/>
      <c r="F1480" s="738">
        <v>41911</v>
      </c>
      <c r="G1480" s="686" t="s">
        <v>3239</v>
      </c>
      <c r="H1480" s="742">
        <v>312.27</v>
      </c>
      <c r="I1480" s="796"/>
      <c r="J1480" s="889">
        <v>41944</v>
      </c>
      <c r="K1480" s="779" t="s">
        <v>3695</v>
      </c>
      <c r="L1480" s="890">
        <v>17887.53</v>
      </c>
      <c r="M1480" s="365"/>
    </row>
    <row r="1481" spans="2:16" hidden="1" outlineLevel="1">
      <c r="B1481" s="50"/>
      <c r="C1481" s="50"/>
      <c r="D1481" s="50"/>
      <c r="E1481" s="225"/>
      <c r="F1481" s="369">
        <v>41911</v>
      </c>
      <c r="G1481" s="182" t="s">
        <v>4885</v>
      </c>
      <c r="H1481" s="690">
        <v>414</v>
      </c>
      <c r="J1481" s="285"/>
      <c r="K1481" s="675"/>
      <c r="L1481" s="645"/>
      <c r="M1481" s="105"/>
    </row>
    <row r="1482" spans="2:16" ht="15.75" hidden="1" customHeight="1" outlineLevel="1">
      <c r="B1482" s="50"/>
      <c r="C1482" s="50"/>
      <c r="D1482" s="50"/>
      <c r="E1482" s="225"/>
      <c r="F1482" s="736">
        <v>41912</v>
      </c>
      <c r="G1482" s="760" t="s">
        <v>4880</v>
      </c>
      <c r="H1482" s="761">
        <v>350</v>
      </c>
      <c r="I1482" s="399"/>
      <c r="J1482" s="642"/>
      <c r="K1482" s="675"/>
      <c r="L1482" s="645"/>
      <c r="M1482" s="105"/>
      <c r="N1482" s="86"/>
    </row>
    <row r="1483" spans="2:16" hidden="1" outlineLevel="1">
      <c r="B1483" s="50"/>
      <c r="C1483" s="50"/>
      <c r="D1483" s="50"/>
      <c r="E1483" s="225"/>
      <c r="F1483" s="884">
        <v>41915</v>
      </c>
      <c r="G1483" s="760" t="s">
        <v>4944</v>
      </c>
      <c r="H1483" s="761">
        <v>824</v>
      </c>
      <c r="J1483" s="642"/>
      <c r="K1483" s="675"/>
      <c r="L1483" s="645"/>
      <c r="M1483" s="105"/>
      <c r="N1483" s="86"/>
    </row>
    <row r="1484" spans="2:16" ht="15.75" hidden="1" customHeight="1" outlineLevel="1">
      <c r="B1484" s="50"/>
      <c r="C1484" s="50"/>
      <c r="D1484" s="50"/>
      <c r="E1484" s="225"/>
      <c r="F1484" s="881">
        <v>41922</v>
      </c>
      <c r="G1484" s="782" t="s">
        <v>4939</v>
      </c>
      <c r="H1484" s="882">
        <v>275</v>
      </c>
      <c r="J1484" s="642"/>
      <c r="K1484" s="675"/>
      <c r="L1484" s="645"/>
      <c r="M1484" s="105"/>
      <c r="N1484" s="86"/>
    </row>
    <row r="1485" spans="2:16" hidden="1" outlineLevel="1">
      <c r="B1485" s="50"/>
      <c r="C1485" s="50"/>
      <c r="D1485" s="50"/>
      <c r="F1485" s="642">
        <v>41923</v>
      </c>
      <c r="G1485" s="724" t="s">
        <v>1115</v>
      </c>
      <c r="H1485" s="645">
        <v>750</v>
      </c>
      <c r="J1485" s="627"/>
      <c r="K1485" s="208"/>
      <c r="L1485" s="105"/>
      <c r="M1485" s="105"/>
      <c r="N1485" s="86"/>
    </row>
    <row r="1486" spans="2:16" hidden="1" outlineLevel="1">
      <c r="B1486" s="50"/>
      <c r="C1486" s="50"/>
      <c r="D1486" s="50"/>
      <c r="E1486" s="225"/>
      <c r="F1486" s="757">
        <v>41923</v>
      </c>
      <c r="G1486" s="885" t="s">
        <v>4948</v>
      </c>
      <c r="H1486" s="699">
        <v>6350</v>
      </c>
      <c r="I1486" s="789"/>
      <c r="J1486" s="314"/>
      <c r="K1486" s="626"/>
      <c r="L1486" s="105"/>
      <c r="M1486" s="105"/>
      <c r="N1486" s="86"/>
    </row>
    <row r="1487" spans="2:16" ht="15.75" hidden="1" customHeight="1" outlineLevel="1">
      <c r="B1487" s="50"/>
      <c r="C1487" s="50"/>
      <c r="D1487" s="50"/>
      <c r="E1487" s="225"/>
      <c r="F1487" s="757">
        <v>41926</v>
      </c>
      <c r="G1487" s="885" t="s">
        <v>4953</v>
      </c>
      <c r="H1487" s="699">
        <v>805</v>
      </c>
      <c r="I1487" s="789"/>
      <c r="J1487" s="314"/>
      <c r="K1487" s="626"/>
      <c r="L1487" s="105"/>
      <c r="M1487" s="105"/>
      <c r="N1487" s="86"/>
    </row>
    <row r="1488" spans="2:16" hidden="1" outlineLevel="1">
      <c r="B1488" s="50"/>
      <c r="C1488" s="50"/>
      <c r="D1488" s="50"/>
      <c r="E1488" s="225"/>
      <c r="F1488" s="881">
        <v>41927</v>
      </c>
      <c r="G1488" s="782" t="s">
        <v>2523</v>
      </c>
      <c r="H1488" s="882">
        <v>583</v>
      </c>
      <c r="I1488" s="789"/>
      <c r="J1488" s="314"/>
      <c r="K1488" s="626"/>
      <c r="L1488" s="105"/>
      <c r="M1488" s="105"/>
      <c r="N1488" s="86"/>
    </row>
    <row r="1489" spans="2:15" hidden="1" outlineLevel="1">
      <c r="B1489" s="50"/>
      <c r="C1489" s="50"/>
      <c r="D1489" s="50"/>
      <c r="E1489" s="225"/>
      <c r="F1489" s="757">
        <v>41928</v>
      </c>
      <c r="G1489" s="885" t="s">
        <v>3454</v>
      </c>
      <c r="H1489" s="887">
        <v>1899</v>
      </c>
      <c r="I1489" s="789"/>
      <c r="J1489" s="314"/>
      <c r="K1489" s="626"/>
      <c r="L1489" s="105"/>
      <c r="M1489" s="105"/>
      <c r="N1489" s="86"/>
    </row>
    <row r="1490" spans="2:15" hidden="1" outlineLevel="1">
      <c r="B1490" s="50"/>
      <c r="C1490" s="50"/>
      <c r="D1490" s="50"/>
      <c r="E1490" s="225"/>
      <c r="F1490" s="738">
        <v>41929</v>
      </c>
      <c r="G1490" s="686" t="s">
        <v>4622</v>
      </c>
      <c r="H1490" s="742">
        <v>1010.12</v>
      </c>
      <c r="I1490" s="789"/>
      <c r="J1490" s="314"/>
      <c r="K1490" s="626"/>
      <c r="L1490" s="105"/>
      <c r="M1490" s="105"/>
      <c r="N1490" s="86"/>
    </row>
    <row r="1491" spans="2:15" hidden="1" outlineLevel="1">
      <c r="B1491" s="50"/>
      <c r="C1491" s="50"/>
      <c r="D1491" s="50"/>
      <c r="E1491" s="225"/>
      <c r="F1491" s="697">
        <v>41930</v>
      </c>
      <c r="G1491" s="885" t="s">
        <v>4953</v>
      </c>
      <c r="H1491" s="887">
        <v>1647</v>
      </c>
      <c r="J1491" s="628"/>
      <c r="K1491" s="625"/>
      <c r="L1491" s="50"/>
      <c r="M1491" s="50"/>
    </row>
    <row r="1492" spans="2:15" hidden="1" outlineLevel="1">
      <c r="B1492" s="50"/>
      <c r="C1492" s="50"/>
      <c r="D1492" s="50"/>
      <c r="E1492" s="225"/>
      <c r="F1492" s="661">
        <v>41930</v>
      </c>
      <c r="G1492" s="783" t="s">
        <v>637</v>
      </c>
      <c r="H1492" s="886">
        <v>451</v>
      </c>
      <c r="J1492" s="628"/>
      <c r="K1492" s="625"/>
      <c r="L1492" s="50"/>
      <c r="M1492" s="50"/>
    </row>
    <row r="1493" spans="2:15" hidden="1" outlineLevel="1">
      <c r="B1493" s="50"/>
      <c r="C1493" s="50"/>
      <c r="D1493" s="50"/>
      <c r="F1493" s="642"/>
      <c r="G1493" s="724"/>
      <c r="H1493" s="645"/>
      <c r="I1493" s="225"/>
      <c r="J1493" s="50"/>
      <c r="K1493" s="50"/>
      <c r="L1493" s="50"/>
      <c r="M1493" s="50"/>
    </row>
    <row r="1494" spans="2:15" hidden="1" outlineLevel="1">
      <c r="B1494" s="50"/>
      <c r="C1494" s="50"/>
      <c r="D1494" s="50"/>
      <c r="F1494" s="642"/>
      <c r="G1494" s="579"/>
      <c r="H1494" s="316"/>
      <c r="I1494" s="225"/>
      <c r="J1494" s="50"/>
      <c r="K1494" s="50"/>
      <c r="L1494" s="50"/>
      <c r="M1494" s="50"/>
    </row>
    <row r="1495" spans="2:15" hidden="1" outlineLevel="1">
      <c r="B1495" s="83"/>
      <c r="C1495" s="83" t="s">
        <v>195</v>
      </c>
      <c r="D1495" s="84">
        <f>SUM(D1475:D1491)</f>
        <v>0</v>
      </c>
      <c r="F1495" s="311"/>
      <c r="G1495" s="538" t="s">
        <v>195</v>
      </c>
      <c r="H1495" s="578">
        <f>SUM(H1476:H1494)</f>
        <v>19349.14</v>
      </c>
      <c r="I1495" s="225"/>
      <c r="J1495" s="83"/>
      <c r="K1495" s="83" t="s">
        <v>195</v>
      </c>
      <c r="L1495" s="84">
        <f>SUM(L1476:L1491)</f>
        <v>19349.14</v>
      </c>
      <c r="M1495" s="48">
        <f>SUM(M1476:M1494)</f>
        <v>1435</v>
      </c>
    </row>
    <row r="1496" spans="2:15" hidden="1" outlineLevel="1">
      <c r="H1496" s="2"/>
      <c r="I1496" s="225"/>
    </row>
    <row r="1497" spans="2:15" ht="15.75" hidden="1" outlineLevel="1" thickBot="1">
      <c r="B1497" s="97" t="s">
        <v>4878</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27">
        <v>161</v>
      </c>
      <c r="D1499" s="227">
        <f>D1495</f>
        <v>0</v>
      </c>
      <c r="E1499" s="227">
        <f>B1499+C1499-D1499</f>
        <v>328</v>
      </c>
      <c r="H1499" s="13"/>
      <c r="I1499" s="13"/>
      <c r="L1499" s="13"/>
    </row>
    <row r="1500" spans="2:15" hidden="1" outlineLevel="1">
      <c r="G1500" s="630" t="s">
        <v>4080</v>
      </c>
      <c r="H1500" s="631">
        <f>H1476+H1479+H1480+H1490</f>
        <v>2676.14</v>
      </c>
    </row>
    <row r="1501" spans="2:15" hidden="1" outlineLevel="1">
      <c r="G1501" s="300" t="s">
        <v>4081</v>
      </c>
      <c r="H1501" s="632">
        <f>H1478+H1482+H1483</f>
        <v>2749</v>
      </c>
    </row>
    <row r="1502" spans="2:15" hidden="1" outlineLevel="1">
      <c r="G1502" s="696" t="s">
        <v>3905</v>
      </c>
      <c r="H1502" s="701">
        <f>H1486+H1487+H1489+H1491</f>
        <v>10701</v>
      </c>
    </row>
    <row r="1503" spans="2:15" hidden="1" outlineLevel="1">
      <c r="G1503" s="640" t="s">
        <v>132</v>
      </c>
      <c r="H1503" s="641">
        <f>H1477+H1485</f>
        <v>1500</v>
      </c>
    </row>
    <row r="1504" spans="2:15" hidden="1" outlineLevel="1">
      <c r="G1504" s="204" t="s">
        <v>4287</v>
      </c>
      <c r="H1504" s="225">
        <v>0</v>
      </c>
    </row>
    <row r="1505" spans="2:15" hidden="1" outlineLevel="1">
      <c r="G1505" s="659" t="s">
        <v>48</v>
      </c>
      <c r="H1505" s="660">
        <f>H1492</f>
        <v>451</v>
      </c>
      <c r="I1505" s="2"/>
    </row>
    <row r="1506" spans="2:15" hidden="1" outlineLevel="1">
      <c r="G1506" s="182" t="s">
        <v>4424</v>
      </c>
      <c r="H1506" s="210">
        <f>H1481+H1484+H1488</f>
        <v>1272</v>
      </c>
      <c r="I1506" s="2"/>
    </row>
    <row r="1507" spans="2:15" hidden="1" outlineLevel="1">
      <c r="G1507" s="654" t="s">
        <v>2856</v>
      </c>
      <c r="H1507" s="655">
        <f>0</f>
        <v>0</v>
      </c>
    </row>
    <row r="1508" spans="2:15" hidden="1" outlineLevel="1">
      <c r="H1508" s="2">
        <f>SUM(H1500:H1507)</f>
        <v>19349.14</v>
      </c>
      <c r="I1508" s="2">
        <v>19349.14</v>
      </c>
    </row>
    <row r="1509" spans="2:15" collapsed="1"/>
    <row r="1510" spans="2:15">
      <c r="B1510" s="2475" t="s">
        <v>5141</v>
      </c>
      <c r="C1510" s="2475"/>
      <c r="D1510" s="2475"/>
      <c r="E1510" s="2475"/>
      <c r="F1510" s="2475"/>
      <c r="G1510" s="2475"/>
      <c r="H1510" s="2475"/>
      <c r="I1510" s="2475"/>
      <c r="J1510" s="2475"/>
      <c r="K1510" s="2475"/>
      <c r="L1510" s="2475"/>
      <c r="M1510" s="2475"/>
    </row>
    <row r="1511" spans="2:15" hidden="1" outlineLevel="1">
      <c r="B1511" s="50" t="s">
        <v>115</v>
      </c>
      <c r="C1511" s="119" t="s">
        <v>2650</v>
      </c>
      <c r="D1511" s="50" t="s">
        <v>2651</v>
      </c>
      <c r="F1511" s="2474" t="s">
        <v>4608</v>
      </c>
      <c r="G1511" s="2476"/>
      <c r="H1511" s="2474"/>
      <c r="J1511" s="2474" t="s">
        <v>1026</v>
      </c>
      <c r="K1511" s="2474"/>
      <c r="L1511" s="2474"/>
      <c r="M1511" s="105"/>
    </row>
    <row r="1512" spans="2:15" hidden="1" outlineLevel="1">
      <c r="B1512" s="327"/>
      <c r="C1512" s="379"/>
      <c r="D1512" s="241"/>
      <c r="F1512" s="735" t="s">
        <v>115</v>
      </c>
      <c r="G1512" s="628" t="s">
        <v>116</v>
      </c>
      <c r="H1512" s="739" t="s">
        <v>4</v>
      </c>
      <c r="J1512" s="103" t="s">
        <v>115</v>
      </c>
      <c r="K1512" s="104" t="s">
        <v>116</v>
      </c>
      <c r="L1512" s="105" t="s">
        <v>4</v>
      </c>
      <c r="M1512" s="105"/>
    </row>
    <row r="1513" spans="2:15" hidden="1" outlineLevel="1">
      <c r="B1513" s="50"/>
      <c r="C1513" s="50"/>
      <c r="D1513" s="50"/>
      <c r="F1513" s="738"/>
      <c r="G1513" s="686"/>
      <c r="H1513" s="742"/>
      <c r="J1513" s="327"/>
      <c r="K1513" s="206"/>
      <c r="L1513" s="540"/>
      <c r="M1513" s="365"/>
      <c r="O1513" s="13"/>
    </row>
    <row r="1514" spans="2:15" hidden="1" outlineLevel="1">
      <c r="B1514" s="50"/>
      <c r="C1514" s="50"/>
      <c r="D1514" s="50"/>
      <c r="F1514" s="737"/>
      <c r="G1514" s="358"/>
      <c r="H1514" s="741"/>
      <c r="J1514" s="369"/>
      <c r="K1514" s="472"/>
      <c r="L1514" s="324"/>
      <c r="M1514" s="623"/>
      <c r="O1514" s="13"/>
    </row>
    <row r="1515" spans="2:15" hidden="1" outlineLevel="1">
      <c r="B1515" s="50"/>
      <c r="C1515" s="50"/>
      <c r="D1515" s="50"/>
      <c r="F1515" s="738"/>
      <c r="G1515" s="686"/>
      <c r="H1515" s="742"/>
      <c r="J1515" s="642"/>
      <c r="K1515" s="675"/>
      <c r="L1515" s="645"/>
      <c r="M1515" s="365"/>
      <c r="N1515" s="86"/>
      <c r="O1515" s="13"/>
    </row>
    <row r="1516" spans="2:15" hidden="1" outlineLevel="1">
      <c r="B1516" s="50"/>
      <c r="C1516" s="50"/>
      <c r="D1516" s="50"/>
      <c r="F1516" s="642"/>
      <c r="G1516" s="724"/>
      <c r="H1516" s="645"/>
      <c r="I1516" s="225"/>
      <c r="J1516" s="50"/>
      <c r="K1516" s="50"/>
      <c r="L1516" s="50"/>
      <c r="M1516" s="50"/>
    </row>
    <row r="1517" spans="2:15" hidden="1" outlineLevel="1">
      <c r="B1517" s="50"/>
      <c r="C1517" s="50"/>
      <c r="D1517" s="50"/>
      <c r="F1517" s="642"/>
      <c r="G1517" s="579"/>
      <c r="H1517" s="316"/>
      <c r="I1517" s="225"/>
      <c r="J1517" s="50"/>
      <c r="K1517" s="50"/>
      <c r="L1517" s="50"/>
      <c r="M1517" s="50"/>
    </row>
    <row r="1518" spans="2:15" hidden="1" outlineLevel="1">
      <c r="B1518" s="83"/>
      <c r="C1518" s="83" t="s">
        <v>195</v>
      </c>
      <c r="D1518" s="84">
        <f>SUM(D1512:D1515)</f>
        <v>0</v>
      </c>
      <c r="F1518" s="311"/>
      <c r="G1518" s="538" t="s">
        <v>195</v>
      </c>
      <c r="H1518" s="578">
        <f>SUM(H1513:H1517)</f>
        <v>0</v>
      </c>
      <c r="I1518" s="225"/>
      <c r="J1518" s="83"/>
      <c r="K1518" s="83" t="s">
        <v>195</v>
      </c>
      <c r="L1518" s="84">
        <f>SUM(L1513:L1515)</f>
        <v>0</v>
      </c>
      <c r="M1518" s="48">
        <f>SUM(M1513:M1517)</f>
        <v>0</v>
      </c>
    </row>
    <row r="1519" spans="2:15" hidden="1" outlineLevel="1">
      <c r="H1519" s="2"/>
      <c r="I1519" s="225"/>
    </row>
    <row r="1520" spans="2:15" ht="15.75" hidden="1" outlineLevel="1" thickBot="1">
      <c r="B1520" s="97" t="s">
        <v>4878</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27">
        <v>500</v>
      </c>
      <c r="D1522" s="227">
        <f>D1518</f>
        <v>0</v>
      </c>
      <c r="E1522" s="227">
        <f>B1522+C1522-D1522</f>
        <v>3008</v>
      </c>
      <c r="H1522" s="13"/>
      <c r="I1522" s="13"/>
      <c r="L1522" s="13"/>
    </row>
    <row r="1523" spans="2:16" hidden="1" outlineLevel="1">
      <c r="G1523" s="630" t="s">
        <v>4080</v>
      </c>
      <c r="H1523" s="631">
        <f>0</f>
        <v>0</v>
      </c>
    </row>
    <row r="1524" spans="2:16" hidden="1" outlineLevel="1">
      <c r="G1524" s="300" t="s">
        <v>4081</v>
      </c>
      <c r="H1524" s="632">
        <f>0</f>
        <v>0</v>
      </c>
    </row>
    <row r="1525" spans="2:16" hidden="1" outlineLevel="1">
      <c r="G1525" s="696" t="s">
        <v>3905</v>
      </c>
      <c r="H1525" s="701">
        <f>0</f>
        <v>0</v>
      </c>
    </row>
    <row r="1526" spans="2:16" hidden="1" outlineLevel="1">
      <c r="G1526" s="640" t="s">
        <v>132</v>
      </c>
      <c r="H1526" s="641">
        <f>0</f>
        <v>0</v>
      </c>
    </row>
    <row r="1527" spans="2:16" hidden="1" outlineLevel="1">
      <c r="G1527" s="204" t="s">
        <v>4287</v>
      </c>
      <c r="H1527" s="225">
        <f>0</f>
        <v>0</v>
      </c>
    </row>
    <row r="1528" spans="2:16" hidden="1" outlineLevel="1">
      <c r="G1528" s="659" t="s">
        <v>48</v>
      </c>
      <c r="H1528" s="660">
        <f>0</f>
        <v>0</v>
      </c>
      <c r="I1528" s="2"/>
    </row>
    <row r="1529" spans="2:16" hidden="1" outlineLevel="1">
      <c r="G1529" s="182" t="s">
        <v>4424</v>
      </c>
      <c r="H1529" s="210">
        <f>0</f>
        <v>0</v>
      </c>
      <c r="I1529" s="2"/>
    </row>
    <row r="1530" spans="2:16" hidden="1" outlineLevel="1">
      <c r="G1530" s="654" t="s">
        <v>2856</v>
      </c>
      <c r="H1530" s="655">
        <f>0</f>
        <v>0</v>
      </c>
    </row>
    <row r="1531" spans="2:16" hidden="1" outlineLevel="1">
      <c r="H1531" s="2">
        <f>SUM(H1523:H1530)</f>
        <v>0</v>
      </c>
    </row>
    <row r="1532" spans="2:16" collapsed="1"/>
    <row r="1533" spans="2:16">
      <c r="B1533" s="2475" t="s">
        <v>5142</v>
      </c>
      <c r="C1533" s="2475"/>
      <c r="D1533" s="2475"/>
      <c r="E1533" s="2475"/>
      <c r="F1533" s="2475"/>
      <c r="G1533" s="2475"/>
      <c r="H1533" s="2475"/>
      <c r="I1533" s="2475"/>
      <c r="J1533" s="2475"/>
      <c r="K1533" s="2475"/>
      <c r="L1533" s="2475"/>
      <c r="M1533" s="2475"/>
    </row>
    <row r="1534" spans="2:16" hidden="1" outlineLevel="1">
      <c r="B1534" s="50" t="s">
        <v>115</v>
      </c>
      <c r="C1534" s="119" t="s">
        <v>2650</v>
      </c>
      <c r="D1534" s="50" t="s">
        <v>2651</v>
      </c>
      <c r="F1534" s="2474" t="s">
        <v>1007</v>
      </c>
      <c r="G1534" s="2476"/>
      <c r="H1534" s="2474"/>
      <c r="J1534" s="2474" t="s">
        <v>1026</v>
      </c>
      <c r="K1534" s="2474"/>
      <c r="L1534" s="2474"/>
      <c r="M1534" s="105"/>
    </row>
    <row r="1535" spans="2:16" hidden="1" outlineLevel="1">
      <c r="B1535" s="642"/>
      <c r="C1535" s="724"/>
      <c r="D1535" s="645"/>
      <c r="F1535" s="735" t="s">
        <v>115</v>
      </c>
      <c r="G1535" s="628" t="s">
        <v>116</v>
      </c>
      <c r="H1535" s="739" t="s">
        <v>4</v>
      </c>
      <c r="J1535" s="103" t="s">
        <v>115</v>
      </c>
      <c r="K1535" s="104" t="s">
        <v>116</v>
      </c>
      <c r="L1535" s="105" t="s">
        <v>4</v>
      </c>
      <c r="M1535" s="105"/>
      <c r="N1535" s="842" t="s">
        <v>4836</v>
      </c>
      <c r="O1535" s="35" t="s">
        <v>4837</v>
      </c>
      <c r="P1535" s="35" t="s">
        <v>4838</v>
      </c>
    </row>
    <row r="1536" spans="2:16" hidden="1" outlineLevel="1">
      <c r="B1536" s="642"/>
      <c r="C1536" s="724"/>
      <c r="D1536" s="645"/>
      <c r="F1536" s="642">
        <v>41939</v>
      </c>
      <c r="G1536" s="724" t="s">
        <v>1115</v>
      </c>
      <c r="H1536" s="645">
        <v>300</v>
      </c>
      <c r="I1536" s="796"/>
      <c r="J1536" s="689">
        <v>41942</v>
      </c>
      <c r="K1536" s="378" t="s">
        <v>4779</v>
      </c>
      <c r="L1536" s="540">
        <v>346.3</v>
      </c>
      <c r="M1536" s="365">
        <v>340</v>
      </c>
      <c r="N1536" s="285">
        <v>41878</v>
      </c>
      <c r="O1536" s="689">
        <v>41938</v>
      </c>
      <c r="P1536" s="689"/>
    </row>
    <row r="1537" spans="2:16" ht="30" hidden="1" outlineLevel="1">
      <c r="B1537" s="50"/>
      <c r="C1537" s="50"/>
      <c r="D1537" s="50"/>
      <c r="F1537" s="846">
        <v>41945</v>
      </c>
      <c r="G1537" s="724" t="s">
        <v>1115</v>
      </c>
      <c r="H1537" s="848">
        <v>750</v>
      </c>
      <c r="I1537" s="797"/>
      <c r="J1537" s="608">
        <v>41971</v>
      </c>
      <c r="K1537" s="317" t="s">
        <v>2993</v>
      </c>
      <c r="L1537" s="613">
        <v>1453.7</v>
      </c>
      <c r="M1537" s="365"/>
      <c r="N1537" s="689"/>
      <c r="O1537" s="689"/>
      <c r="P1537" s="689"/>
    </row>
    <row r="1538" spans="2:16" hidden="1" outlineLevel="1">
      <c r="B1538" s="50"/>
      <c r="C1538" s="50"/>
      <c r="D1538" s="50"/>
      <c r="F1538" s="846">
        <v>41956</v>
      </c>
      <c r="G1538" s="724" t="s">
        <v>1115</v>
      </c>
      <c r="H1538" s="848">
        <v>750</v>
      </c>
      <c r="I1538" s="797"/>
      <c r="J1538" s="689"/>
      <c r="K1538" s="378"/>
      <c r="L1538" s="540"/>
      <c r="M1538" s="365"/>
      <c r="N1538" s="689"/>
      <c r="O1538" s="280"/>
      <c r="P1538" s="280"/>
    </row>
    <row r="1539" spans="2:16" hidden="1" outlineLevel="1">
      <c r="B1539" s="50"/>
      <c r="C1539" s="50"/>
      <c r="D1539" s="50"/>
      <c r="F1539" s="738"/>
      <c r="G1539" s="686"/>
      <c r="H1539" s="742"/>
      <c r="I1539" s="796"/>
      <c r="J1539" s="689"/>
      <c r="K1539" s="378"/>
      <c r="L1539" s="378"/>
      <c r="M1539" s="365"/>
      <c r="N1539" s="689"/>
      <c r="O1539" s="280"/>
      <c r="P1539" s="280"/>
    </row>
    <row r="1540" spans="2:16" ht="15.75" hidden="1" customHeight="1" outlineLevel="1">
      <c r="B1540" s="50"/>
      <c r="C1540" s="50"/>
      <c r="D1540" s="50"/>
      <c r="F1540" s="738"/>
      <c r="G1540" s="686"/>
      <c r="H1540" s="742"/>
      <c r="I1540" s="796"/>
      <c r="J1540" s="285"/>
      <c r="K1540" s="378"/>
      <c r="L1540" s="378"/>
      <c r="M1540" s="365"/>
    </row>
    <row r="1541" spans="2:16" hidden="1" outlineLevel="1">
      <c r="B1541" s="50"/>
      <c r="C1541" s="50"/>
      <c r="D1541" s="50"/>
      <c r="E1541" s="225"/>
      <c r="F1541" s="369"/>
      <c r="G1541" s="182"/>
      <c r="H1541" s="690"/>
      <c r="J1541" s="285"/>
      <c r="K1541" s="675"/>
      <c r="L1541" s="645"/>
      <c r="M1541" s="105"/>
    </row>
    <row r="1542" spans="2:16" ht="15.75" hidden="1" customHeight="1" outlineLevel="1">
      <c r="B1542" s="50"/>
      <c r="C1542" s="50"/>
      <c r="D1542" s="50"/>
      <c r="E1542" s="225"/>
      <c r="F1542" s="736"/>
      <c r="G1542" s="760"/>
      <c r="H1542" s="761"/>
      <c r="I1542" s="399"/>
      <c r="J1542" s="642"/>
      <c r="K1542" s="675"/>
      <c r="L1542" s="645"/>
      <c r="M1542" s="105"/>
      <c r="N1542" s="86"/>
    </row>
    <row r="1543" spans="2:16" hidden="1" outlineLevel="1">
      <c r="B1543" s="50"/>
      <c r="C1543" s="50"/>
      <c r="D1543" s="50"/>
      <c r="E1543" s="225"/>
      <c r="F1543" s="884"/>
      <c r="G1543" s="760"/>
      <c r="H1543" s="761"/>
      <c r="J1543" s="642"/>
      <c r="K1543" s="675"/>
      <c r="L1543" s="645"/>
      <c r="M1543" s="105"/>
      <c r="N1543" s="86"/>
    </row>
    <row r="1544" spans="2:16" ht="15.75" hidden="1" customHeight="1" outlineLevel="1">
      <c r="B1544" s="50"/>
      <c r="C1544" s="50"/>
      <c r="D1544" s="50"/>
      <c r="E1544" s="225"/>
      <c r="F1544" s="881"/>
      <c r="G1544" s="782"/>
      <c r="H1544" s="882"/>
      <c r="J1544" s="642"/>
      <c r="K1544" s="675"/>
      <c r="L1544" s="645"/>
      <c r="M1544" s="105"/>
      <c r="N1544" s="86"/>
    </row>
    <row r="1545" spans="2:16" hidden="1" outlineLevel="1">
      <c r="B1545" s="50"/>
      <c r="C1545" s="50"/>
      <c r="D1545" s="50"/>
      <c r="F1545" s="642"/>
      <c r="G1545" s="724"/>
      <c r="H1545" s="645"/>
      <c r="J1545" s="627"/>
      <c r="K1545" s="208"/>
      <c r="L1545" s="105"/>
      <c r="M1545" s="105"/>
      <c r="N1545" s="86"/>
    </row>
    <row r="1546" spans="2:16" hidden="1" outlineLevel="1">
      <c r="B1546" s="50"/>
      <c r="C1546" s="50"/>
      <c r="D1546" s="50"/>
      <c r="E1546" s="225"/>
      <c r="F1546" s="757"/>
      <c r="G1546" s="885"/>
      <c r="H1546" s="699"/>
      <c r="I1546" s="789"/>
      <c r="J1546" s="314"/>
      <c r="K1546" s="626"/>
      <c r="L1546" s="105"/>
      <c r="M1546" s="105"/>
      <c r="N1546" s="86"/>
    </row>
    <row r="1547" spans="2:16" ht="15.75" hidden="1" customHeight="1" outlineLevel="1">
      <c r="B1547" s="50"/>
      <c r="C1547" s="50"/>
      <c r="D1547" s="50"/>
      <c r="E1547" s="225"/>
      <c r="F1547" s="757"/>
      <c r="G1547" s="885"/>
      <c r="H1547" s="699"/>
      <c r="I1547" s="789"/>
      <c r="J1547" s="314"/>
      <c r="K1547" s="626"/>
      <c r="L1547" s="105"/>
      <c r="M1547" s="105"/>
      <c r="N1547" s="86"/>
    </row>
    <row r="1548" spans="2:16" hidden="1" outlineLevel="1">
      <c r="B1548" s="50"/>
      <c r="C1548" s="50"/>
      <c r="D1548" s="50"/>
      <c r="E1548" s="225"/>
      <c r="F1548" s="881"/>
      <c r="G1548" s="782"/>
      <c r="H1548" s="882"/>
      <c r="I1548" s="789"/>
      <c r="J1548" s="314"/>
      <c r="K1548" s="626"/>
      <c r="L1548" s="105"/>
      <c r="M1548" s="105"/>
      <c r="N1548" s="86"/>
    </row>
    <row r="1549" spans="2:16" hidden="1" outlineLevel="1">
      <c r="B1549" s="50"/>
      <c r="C1549" s="50"/>
      <c r="D1549" s="50"/>
      <c r="E1549" s="225"/>
      <c r="F1549" s="757"/>
      <c r="G1549" s="885"/>
      <c r="H1549" s="887"/>
      <c r="I1549" s="789"/>
      <c r="J1549" s="314"/>
      <c r="K1549" s="626"/>
      <c r="L1549" s="105"/>
      <c r="M1549" s="105"/>
      <c r="N1549" s="86"/>
    </row>
    <row r="1550" spans="2:16" hidden="1" outlineLevel="1">
      <c r="B1550" s="50"/>
      <c r="C1550" s="50"/>
      <c r="D1550" s="50"/>
      <c r="E1550" s="225"/>
      <c r="F1550" s="738"/>
      <c r="G1550" s="686"/>
      <c r="H1550" s="742"/>
      <c r="I1550" s="789"/>
      <c r="J1550" s="314"/>
      <c r="K1550" s="626"/>
      <c r="L1550" s="105"/>
      <c r="M1550" s="105"/>
      <c r="N1550" s="86"/>
    </row>
    <row r="1551" spans="2:16" hidden="1" outlineLevel="1">
      <c r="B1551" s="50"/>
      <c r="C1551" s="50"/>
      <c r="D1551" s="50"/>
      <c r="E1551" s="225"/>
      <c r="F1551" s="697"/>
      <c r="G1551" s="885"/>
      <c r="H1551" s="887"/>
      <c r="J1551" s="628"/>
      <c r="K1551" s="625"/>
      <c r="L1551" s="50"/>
      <c r="M1551" s="50"/>
    </row>
    <row r="1552" spans="2:16" hidden="1" outlineLevel="1">
      <c r="B1552" s="50"/>
      <c r="C1552" s="50"/>
      <c r="D1552" s="50"/>
      <c r="E1552" s="225"/>
      <c r="F1552" s="661"/>
      <c r="G1552" s="783"/>
      <c r="H1552" s="886"/>
      <c r="J1552" s="628"/>
      <c r="K1552" s="625"/>
      <c r="L1552" s="50"/>
      <c r="M1552" s="50"/>
    </row>
    <row r="1553" spans="2:15" hidden="1" outlineLevel="1">
      <c r="B1553" s="50"/>
      <c r="C1553" s="50"/>
      <c r="D1553" s="50"/>
      <c r="E1553" s="225"/>
      <c r="F1553" s="689"/>
      <c r="G1553" s="378"/>
      <c r="H1553" s="645"/>
      <c r="I1553" s="789"/>
      <c r="J1553" s="319"/>
      <c r="K1553" s="50"/>
      <c r="L1553" s="50"/>
      <c r="M1553" s="50"/>
    </row>
    <row r="1554" spans="2:15" hidden="1" outlineLevel="1">
      <c r="B1554" s="50"/>
      <c r="C1554" s="50"/>
      <c r="D1554" s="50"/>
      <c r="F1554" s="736"/>
      <c r="G1554" s="760"/>
      <c r="H1554" s="761"/>
      <c r="I1554" s="619"/>
      <c r="J1554" s="50"/>
      <c r="K1554" s="50"/>
      <c r="L1554" s="50"/>
      <c r="M1554" s="50"/>
    </row>
    <row r="1555" spans="2:15" hidden="1" outlineLevel="1">
      <c r="B1555" s="50"/>
      <c r="C1555" s="50"/>
      <c r="D1555" s="50"/>
      <c r="F1555" s="738"/>
      <c r="G1555" s="686"/>
      <c r="H1555" s="742"/>
      <c r="J1555" s="50"/>
      <c r="K1555" s="50"/>
      <c r="L1555" s="50"/>
      <c r="M1555" s="50"/>
    </row>
    <row r="1556" spans="2:15" hidden="1" outlineLevel="1">
      <c r="B1556" s="50"/>
      <c r="C1556" s="50"/>
      <c r="D1556" s="50"/>
      <c r="F1556" s="642"/>
      <c r="G1556" s="724"/>
      <c r="H1556" s="645"/>
      <c r="I1556" s="225"/>
      <c r="J1556" s="50"/>
      <c r="K1556" s="50"/>
      <c r="L1556" s="50"/>
      <c r="M1556" s="50"/>
    </row>
    <row r="1557" spans="2:15" hidden="1" outlineLevel="1">
      <c r="B1557" s="50"/>
      <c r="C1557" s="50"/>
      <c r="D1557" s="50"/>
      <c r="F1557" s="642"/>
      <c r="G1557" s="579"/>
      <c r="H1557" s="316"/>
      <c r="I1557" s="225"/>
      <c r="J1557" s="50"/>
      <c r="K1557" s="50"/>
      <c r="L1557" s="50"/>
      <c r="M1557" s="50"/>
    </row>
    <row r="1558" spans="2:15" hidden="1" outlineLevel="1">
      <c r="B1558" s="83"/>
      <c r="C1558" s="83" t="s">
        <v>195</v>
      </c>
      <c r="D1558" s="84">
        <f>SUM(D1535:D1551)</f>
        <v>0</v>
      </c>
      <c r="F1558" s="311"/>
      <c r="G1558" s="538" t="s">
        <v>195</v>
      </c>
      <c r="H1558" s="578">
        <f>SUM(H1536:H1557)</f>
        <v>1800</v>
      </c>
      <c r="I1558" s="225"/>
      <c r="J1558" s="83"/>
      <c r="K1558" s="83" t="s">
        <v>195</v>
      </c>
      <c r="L1558" s="84">
        <f>SUM(L1536:L1551)</f>
        <v>1800</v>
      </c>
      <c r="M1558" s="48">
        <f>SUM(M1536:M1557)</f>
        <v>340</v>
      </c>
    </row>
    <row r="1559" spans="2:15" hidden="1" outlineLevel="1">
      <c r="H1559" s="2"/>
      <c r="I1559" s="225"/>
    </row>
    <row r="1560" spans="2:15" ht="15.75" hidden="1" outlineLevel="1" thickBot="1">
      <c r="B1560" s="97" t="s">
        <v>4977</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27">
        <v>53</v>
      </c>
      <c r="D1562" s="227">
        <f>D1558</f>
        <v>0</v>
      </c>
      <c r="E1562" s="227">
        <f>B1562+C1562-D1562</f>
        <v>381</v>
      </c>
      <c r="H1562" s="13"/>
      <c r="I1562" s="13"/>
      <c r="L1562" s="13"/>
    </row>
    <row r="1563" spans="2:15" hidden="1" outlineLevel="1">
      <c r="G1563" s="630" t="s">
        <v>4080</v>
      </c>
      <c r="H1563" s="631">
        <f>0</f>
        <v>0</v>
      </c>
    </row>
    <row r="1564" spans="2:15" hidden="1" outlineLevel="1">
      <c r="G1564" s="300" t="s">
        <v>4081</v>
      </c>
      <c r="H1564" s="632">
        <f>0</f>
        <v>0</v>
      </c>
    </row>
    <row r="1565" spans="2:15" hidden="1" outlineLevel="1">
      <c r="G1565" s="696" t="s">
        <v>3905</v>
      </c>
      <c r="H1565" s="701">
        <f>0</f>
        <v>0</v>
      </c>
    </row>
    <row r="1566" spans="2:15" hidden="1" outlineLevel="1">
      <c r="G1566" s="640" t="s">
        <v>132</v>
      </c>
      <c r="H1566" s="641">
        <f>H1536+H1537+H1538</f>
        <v>1800</v>
      </c>
    </row>
    <row r="1567" spans="2:15" hidden="1" outlineLevel="1">
      <c r="G1567" s="204" t="s">
        <v>4287</v>
      </c>
      <c r="H1567" s="225">
        <v>0</v>
      </c>
    </row>
    <row r="1568" spans="2:15" hidden="1" outlineLevel="1">
      <c r="G1568" s="659" t="s">
        <v>48</v>
      </c>
      <c r="H1568" s="660">
        <f>0</f>
        <v>0</v>
      </c>
      <c r="I1568" s="2"/>
    </row>
    <row r="1569" spans="2:15" hidden="1" outlineLevel="1">
      <c r="G1569" s="182" t="s">
        <v>4424</v>
      </c>
      <c r="H1569" s="210">
        <f>0</f>
        <v>0</v>
      </c>
      <c r="I1569" s="2"/>
    </row>
    <row r="1570" spans="2:15" hidden="1" outlineLevel="1">
      <c r="G1570" s="654" t="s">
        <v>2856</v>
      </c>
      <c r="H1570" s="655">
        <f>0</f>
        <v>0</v>
      </c>
    </row>
    <row r="1571" spans="2:15" hidden="1" outlineLevel="1">
      <c r="H1571" s="2">
        <f>SUM(H1563:H1570)</f>
        <v>1800</v>
      </c>
      <c r="I1571" s="2"/>
    </row>
    <row r="1572" spans="2:15" collapsed="1"/>
    <row r="1573" spans="2:15">
      <c r="B1573" s="2475" t="s">
        <v>5143</v>
      </c>
      <c r="C1573" s="2475"/>
      <c r="D1573" s="2475"/>
      <c r="E1573" s="2475"/>
      <c r="F1573" s="2475"/>
      <c r="G1573" s="2475"/>
      <c r="H1573" s="2475"/>
      <c r="I1573" s="2475"/>
      <c r="J1573" s="2475"/>
      <c r="K1573" s="2475"/>
      <c r="L1573" s="2475"/>
      <c r="M1573" s="2475"/>
    </row>
    <row r="1574" spans="2:15" hidden="1" outlineLevel="1">
      <c r="B1574" s="50" t="s">
        <v>115</v>
      </c>
      <c r="C1574" s="119" t="s">
        <v>2650</v>
      </c>
      <c r="D1574" s="50" t="s">
        <v>2651</v>
      </c>
      <c r="F1574" s="2474" t="s">
        <v>4608</v>
      </c>
      <c r="G1574" s="2476"/>
      <c r="H1574" s="2474"/>
      <c r="J1574" s="2474" t="s">
        <v>1026</v>
      </c>
      <c r="K1574" s="2474"/>
      <c r="L1574" s="2474"/>
      <c r="M1574" s="105"/>
    </row>
    <row r="1575" spans="2:15" hidden="1" outlineLevel="1">
      <c r="B1575" s="327"/>
      <c r="C1575" s="379"/>
      <c r="D1575" s="241"/>
      <c r="F1575" s="735" t="s">
        <v>115</v>
      </c>
      <c r="G1575" s="628" t="s">
        <v>116</v>
      </c>
      <c r="H1575" s="739" t="s">
        <v>4</v>
      </c>
      <c r="J1575" s="103" t="s">
        <v>115</v>
      </c>
      <c r="K1575" s="104" t="s">
        <v>116</v>
      </c>
      <c r="L1575" s="105" t="s">
        <v>4</v>
      </c>
      <c r="M1575" s="899"/>
    </row>
    <row r="1576" spans="2:15" ht="30" hidden="1" outlineLevel="1">
      <c r="B1576" s="50"/>
      <c r="C1576" s="50"/>
      <c r="D1576" s="50"/>
      <c r="F1576" s="881">
        <v>41938</v>
      </c>
      <c r="G1576" s="782" t="s">
        <v>4978</v>
      </c>
      <c r="H1576" s="882">
        <v>290</v>
      </c>
      <c r="J1576" s="608">
        <v>41971</v>
      </c>
      <c r="K1576" s="317" t="s">
        <v>5041</v>
      </c>
      <c r="L1576" s="613">
        <v>9497.1299999999992</v>
      </c>
      <c r="M1576" s="280"/>
      <c r="O1576" s="13"/>
    </row>
    <row r="1577" spans="2:15" hidden="1" outlineLevel="1">
      <c r="B1577" s="50"/>
      <c r="C1577" s="50"/>
      <c r="D1577" s="50"/>
      <c r="F1577" s="738">
        <v>41941</v>
      </c>
      <c r="G1577" s="686" t="s">
        <v>3361</v>
      </c>
      <c r="H1577" s="742">
        <v>392.69</v>
      </c>
      <c r="J1577" s="369"/>
      <c r="K1577" s="472"/>
      <c r="L1577" s="324"/>
      <c r="M1577" s="623"/>
      <c r="O1577" s="13"/>
    </row>
    <row r="1578" spans="2:15" hidden="1" outlineLevel="1">
      <c r="B1578" s="50"/>
      <c r="C1578" s="50"/>
      <c r="D1578" s="50"/>
      <c r="F1578" s="738">
        <v>41941</v>
      </c>
      <c r="G1578" s="686" t="s">
        <v>3239</v>
      </c>
      <c r="H1578" s="742">
        <v>279.77999999999997</v>
      </c>
      <c r="J1578" s="642"/>
      <c r="K1578" s="675"/>
      <c r="L1578" s="645"/>
      <c r="M1578" s="365"/>
      <c r="N1578" s="86"/>
      <c r="O1578" s="13"/>
    </row>
    <row r="1579" spans="2:15" hidden="1" outlineLevel="1">
      <c r="B1579" s="50"/>
      <c r="C1579" s="50"/>
      <c r="D1579" s="50"/>
      <c r="F1579" s="894">
        <v>41945</v>
      </c>
      <c r="G1579" s="760" t="s">
        <v>5006</v>
      </c>
      <c r="H1579" s="761">
        <v>2075</v>
      </c>
      <c r="J1579" s="642"/>
      <c r="K1579" s="675"/>
      <c r="L1579" s="645"/>
      <c r="M1579" s="365"/>
      <c r="O1579" s="13"/>
    </row>
    <row r="1580" spans="2:15" ht="15.75" hidden="1" customHeight="1" outlineLevel="1">
      <c r="B1580" s="50"/>
      <c r="C1580" s="50"/>
      <c r="D1580" s="50"/>
      <c r="F1580" s="894">
        <v>41946</v>
      </c>
      <c r="G1580" s="760" t="s">
        <v>5006</v>
      </c>
      <c r="H1580" s="761">
        <v>727</v>
      </c>
      <c r="J1580" s="642"/>
      <c r="K1580" s="675"/>
      <c r="L1580" s="645"/>
      <c r="M1580" s="197"/>
      <c r="N1580" s="86"/>
      <c r="O1580" s="2"/>
    </row>
    <row r="1581" spans="2:15" hidden="1" outlineLevel="1">
      <c r="B1581" s="50"/>
      <c r="C1581" s="50"/>
      <c r="D1581" s="50"/>
      <c r="E1581" s="225"/>
      <c r="F1581" s="894">
        <v>41946</v>
      </c>
      <c r="G1581" s="760" t="s">
        <v>5006</v>
      </c>
      <c r="H1581" s="761">
        <v>354</v>
      </c>
      <c r="J1581" s="642"/>
      <c r="K1581" s="675"/>
      <c r="L1581" s="645"/>
      <c r="M1581" s="105"/>
      <c r="N1581" s="86"/>
    </row>
    <row r="1582" spans="2:15" ht="15.75" hidden="1" customHeight="1" outlineLevel="1">
      <c r="B1582" s="50"/>
      <c r="C1582" s="50"/>
      <c r="D1582" s="50"/>
      <c r="E1582" s="225"/>
      <c r="F1582" s="881">
        <v>41952</v>
      </c>
      <c r="G1582" s="782" t="s">
        <v>5017</v>
      </c>
      <c r="H1582" s="882">
        <v>275</v>
      </c>
      <c r="J1582" s="642"/>
      <c r="K1582" s="675"/>
      <c r="L1582" s="645"/>
      <c r="M1582" s="105"/>
      <c r="N1582" s="86"/>
    </row>
    <row r="1583" spans="2:15" hidden="1" outlineLevel="1">
      <c r="B1583" s="50"/>
      <c r="C1583" s="50"/>
      <c r="D1583" s="50"/>
      <c r="E1583" s="225"/>
      <c r="F1583" s="881">
        <v>41952</v>
      </c>
      <c r="G1583" s="782" t="s">
        <v>4978</v>
      </c>
      <c r="H1583" s="882">
        <v>175</v>
      </c>
      <c r="J1583" s="642"/>
      <c r="K1583" s="675"/>
      <c r="L1583" s="645"/>
      <c r="M1583" s="105"/>
      <c r="N1583" s="86"/>
    </row>
    <row r="1584" spans="2:15" ht="15.75" hidden="1" customHeight="1" outlineLevel="1">
      <c r="B1584" s="50"/>
      <c r="C1584" s="50"/>
      <c r="D1584" s="50"/>
      <c r="E1584" s="225"/>
      <c r="F1584" s="689">
        <v>41953</v>
      </c>
      <c r="G1584" s="378" t="s">
        <v>5018</v>
      </c>
      <c r="H1584" s="540">
        <v>530.9</v>
      </c>
      <c r="I1584" s="1" t="s">
        <v>3117</v>
      </c>
      <c r="J1584" s="642"/>
      <c r="K1584" s="675"/>
      <c r="L1584" s="645"/>
      <c r="M1584" s="105"/>
      <c r="N1584" s="86"/>
    </row>
    <row r="1585" spans="2:15" hidden="1" outlineLevel="1">
      <c r="B1585" s="50"/>
      <c r="C1585" s="50"/>
      <c r="D1585" s="50"/>
      <c r="F1585" s="689">
        <v>41954</v>
      </c>
      <c r="G1585" s="378" t="s">
        <v>5020</v>
      </c>
      <c r="H1585" s="540">
        <v>479.98</v>
      </c>
      <c r="I1585" s="1" t="s">
        <v>3117</v>
      </c>
      <c r="J1585" s="627"/>
      <c r="K1585" s="208"/>
      <c r="L1585" s="105"/>
      <c r="M1585" s="105"/>
      <c r="N1585" s="86"/>
    </row>
    <row r="1586" spans="2:15" hidden="1" outlineLevel="1">
      <c r="B1586" s="50"/>
      <c r="C1586" s="50"/>
      <c r="D1586" s="50"/>
      <c r="E1586" s="225"/>
      <c r="F1586" s="689">
        <v>41956</v>
      </c>
      <c r="G1586" s="378" t="s">
        <v>5023</v>
      </c>
      <c r="H1586" s="540">
        <v>530.9</v>
      </c>
      <c r="I1586" s="1" t="s">
        <v>3117</v>
      </c>
      <c r="J1586" s="314"/>
      <c r="K1586" s="626"/>
      <c r="L1586" s="105"/>
      <c r="M1586" s="105"/>
      <c r="N1586" s="86"/>
    </row>
    <row r="1587" spans="2:15" ht="15.75" hidden="1" customHeight="1" outlineLevel="1">
      <c r="B1587" s="50"/>
      <c r="C1587" s="50"/>
      <c r="D1587" s="50"/>
      <c r="E1587" s="225"/>
      <c r="F1587" s="894">
        <v>41959</v>
      </c>
      <c r="G1587" s="760" t="s">
        <v>5006</v>
      </c>
      <c r="H1587" s="761">
        <v>1241</v>
      </c>
      <c r="J1587" s="314"/>
      <c r="K1587" s="626"/>
      <c r="L1587" s="105"/>
      <c r="M1587" s="105"/>
      <c r="N1587" s="86"/>
    </row>
    <row r="1588" spans="2:15" hidden="1" outlineLevel="1">
      <c r="B1588" s="50"/>
      <c r="C1588" s="50"/>
      <c r="D1588" s="50"/>
      <c r="E1588" s="225"/>
      <c r="F1588" s="633">
        <v>41959</v>
      </c>
      <c r="G1588" s="760" t="s">
        <v>5006</v>
      </c>
      <c r="H1588" s="638">
        <v>303</v>
      </c>
      <c r="J1588" s="314"/>
      <c r="K1588" s="626"/>
      <c r="L1588" s="105"/>
      <c r="M1588" s="105"/>
      <c r="N1588" s="86"/>
    </row>
    <row r="1589" spans="2:15" hidden="1" outlineLevel="1">
      <c r="B1589" s="50"/>
      <c r="C1589" s="50"/>
      <c r="D1589" s="50"/>
      <c r="E1589" s="225"/>
      <c r="F1589" s="881">
        <v>41959</v>
      </c>
      <c r="G1589" s="782" t="s">
        <v>3658</v>
      </c>
      <c r="H1589" s="882">
        <v>365</v>
      </c>
      <c r="J1589" s="314"/>
      <c r="K1589" s="626"/>
      <c r="L1589" s="105"/>
      <c r="M1589" s="105"/>
      <c r="N1589" s="86"/>
    </row>
    <row r="1590" spans="2:15" hidden="1" outlineLevel="1">
      <c r="B1590" s="50"/>
      <c r="C1590" s="50"/>
      <c r="D1590" s="50"/>
      <c r="E1590" s="225"/>
      <c r="F1590" s="689">
        <v>41961</v>
      </c>
      <c r="G1590" s="378" t="s">
        <v>5026</v>
      </c>
      <c r="H1590" s="540">
        <v>530.9</v>
      </c>
      <c r="I1590" s="1" t="s">
        <v>3117</v>
      </c>
      <c r="J1590" s="314"/>
      <c r="K1590" s="626"/>
      <c r="L1590" s="105"/>
      <c r="M1590" s="105"/>
      <c r="N1590" s="86"/>
    </row>
    <row r="1591" spans="2:15" hidden="1" outlineLevel="1">
      <c r="B1591" s="50"/>
      <c r="C1591" s="50"/>
      <c r="D1591" s="50"/>
      <c r="E1591" s="225"/>
      <c r="F1591" s="689">
        <v>41962</v>
      </c>
      <c r="G1591" s="378" t="s">
        <v>5030</v>
      </c>
      <c r="H1591" s="540">
        <v>479.98</v>
      </c>
      <c r="I1591" s="1" t="s">
        <v>3117</v>
      </c>
      <c r="J1591" s="628"/>
      <c r="K1591" s="625"/>
      <c r="L1591" s="50"/>
      <c r="M1591" s="50"/>
    </row>
    <row r="1592" spans="2:15" hidden="1" outlineLevel="1">
      <c r="B1592" s="50"/>
      <c r="C1592" s="50"/>
      <c r="D1592" s="50"/>
      <c r="E1592" s="225"/>
      <c r="F1592" s="897">
        <v>41963</v>
      </c>
      <c r="G1592" s="358" t="s">
        <v>4885</v>
      </c>
      <c r="H1592" s="690">
        <v>467</v>
      </c>
      <c r="J1592" s="628"/>
      <c r="K1592" s="625"/>
      <c r="L1592" s="50"/>
      <c r="M1592" s="50"/>
    </row>
    <row r="1593" spans="2:15" hidden="1" outlineLevel="1">
      <c r="B1593" s="50"/>
      <c r="C1593" s="50"/>
      <c r="D1593" s="50"/>
      <c r="E1593" s="225"/>
      <c r="F1593" s="642"/>
      <c r="G1593" s="724"/>
      <c r="H1593" s="645"/>
      <c r="J1593" s="319"/>
      <c r="K1593" s="50"/>
      <c r="L1593" s="50"/>
      <c r="M1593" s="50"/>
    </row>
    <row r="1594" spans="2:15" hidden="1" outlineLevel="1">
      <c r="B1594" s="50"/>
      <c r="C1594" s="50"/>
      <c r="D1594" s="50"/>
      <c r="F1594" s="369"/>
      <c r="G1594" s="358"/>
      <c r="H1594" s="741"/>
      <c r="I1594" s="619"/>
      <c r="J1594" s="50"/>
      <c r="K1594" s="50"/>
      <c r="L1594" s="50"/>
      <c r="M1594" s="50"/>
    </row>
    <row r="1595" spans="2:15" hidden="1" outlineLevel="1">
      <c r="B1595" s="50"/>
      <c r="C1595" s="50"/>
      <c r="D1595" s="50"/>
      <c r="F1595" s="757"/>
      <c r="G1595" s="758"/>
      <c r="H1595" s="699"/>
      <c r="I1595" s="619"/>
      <c r="J1595" s="50"/>
      <c r="K1595" s="50"/>
      <c r="L1595" s="50"/>
      <c r="M1595" s="50"/>
    </row>
    <row r="1596" spans="2:15" hidden="1" outlineLevel="1">
      <c r="B1596" s="50"/>
      <c r="C1596" s="50"/>
      <c r="D1596" s="50"/>
      <c r="F1596" s="642"/>
      <c r="G1596" s="724"/>
      <c r="H1596" s="645"/>
      <c r="I1596" s="225"/>
      <c r="J1596" s="50"/>
      <c r="K1596" s="50"/>
      <c r="L1596" s="50"/>
      <c r="M1596" s="50"/>
    </row>
    <row r="1597" spans="2:15" hidden="1" outlineLevel="1">
      <c r="B1597" s="50"/>
      <c r="C1597" s="50"/>
      <c r="D1597" s="50"/>
      <c r="F1597" s="642"/>
      <c r="G1597" s="579"/>
      <c r="H1597" s="316"/>
      <c r="I1597" s="225"/>
      <c r="J1597" s="50"/>
      <c r="K1597" s="50"/>
      <c r="L1597" s="50"/>
      <c r="M1597" s="50"/>
    </row>
    <row r="1598" spans="2:15" hidden="1" outlineLevel="1">
      <c r="B1598" s="83"/>
      <c r="C1598" s="83" t="s">
        <v>195</v>
      </c>
      <c r="D1598" s="84">
        <f>SUM(D1575:D1591)</f>
        <v>0</v>
      </c>
      <c r="F1598" s="311"/>
      <c r="G1598" s="538" t="s">
        <v>195</v>
      </c>
      <c r="H1598" s="578">
        <f>SUM(H1576:H1597)</f>
        <v>9497.1299999999992</v>
      </c>
      <c r="I1598" s="225"/>
      <c r="J1598" s="83"/>
      <c r="K1598" s="83" t="s">
        <v>195</v>
      </c>
      <c r="L1598" s="84">
        <f>SUM(L1576:L1591)</f>
        <v>9497.1299999999992</v>
      </c>
      <c r="M1598" s="48">
        <f>SUM(M1576:M1597)</f>
        <v>0</v>
      </c>
    </row>
    <row r="1599" spans="2:15" hidden="1" outlineLevel="1">
      <c r="H1599" s="2"/>
      <c r="I1599" s="225"/>
    </row>
    <row r="1600" spans="2:15" ht="15.75" hidden="1" outlineLevel="1" thickBot="1">
      <c r="B1600" s="97" t="s">
        <v>4977</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27">
        <v>712</v>
      </c>
      <c r="D1602" s="227">
        <f>D1598</f>
        <v>0</v>
      </c>
      <c r="E1602" s="227">
        <f>B1602+C1602-D1602</f>
        <v>3720</v>
      </c>
      <c r="H1602" s="13"/>
      <c r="I1602" s="13"/>
      <c r="L1602" s="13"/>
    </row>
    <row r="1603" spans="2:14" hidden="1" outlineLevel="1">
      <c r="G1603" s="630" t="s">
        <v>4080</v>
      </c>
      <c r="H1603" s="631">
        <f>H1577+H1578</f>
        <v>672.47</v>
      </c>
    </row>
    <row r="1604" spans="2:14" hidden="1" outlineLevel="1">
      <c r="G1604" s="300" t="s">
        <v>4081</v>
      </c>
      <c r="H1604" s="632">
        <f>H1579+H1580+H1581+H1587+H1588</f>
        <v>4700</v>
      </c>
    </row>
    <row r="1605" spans="2:14" hidden="1" outlineLevel="1">
      <c r="G1605" s="696" t="s">
        <v>3905</v>
      </c>
      <c r="H1605" s="701">
        <f>0</f>
        <v>0</v>
      </c>
    </row>
    <row r="1606" spans="2:14" hidden="1" outlineLevel="1">
      <c r="G1606" s="640" t="s">
        <v>132</v>
      </c>
      <c r="H1606" s="641">
        <f>0</f>
        <v>0</v>
      </c>
    </row>
    <row r="1607" spans="2:14" hidden="1" outlineLevel="1">
      <c r="G1607" s="204" t="s">
        <v>4287</v>
      </c>
      <c r="H1607" s="225">
        <f>H1584+H1585+H1586+H1590+H1591</f>
        <v>2552.66</v>
      </c>
    </row>
    <row r="1608" spans="2:14" hidden="1" outlineLevel="1">
      <c r="G1608" s="659" t="s">
        <v>48</v>
      </c>
      <c r="H1608" s="660">
        <f>0</f>
        <v>0</v>
      </c>
      <c r="I1608" s="2"/>
    </row>
    <row r="1609" spans="2:14" hidden="1" outlineLevel="1">
      <c r="G1609" s="182" t="s">
        <v>4424</v>
      </c>
      <c r="H1609" s="210">
        <f>H1576+H1582+H1583+H1589+H1592</f>
        <v>1572</v>
      </c>
      <c r="I1609" s="2"/>
    </row>
    <row r="1610" spans="2:14" hidden="1" outlineLevel="1">
      <c r="G1610" s="654" t="s">
        <v>2856</v>
      </c>
      <c r="H1610" s="655">
        <f>0</f>
        <v>0</v>
      </c>
    </row>
    <row r="1611" spans="2:14" hidden="1" outlineLevel="1">
      <c r="H1611" s="2">
        <f>SUM(H1603:H1610)</f>
        <v>9497.130000000001</v>
      </c>
      <c r="I1611" s="2"/>
    </row>
    <row r="1612" spans="2:14" collapsed="1"/>
    <row r="1613" spans="2:14">
      <c r="B1613" s="2475" t="s">
        <v>5144</v>
      </c>
      <c r="C1613" s="2475"/>
      <c r="D1613" s="2475"/>
      <c r="E1613" s="2475"/>
      <c r="F1613" s="2475"/>
      <c r="G1613" s="2475"/>
      <c r="H1613" s="2475"/>
      <c r="I1613" s="2475"/>
      <c r="J1613" s="2475"/>
      <c r="K1613" s="2475"/>
      <c r="L1613" s="2475"/>
      <c r="M1613" s="2475"/>
    </row>
    <row r="1614" spans="2:14" hidden="1" outlineLevel="1">
      <c r="B1614" s="50" t="s">
        <v>115</v>
      </c>
      <c r="C1614" s="119" t="s">
        <v>2650</v>
      </c>
      <c r="D1614" s="50" t="s">
        <v>2651</v>
      </c>
      <c r="F1614" s="2474" t="s">
        <v>1007</v>
      </c>
      <c r="G1614" s="2476"/>
      <c r="H1614" s="2474"/>
      <c r="J1614" s="2474" t="s">
        <v>1026</v>
      </c>
      <c r="K1614" s="2474"/>
      <c r="L1614" s="2474"/>
      <c r="M1614" s="105"/>
    </row>
    <row r="1615" spans="2:14" hidden="1" outlineLevel="1">
      <c r="B1615" s="642"/>
      <c r="C1615" s="724"/>
      <c r="D1615" s="645"/>
      <c r="F1615" s="735" t="s">
        <v>115</v>
      </c>
      <c r="G1615" s="628" t="s">
        <v>116</v>
      </c>
      <c r="H1615" s="739" t="s">
        <v>4</v>
      </c>
      <c r="J1615" s="103" t="s">
        <v>115</v>
      </c>
      <c r="K1615" s="104" t="s">
        <v>116</v>
      </c>
      <c r="L1615" s="105" t="s">
        <v>4</v>
      </c>
      <c r="M1615" s="105"/>
    </row>
    <row r="1616" spans="2:14" ht="30" hidden="1" outlineLevel="1">
      <c r="B1616" s="642"/>
      <c r="C1616" s="724"/>
      <c r="D1616" s="645"/>
      <c r="F1616" s="633">
        <v>41967</v>
      </c>
      <c r="G1616" s="898" t="s">
        <v>1254</v>
      </c>
      <c r="H1616" s="635">
        <v>325</v>
      </c>
      <c r="I1616" s="796"/>
      <c r="J1616" s="811">
        <v>42003</v>
      </c>
      <c r="K1616" s="812" t="s">
        <v>3695</v>
      </c>
      <c r="L1616" s="821">
        <v>713.8</v>
      </c>
      <c r="M1616" s="365"/>
    </row>
    <row r="1617" spans="2:14" ht="30" hidden="1" outlineLevel="1">
      <c r="B1617" s="50"/>
      <c r="C1617" s="50"/>
      <c r="D1617" s="50"/>
      <c r="F1617" s="642">
        <v>41968</v>
      </c>
      <c r="G1617" s="724" t="s">
        <v>5597</v>
      </c>
      <c r="H1617" s="848">
        <v>750</v>
      </c>
      <c r="I1617" s="797"/>
      <c r="J1617" s="936">
        <v>42004</v>
      </c>
      <c r="K1617" s="812" t="s">
        <v>3695</v>
      </c>
      <c r="L1617" s="876">
        <v>15000</v>
      </c>
      <c r="M1617" s="365"/>
    </row>
    <row r="1618" spans="2:14" hidden="1" outlineLevel="1">
      <c r="B1618" s="50"/>
      <c r="C1618" s="50"/>
      <c r="D1618" s="50"/>
      <c r="F1618" s="633">
        <v>41968</v>
      </c>
      <c r="G1618" s="898" t="s">
        <v>5036</v>
      </c>
      <c r="H1618" s="635">
        <v>197</v>
      </c>
      <c r="I1618" s="797"/>
      <c r="J1618" s="689"/>
      <c r="K1618" s="378"/>
      <c r="L1618" s="540"/>
      <c r="M1618" s="365"/>
    </row>
    <row r="1619" spans="2:14" hidden="1" outlineLevel="1">
      <c r="B1619" s="50"/>
      <c r="C1619" s="50"/>
      <c r="D1619" s="50"/>
      <c r="F1619" s="633">
        <v>41969</v>
      </c>
      <c r="G1619" s="898" t="s">
        <v>5037</v>
      </c>
      <c r="H1619" s="635">
        <v>503</v>
      </c>
      <c r="I1619" s="796"/>
      <c r="J1619" s="689"/>
      <c r="K1619" s="378"/>
      <c r="L1619" s="378"/>
      <c r="M1619" s="365"/>
    </row>
    <row r="1620" spans="2:14" ht="15.75" hidden="1" customHeight="1" outlineLevel="1">
      <c r="B1620" s="50"/>
      <c r="C1620" s="50"/>
      <c r="D1620" s="50"/>
      <c r="F1620" s="661">
        <v>41970</v>
      </c>
      <c r="G1620" s="783" t="s">
        <v>637</v>
      </c>
      <c r="H1620" s="886">
        <v>361</v>
      </c>
      <c r="I1620" s="796"/>
      <c r="J1620" s="285"/>
      <c r="K1620" s="378"/>
      <c r="L1620" s="378"/>
      <c r="M1620" s="365"/>
    </row>
    <row r="1621" spans="2:14" hidden="1" outlineLevel="1">
      <c r="B1621" s="50"/>
      <c r="C1621" s="50"/>
      <c r="D1621" s="50"/>
      <c r="E1621" s="225"/>
      <c r="F1621" s="642">
        <v>41972</v>
      </c>
      <c r="G1621" s="724" t="s">
        <v>5065</v>
      </c>
      <c r="H1621" s="848">
        <v>150</v>
      </c>
      <c r="J1621" s="285"/>
      <c r="K1621" s="675"/>
      <c r="L1621" s="645"/>
      <c r="M1621" s="105"/>
    </row>
    <row r="1622" spans="2:14" ht="15.75" hidden="1" customHeight="1" outlineLevel="1">
      <c r="B1622" s="50"/>
      <c r="C1622" s="50"/>
      <c r="D1622" s="50"/>
      <c r="E1622" s="225"/>
      <c r="F1622" s="737">
        <v>41973</v>
      </c>
      <c r="G1622" s="782" t="s">
        <v>5068</v>
      </c>
      <c r="H1622" s="882">
        <v>250</v>
      </c>
      <c r="I1622" s="399"/>
      <c r="J1622" s="642"/>
      <c r="K1622" s="675"/>
      <c r="L1622" s="645"/>
      <c r="M1622" s="105"/>
      <c r="N1622" s="86"/>
    </row>
    <row r="1623" spans="2:14" hidden="1" outlineLevel="1">
      <c r="B1623" s="50"/>
      <c r="C1623" s="50"/>
      <c r="D1623" s="50"/>
      <c r="E1623" s="225"/>
      <c r="F1623" s="689">
        <v>41974</v>
      </c>
      <c r="G1623" s="378" t="s">
        <v>5097</v>
      </c>
      <c r="H1623" s="540">
        <v>530.9</v>
      </c>
      <c r="J1623" s="642"/>
      <c r="K1623" s="675"/>
      <c r="L1623" s="645"/>
      <c r="M1623" s="105"/>
      <c r="N1623" s="86"/>
    </row>
    <row r="1624" spans="2:14" ht="15.75" hidden="1" customHeight="1" outlineLevel="1">
      <c r="B1624" s="50"/>
      <c r="C1624" s="50"/>
      <c r="D1624" s="50"/>
      <c r="E1624" s="225"/>
      <c r="F1624" s="689">
        <v>41980</v>
      </c>
      <c r="G1624" s="378" t="s">
        <v>5111</v>
      </c>
      <c r="H1624" s="540">
        <v>530.9</v>
      </c>
      <c r="J1624" s="642"/>
      <c r="K1624" s="675"/>
      <c r="L1624" s="645"/>
      <c r="M1624" s="105"/>
      <c r="N1624" s="86"/>
    </row>
    <row r="1625" spans="2:14" hidden="1" outlineLevel="1">
      <c r="B1625" s="50"/>
      <c r="C1625" s="50"/>
      <c r="D1625" s="50"/>
      <c r="F1625" s="661">
        <v>41981</v>
      </c>
      <c r="G1625" s="783" t="s">
        <v>637</v>
      </c>
      <c r="H1625" s="886">
        <v>326</v>
      </c>
      <c r="J1625" s="627"/>
      <c r="K1625" s="208"/>
      <c r="L1625" s="105"/>
      <c r="M1625" s="105"/>
      <c r="N1625" s="86"/>
    </row>
    <row r="1626" spans="2:14" hidden="1" outlineLevel="1">
      <c r="B1626" s="50"/>
      <c r="C1626" s="50"/>
      <c r="D1626" s="50"/>
      <c r="E1626" s="225"/>
      <c r="F1626" s="642">
        <v>41982</v>
      </c>
      <c r="G1626" s="724" t="s">
        <v>5065</v>
      </c>
      <c r="H1626" s="848">
        <v>600</v>
      </c>
      <c r="I1626" s="789"/>
      <c r="J1626" s="314"/>
      <c r="K1626" s="626"/>
      <c r="L1626" s="105"/>
      <c r="M1626" s="105"/>
      <c r="N1626" s="86"/>
    </row>
    <row r="1627" spans="2:14" ht="15.75" hidden="1" customHeight="1" outlineLevel="1">
      <c r="B1627" s="50"/>
      <c r="C1627" s="50"/>
      <c r="D1627" s="50"/>
      <c r="E1627" s="225"/>
      <c r="F1627" s="737">
        <v>41985</v>
      </c>
      <c r="G1627" s="782" t="s">
        <v>5113</v>
      </c>
      <c r="H1627" s="882">
        <v>290</v>
      </c>
      <c r="I1627" s="789"/>
      <c r="J1627" s="314"/>
      <c r="K1627" s="626"/>
      <c r="L1627" s="105"/>
      <c r="M1627" s="105"/>
      <c r="N1627" s="86"/>
    </row>
    <row r="1628" spans="2:14" hidden="1" outlineLevel="1">
      <c r="B1628" s="50"/>
      <c r="C1628" s="50"/>
      <c r="D1628" s="50"/>
      <c r="E1628" s="225"/>
      <c r="F1628" s="642">
        <v>41989</v>
      </c>
      <c r="G1628" s="724" t="s">
        <v>5065</v>
      </c>
      <c r="H1628" s="848">
        <v>750</v>
      </c>
      <c r="I1628" s="789"/>
      <c r="J1628" s="314"/>
      <c r="K1628" s="626"/>
      <c r="L1628" s="105"/>
      <c r="M1628" s="105"/>
      <c r="N1628" s="86"/>
    </row>
    <row r="1629" spans="2:14" hidden="1" outlineLevel="1">
      <c r="B1629" s="50"/>
      <c r="C1629" s="50"/>
      <c r="D1629" s="50"/>
      <c r="E1629" s="225"/>
      <c r="F1629" s="697">
        <v>41993</v>
      </c>
      <c r="G1629" s="885" t="s">
        <v>5125</v>
      </c>
      <c r="H1629" s="887">
        <v>10000</v>
      </c>
      <c r="I1629" s="789"/>
      <c r="J1629" s="314"/>
      <c r="K1629" s="626"/>
      <c r="L1629" s="105"/>
      <c r="M1629" s="105"/>
      <c r="N1629" s="86"/>
    </row>
    <row r="1630" spans="2:14" hidden="1" outlineLevel="1">
      <c r="B1630" s="50"/>
      <c r="C1630" s="50"/>
      <c r="D1630" s="50"/>
      <c r="E1630" s="225"/>
      <c r="F1630" s="642">
        <v>41994</v>
      </c>
      <c r="G1630" s="724" t="s">
        <v>5148</v>
      </c>
      <c r="H1630" s="848">
        <v>150</v>
      </c>
      <c r="I1630" s="789"/>
      <c r="J1630" s="314"/>
      <c r="K1630" s="626"/>
      <c r="L1630" s="105"/>
      <c r="M1630" s="105"/>
      <c r="N1630" s="86"/>
    </row>
    <row r="1631" spans="2:14" hidden="1" outlineLevel="1">
      <c r="B1631" s="50"/>
      <c r="C1631" s="50"/>
      <c r="D1631" s="50"/>
      <c r="F1631" s="642"/>
      <c r="G1631" s="579"/>
      <c r="H1631" s="316"/>
      <c r="I1631" s="225"/>
      <c r="J1631" s="50"/>
      <c r="K1631" s="50"/>
      <c r="L1631" s="50"/>
      <c r="M1631" s="50"/>
    </row>
    <row r="1632" spans="2:14" hidden="1" outlineLevel="1">
      <c r="B1632" s="83"/>
      <c r="C1632" s="83" t="s">
        <v>195</v>
      </c>
      <c r="D1632" s="84">
        <f>SUM(D1615:D1630)</f>
        <v>0</v>
      </c>
      <c r="F1632" s="311"/>
      <c r="G1632" s="538" t="s">
        <v>195</v>
      </c>
      <c r="H1632" s="578">
        <f>SUM(H1616:H1631)</f>
        <v>15713.8</v>
      </c>
      <c r="I1632" s="225"/>
      <c r="J1632" s="83"/>
      <c r="K1632" s="83" t="s">
        <v>195</v>
      </c>
      <c r="L1632" s="84">
        <f>SUM(L1616:L1630)</f>
        <v>15713.8</v>
      </c>
      <c r="M1632" s="48">
        <f>SUM(M1616:M1631)</f>
        <v>0</v>
      </c>
    </row>
    <row r="1633" spans="2:15" hidden="1" outlineLevel="1">
      <c r="H1633" s="2"/>
      <c r="I1633" s="225"/>
    </row>
    <row r="1634" spans="2:15" ht="15.75" hidden="1" outlineLevel="1" thickBot="1">
      <c r="B1634" s="97" t="s">
        <v>5034</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27">
        <v>153</v>
      </c>
      <c r="D1636" s="227">
        <f>D1632</f>
        <v>0</v>
      </c>
      <c r="E1636" s="227">
        <f>B1636+C1636-D1636</f>
        <v>534</v>
      </c>
      <c r="H1636" s="13"/>
      <c r="I1636" s="13"/>
      <c r="L1636" s="13"/>
    </row>
    <row r="1637" spans="2:15" hidden="1" outlineLevel="1">
      <c r="G1637" s="630" t="s">
        <v>4080</v>
      </c>
      <c r="H1637" s="631">
        <f>0</f>
        <v>0</v>
      </c>
    </row>
    <row r="1638" spans="2:15" hidden="1" outlineLevel="1">
      <c r="G1638" s="300" t="s">
        <v>4081</v>
      </c>
      <c r="H1638" s="632">
        <f>H1616+H1618+H1619</f>
        <v>1025</v>
      </c>
    </row>
    <row r="1639" spans="2:15" hidden="1" outlineLevel="1">
      <c r="G1639" s="696" t="s">
        <v>3905</v>
      </c>
      <c r="H1639" s="701">
        <f>0</f>
        <v>0</v>
      </c>
    </row>
    <row r="1640" spans="2:15" hidden="1" outlineLevel="1">
      <c r="G1640" s="640" t="s">
        <v>132</v>
      </c>
      <c r="H1640" s="641">
        <f>H1617+H1621+H1626+H1628+H1630</f>
        <v>2400</v>
      </c>
    </row>
    <row r="1641" spans="2:15" hidden="1" outlineLevel="1">
      <c r="G1641" s="204" t="s">
        <v>4287</v>
      </c>
      <c r="H1641" s="225">
        <f>H1623+H1624</f>
        <v>1061.8</v>
      </c>
    </row>
    <row r="1642" spans="2:15" hidden="1" outlineLevel="1">
      <c r="G1642" s="659" t="s">
        <v>48</v>
      </c>
      <c r="H1642" s="660">
        <f>H1620+H1625</f>
        <v>687</v>
      </c>
      <c r="I1642" s="2"/>
    </row>
    <row r="1643" spans="2:15" hidden="1" outlineLevel="1">
      <c r="G1643" s="182" t="s">
        <v>4424</v>
      </c>
      <c r="H1643" s="210">
        <f>H1622+H1627</f>
        <v>540</v>
      </c>
      <c r="I1643" s="2"/>
    </row>
    <row r="1644" spans="2:15" hidden="1" outlineLevel="1">
      <c r="G1644" s="654" t="s">
        <v>5126</v>
      </c>
      <c r="H1644" s="655">
        <f>H1629</f>
        <v>10000</v>
      </c>
    </row>
    <row r="1645" spans="2:15" hidden="1" outlineLevel="1">
      <c r="H1645" s="2">
        <f>SUM(H1637:H1644)</f>
        <v>15713.8</v>
      </c>
      <c r="I1645" s="2"/>
    </row>
    <row r="1646" spans="2:15" collapsed="1"/>
    <row r="1647" spans="2:15">
      <c r="B1647" s="2475" t="s">
        <v>5145</v>
      </c>
      <c r="C1647" s="2475"/>
      <c r="D1647" s="2475"/>
      <c r="E1647" s="2475"/>
      <c r="F1647" s="2475"/>
      <c r="G1647" s="2475"/>
      <c r="H1647" s="2475"/>
      <c r="I1647" s="2475"/>
      <c r="J1647" s="2475"/>
      <c r="K1647" s="2475"/>
      <c r="L1647" s="2475"/>
      <c r="M1647" s="2475"/>
    </row>
    <row r="1648" spans="2:15" hidden="1" outlineLevel="1">
      <c r="B1648" s="50" t="s">
        <v>115</v>
      </c>
      <c r="C1648" s="119" t="s">
        <v>2650</v>
      </c>
      <c r="D1648" s="50" t="s">
        <v>2651</v>
      </c>
      <c r="F1648" s="2474" t="s">
        <v>4608</v>
      </c>
      <c r="G1648" s="2476"/>
      <c r="H1648" s="2474"/>
      <c r="J1648" s="2474" t="s">
        <v>1026</v>
      </c>
      <c r="K1648" s="2474"/>
      <c r="L1648" s="2474"/>
      <c r="M1648" s="105"/>
    </row>
    <row r="1649" spans="2:15" hidden="1" outlineLevel="1">
      <c r="B1649" s="327"/>
      <c r="C1649" s="379"/>
      <c r="D1649" s="241"/>
      <c r="F1649" s="735" t="s">
        <v>115</v>
      </c>
      <c r="G1649" s="628" t="s">
        <v>116</v>
      </c>
      <c r="H1649" s="739" t="s">
        <v>4</v>
      </c>
      <c r="J1649" s="103" t="s">
        <v>115</v>
      </c>
      <c r="K1649" s="104" t="s">
        <v>116</v>
      </c>
      <c r="L1649" s="105" t="s">
        <v>4</v>
      </c>
      <c r="M1649" s="105"/>
    </row>
    <row r="1650" spans="2:15" ht="30" hidden="1" outlineLevel="1">
      <c r="B1650" s="50"/>
      <c r="C1650" s="50"/>
      <c r="D1650" s="50"/>
      <c r="F1650" s="738">
        <v>41967</v>
      </c>
      <c r="G1650" s="686" t="s">
        <v>4622</v>
      </c>
      <c r="H1650" s="742">
        <v>1012.14</v>
      </c>
      <c r="J1650" s="811">
        <v>42003</v>
      </c>
      <c r="K1650" s="812" t="s">
        <v>5060</v>
      </c>
      <c r="L1650" s="821">
        <v>1571.7</v>
      </c>
      <c r="M1650" s="365"/>
      <c r="O1650" s="13"/>
    </row>
    <row r="1651" spans="2:15" hidden="1" outlineLevel="1">
      <c r="B1651" s="50"/>
      <c r="C1651" s="50"/>
      <c r="D1651" s="50"/>
      <c r="F1651" s="738">
        <v>41970</v>
      </c>
      <c r="G1651" s="686" t="s">
        <v>3361</v>
      </c>
      <c r="H1651" s="742">
        <v>279.77999999999997</v>
      </c>
      <c r="J1651" s="369"/>
      <c r="K1651" s="472"/>
      <c r="L1651" s="324"/>
      <c r="M1651" s="623"/>
      <c r="O1651" s="13"/>
    </row>
    <row r="1652" spans="2:15" hidden="1" outlineLevel="1">
      <c r="B1652" s="50"/>
      <c r="C1652" s="50"/>
      <c r="D1652" s="50"/>
      <c r="F1652" s="738">
        <v>41970</v>
      </c>
      <c r="G1652" s="686" t="s">
        <v>3239</v>
      </c>
      <c r="H1652" s="742">
        <v>279.77999999999997</v>
      </c>
      <c r="J1652" s="642"/>
      <c r="K1652" s="675"/>
      <c r="L1652" s="645"/>
      <c r="M1652" s="365"/>
      <c r="N1652" s="86"/>
      <c r="O1652" s="13"/>
    </row>
    <row r="1653" spans="2:15" hidden="1" outlineLevel="1">
      <c r="B1653" s="50"/>
      <c r="C1653" s="50"/>
      <c r="D1653" s="50"/>
      <c r="F1653" s="642"/>
      <c r="G1653" s="724"/>
      <c r="H1653" s="645"/>
      <c r="I1653" s="225"/>
      <c r="J1653" s="50"/>
      <c r="K1653" s="50"/>
      <c r="L1653" s="50"/>
      <c r="M1653" s="50"/>
    </row>
    <row r="1654" spans="2:15" hidden="1" outlineLevel="1">
      <c r="B1654" s="50"/>
      <c r="C1654" s="50"/>
      <c r="D1654" s="50"/>
      <c r="F1654" s="642"/>
      <c r="G1654" s="579"/>
      <c r="H1654" s="316"/>
      <c r="I1654" s="225"/>
      <c r="J1654" s="50"/>
      <c r="K1654" s="50"/>
      <c r="L1654" s="50"/>
      <c r="M1654" s="50"/>
    </row>
    <row r="1655" spans="2:15" hidden="1" outlineLevel="1">
      <c r="B1655" s="83"/>
      <c r="C1655" s="83" t="s">
        <v>195</v>
      </c>
      <c r="D1655" s="84">
        <f>SUM(D1649:D1652)</f>
        <v>0</v>
      </c>
      <c r="F1655" s="311"/>
      <c r="G1655" s="538" t="s">
        <v>195</v>
      </c>
      <c r="H1655" s="578">
        <f>SUM(H1650:H1654)</f>
        <v>1571.7</v>
      </c>
      <c r="I1655" s="225"/>
      <c r="J1655" s="83"/>
      <c r="K1655" s="83" t="s">
        <v>195</v>
      </c>
      <c r="L1655" s="84">
        <f>SUM(L1650:L1652)</f>
        <v>1571.7</v>
      </c>
      <c r="M1655" s="48">
        <f>SUM(M1650:M1654)</f>
        <v>0</v>
      </c>
    </row>
    <row r="1656" spans="2:15" hidden="1" outlineLevel="1">
      <c r="H1656" s="2"/>
      <c r="I1656" s="225"/>
    </row>
    <row r="1657" spans="2:15" ht="15.75" hidden="1" outlineLevel="1" thickBot="1">
      <c r="B1657" s="97" t="s">
        <v>5034</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27">
        <v>12</v>
      </c>
      <c r="D1659" s="227">
        <f>D1655</f>
        <v>0</v>
      </c>
      <c r="E1659" s="227">
        <f>B1659+C1659-D1659</f>
        <v>3732</v>
      </c>
      <c r="H1659" s="13"/>
      <c r="I1659" s="13"/>
      <c r="L1659" s="13"/>
    </row>
    <row r="1660" spans="2:15" hidden="1" outlineLevel="1">
      <c r="G1660" s="630" t="s">
        <v>4080</v>
      </c>
      <c r="H1660" s="631">
        <f>H1650+H1651+H1652</f>
        <v>1571.7</v>
      </c>
    </row>
    <row r="1661" spans="2:15" hidden="1" outlineLevel="1">
      <c r="G1661" s="300" t="s">
        <v>4081</v>
      </c>
      <c r="H1661" s="632">
        <f>0</f>
        <v>0</v>
      </c>
    </row>
    <row r="1662" spans="2:15" hidden="1" outlineLevel="1">
      <c r="G1662" s="696" t="s">
        <v>3905</v>
      </c>
      <c r="H1662" s="701">
        <f>0</f>
        <v>0</v>
      </c>
    </row>
    <row r="1663" spans="2:15" hidden="1" outlineLevel="1">
      <c r="G1663" s="640" t="s">
        <v>132</v>
      </c>
      <c r="H1663" s="641">
        <f>0</f>
        <v>0</v>
      </c>
    </row>
    <row r="1664" spans="2:15" hidden="1" outlineLevel="1">
      <c r="G1664" s="204" t="s">
        <v>4287</v>
      </c>
      <c r="H1664" s="225">
        <f>0</f>
        <v>0</v>
      </c>
    </row>
    <row r="1665" spans="2:16" hidden="1" outlineLevel="1">
      <c r="G1665" s="659" t="s">
        <v>48</v>
      </c>
      <c r="H1665" s="660">
        <f>0</f>
        <v>0</v>
      </c>
      <c r="I1665" s="2"/>
    </row>
    <row r="1666" spans="2:16" hidden="1" outlineLevel="1">
      <c r="G1666" s="182" t="s">
        <v>4424</v>
      </c>
      <c r="H1666" s="210">
        <f>0</f>
        <v>0</v>
      </c>
      <c r="I1666" s="2"/>
    </row>
    <row r="1667" spans="2:16" hidden="1" outlineLevel="1">
      <c r="G1667" s="654" t="s">
        <v>2856</v>
      </c>
      <c r="H1667" s="655">
        <f>0</f>
        <v>0</v>
      </c>
    </row>
    <row r="1668" spans="2:16" hidden="1" outlineLevel="1">
      <c r="H1668" s="2">
        <f>SUM(H1660:H1667)</f>
        <v>1571.7</v>
      </c>
      <c r="I1668" s="2"/>
    </row>
    <row r="1669" spans="2:16" collapsed="1"/>
    <row r="1670" spans="2:16">
      <c r="B1670" s="2475" t="s">
        <v>5129</v>
      </c>
      <c r="C1670" s="2475"/>
      <c r="D1670" s="2475"/>
      <c r="E1670" s="2475"/>
      <c r="F1670" s="2475"/>
      <c r="G1670" s="2475"/>
      <c r="H1670" s="2475"/>
      <c r="I1670" s="2475"/>
      <c r="J1670" s="2475"/>
      <c r="K1670" s="2475"/>
      <c r="L1670" s="2475"/>
      <c r="M1670" s="2475"/>
    </row>
    <row r="1671" spans="2:16" hidden="1" outlineLevel="1">
      <c r="B1671" s="50" t="s">
        <v>115</v>
      </c>
      <c r="C1671" s="119" t="s">
        <v>2650</v>
      </c>
      <c r="D1671" s="50" t="s">
        <v>2651</v>
      </c>
      <c r="F1671" s="2474" t="s">
        <v>1007</v>
      </c>
      <c r="G1671" s="2476"/>
      <c r="H1671" s="2474"/>
      <c r="J1671" s="2474" t="s">
        <v>1026</v>
      </c>
      <c r="K1671" s="2474"/>
      <c r="L1671" s="2474"/>
      <c r="M1671" s="105"/>
    </row>
    <row r="1672" spans="2:16" hidden="1" outlineLevel="1">
      <c r="B1672" s="642"/>
      <c r="C1672" s="724"/>
      <c r="D1672" s="645"/>
      <c r="F1672" s="735" t="s">
        <v>115</v>
      </c>
      <c r="G1672" s="628" t="s">
        <v>116</v>
      </c>
      <c r="H1672" s="739" t="s">
        <v>4</v>
      </c>
      <c r="J1672" s="103" t="s">
        <v>115</v>
      </c>
      <c r="K1672" s="104" t="s">
        <v>116</v>
      </c>
      <c r="L1672" s="105" t="s">
        <v>4</v>
      </c>
      <c r="M1672" s="105"/>
      <c r="N1672" s="842" t="s">
        <v>4836</v>
      </c>
      <c r="O1672" s="35" t="s">
        <v>4837</v>
      </c>
      <c r="P1672" s="35" t="s">
        <v>4838</v>
      </c>
    </row>
    <row r="1673" spans="2:16" ht="30" hidden="1" outlineLevel="1">
      <c r="B1673" s="642"/>
      <c r="C1673" s="724"/>
      <c r="D1673" s="645"/>
      <c r="F1673" s="633">
        <v>41995</v>
      </c>
      <c r="G1673" s="898" t="s">
        <v>247</v>
      </c>
      <c r="H1673" s="635">
        <v>552</v>
      </c>
      <c r="I1673" s="796"/>
      <c r="J1673" s="811">
        <v>42026</v>
      </c>
      <c r="K1673" s="814" t="s">
        <v>2993</v>
      </c>
      <c r="L1673" s="835">
        <v>22029.43</v>
      </c>
      <c r="M1673" s="365"/>
      <c r="N1673" s="285"/>
      <c r="O1673" s="689"/>
      <c r="P1673" s="689"/>
    </row>
    <row r="1674" spans="2:16" hidden="1" outlineLevel="1">
      <c r="B1674" s="50"/>
      <c r="C1674" s="50"/>
      <c r="D1674" s="50"/>
      <c r="F1674" s="944">
        <v>41997</v>
      </c>
      <c r="G1674" s="939" t="s">
        <v>3616</v>
      </c>
      <c r="H1674" s="848">
        <v>750</v>
      </c>
      <c r="I1674" s="797"/>
      <c r="J1674" s="689"/>
      <c r="K1674" s="378"/>
      <c r="L1674" s="540"/>
      <c r="M1674" s="365"/>
      <c r="N1674" s="689"/>
      <c r="O1674" s="689"/>
      <c r="P1674" s="689"/>
    </row>
    <row r="1675" spans="2:16" hidden="1" outlineLevel="1">
      <c r="B1675" s="50"/>
      <c r="C1675" s="50"/>
      <c r="D1675" s="50"/>
      <c r="F1675" s="689">
        <v>41998</v>
      </c>
      <c r="G1675" s="378" t="s">
        <v>5151</v>
      </c>
      <c r="H1675" s="540">
        <v>999.43</v>
      </c>
      <c r="I1675" s="797"/>
      <c r="J1675" s="689"/>
      <c r="K1675" s="378"/>
      <c r="L1675" s="540"/>
      <c r="M1675" s="365"/>
      <c r="N1675" s="689"/>
      <c r="O1675" s="280"/>
      <c r="P1675" s="280"/>
    </row>
    <row r="1676" spans="2:16" hidden="1" outlineLevel="1">
      <c r="B1676" s="50"/>
      <c r="C1676" s="50"/>
      <c r="D1676" s="50"/>
      <c r="F1676" s="369">
        <v>41999</v>
      </c>
      <c r="G1676" s="909" t="s">
        <v>5158</v>
      </c>
      <c r="H1676" s="690">
        <v>540</v>
      </c>
      <c r="I1676" s="796"/>
      <c r="J1676" s="689"/>
      <c r="K1676" s="378"/>
      <c r="L1676" s="378"/>
      <c r="M1676" s="365"/>
      <c r="N1676" s="689"/>
      <c r="O1676" s="280"/>
      <c r="P1676" s="280"/>
    </row>
    <row r="1677" spans="2:16" ht="15.75" hidden="1" customHeight="1" outlineLevel="1">
      <c r="B1677" s="50"/>
      <c r="C1677" s="50"/>
      <c r="D1677" s="50"/>
      <c r="F1677" s="369">
        <v>42005</v>
      </c>
      <c r="G1677" s="909" t="s">
        <v>5238</v>
      </c>
      <c r="H1677" s="690">
        <v>414</v>
      </c>
      <c r="I1677" s="796"/>
      <c r="J1677" s="285"/>
      <c r="K1677" s="378"/>
      <c r="L1677" s="378"/>
      <c r="M1677" s="365"/>
    </row>
    <row r="1678" spans="2:16" hidden="1" outlineLevel="1">
      <c r="B1678" s="50"/>
      <c r="C1678" s="50"/>
      <c r="D1678" s="50"/>
      <c r="E1678" s="225"/>
      <c r="F1678" s="369">
        <v>42007</v>
      </c>
      <c r="G1678" s="909" t="s">
        <v>2796</v>
      </c>
      <c r="H1678" s="690">
        <v>505</v>
      </c>
      <c r="J1678" s="285"/>
      <c r="K1678" s="675"/>
      <c r="L1678" s="645"/>
      <c r="M1678" s="105"/>
    </row>
    <row r="1679" spans="2:16" ht="15.75" hidden="1" customHeight="1" outlineLevel="1">
      <c r="B1679" s="50"/>
      <c r="C1679" s="50"/>
      <c r="D1679" s="50"/>
      <c r="E1679" s="225"/>
      <c r="F1679" s="944">
        <v>42009</v>
      </c>
      <c r="G1679" s="939" t="s">
        <v>3616</v>
      </c>
      <c r="H1679" s="940">
        <v>750</v>
      </c>
      <c r="I1679" s="399"/>
      <c r="J1679" s="642"/>
      <c r="K1679" s="675"/>
      <c r="L1679" s="645"/>
      <c r="M1679" s="105"/>
      <c r="N1679" s="86"/>
    </row>
    <row r="1680" spans="2:16" hidden="1" outlineLevel="1">
      <c r="B1680" s="50"/>
      <c r="C1680" s="50"/>
      <c r="D1680" s="50"/>
      <c r="E1680" s="225"/>
      <c r="F1680" s="661">
        <v>42009</v>
      </c>
      <c r="G1680" s="662" t="s">
        <v>637</v>
      </c>
      <c r="H1680" s="762">
        <v>477</v>
      </c>
      <c r="J1680" s="642"/>
      <c r="K1680" s="675"/>
      <c r="L1680" s="645"/>
      <c r="M1680" s="105"/>
      <c r="N1680" s="86"/>
    </row>
    <row r="1681" spans="2:15" ht="15.75" hidden="1" customHeight="1" outlineLevel="1">
      <c r="B1681" s="50"/>
      <c r="C1681" s="50"/>
      <c r="D1681" s="50"/>
      <c r="E1681" s="225"/>
      <c r="F1681" s="944">
        <v>42015</v>
      </c>
      <c r="G1681" s="939" t="s">
        <v>3616</v>
      </c>
      <c r="H1681" s="848">
        <v>2450</v>
      </c>
      <c r="J1681" s="642"/>
      <c r="K1681" s="675"/>
      <c r="L1681" s="645"/>
      <c r="M1681" s="105"/>
      <c r="N1681" s="86"/>
    </row>
    <row r="1682" spans="2:15" hidden="1" outlineLevel="1">
      <c r="B1682" s="50"/>
      <c r="C1682" s="50"/>
      <c r="D1682" s="50"/>
      <c r="F1682" s="651">
        <v>42023</v>
      </c>
      <c r="G1682" s="787" t="s">
        <v>5302</v>
      </c>
      <c r="H1682" s="788">
        <v>14592</v>
      </c>
      <c r="J1682" s="627"/>
      <c r="K1682" s="208"/>
      <c r="L1682" s="105"/>
      <c r="M1682" s="105"/>
      <c r="N1682" s="86"/>
    </row>
    <row r="1683" spans="2:15" hidden="1" outlineLevel="1">
      <c r="B1683" s="50"/>
      <c r="C1683" s="50"/>
      <c r="D1683" s="50"/>
      <c r="E1683" s="225"/>
      <c r="F1683" s="642"/>
      <c r="G1683" s="724"/>
      <c r="H1683" s="848"/>
      <c r="I1683" s="789"/>
      <c r="J1683" s="314"/>
      <c r="K1683" s="626"/>
      <c r="L1683" s="105"/>
      <c r="M1683" s="105"/>
      <c r="N1683" s="86"/>
    </row>
    <row r="1684" spans="2:15" ht="15.75" hidden="1" customHeight="1" outlineLevel="1">
      <c r="B1684" s="50"/>
      <c r="C1684" s="50"/>
      <c r="D1684" s="50"/>
      <c r="E1684" s="225"/>
      <c r="F1684" s="737"/>
      <c r="G1684" s="782"/>
      <c r="H1684" s="882"/>
      <c r="I1684" s="789"/>
      <c r="J1684" s="314"/>
      <c r="K1684" s="626"/>
      <c r="L1684" s="105"/>
      <c r="M1684" s="105"/>
      <c r="N1684" s="86"/>
    </row>
    <row r="1685" spans="2:15" hidden="1" outlineLevel="1">
      <c r="B1685" s="50"/>
      <c r="C1685" s="50"/>
      <c r="D1685" s="50"/>
      <c r="E1685" s="225"/>
      <c r="F1685" s="642"/>
      <c r="G1685" s="724"/>
      <c r="H1685" s="848"/>
      <c r="I1685" s="789"/>
      <c r="J1685" s="314"/>
      <c r="K1685" s="626"/>
      <c r="L1685" s="105"/>
      <c r="M1685" s="105"/>
      <c r="N1685" s="86"/>
    </row>
    <row r="1686" spans="2:15" hidden="1" outlineLevel="1">
      <c r="B1686" s="50"/>
      <c r="C1686" s="50"/>
      <c r="D1686" s="50"/>
      <c r="E1686" s="225"/>
      <c r="F1686" s="642"/>
      <c r="G1686" s="885"/>
      <c r="H1686" s="887"/>
      <c r="I1686" s="789"/>
      <c r="J1686" s="314"/>
      <c r="K1686" s="626"/>
      <c r="L1686" s="105"/>
      <c r="M1686" s="105"/>
      <c r="N1686" s="86"/>
    </row>
    <row r="1687" spans="2:15" hidden="1" outlineLevel="1">
      <c r="B1687" s="50"/>
      <c r="C1687" s="50"/>
      <c r="D1687" s="50"/>
      <c r="E1687" s="225"/>
      <c r="F1687" s="642"/>
      <c r="G1687" s="724"/>
      <c r="H1687" s="848"/>
      <c r="I1687" s="789"/>
      <c r="J1687" s="314"/>
      <c r="K1687" s="626"/>
      <c r="L1687" s="105"/>
      <c r="M1687" s="105"/>
      <c r="N1687" s="86"/>
    </row>
    <row r="1688" spans="2:15" hidden="1" outlineLevel="1">
      <c r="B1688" s="50"/>
      <c r="C1688" s="50"/>
      <c r="D1688" s="50"/>
      <c r="F1688" s="642"/>
      <c r="G1688" s="579"/>
      <c r="H1688" s="316"/>
      <c r="I1688" s="225"/>
      <c r="J1688" s="50"/>
      <c r="K1688" s="50"/>
      <c r="L1688" s="50"/>
      <c r="M1688" s="50"/>
    </row>
    <row r="1689" spans="2:15" hidden="1" outlineLevel="1">
      <c r="B1689" s="83"/>
      <c r="C1689" s="83" t="s">
        <v>195</v>
      </c>
      <c r="D1689" s="84">
        <f>SUM(D1672:D1687)</f>
        <v>0</v>
      </c>
      <c r="F1689" s="311"/>
      <c r="G1689" s="538" t="s">
        <v>195</v>
      </c>
      <c r="H1689" s="578">
        <f>SUM(H1673:H1688)</f>
        <v>22029.43</v>
      </c>
      <c r="I1689" s="225"/>
      <c r="J1689" s="83"/>
      <c r="K1689" s="83" t="s">
        <v>195</v>
      </c>
      <c r="L1689" s="84">
        <f>SUM(L1673:L1687)</f>
        <v>22029.43</v>
      </c>
      <c r="M1689" s="48">
        <f>SUM(M1673:M1688)</f>
        <v>0</v>
      </c>
    </row>
    <row r="1690" spans="2:15" hidden="1" outlineLevel="1">
      <c r="I1690" s="225"/>
    </row>
    <row r="1691" spans="2:15" ht="15.75" hidden="1" outlineLevel="1" thickBot="1">
      <c r="B1691" s="97" t="s">
        <v>5127</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5317</v>
      </c>
      <c r="J1692" s="2"/>
      <c r="K1692" s="2"/>
      <c r="L1692" s="2"/>
      <c r="M1692" s="2"/>
      <c r="N1692" s="2"/>
    </row>
    <row r="1693" spans="2:15" hidden="1" outlineLevel="1">
      <c r="B1693" s="123">
        <v>534</v>
      </c>
      <c r="C1693" s="227">
        <v>227</v>
      </c>
      <c r="D1693" s="227">
        <f>D1689</f>
        <v>0</v>
      </c>
      <c r="E1693" s="227">
        <f>B1693+C1693-D1693</f>
        <v>761</v>
      </c>
      <c r="H1693" s="13"/>
      <c r="I1693" s="13"/>
      <c r="L1693" s="13"/>
    </row>
    <row r="1694" spans="2:15" hidden="1" outlineLevel="1">
      <c r="G1694" s="630" t="s">
        <v>4080</v>
      </c>
      <c r="H1694" s="631">
        <f>0</f>
        <v>0</v>
      </c>
    </row>
    <row r="1695" spans="2:15" hidden="1" outlineLevel="1">
      <c r="G1695" s="300" t="s">
        <v>4081</v>
      </c>
      <c r="H1695" s="632">
        <f>H1673</f>
        <v>552</v>
      </c>
    </row>
    <row r="1696" spans="2:15" hidden="1" outlineLevel="1">
      <c r="G1696" s="696" t="s">
        <v>3905</v>
      </c>
      <c r="H1696" s="701">
        <f>0</f>
        <v>0</v>
      </c>
    </row>
    <row r="1697" spans="2:17" hidden="1" outlineLevel="1">
      <c r="G1697" s="640" t="s">
        <v>132</v>
      </c>
      <c r="H1697" s="641">
        <f>H1674+H1679+H1681</f>
        <v>3950</v>
      </c>
    </row>
    <row r="1698" spans="2:17" hidden="1" outlineLevel="1">
      <c r="G1698" s="204" t="s">
        <v>4287</v>
      </c>
      <c r="H1698" s="225">
        <f>H1675</f>
        <v>999.43</v>
      </c>
    </row>
    <row r="1699" spans="2:17" hidden="1" outlineLevel="1">
      <c r="G1699" s="659" t="s">
        <v>48</v>
      </c>
      <c r="H1699" s="660">
        <f>H1680</f>
        <v>477</v>
      </c>
      <c r="I1699" s="2"/>
    </row>
    <row r="1700" spans="2:17" hidden="1" outlineLevel="1">
      <c r="G1700" s="182" t="s">
        <v>4424</v>
      </c>
      <c r="H1700" s="210">
        <f>H1676+H1677+H1678</f>
        <v>1459</v>
      </c>
      <c r="I1700" s="2"/>
    </row>
    <row r="1701" spans="2:17" hidden="1" outlineLevel="1">
      <c r="G1701" s="654" t="s">
        <v>5126</v>
      </c>
      <c r="H1701" s="655">
        <f>H1682</f>
        <v>14592</v>
      </c>
    </row>
    <row r="1702" spans="2:17" hidden="1" outlineLevel="1">
      <c r="H1702" s="2">
        <f>SUM(H1694:H1701)</f>
        <v>22029.43</v>
      </c>
      <c r="I1702" s="2"/>
    </row>
    <row r="1703" spans="2:17" collapsed="1"/>
    <row r="1704" spans="2:17">
      <c r="B1704" s="2475" t="s">
        <v>5128</v>
      </c>
      <c r="C1704" s="2475"/>
      <c r="D1704" s="2475"/>
      <c r="E1704" s="2475"/>
      <c r="F1704" s="2475"/>
      <c r="G1704" s="2475"/>
      <c r="H1704" s="2475"/>
      <c r="I1704" s="2475"/>
      <c r="J1704" s="2475"/>
      <c r="K1704" s="2475"/>
      <c r="L1704" s="2475"/>
      <c r="M1704" s="2475"/>
    </row>
    <row r="1705" spans="2:17" hidden="1" outlineLevel="1">
      <c r="B1705" s="50" t="s">
        <v>115</v>
      </c>
      <c r="C1705" s="119" t="s">
        <v>2650</v>
      </c>
      <c r="D1705" s="50" t="s">
        <v>2651</v>
      </c>
      <c r="F1705" s="2474" t="s">
        <v>4608</v>
      </c>
      <c r="G1705" s="2476"/>
      <c r="H1705" s="2474"/>
      <c r="J1705" s="2474" t="s">
        <v>1026</v>
      </c>
      <c r="K1705" s="2474"/>
      <c r="L1705" s="2474"/>
      <c r="M1705" s="105"/>
    </row>
    <row r="1706" spans="2:17" hidden="1" outlineLevel="1">
      <c r="B1706" s="327"/>
      <c r="C1706" s="379"/>
      <c r="D1706" s="241"/>
      <c r="F1706" s="735" t="s">
        <v>115</v>
      </c>
      <c r="G1706" s="628" t="s">
        <v>116</v>
      </c>
      <c r="H1706" s="739" t="s">
        <v>4</v>
      </c>
      <c r="J1706" s="103" t="s">
        <v>115</v>
      </c>
      <c r="K1706" s="104" t="s">
        <v>116</v>
      </c>
      <c r="L1706" s="105" t="s">
        <v>4</v>
      </c>
      <c r="M1706" s="105"/>
      <c r="N1706" s="842" t="s">
        <v>4836</v>
      </c>
      <c r="O1706" s="35" t="s">
        <v>4837</v>
      </c>
      <c r="P1706" s="35" t="s">
        <v>4838</v>
      </c>
    </row>
    <row r="1707" spans="2:17" hidden="1" outlineLevel="1">
      <c r="B1707" s="50"/>
      <c r="C1707" s="50"/>
      <c r="D1707" s="50"/>
      <c r="F1707" s="738">
        <v>41997</v>
      </c>
      <c r="G1707" s="686" t="s">
        <v>4622</v>
      </c>
      <c r="H1707" s="742">
        <v>1010.79</v>
      </c>
      <c r="J1707" s="689">
        <v>42014</v>
      </c>
      <c r="K1707" s="378" t="s">
        <v>5018</v>
      </c>
      <c r="L1707" s="540">
        <v>387.05</v>
      </c>
      <c r="M1707" s="540">
        <v>530.9</v>
      </c>
      <c r="N1707" s="689">
        <v>41953</v>
      </c>
      <c r="O1707" s="689">
        <v>41647</v>
      </c>
      <c r="P1707" s="689">
        <v>42013</v>
      </c>
      <c r="Q1707" s="1">
        <v>380</v>
      </c>
    </row>
    <row r="1708" spans="2:17" hidden="1" outlineLevel="1">
      <c r="B1708" s="50"/>
      <c r="C1708" s="50"/>
      <c r="D1708" s="50"/>
      <c r="F1708" s="738">
        <v>42002</v>
      </c>
      <c r="G1708" s="686" t="s">
        <v>3361</v>
      </c>
      <c r="H1708" s="742">
        <v>340.21</v>
      </c>
      <c r="J1708" s="689">
        <v>42016</v>
      </c>
      <c r="K1708" s="378" t="s">
        <v>5020</v>
      </c>
      <c r="L1708" s="540">
        <v>346.3</v>
      </c>
      <c r="M1708" s="540">
        <v>479.98</v>
      </c>
      <c r="N1708" s="689">
        <v>41954</v>
      </c>
      <c r="O1708" s="689">
        <v>41648</v>
      </c>
      <c r="P1708" s="689">
        <v>42014</v>
      </c>
      <c r="Q1708" s="1">
        <v>340</v>
      </c>
    </row>
    <row r="1709" spans="2:17" hidden="1" outlineLevel="1">
      <c r="B1709" s="50"/>
      <c r="C1709" s="50"/>
      <c r="D1709" s="50"/>
      <c r="F1709" s="738">
        <v>42002</v>
      </c>
      <c r="G1709" s="686" t="s">
        <v>3239</v>
      </c>
      <c r="H1709" s="742">
        <v>312.47000000000003</v>
      </c>
      <c r="J1709" s="689">
        <v>42019</v>
      </c>
      <c r="K1709" s="378" t="s">
        <v>5023</v>
      </c>
      <c r="L1709" s="540">
        <v>387.05</v>
      </c>
      <c r="M1709" s="540">
        <v>530.9</v>
      </c>
      <c r="N1709" s="689">
        <v>41956</v>
      </c>
      <c r="O1709" s="689">
        <v>41650</v>
      </c>
      <c r="P1709" s="689">
        <v>42017</v>
      </c>
      <c r="Q1709" s="1">
        <v>380</v>
      </c>
    </row>
    <row r="1710" spans="2:17" hidden="1" outlineLevel="1">
      <c r="B1710" s="50"/>
      <c r="C1710" s="50"/>
      <c r="D1710" s="50"/>
      <c r="F1710" s="846">
        <v>42005</v>
      </c>
      <c r="G1710" s="939" t="s">
        <v>5239</v>
      </c>
      <c r="H1710" s="940">
        <v>8984</v>
      </c>
      <c r="J1710" s="689">
        <v>42023</v>
      </c>
      <c r="K1710" s="378" t="s">
        <v>5026</v>
      </c>
      <c r="L1710" s="540">
        <v>397.24</v>
      </c>
      <c r="M1710" s="540">
        <v>530.9</v>
      </c>
      <c r="N1710" s="689">
        <v>41961</v>
      </c>
      <c r="O1710" s="689">
        <v>41655</v>
      </c>
      <c r="P1710" s="689">
        <v>42020</v>
      </c>
      <c r="Q1710" s="1">
        <v>390</v>
      </c>
    </row>
    <row r="1711" spans="2:17" ht="15.75" hidden="1" customHeight="1" outlineLevel="1">
      <c r="B1711" s="50"/>
      <c r="C1711" s="50"/>
      <c r="D1711" s="50"/>
      <c r="F1711" s="950">
        <v>42026</v>
      </c>
      <c r="G1711" s="951" t="s">
        <v>4622</v>
      </c>
      <c r="H1711" s="952">
        <v>1014.16</v>
      </c>
      <c r="J1711" s="689">
        <v>42025</v>
      </c>
      <c r="K1711" s="378" t="s">
        <v>5030</v>
      </c>
      <c r="L1711" s="540">
        <v>346.3</v>
      </c>
      <c r="M1711" s="540">
        <v>479.98</v>
      </c>
      <c r="N1711" s="689">
        <v>41962</v>
      </c>
      <c r="O1711" s="689">
        <v>41657</v>
      </c>
      <c r="P1711" s="689">
        <v>42024</v>
      </c>
      <c r="Q1711" s="1">
        <v>340</v>
      </c>
    </row>
    <row r="1712" spans="2:17" ht="30" hidden="1" outlineLevel="1">
      <c r="B1712" s="50"/>
      <c r="C1712" s="50"/>
      <c r="D1712" s="50"/>
      <c r="E1712" s="225"/>
      <c r="F1712" s="950">
        <v>42026</v>
      </c>
      <c r="G1712" s="951" t="s">
        <v>3361</v>
      </c>
      <c r="H1712" s="952">
        <v>411.39</v>
      </c>
      <c r="J1712" s="811">
        <v>42026</v>
      </c>
      <c r="K1712" s="814" t="s">
        <v>5060</v>
      </c>
      <c r="L1712" s="835">
        <v>8783.5300000000007</v>
      </c>
      <c r="M1712" s="105"/>
      <c r="N1712" s="86"/>
    </row>
    <row r="1713" spans="2:18" ht="30" hidden="1" outlineLevel="1">
      <c r="B1713" s="50"/>
      <c r="C1713" s="50"/>
      <c r="D1713" s="50"/>
      <c r="E1713" s="225"/>
      <c r="F1713" s="950">
        <v>42026</v>
      </c>
      <c r="G1713" s="951" t="s">
        <v>3239</v>
      </c>
      <c r="H1713" s="952">
        <v>279.77999999999997</v>
      </c>
      <c r="J1713" s="811">
        <v>42034</v>
      </c>
      <c r="K1713" s="814" t="s">
        <v>5060</v>
      </c>
      <c r="L1713" s="835">
        <v>1705.33</v>
      </c>
      <c r="M1713" s="105"/>
      <c r="N1713" s="86"/>
      <c r="Q1713" s="2">
        <f>H1584+H1585+H1586+H1590+H1591</f>
        <v>2552.66</v>
      </c>
      <c r="R1713" s="1" t="s">
        <v>5304</v>
      </c>
    </row>
    <row r="1714" spans="2:18" hidden="1" outlineLevel="1">
      <c r="B1714" s="50"/>
      <c r="C1714" s="50"/>
      <c r="D1714" s="50"/>
      <c r="E1714" s="225"/>
      <c r="F1714" s="881"/>
      <c r="G1714" s="782"/>
      <c r="H1714" s="882"/>
      <c r="J1714" s="642"/>
      <c r="K1714" s="675"/>
      <c r="L1714" s="645"/>
      <c r="M1714" s="105"/>
      <c r="N1714" s="86"/>
      <c r="Q1714" s="2">
        <f>L1707+L1708+L1709+L1710+L1711</f>
        <v>1863.94</v>
      </c>
      <c r="R1714" s="1" t="s">
        <v>2674</v>
      </c>
    </row>
    <row r="1715" spans="2:18" ht="15.75" hidden="1" customHeight="1" outlineLevel="1">
      <c r="B1715" s="50"/>
      <c r="C1715" s="50"/>
      <c r="D1715" s="50"/>
      <c r="E1715" s="225"/>
      <c r="F1715" s="689"/>
      <c r="G1715" s="378"/>
      <c r="H1715" s="540"/>
      <c r="J1715" s="642"/>
      <c r="K1715" s="675"/>
      <c r="L1715" s="645"/>
      <c r="M1715" s="105"/>
      <c r="N1715" s="86"/>
      <c r="Q1715" s="2">
        <f>Q1713-Q1714</f>
        <v>688.7199999999998</v>
      </c>
      <c r="R1715" s="1" t="s">
        <v>5305</v>
      </c>
    </row>
    <row r="1716" spans="2:18" hidden="1" outlineLevel="1">
      <c r="B1716" s="50"/>
      <c r="C1716" s="50"/>
      <c r="D1716" s="50"/>
      <c r="F1716" s="689"/>
      <c r="G1716" s="378"/>
      <c r="H1716" s="540"/>
      <c r="J1716" s="627"/>
      <c r="K1716" s="208"/>
      <c r="L1716" s="105"/>
      <c r="M1716" s="105"/>
      <c r="N1716" s="86"/>
    </row>
    <row r="1717" spans="2:18" hidden="1" outlineLevel="1">
      <c r="B1717" s="50"/>
      <c r="C1717" s="50"/>
      <c r="D1717" s="50"/>
      <c r="E1717" s="225"/>
      <c r="F1717" s="689"/>
      <c r="G1717" s="378"/>
      <c r="H1717" s="540"/>
      <c r="J1717" s="314"/>
      <c r="K1717" s="626"/>
      <c r="L1717" s="105"/>
      <c r="M1717" s="105"/>
      <c r="N1717" s="86"/>
    </row>
    <row r="1718" spans="2:18" ht="15.75" hidden="1" customHeight="1" outlineLevel="1">
      <c r="B1718" s="50"/>
      <c r="C1718" s="50"/>
      <c r="D1718" s="50"/>
      <c r="E1718" s="225"/>
      <c r="F1718" s="894"/>
      <c r="G1718" s="760"/>
      <c r="H1718" s="761"/>
      <c r="J1718" s="314"/>
      <c r="K1718" s="626"/>
      <c r="L1718" s="105"/>
      <c r="M1718" s="105"/>
      <c r="N1718" s="86"/>
    </row>
    <row r="1719" spans="2:18" hidden="1" outlineLevel="1">
      <c r="B1719" s="50"/>
      <c r="C1719" s="50"/>
      <c r="D1719" s="50"/>
      <c r="E1719" s="225"/>
      <c r="F1719" s="633"/>
      <c r="G1719" s="760"/>
      <c r="H1719" s="638"/>
      <c r="J1719" s="314"/>
      <c r="K1719" s="626"/>
      <c r="L1719" s="105"/>
      <c r="M1719" s="105"/>
      <c r="N1719" s="86"/>
    </row>
    <row r="1720" spans="2:18" hidden="1" outlineLevel="1">
      <c r="B1720" s="50"/>
      <c r="C1720" s="50"/>
      <c r="D1720" s="50"/>
      <c r="E1720" s="225"/>
      <c r="F1720" s="881"/>
      <c r="G1720" s="782"/>
      <c r="H1720" s="882"/>
      <c r="J1720" s="314"/>
      <c r="K1720" s="626"/>
      <c r="L1720" s="105"/>
      <c r="M1720" s="105"/>
      <c r="N1720" s="86"/>
    </row>
    <row r="1721" spans="2:18" hidden="1" outlineLevel="1">
      <c r="B1721" s="50"/>
      <c r="C1721" s="50"/>
      <c r="D1721" s="50"/>
      <c r="E1721" s="225"/>
      <c r="F1721" s="689"/>
      <c r="G1721" s="378"/>
      <c r="H1721" s="540"/>
      <c r="J1721" s="314"/>
      <c r="K1721" s="626"/>
      <c r="L1721" s="105"/>
      <c r="M1721" s="105"/>
      <c r="N1721" s="86"/>
    </row>
    <row r="1722" spans="2:18" hidden="1" outlineLevel="1">
      <c r="B1722" s="50"/>
      <c r="C1722" s="50"/>
      <c r="D1722" s="50"/>
      <c r="E1722" s="225"/>
      <c r="F1722" s="689"/>
      <c r="G1722" s="378"/>
      <c r="H1722" s="540"/>
      <c r="J1722" s="628"/>
      <c r="K1722" s="625"/>
      <c r="L1722" s="50"/>
      <c r="M1722" s="50"/>
    </row>
    <row r="1723" spans="2:18" hidden="1" outlineLevel="1">
      <c r="B1723" s="50"/>
      <c r="C1723" s="50"/>
      <c r="D1723" s="50"/>
      <c r="E1723" s="225"/>
      <c r="F1723" s="897"/>
      <c r="G1723" s="358"/>
      <c r="H1723" s="690"/>
      <c r="J1723" s="628"/>
      <c r="K1723" s="625"/>
      <c r="L1723" s="50"/>
      <c r="M1723" s="50"/>
    </row>
    <row r="1724" spans="2:18" hidden="1" outlineLevel="1">
      <c r="B1724" s="50"/>
      <c r="C1724" s="50"/>
      <c r="D1724" s="50"/>
      <c r="E1724" s="225"/>
      <c r="F1724" s="642"/>
      <c r="G1724" s="724"/>
      <c r="H1724" s="645"/>
      <c r="J1724" s="319"/>
      <c r="K1724" s="50"/>
      <c r="L1724" s="50"/>
      <c r="M1724" s="50"/>
    </row>
    <row r="1725" spans="2:18" hidden="1" outlineLevel="1">
      <c r="B1725" s="50"/>
      <c r="C1725" s="50"/>
      <c r="D1725" s="50"/>
      <c r="F1725" s="369"/>
      <c r="G1725" s="358"/>
      <c r="H1725" s="741"/>
      <c r="I1725" s="619"/>
      <c r="J1725" s="50"/>
      <c r="K1725" s="50"/>
      <c r="L1725" s="50"/>
      <c r="M1725" s="50"/>
    </row>
    <row r="1726" spans="2:18" hidden="1" outlineLevel="1">
      <c r="B1726" s="50"/>
      <c r="C1726" s="50"/>
      <c r="D1726" s="50"/>
      <c r="F1726" s="757"/>
      <c r="G1726" s="758"/>
      <c r="H1726" s="699"/>
      <c r="I1726" s="619"/>
      <c r="J1726" s="50"/>
      <c r="K1726" s="50"/>
      <c r="L1726" s="50"/>
      <c r="M1726" s="50"/>
    </row>
    <row r="1727" spans="2:18" hidden="1" outlineLevel="1">
      <c r="B1727" s="50"/>
      <c r="C1727" s="50"/>
      <c r="D1727" s="50"/>
      <c r="F1727" s="642"/>
      <c r="G1727" s="724"/>
      <c r="H1727" s="645"/>
      <c r="I1727" s="225"/>
      <c r="J1727" s="50"/>
      <c r="K1727" s="50"/>
      <c r="L1727" s="50"/>
      <c r="M1727" s="50"/>
    </row>
    <row r="1728" spans="2:18" hidden="1" outlineLevel="1">
      <c r="B1728" s="50"/>
      <c r="C1728" s="50"/>
      <c r="D1728" s="50"/>
      <c r="F1728" s="642"/>
      <c r="G1728" s="579"/>
      <c r="H1728" s="316"/>
      <c r="I1728" s="225"/>
      <c r="J1728" s="50"/>
      <c r="K1728" s="50"/>
      <c r="L1728" s="50"/>
      <c r="M1728" s="50"/>
    </row>
    <row r="1729" spans="2:15" hidden="1" outlineLevel="1">
      <c r="B1729" s="83"/>
      <c r="C1729" s="83" t="s">
        <v>195</v>
      </c>
      <c r="D1729" s="84">
        <f>SUM(D1706:D1722)</f>
        <v>0</v>
      </c>
      <c r="F1729" s="311"/>
      <c r="G1729" s="538" t="s">
        <v>195</v>
      </c>
      <c r="H1729" s="578">
        <f>SUM(H1707:H1728)</f>
        <v>12352.8</v>
      </c>
      <c r="I1729" s="225"/>
      <c r="J1729" s="83"/>
      <c r="K1729" s="83" t="s">
        <v>195</v>
      </c>
      <c r="L1729" s="84">
        <f>SUM(L1707:L1722)</f>
        <v>12352.800000000001</v>
      </c>
      <c r="M1729" s="48">
        <f>SUM(M1707:M1728)</f>
        <v>2552.66</v>
      </c>
    </row>
    <row r="1730" spans="2:15" hidden="1" outlineLevel="1">
      <c r="H1730" s="2"/>
      <c r="I1730" s="225"/>
    </row>
    <row r="1731" spans="2:15" ht="15.75" hidden="1" outlineLevel="1" thickBot="1">
      <c r="B1731" s="97" t="s">
        <v>5127</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27">
        <v>83</v>
      </c>
      <c r="D1733" s="227">
        <f>D1729</f>
        <v>0</v>
      </c>
      <c r="E1733" s="227">
        <f>B1733+C1733-D1733</f>
        <v>3815</v>
      </c>
      <c r="H1733" s="13"/>
      <c r="I1733" s="13"/>
      <c r="L1733" s="13"/>
    </row>
    <row r="1734" spans="2:15" hidden="1" outlineLevel="1">
      <c r="G1734" s="630" t="s">
        <v>4080</v>
      </c>
      <c r="H1734" s="631">
        <f>H1707+H1708+H1709</f>
        <v>1663.47</v>
      </c>
    </row>
    <row r="1735" spans="2:15" hidden="1" outlineLevel="1">
      <c r="G1735" s="300" t="s">
        <v>4081</v>
      </c>
      <c r="H1735" s="632">
        <f>0</f>
        <v>0</v>
      </c>
    </row>
    <row r="1736" spans="2:15" hidden="1" outlineLevel="1">
      <c r="G1736" s="941" t="s">
        <v>5240</v>
      </c>
      <c r="H1736" s="942">
        <f>H1710</f>
        <v>8984</v>
      </c>
    </row>
    <row r="1737" spans="2:15" hidden="1" outlineLevel="1">
      <c r="G1737" s="696" t="s">
        <v>3905</v>
      </c>
      <c r="H1737" s="701">
        <f>0</f>
        <v>0</v>
      </c>
    </row>
    <row r="1738" spans="2:15" hidden="1" outlineLevel="1">
      <c r="G1738" s="640" t="s">
        <v>132</v>
      </c>
      <c r="H1738" s="641">
        <f>0</f>
        <v>0</v>
      </c>
    </row>
    <row r="1739" spans="2:15" hidden="1" outlineLevel="1">
      <c r="G1739" s="204" t="s">
        <v>4287</v>
      </c>
      <c r="H1739" s="225">
        <f>0</f>
        <v>0</v>
      </c>
    </row>
    <row r="1740" spans="2:15" hidden="1" outlineLevel="1">
      <c r="G1740" s="659" t="s">
        <v>48</v>
      </c>
      <c r="H1740" s="660">
        <f>0</f>
        <v>0</v>
      </c>
      <c r="I1740" s="2"/>
    </row>
    <row r="1741" spans="2:15" hidden="1" outlineLevel="1">
      <c r="G1741" s="182" t="s">
        <v>4424</v>
      </c>
      <c r="H1741" s="210">
        <f>0</f>
        <v>0</v>
      </c>
      <c r="I1741" s="2"/>
    </row>
    <row r="1742" spans="2:15" hidden="1" outlineLevel="1">
      <c r="G1742" s="654" t="s">
        <v>2856</v>
      </c>
      <c r="H1742" s="655">
        <f>0</f>
        <v>0</v>
      </c>
    </row>
    <row r="1743" spans="2:15" hidden="1" outlineLevel="1">
      <c r="H1743" s="2">
        <f>SUM(H1734:H1742)</f>
        <v>10647.47</v>
      </c>
      <c r="I1743" s="2"/>
    </row>
    <row r="1744" spans="2:15" collapsed="1"/>
    <row r="1745" spans="2:16">
      <c r="B1745" s="2475" t="s">
        <v>5307</v>
      </c>
      <c r="C1745" s="2475"/>
      <c r="D1745" s="2475"/>
      <c r="E1745" s="2475"/>
      <c r="F1745" s="2475"/>
      <c r="G1745" s="2475"/>
      <c r="H1745" s="2475"/>
      <c r="I1745" s="2475"/>
      <c r="J1745" s="2475"/>
      <c r="K1745" s="2475"/>
      <c r="L1745" s="2475"/>
      <c r="M1745" s="2475"/>
    </row>
    <row r="1746" spans="2:16" hidden="1" outlineLevel="1">
      <c r="B1746" s="50" t="s">
        <v>115</v>
      </c>
      <c r="C1746" s="119" t="s">
        <v>2650</v>
      </c>
      <c r="D1746" s="50" t="s">
        <v>2651</v>
      </c>
      <c r="F1746" s="2474" t="s">
        <v>1007</v>
      </c>
      <c r="G1746" s="2476"/>
      <c r="H1746" s="2474"/>
      <c r="J1746" s="2474" t="s">
        <v>1026</v>
      </c>
      <c r="K1746" s="2474"/>
      <c r="L1746" s="2474"/>
      <c r="M1746" s="105"/>
    </row>
    <row r="1747" spans="2:16" hidden="1" outlineLevel="1">
      <c r="B1747" s="642"/>
      <c r="C1747" s="724"/>
      <c r="D1747" s="645"/>
      <c r="F1747" s="735" t="s">
        <v>115</v>
      </c>
      <c r="G1747" s="955" t="s">
        <v>116</v>
      </c>
      <c r="H1747" s="739" t="s">
        <v>4</v>
      </c>
      <c r="J1747" s="627" t="s">
        <v>115</v>
      </c>
      <c r="K1747" s="104" t="s">
        <v>116</v>
      </c>
      <c r="L1747" s="899" t="s">
        <v>4</v>
      </c>
      <c r="M1747" s="105"/>
      <c r="N1747" s="842" t="s">
        <v>4836</v>
      </c>
      <c r="O1747" s="35" t="s">
        <v>4837</v>
      </c>
      <c r="P1747" s="35" t="s">
        <v>4838</v>
      </c>
    </row>
    <row r="1748" spans="2:16" hidden="1" outlineLevel="1">
      <c r="B1748" s="642"/>
      <c r="C1748" s="724"/>
      <c r="D1748" s="645"/>
      <c r="F1748" s="369">
        <v>42027</v>
      </c>
      <c r="G1748" s="909" t="s">
        <v>4530</v>
      </c>
      <c r="H1748" s="690">
        <v>330</v>
      </c>
      <c r="I1748" s="796"/>
      <c r="J1748" s="689">
        <v>42039</v>
      </c>
      <c r="K1748" s="378" t="s">
        <v>5097</v>
      </c>
      <c r="L1748" s="280">
        <v>387.05</v>
      </c>
      <c r="M1748" s="540">
        <v>530.9</v>
      </c>
      <c r="N1748" s="689">
        <v>41974</v>
      </c>
      <c r="O1748" s="689">
        <v>42034</v>
      </c>
      <c r="P1748" s="689"/>
    </row>
    <row r="1749" spans="2:16" hidden="1" outlineLevel="1">
      <c r="B1749" s="50"/>
      <c r="C1749" s="50"/>
      <c r="D1749" s="50"/>
      <c r="F1749" s="642">
        <v>42028</v>
      </c>
      <c r="G1749" s="682" t="s">
        <v>5329</v>
      </c>
      <c r="H1749" s="645">
        <v>1323.26</v>
      </c>
      <c r="I1749" s="797"/>
      <c r="J1749" s="689">
        <v>42048</v>
      </c>
      <c r="K1749" s="378" t="s">
        <v>5111</v>
      </c>
      <c r="L1749" s="280">
        <v>254.64</v>
      </c>
      <c r="M1749" s="540">
        <v>530.9</v>
      </c>
      <c r="N1749" s="689">
        <v>41980</v>
      </c>
      <c r="O1749" s="689">
        <v>42039</v>
      </c>
      <c r="P1749" s="689"/>
    </row>
    <row r="1750" spans="2:16" ht="30" hidden="1" outlineLevel="1">
      <c r="B1750" s="50"/>
      <c r="C1750" s="50"/>
      <c r="D1750" s="50"/>
      <c r="F1750" s="369">
        <v>42034</v>
      </c>
      <c r="G1750" s="909" t="s">
        <v>5385</v>
      </c>
      <c r="H1750" s="690">
        <v>250</v>
      </c>
      <c r="I1750" s="797"/>
      <c r="J1750" s="811">
        <v>42062</v>
      </c>
      <c r="K1750" s="814" t="s">
        <v>2993</v>
      </c>
      <c r="L1750" s="835">
        <v>5440.27</v>
      </c>
      <c r="M1750" s="365"/>
      <c r="N1750" s="689"/>
      <c r="O1750" s="280"/>
      <c r="P1750" s="280"/>
    </row>
    <row r="1751" spans="2:16" hidden="1" outlineLevel="1">
      <c r="B1751" s="50"/>
      <c r="C1751" s="50"/>
      <c r="D1751" s="50"/>
      <c r="F1751" s="633">
        <v>42035</v>
      </c>
      <c r="G1751" s="898" t="s">
        <v>5352</v>
      </c>
      <c r="H1751" s="635">
        <v>2396</v>
      </c>
      <c r="I1751" s="796"/>
      <c r="J1751" s="689"/>
      <c r="K1751" s="378"/>
      <c r="L1751" s="378"/>
      <c r="M1751" s="365"/>
      <c r="N1751" s="689"/>
      <c r="O1751" s="280"/>
      <c r="P1751" s="280"/>
    </row>
    <row r="1752" spans="2:16" ht="15.75" hidden="1" customHeight="1" outlineLevel="1">
      <c r="B1752" s="50"/>
      <c r="C1752" s="50"/>
      <c r="D1752" s="50"/>
      <c r="F1752" s="369">
        <v>42037</v>
      </c>
      <c r="G1752" s="909" t="s">
        <v>5385</v>
      </c>
      <c r="H1752" s="690">
        <v>240</v>
      </c>
      <c r="I1752" s="796"/>
      <c r="J1752" s="285"/>
      <c r="K1752" s="378"/>
      <c r="L1752" s="378"/>
      <c r="M1752" s="365"/>
    </row>
    <row r="1753" spans="2:16" hidden="1" outlineLevel="1">
      <c r="B1753" s="50"/>
      <c r="C1753" s="50"/>
      <c r="D1753" s="50"/>
      <c r="E1753" s="225"/>
      <c r="F1753" s="642">
        <v>42039</v>
      </c>
      <c r="G1753" s="682" t="s">
        <v>5329</v>
      </c>
      <c r="H1753" s="645">
        <v>300</v>
      </c>
      <c r="J1753" s="285"/>
      <c r="K1753" s="675"/>
      <c r="L1753" s="645"/>
      <c r="M1753" s="105"/>
    </row>
    <row r="1754" spans="2:16" ht="15.75" hidden="1" customHeight="1" outlineLevel="1">
      <c r="B1754" s="50"/>
      <c r="C1754" s="50"/>
      <c r="D1754" s="50"/>
      <c r="E1754" s="225"/>
      <c r="F1754" s="369">
        <v>42043</v>
      </c>
      <c r="G1754" s="909" t="s">
        <v>5385</v>
      </c>
      <c r="H1754" s="690">
        <v>215</v>
      </c>
      <c r="I1754" s="399"/>
      <c r="J1754" s="642"/>
      <c r="K1754" s="675"/>
      <c r="L1754" s="645"/>
      <c r="M1754" s="105"/>
      <c r="N1754" s="86"/>
    </row>
    <row r="1755" spans="2:16" hidden="1" outlineLevel="1">
      <c r="B1755" s="50"/>
      <c r="C1755" s="50"/>
      <c r="D1755" s="50"/>
      <c r="E1755" s="225"/>
      <c r="F1755" s="642">
        <v>42046</v>
      </c>
      <c r="G1755" s="682" t="s">
        <v>1074</v>
      </c>
      <c r="H1755" s="645">
        <v>600</v>
      </c>
      <c r="J1755" s="642"/>
      <c r="K1755" s="675"/>
      <c r="L1755" s="645"/>
      <c r="M1755" s="105"/>
      <c r="N1755" s="86"/>
    </row>
    <row r="1756" spans="2:16" ht="15.75" hidden="1" customHeight="1" outlineLevel="1">
      <c r="B1756" s="50"/>
      <c r="C1756" s="50"/>
      <c r="D1756" s="50"/>
      <c r="E1756" s="225"/>
      <c r="F1756" s="633">
        <v>42049</v>
      </c>
      <c r="G1756" s="898" t="s">
        <v>122</v>
      </c>
      <c r="H1756" s="635">
        <v>277.7</v>
      </c>
      <c r="J1756" s="642"/>
      <c r="K1756" s="675"/>
      <c r="L1756" s="645"/>
      <c r="M1756" s="105"/>
      <c r="N1756" s="86"/>
    </row>
    <row r="1757" spans="2:16" hidden="1" outlineLevel="1">
      <c r="B1757" s="50"/>
      <c r="C1757" s="50"/>
      <c r="D1757" s="50"/>
      <c r="F1757" s="642">
        <v>42051</v>
      </c>
      <c r="G1757" s="682" t="s">
        <v>1074</v>
      </c>
      <c r="H1757" s="645">
        <v>150</v>
      </c>
      <c r="J1757" s="627"/>
      <c r="K1757" s="208"/>
      <c r="L1757" s="105"/>
      <c r="M1757" s="105"/>
      <c r="N1757" s="86"/>
    </row>
    <row r="1758" spans="2:16" hidden="1" outlineLevel="1">
      <c r="B1758" s="50"/>
      <c r="C1758" s="50"/>
      <c r="D1758" s="50"/>
      <c r="F1758" s="642"/>
      <c r="G1758" s="579"/>
      <c r="H1758" s="316"/>
      <c r="I1758" s="225"/>
      <c r="J1758" s="50"/>
      <c r="K1758" s="50"/>
      <c r="L1758" s="50"/>
      <c r="M1758" s="50"/>
    </row>
    <row r="1759" spans="2:16" hidden="1" outlineLevel="1">
      <c r="B1759" s="83"/>
      <c r="C1759" s="83" t="s">
        <v>195</v>
      </c>
      <c r="D1759" s="84">
        <f>SUM(D1747:D1757)</f>
        <v>0</v>
      </c>
      <c r="F1759" s="311"/>
      <c r="G1759" s="538" t="s">
        <v>195</v>
      </c>
      <c r="H1759" s="578">
        <f>SUM(H1748:H1758)</f>
        <v>6081.96</v>
      </c>
      <c r="I1759" s="225"/>
      <c r="J1759" s="83"/>
      <c r="K1759" s="83" t="s">
        <v>195</v>
      </c>
      <c r="L1759" s="84">
        <f>SUM(L1748:L1757)</f>
        <v>6081.9600000000009</v>
      </c>
      <c r="M1759" s="48">
        <f>SUM(M1748:M1758)</f>
        <v>1061.8</v>
      </c>
    </row>
    <row r="1760" spans="2:16" hidden="1" outlineLevel="1">
      <c r="I1760" s="225"/>
    </row>
    <row r="1761" spans="2:16" ht="15.75" hidden="1" outlineLevel="1" thickBot="1">
      <c r="B1761" s="97" t="s">
        <v>5309</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27">
        <v>85</v>
      </c>
      <c r="D1763" s="227">
        <f>D1759</f>
        <v>0</v>
      </c>
      <c r="E1763" s="227">
        <f>B1763+C1763-D1763</f>
        <v>846</v>
      </c>
      <c r="H1763" s="13"/>
      <c r="I1763" s="13"/>
      <c r="L1763" s="13"/>
    </row>
    <row r="1764" spans="2:16" hidden="1" outlineLevel="1">
      <c r="G1764" s="630" t="s">
        <v>4080</v>
      </c>
      <c r="H1764" s="631">
        <f>0</f>
        <v>0</v>
      </c>
    </row>
    <row r="1765" spans="2:16" hidden="1" outlineLevel="1">
      <c r="G1765" s="300" t="s">
        <v>4081</v>
      </c>
      <c r="H1765" s="632">
        <f>H1751+H1756</f>
        <v>2673.7</v>
      </c>
    </row>
    <row r="1766" spans="2:16" hidden="1" outlineLevel="1">
      <c r="G1766" s="696" t="s">
        <v>3905</v>
      </c>
      <c r="H1766" s="701">
        <f>0</f>
        <v>0</v>
      </c>
    </row>
    <row r="1767" spans="2:16" hidden="1" outlineLevel="1">
      <c r="G1767" s="640" t="s">
        <v>132</v>
      </c>
      <c r="H1767" s="641">
        <f>H1749+H1753+H1755+H1757</f>
        <v>2373.2600000000002</v>
      </c>
    </row>
    <row r="1768" spans="2:16" hidden="1" outlineLevel="1">
      <c r="G1768" s="204" t="s">
        <v>4287</v>
      </c>
      <c r="H1768" s="225">
        <f>0</f>
        <v>0</v>
      </c>
    </row>
    <row r="1769" spans="2:16" hidden="1" outlineLevel="1">
      <c r="G1769" s="659" t="s">
        <v>48</v>
      </c>
      <c r="H1769" s="660">
        <f>0</f>
        <v>0</v>
      </c>
      <c r="I1769" s="2"/>
    </row>
    <row r="1770" spans="2:16" hidden="1" outlineLevel="1">
      <c r="G1770" s="182" t="s">
        <v>4424</v>
      </c>
      <c r="H1770" s="210">
        <f>H1748+H1750+H1752+H1754</f>
        <v>1035</v>
      </c>
      <c r="I1770" s="2"/>
    </row>
    <row r="1771" spans="2:16" hidden="1" outlineLevel="1">
      <c r="G1771" s="654" t="s">
        <v>5126</v>
      </c>
      <c r="H1771" s="655">
        <f>0</f>
        <v>0</v>
      </c>
    </row>
    <row r="1772" spans="2:16" hidden="1" outlineLevel="1">
      <c r="H1772" s="2">
        <f>SUM(H1764:H1771)</f>
        <v>6081.96</v>
      </c>
      <c r="I1772" s="2"/>
    </row>
    <row r="1773" spans="2:16" collapsed="1"/>
    <row r="1774" spans="2:16">
      <c r="B1774" s="2475" t="s">
        <v>5308</v>
      </c>
      <c r="C1774" s="2475"/>
      <c r="D1774" s="2475"/>
      <c r="E1774" s="2475"/>
      <c r="F1774" s="2475"/>
      <c r="G1774" s="2475"/>
      <c r="H1774" s="2475"/>
      <c r="I1774" s="2475"/>
      <c r="J1774" s="2475"/>
      <c r="K1774" s="2475"/>
      <c r="L1774" s="2475"/>
      <c r="M1774" s="2475"/>
    </row>
    <row r="1775" spans="2:16" hidden="1" outlineLevel="1">
      <c r="B1775" s="50" t="s">
        <v>115</v>
      </c>
      <c r="C1775" s="119" t="s">
        <v>2650</v>
      </c>
      <c r="D1775" s="50" t="s">
        <v>2651</v>
      </c>
      <c r="F1775" s="2474" t="s">
        <v>4608</v>
      </c>
      <c r="G1775" s="2476"/>
      <c r="H1775" s="2474"/>
      <c r="J1775" s="2474" t="s">
        <v>1026</v>
      </c>
      <c r="K1775" s="2474"/>
      <c r="L1775" s="2474"/>
      <c r="M1775" s="105"/>
    </row>
    <row r="1776" spans="2:16" hidden="1" outlineLevel="1">
      <c r="B1776" s="327"/>
      <c r="C1776" s="379"/>
      <c r="D1776" s="241"/>
      <c r="F1776" s="735" t="s">
        <v>115</v>
      </c>
      <c r="G1776" s="628" t="s">
        <v>116</v>
      </c>
      <c r="H1776" s="739" t="s">
        <v>4</v>
      </c>
      <c r="J1776" s="103" t="s">
        <v>115</v>
      </c>
      <c r="K1776" s="104" t="s">
        <v>116</v>
      </c>
      <c r="L1776" s="105" t="s">
        <v>4</v>
      </c>
      <c r="M1776" s="105"/>
      <c r="N1776" s="842" t="s">
        <v>4836</v>
      </c>
      <c r="O1776" s="35" t="s">
        <v>4837</v>
      </c>
      <c r="P1776" s="35" t="s">
        <v>4838</v>
      </c>
    </row>
    <row r="1777" spans="2:16" hidden="1" outlineLevel="1">
      <c r="B1777" s="50"/>
      <c r="C1777" s="50"/>
      <c r="D1777" s="50"/>
      <c r="F1777" s="950"/>
      <c r="G1777" s="951"/>
      <c r="H1777" s="952"/>
      <c r="J1777" s="689"/>
      <c r="K1777" s="378"/>
      <c r="L1777" s="540"/>
      <c r="M1777" s="540"/>
      <c r="N1777" s="689"/>
      <c r="O1777" s="689"/>
      <c r="P1777" s="689"/>
    </row>
    <row r="1778" spans="2:16" hidden="1" outlineLevel="1">
      <c r="B1778" s="50"/>
      <c r="C1778" s="50"/>
      <c r="D1778" s="50"/>
      <c r="F1778" s="950"/>
      <c r="G1778" s="951"/>
      <c r="H1778" s="952"/>
      <c r="J1778" s="689"/>
      <c r="K1778" s="378"/>
      <c r="L1778" s="540"/>
      <c r="M1778" s="540"/>
      <c r="N1778" s="689"/>
      <c r="O1778" s="689"/>
      <c r="P1778" s="689"/>
    </row>
    <row r="1779" spans="2:16" hidden="1" outlineLevel="1">
      <c r="B1779" s="50"/>
      <c r="C1779" s="50"/>
      <c r="D1779" s="50"/>
      <c r="F1779" s="369"/>
      <c r="G1779" s="358"/>
      <c r="H1779" s="741"/>
      <c r="I1779" s="619"/>
      <c r="J1779" s="50"/>
      <c r="K1779" s="50"/>
      <c r="L1779" s="50"/>
      <c r="M1779" s="50"/>
    </row>
    <row r="1780" spans="2:16" hidden="1" outlineLevel="1">
      <c r="B1780" s="50"/>
      <c r="C1780" s="50"/>
      <c r="D1780" s="50"/>
      <c r="F1780" s="757"/>
      <c r="G1780" s="758"/>
      <c r="H1780" s="699"/>
      <c r="I1780" s="619"/>
      <c r="J1780" s="50"/>
      <c r="K1780" s="50"/>
      <c r="L1780" s="50"/>
      <c r="M1780" s="50"/>
    </row>
    <row r="1781" spans="2:16" hidden="1" outlineLevel="1">
      <c r="B1781" s="50"/>
      <c r="C1781" s="50"/>
      <c r="D1781" s="50"/>
      <c r="F1781" s="642"/>
      <c r="G1781" s="724"/>
      <c r="H1781" s="645"/>
      <c r="I1781" s="225"/>
      <c r="J1781" s="50"/>
      <c r="K1781" s="50"/>
      <c r="L1781" s="50"/>
      <c r="M1781" s="50"/>
    </row>
    <row r="1782" spans="2:16" hidden="1" outlineLevel="1">
      <c r="B1782" s="50"/>
      <c r="C1782" s="50"/>
      <c r="D1782" s="50"/>
      <c r="F1782" s="642"/>
      <c r="G1782" s="579"/>
      <c r="H1782" s="316"/>
      <c r="I1782" s="225"/>
      <c r="J1782" s="50"/>
      <c r="K1782" s="50"/>
      <c r="L1782" s="50"/>
      <c r="M1782" s="50"/>
    </row>
    <row r="1783" spans="2:16" hidden="1" outlineLevel="1">
      <c r="B1783" s="83"/>
      <c r="C1783" s="83" t="s">
        <v>195</v>
      </c>
      <c r="D1783" s="84">
        <f>SUM(D1776:D1778)</f>
        <v>0</v>
      </c>
      <c r="F1783" s="311"/>
      <c r="G1783" s="538" t="s">
        <v>195</v>
      </c>
      <c r="H1783" s="578">
        <f>SUM(H1777:H1782)</f>
        <v>0</v>
      </c>
      <c r="I1783" s="225"/>
      <c r="J1783" s="83"/>
      <c r="K1783" s="83" t="s">
        <v>195</v>
      </c>
      <c r="L1783" s="84">
        <f>SUM(L1777:L1778)</f>
        <v>0</v>
      </c>
      <c r="M1783" s="48">
        <f>SUM(M1777:M1782)</f>
        <v>0</v>
      </c>
    </row>
    <row r="1784" spans="2:16" hidden="1" outlineLevel="1">
      <c r="H1784" s="2"/>
      <c r="I1784" s="225"/>
    </row>
    <row r="1785" spans="2:16" ht="15.75" hidden="1" outlineLevel="1" thickBot="1">
      <c r="B1785" s="97" t="s">
        <v>5309</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54">
        <v>3815</v>
      </c>
      <c r="C1787" s="227"/>
      <c r="D1787" s="227">
        <f>D1783</f>
        <v>0</v>
      </c>
      <c r="E1787" s="227">
        <f>B1787+C1787-D1787</f>
        <v>3815</v>
      </c>
      <c r="H1787" s="13"/>
      <c r="I1787" s="13"/>
      <c r="L1787" s="13"/>
    </row>
    <row r="1788" spans="2:16" hidden="1" outlineLevel="1">
      <c r="G1788" s="630" t="s">
        <v>4080</v>
      </c>
      <c r="H1788" s="631">
        <v>0</v>
      </c>
    </row>
    <row r="1789" spans="2:16" hidden="1" outlineLevel="1">
      <c r="G1789" s="300" t="s">
        <v>4081</v>
      </c>
      <c r="H1789" s="632">
        <f>0</f>
        <v>0</v>
      </c>
    </row>
    <row r="1790" spans="2:16" hidden="1" outlineLevel="1">
      <c r="G1790" s="941" t="s">
        <v>5240</v>
      </c>
      <c r="H1790" s="942">
        <f>0</f>
        <v>0</v>
      </c>
    </row>
    <row r="1791" spans="2:16" hidden="1" outlineLevel="1">
      <c r="G1791" s="696" t="s">
        <v>3905</v>
      </c>
      <c r="H1791" s="701">
        <f>0</f>
        <v>0</v>
      </c>
    </row>
    <row r="1792" spans="2:16" hidden="1" outlineLevel="1">
      <c r="G1792" s="640" t="s">
        <v>132</v>
      </c>
      <c r="H1792" s="641">
        <f>0</f>
        <v>0</v>
      </c>
    </row>
    <row r="1793" spans="2:16" hidden="1" outlineLevel="1">
      <c r="G1793" s="204" t="s">
        <v>4287</v>
      </c>
      <c r="H1793" s="225">
        <f>0</f>
        <v>0</v>
      </c>
    </row>
    <row r="1794" spans="2:16" hidden="1" outlineLevel="1">
      <c r="G1794" s="659" t="s">
        <v>48</v>
      </c>
      <c r="H1794" s="660">
        <f>0</f>
        <v>0</v>
      </c>
      <c r="I1794" s="2"/>
    </row>
    <row r="1795" spans="2:16" hidden="1" outlineLevel="1">
      <c r="G1795" s="182" t="s">
        <v>4424</v>
      </c>
      <c r="H1795" s="210">
        <f>0</f>
        <v>0</v>
      </c>
      <c r="I1795" s="2"/>
    </row>
    <row r="1796" spans="2:16" hidden="1" outlineLevel="1">
      <c r="G1796" s="654" t="s">
        <v>2856</v>
      </c>
      <c r="H1796" s="655">
        <f>0</f>
        <v>0</v>
      </c>
    </row>
    <row r="1797" spans="2:16" hidden="1" outlineLevel="1">
      <c r="H1797" s="2">
        <f>SUM(H1788:H1796)</f>
        <v>0</v>
      </c>
      <c r="I1797" s="2"/>
    </row>
    <row r="1798" spans="2:16" collapsed="1"/>
    <row r="1799" spans="2:16">
      <c r="B1799" s="2475" t="s">
        <v>5493</v>
      </c>
      <c r="C1799" s="2475"/>
      <c r="D1799" s="2475"/>
      <c r="E1799" s="2475"/>
      <c r="F1799" s="2475"/>
      <c r="G1799" s="2475"/>
      <c r="H1799" s="2475"/>
      <c r="I1799" s="2475"/>
      <c r="J1799" s="2475"/>
      <c r="K1799" s="2475"/>
      <c r="L1799" s="2475"/>
      <c r="M1799" s="2475"/>
    </row>
    <row r="1800" spans="2:16" ht="15" hidden="1" customHeight="1" outlineLevel="1">
      <c r="B1800" s="50" t="s">
        <v>115</v>
      </c>
      <c r="C1800" s="119" t="s">
        <v>2650</v>
      </c>
      <c r="D1800" s="50" t="s">
        <v>2651</v>
      </c>
      <c r="F1800" s="2474" t="s">
        <v>1007</v>
      </c>
      <c r="G1800" s="2476"/>
      <c r="H1800" s="2474"/>
      <c r="J1800" s="2474" t="s">
        <v>1026</v>
      </c>
      <c r="K1800" s="2474"/>
      <c r="L1800" s="2474"/>
      <c r="M1800" s="105"/>
    </row>
    <row r="1801" spans="2:16" hidden="1" outlineLevel="1">
      <c r="B1801" s="642"/>
      <c r="C1801" s="724"/>
      <c r="D1801" s="645"/>
      <c r="F1801" s="735" t="s">
        <v>115</v>
      </c>
      <c r="G1801" s="955" t="s">
        <v>116</v>
      </c>
      <c r="H1801" s="739" t="s">
        <v>4</v>
      </c>
      <c r="J1801" s="627" t="s">
        <v>115</v>
      </c>
      <c r="K1801" s="104" t="s">
        <v>116</v>
      </c>
      <c r="L1801" s="899" t="s">
        <v>4</v>
      </c>
      <c r="M1801" s="105"/>
      <c r="N1801" s="842"/>
      <c r="O1801" s="35"/>
      <c r="P1801" s="35"/>
    </row>
    <row r="1802" spans="2:16" ht="15" hidden="1" customHeight="1" outlineLevel="1">
      <c r="B1802" s="642"/>
      <c r="C1802" s="724"/>
      <c r="D1802" s="645"/>
      <c r="F1802" s="642">
        <v>42059</v>
      </c>
      <c r="G1802" s="724" t="s">
        <v>5498</v>
      </c>
      <c r="H1802" s="645">
        <v>300</v>
      </c>
      <c r="I1802" s="796"/>
      <c r="J1802" s="811">
        <v>42096</v>
      </c>
      <c r="K1802" s="814" t="s">
        <v>2993</v>
      </c>
      <c r="L1802" s="823">
        <v>2175</v>
      </c>
      <c r="M1802" s="540"/>
      <c r="N1802" s="86"/>
    </row>
    <row r="1803" spans="2:16" ht="15" hidden="1" customHeight="1" outlineLevel="1">
      <c r="B1803" s="50"/>
      <c r="C1803" s="50"/>
      <c r="D1803" s="50"/>
      <c r="F1803" s="642">
        <v>42064</v>
      </c>
      <c r="G1803" s="682" t="s">
        <v>5525</v>
      </c>
      <c r="H1803" s="645">
        <v>600</v>
      </c>
      <c r="I1803" s="797"/>
      <c r="J1803" s="689"/>
      <c r="K1803" s="378"/>
      <c r="L1803" s="280"/>
      <c r="M1803" s="540"/>
      <c r="N1803" s="86"/>
    </row>
    <row r="1804" spans="2:16" ht="15" hidden="1" customHeight="1" outlineLevel="1">
      <c r="B1804" s="50"/>
      <c r="C1804" s="50"/>
      <c r="D1804" s="50"/>
      <c r="F1804" s="642">
        <v>42073</v>
      </c>
      <c r="G1804" s="682" t="s">
        <v>5498</v>
      </c>
      <c r="H1804" s="645">
        <v>600</v>
      </c>
      <c r="I1804" s="797"/>
      <c r="J1804" s="689"/>
      <c r="K1804" s="378"/>
      <c r="L1804" s="540"/>
      <c r="M1804" s="365"/>
      <c r="N1804" s="86"/>
    </row>
    <row r="1805" spans="2:16" ht="15" hidden="1" customHeight="1" outlineLevel="1">
      <c r="B1805" s="50"/>
      <c r="C1805" s="50"/>
      <c r="D1805" s="50"/>
      <c r="F1805" s="369">
        <v>42079</v>
      </c>
      <c r="G1805" s="909" t="s">
        <v>5569</v>
      </c>
      <c r="H1805" s="690">
        <v>675</v>
      </c>
      <c r="I1805" s="797"/>
      <c r="J1805" s="689"/>
      <c r="K1805" s="378"/>
      <c r="L1805" s="378"/>
      <c r="M1805" s="365"/>
      <c r="N1805" s="86"/>
    </row>
    <row r="1806" spans="2:16" ht="15" hidden="1" customHeight="1" outlineLevel="1">
      <c r="B1806" s="50"/>
      <c r="C1806" s="50"/>
      <c r="D1806" s="50"/>
      <c r="F1806" s="642"/>
      <c r="G1806" s="682"/>
      <c r="H1806" s="645"/>
      <c r="J1806" s="627"/>
      <c r="K1806" s="208"/>
      <c r="L1806" s="105"/>
      <c r="M1806" s="105"/>
      <c r="N1806" s="86"/>
    </row>
    <row r="1807" spans="2:16" ht="15" hidden="1" customHeight="1" outlineLevel="1">
      <c r="B1807" s="50"/>
      <c r="C1807" s="50"/>
      <c r="D1807" s="50"/>
      <c r="F1807" s="642"/>
      <c r="G1807" s="579"/>
      <c r="H1807" s="316"/>
      <c r="I1807" s="225"/>
      <c r="J1807" s="50"/>
      <c r="K1807" s="50"/>
      <c r="L1807" s="50"/>
      <c r="M1807" s="50"/>
    </row>
    <row r="1808" spans="2:16" ht="15" hidden="1" customHeight="1" outlineLevel="1">
      <c r="B1808" s="83"/>
      <c r="C1808" s="83" t="s">
        <v>195</v>
      </c>
      <c r="D1808" s="84">
        <f>SUM(D1801:D1806)</f>
        <v>0</v>
      </c>
      <c r="F1808" s="311"/>
      <c r="G1808" s="538" t="s">
        <v>195</v>
      </c>
      <c r="H1808" s="578">
        <f>SUM(H1802:H1807)</f>
        <v>2175</v>
      </c>
      <c r="I1808" s="225"/>
      <c r="J1808" s="83"/>
      <c r="K1808" s="83" t="s">
        <v>195</v>
      </c>
      <c r="L1808" s="84">
        <f>SUM(L1802:L1806)</f>
        <v>2175</v>
      </c>
      <c r="M1808" s="48">
        <f>SUM(M1802:M1807)</f>
        <v>0</v>
      </c>
    </row>
    <row r="1809" spans="2:15" ht="15" hidden="1" customHeight="1" outlineLevel="1">
      <c r="I1809" s="225"/>
    </row>
    <row r="1810" spans="2:15" ht="15.75" hidden="1" customHeight="1" outlineLevel="1" thickBot="1">
      <c r="B1810" s="97" t="s">
        <v>5495</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27">
        <v>45</v>
      </c>
      <c r="D1812" s="227">
        <f>D1808</f>
        <v>0</v>
      </c>
      <c r="E1812" s="227">
        <f>B1812+C1812-D1812</f>
        <v>891</v>
      </c>
      <c r="H1812" s="13"/>
      <c r="I1812" s="13"/>
      <c r="L1812" s="13"/>
    </row>
    <row r="1813" spans="2:15" ht="15" hidden="1" customHeight="1" outlineLevel="1">
      <c r="G1813" s="630" t="s">
        <v>4080</v>
      </c>
      <c r="H1813" s="631">
        <f>0</f>
        <v>0</v>
      </c>
    </row>
    <row r="1814" spans="2:15" ht="15" hidden="1" customHeight="1" outlineLevel="1">
      <c r="G1814" s="300" t="s">
        <v>4081</v>
      </c>
      <c r="H1814" s="632">
        <f>0</f>
        <v>0</v>
      </c>
    </row>
    <row r="1815" spans="2:15" ht="15" hidden="1" customHeight="1" outlineLevel="1">
      <c r="G1815" s="696" t="s">
        <v>3905</v>
      </c>
      <c r="H1815" s="701">
        <f>0</f>
        <v>0</v>
      </c>
      <c r="I1815" s="13"/>
    </row>
    <row r="1816" spans="2:15" ht="15" hidden="1" customHeight="1" outlineLevel="1">
      <c r="G1816" s="640" t="s">
        <v>132</v>
      </c>
      <c r="H1816" s="641">
        <f>H1802+H1803+H1804</f>
        <v>1500</v>
      </c>
    </row>
    <row r="1817" spans="2:15" ht="15" hidden="1" customHeight="1" outlineLevel="1">
      <c r="G1817" s="204" t="s">
        <v>4287</v>
      </c>
      <c r="H1817" s="225">
        <f>0</f>
        <v>0</v>
      </c>
    </row>
    <row r="1818" spans="2:15" ht="15" hidden="1" customHeight="1" outlineLevel="1">
      <c r="G1818" s="659" t="s">
        <v>48</v>
      </c>
      <c r="H1818" s="660">
        <f>0</f>
        <v>0</v>
      </c>
      <c r="I1818" s="2"/>
    </row>
    <row r="1819" spans="2:15" ht="15" hidden="1" customHeight="1" outlineLevel="1">
      <c r="G1819" s="182" t="s">
        <v>4424</v>
      </c>
      <c r="H1819" s="210">
        <f>H1805</f>
        <v>675</v>
      </c>
      <c r="I1819" s="2"/>
    </row>
    <row r="1820" spans="2:15" ht="15" hidden="1" customHeight="1" outlineLevel="1">
      <c r="G1820" s="654" t="s">
        <v>5126</v>
      </c>
      <c r="H1820" s="655">
        <f>0</f>
        <v>0</v>
      </c>
    </row>
    <row r="1821" spans="2:15" ht="15" hidden="1" customHeight="1" outlineLevel="1">
      <c r="H1821" s="2">
        <f>SUM(H1813:H1820)</f>
        <v>2175</v>
      </c>
      <c r="I1821" s="2"/>
    </row>
    <row r="1822" spans="2:15" collapsed="1"/>
    <row r="1823" spans="2:15">
      <c r="B1823" s="2475" t="s">
        <v>5494</v>
      </c>
      <c r="C1823" s="2475"/>
      <c r="D1823" s="2475"/>
      <c r="E1823" s="2475"/>
      <c r="F1823" s="2475"/>
      <c r="G1823" s="2475"/>
      <c r="H1823" s="2475"/>
      <c r="I1823" s="2475"/>
      <c r="J1823" s="2475"/>
      <c r="K1823" s="2475"/>
      <c r="L1823" s="2475"/>
      <c r="M1823" s="2475"/>
    </row>
    <row r="1824" spans="2:15" hidden="1" outlineLevel="1">
      <c r="B1824" s="50" t="s">
        <v>115</v>
      </c>
      <c r="C1824" s="119" t="s">
        <v>2650</v>
      </c>
      <c r="D1824" s="50" t="s">
        <v>2651</v>
      </c>
      <c r="F1824" s="2474" t="s">
        <v>4608</v>
      </c>
      <c r="G1824" s="2476"/>
      <c r="H1824" s="2474"/>
      <c r="J1824" s="2474" t="s">
        <v>1026</v>
      </c>
      <c r="K1824" s="2474"/>
      <c r="L1824" s="2474"/>
      <c r="M1824" s="105"/>
    </row>
    <row r="1825" spans="2:17" hidden="1" outlineLevel="1">
      <c r="B1825" s="327"/>
      <c r="C1825" s="379"/>
      <c r="D1825" s="241"/>
      <c r="F1825" s="735" t="s">
        <v>115</v>
      </c>
      <c r="G1825" s="628" t="s">
        <v>116</v>
      </c>
      <c r="H1825" s="739" t="s">
        <v>4</v>
      </c>
      <c r="J1825" s="103" t="s">
        <v>115</v>
      </c>
      <c r="K1825" s="104" t="s">
        <v>116</v>
      </c>
      <c r="L1825" s="105" t="s">
        <v>4</v>
      </c>
      <c r="M1825" s="105"/>
      <c r="N1825" s="842"/>
      <c r="O1825" s="35"/>
      <c r="P1825" s="35"/>
    </row>
    <row r="1826" spans="2:17" ht="30" hidden="1" outlineLevel="1">
      <c r="B1826" s="50"/>
      <c r="C1826" s="50"/>
      <c r="D1826" s="50"/>
      <c r="F1826" s="738">
        <v>42059</v>
      </c>
      <c r="G1826" s="686" t="s">
        <v>4622</v>
      </c>
      <c r="H1826" s="742">
        <v>1010.12</v>
      </c>
      <c r="J1826" s="811">
        <v>42096</v>
      </c>
      <c r="K1826" s="814" t="s">
        <v>5060</v>
      </c>
      <c r="L1826" s="823">
        <v>9224.76</v>
      </c>
      <c r="M1826" s="540"/>
      <c r="N1826" s="86"/>
      <c r="Q1826" s="86"/>
    </row>
    <row r="1827" spans="2:17" hidden="1" outlineLevel="1">
      <c r="B1827" s="50"/>
      <c r="C1827" s="50"/>
      <c r="D1827" s="50"/>
      <c r="F1827" s="738">
        <v>42059</v>
      </c>
      <c r="G1827" s="686" t="s">
        <v>3361</v>
      </c>
      <c r="H1827" s="742">
        <v>279.77999999999997</v>
      </c>
      <c r="J1827" s="689"/>
      <c r="K1827" s="378"/>
      <c r="L1827" s="540"/>
      <c r="M1827" s="540"/>
      <c r="N1827" s="86"/>
      <c r="Q1827" s="86"/>
    </row>
    <row r="1828" spans="2:17" hidden="1" outlineLevel="1">
      <c r="B1828" s="50"/>
      <c r="C1828" s="50"/>
      <c r="D1828" s="50"/>
      <c r="F1828" s="738">
        <v>42059</v>
      </c>
      <c r="G1828" s="686" t="s">
        <v>3239</v>
      </c>
      <c r="H1828" s="742">
        <v>294.86</v>
      </c>
      <c r="J1828" s="689"/>
      <c r="K1828" s="378"/>
      <c r="L1828" s="540"/>
      <c r="M1828" s="540"/>
      <c r="N1828" s="86"/>
      <c r="Q1828" s="86"/>
    </row>
    <row r="1829" spans="2:17" hidden="1" outlineLevel="1">
      <c r="B1829" s="50"/>
      <c r="C1829" s="50"/>
      <c r="D1829" s="50"/>
      <c r="F1829" s="683">
        <v>42061</v>
      </c>
      <c r="G1829" s="989" t="s">
        <v>5496</v>
      </c>
      <c r="H1829" s="657">
        <v>2150</v>
      </c>
      <c r="J1829" s="689"/>
      <c r="K1829" s="378"/>
      <c r="L1829" s="540"/>
      <c r="M1829" s="540"/>
      <c r="N1829" s="86"/>
      <c r="Q1829" s="86"/>
    </row>
    <row r="1830" spans="2:17" ht="15.75" hidden="1" customHeight="1" outlineLevel="1">
      <c r="B1830" s="50"/>
      <c r="C1830" s="50"/>
      <c r="D1830" s="50"/>
      <c r="F1830" s="894">
        <v>42071</v>
      </c>
      <c r="G1830" s="634" t="s">
        <v>5559</v>
      </c>
      <c r="H1830" s="635">
        <v>80</v>
      </c>
      <c r="J1830" s="689"/>
      <c r="K1830" s="378"/>
      <c r="L1830" s="540"/>
      <c r="M1830" s="540"/>
      <c r="N1830" s="86"/>
      <c r="Q1830" s="86"/>
    </row>
    <row r="1831" spans="2:17" hidden="1" outlineLevel="1">
      <c r="B1831" s="50"/>
      <c r="C1831" s="50"/>
      <c r="D1831" s="50"/>
      <c r="E1831" s="225"/>
      <c r="F1831" s="894">
        <v>42075</v>
      </c>
      <c r="G1831" s="634" t="s">
        <v>247</v>
      </c>
      <c r="H1831" s="635">
        <v>1692</v>
      </c>
      <c r="J1831" s="642"/>
      <c r="K1831" s="675"/>
      <c r="L1831" s="645"/>
      <c r="M1831" s="105"/>
      <c r="N1831" s="86"/>
      <c r="Q1831" s="86"/>
    </row>
    <row r="1832" spans="2:17" ht="15.75" hidden="1" customHeight="1" outlineLevel="1">
      <c r="B1832" s="50"/>
      <c r="C1832" s="50"/>
      <c r="D1832" s="50"/>
      <c r="E1832" s="225"/>
      <c r="F1832" s="681">
        <v>42077</v>
      </c>
      <c r="G1832" s="675" t="s">
        <v>5565</v>
      </c>
      <c r="H1832" s="990">
        <v>3000</v>
      </c>
      <c r="J1832" s="642"/>
      <c r="K1832" s="675"/>
      <c r="L1832" s="645"/>
      <c r="M1832" s="105"/>
      <c r="N1832" s="86"/>
      <c r="Q1832" s="2"/>
    </row>
    <row r="1833" spans="2:17" hidden="1" outlineLevel="1">
      <c r="B1833" s="50"/>
      <c r="C1833" s="50"/>
      <c r="D1833" s="50"/>
      <c r="E1833" s="225"/>
      <c r="F1833" s="894">
        <v>42078</v>
      </c>
      <c r="G1833" s="634" t="s">
        <v>247</v>
      </c>
      <c r="H1833" s="635">
        <v>718</v>
      </c>
      <c r="J1833" s="642"/>
      <c r="K1833" s="675"/>
      <c r="L1833" s="645"/>
      <c r="M1833" s="105"/>
      <c r="N1833" s="86"/>
      <c r="Q1833" s="2"/>
    </row>
    <row r="1834" spans="2:17" hidden="1" outlineLevel="1">
      <c r="B1834" s="50"/>
      <c r="C1834" s="50"/>
      <c r="D1834" s="50"/>
      <c r="F1834" s="642"/>
      <c r="G1834" s="724"/>
      <c r="H1834" s="645"/>
      <c r="I1834" s="225"/>
      <c r="J1834" s="50"/>
      <c r="K1834" s="50"/>
      <c r="L1834" s="50"/>
      <c r="M1834" s="50"/>
    </row>
    <row r="1835" spans="2:17" hidden="1" outlineLevel="1">
      <c r="B1835" s="50"/>
      <c r="C1835" s="50"/>
      <c r="D1835" s="50"/>
      <c r="F1835" s="642"/>
      <c r="G1835" s="579"/>
      <c r="H1835" s="316"/>
      <c r="I1835" s="225"/>
      <c r="J1835" s="50"/>
      <c r="K1835" s="50"/>
      <c r="L1835" s="50"/>
      <c r="M1835" s="50"/>
    </row>
    <row r="1836" spans="2:17" hidden="1" outlineLevel="1">
      <c r="B1836" s="83"/>
      <c r="C1836" s="83" t="s">
        <v>195</v>
      </c>
      <c r="D1836" s="84">
        <f>SUM(D1825:D1833)</f>
        <v>0</v>
      </c>
      <c r="F1836" s="311"/>
      <c r="G1836" s="538" t="s">
        <v>195</v>
      </c>
      <c r="H1836" s="578">
        <f>SUM(H1826:H1835)</f>
        <v>9224.76</v>
      </c>
      <c r="I1836" s="225"/>
      <c r="J1836" s="83"/>
      <c r="K1836" s="83" t="s">
        <v>195</v>
      </c>
      <c r="L1836" s="84">
        <f>SUM(L1826:L1833)</f>
        <v>9224.76</v>
      </c>
      <c r="M1836" s="48">
        <f>SUM(M1826:M1835)</f>
        <v>0</v>
      </c>
    </row>
    <row r="1837" spans="2:17" hidden="1" outlineLevel="1">
      <c r="H1837" s="2"/>
      <c r="I1837" s="225"/>
    </row>
    <row r="1838" spans="2:17" ht="15.75" hidden="1" outlineLevel="1" thickBot="1">
      <c r="B1838" s="97" t="s">
        <v>5495</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54">
        <v>3815</v>
      </c>
      <c r="C1840" s="227">
        <v>254</v>
      </c>
      <c r="D1840" s="227">
        <f>D1836</f>
        <v>0</v>
      </c>
      <c r="E1840" s="227">
        <f>B1840+C1840-D1840</f>
        <v>4069</v>
      </c>
      <c r="H1840" s="13"/>
      <c r="I1840" s="13"/>
      <c r="L1840" s="13"/>
    </row>
    <row r="1841" spans="2:16" hidden="1" outlineLevel="1">
      <c r="G1841" s="630" t="s">
        <v>4080</v>
      </c>
      <c r="H1841" s="631">
        <f>H1826+H1827+H1828</f>
        <v>1584.7600000000002</v>
      </c>
    </row>
    <row r="1842" spans="2:16" hidden="1" outlineLevel="1">
      <c r="G1842" s="300" t="s">
        <v>4081</v>
      </c>
      <c r="H1842" s="632">
        <f>H1830+H1831+H1833</f>
        <v>2490</v>
      </c>
    </row>
    <row r="1843" spans="2:16" hidden="1" outlineLevel="1">
      <c r="G1843" s="941" t="s">
        <v>5566</v>
      </c>
      <c r="H1843" s="942">
        <f>H1832</f>
        <v>3000</v>
      </c>
    </row>
    <row r="1844" spans="2:16" hidden="1" outlineLevel="1">
      <c r="G1844" s="640" t="s">
        <v>3905</v>
      </c>
      <c r="H1844" s="641">
        <f>0</f>
        <v>0</v>
      </c>
    </row>
    <row r="1845" spans="2:16" hidden="1" outlineLevel="1">
      <c r="G1845" s="978" t="s">
        <v>5497</v>
      </c>
      <c r="H1845" s="979">
        <f>H1829</f>
        <v>2150</v>
      </c>
    </row>
    <row r="1846" spans="2:16" hidden="1" outlineLevel="1">
      <c r="G1846" s="640" t="s">
        <v>132</v>
      </c>
      <c r="H1846" s="641">
        <f>0</f>
        <v>0</v>
      </c>
    </row>
    <row r="1847" spans="2:16" hidden="1" outlineLevel="1">
      <c r="G1847" s="204" t="s">
        <v>4287</v>
      </c>
      <c r="H1847" s="225">
        <f>0</f>
        <v>0</v>
      </c>
    </row>
    <row r="1848" spans="2:16" hidden="1" outlineLevel="1">
      <c r="G1848" s="659" t="s">
        <v>48</v>
      </c>
      <c r="H1848" s="660">
        <f>0</f>
        <v>0</v>
      </c>
      <c r="I1848" s="2"/>
    </row>
    <row r="1849" spans="2:16" hidden="1" outlineLevel="1">
      <c r="G1849" s="182" t="s">
        <v>4424</v>
      </c>
      <c r="H1849" s="210">
        <f>0</f>
        <v>0</v>
      </c>
      <c r="I1849" s="2"/>
    </row>
    <row r="1850" spans="2:16" hidden="1" outlineLevel="1">
      <c r="G1850" s="654" t="s">
        <v>2856</v>
      </c>
      <c r="H1850" s="655">
        <f>0</f>
        <v>0</v>
      </c>
    </row>
    <row r="1851" spans="2:16" hidden="1" outlineLevel="1">
      <c r="H1851" s="2">
        <f>SUM(H1841:H1850)</f>
        <v>9224.76</v>
      </c>
      <c r="I1851" s="2"/>
    </row>
    <row r="1852" spans="2:16" collapsed="1"/>
    <row r="1853" spans="2:16">
      <c r="B1853" s="2475" t="s">
        <v>5582</v>
      </c>
      <c r="C1853" s="2475"/>
      <c r="D1853" s="2475"/>
      <c r="E1853" s="2475"/>
      <c r="F1853" s="2475"/>
      <c r="G1853" s="2475"/>
      <c r="H1853" s="2475"/>
      <c r="I1853" s="2475"/>
      <c r="J1853" s="2475"/>
      <c r="K1853" s="2475"/>
      <c r="L1853" s="2475"/>
      <c r="M1853" s="2475"/>
    </row>
    <row r="1854" spans="2:16" ht="15" hidden="1" customHeight="1" outlineLevel="1">
      <c r="B1854" s="268" t="s">
        <v>115</v>
      </c>
      <c r="C1854" s="997" t="s">
        <v>2650</v>
      </c>
      <c r="D1854" s="268" t="s">
        <v>2651</v>
      </c>
      <c r="F1854" s="2474" t="s">
        <v>1007</v>
      </c>
      <c r="G1854" s="2476"/>
      <c r="H1854" s="2474"/>
      <c r="J1854" s="2474" t="s">
        <v>1026</v>
      </c>
      <c r="K1854" s="2474"/>
      <c r="L1854" s="2474"/>
      <c r="M1854" s="105"/>
    </row>
    <row r="1855" spans="2:16" ht="15" hidden="1" customHeight="1" outlineLevel="1">
      <c r="B1855" s="998">
        <v>42094</v>
      </c>
      <c r="C1855" s="280" t="s">
        <v>3565</v>
      </c>
      <c r="D1855" s="280">
        <v>300</v>
      </c>
      <c r="F1855" s="735" t="s">
        <v>115</v>
      </c>
      <c r="G1855" s="955" t="s">
        <v>116</v>
      </c>
      <c r="H1855" s="739" t="s">
        <v>4</v>
      </c>
      <c r="J1855" s="627" t="s">
        <v>115</v>
      </c>
      <c r="K1855" s="1017" t="s">
        <v>116</v>
      </c>
      <c r="L1855" s="899" t="s">
        <v>4</v>
      </c>
      <c r="M1855" s="105"/>
      <c r="N1855" s="842"/>
      <c r="O1855" s="35"/>
      <c r="P1855" s="35"/>
    </row>
    <row r="1856" spans="2:16" ht="30" hidden="1" outlineLevel="1">
      <c r="B1856" s="642"/>
      <c r="C1856" s="724"/>
      <c r="D1856" s="645"/>
      <c r="F1856" s="633">
        <v>42084</v>
      </c>
      <c r="G1856" s="898" t="s">
        <v>5578</v>
      </c>
      <c r="H1856" s="635">
        <v>10000</v>
      </c>
      <c r="J1856" s="608">
        <v>42119</v>
      </c>
      <c r="K1856" s="840" t="s">
        <v>2993</v>
      </c>
      <c r="L1856" s="613">
        <v>578.99</v>
      </c>
      <c r="M1856" s="540"/>
      <c r="N1856" s="86"/>
    </row>
    <row r="1857" spans="2:14" ht="30" hidden="1" outlineLevel="1">
      <c r="B1857" s="50"/>
      <c r="C1857" s="50"/>
      <c r="D1857" s="50"/>
      <c r="F1857" s="633">
        <v>42084</v>
      </c>
      <c r="G1857" s="898" t="s">
        <v>5578</v>
      </c>
      <c r="H1857" s="635">
        <v>1540</v>
      </c>
      <c r="J1857" s="608">
        <v>42124</v>
      </c>
      <c r="K1857" s="840" t="s">
        <v>2993</v>
      </c>
      <c r="L1857" s="613">
        <v>20000</v>
      </c>
      <c r="M1857" s="540"/>
      <c r="N1857" s="86"/>
    </row>
    <row r="1858" spans="2:14" ht="15" hidden="1" customHeight="1" outlineLevel="1">
      <c r="B1858" s="50"/>
      <c r="C1858" s="50"/>
      <c r="D1858" s="50"/>
      <c r="F1858" s="996">
        <v>42087</v>
      </c>
      <c r="G1858" s="724" t="s">
        <v>5598</v>
      </c>
      <c r="H1858" s="645">
        <v>300</v>
      </c>
      <c r="I1858" s="796">
        <v>810</v>
      </c>
      <c r="J1858" s="689"/>
      <c r="K1858" s="378"/>
      <c r="L1858" s="540"/>
      <c r="M1858" s="365"/>
      <c r="N1858" s="86"/>
    </row>
    <row r="1859" spans="2:14" ht="15" hidden="1" customHeight="1" outlineLevel="1">
      <c r="B1859" s="50"/>
      <c r="C1859" s="50"/>
      <c r="D1859" s="50"/>
      <c r="F1859" s="738">
        <v>42087</v>
      </c>
      <c r="G1859" s="686" t="s">
        <v>3361</v>
      </c>
      <c r="H1859" s="742">
        <v>302.81</v>
      </c>
      <c r="I1859" s="796">
        <v>11.24</v>
      </c>
      <c r="J1859" s="689"/>
      <c r="K1859" s="378"/>
      <c r="L1859" s="378"/>
      <c r="M1859" s="365"/>
      <c r="N1859" s="86"/>
    </row>
    <row r="1860" spans="2:14" ht="15.75" hidden="1" customHeight="1" outlineLevel="1">
      <c r="B1860" s="50"/>
      <c r="C1860" s="50"/>
      <c r="D1860" s="50"/>
      <c r="F1860" s="738">
        <v>42087</v>
      </c>
      <c r="G1860" s="686" t="s">
        <v>3239</v>
      </c>
      <c r="H1860" s="742">
        <v>279.77999999999997</v>
      </c>
      <c r="I1860" s="796">
        <f>SUM(I1858:I1859)</f>
        <v>821.24</v>
      </c>
      <c r="J1860" s="285"/>
      <c r="K1860" s="378"/>
      <c r="L1860" s="378"/>
      <c r="M1860" s="365"/>
      <c r="N1860" s="86"/>
    </row>
    <row r="1861" spans="2:14" ht="15.75" hidden="1" customHeight="1" outlineLevel="1">
      <c r="B1861" s="50"/>
      <c r="C1861" s="50"/>
      <c r="D1861" s="50"/>
      <c r="F1861" s="738">
        <v>42087</v>
      </c>
      <c r="G1861" s="686" t="s">
        <v>4622</v>
      </c>
      <c r="H1861" s="742">
        <v>1010.12</v>
      </c>
      <c r="I1861" s="796">
        <f>I1860*1.8%</f>
        <v>14.782320000000002</v>
      </c>
      <c r="J1861" s="285"/>
      <c r="K1861" s="378"/>
      <c r="L1861" s="378"/>
      <c r="M1861" s="365"/>
    </row>
    <row r="1862" spans="2:14" ht="30" hidden="1" outlineLevel="1">
      <c r="B1862" s="50"/>
      <c r="C1862" s="50"/>
      <c r="D1862" s="50"/>
      <c r="F1862" s="689">
        <v>42090</v>
      </c>
      <c r="G1862" s="624" t="s">
        <v>5601</v>
      </c>
      <c r="H1862" s="540">
        <v>821.24</v>
      </c>
      <c r="I1862" s="1">
        <f>SUM(I1860:I1861)</f>
        <v>836.02232000000004</v>
      </c>
      <c r="J1862" s="285"/>
      <c r="K1862" s="378"/>
      <c r="L1862" s="378"/>
      <c r="M1862" s="365"/>
    </row>
    <row r="1863" spans="2:14" ht="30" hidden="1" outlineLevel="1">
      <c r="B1863" s="50"/>
      <c r="C1863" s="50"/>
      <c r="D1863" s="50"/>
      <c r="F1863" s="689">
        <v>42090</v>
      </c>
      <c r="G1863" s="624" t="s">
        <v>5602</v>
      </c>
      <c r="H1863" s="540">
        <v>751.24</v>
      </c>
      <c r="I1863" s="1">
        <v>740</v>
      </c>
      <c r="J1863" s="285"/>
      <c r="K1863" s="378"/>
      <c r="L1863" s="378"/>
      <c r="M1863" s="365"/>
    </row>
    <row r="1864" spans="2:14" ht="15.75" hidden="1" customHeight="1" outlineLevel="1">
      <c r="B1864" s="50"/>
      <c r="C1864" s="50"/>
      <c r="D1864" s="50"/>
      <c r="F1864" s="689">
        <v>42091</v>
      </c>
      <c r="G1864" s="528" t="s">
        <v>1073</v>
      </c>
      <c r="H1864" s="540">
        <v>14.78</v>
      </c>
      <c r="I1864" s="1">
        <v>11.24</v>
      </c>
      <c r="J1864" s="285"/>
      <c r="K1864" s="378"/>
      <c r="L1864" s="378"/>
      <c r="M1864" s="365"/>
    </row>
    <row r="1865" spans="2:14" ht="15.75" hidden="1" customHeight="1" outlineLevel="1">
      <c r="B1865" s="50"/>
      <c r="C1865" s="50"/>
      <c r="D1865" s="50"/>
      <c r="F1865" s="689">
        <v>42091</v>
      </c>
      <c r="G1865" s="528" t="s">
        <v>1073</v>
      </c>
      <c r="H1865" s="540">
        <v>13.52</v>
      </c>
      <c r="I1865" s="1">
        <f>SUM(I1863:I1864)</f>
        <v>751.24</v>
      </c>
      <c r="J1865" s="285"/>
      <c r="K1865" s="378"/>
      <c r="L1865" s="378"/>
      <c r="M1865" s="365"/>
    </row>
    <row r="1866" spans="2:14" ht="15" hidden="1" customHeight="1" outlineLevel="1">
      <c r="B1866" s="50"/>
      <c r="C1866" s="50"/>
      <c r="D1866" s="50"/>
      <c r="E1866" s="225"/>
      <c r="F1866" s="768">
        <v>42092</v>
      </c>
      <c r="G1866" s="909" t="s">
        <v>5604</v>
      </c>
      <c r="H1866" s="690">
        <v>260</v>
      </c>
      <c r="I1866" s="1">
        <f>I1865*1.8%</f>
        <v>13.522320000000002</v>
      </c>
      <c r="J1866" s="285"/>
      <c r="K1866" s="675"/>
      <c r="L1866" s="645"/>
      <c r="M1866" s="316"/>
    </row>
    <row r="1867" spans="2:14" ht="15.75" hidden="1" customHeight="1" outlineLevel="1">
      <c r="B1867" s="50"/>
      <c r="C1867" s="50"/>
      <c r="D1867" s="50"/>
      <c r="E1867" s="225"/>
      <c r="F1867" s="768">
        <v>42100</v>
      </c>
      <c r="G1867" s="909" t="s">
        <v>5113</v>
      </c>
      <c r="H1867" s="690">
        <v>325</v>
      </c>
      <c r="I1867" s="399">
        <f>I1865+I1866</f>
        <v>764.76232000000005</v>
      </c>
      <c r="J1867" s="642"/>
      <c r="K1867" s="675"/>
      <c r="L1867" s="645"/>
      <c r="M1867" s="977"/>
      <c r="N1867" s="86"/>
    </row>
    <row r="1868" spans="2:14" ht="15" hidden="1" customHeight="1" outlineLevel="1">
      <c r="B1868" s="50"/>
      <c r="C1868" s="50"/>
      <c r="D1868" s="50"/>
      <c r="E1868" s="225"/>
      <c r="F1868" s="1021">
        <v>42101</v>
      </c>
      <c r="G1868" s="724" t="s">
        <v>5678</v>
      </c>
      <c r="H1868" s="645">
        <v>600</v>
      </c>
      <c r="I1868" s="399">
        <f>I1862+I1867</f>
        <v>1600.7846400000001</v>
      </c>
      <c r="J1868" s="642"/>
      <c r="K1868" s="675"/>
      <c r="L1868" s="645"/>
      <c r="M1868" s="105"/>
      <c r="N1868" s="86"/>
    </row>
    <row r="1869" spans="2:14" ht="15.75" hidden="1" customHeight="1" outlineLevel="1">
      <c r="B1869" s="50"/>
      <c r="C1869" s="50"/>
      <c r="D1869" s="50"/>
      <c r="E1869" s="225"/>
      <c r="F1869" s="768">
        <v>42104</v>
      </c>
      <c r="G1869" s="909" t="s">
        <v>5681</v>
      </c>
      <c r="H1869" s="690">
        <v>523</v>
      </c>
      <c r="J1869" s="642"/>
      <c r="K1869" s="675"/>
      <c r="L1869" s="645"/>
      <c r="M1869" s="105"/>
      <c r="N1869" s="86"/>
    </row>
    <row r="1870" spans="2:14" ht="15.75" hidden="1" customHeight="1" outlineLevel="1">
      <c r="B1870" s="50"/>
      <c r="C1870" s="50"/>
      <c r="D1870" s="50"/>
      <c r="E1870" s="225"/>
      <c r="F1870" s="1022">
        <v>42105</v>
      </c>
      <c r="G1870" s="898" t="s">
        <v>348</v>
      </c>
      <c r="H1870" s="635">
        <v>1912</v>
      </c>
      <c r="J1870" s="642"/>
      <c r="K1870" s="675"/>
      <c r="L1870" s="645"/>
      <c r="M1870" s="1003"/>
      <c r="N1870" s="86"/>
    </row>
    <row r="1871" spans="2:14" ht="15.75" hidden="1" customHeight="1" outlineLevel="1">
      <c r="B1871" s="50"/>
      <c r="C1871" s="50"/>
      <c r="D1871" s="50"/>
      <c r="E1871" s="225"/>
      <c r="F1871" s="768">
        <v>42108</v>
      </c>
      <c r="G1871" s="909" t="s">
        <v>5681</v>
      </c>
      <c r="H1871" s="690">
        <v>523</v>
      </c>
      <c r="J1871" s="642"/>
      <c r="K1871" s="675"/>
      <c r="L1871" s="645"/>
      <c r="M1871" s="1003"/>
      <c r="N1871" s="86"/>
    </row>
    <row r="1872" spans="2:14" ht="15.75" hidden="1" customHeight="1" outlineLevel="1">
      <c r="B1872" s="50"/>
      <c r="C1872" s="50"/>
      <c r="D1872" s="50"/>
      <c r="E1872" s="225"/>
      <c r="F1872" s="1022">
        <v>42109</v>
      </c>
      <c r="G1872" s="898" t="s">
        <v>3454</v>
      </c>
      <c r="H1872" s="635">
        <v>799</v>
      </c>
      <c r="J1872" s="642"/>
      <c r="K1872" s="675"/>
      <c r="L1872" s="645"/>
      <c r="M1872" s="1003"/>
      <c r="N1872" s="86"/>
    </row>
    <row r="1873" spans="2:15" ht="15" hidden="1" customHeight="1" outlineLevel="1">
      <c r="B1873" s="50"/>
      <c r="C1873" s="50"/>
      <c r="D1873" s="50"/>
      <c r="F1873" s="1021">
        <v>42113</v>
      </c>
      <c r="G1873" s="724" t="s">
        <v>1222</v>
      </c>
      <c r="H1873" s="645">
        <v>600</v>
      </c>
      <c r="J1873" s="1004"/>
      <c r="K1873" s="1005"/>
      <c r="L1873" s="977"/>
      <c r="M1873" s="105"/>
      <c r="N1873" s="86"/>
    </row>
    <row r="1874" spans="2:15" ht="15" hidden="1" customHeight="1" outlineLevel="1">
      <c r="B1874" s="50"/>
      <c r="C1874" s="50"/>
      <c r="D1874" s="50"/>
      <c r="F1874" s="646">
        <v>42117</v>
      </c>
      <c r="G1874" s="989" t="s">
        <v>2167</v>
      </c>
      <c r="H1874" s="657">
        <v>3.5</v>
      </c>
      <c r="I1874" s="225"/>
      <c r="J1874" s="50"/>
      <c r="K1874" s="50"/>
      <c r="L1874" s="50"/>
      <c r="M1874" s="50"/>
    </row>
    <row r="1875" spans="2:15" ht="15" hidden="1" customHeight="1" outlineLevel="1">
      <c r="B1875" s="83"/>
      <c r="C1875" s="83" t="s">
        <v>195</v>
      </c>
      <c r="D1875" s="84">
        <f>SUM(D1855:D1873)</f>
        <v>300</v>
      </c>
      <c r="F1875" s="311"/>
      <c r="G1875" s="538" t="s">
        <v>195</v>
      </c>
      <c r="H1875" s="578">
        <f>SUM(H1856:H1874)</f>
        <v>20578.990000000002</v>
      </c>
      <c r="I1875" s="225"/>
      <c r="J1875" s="83"/>
      <c r="K1875" s="83" t="s">
        <v>195</v>
      </c>
      <c r="L1875" s="84">
        <f>SUM(L1856:L1873)</f>
        <v>20578.990000000002</v>
      </c>
      <c r="M1875" s="48">
        <f>SUM(M1856:M1874)</f>
        <v>0</v>
      </c>
    </row>
    <row r="1876" spans="2:15" ht="15" hidden="1" customHeight="1" outlineLevel="1">
      <c r="I1876" s="225"/>
    </row>
    <row r="1877" spans="2:15" ht="15.75" hidden="1" customHeight="1" outlineLevel="1" thickBot="1">
      <c r="B1877" s="97" t="s">
        <v>5584</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27">
        <v>169</v>
      </c>
      <c r="D1879" s="227">
        <f>D1875</f>
        <v>300</v>
      </c>
      <c r="E1879" s="227">
        <f>B1879+C1879-D1879</f>
        <v>760</v>
      </c>
      <c r="H1879" s="13"/>
      <c r="I1879" s="13"/>
      <c r="L1879" s="13"/>
    </row>
    <row r="1880" spans="2:15" ht="15" hidden="1" customHeight="1" outlineLevel="1">
      <c r="G1880" s="630" t="s">
        <v>4080</v>
      </c>
      <c r="H1880" s="631">
        <f>H1859+H1860+H1861</f>
        <v>1592.71</v>
      </c>
    </row>
    <row r="1881" spans="2:15" ht="15" hidden="1" customHeight="1" outlineLevel="1">
      <c r="G1881" s="300" t="s">
        <v>4081</v>
      </c>
      <c r="H1881" s="632">
        <f>H1856+H1857+H1870+H1872</f>
        <v>14251</v>
      </c>
    </row>
    <row r="1882" spans="2:15" ht="15" hidden="1" customHeight="1" outlineLevel="1">
      <c r="B1882" s="200"/>
      <c r="G1882" s="696" t="s">
        <v>3905</v>
      </c>
      <c r="H1882" s="701">
        <f>0</f>
        <v>0</v>
      </c>
    </row>
    <row r="1883" spans="2:15" ht="15" hidden="1" customHeight="1" outlineLevel="1">
      <c r="B1883" s="200"/>
      <c r="G1883" s="978" t="s">
        <v>5497</v>
      </c>
      <c r="H1883" s="979">
        <v>0</v>
      </c>
    </row>
    <row r="1884" spans="2:15" ht="15" hidden="1" customHeight="1" outlineLevel="1">
      <c r="G1884" s="640" t="s">
        <v>132</v>
      </c>
      <c r="H1884" s="641">
        <f>H1858+H1868+H1873</f>
        <v>1500</v>
      </c>
    </row>
    <row r="1885" spans="2:15" ht="15" hidden="1" customHeight="1" outlineLevel="1">
      <c r="G1885" s="204" t="s">
        <v>4287</v>
      </c>
      <c r="H1885" s="225">
        <f>H1862+H1863+H1864+H1865</f>
        <v>1600.78</v>
      </c>
    </row>
    <row r="1886" spans="2:15" ht="15" hidden="1" customHeight="1" outlineLevel="1">
      <c r="G1886" s="659" t="s">
        <v>48</v>
      </c>
      <c r="H1886" s="660">
        <f>0</f>
        <v>0</v>
      </c>
      <c r="I1886" s="2"/>
    </row>
    <row r="1887" spans="2:15" ht="15" hidden="1" customHeight="1" outlineLevel="1">
      <c r="G1887" s="182" t="s">
        <v>4424</v>
      </c>
      <c r="H1887" s="210">
        <f>H1866+H1867+H1869+H1871</f>
        <v>1631</v>
      </c>
      <c r="I1887" s="2"/>
    </row>
    <row r="1888" spans="2:15" ht="15" hidden="1" customHeight="1" outlineLevel="1">
      <c r="G1888" s="654" t="s">
        <v>5126</v>
      </c>
      <c r="H1888" s="655">
        <f>0</f>
        <v>0</v>
      </c>
    </row>
    <row r="1889" spans="2:17" ht="15" hidden="1" customHeight="1" outlineLevel="1">
      <c r="G1889" s="1011" t="s">
        <v>5713</v>
      </c>
      <c r="H1889" s="1012">
        <f>H1874</f>
        <v>3.5</v>
      </c>
    </row>
    <row r="1890" spans="2:17" ht="15" hidden="1" customHeight="1" outlineLevel="1">
      <c r="H1890" s="2">
        <f>SUM(H1880:H1889)</f>
        <v>20578.989999999998</v>
      </c>
      <c r="I1890" s="2"/>
    </row>
    <row r="1891" spans="2:17" collapsed="1"/>
    <row r="1892" spans="2:17">
      <c r="B1892" s="2475" t="s">
        <v>5581</v>
      </c>
      <c r="C1892" s="2475"/>
      <c r="D1892" s="2475"/>
      <c r="E1892" s="2475"/>
      <c r="F1892" s="2475"/>
      <c r="G1892" s="2475"/>
      <c r="H1892" s="2475"/>
      <c r="I1892" s="2475"/>
      <c r="J1892" s="2475"/>
      <c r="K1892" s="2475"/>
      <c r="L1892" s="2475"/>
      <c r="M1892" s="2475"/>
    </row>
    <row r="1893" spans="2:17" hidden="1" outlineLevel="1">
      <c r="B1893" s="50" t="s">
        <v>115</v>
      </c>
      <c r="C1893" s="119" t="s">
        <v>2650</v>
      </c>
      <c r="D1893" s="50" t="s">
        <v>2651</v>
      </c>
      <c r="F1893" s="2474" t="s">
        <v>4608</v>
      </c>
      <c r="G1893" s="2476"/>
      <c r="H1893" s="2474"/>
      <c r="J1893" s="2474" t="s">
        <v>1026</v>
      </c>
      <c r="K1893" s="2474"/>
      <c r="L1893" s="2474"/>
      <c r="M1893" s="105"/>
    </row>
    <row r="1894" spans="2:17" hidden="1" outlineLevel="1">
      <c r="B1894" s="327"/>
      <c r="C1894" s="379"/>
      <c r="D1894" s="241"/>
      <c r="F1894" s="735" t="s">
        <v>115</v>
      </c>
      <c r="G1894" s="628" t="s">
        <v>116</v>
      </c>
      <c r="H1894" s="739" t="s">
        <v>4</v>
      </c>
      <c r="J1894" s="103" t="s">
        <v>115</v>
      </c>
      <c r="K1894" s="104" t="s">
        <v>116</v>
      </c>
      <c r="L1894" s="105" t="s">
        <v>4</v>
      </c>
      <c r="M1894" s="105"/>
      <c r="N1894" s="842"/>
      <c r="O1894" s="35"/>
      <c r="P1894" s="35"/>
    </row>
    <row r="1895" spans="2:17" hidden="1" outlineLevel="1">
      <c r="B1895" s="50"/>
      <c r="C1895" s="50"/>
      <c r="D1895" s="50"/>
      <c r="F1895" s="738"/>
      <c r="G1895" s="686"/>
      <c r="H1895" s="742"/>
      <c r="J1895" s="689"/>
      <c r="K1895" s="378"/>
      <c r="L1895" s="540"/>
      <c r="M1895" s="540"/>
      <c r="N1895" s="86"/>
      <c r="Q1895" s="86"/>
    </row>
    <row r="1896" spans="2:17" hidden="1" outlineLevel="1">
      <c r="B1896" s="50"/>
      <c r="C1896" s="50"/>
      <c r="D1896" s="50"/>
      <c r="E1896" s="225"/>
      <c r="F1896" s="642"/>
      <c r="G1896" s="724"/>
      <c r="H1896" s="645"/>
      <c r="J1896" s="319"/>
      <c r="K1896" s="50"/>
      <c r="L1896" s="50"/>
      <c r="M1896" s="50"/>
    </row>
    <row r="1897" spans="2:17" hidden="1" outlineLevel="1">
      <c r="B1897" s="50"/>
      <c r="C1897" s="50"/>
      <c r="D1897" s="50"/>
      <c r="F1897" s="369"/>
      <c r="G1897" s="358"/>
      <c r="H1897" s="741"/>
      <c r="I1897" s="619"/>
      <c r="J1897" s="50"/>
      <c r="K1897" s="50"/>
      <c r="L1897" s="50"/>
      <c r="M1897" s="50"/>
    </row>
    <row r="1898" spans="2:17" hidden="1" outlineLevel="1">
      <c r="B1898" s="50"/>
      <c r="C1898" s="50"/>
      <c r="D1898" s="50"/>
      <c r="F1898" s="757"/>
      <c r="G1898" s="758"/>
      <c r="H1898" s="699"/>
      <c r="I1898" s="619"/>
      <c r="J1898" s="50"/>
      <c r="K1898" s="50"/>
      <c r="L1898" s="50"/>
      <c r="M1898" s="50"/>
    </row>
    <row r="1899" spans="2:17" hidden="1" outlineLevel="1">
      <c r="B1899" s="50"/>
      <c r="C1899" s="50"/>
      <c r="D1899" s="50"/>
      <c r="F1899" s="642"/>
      <c r="G1899" s="724"/>
      <c r="H1899" s="645"/>
      <c r="I1899" s="225"/>
      <c r="J1899" s="50"/>
      <c r="K1899" s="50"/>
      <c r="L1899" s="50"/>
      <c r="M1899" s="50"/>
    </row>
    <row r="1900" spans="2:17" hidden="1" outlineLevel="1">
      <c r="B1900" s="50"/>
      <c r="C1900" s="50"/>
      <c r="D1900" s="50"/>
      <c r="F1900" s="642"/>
      <c r="G1900" s="579"/>
      <c r="H1900" s="316"/>
      <c r="I1900" s="225"/>
      <c r="J1900" s="50"/>
      <c r="K1900" s="50"/>
      <c r="L1900" s="50"/>
      <c r="M1900" s="50"/>
    </row>
    <row r="1901" spans="2:17" hidden="1" outlineLevel="1">
      <c r="B1901" s="83"/>
      <c r="C1901" s="83" t="s">
        <v>195</v>
      </c>
      <c r="D1901" s="84">
        <f>SUM(D1894:D1895)</f>
        <v>0</v>
      </c>
      <c r="F1901" s="311"/>
      <c r="G1901" s="538" t="s">
        <v>195</v>
      </c>
      <c r="H1901" s="578">
        <f>SUM(H1895:H1900)</f>
        <v>0</v>
      </c>
      <c r="I1901" s="225"/>
      <c r="J1901" s="83"/>
      <c r="K1901" s="83" t="s">
        <v>195</v>
      </c>
      <c r="L1901" s="84">
        <f>SUM(L1895:L1895)</f>
        <v>0</v>
      </c>
      <c r="M1901" s="48">
        <f>SUM(M1895:M1900)</f>
        <v>0</v>
      </c>
    </row>
    <row r="1902" spans="2:17" hidden="1" outlineLevel="1">
      <c r="H1902" s="2"/>
      <c r="I1902" s="225"/>
    </row>
    <row r="1903" spans="2:17" ht="15.75" hidden="1" outlineLevel="1" thickBot="1">
      <c r="B1903" s="97" t="s">
        <v>5584</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54">
        <v>4069</v>
      </c>
      <c r="C1905" s="227"/>
      <c r="D1905" s="227">
        <f>D1901</f>
        <v>0</v>
      </c>
      <c r="E1905" s="227">
        <f>B1905+C1905-D1905</f>
        <v>4069</v>
      </c>
      <c r="H1905" s="13"/>
      <c r="I1905" s="13"/>
      <c r="L1905" s="13"/>
    </row>
    <row r="1906" spans="2:16" hidden="1" outlineLevel="1">
      <c r="G1906" s="630" t="s">
        <v>4080</v>
      </c>
      <c r="H1906" s="631">
        <f>0</f>
        <v>0</v>
      </c>
    </row>
    <row r="1907" spans="2:16" hidden="1" outlineLevel="1">
      <c r="G1907" s="300" t="s">
        <v>4081</v>
      </c>
      <c r="H1907" s="632">
        <f>0</f>
        <v>0</v>
      </c>
    </row>
    <row r="1908" spans="2:16" hidden="1" outlineLevel="1">
      <c r="G1908" s="941" t="s">
        <v>5566</v>
      </c>
      <c r="H1908" s="942">
        <f>0</f>
        <v>0</v>
      </c>
    </row>
    <row r="1909" spans="2:16" hidden="1" outlineLevel="1">
      <c r="G1909" s="640" t="s">
        <v>3905</v>
      </c>
      <c r="H1909" s="641">
        <f>0</f>
        <v>0</v>
      </c>
    </row>
    <row r="1910" spans="2:16" hidden="1" outlineLevel="1">
      <c r="G1910" s="978" t="s">
        <v>5497</v>
      </c>
      <c r="H1910" s="979">
        <f>0</f>
        <v>0</v>
      </c>
    </row>
    <row r="1911" spans="2:16" hidden="1" outlineLevel="1">
      <c r="G1911" s="640" t="s">
        <v>132</v>
      </c>
      <c r="H1911" s="641">
        <f>0</f>
        <v>0</v>
      </c>
    </row>
    <row r="1912" spans="2:16" hidden="1" outlineLevel="1">
      <c r="G1912" s="204" t="s">
        <v>4287</v>
      </c>
      <c r="H1912" s="225">
        <f>0</f>
        <v>0</v>
      </c>
    </row>
    <row r="1913" spans="2:16" hidden="1" outlineLevel="1">
      <c r="G1913" s="659" t="s">
        <v>48</v>
      </c>
      <c r="H1913" s="660">
        <f>0</f>
        <v>0</v>
      </c>
      <c r="I1913" s="2"/>
    </row>
    <row r="1914" spans="2:16" hidden="1" outlineLevel="1">
      <c r="G1914" s="182" t="s">
        <v>4424</v>
      </c>
      <c r="H1914" s="210">
        <f>0</f>
        <v>0</v>
      </c>
      <c r="I1914" s="2"/>
    </row>
    <row r="1915" spans="2:16" hidden="1" outlineLevel="1">
      <c r="G1915" s="654" t="s">
        <v>2856</v>
      </c>
      <c r="H1915" s="655">
        <f>0</f>
        <v>0</v>
      </c>
    </row>
    <row r="1916" spans="2:16" hidden="1" outlineLevel="1">
      <c r="H1916" s="2">
        <f>SUM(H1906:H1915)</f>
        <v>0</v>
      </c>
      <c r="I1916" s="2"/>
    </row>
    <row r="1917" spans="2:16" collapsed="1"/>
    <row r="1918" spans="2:16">
      <c r="B1918" s="2475" t="s">
        <v>5697</v>
      </c>
      <c r="C1918" s="2475"/>
      <c r="D1918" s="2475"/>
      <c r="E1918" s="2475"/>
      <c r="F1918" s="2475"/>
      <c r="G1918" s="2475"/>
      <c r="H1918" s="2475"/>
      <c r="I1918" s="2475"/>
      <c r="J1918" s="2475"/>
      <c r="K1918" s="2475"/>
      <c r="L1918" s="2475"/>
      <c r="M1918" s="2475"/>
    </row>
    <row r="1919" spans="2:16" ht="15" hidden="1" customHeight="1" outlineLevel="1">
      <c r="B1919" s="268" t="s">
        <v>115</v>
      </c>
      <c r="C1919" s="997" t="s">
        <v>2650</v>
      </c>
      <c r="D1919" s="268" t="s">
        <v>2651</v>
      </c>
      <c r="F1919" s="2474" t="s">
        <v>1007</v>
      </c>
      <c r="G1919" s="2476"/>
      <c r="H1919" s="2474"/>
      <c r="J1919" s="2474" t="s">
        <v>1026</v>
      </c>
      <c r="K1919" s="2474"/>
      <c r="L1919" s="2474"/>
      <c r="M1919" s="105"/>
    </row>
    <row r="1920" spans="2:16" hidden="1" outlineLevel="1">
      <c r="B1920" s="998"/>
      <c r="C1920" s="280"/>
      <c r="D1920" s="280"/>
      <c r="F1920" s="735" t="s">
        <v>115</v>
      </c>
      <c r="G1920" s="955" t="s">
        <v>116</v>
      </c>
      <c r="H1920" s="739" t="s">
        <v>4</v>
      </c>
      <c r="J1920" s="627" t="s">
        <v>115</v>
      </c>
      <c r="K1920" s="104" t="s">
        <v>116</v>
      </c>
      <c r="L1920" s="899" t="s">
        <v>4</v>
      </c>
      <c r="M1920" s="105"/>
      <c r="N1920" s="842"/>
      <c r="O1920" s="35"/>
      <c r="P1920" s="35"/>
    </row>
    <row r="1921" spans="2:14" ht="33.75" hidden="1" customHeight="1" outlineLevel="1">
      <c r="B1921" s="642"/>
      <c r="C1921" s="724"/>
      <c r="D1921" s="645"/>
      <c r="F1921" s="683">
        <v>42116</v>
      </c>
      <c r="G1921" s="989" t="s">
        <v>5496</v>
      </c>
      <c r="H1921" s="657">
        <v>2145</v>
      </c>
      <c r="J1921" s="811">
        <v>42153</v>
      </c>
      <c r="K1921" s="814" t="s">
        <v>2993</v>
      </c>
      <c r="L1921" s="835">
        <v>49338.86</v>
      </c>
      <c r="M1921" s="540"/>
      <c r="N1921" s="86"/>
    </row>
    <row r="1922" spans="2:14" ht="15" hidden="1" customHeight="1" outlineLevel="1">
      <c r="B1922" s="50"/>
      <c r="C1922" s="50"/>
      <c r="D1922" s="50"/>
      <c r="F1922" s="738">
        <v>42088</v>
      </c>
      <c r="G1922" s="686" t="s">
        <v>4622</v>
      </c>
      <c r="H1922" s="742">
        <v>1010.12</v>
      </c>
      <c r="J1922" s="689"/>
      <c r="K1922" s="378"/>
      <c r="L1922" s="280"/>
      <c r="M1922" s="540"/>
      <c r="N1922" s="86"/>
    </row>
    <row r="1923" spans="2:14" ht="15" hidden="1" customHeight="1" outlineLevel="1">
      <c r="B1923" s="50"/>
      <c r="C1923" s="50"/>
      <c r="D1923" s="50"/>
      <c r="F1923" s="738">
        <v>42088</v>
      </c>
      <c r="G1923" s="686" t="s">
        <v>3361</v>
      </c>
      <c r="H1923" s="742">
        <v>284.72000000000003</v>
      </c>
      <c r="I1923" s="796"/>
      <c r="J1923" s="689"/>
      <c r="K1923" s="378"/>
      <c r="L1923" s="540"/>
      <c r="M1923" s="365"/>
      <c r="N1923" s="86"/>
    </row>
    <row r="1924" spans="2:14" ht="15" hidden="1" customHeight="1" outlineLevel="1">
      <c r="B1924" s="50"/>
      <c r="C1924" s="50"/>
      <c r="D1924" s="50"/>
      <c r="F1924" s="738">
        <v>42088</v>
      </c>
      <c r="G1924" s="686" t="s">
        <v>3239</v>
      </c>
      <c r="H1924" s="742">
        <v>279.77999999999997</v>
      </c>
      <c r="I1924" s="796"/>
      <c r="J1924" s="689"/>
      <c r="K1924" s="378"/>
      <c r="L1924" s="378"/>
      <c r="M1924" s="365"/>
      <c r="N1924" s="86"/>
    </row>
    <row r="1925" spans="2:14" ht="15.75" hidden="1" customHeight="1" outlineLevel="1">
      <c r="B1925" s="50"/>
      <c r="C1925" s="50"/>
      <c r="D1925" s="50"/>
      <c r="F1925" s="996">
        <v>42119</v>
      </c>
      <c r="G1925" s="784" t="s">
        <v>5678</v>
      </c>
      <c r="H1925" s="645">
        <v>150</v>
      </c>
      <c r="I1925" s="796"/>
      <c r="J1925" s="285"/>
      <c r="K1925" s="378"/>
      <c r="L1925" s="378"/>
      <c r="M1925" s="365"/>
      <c r="N1925" s="86"/>
    </row>
    <row r="1926" spans="2:14" ht="15.75" hidden="1" customHeight="1" outlineLevel="1">
      <c r="B1926" s="50"/>
      <c r="C1926" s="50"/>
      <c r="D1926" s="50"/>
      <c r="F1926" s="894">
        <v>42119</v>
      </c>
      <c r="G1926" s="760" t="s">
        <v>5832</v>
      </c>
      <c r="H1926" s="635">
        <v>1181</v>
      </c>
      <c r="I1926" s="796"/>
      <c r="J1926" s="285"/>
      <c r="K1926" s="378"/>
      <c r="L1926" s="378"/>
      <c r="M1926" s="365"/>
    </row>
    <row r="1927" spans="2:14" ht="30" hidden="1" outlineLevel="1">
      <c r="B1927" s="50"/>
      <c r="C1927" s="50"/>
      <c r="D1927" s="50"/>
      <c r="F1927" s="1019">
        <v>42122</v>
      </c>
      <c r="G1927" s="1050" t="s">
        <v>5725</v>
      </c>
      <c r="H1927" s="1020">
        <v>628.20000000000005</v>
      </c>
      <c r="J1927" s="285"/>
      <c r="K1927" s="378"/>
      <c r="L1927" s="378"/>
      <c r="M1927" s="365"/>
    </row>
    <row r="1928" spans="2:14" hidden="1" outlineLevel="1">
      <c r="B1928" s="50"/>
      <c r="C1928" s="50"/>
      <c r="D1928" s="50"/>
      <c r="F1928" s="996">
        <v>42122</v>
      </c>
      <c r="G1928" s="784" t="s">
        <v>5727</v>
      </c>
      <c r="H1928" s="645">
        <v>300</v>
      </c>
      <c r="J1928" s="285"/>
      <c r="K1928" s="378"/>
      <c r="L1928" s="378"/>
      <c r="M1928" s="365"/>
    </row>
    <row r="1929" spans="2:14" ht="15.75" hidden="1" customHeight="1" outlineLevel="1">
      <c r="B1929" s="50"/>
      <c r="C1929" s="50"/>
      <c r="D1929" s="50"/>
      <c r="F1929" s="705">
        <v>42123</v>
      </c>
      <c r="G1929" s="1051" t="s">
        <v>637</v>
      </c>
      <c r="H1929" s="762">
        <v>213</v>
      </c>
      <c r="J1929" s="285"/>
      <c r="K1929" s="378"/>
      <c r="L1929" s="378"/>
      <c r="M1929" s="365"/>
    </row>
    <row r="1930" spans="2:14" ht="15.75" hidden="1" customHeight="1" outlineLevel="1">
      <c r="B1930" s="50"/>
      <c r="C1930" s="50"/>
      <c r="D1930" s="50"/>
      <c r="F1930" s="897">
        <v>42124</v>
      </c>
      <c r="G1930" s="1052" t="s">
        <v>126</v>
      </c>
      <c r="H1930" s="1053">
        <v>460</v>
      </c>
      <c r="J1930" s="285"/>
      <c r="K1930" s="378"/>
      <c r="L1930" s="378"/>
      <c r="M1930" s="365"/>
    </row>
    <row r="1931" spans="2:14" ht="15" hidden="1" customHeight="1" outlineLevel="1">
      <c r="B1931" s="50"/>
      <c r="C1931" s="50"/>
      <c r="D1931" s="50"/>
      <c r="E1931" s="225"/>
      <c r="F1931" s="897">
        <v>42124</v>
      </c>
      <c r="G1931" s="1052" t="s">
        <v>5755</v>
      </c>
      <c r="H1931" s="1053">
        <v>170</v>
      </c>
      <c r="J1931" s="285"/>
      <c r="K1931" s="675"/>
      <c r="L1931" s="645"/>
      <c r="M1931" s="316"/>
    </row>
    <row r="1932" spans="2:14" ht="15.75" hidden="1" customHeight="1" outlineLevel="1">
      <c r="B1932" s="50"/>
      <c r="C1932" s="50"/>
      <c r="D1932" s="50"/>
      <c r="E1932" s="225"/>
      <c r="F1932" s="681">
        <v>42125</v>
      </c>
      <c r="G1932" s="682" t="s">
        <v>5762</v>
      </c>
      <c r="H1932" s="645">
        <v>2115.4299999999998</v>
      </c>
      <c r="I1932" s="399"/>
      <c r="J1932" s="642"/>
      <c r="K1932" s="675"/>
      <c r="L1932" s="645"/>
      <c r="M1932" s="977"/>
      <c r="N1932" s="86"/>
    </row>
    <row r="1933" spans="2:14" ht="15" hidden="1" customHeight="1" outlineLevel="1">
      <c r="B1933" s="50"/>
      <c r="C1933" s="50"/>
      <c r="D1933" s="50"/>
      <c r="E1933" s="225"/>
      <c r="F1933" s="894">
        <v>42129</v>
      </c>
      <c r="G1933" s="760" t="s">
        <v>5774</v>
      </c>
      <c r="H1933" s="635">
        <v>4500</v>
      </c>
      <c r="I1933" s="399"/>
      <c r="J1933" s="642"/>
      <c r="K1933" s="675"/>
      <c r="L1933" s="645"/>
      <c r="M1933" s="105"/>
      <c r="N1933" s="86"/>
    </row>
    <row r="1934" spans="2:14" ht="30" hidden="1" outlineLevel="1">
      <c r="B1934" s="50"/>
      <c r="C1934" s="50"/>
      <c r="D1934" s="50"/>
      <c r="E1934" s="225"/>
      <c r="F1934" s="681">
        <v>42134</v>
      </c>
      <c r="G1934" s="1054" t="s">
        <v>5809</v>
      </c>
      <c r="H1934" s="645">
        <v>1353.94</v>
      </c>
      <c r="J1934" s="642"/>
      <c r="K1934" s="675"/>
      <c r="L1934" s="645"/>
      <c r="M1934" s="105"/>
      <c r="N1934" s="86"/>
    </row>
    <row r="1935" spans="2:14" ht="15.75" hidden="1" customHeight="1" outlineLevel="1">
      <c r="B1935" s="50"/>
      <c r="C1935" s="50"/>
      <c r="D1935" s="50"/>
      <c r="E1935" s="225"/>
      <c r="F1935" s="897">
        <v>42134</v>
      </c>
      <c r="G1935" s="1052" t="s">
        <v>5790</v>
      </c>
      <c r="H1935" s="690">
        <v>505</v>
      </c>
      <c r="I1935" s="2"/>
      <c r="J1935" s="642"/>
      <c r="K1935" s="675"/>
      <c r="L1935" s="645"/>
      <c r="M1935" s="1003"/>
      <c r="N1935" s="86"/>
    </row>
    <row r="1936" spans="2:14" ht="15.75" hidden="1" customHeight="1" outlineLevel="1">
      <c r="B1936" s="50"/>
      <c r="C1936" s="50"/>
      <c r="D1936" s="50"/>
      <c r="E1936" s="225"/>
      <c r="F1936" s="681">
        <v>42137</v>
      </c>
      <c r="G1936" s="682" t="s">
        <v>5762</v>
      </c>
      <c r="H1936" s="645">
        <v>300</v>
      </c>
      <c r="J1936" s="642"/>
      <c r="K1936" s="675"/>
      <c r="L1936" s="645"/>
      <c r="M1936" s="1003"/>
      <c r="N1936" s="86"/>
    </row>
    <row r="1937" spans="2:15" ht="15.75" hidden="1" customHeight="1" outlineLevel="1">
      <c r="B1937" s="50"/>
      <c r="C1937" s="50"/>
      <c r="D1937" s="50"/>
      <c r="E1937" s="225"/>
      <c r="F1937" s="894">
        <v>42138</v>
      </c>
      <c r="G1937" s="1055" t="s">
        <v>5813</v>
      </c>
      <c r="H1937" s="635">
        <v>32117</v>
      </c>
      <c r="J1937" s="1043"/>
      <c r="K1937" s="1044"/>
      <c r="L1937" s="1045"/>
      <c r="M1937" s="1046"/>
      <c r="N1937" s="86"/>
    </row>
    <row r="1938" spans="2:15" ht="15.75" hidden="1" customHeight="1" outlineLevel="1">
      <c r="B1938" s="50"/>
      <c r="C1938" s="50"/>
      <c r="D1938" s="50"/>
      <c r="E1938" s="225"/>
      <c r="F1938" s="897">
        <v>42138</v>
      </c>
      <c r="G1938" s="1052" t="s">
        <v>5814</v>
      </c>
      <c r="H1938" s="1053">
        <v>425</v>
      </c>
      <c r="J1938" s="642"/>
      <c r="K1938" s="675"/>
      <c r="L1938" s="645"/>
      <c r="M1938" s="316"/>
      <c r="N1938" s="86"/>
    </row>
    <row r="1939" spans="2:15" ht="15.75" hidden="1" customHeight="1" outlineLevel="1">
      <c r="B1939" s="50"/>
      <c r="C1939" s="50"/>
      <c r="D1939" s="50"/>
      <c r="E1939" s="225"/>
      <c r="F1939" s="681">
        <v>42142</v>
      </c>
      <c r="G1939" s="682" t="s">
        <v>5762</v>
      </c>
      <c r="H1939" s="645">
        <v>750</v>
      </c>
      <c r="J1939" s="642"/>
      <c r="K1939" s="675"/>
      <c r="L1939" s="645"/>
      <c r="M1939" s="316"/>
      <c r="N1939" s="86"/>
    </row>
    <row r="1940" spans="2:15" ht="30" hidden="1" outlineLevel="1">
      <c r="B1940" s="50"/>
      <c r="C1940" s="50"/>
      <c r="D1940" s="50"/>
      <c r="E1940" s="225"/>
      <c r="F1940" s="689">
        <v>42142</v>
      </c>
      <c r="G1940" s="1056" t="s">
        <v>5831</v>
      </c>
      <c r="H1940" s="540">
        <v>450.67</v>
      </c>
      <c r="I1940" s="399"/>
      <c r="J1940" s="642"/>
      <c r="K1940" s="675"/>
      <c r="L1940" s="645"/>
      <c r="M1940" s="316"/>
      <c r="N1940" s="86"/>
    </row>
    <row r="1941" spans="2:15" ht="15" hidden="1" customHeight="1" outlineLevel="1">
      <c r="B1941" s="50"/>
      <c r="C1941" s="50"/>
      <c r="D1941" s="50"/>
      <c r="F1941" s="646"/>
      <c r="G1941" s="989"/>
      <c r="H1941" s="657"/>
      <c r="I1941" s="225"/>
      <c r="J1941" s="50"/>
      <c r="K1941" s="50"/>
      <c r="L1941" s="50"/>
      <c r="M1941" s="50"/>
    </row>
    <row r="1942" spans="2:15" ht="15" hidden="1" customHeight="1" outlineLevel="1">
      <c r="B1942" s="83"/>
      <c r="C1942" s="83" t="s">
        <v>195</v>
      </c>
      <c r="D1942" s="84">
        <f>SUM(D1920:D1940)</f>
        <v>0</v>
      </c>
      <c r="F1942" s="311"/>
      <c r="G1942" s="538" t="s">
        <v>195</v>
      </c>
      <c r="H1942" s="578">
        <f>SUM(H1921:H1941)</f>
        <v>49338.86</v>
      </c>
      <c r="I1942" s="225"/>
      <c r="J1942" s="83"/>
      <c r="K1942" s="83" t="s">
        <v>195</v>
      </c>
      <c r="L1942" s="84">
        <f>SUM(L1921:L1940)</f>
        <v>49338.86</v>
      </c>
      <c r="M1942" s="48">
        <f>SUM(M1921:M1941)</f>
        <v>0</v>
      </c>
    </row>
    <row r="1943" spans="2:15" ht="15" hidden="1" customHeight="1" outlineLevel="1">
      <c r="I1943" s="225"/>
    </row>
    <row r="1944" spans="2:15" ht="15.75" hidden="1" customHeight="1" outlineLevel="1" thickBot="1">
      <c r="B1944" s="97" t="s">
        <v>5707</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27">
        <v>409</v>
      </c>
      <c r="D1946" s="227"/>
      <c r="E1946" s="227">
        <f>B1946+C1946-D1946</f>
        <v>1169</v>
      </c>
      <c r="H1946" s="13"/>
      <c r="I1946" s="13"/>
      <c r="L1946" s="13"/>
    </row>
    <row r="1947" spans="2:15" ht="15" hidden="1" customHeight="1" outlineLevel="1">
      <c r="G1947" s="630" t="s">
        <v>4080</v>
      </c>
      <c r="H1947" s="631">
        <f>H1922+H1923+H1924</f>
        <v>1574.6200000000001</v>
      </c>
    </row>
    <row r="1948" spans="2:15" ht="15" hidden="1" customHeight="1" outlineLevel="1">
      <c r="G1948" s="300" t="s">
        <v>4081</v>
      </c>
      <c r="H1948" s="632">
        <f>H1926+H1933+H1937</f>
        <v>37798</v>
      </c>
    </row>
    <row r="1949" spans="2:15" ht="15" hidden="1" customHeight="1" outlineLevel="1">
      <c r="B1949" s="200"/>
      <c r="G1949" s="696" t="s">
        <v>3905</v>
      </c>
      <c r="H1949" s="701">
        <f>0</f>
        <v>0</v>
      </c>
    </row>
    <row r="1950" spans="2:15" ht="15" hidden="1" customHeight="1" outlineLevel="1">
      <c r="B1950" s="200"/>
      <c r="G1950" s="978" t="s">
        <v>5497</v>
      </c>
      <c r="H1950" s="979">
        <f>H1921</f>
        <v>2145</v>
      </c>
    </row>
    <row r="1951" spans="2:15" ht="15" hidden="1" customHeight="1" outlineLevel="1">
      <c r="G1951" s="640" t="s">
        <v>132</v>
      </c>
      <c r="H1951" s="641">
        <f>H1925+H1928+H1932+H1934+H1936+H1939</f>
        <v>4969.37</v>
      </c>
    </row>
    <row r="1952" spans="2:15" ht="15" hidden="1" customHeight="1" outlineLevel="1">
      <c r="G1952" s="204" t="s">
        <v>4287</v>
      </c>
      <c r="H1952" s="225">
        <f>H1940</f>
        <v>450.67</v>
      </c>
    </row>
    <row r="1953" spans="2:16" ht="15" hidden="1" customHeight="1" outlineLevel="1">
      <c r="G1953" s="659" t="s">
        <v>48</v>
      </c>
      <c r="H1953" s="660">
        <f>H1929</f>
        <v>213</v>
      </c>
      <c r="I1953" s="2"/>
    </row>
    <row r="1954" spans="2:16" ht="15" hidden="1" customHeight="1" outlineLevel="1">
      <c r="G1954" s="182" t="s">
        <v>4424</v>
      </c>
      <c r="H1954" s="210">
        <f>H1930+H1931+H1935+H1938</f>
        <v>1560</v>
      </c>
      <c r="I1954" s="2"/>
    </row>
    <row r="1955" spans="2:16" ht="15" hidden="1" customHeight="1" outlineLevel="1">
      <c r="G1955" s="654" t="s">
        <v>5126</v>
      </c>
      <c r="H1955" s="655">
        <f>H1927</f>
        <v>628.20000000000005</v>
      </c>
    </row>
    <row r="1956" spans="2:16" ht="15" hidden="1" customHeight="1" outlineLevel="1">
      <c r="H1956" s="2">
        <f>SUM(H1947:H1955)</f>
        <v>49338.86</v>
      </c>
      <c r="I1956" s="2">
        <v>49338.86</v>
      </c>
    </row>
    <row r="1957" spans="2:16" collapsed="1"/>
    <row r="1958" spans="2:16">
      <c r="B1958" s="2475" t="s">
        <v>5698</v>
      </c>
      <c r="C1958" s="2475"/>
      <c r="D1958" s="2475"/>
      <c r="E1958" s="2475"/>
      <c r="F1958" s="2475"/>
      <c r="G1958" s="2475"/>
      <c r="H1958" s="2475"/>
      <c r="I1958" s="2475"/>
      <c r="J1958" s="2475"/>
      <c r="K1958" s="2475"/>
      <c r="L1958" s="2475"/>
      <c r="M1958" s="2475"/>
    </row>
    <row r="1959" spans="2:16" hidden="1" outlineLevel="1">
      <c r="B1959" s="50" t="s">
        <v>115</v>
      </c>
      <c r="C1959" s="119" t="s">
        <v>2650</v>
      </c>
      <c r="D1959" s="50" t="s">
        <v>2651</v>
      </c>
      <c r="F1959" s="2474" t="s">
        <v>4608</v>
      </c>
      <c r="G1959" s="2476"/>
      <c r="H1959" s="2474"/>
      <c r="J1959" s="2474" t="s">
        <v>1026</v>
      </c>
      <c r="K1959" s="2474"/>
      <c r="L1959" s="2474"/>
      <c r="M1959" s="105"/>
    </row>
    <row r="1960" spans="2:16" hidden="1" outlineLevel="1">
      <c r="B1960" s="327"/>
      <c r="C1960" s="379"/>
      <c r="D1960" s="241"/>
      <c r="F1960" s="735" t="s">
        <v>115</v>
      </c>
      <c r="G1960" s="628" t="s">
        <v>116</v>
      </c>
      <c r="H1960" s="739" t="s">
        <v>4</v>
      </c>
      <c r="J1960" s="103" t="s">
        <v>115</v>
      </c>
      <c r="K1960" s="104" t="s">
        <v>116</v>
      </c>
      <c r="L1960" s="105" t="s">
        <v>4</v>
      </c>
      <c r="M1960" s="105"/>
      <c r="N1960" s="842"/>
      <c r="O1960" s="35"/>
      <c r="P1960" s="35"/>
    </row>
    <row r="1961" spans="2:16" hidden="1" outlineLevel="1">
      <c r="B1961" s="50"/>
      <c r="C1961" s="50"/>
      <c r="D1961" s="50"/>
      <c r="E1961" s="225"/>
      <c r="F1961" s="689"/>
      <c r="G1961" s="378"/>
      <c r="H1961" s="540"/>
      <c r="J1961" s="314"/>
      <c r="K1961" s="626"/>
      <c r="L1961" s="105"/>
      <c r="M1961" s="105"/>
      <c r="N1961" s="86"/>
    </row>
    <row r="1962" spans="2:16" hidden="1" outlineLevel="1">
      <c r="B1962" s="50"/>
      <c r="C1962" s="50"/>
      <c r="D1962" s="50"/>
      <c r="E1962" s="225"/>
      <c r="F1962" s="689"/>
      <c r="G1962" s="378"/>
      <c r="H1962" s="540"/>
      <c r="J1962" s="628"/>
      <c r="K1962" s="625"/>
      <c r="L1962" s="50"/>
      <c r="M1962" s="50"/>
    </row>
    <row r="1963" spans="2:16" hidden="1" outlineLevel="1">
      <c r="B1963" s="50"/>
      <c r="C1963" s="50"/>
      <c r="D1963" s="50"/>
      <c r="E1963" s="225"/>
      <c r="F1963" s="897"/>
      <c r="G1963" s="358"/>
      <c r="H1963" s="690"/>
      <c r="J1963" s="628"/>
      <c r="K1963" s="625"/>
      <c r="L1963" s="50"/>
      <c r="M1963" s="50"/>
    </row>
    <row r="1964" spans="2:16" hidden="1" outlineLevel="1">
      <c r="B1964" s="50"/>
      <c r="C1964" s="50"/>
      <c r="D1964" s="50"/>
      <c r="E1964" s="225"/>
      <c r="F1964" s="642"/>
      <c r="G1964" s="724"/>
      <c r="H1964" s="645"/>
      <c r="J1964" s="319"/>
      <c r="K1964" s="50"/>
      <c r="L1964" s="50"/>
      <c r="M1964" s="50"/>
    </row>
    <row r="1965" spans="2:16" hidden="1" outlineLevel="1">
      <c r="B1965" s="50"/>
      <c r="C1965" s="50"/>
      <c r="D1965" s="50"/>
      <c r="F1965" s="369"/>
      <c r="G1965" s="358"/>
      <c r="H1965" s="741"/>
      <c r="I1965" s="619"/>
      <c r="J1965" s="50"/>
      <c r="K1965" s="50"/>
      <c r="L1965" s="50"/>
      <c r="M1965" s="50"/>
    </row>
    <row r="1966" spans="2:16" hidden="1" outlineLevel="1">
      <c r="B1966" s="50"/>
      <c r="C1966" s="50"/>
      <c r="D1966" s="50"/>
      <c r="F1966" s="757"/>
      <c r="G1966" s="758"/>
      <c r="H1966" s="699"/>
      <c r="I1966" s="619"/>
      <c r="J1966" s="50"/>
      <c r="K1966" s="50"/>
      <c r="L1966" s="50"/>
      <c r="M1966" s="50"/>
    </row>
    <row r="1967" spans="2:16" hidden="1" outlineLevel="1">
      <c r="B1967" s="50"/>
      <c r="C1967" s="50"/>
      <c r="D1967" s="50"/>
      <c r="F1967" s="642"/>
      <c r="G1967" s="724"/>
      <c r="H1967" s="645"/>
      <c r="I1967" s="225"/>
      <c r="J1967" s="50"/>
      <c r="K1967" s="50"/>
      <c r="L1967" s="50"/>
      <c r="M1967" s="50"/>
    </row>
    <row r="1968" spans="2:16" hidden="1" outlineLevel="1">
      <c r="B1968" s="50"/>
      <c r="C1968" s="50"/>
      <c r="D1968" s="50"/>
      <c r="F1968" s="642"/>
      <c r="G1968" s="579"/>
      <c r="H1968" s="316"/>
      <c r="I1968" s="225"/>
      <c r="J1968" s="50"/>
      <c r="K1968" s="50"/>
      <c r="L1968" s="50"/>
      <c r="M1968" s="50"/>
    </row>
    <row r="1969" spans="2:15" hidden="1" outlineLevel="1">
      <c r="B1969" s="83"/>
      <c r="C1969" s="83" t="s">
        <v>195</v>
      </c>
      <c r="D1969" s="84">
        <f>SUM(D1960:D1962)</f>
        <v>0</v>
      </c>
      <c r="F1969" s="311"/>
      <c r="G1969" s="538" t="s">
        <v>195</v>
      </c>
      <c r="H1969" s="578">
        <f>SUM(H1961:H1968)</f>
        <v>0</v>
      </c>
      <c r="I1969" s="225"/>
      <c r="J1969" s="83"/>
      <c r="K1969" s="83" t="s">
        <v>195</v>
      </c>
      <c r="L1969" s="84">
        <f>SUM(L1961:L1962)</f>
        <v>0</v>
      </c>
      <c r="M1969" s="48">
        <f>SUM(M1961:M1968)</f>
        <v>0</v>
      </c>
    </row>
    <row r="1970" spans="2:15" hidden="1" outlineLevel="1">
      <c r="H1970" s="2"/>
      <c r="I1970" s="225"/>
    </row>
    <row r="1971" spans="2:15" ht="15.75" hidden="1" outlineLevel="1" thickBot="1">
      <c r="B1971" s="97" t="s">
        <v>5707</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54">
        <v>4069</v>
      </c>
      <c r="C1973" s="227"/>
      <c r="D1973" s="227">
        <f>D1969</f>
        <v>0</v>
      </c>
      <c r="E1973" s="227">
        <f>B1973+C1973-D1973</f>
        <v>4069</v>
      </c>
      <c r="H1973" s="13"/>
      <c r="I1973" s="13"/>
      <c r="L1973" s="13"/>
    </row>
    <row r="1974" spans="2:15" hidden="1" outlineLevel="1">
      <c r="G1974" s="630" t="s">
        <v>4080</v>
      </c>
      <c r="H1974" s="631">
        <f>0</f>
        <v>0</v>
      </c>
      <c r="I1974" s="13"/>
    </row>
    <row r="1975" spans="2:15" hidden="1" outlineLevel="1">
      <c r="G1975" s="300" t="s">
        <v>4081</v>
      </c>
      <c r="H1975" s="632">
        <f>0</f>
        <v>0</v>
      </c>
      <c r="I1975" s="13"/>
    </row>
    <row r="1976" spans="2:15" hidden="1" outlineLevel="1">
      <c r="G1976" s="941" t="s">
        <v>5566</v>
      </c>
      <c r="H1976" s="942">
        <f>0</f>
        <v>0</v>
      </c>
    </row>
    <row r="1977" spans="2:15" hidden="1" outlineLevel="1">
      <c r="G1977" s="654" t="s">
        <v>3905</v>
      </c>
      <c r="H1977" s="655">
        <f>0</f>
        <v>0</v>
      </c>
    </row>
    <row r="1978" spans="2:15" hidden="1" outlineLevel="1">
      <c r="G1978" s="978" t="s">
        <v>5497</v>
      </c>
      <c r="H1978" s="979">
        <f>0</f>
        <v>0</v>
      </c>
    </row>
    <row r="1979" spans="2:15" hidden="1" outlineLevel="1">
      <c r="G1979" s="640" t="s">
        <v>132</v>
      </c>
      <c r="H1979" s="641">
        <f>0</f>
        <v>0</v>
      </c>
    </row>
    <row r="1980" spans="2:15" hidden="1" outlineLevel="1">
      <c r="G1980" s="204" t="s">
        <v>4287</v>
      </c>
      <c r="H1980" s="225">
        <f>0</f>
        <v>0</v>
      </c>
    </row>
    <row r="1981" spans="2:15" hidden="1" outlineLevel="1">
      <c r="G1981" s="659" t="s">
        <v>48</v>
      </c>
      <c r="H1981" s="660">
        <f>0</f>
        <v>0</v>
      </c>
      <c r="I1981" s="2"/>
    </row>
    <row r="1982" spans="2:15" hidden="1" outlineLevel="1">
      <c r="G1982" s="182" t="s">
        <v>4424</v>
      </c>
      <c r="H1982" s="210">
        <f>0</f>
        <v>0</v>
      </c>
      <c r="I1982" s="2"/>
    </row>
    <row r="1983" spans="2:15" hidden="1" outlineLevel="1">
      <c r="G1983" s="654" t="s">
        <v>2856</v>
      </c>
      <c r="H1983" s="655">
        <f>0</f>
        <v>0</v>
      </c>
    </row>
    <row r="1984" spans="2:15" hidden="1" outlineLevel="1">
      <c r="H1984" s="2">
        <f>SUM(H1974:H1983)</f>
        <v>0</v>
      </c>
      <c r="I1984" s="2"/>
    </row>
    <row r="1985" spans="2:16" collapsed="1"/>
    <row r="1986" spans="2:16">
      <c r="B1986" s="2475" t="s">
        <v>5833</v>
      </c>
      <c r="C1986" s="2475"/>
      <c r="D1986" s="2475"/>
      <c r="E1986" s="2475"/>
      <c r="F1986" s="2475"/>
      <c r="G1986" s="2475"/>
      <c r="H1986" s="2475"/>
      <c r="I1986" s="2475"/>
      <c r="J1986" s="2475"/>
      <c r="K1986" s="2475"/>
      <c r="L1986" s="2475"/>
      <c r="M1986" s="2475"/>
    </row>
    <row r="1987" spans="2:16" ht="15" hidden="1" customHeight="1" outlineLevel="1">
      <c r="B1987" s="268" t="s">
        <v>115</v>
      </c>
      <c r="C1987" s="997" t="s">
        <v>2650</v>
      </c>
      <c r="D1987" s="268" t="s">
        <v>2651</v>
      </c>
      <c r="F1987" s="2474" t="s">
        <v>1007</v>
      </c>
      <c r="G1987" s="2476"/>
      <c r="H1987" s="2474"/>
      <c r="J1987" s="2474" t="s">
        <v>1026</v>
      </c>
      <c r="K1987" s="2474"/>
      <c r="L1987" s="2474"/>
      <c r="M1987" s="105"/>
    </row>
    <row r="1988" spans="2:16" hidden="1" outlineLevel="1">
      <c r="B1988" s="998"/>
      <c r="C1988" s="280"/>
      <c r="D1988" s="280"/>
      <c r="F1988" s="735" t="s">
        <v>115</v>
      </c>
      <c r="G1988" s="955" t="s">
        <v>116</v>
      </c>
      <c r="H1988" s="739" t="s">
        <v>4</v>
      </c>
      <c r="J1988" s="627" t="s">
        <v>115</v>
      </c>
      <c r="K1988" s="104" t="s">
        <v>116</v>
      </c>
      <c r="L1988" s="899" t="s">
        <v>4</v>
      </c>
      <c r="M1988" s="105"/>
      <c r="N1988" s="842"/>
      <c r="O1988" s="35"/>
      <c r="P1988" s="35"/>
    </row>
    <row r="1989" spans="2:16" ht="30" hidden="1" outlineLevel="1">
      <c r="B1989" s="642"/>
      <c r="C1989" s="724"/>
      <c r="D1989" s="645"/>
      <c r="F1989" s="651">
        <v>42146</v>
      </c>
      <c r="G1989" s="787" t="s">
        <v>5828</v>
      </c>
      <c r="H1989" s="788">
        <v>768</v>
      </c>
      <c r="J1989" s="1072">
        <v>42179</v>
      </c>
      <c r="K1989" s="1073" t="s">
        <v>5936</v>
      </c>
      <c r="L1989" s="1074">
        <v>8881.33</v>
      </c>
      <c r="M1989" s="540"/>
      <c r="N1989" s="86"/>
    </row>
    <row r="1990" spans="2:16" ht="15" hidden="1" customHeight="1" outlineLevel="1">
      <c r="B1990" s="50"/>
      <c r="C1990" s="50"/>
      <c r="D1990" s="50"/>
      <c r="F1990" s="651">
        <v>42147</v>
      </c>
      <c r="G1990" s="787" t="s">
        <v>1170</v>
      </c>
      <c r="H1990" s="788">
        <v>432</v>
      </c>
      <c r="J1990" s="285"/>
      <c r="K1990" s="378"/>
      <c r="L1990" s="378"/>
      <c r="M1990" s="365"/>
      <c r="N1990" s="86"/>
    </row>
    <row r="1991" spans="2:16" ht="15" hidden="1" customHeight="1" outlineLevel="1">
      <c r="B1991" s="50"/>
      <c r="C1991" s="50"/>
      <c r="D1991" s="50"/>
      <c r="F1991" s="651">
        <v>42148</v>
      </c>
      <c r="G1991" s="787" t="s">
        <v>247</v>
      </c>
      <c r="H1991" s="788">
        <v>284</v>
      </c>
      <c r="I1991" s="796"/>
      <c r="J1991" s="689"/>
      <c r="K1991" s="378"/>
      <c r="L1991" s="540"/>
      <c r="M1991" s="365"/>
      <c r="N1991" s="86"/>
    </row>
    <row r="1992" spans="2:16" ht="15" hidden="1" customHeight="1" outlineLevel="1">
      <c r="B1992" s="50"/>
      <c r="C1992" s="50"/>
      <c r="D1992" s="50"/>
      <c r="F1992" s="685">
        <v>42149</v>
      </c>
      <c r="G1992" s="686" t="s">
        <v>4622</v>
      </c>
      <c r="H1992" s="742">
        <v>1055.06</v>
      </c>
      <c r="I1992" s="796"/>
      <c r="J1992" s="689"/>
      <c r="K1992" s="378"/>
      <c r="L1992" s="378"/>
      <c r="M1992" s="365"/>
      <c r="N1992" s="86"/>
    </row>
    <row r="1993" spans="2:16" ht="15.75" hidden="1" customHeight="1" outlineLevel="1">
      <c r="B1993" s="50"/>
      <c r="C1993" s="50"/>
      <c r="D1993" s="50"/>
      <c r="F1993" s="685">
        <v>42151</v>
      </c>
      <c r="G1993" s="686" t="s">
        <v>3361</v>
      </c>
      <c r="H1993" s="742">
        <v>279.77999999999997</v>
      </c>
      <c r="I1993" s="796"/>
      <c r="J1993" s="285"/>
      <c r="K1993" s="378"/>
      <c r="L1993" s="378"/>
      <c r="M1993" s="365"/>
      <c r="N1993" s="86"/>
    </row>
    <row r="1994" spans="2:16" ht="15.75" hidden="1" customHeight="1" outlineLevel="1">
      <c r="B1994" s="50"/>
      <c r="C1994" s="50"/>
      <c r="D1994" s="50"/>
      <c r="F1994" s="685">
        <v>42151</v>
      </c>
      <c r="G1994" s="686" t="s">
        <v>3239</v>
      </c>
      <c r="H1994" s="742">
        <v>279.77999999999997</v>
      </c>
      <c r="I1994" s="796"/>
      <c r="J1994" s="285"/>
      <c r="K1994" s="378"/>
      <c r="L1994" s="378"/>
      <c r="M1994" s="365"/>
    </row>
    <row r="1995" spans="2:16" hidden="1" outlineLevel="1">
      <c r="B1995" s="50"/>
      <c r="C1995" s="50"/>
      <c r="D1995" s="50"/>
      <c r="F1995" s="681">
        <v>42154</v>
      </c>
      <c r="G1995" s="682" t="s">
        <v>5762</v>
      </c>
      <c r="H1995" s="645">
        <v>300</v>
      </c>
      <c r="J1995" s="285"/>
      <c r="K1995" s="378"/>
      <c r="L1995" s="378"/>
      <c r="M1995" s="365"/>
    </row>
    <row r="1996" spans="2:16" hidden="1" outlineLevel="1">
      <c r="B1996" s="50"/>
      <c r="C1996" s="50"/>
      <c r="D1996" s="50"/>
      <c r="F1996" s="633">
        <v>42156</v>
      </c>
      <c r="G1996" s="634" t="s">
        <v>247</v>
      </c>
      <c r="H1996" s="635">
        <v>504</v>
      </c>
      <c r="J1996" s="285"/>
      <c r="K1996" s="378"/>
      <c r="L1996" s="378"/>
      <c r="M1996" s="365"/>
    </row>
    <row r="1997" spans="2:16" ht="15.75" hidden="1" customHeight="1" outlineLevel="1">
      <c r="B1997" s="50"/>
      <c r="C1997" s="50"/>
      <c r="D1997" s="50"/>
      <c r="F1997" s="897">
        <v>42168</v>
      </c>
      <c r="G1997" s="1067" t="s">
        <v>2666</v>
      </c>
      <c r="H1997" s="690">
        <v>370</v>
      </c>
      <c r="J1997" s="285"/>
      <c r="K1997" s="378"/>
      <c r="L1997" s="378"/>
      <c r="M1997" s="365"/>
    </row>
    <row r="1998" spans="2:16" ht="15.75" hidden="1" customHeight="1" outlineLevel="1">
      <c r="B1998" s="50"/>
      <c r="C1998" s="50"/>
      <c r="D1998" s="50"/>
      <c r="F1998" s="681">
        <v>42168</v>
      </c>
      <c r="G1998" s="682" t="s">
        <v>5912</v>
      </c>
      <c r="H1998" s="645">
        <v>750</v>
      </c>
      <c r="J1998" s="285"/>
      <c r="K1998" s="378"/>
      <c r="L1998" s="378"/>
      <c r="M1998" s="365"/>
    </row>
    <row r="1999" spans="2:16" ht="30" hidden="1" outlineLevel="1">
      <c r="B1999" s="50"/>
      <c r="C1999" s="50"/>
      <c r="D1999" s="50"/>
      <c r="E1999" s="225" t="s">
        <v>3117</v>
      </c>
      <c r="F1999" s="689">
        <v>42169</v>
      </c>
      <c r="G1999" s="1056" t="s">
        <v>5915</v>
      </c>
      <c r="H1999" s="540">
        <v>482.8</v>
      </c>
      <c r="I1999" s="205" t="s">
        <v>6127</v>
      </c>
      <c r="J1999" s="285"/>
      <c r="K1999" s="675"/>
      <c r="L1999" s="645"/>
      <c r="M1999" s="316"/>
    </row>
    <row r="2000" spans="2:16" ht="15.75" hidden="1" customHeight="1" outlineLevel="1">
      <c r="B2000" s="50"/>
      <c r="C2000" s="50"/>
      <c r="D2000" s="50"/>
      <c r="E2000" s="225"/>
      <c r="F2000" s="689">
        <v>42170</v>
      </c>
      <c r="G2000" s="1056" t="s">
        <v>1035</v>
      </c>
      <c r="H2000" s="540">
        <v>8.69</v>
      </c>
      <c r="J2000" s="642"/>
      <c r="K2000" s="675"/>
      <c r="L2000" s="645"/>
      <c r="M2000" s="977"/>
      <c r="N2000" s="86"/>
    </row>
    <row r="2001" spans="2:15" ht="15" hidden="1" customHeight="1" outlineLevel="1">
      <c r="B2001" s="50"/>
      <c r="C2001" s="50"/>
      <c r="D2001" s="50"/>
      <c r="E2001" s="225"/>
      <c r="F2001" s="681">
        <v>42175</v>
      </c>
      <c r="G2001" s="682" t="s">
        <v>5762</v>
      </c>
      <c r="H2001" s="645">
        <v>150</v>
      </c>
      <c r="I2001" s="399"/>
      <c r="J2001" s="642"/>
      <c r="K2001" s="675"/>
      <c r="L2001" s="645"/>
      <c r="M2001" s="105"/>
      <c r="N2001" s="86"/>
    </row>
    <row r="2002" spans="2:15" hidden="1" outlineLevel="1">
      <c r="B2002" s="50"/>
      <c r="C2002" s="50"/>
      <c r="D2002" s="50"/>
      <c r="E2002" s="225"/>
      <c r="F2002" s="681">
        <v>42176</v>
      </c>
      <c r="G2002" s="682" t="s">
        <v>5762</v>
      </c>
      <c r="H2002" s="645">
        <v>1597</v>
      </c>
      <c r="I2002" s="399"/>
      <c r="J2002" s="642"/>
      <c r="K2002" s="675"/>
      <c r="L2002" s="645"/>
      <c r="M2002" s="105"/>
      <c r="N2002" s="86"/>
    </row>
    <row r="2003" spans="2:15" ht="15.75" hidden="1" customHeight="1" outlineLevel="1">
      <c r="B2003" s="50"/>
      <c r="C2003" s="50"/>
      <c r="D2003" s="50"/>
      <c r="E2003" s="225"/>
      <c r="F2003" s="651">
        <v>42176</v>
      </c>
      <c r="G2003" s="787" t="s">
        <v>247</v>
      </c>
      <c r="H2003" s="788">
        <v>1619</v>
      </c>
      <c r="I2003" s="2"/>
      <c r="J2003" s="642"/>
      <c r="K2003" s="675"/>
      <c r="L2003" s="645"/>
      <c r="M2003" s="1003"/>
      <c r="N2003" s="86"/>
    </row>
    <row r="2004" spans="2:15" ht="15.75" hidden="1" customHeight="1" outlineLevel="1">
      <c r="B2004" s="50"/>
      <c r="C2004" s="50"/>
      <c r="D2004" s="50"/>
      <c r="E2004" s="225"/>
      <c r="F2004" s="1069">
        <v>42178</v>
      </c>
      <c r="G2004" s="1068" t="s">
        <v>5934</v>
      </c>
      <c r="H2004" s="1070">
        <v>1.22</v>
      </c>
      <c r="J2004" s="642"/>
      <c r="K2004" s="675"/>
      <c r="L2004" s="645"/>
      <c r="M2004" s="1003"/>
      <c r="N2004" s="86"/>
    </row>
    <row r="2005" spans="2:15" ht="15" hidden="1" customHeight="1" outlineLevel="1">
      <c r="B2005" s="50"/>
      <c r="C2005" s="50"/>
      <c r="D2005" s="50"/>
      <c r="F2005" s="646"/>
      <c r="G2005" s="989"/>
      <c r="H2005" s="657"/>
      <c r="I2005" s="225"/>
      <c r="J2005" s="50"/>
      <c r="K2005" s="50"/>
      <c r="L2005" s="50"/>
      <c r="M2005" s="50"/>
    </row>
    <row r="2006" spans="2:15" ht="15" hidden="1" customHeight="1" outlineLevel="1">
      <c r="B2006" s="83"/>
      <c r="C2006" s="83" t="s">
        <v>195</v>
      </c>
      <c r="D2006" s="84">
        <f>SUM(D1988:D2004)</f>
        <v>0</v>
      </c>
      <c r="F2006" s="311"/>
      <c r="G2006" s="538" t="s">
        <v>195</v>
      </c>
      <c r="H2006" s="578">
        <f>SUM(H1989:H2005)</f>
        <v>8881.33</v>
      </c>
      <c r="I2006" s="225"/>
      <c r="J2006" s="83"/>
      <c r="K2006" s="83" t="s">
        <v>195</v>
      </c>
      <c r="L2006" s="84">
        <f>SUM(L1989:L2004)</f>
        <v>8881.33</v>
      </c>
      <c r="M2006" s="48">
        <f>SUM(M1989:M2005)</f>
        <v>0</v>
      </c>
    </row>
    <row r="2007" spans="2:15" ht="15" hidden="1" customHeight="1" outlineLevel="1">
      <c r="I2007" s="225"/>
    </row>
    <row r="2008" spans="2:15" ht="15.75" hidden="1" customHeight="1" outlineLevel="1" thickBot="1">
      <c r="B2008" s="97" t="s">
        <v>5835</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27">
        <v>115</v>
      </c>
      <c r="D2010" s="227">
        <f>D2006</f>
        <v>0</v>
      </c>
      <c r="E2010" s="227">
        <f>B2010+C2010-D2010</f>
        <v>1284</v>
      </c>
      <c r="H2010" s="13"/>
      <c r="I2010" s="13"/>
      <c r="L2010" s="13"/>
    </row>
    <row r="2011" spans="2:15" ht="15" hidden="1" customHeight="1" outlineLevel="1">
      <c r="G2011" s="630" t="s">
        <v>4080</v>
      </c>
      <c r="H2011" s="631">
        <f>H1992+H1993+H1994</f>
        <v>1614.62</v>
      </c>
    </row>
    <row r="2012" spans="2:15" ht="15" hidden="1" customHeight="1" outlineLevel="1">
      <c r="G2012" s="300" t="s">
        <v>4081</v>
      </c>
      <c r="H2012" s="632">
        <f>H1996</f>
        <v>504</v>
      </c>
    </row>
    <row r="2013" spans="2:15" ht="15" hidden="1" customHeight="1" outlineLevel="1">
      <c r="B2013" s="200"/>
      <c r="G2013" s="696" t="s">
        <v>3905</v>
      </c>
      <c r="H2013" s="701">
        <f>H1989+H1990+H1991+H2003</f>
        <v>3103</v>
      </c>
    </row>
    <row r="2014" spans="2:15" ht="15" hidden="1" customHeight="1" outlineLevel="1">
      <c r="B2014" s="200"/>
      <c r="G2014" s="978" t="s">
        <v>5497</v>
      </c>
      <c r="H2014" s="979">
        <f>0</f>
        <v>0</v>
      </c>
    </row>
    <row r="2015" spans="2:15" ht="15" hidden="1" customHeight="1" outlineLevel="1">
      <c r="G2015" s="640" t="s">
        <v>132</v>
      </c>
      <c r="H2015" s="641">
        <f>H1995+H1998+H2001+H2002</f>
        <v>2797</v>
      </c>
    </row>
    <row r="2016" spans="2:15" ht="15" hidden="1" customHeight="1" outlineLevel="1">
      <c r="G2016" s="204" t="s">
        <v>4287</v>
      </c>
      <c r="H2016" s="225">
        <f>H1999+H2000</f>
        <v>491.49</v>
      </c>
    </row>
    <row r="2017" spans="2:17" ht="15" hidden="1" customHeight="1" outlineLevel="1">
      <c r="G2017" s="659" t="s">
        <v>48</v>
      </c>
      <c r="H2017" s="660">
        <v>0</v>
      </c>
      <c r="I2017" s="2"/>
    </row>
    <row r="2018" spans="2:17" ht="15" hidden="1" customHeight="1" outlineLevel="1">
      <c r="G2018" s="182" t="s">
        <v>4424</v>
      </c>
      <c r="H2018" s="210">
        <f>H1997</f>
        <v>370</v>
      </c>
      <c r="I2018" s="2"/>
    </row>
    <row r="2019" spans="2:17" ht="15" hidden="1" customHeight="1" outlineLevel="1">
      <c r="G2019" s="1068" t="s">
        <v>5935</v>
      </c>
      <c r="H2019" s="210">
        <f>H2004</f>
        <v>1.22</v>
      </c>
      <c r="I2019" s="2"/>
    </row>
    <row r="2020" spans="2:17" ht="15" hidden="1" customHeight="1" outlineLevel="1">
      <c r="G2020" s="654" t="s">
        <v>5126</v>
      </c>
      <c r="H2020" s="655">
        <v>0</v>
      </c>
    </row>
    <row r="2021" spans="2:17" ht="15" hidden="1" customHeight="1" outlineLevel="1">
      <c r="H2021" s="2">
        <f>SUM(H2011:H2020)</f>
        <v>8881.33</v>
      </c>
      <c r="I2021" s="2"/>
      <c r="J2021" s="13"/>
    </row>
    <row r="2022" spans="2:17" collapsed="1"/>
    <row r="2023" spans="2:17">
      <c r="B2023" s="2475" t="s">
        <v>5834</v>
      </c>
      <c r="C2023" s="2475"/>
      <c r="D2023" s="2475"/>
      <c r="E2023" s="2475"/>
      <c r="F2023" s="2475"/>
      <c r="G2023" s="2475"/>
      <c r="H2023" s="2475"/>
      <c r="I2023" s="2475"/>
      <c r="J2023" s="2475"/>
      <c r="K2023" s="2475"/>
      <c r="L2023" s="2475"/>
      <c r="M2023" s="2475"/>
    </row>
    <row r="2024" spans="2:17" hidden="1" outlineLevel="1">
      <c r="B2024" s="50" t="s">
        <v>115</v>
      </c>
      <c r="C2024" s="119" t="s">
        <v>2650</v>
      </c>
      <c r="D2024" s="50" t="s">
        <v>2651</v>
      </c>
      <c r="F2024" s="2474" t="s">
        <v>4608</v>
      </c>
      <c r="G2024" s="2476"/>
      <c r="H2024" s="2474"/>
      <c r="J2024" s="2474" t="s">
        <v>1026</v>
      </c>
      <c r="K2024" s="2474"/>
      <c r="L2024" s="2474"/>
      <c r="M2024" s="105"/>
    </row>
    <row r="2025" spans="2:17" hidden="1" outlineLevel="1">
      <c r="B2025" s="327"/>
      <c r="C2025" s="379"/>
      <c r="D2025" s="241"/>
      <c r="F2025" s="735" t="s">
        <v>115</v>
      </c>
      <c r="G2025" s="628" t="s">
        <v>116</v>
      </c>
      <c r="H2025" s="739" t="s">
        <v>4</v>
      </c>
      <c r="J2025" s="103" t="s">
        <v>115</v>
      </c>
      <c r="K2025" s="104" t="s">
        <v>116</v>
      </c>
      <c r="L2025" s="105" t="s">
        <v>4</v>
      </c>
      <c r="M2025" s="105"/>
      <c r="N2025" s="842"/>
      <c r="O2025" s="35"/>
      <c r="P2025" s="35"/>
    </row>
    <row r="2026" spans="2:17" ht="30" hidden="1" outlineLevel="1">
      <c r="B2026" s="50"/>
      <c r="C2026" s="50"/>
      <c r="D2026" s="50"/>
      <c r="F2026" s="327">
        <v>42159</v>
      </c>
      <c r="G2026" s="1056" t="s">
        <v>5919</v>
      </c>
      <c r="H2026" s="540">
        <v>787.34</v>
      </c>
      <c r="I2026" s="399"/>
      <c r="J2026" s="1072">
        <v>42179</v>
      </c>
      <c r="K2026" s="1073" t="s">
        <v>5060</v>
      </c>
      <c r="L2026" s="1074">
        <v>245.36</v>
      </c>
      <c r="M2026" s="540"/>
      <c r="N2026" s="86"/>
      <c r="Q2026" s="86"/>
    </row>
    <row r="2027" spans="2:17" ht="30" hidden="1" outlineLevel="1">
      <c r="B2027" s="50"/>
      <c r="C2027" s="50"/>
      <c r="D2027" s="50"/>
      <c r="E2027" s="1" t="s">
        <v>2778</v>
      </c>
      <c r="F2027" s="689">
        <v>42164</v>
      </c>
      <c r="G2027" s="1056" t="s">
        <v>5903</v>
      </c>
      <c r="H2027" s="540">
        <v>482.8</v>
      </c>
      <c r="I2027" s="1100" t="s">
        <v>6244</v>
      </c>
      <c r="J2027" s="811">
        <v>42186</v>
      </c>
      <c r="K2027" s="814" t="s">
        <v>5060</v>
      </c>
      <c r="L2027" s="876">
        <v>30000</v>
      </c>
      <c r="M2027" s="540"/>
      <c r="N2027" s="86"/>
      <c r="Q2027" s="86"/>
    </row>
    <row r="2028" spans="2:17" hidden="1" outlineLevel="1">
      <c r="B2028" s="50"/>
      <c r="C2028" s="50"/>
      <c r="D2028" s="50"/>
      <c r="F2028" s="689">
        <v>42165</v>
      </c>
      <c r="G2028" s="1056" t="s">
        <v>1035</v>
      </c>
      <c r="H2028" s="540">
        <f>H2027*1.8%</f>
        <v>8.6904000000000003</v>
      </c>
      <c r="I2028" s="399"/>
      <c r="J2028" s="689"/>
      <c r="K2028" s="378"/>
      <c r="L2028" s="540"/>
      <c r="M2028" s="540"/>
      <c r="N2028" s="86"/>
      <c r="Q2028" s="86"/>
    </row>
    <row r="2029" spans="2:17" ht="30" hidden="1" outlineLevel="1">
      <c r="B2029" s="50"/>
      <c r="C2029" s="50"/>
      <c r="D2029" s="50"/>
      <c r="E2029" s="1" t="s">
        <v>3117</v>
      </c>
      <c r="F2029" s="689">
        <v>42164</v>
      </c>
      <c r="G2029" s="1056" t="s">
        <v>5902</v>
      </c>
      <c r="H2029" s="540">
        <v>491.89</v>
      </c>
      <c r="I2029" s="1100" t="s">
        <v>6126</v>
      </c>
      <c r="J2029" s="689"/>
      <c r="K2029" s="378"/>
      <c r="L2029" s="540"/>
      <c r="M2029" s="540"/>
      <c r="N2029" s="86"/>
      <c r="Q2029" s="86"/>
    </row>
    <row r="2030" spans="2:17" ht="45" hidden="1" outlineLevel="1">
      <c r="B2030" s="50"/>
      <c r="C2030" s="50"/>
      <c r="D2030" s="50"/>
      <c r="E2030" s="1" t="s">
        <v>2778</v>
      </c>
      <c r="F2030" s="763">
        <v>42166</v>
      </c>
      <c r="G2030" s="1116" t="s">
        <v>5901</v>
      </c>
      <c r="H2030" s="765">
        <v>482.8</v>
      </c>
      <c r="I2030" s="1100" t="s">
        <v>6266</v>
      </c>
      <c r="J2030" s="689"/>
      <c r="K2030" s="378"/>
      <c r="L2030" s="540"/>
      <c r="M2030" s="540"/>
      <c r="N2030" s="86"/>
      <c r="Q2030" s="86"/>
    </row>
    <row r="2031" spans="2:17" ht="45" hidden="1" outlineLevel="1">
      <c r="B2031" s="50"/>
      <c r="C2031" s="50"/>
      <c r="D2031" s="50"/>
      <c r="E2031" s="1" t="s">
        <v>3117</v>
      </c>
      <c r="F2031" s="763">
        <v>42166</v>
      </c>
      <c r="G2031" s="1116" t="s">
        <v>5900</v>
      </c>
      <c r="H2031" s="765">
        <v>482.8</v>
      </c>
      <c r="I2031" s="1100" t="s">
        <v>6267</v>
      </c>
      <c r="J2031" s="689"/>
      <c r="K2031" s="378"/>
      <c r="L2031" s="540"/>
      <c r="M2031" s="540"/>
      <c r="N2031" s="86"/>
      <c r="Q2031" s="86"/>
    </row>
    <row r="2032" spans="2:17" hidden="1" outlineLevel="1">
      <c r="B2032" s="50"/>
      <c r="C2032" s="50"/>
      <c r="D2032" s="50"/>
      <c r="E2032" s="225"/>
      <c r="F2032" s="763">
        <v>42167</v>
      </c>
      <c r="G2032" s="1116" t="s">
        <v>1035</v>
      </c>
      <c r="H2032" s="765">
        <v>8.69</v>
      </c>
      <c r="I2032" s="399"/>
      <c r="J2032" s="642"/>
      <c r="K2032" s="675"/>
      <c r="L2032" s="645"/>
      <c r="M2032" s="105"/>
      <c r="N2032" s="86"/>
      <c r="Q2032" s="86"/>
    </row>
    <row r="2033" spans="2:17" ht="15.75" hidden="1" customHeight="1" outlineLevel="1">
      <c r="B2033" s="50"/>
      <c r="C2033" s="50"/>
      <c r="D2033" s="50"/>
      <c r="E2033" s="225"/>
      <c r="F2033" s="763">
        <v>42167</v>
      </c>
      <c r="G2033" s="1116" t="s">
        <v>1035</v>
      </c>
      <c r="H2033" s="765">
        <v>8.69</v>
      </c>
      <c r="J2033" s="642"/>
      <c r="K2033" s="675"/>
      <c r="L2033" s="645"/>
      <c r="M2033" s="105"/>
      <c r="N2033" s="86"/>
      <c r="Q2033" s="2"/>
    </row>
    <row r="2034" spans="2:17" hidden="1" outlineLevel="1">
      <c r="B2034" s="50"/>
      <c r="C2034" s="50"/>
      <c r="D2034" s="50"/>
      <c r="E2034" s="225"/>
      <c r="F2034" s="894">
        <v>42168</v>
      </c>
      <c r="G2034" s="634" t="s">
        <v>5914</v>
      </c>
      <c r="H2034" s="635">
        <v>26418</v>
      </c>
      <c r="J2034" s="642"/>
      <c r="K2034" s="675"/>
      <c r="L2034" s="645"/>
      <c r="M2034" s="105"/>
      <c r="N2034" s="86"/>
      <c r="Q2034" s="2"/>
    </row>
    <row r="2035" spans="2:17" ht="15.75" hidden="1" customHeight="1" outlineLevel="1">
      <c r="B2035" s="50"/>
      <c r="C2035" s="50"/>
      <c r="D2035" s="50"/>
      <c r="E2035" s="225"/>
      <c r="F2035" s="894">
        <v>42173</v>
      </c>
      <c r="G2035" s="634" t="s">
        <v>5924</v>
      </c>
      <c r="H2035" s="635">
        <v>595</v>
      </c>
      <c r="J2035" s="642"/>
      <c r="K2035" s="675"/>
      <c r="L2035" s="645"/>
      <c r="M2035" s="105"/>
      <c r="N2035" s="86"/>
      <c r="Q2035" s="2"/>
    </row>
    <row r="2036" spans="2:17" hidden="1" outlineLevel="1">
      <c r="B2036" s="50"/>
      <c r="C2036" s="50"/>
      <c r="D2036" s="50"/>
      <c r="F2036" s="897">
        <v>42175</v>
      </c>
      <c r="G2036" s="358" t="s">
        <v>5930</v>
      </c>
      <c r="H2036" s="690">
        <v>475</v>
      </c>
      <c r="J2036" s="627"/>
      <c r="K2036" s="208"/>
      <c r="L2036" s="105"/>
      <c r="M2036" s="105"/>
      <c r="N2036" s="86"/>
    </row>
    <row r="2037" spans="2:17" hidden="1" outlineLevel="1">
      <c r="B2037" s="50"/>
      <c r="C2037" s="50"/>
      <c r="D2037" s="50"/>
      <c r="E2037" s="225"/>
      <c r="F2037" s="1069">
        <v>42178</v>
      </c>
      <c r="G2037" s="1068" t="s">
        <v>5934</v>
      </c>
      <c r="H2037" s="1070">
        <v>3.66</v>
      </c>
      <c r="J2037" s="314"/>
      <c r="K2037" s="626"/>
      <c r="L2037" s="105"/>
      <c r="M2037" s="105"/>
      <c r="N2037" s="86"/>
    </row>
    <row r="2038" spans="2:17" hidden="1" outlineLevel="1">
      <c r="B2038" s="50"/>
      <c r="C2038" s="50"/>
      <c r="D2038" s="50"/>
      <c r="F2038" s="642"/>
      <c r="G2038" s="579"/>
      <c r="H2038" s="316"/>
      <c r="I2038" s="225"/>
      <c r="J2038" s="50"/>
      <c r="K2038" s="50"/>
      <c r="L2038" s="50"/>
      <c r="M2038" s="50"/>
    </row>
    <row r="2039" spans="2:17" hidden="1" outlineLevel="1">
      <c r="B2039" s="83"/>
      <c r="C2039" s="83" t="s">
        <v>195</v>
      </c>
      <c r="D2039" s="84">
        <f>SUM(D2025:D2037)</f>
        <v>0</v>
      </c>
      <c r="F2039" s="311"/>
      <c r="G2039" s="538" t="s">
        <v>195</v>
      </c>
      <c r="H2039" s="578">
        <f>SUM(H2026:H2038)</f>
        <v>30245.360400000001</v>
      </c>
      <c r="I2039" s="225"/>
      <c r="J2039" s="83"/>
      <c r="K2039" s="83" t="s">
        <v>195</v>
      </c>
      <c r="L2039" s="84">
        <f>SUM(L2026:L2037)</f>
        <v>30245.360000000001</v>
      </c>
      <c r="M2039" s="48">
        <f>SUM(M2026:M2038)</f>
        <v>0</v>
      </c>
    </row>
    <row r="2040" spans="2:17" hidden="1" outlineLevel="1">
      <c r="H2040" s="2"/>
      <c r="I2040" s="225"/>
    </row>
    <row r="2041" spans="2:17" ht="15.75" hidden="1" outlineLevel="1" thickBot="1">
      <c r="B2041" s="97" t="s">
        <v>5835</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54">
        <v>4069</v>
      </c>
      <c r="C2043" s="227">
        <v>285</v>
      </c>
      <c r="D2043" s="227">
        <f>D2039</f>
        <v>0</v>
      </c>
      <c r="E2043" s="227">
        <f>B2043+C2043-D2043</f>
        <v>4354</v>
      </c>
      <c r="H2043" s="13"/>
      <c r="I2043" s="13"/>
      <c r="L2043" s="13"/>
    </row>
    <row r="2044" spans="2:17" hidden="1" outlineLevel="1">
      <c r="G2044" s="630" t="s">
        <v>4080</v>
      </c>
      <c r="H2044" s="631">
        <v>0</v>
      </c>
      <c r="I2044" s="13"/>
    </row>
    <row r="2045" spans="2:17" hidden="1" outlineLevel="1">
      <c r="G2045" s="300" t="s">
        <v>4081</v>
      </c>
      <c r="H2045" s="632">
        <f>H2034+H2035</f>
        <v>27013</v>
      </c>
      <c r="I2045" s="13"/>
    </row>
    <row r="2046" spans="2:17" hidden="1" outlineLevel="1">
      <c r="G2046" s="941" t="s">
        <v>5566</v>
      </c>
      <c r="H2046" s="942">
        <v>0</v>
      </c>
    </row>
    <row r="2047" spans="2:17" hidden="1" outlineLevel="1">
      <c r="G2047" s="654" t="s">
        <v>3905</v>
      </c>
      <c r="H2047" s="655">
        <v>0</v>
      </c>
    </row>
    <row r="2048" spans="2:17" hidden="1" outlineLevel="1">
      <c r="G2048" s="978" t="s">
        <v>5497</v>
      </c>
      <c r="H2048" s="979">
        <f>0</f>
        <v>0</v>
      </c>
    </row>
    <row r="2049" spans="2:16" hidden="1" outlineLevel="1">
      <c r="G2049" s="640" t="s">
        <v>132</v>
      </c>
      <c r="H2049" s="641">
        <f>0</f>
        <v>0</v>
      </c>
    </row>
    <row r="2050" spans="2:16" hidden="1" outlineLevel="1">
      <c r="G2050" s="204" t="s">
        <v>4287</v>
      </c>
      <c r="H2050" s="225">
        <f>H2026+H2027+H2028+H2029+H2030+H2031+H2032+H2033</f>
        <v>2753.7004000000006</v>
      </c>
    </row>
    <row r="2051" spans="2:16" hidden="1" outlineLevel="1">
      <c r="G2051" s="659" t="s">
        <v>48</v>
      </c>
      <c r="H2051" s="660">
        <f>0</f>
        <v>0</v>
      </c>
      <c r="I2051" s="2"/>
    </row>
    <row r="2052" spans="2:16" hidden="1" outlineLevel="1">
      <c r="G2052" s="182" t="s">
        <v>4424</v>
      </c>
      <c r="H2052" s="210">
        <f>H2036</f>
        <v>475</v>
      </c>
      <c r="I2052" s="2"/>
    </row>
    <row r="2053" spans="2:16" hidden="1" outlineLevel="1">
      <c r="G2053" s="1068" t="s">
        <v>5935</v>
      </c>
      <c r="H2053" s="210">
        <f>H2037</f>
        <v>3.66</v>
      </c>
      <c r="I2053" s="2"/>
    </row>
    <row r="2054" spans="2:16" hidden="1" outlineLevel="1">
      <c r="G2054" s="654" t="s">
        <v>2856</v>
      </c>
      <c r="H2054" s="655">
        <f>0</f>
        <v>0</v>
      </c>
    </row>
    <row r="2055" spans="2:16" hidden="1" outlineLevel="1">
      <c r="H2055" s="2">
        <f>SUM(H2044:H2054)</f>
        <v>30245.360400000001</v>
      </c>
      <c r="I2055" s="2"/>
    </row>
    <row r="2056" spans="2:16" collapsed="1"/>
    <row r="2057" spans="2:16">
      <c r="B2057" s="2475" t="s">
        <v>5939</v>
      </c>
      <c r="C2057" s="2475"/>
      <c r="D2057" s="2475"/>
      <c r="E2057" s="2475"/>
      <c r="F2057" s="2475"/>
      <c r="G2057" s="2475"/>
      <c r="H2057" s="2475"/>
      <c r="I2057" s="2475"/>
      <c r="J2057" s="2475"/>
      <c r="K2057" s="2475"/>
      <c r="L2057" s="2475"/>
      <c r="M2057" s="2475"/>
    </row>
    <row r="2058" spans="2:16" ht="15" hidden="1" customHeight="1" outlineLevel="1">
      <c r="B2058" s="268" t="s">
        <v>115</v>
      </c>
      <c r="C2058" s="997" t="s">
        <v>2650</v>
      </c>
      <c r="D2058" s="268" t="s">
        <v>2651</v>
      </c>
      <c r="F2058" s="2474" t="s">
        <v>1007</v>
      </c>
      <c r="G2058" s="2476"/>
      <c r="H2058" s="2474"/>
      <c r="J2058" s="2474" t="s">
        <v>1026</v>
      </c>
      <c r="K2058" s="2474"/>
      <c r="L2058" s="2474"/>
      <c r="M2058" s="105"/>
    </row>
    <row r="2059" spans="2:16" ht="15" hidden="1" customHeight="1" outlineLevel="1">
      <c r="B2059" s="998"/>
      <c r="C2059" s="280"/>
      <c r="D2059" s="280"/>
      <c r="F2059" s="735" t="s">
        <v>115</v>
      </c>
      <c r="G2059" s="955" t="s">
        <v>116</v>
      </c>
      <c r="H2059" s="739" t="s">
        <v>4</v>
      </c>
      <c r="J2059" s="627" t="s">
        <v>115</v>
      </c>
      <c r="K2059" s="104" t="s">
        <v>116</v>
      </c>
      <c r="L2059" s="899" t="s">
        <v>4</v>
      </c>
      <c r="M2059" s="105"/>
      <c r="N2059" s="842"/>
      <c r="O2059" s="35"/>
      <c r="P2059" s="35"/>
    </row>
    <row r="2060" spans="2:16" ht="15" hidden="1" customHeight="1" outlineLevel="1">
      <c r="B2060" s="642"/>
      <c r="C2060" s="724"/>
      <c r="D2060" s="645"/>
      <c r="F2060" s="681">
        <v>42179</v>
      </c>
      <c r="G2060" s="682" t="s">
        <v>5943</v>
      </c>
      <c r="H2060" s="1071">
        <v>750</v>
      </c>
      <c r="J2060" s="327">
        <v>42191</v>
      </c>
      <c r="K2060" s="1056" t="s">
        <v>5995</v>
      </c>
      <c r="L2060" s="540">
        <v>460</v>
      </c>
      <c r="M2060" s="365"/>
      <c r="N2060" s="86"/>
    </row>
    <row r="2061" spans="2:16" ht="15" hidden="1" customHeight="1" outlineLevel="1">
      <c r="B2061" s="50"/>
      <c r="C2061" s="50"/>
      <c r="D2061" s="50"/>
      <c r="F2061" s="685">
        <v>42180</v>
      </c>
      <c r="G2061" s="686" t="s">
        <v>4622</v>
      </c>
      <c r="H2061" s="742">
        <v>1138.8599999999999</v>
      </c>
      <c r="J2061" s="327">
        <v>42191</v>
      </c>
      <c r="K2061" s="1056" t="s">
        <v>1228</v>
      </c>
      <c r="L2061" s="540">
        <v>8.2799999999999994</v>
      </c>
      <c r="M2061" s="365">
        <f>L2060*1.8%</f>
        <v>8.2800000000000011</v>
      </c>
      <c r="N2061" s="86"/>
    </row>
    <row r="2062" spans="2:16" ht="15" hidden="1" customHeight="1" outlineLevel="1">
      <c r="B2062" s="50"/>
      <c r="C2062" s="50"/>
      <c r="D2062" s="50"/>
      <c r="F2062" s="685">
        <v>42180</v>
      </c>
      <c r="G2062" s="686" t="s">
        <v>3361</v>
      </c>
      <c r="H2062" s="742">
        <v>287.51</v>
      </c>
      <c r="I2062" s="796"/>
      <c r="J2062" s="689">
        <v>42208</v>
      </c>
      <c r="K2062" s="378" t="s">
        <v>1208</v>
      </c>
      <c r="L2062" s="540">
        <v>1.1599999999999999</v>
      </c>
      <c r="M2062" s="365"/>
      <c r="N2062" s="86"/>
    </row>
    <row r="2063" spans="2:16" ht="15" hidden="1" customHeight="1" outlineLevel="1">
      <c r="B2063" s="50"/>
      <c r="C2063" s="50"/>
      <c r="D2063" s="50"/>
      <c r="F2063" s="685">
        <v>42180</v>
      </c>
      <c r="G2063" s="686" t="s">
        <v>3239</v>
      </c>
      <c r="H2063" s="742">
        <v>283.86</v>
      </c>
      <c r="I2063" s="796"/>
      <c r="J2063" s="689">
        <v>42213</v>
      </c>
      <c r="K2063" s="378" t="s">
        <v>6063</v>
      </c>
      <c r="L2063" s="540">
        <v>340</v>
      </c>
      <c r="M2063" s="365"/>
      <c r="N2063" s="86"/>
    </row>
    <row r="2064" spans="2:16" ht="30" hidden="1" outlineLevel="1">
      <c r="B2064" s="50"/>
      <c r="C2064" s="50"/>
      <c r="D2064" s="50"/>
      <c r="E2064" s="1" t="s">
        <v>3117</v>
      </c>
      <c r="F2064" s="1077">
        <v>42181</v>
      </c>
      <c r="G2064" s="1078" t="s">
        <v>5947</v>
      </c>
      <c r="H2064" s="1079">
        <v>542.79999999999995</v>
      </c>
      <c r="I2064" s="1098" t="s">
        <v>6128</v>
      </c>
      <c r="J2064" s="689">
        <v>42213</v>
      </c>
      <c r="K2064" s="378" t="s">
        <v>1228</v>
      </c>
      <c r="L2064" s="540">
        <v>6.12</v>
      </c>
      <c r="M2064" s="365">
        <f>L2063*1.8%</f>
        <v>6.120000000000001</v>
      </c>
      <c r="N2064" s="86"/>
    </row>
    <row r="2065" spans="2:13" hidden="1" outlineLevel="1">
      <c r="B2065" s="50"/>
      <c r="C2065" s="50"/>
      <c r="D2065" s="50"/>
      <c r="F2065" s="1077">
        <v>42182</v>
      </c>
      <c r="G2065" s="1078" t="s">
        <v>1035</v>
      </c>
      <c r="H2065" s="1079">
        <v>9.77</v>
      </c>
      <c r="I2065" s="1099" t="s">
        <v>3117</v>
      </c>
      <c r="J2065" s="689">
        <v>42213</v>
      </c>
      <c r="K2065" s="378" t="s">
        <v>4130</v>
      </c>
      <c r="L2065" s="540">
        <v>381.13</v>
      </c>
      <c r="M2065" s="365"/>
    </row>
    <row r="2066" spans="2:13" hidden="1" outlineLevel="1">
      <c r="B2066" s="50"/>
      <c r="C2066" s="50"/>
      <c r="D2066" s="50"/>
      <c r="F2066" s="894">
        <v>42182</v>
      </c>
      <c r="G2066" s="760" t="s">
        <v>5951</v>
      </c>
      <c r="H2066" s="635">
        <v>900</v>
      </c>
      <c r="J2066" s="689">
        <v>42216</v>
      </c>
      <c r="K2066" s="378" t="s">
        <v>4130</v>
      </c>
      <c r="L2066" s="540">
        <v>15000</v>
      </c>
      <c r="M2066" s="365"/>
    </row>
    <row r="2067" spans="2:13" hidden="1" outlineLevel="1">
      <c r="B2067" s="50"/>
      <c r="C2067" s="50"/>
      <c r="D2067" s="50"/>
      <c r="F2067" s="894">
        <v>42182</v>
      </c>
      <c r="G2067" s="634" t="s">
        <v>247</v>
      </c>
      <c r="H2067" s="635">
        <v>2596</v>
      </c>
      <c r="I2067" s="2"/>
      <c r="J2067" s="285"/>
      <c r="K2067" s="378"/>
      <c r="L2067" s="378"/>
      <c r="M2067" s="365"/>
    </row>
    <row r="2068" spans="2:13" ht="30" hidden="1" outlineLevel="1">
      <c r="B2068" s="50"/>
      <c r="C2068" s="50"/>
      <c r="D2068" s="50"/>
      <c r="F2068" s="327">
        <v>42186</v>
      </c>
      <c r="G2068" s="1056" t="s">
        <v>5977</v>
      </c>
      <c r="H2068" s="540">
        <v>252.8</v>
      </c>
      <c r="J2068" s="285"/>
      <c r="K2068" s="378"/>
      <c r="L2068" s="378"/>
      <c r="M2068" s="365"/>
    </row>
    <row r="2069" spans="2:13" hidden="1" outlineLevel="1">
      <c r="B2069" s="50"/>
      <c r="C2069" s="50"/>
      <c r="D2069" s="50"/>
      <c r="F2069" s="327">
        <v>42187</v>
      </c>
      <c r="G2069" s="1056" t="s">
        <v>1035</v>
      </c>
      <c r="H2069" s="540">
        <v>4.55</v>
      </c>
      <c r="J2069" s="285"/>
      <c r="K2069" s="378"/>
      <c r="L2069" s="378"/>
      <c r="M2069" s="365"/>
    </row>
    <row r="2070" spans="2:13" ht="30" hidden="1" outlineLevel="1">
      <c r="B2070" s="50"/>
      <c r="C2070" s="50"/>
      <c r="D2070" s="50"/>
      <c r="E2070" s="1" t="s">
        <v>3117</v>
      </c>
      <c r="F2070" s="1077">
        <v>42186</v>
      </c>
      <c r="G2070" s="1078" t="s">
        <v>5978</v>
      </c>
      <c r="H2070" s="1079">
        <v>277.8</v>
      </c>
      <c r="I2070" s="1098" t="s">
        <v>6306</v>
      </c>
      <c r="J2070" s="285"/>
      <c r="K2070" s="378"/>
      <c r="L2070" s="378"/>
      <c r="M2070" s="365"/>
    </row>
    <row r="2071" spans="2:13" hidden="1" outlineLevel="1">
      <c r="B2071" s="50"/>
      <c r="C2071" s="50"/>
      <c r="D2071" s="50"/>
      <c r="F2071" s="1077">
        <v>42187</v>
      </c>
      <c r="G2071" s="1078" t="s">
        <v>1035</v>
      </c>
      <c r="H2071" s="1079">
        <v>5</v>
      </c>
      <c r="I2071" s="1099" t="s">
        <v>3117</v>
      </c>
      <c r="J2071" s="285"/>
      <c r="K2071" s="378"/>
      <c r="L2071" s="378"/>
      <c r="M2071" s="316"/>
    </row>
    <row r="2072" spans="2:13" ht="30" hidden="1" outlineLevel="1">
      <c r="B2072" s="50"/>
      <c r="C2072" s="50"/>
      <c r="D2072" s="50"/>
      <c r="E2072" s="225"/>
      <c r="F2072" s="327">
        <v>42186</v>
      </c>
      <c r="G2072" s="1056" t="s">
        <v>6305</v>
      </c>
      <c r="H2072" s="540">
        <v>252.8</v>
      </c>
      <c r="J2072" s="285"/>
      <c r="K2072" s="675"/>
      <c r="L2072" s="645"/>
      <c r="M2072" s="316"/>
    </row>
    <row r="2073" spans="2:13" hidden="1" outlineLevel="1">
      <c r="B2073" s="50"/>
      <c r="C2073" s="50"/>
      <c r="D2073" s="50"/>
      <c r="E2073" s="225"/>
      <c r="F2073" s="327">
        <v>42187</v>
      </c>
      <c r="G2073" s="1056" t="s">
        <v>1035</v>
      </c>
      <c r="H2073" s="540">
        <v>4.55</v>
      </c>
      <c r="J2073" s="285"/>
      <c r="K2073" s="675"/>
      <c r="L2073" s="645"/>
      <c r="M2073" s="316"/>
    </row>
    <row r="2074" spans="2:13" ht="15.75" hidden="1" customHeight="1" outlineLevel="1">
      <c r="B2074" s="50"/>
      <c r="C2074" s="50"/>
      <c r="D2074" s="50"/>
      <c r="E2074" s="225"/>
      <c r="F2074" s="897">
        <v>42189</v>
      </c>
      <c r="G2074" s="1081" t="s">
        <v>5990</v>
      </c>
      <c r="H2074" s="690">
        <v>160</v>
      </c>
      <c r="J2074" s="642"/>
      <c r="K2074" s="675"/>
      <c r="L2074" s="645"/>
      <c r="M2074" s="316"/>
    </row>
    <row r="2075" spans="2:13" ht="15.75" hidden="1" customHeight="1" outlineLevel="1">
      <c r="B2075" s="50"/>
      <c r="C2075" s="50"/>
      <c r="D2075" s="50"/>
      <c r="E2075" s="225"/>
      <c r="F2075" s="1019">
        <v>42189</v>
      </c>
      <c r="G2075" s="1082" t="s">
        <v>5992</v>
      </c>
      <c r="H2075" s="1020">
        <v>350</v>
      </c>
      <c r="I2075" s="2"/>
      <c r="J2075" s="642"/>
      <c r="K2075" s="675"/>
      <c r="L2075" s="645"/>
      <c r="M2075" s="316"/>
    </row>
    <row r="2076" spans="2:13" ht="15.75" hidden="1" customHeight="1" outlineLevel="1">
      <c r="B2076" s="50"/>
      <c r="C2076" s="50"/>
      <c r="D2076" s="50"/>
      <c r="E2076" s="225"/>
      <c r="F2076" s="897">
        <v>42190</v>
      </c>
      <c r="G2076" s="1081" t="s">
        <v>5993</v>
      </c>
      <c r="H2076" s="690">
        <v>459</v>
      </c>
      <c r="I2076" s="2"/>
      <c r="J2076" s="642"/>
      <c r="K2076" s="675"/>
      <c r="L2076" s="645"/>
      <c r="M2076" s="316"/>
    </row>
    <row r="2077" spans="2:13" ht="15" hidden="1" customHeight="1" outlineLevel="1">
      <c r="B2077" s="50"/>
      <c r="C2077" s="50"/>
      <c r="D2077" s="50"/>
      <c r="E2077" s="225"/>
      <c r="F2077" s="681">
        <v>42191</v>
      </c>
      <c r="G2077" s="682" t="s">
        <v>5943</v>
      </c>
      <c r="H2077" s="1071">
        <v>750</v>
      </c>
      <c r="I2077" s="2"/>
      <c r="J2077" s="642"/>
      <c r="K2077" s="675"/>
      <c r="L2077" s="645"/>
      <c r="M2077" s="316"/>
    </row>
    <row r="2078" spans="2:13" ht="15" hidden="1" customHeight="1" outlineLevel="1">
      <c r="B2078" s="50"/>
      <c r="C2078" s="50"/>
      <c r="D2078" s="50"/>
      <c r="E2078" s="225"/>
      <c r="F2078" s="681">
        <v>42193</v>
      </c>
      <c r="G2078" s="682" t="s">
        <v>5943</v>
      </c>
      <c r="H2078" s="1071">
        <v>200</v>
      </c>
      <c r="I2078" s="2"/>
      <c r="J2078" s="642"/>
      <c r="K2078" s="675"/>
      <c r="L2078" s="645"/>
      <c r="M2078" s="316"/>
    </row>
    <row r="2079" spans="2:13" ht="30" hidden="1" outlineLevel="1">
      <c r="B2079" s="50"/>
      <c r="C2079" s="50"/>
      <c r="D2079" s="50"/>
      <c r="E2079" s="280" t="s">
        <v>2778</v>
      </c>
      <c r="F2079" s="327">
        <v>42194</v>
      </c>
      <c r="G2079" s="1056" t="s">
        <v>5996</v>
      </c>
      <c r="H2079" s="540">
        <v>532.79999999999995</v>
      </c>
      <c r="I2079" s="308" t="s">
        <v>6458</v>
      </c>
      <c r="J2079" s="642"/>
      <c r="K2079" s="675"/>
      <c r="L2079" s="645"/>
      <c r="M2079" s="316"/>
    </row>
    <row r="2080" spans="2:13" ht="15" hidden="1" customHeight="1" outlineLevel="1">
      <c r="B2080" s="50"/>
      <c r="C2080" s="50"/>
      <c r="D2080" s="50"/>
      <c r="E2080" s="225"/>
      <c r="F2080" s="327">
        <v>42195</v>
      </c>
      <c r="G2080" s="1056" t="s">
        <v>1035</v>
      </c>
      <c r="H2080" s="540">
        <v>9.59</v>
      </c>
      <c r="I2080" s="2"/>
      <c r="J2080" s="642"/>
      <c r="K2080" s="675"/>
      <c r="L2080" s="645"/>
      <c r="M2080" s="316"/>
    </row>
    <row r="2081" spans="2:13" hidden="1" outlineLevel="1">
      <c r="B2081" s="50"/>
      <c r="C2081" s="50"/>
      <c r="D2081" s="50"/>
      <c r="E2081" s="225"/>
      <c r="F2081" s="894">
        <v>42196</v>
      </c>
      <c r="G2081" s="634" t="s">
        <v>247</v>
      </c>
      <c r="H2081" s="635">
        <v>318.5</v>
      </c>
      <c r="I2081" s="2"/>
      <c r="J2081" s="642"/>
      <c r="K2081" s="675"/>
      <c r="L2081" s="645"/>
      <c r="M2081" s="105"/>
    </row>
    <row r="2082" spans="2:13" ht="15.75" hidden="1" customHeight="1" outlineLevel="1">
      <c r="B2082" s="50"/>
      <c r="C2082" s="50"/>
      <c r="D2082" s="50"/>
      <c r="E2082" s="225"/>
      <c r="F2082" s="894">
        <v>42197</v>
      </c>
      <c r="G2082" s="634" t="s">
        <v>247</v>
      </c>
      <c r="H2082" s="635">
        <v>649</v>
      </c>
      <c r="I2082" s="2"/>
      <c r="J2082" s="642"/>
      <c r="K2082" s="675"/>
      <c r="L2082" s="645"/>
      <c r="M2082" s="1003"/>
    </row>
    <row r="2083" spans="2:13" ht="30" hidden="1" outlineLevel="1">
      <c r="B2083" s="50"/>
      <c r="C2083" s="50"/>
      <c r="D2083" s="50"/>
      <c r="E2083" s="280" t="s">
        <v>2778</v>
      </c>
      <c r="F2083" s="327">
        <v>42199</v>
      </c>
      <c r="G2083" s="1056" t="s">
        <v>6022</v>
      </c>
      <c r="H2083" s="540">
        <v>532.79999999999995</v>
      </c>
      <c r="I2083" s="308" t="s">
        <v>6457</v>
      </c>
      <c r="J2083" s="642"/>
      <c r="K2083" s="675"/>
      <c r="L2083" s="645"/>
      <c r="M2083" s="1003"/>
    </row>
    <row r="2084" spans="2:13" ht="15.75" hidden="1" customHeight="1" outlineLevel="1">
      <c r="B2084" s="50"/>
      <c r="C2084" s="50"/>
      <c r="D2084" s="50"/>
      <c r="E2084" s="225"/>
      <c r="F2084" s="327">
        <v>42200</v>
      </c>
      <c r="G2084" s="1056" t="s">
        <v>1035</v>
      </c>
      <c r="H2084" s="540">
        <v>9.59</v>
      </c>
      <c r="I2084" s="2"/>
      <c r="J2084" s="642"/>
      <c r="K2084" s="675"/>
      <c r="L2084" s="645"/>
      <c r="M2084" s="1003"/>
    </row>
    <row r="2085" spans="2:13" ht="15.75" hidden="1" customHeight="1" outlineLevel="1">
      <c r="B2085" s="50"/>
      <c r="C2085" s="50"/>
      <c r="D2085" s="50"/>
      <c r="E2085" s="225"/>
      <c r="F2085" s="685">
        <v>42201</v>
      </c>
      <c r="G2085" s="686" t="s">
        <v>4622</v>
      </c>
      <c r="H2085" s="742">
        <v>1138.8599999999999</v>
      </c>
      <c r="I2085" s="2"/>
      <c r="J2085" s="642"/>
      <c r="K2085" s="675"/>
      <c r="L2085" s="645"/>
      <c r="M2085" s="1003"/>
    </row>
    <row r="2086" spans="2:13" ht="15.75" hidden="1" customHeight="1" outlineLevel="1">
      <c r="B2086" s="50"/>
      <c r="C2086" s="50"/>
      <c r="D2086" s="50"/>
      <c r="E2086" s="225"/>
      <c r="F2086" s="685">
        <v>42201</v>
      </c>
      <c r="G2086" s="686" t="s">
        <v>3361</v>
      </c>
      <c r="H2086" s="742">
        <v>283.86</v>
      </c>
      <c r="I2086" s="2"/>
      <c r="J2086" s="642"/>
      <c r="K2086" s="675"/>
      <c r="L2086" s="645"/>
      <c r="M2086" s="1003"/>
    </row>
    <row r="2087" spans="2:13" ht="15.75" hidden="1" customHeight="1" outlineLevel="1">
      <c r="B2087" s="50"/>
      <c r="C2087" s="50"/>
      <c r="D2087" s="50"/>
      <c r="E2087" s="225"/>
      <c r="F2087" s="685">
        <v>42201</v>
      </c>
      <c r="G2087" s="686" t="s">
        <v>3239</v>
      </c>
      <c r="H2087" s="742">
        <v>382.65</v>
      </c>
      <c r="I2087" s="2"/>
      <c r="J2087" s="642"/>
      <c r="K2087" s="675"/>
      <c r="L2087" s="645"/>
      <c r="M2087" s="1003"/>
    </row>
    <row r="2088" spans="2:13" ht="15" hidden="1" customHeight="1" outlineLevel="1">
      <c r="B2088" s="50"/>
      <c r="C2088" s="50"/>
      <c r="D2088" s="50"/>
      <c r="F2088" s="661">
        <v>42201</v>
      </c>
      <c r="G2088" s="783" t="s">
        <v>637</v>
      </c>
      <c r="H2088" s="762">
        <v>265</v>
      </c>
      <c r="I2088" s="2"/>
      <c r="J2088" s="319"/>
      <c r="K2088" s="319"/>
      <c r="L2088" s="319"/>
      <c r="M2088" s="50"/>
    </row>
    <row r="2089" spans="2:13" ht="30" hidden="1" outlineLevel="1">
      <c r="B2089" s="50"/>
      <c r="C2089" s="50"/>
      <c r="D2089" s="50"/>
      <c r="E2089" s="280" t="s">
        <v>3117</v>
      </c>
      <c r="F2089" s="327">
        <v>42203</v>
      </c>
      <c r="G2089" s="1056" t="s">
        <v>6023</v>
      </c>
      <c r="H2089" s="540">
        <v>482.8</v>
      </c>
      <c r="I2089" s="308" t="s">
        <v>6459</v>
      </c>
      <c r="J2089" s="319"/>
      <c r="K2089" s="319"/>
      <c r="L2089" s="319"/>
      <c r="M2089" s="50"/>
    </row>
    <row r="2090" spans="2:13" ht="15" hidden="1" customHeight="1" outlineLevel="1">
      <c r="B2090" s="50"/>
      <c r="C2090" s="50"/>
      <c r="D2090" s="50"/>
      <c r="F2090" s="327">
        <v>42204</v>
      </c>
      <c r="G2090" s="1056" t="s">
        <v>1035</v>
      </c>
      <c r="H2090" s="540">
        <v>8.69</v>
      </c>
      <c r="I2090" s="2"/>
      <c r="J2090" s="319"/>
      <c r="K2090" s="319"/>
      <c r="L2090" s="319"/>
      <c r="M2090" s="50"/>
    </row>
    <row r="2091" spans="2:13" ht="15" hidden="1" customHeight="1" outlineLevel="1">
      <c r="B2091" s="50"/>
      <c r="C2091" s="50"/>
      <c r="D2091" s="50"/>
      <c r="F2091" s="897">
        <v>42203</v>
      </c>
      <c r="G2091" s="1081" t="s">
        <v>5993</v>
      </c>
      <c r="H2091" s="690">
        <v>448</v>
      </c>
      <c r="I2091" s="2"/>
      <c r="J2091" s="319"/>
      <c r="K2091" s="319"/>
      <c r="L2091" s="319"/>
      <c r="M2091" s="50"/>
    </row>
    <row r="2092" spans="2:13" ht="15" hidden="1" customHeight="1" outlineLevel="1">
      <c r="B2092" s="50"/>
      <c r="C2092" s="50"/>
      <c r="D2092" s="50"/>
      <c r="F2092" s="894">
        <v>42203</v>
      </c>
      <c r="G2092" s="634" t="s">
        <v>247</v>
      </c>
      <c r="H2092" s="635">
        <v>1352</v>
      </c>
      <c r="I2092" s="2"/>
      <c r="J2092" s="319"/>
      <c r="K2092" s="319"/>
      <c r="L2092" s="319"/>
      <c r="M2092" s="50"/>
    </row>
    <row r="2093" spans="2:13" ht="15" hidden="1" customHeight="1" outlineLevel="1">
      <c r="B2093" s="50"/>
      <c r="C2093" s="50"/>
      <c r="D2093" s="50"/>
      <c r="F2093" s="681">
        <v>42204</v>
      </c>
      <c r="G2093" s="682" t="s">
        <v>5943</v>
      </c>
      <c r="H2093" s="1071">
        <v>300</v>
      </c>
      <c r="I2093" s="2"/>
      <c r="J2093" s="319"/>
      <c r="K2093" s="319"/>
      <c r="L2093" s="319"/>
      <c r="M2093" s="50"/>
    </row>
    <row r="2094" spans="2:13" ht="15" hidden="1" customHeight="1" outlineLevel="1">
      <c r="B2094" s="50"/>
      <c r="C2094" s="50"/>
      <c r="D2094" s="50"/>
      <c r="F2094" s="685">
        <v>42176</v>
      </c>
      <c r="G2094" s="686" t="s">
        <v>6028</v>
      </c>
      <c r="H2094" s="742">
        <v>250</v>
      </c>
      <c r="I2094" s="2"/>
      <c r="J2094" s="319"/>
      <c r="K2094" s="319"/>
      <c r="L2094" s="319"/>
      <c r="M2094" s="50"/>
    </row>
    <row r="2095" spans="2:13" ht="15" hidden="1" customHeight="1" outlineLevel="1">
      <c r="B2095" s="50"/>
      <c r="C2095" s="50"/>
      <c r="D2095" s="50"/>
      <c r="F2095" s="894">
        <v>42178</v>
      </c>
      <c r="G2095" s="634" t="s">
        <v>6039</v>
      </c>
      <c r="H2095" s="635">
        <v>7.25</v>
      </c>
      <c r="I2095" s="2"/>
      <c r="J2095" s="319"/>
      <c r="K2095" s="319"/>
      <c r="L2095" s="319"/>
      <c r="M2095" s="50"/>
    </row>
    <row r="2096" spans="2:13" ht="15" hidden="1" customHeight="1" outlineLevel="1">
      <c r="B2096" s="50"/>
      <c r="C2096" s="50"/>
      <c r="D2096" s="50"/>
      <c r="F2096" s="685"/>
      <c r="G2096" s="686"/>
      <c r="H2096" s="742"/>
      <c r="I2096" s="2"/>
      <c r="J2096" s="319"/>
      <c r="K2096" s="319"/>
      <c r="L2096" s="319"/>
      <c r="M2096" s="50"/>
    </row>
    <row r="2097" spans="2:15" ht="15" hidden="1" customHeight="1" outlineLevel="1">
      <c r="B2097" s="50"/>
      <c r="C2097" s="50"/>
      <c r="D2097" s="50"/>
      <c r="F2097" s="685"/>
      <c r="G2097" s="686"/>
      <c r="H2097" s="742"/>
      <c r="I2097" s="2"/>
      <c r="J2097" s="319"/>
      <c r="K2097" s="319"/>
      <c r="L2097" s="319"/>
      <c r="M2097" s="50"/>
    </row>
    <row r="2098" spans="2:15" ht="15" hidden="1" customHeight="1" outlineLevel="1">
      <c r="B2098" s="50"/>
      <c r="C2098" s="50"/>
      <c r="D2098" s="50"/>
      <c r="F2098" s="646"/>
      <c r="G2098" s="684"/>
      <c r="H2098" s="657"/>
      <c r="I2098" s="2"/>
      <c r="J2098" s="319"/>
      <c r="K2098" s="319"/>
      <c r="L2098" s="319"/>
      <c r="M2098" s="50"/>
    </row>
    <row r="2099" spans="2:15" ht="15" hidden="1" customHeight="1" outlineLevel="1">
      <c r="B2099" s="83"/>
      <c r="C2099" s="83" t="s">
        <v>195</v>
      </c>
      <c r="D2099" s="84">
        <f>SUM(D2059:D2083)</f>
        <v>0</v>
      </c>
      <c r="F2099" s="311"/>
      <c r="G2099" s="538" t="s">
        <v>195</v>
      </c>
      <c r="H2099" s="57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5941</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27">
        <v>147</v>
      </c>
      <c r="D2103" s="227">
        <f>D2099</f>
        <v>0</v>
      </c>
      <c r="E2103" s="227">
        <f>B2103+C2103-D2103</f>
        <v>1431</v>
      </c>
      <c r="H2103" s="13"/>
      <c r="I2103" s="13"/>
      <c r="L2103" s="13"/>
    </row>
    <row r="2104" spans="2:15" ht="15" hidden="1" customHeight="1" outlineLevel="1">
      <c r="G2104" s="630" t="s">
        <v>4080</v>
      </c>
      <c r="H2104" s="631">
        <f>H2061+H2062+H2063+H2085+H2086+H2087+H2094</f>
        <v>3765.6000000000004</v>
      </c>
      <c r="L2104" s="2"/>
      <c r="M2104" s="2"/>
    </row>
    <row r="2105" spans="2:15" ht="15" hidden="1" customHeight="1" outlineLevel="1">
      <c r="G2105" s="300" t="s">
        <v>4081</v>
      </c>
      <c r="H2105" s="632">
        <f>H2066+H2067+H2081+H2082+H2092</f>
        <v>5815.5</v>
      </c>
    </row>
    <row r="2106" spans="2:15" ht="15" hidden="1" customHeight="1" outlineLevel="1">
      <c r="B2106" s="200"/>
      <c r="G2106" s="696" t="s">
        <v>3905</v>
      </c>
      <c r="H2106" s="701">
        <f>H2075</f>
        <v>350</v>
      </c>
      <c r="L2106" s="2"/>
    </row>
    <row r="2107" spans="2:15" ht="15" hidden="1" customHeight="1" outlineLevel="1">
      <c r="B2107" s="200"/>
      <c r="G2107" s="978" t="s">
        <v>5497</v>
      </c>
      <c r="H2107" s="979">
        <v>0</v>
      </c>
    </row>
    <row r="2108" spans="2:15" ht="15" hidden="1" customHeight="1" outlineLevel="1">
      <c r="G2108" s="640" t="s">
        <v>132</v>
      </c>
      <c r="H2108" s="641">
        <f>H2060+H2077+H2078+H2093</f>
        <v>2000</v>
      </c>
    </row>
    <row r="2109" spans="2:15" ht="15" hidden="1" customHeight="1" outlineLevel="1">
      <c r="G2109" s="204" t="s">
        <v>4287</v>
      </c>
      <c r="H2109" s="225">
        <f>H2064+H2065+H2068+H2069+H2070+H2071+H2072+H2073+H2079+H2080+H2083+H2084+H2089+H2090</f>
        <v>2926.3399999999997</v>
      </c>
    </row>
    <row r="2110" spans="2:15" ht="15" hidden="1" customHeight="1" outlineLevel="1">
      <c r="G2110" s="659" t="s">
        <v>48</v>
      </c>
      <c r="H2110" s="660">
        <f>H2088</f>
        <v>265</v>
      </c>
      <c r="I2110" s="2"/>
    </row>
    <row r="2111" spans="2:15" ht="15" hidden="1" customHeight="1" outlineLevel="1">
      <c r="G2111" s="182" t="s">
        <v>4424</v>
      </c>
      <c r="H2111" s="210">
        <f>H2074+H2076+H2091</f>
        <v>1067</v>
      </c>
      <c r="I2111" s="2"/>
    </row>
    <row r="2112" spans="2:15" ht="15" hidden="1" customHeight="1" outlineLevel="1">
      <c r="G2112" s="1068" t="s">
        <v>5935</v>
      </c>
      <c r="H2112" s="210">
        <f>H2095</f>
        <v>7.25</v>
      </c>
      <c r="I2112" s="2"/>
    </row>
    <row r="2113" spans="2:17" ht="15" hidden="1" customHeight="1" outlineLevel="1">
      <c r="G2113" s="654" t="s">
        <v>5126</v>
      </c>
      <c r="H2113" s="655">
        <v>0</v>
      </c>
    </row>
    <row r="2114" spans="2:17" ht="15" hidden="1" customHeight="1" outlineLevel="1">
      <c r="H2114" s="2">
        <f>SUM(H2104:H2113)</f>
        <v>16196.69</v>
      </c>
      <c r="I2114" s="2"/>
      <c r="J2114" s="13"/>
    </row>
    <row r="2115" spans="2:17" collapsed="1"/>
    <row r="2116" spans="2:17">
      <c r="B2116" s="2475" t="s">
        <v>5940</v>
      </c>
      <c r="C2116" s="2475"/>
      <c r="D2116" s="2475"/>
      <c r="E2116" s="2475"/>
      <c r="F2116" s="2475"/>
      <c r="G2116" s="2475"/>
      <c r="H2116" s="2475"/>
      <c r="I2116" s="2475"/>
      <c r="J2116" s="2475"/>
      <c r="K2116" s="2475"/>
      <c r="L2116" s="2475"/>
      <c r="M2116" s="2475"/>
    </row>
    <row r="2117" spans="2:17" hidden="1" outlineLevel="1">
      <c r="B2117" s="50" t="s">
        <v>115</v>
      </c>
      <c r="C2117" s="119" t="s">
        <v>2650</v>
      </c>
      <c r="D2117" s="50" t="s">
        <v>2651</v>
      </c>
      <c r="F2117" s="2474" t="s">
        <v>4608</v>
      </c>
      <c r="G2117" s="2476"/>
      <c r="H2117" s="2474"/>
      <c r="J2117" s="2474" t="s">
        <v>1026</v>
      </c>
      <c r="K2117" s="2474"/>
      <c r="L2117" s="2474"/>
      <c r="M2117" s="105"/>
    </row>
    <row r="2118" spans="2:17" hidden="1" outlineLevel="1">
      <c r="B2118" s="327"/>
      <c r="C2118" s="379"/>
      <c r="D2118" s="241"/>
      <c r="F2118" s="735" t="s">
        <v>115</v>
      </c>
      <c r="G2118" s="628" t="s">
        <v>116</v>
      </c>
      <c r="H2118" s="739" t="s">
        <v>4</v>
      </c>
      <c r="J2118" s="103" t="s">
        <v>115</v>
      </c>
      <c r="K2118" s="104" t="s">
        <v>116</v>
      </c>
      <c r="L2118" s="105" t="s">
        <v>4</v>
      </c>
      <c r="M2118" s="105"/>
      <c r="N2118" s="842"/>
      <c r="O2118" s="35"/>
      <c r="P2118" s="35"/>
    </row>
    <row r="2119" spans="2:17" hidden="1" outlineLevel="1">
      <c r="B2119" s="50"/>
      <c r="C2119" s="50"/>
      <c r="D2119" s="50"/>
      <c r="F2119" s="327"/>
      <c r="G2119" s="1056"/>
      <c r="H2119" s="540"/>
      <c r="I2119" s="399"/>
      <c r="J2119" s="642"/>
      <c r="K2119" s="675"/>
      <c r="L2119" s="645"/>
      <c r="M2119" s="105"/>
      <c r="N2119" s="86"/>
      <c r="Q2119" s="86"/>
    </row>
    <row r="2120" spans="2:17" hidden="1" outlineLevel="1">
      <c r="B2120" s="50"/>
      <c r="C2120" s="50"/>
      <c r="D2120" s="50"/>
      <c r="F2120" s="689"/>
      <c r="G2120" s="1056"/>
      <c r="H2120" s="540"/>
      <c r="I2120" s="399"/>
      <c r="J2120" s="689"/>
      <c r="K2120" s="378"/>
      <c r="L2120" s="540"/>
      <c r="M2120" s="540"/>
      <c r="N2120" s="86"/>
      <c r="Q2120" s="86"/>
    </row>
    <row r="2121" spans="2:17" hidden="1" outlineLevel="1">
      <c r="B2121" s="50"/>
      <c r="C2121" s="50"/>
      <c r="D2121" s="50"/>
      <c r="F2121" s="689"/>
      <c r="G2121" s="1056"/>
      <c r="H2121" s="540"/>
      <c r="I2121" s="399"/>
      <c r="J2121" s="689"/>
      <c r="K2121" s="378"/>
      <c r="L2121" s="540"/>
      <c r="M2121" s="540"/>
      <c r="N2121" s="86"/>
      <c r="Q2121" s="86"/>
    </row>
    <row r="2122" spans="2:17" hidden="1" outlineLevel="1">
      <c r="B2122" s="50"/>
      <c r="C2122" s="50"/>
      <c r="D2122" s="50"/>
      <c r="F2122" s="689"/>
      <c r="G2122" s="1056"/>
      <c r="H2122" s="540"/>
      <c r="I2122" s="399"/>
      <c r="J2122" s="689"/>
      <c r="K2122" s="378"/>
      <c r="L2122" s="540"/>
      <c r="M2122" s="540"/>
      <c r="N2122" s="86"/>
      <c r="Q2122" s="86"/>
    </row>
    <row r="2123" spans="2:17" hidden="1" outlineLevel="1">
      <c r="B2123" s="50"/>
      <c r="C2123" s="50"/>
      <c r="D2123" s="50"/>
      <c r="F2123" s="689"/>
      <c r="G2123" s="1056"/>
      <c r="H2123" s="540"/>
      <c r="I2123" s="399"/>
      <c r="J2123" s="689"/>
      <c r="K2123" s="378"/>
      <c r="L2123" s="540"/>
      <c r="M2123" s="540"/>
      <c r="N2123" s="86"/>
      <c r="Q2123" s="86"/>
    </row>
    <row r="2124" spans="2:17" hidden="1" outlineLevel="1">
      <c r="B2124" s="50"/>
      <c r="C2124" s="50"/>
      <c r="D2124" s="50"/>
      <c r="F2124" s="689"/>
      <c r="G2124" s="1056"/>
      <c r="H2124" s="540"/>
      <c r="I2124" s="399"/>
      <c r="J2124" s="689"/>
      <c r="K2124" s="378"/>
      <c r="L2124" s="540"/>
      <c r="M2124" s="540"/>
      <c r="N2124" s="86"/>
      <c r="Q2124" s="86"/>
    </row>
    <row r="2125" spans="2:17" hidden="1" outlineLevel="1">
      <c r="B2125" s="50"/>
      <c r="C2125" s="50"/>
      <c r="D2125" s="50"/>
      <c r="E2125" s="225"/>
      <c r="F2125" s="689"/>
      <c r="G2125" s="1056"/>
      <c r="H2125" s="540"/>
      <c r="I2125" s="399"/>
      <c r="J2125" s="642"/>
      <c r="K2125" s="675"/>
      <c r="L2125" s="645"/>
      <c r="M2125" s="105"/>
      <c r="N2125" s="86"/>
      <c r="Q2125" s="86"/>
    </row>
    <row r="2126" spans="2:17" ht="15.75" hidden="1" customHeight="1" outlineLevel="1">
      <c r="B2126" s="50"/>
      <c r="C2126" s="50"/>
      <c r="D2126" s="50"/>
      <c r="E2126" s="225"/>
      <c r="F2126" s="689"/>
      <c r="G2126" s="1056"/>
      <c r="H2126" s="540"/>
      <c r="J2126" s="642"/>
      <c r="K2126" s="675"/>
      <c r="L2126" s="645"/>
      <c r="M2126" s="105"/>
      <c r="N2126" s="86"/>
      <c r="Q2126" s="2"/>
    </row>
    <row r="2127" spans="2:17" hidden="1" outlineLevel="1">
      <c r="B2127" s="50"/>
      <c r="C2127" s="50"/>
      <c r="D2127" s="50"/>
      <c r="E2127" s="225"/>
      <c r="F2127" s="894"/>
      <c r="G2127" s="634"/>
      <c r="H2127" s="635"/>
      <c r="J2127" s="642"/>
      <c r="K2127" s="675"/>
      <c r="L2127" s="645"/>
      <c r="M2127" s="105"/>
      <c r="N2127" s="86"/>
      <c r="Q2127" s="2"/>
    </row>
    <row r="2128" spans="2:17" ht="15.75" hidden="1" customHeight="1" outlineLevel="1">
      <c r="B2128" s="50"/>
      <c r="C2128" s="50"/>
      <c r="D2128" s="50"/>
      <c r="E2128" s="225"/>
      <c r="F2128" s="894"/>
      <c r="G2128" s="634"/>
      <c r="H2128" s="635"/>
      <c r="J2128" s="642"/>
      <c r="K2128" s="675"/>
      <c r="L2128" s="645"/>
      <c r="M2128" s="105"/>
      <c r="N2128" s="86"/>
      <c r="Q2128" s="2"/>
    </row>
    <row r="2129" spans="2:15" hidden="1" outlineLevel="1">
      <c r="B2129" s="50"/>
      <c r="C2129" s="50"/>
      <c r="D2129" s="50"/>
      <c r="F2129" s="897"/>
      <c r="G2129" s="358"/>
      <c r="H2129" s="690"/>
      <c r="J2129" s="627"/>
      <c r="K2129" s="208"/>
      <c r="L2129" s="105"/>
      <c r="M2129" s="105"/>
      <c r="N2129" s="86"/>
    </row>
    <row r="2130" spans="2:15" hidden="1" outlineLevel="1">
      <c r="B2130" s="50"/>
      <c r="C2130" s="50"/>
      <c r="D2130" s="50"/>
      <c r="E2130" s="225"/>
      <c r="F2130" s="1069"/>
      <c r="G2130" s="1068"/>
      <c r="H2130" s="1070"/>
      <c r="J2130" s="314"/>
      <c r="K2130" s="626"/>
      <c r="L2130" s="105"/>
      <c r="M2130" s="105"/>
      <c r="N2130" s="86"/>
    </row>
    <row r="2131" spans="2:15" hidden="1" outlineLevel="1">
      <c r="B2131" s="50"/>
      <c r="C2131" s="50"/>
      <c r="D2131" s="50"/>
      <c r="F2131" s="642"/>
      <c r="G2131" s="579"/>
      <c r="H2131" s="316"/>
      <c r="I2131" s="225"/>
      <c r="J2131" s="50"/>
      <c r="K2131" s="50"/>
      <c r="L2131" s="50"/>
      <c r="M2131" s="50"/>
    </row>
    <row r="2132" spans="2:15" hidden="1" outlineLevel="1">
      <c r="B2132" s="83"/>
      <c r="C2132" s="83" t="s">
        <v>195</v>
      </c>
      <c r="D2132" s="84">
        <f>SUM(D2118:D2130)</f>
        <v>0</v>
      </c>
      <c r="F2132" s="311"/>
      <c r="G2132" s="538" t="s">
        <v>195</v>
      </c>
      <c r="H2132" s="578">
        <f>SUM(H2119:H2131)</f>
        <v>0</v>
      </c>
      <c r="I2132" s="225"/>
      <c r="J2132" s="83"/>
      <c r="K2132" s="83" t="s">
        <v>195</v>
      </c>
      <c r="L2132" s="84">
        <f>SUM(L2119:L2130)</f>
        <v>0</v>
      </c>
      <c r="M2132" s="48">
        <f>SUM(M2119:M2131)</f>
        <v>0</v>
      </c>
    </row>
    <row r="2133" spans="2:15" hidden="1" outlineLevel="1">
      <c r="H2133" s="2"/>
      <c r="I2133" s="225"/>
    </row>
    <row r="2134" spans="2:15" ht="15.75" hidden="1" outlineLevel="1" thickBot="1">
      <c r="B2134" s="97" t="s">
        <v>5941</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54">
        <v>4354</v>
      </c>
      <c r="C2136" s="227">
        <v>0</v>
      </c>
      <c r="D2136" s="227">
        <f>D2132</f>
        <v>0</v>
      </c>
      <c r="E2136" s="227">
        <f>B2136+C2136-D2136</f>
        <v>4354</v>
      </c>
      <c r="H2136" s="13"/>
      <c r="I2136" s="13"/>
      <c r="L2136" s="13"/>
    </row>
    <row r="2137" spans="2:15" hidden="1" outlineLevel="1">
      <c r="G2137" s="630" t="s">
        <v>4080</v>
      </c>
      <c r="H2137" s="631">
        <v>0</v>
      </c>
      <c r="I2137" s="13"/>
    </row>
    <row r="2138" spans="2:15" hidden="1" outlineLevel="1">
      <c r="G2138" s="300" t="s">
        <v>4081</v>
      </c>
      <c r="H2138" s="632">
        <v>0</v>
      </c>
      <c r="I2138" s="13"/>
    </row>
    <row r="2139" spans="2:15" hidden="1" outlineLevel="1">
      <c r="G2139" s="941" t="s">
        <v>5566</v>
      </c>
      <c r="H2139" s="942">
        <v>0</v>
      </c>
    </row>
    <row r="2140" spans="2:15" hidden="1" outlineLevel="1">
      <c r="G2140" s="654" t="s">
        <v>3905</v>
      </c>
      <c r="H2140" s="655">
        <v>0</v>
      </c>
    </row>
    <row r="2141" spans="2:15" hidden="1" outlineLevel="1">
      <c r="G2141" s="978" t="s">
        <v>5497</v>
      </c>
      <c r="H2141" s="979">
        <v>0</v>
      </c>
    </row>
    <row r="2142" spans="2:15" hidden="1" outlineLevel="1">
      <c r="G2142" s="640" t="s">
        <v>132</v>
      </c>
      <c r="H2142" s="641">
        <v>0</v>
      </c>
    </row>
    <row r="2143" spans="2:15" hidden="1" outlineLevel="1">
      <c r="G2143" s="204" t="s">
        <v>4287</v>
      </c>
      <c r="H2143" s="225">
        <v>0</v>
      </c>
    </row>
    <row r="2144" spans="2:15" hidden="1" outlineLevel="1">
      <c r="G2144" s="659" t="s">
        <v>48</v>
      </c>
      <c r="H2144" s="660">
        <v>0</v>
      </c>
      <c r="I2144" s="2"/>
    </row>
    <row r="2145" spans="2:16" hidden="1" outlineLevel="1">
      <c r="G2145" s="182" t="s">
        <v>4424</v>
      </c>
      <c r="H2145" s="210">
        <v>0</v>
      </c>
      <c r="I2145" s="2"/>
    </row>
    <row r="2146" spans="2:16" hidden="1" outlineLevel="1">
      <c r="G2146" s="1068" t="s">
        <v>5935</v>
      </c>
      <c r="H2146" s="210">
        <v>0</v>
      </c>
      <c r="I2146" s="2"/>
    </row>
    <row r="2147" spans="2:16" hidden="1" outlineLevel="1">
      <c r="G2147" s="654" t="s">
        <v>2856</v>
      </c>
      <c r="H2147" s="655">
        <v>0</v>
      </c>
    </row>
    <row r="2148" spans="2:16" hidden="1" outlineLevel="1">
      <c r="H2148" s="2">
        <f>SUM(H2137:H2147)</f>
        <v>0</v>
      </c>
      <c r="I2148" s="2"/>
    </row>
    <row r="2149" spans="2:16" collapsed="1"/>
    <row r="2150" spans="2:16">
      <c r="B2150" s="2475" t="s">
        <v>6049</v>
      </c>
      <c r="C2150" s="2475"/>
      <c r="D2150" s="2475"/>
      <c r="E2150" s="2475"/>
      <c r="F2150" s="2475"/>
      <c r="G2150" s="2475"/>
      <c r="H2150" s="2475"/>
      <c r="I2150" s="2475"/>
      <c r="J2150" s="2475"/>
      <c r="K2150" s="2475"/>
      <c r="L2150" s="2475"/>
      <c r="M2150" s="2475"/>
    </row>
    <row r="2151" spans="2:16" ht="15" hidden="1" customHeight="1" outlineLevel="1">
      <c r="B2151" s="268" t="s">
        <v>115</v>
      </c>
      <c r="C2151" s="997" t="s">
        <v>2650</v>
      </c>
      <c r="D2151" s="268" t="s">
        <v>2651</v>
      </c>
      <c r="F2151" s="2474" t="s">
        <v>1007</v>
      </c>
      <c r="G2151" s="2476"/>
      <c r="H2151" s="2474"/>
      <c r="J2151" s="2474" t="s">
        <v>1026</v>
      </c>
      <c r="K2151" s="2474"/>
      <c r="L2151" s="2474"/>
      <c r="M2151" s="105"/>
    </row>
    <row r="2152" spans="2:16" ht="15" hidden="1" customHeight="1" outlineLevel="1">
      <c r="B2152" s="681">
        <v>42212</v>
      </c>
      <c r="C2152" s="682" t="s">
        <v>5943</v>
      </c>
      <c r="D2152" s="1071">
        <v>300</v>
      </c>
      <c r="F2152" s="735" t="s">
        <v>115</v>
      </c>
      <c r="G2152" s="955" t="s">
        <v>116</v>
      </c>
      <c r="H2152" s="739" t="s">
        <v>4</v>
      </c>
      <c r="J2152" s="627" t="s">
        <v>115</v>
      </c>
      <c r="K2152" s="104" t="s">
        <v>116</v>
      </c>
      <c r="L2152" s="899" t="s">
        <v>4</v>
      </c>
      <c r="M2152" s="105"/>
      <c r="N2152" s="842"/>
      <c r="O2152" s="35"/>
      <c r="P2152" s="35"/>
    </row>
    <row r="2153" spans="2:16" ht="15" hidden="1" customHeight="1" outlineLevel="1">
      <c r="B2153" s="681">
        <v>42217</v>
      </c>
      <c r="C2153" s="682" t="s">
        <v>5943</v>
      </c>
      <c r="D2153" s="645">
        <v>750</v>
      </c>
      <c r="F2153" s="897">
        <v>42215</v>
      </c>
      <c r="G2153" s="1081" t="s">
        <v>4530</v>
      </c>
      <c r="H2153" s="690">
        <v>220</v>
      </c>
      <c r="J2153" s="327">
        <v>42238</v>
      </c>
      <c r="K2153" s="1056" t="s">
        <v>1208</v>
      </c>
      <c r="L2153" s="540">
        <v>0.86</v>
      </c>
      <c r="M2153" s="365"/>
      <c r="N2153" s="86"/>
    </row>
    <row r="2154" spans="2:16" ht="15" hidden="1" customHeight="1" outlineLevel="1">
      <c r="B2154" s="50"/>
      <c r="C2154" s="50"/>
      <c r="D2154" s="50"/>
      <c r="F2154" s="894">
        <v>42218</v>
      </c>
      <c r="G2154" s="760" t="s">
        <v>6117</v>
      </c>
      <c r="H2154" s="761">
        <v>1373</v>
      </c>
      <c r="J2154" s="832">
        <v>42248</v>
      </c>
      <c r="K2154" s="938" t="s">
        <v>5936</v>
      </c>
      <c r="L2154" s="867">
        <v>15288.04</v>
      </c>
      <c r="M2154" s="365"/>
      <c r="N2154" s="86"/>
    </row>
    <row r="2155" spans="2:16" ht="15" hidden="1" customHeight="1" outlineLevel="1">
      <c r="B2155" s="50"/>
      <c r="C2155" s="50"/>
      <c r="D2155" s="50"/>
      <c r="F2155" s="894">
        <v>42219</v>
      </c>
      <c r="G2155" s="760" t="s">
        <v>6118</v>
      </c>
      <c r="H2155" s="761">
        <v>395</v>
      </c>
      <c r="J2155" s="689"/>
      <c r="K2155" s="378"/>
      <c r="L2155" s="540"/>
      <c r="M2155" s="365"/>
      <c r="N2155" s="86"/>
    </row>
    <row r="2156" spans="2:16" ht="15" hidden="1" customHeight="1" outlineLevel="1">
      <c r="B2156" s="50"/>
      <c r="C2156" s="50"/>
      <c r="D2156" s="50"/>
      <c r="F2156" s="894">
        <v>42219</v>
      </c>
      <c r="G2156" s="760" t="s">
        <v>6119</v>
      </c>
      <c r="H2156" s="761">
        <v>289</v>
      </c>
      <c r="J2156" s="285"/>
      <c r="K2156" s="378"/>
      <c r="L2156" s="378"/>
      <c r="M2156" s="365"/>
      <c r="N2156" s="86"/>
    </row>
    <row r="2157" spans="2:16" hidden="1" outlineLevel="1">
      <c r="B2157" s="50"/>
      <c r="C2157" s="50"/>
      <c r="D2157" s="50"/>
      <c r="F2157" s="897">
        <v>42219</v>
      </c>
      <c r="G2157" s="1081" t="s">
        <v>4530</v>
      </c>
      <c r="H2157" s="690">
        <v>275</v>
      </c>
      <c r="J2157" s="285"/>
      <c r="K2157" s="378"/>
      <c r="L2157" s="378"/>
      <c r="M2157" s="365"/>
      <c r="N2157" s="86"/>
    </row>
    <row r="2158" spans="2:16" hidden="1" outlineLevel="1">
      <c r="B2158" s="50"/>
      <c r="C2158" s="50"/>
      <c r="D2158" s="50"/>
      <c r="F2158" s="661">
        <v>42221</v>
      </c>
      <c r="G2158" s="662" t="s">
        <v>526</v>
      </c>
      <c r="H2158" s="708">
        <v>260</v>
      </c>
      <c r="J2158" s="285"/>
      <c r="K2158" s="378"/>
      <c r="L2158" s="378"/>
      <c r="M2158" s="316"/>
    </row>
    <row r="2159" spans="2:16" hidden="1" outlineLevel="1">
      <c r="B2159" s="50"/>
      <c r="C2159" s="50"/>
      <c r="D2159" s="50"/>
      <c r="F2159" s="757">
        <v>42223</v>
      </c>
      <c r="G2159" s="758" t="s">
        <v>6135</v>
      </c>
      <c r="H2159" s="699">
        <v>1500</v>
      </c>
      <c r="J2159" s="285"/>
      <c r="K2159" s="378"/>
      <c r="L2159" s="378"/>
      <c r="M2159" s="365"/>
    </row>
    <row r="2160" spans="2:16" hidden="1" outlineLevel="1">
      <c r="B2160" s="50"/>
      <c r="C2160" s="50"/>
      <c r="D2160" s="50"/>
      <c r="F2160" s="894">
        <v>42223</v>
      </c>
      <c r="G2160" s="634" t="s">
        <v>6138</v>
      </c>
      <c r="H2160" s="635">
        <v>6049</v>
      </c>
      <c r="J2160" s="285"/>
      <c r="K2160" s="378"/>
      <c r="L2160" s="378"/>
      <c r="M2160" s="365"/>
    </row>
    <row r="2161" spans="2:15" hidden="1" outlineLevel="1">
      <c r="B2161" s="50"/>
      <c r="C2161" s="50"/>
      <c r="D2161" s="50"/>
      <c r="F2161" s="894">
        <v>42224</v>
      </c>
      <c r="G2161" s="634" t="s">
        <v>6139</v>
      </c>
      <c r="H2161" s="635">
        <v>1154</v>
      </c>
      <c r="J2161" s="285"/>
      <c r="K2161" s="378"/>
      <c r="L2161" s="378"/>
      <c r="M2161" s="365"/>
    </row>
    <row r="2162" spans="2:15" hidden="1" outlineLevel="1">
      <c r="B2162" s="50"/>
      <c r="C2162" s="50"/>
      <c r="D2162" s="50"/>
      <c r="F2162" s="894">
        <v>42225</v>
      </c>
      <c r="G2162" s="634" t="s">
        <v>247</v>
      </c>
      <c r="H2162" s="635">
        <v>565</v>
      </c>
      <c r="J2162" s="285"/>
      <c r="K2162" s="378"/>
      <c r="L2162" s="378"/>
      <c r="M2162" s="365"/>
    </row>
    <row r="2163" spans="2:15" hidden="1" outlineLevel="1">
      <c r="B2163" s="50"/>
      <c r="C2163" s="50"/>
      <c r="D2163" s="50"/>
      <c r="F2163" s="897">
        <v>42227</v>
      </c>
      <c r="G2163" s="1081" t="s">
        <v>2666</v>
      </c>
      <c r="H2163" s="690">
        <v>415</v>
      </c>
      <c r="J2163" s="285"/>
      <c r="K2163" s="378"/>
      <c r="L2163" s="378"/>
      <c r="M2163" s="365"/>
    </row>
    <row r="2164" spans="2:15" hidden="1" outlineLevel="1">
      <c r="B2164" s="50"/>
      <c r="C2164" s="50"/>
      <c r="D2164" s="50"/>
      <c r="F2164" s="681">
        <v>42228</v>
      </c>
      <c r="G2164" s="682" t="s">
        <v>1074</v>
      </c>
      <c r="H2164" s="645">
        <v>750</v>
      </c>
      <c r="J2164" s="285"/>
      <c r="K2164" s="378"/>
      <c r="L2164" s="378"/>
      <c r="M2164" s="316"/>
    </row>
    <row r="2165" spans="2:15" hidden="1" outlineLevel="1">
      <c r="B2165" s="50"/>
      <c r="C2165" s="50"/>
      <c r="D2165" s="50"/>
      <c r="E2165" s="225"/>
      <c r="F2165" s="897">
        <v>42229</v>
      </c>
      <c r="G2165" s="1081" t="s">
        <v>4530</v>
      </c>
      <c r="H2165" s="690">
        <v>170</v>
      </c>
      <c r="J2165" s="285"/>
      <c r="K2165" s="675"/>
      <c r="L2165" s="645"/>
      <c r="M2165" s="316"/>
    </row>
    <row r="2166" spans="2:15" hidden="1" outlineLevel="1">
      <c r="B2166" s="50"/>
      <c r="C2166" s="50"/>
      <c r="D2166" s="50"/>
      <c r="E2166" s="225"/>
      <c r="F2166" s="894">
        <v>42231</v>
      </c>
      <c r="G2166" s="634" t="s">
        <v>247</v>
      </c>
      <c r="H2166" s="635">
        <v>371</v>
      </c>
      <c r="J2166" s="285"/>
      <c r="K2166" s="675"/>
      <c r="L2166" s="645"/>
      <c r="M2166" s="316"/>
    </row>
    <row r="2167" spans="2:15" ht="15.75" hidden="1" customHeight="1" outlineLevel="1">
      <c r="B2167" s="50"/>
      <c r="C2167" s="50"/>
      <c r="D2167" s="50"/>
      <c r="E2167" s="225"/>
      <c r="F2167" s="681">
        <v>42232</v>
      </c>
      <c r="G2167" s="682" t="s">
        <v>1074</v>
      </c>
      <c r="H2167" s="645">
        <v>1302.9000000000001</v>
      </c>
      <c r="J2167" s="642"/>
      <c r="K2167" s="675"/>
      <c r="L2167" s="645"/>
      <c r="M2167" s="316"/>
    </row>
    <row r="2168" spans="2:15" ht="15.75" hidden="1" customHeight="1" outlineLevel="1">
      <c r="B2168" s="50"/>
      <c r="C2168" s="50"/>
      <c r="D2168" s="50"/>
      <c r="E2168" s="225"/>
      <c r="F2168" s="681">
        <v>42234</v>
      </c>
      <c r="G2168" s="682" t="s">
        <v>1074</v>
      </c>
      <c r="H2168" s="645">
        <v>200</v>
      </c>
      <c r="I2168" s="2"/>
      <c r="J2168" s="642"/>
      <c r="K2168" s="675"/>
      <c r="L2168" s="645"/>
      <c r="M2168" s="316"/>
    </row>
    <row r="2169" spans="2:15" ht="15" hidden="1" customHeight="1" outlineLevel="1">
      <c r="B2169" s="50"/>
      <c r="C2169" s="50"/>
      <c r="D2169" s="50"/>
      <c r="F2169" s="685"/>
      <c r="G2169" s="686"/>
      <c r="H2169" s="742"/>
      <c r="I2169" s="2"/>
      <c r="J2169" s="319"/>
      <c r="K2169" s="319"/>
      <c r="L2169" s="319"/>
      <c r="M2169" s="50"/>
    </row>
    <row r="2170" spans="2:15" ht="15" hidden="1" customHeight="1" outlineLevel="1">
      <c r="B2170" s="50"/>
      <c r="C2170" s="50"/>
      <c r="D2170" s="50"/>
      <c r="F2170" s="646"/>
      <c r="G2170" s="684"/>
      <c r="H2170" s="657"/>
      <c r="I2170" s="2"/>
      <c r="J2170" s="319"/>
      <c r="K2170" s="319"/>
      <c r="L2170" s="319"/>
      <c r="M2170" s="50"/>
    </row>
    <row r="2171" spans="2:15" ht="15" hidden="1" customHeight="1" outlineLevel="1">
      <c r="B2171" s="83"/>
      <c r="C2171" s="83" t="s">
        <v>195</v>
      </c>
      <c r="D2171" s="84">
        <f>SUM(D2152:D2168)</f>
        <v>1050</v>
      </c>
      <c r="F2171" s="311"/>
      <c r="G2171" s="538" t="s">
        <v>195</v>
      </c>
      <c r="H2171" s="57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6051</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27">
        <v>156</v>
      </c>
      <c r="D2175" s="227">
        <f>D2171</f>
        <v>1050</v>
      </c>
      <c r="E2175" s="227">
        <f>B2175+C2175-D2175</f>
        <v>537</v>
      </c>
      <c r="H2175" s="13"/>
      <c r="I2175" s="13"/>
      <c r="L2175" s="13"/>
    </row>
    <row r="2176" spans="2:15" ht="15" hidden="1" customHeight="1" outlineLevel="1">
      <c r="G2176" s="630" t="s">
        <v>4080</v>
      </c>
      <c r="H2176" s="631">
        <f>0</f>
        <v>0</v>
      </c>
      <c r="L2176" s="2"/>
      <c r="M2176" s="2"/>
    </row>
    <row r="2177" spans="2:17" ht="15" hidden="1" customHeight="1" outlineLevel="1">
      <c r="G2177" s="300" t="s">
        <v>4081</v>
      </c>
      <c r="H2177" s="632">
        <f>H2154+H2155+H2156+H2160+H2161+H2162+H2166</f>
        <v>10196</v>
      </c>
    </row>
    <row r="2178" spans="2:17" ht="15" hidden="1" customHeight="1" outlineLevel="1">
      <c r="B2178" s="200"/>
      <c r="G2178" s="696" t="s">
        <v>3905</v>
      </c>
      <c r="H2178" s="701">
        <f>0</f>
        <v>0</v>
      </c>
      <c r="L2178" s="2"/>
    </row>
    <row r="2179" spans="2:17" ht="15" hidden="1" customHeight="1" outlineLevel="1">
      <c r="B2179" s="200"/>
      <c r="G2179" s="978" t="s">
        <v>5497</v>
      </c>
      <c r="H2179" s="979">
        <v>0</v>
      </c>
    </row>
    <row r="2180" spans="2:17" ht="15" hidden="1" customHeight="1" outlineLevel="1">
      <c r="G2180" s="640" t="s">
        <v>132</v>
      </c>
      <c r="H2180" s="641">
        <f>H2164+H2167+H2168</f>
        <v>2252.9</v>
      </c>
    </row>
    <row r="2181" spans="2:17" ht="15" hidden="1" customHeight="1" outlineLevel="1">
      <c r="G2181" s="204" t="s">
        <v>4287</v>
      </c>
      <c r="H2181" s="225">
        <f>0</f>
        <v>0</v>
      </c>
    </row>
    <row r="2182" spans="2:17" ht="15" hidden="1" customHeight="1" outlineLevel="1">
      <c r="G2182" s="659" t="s">
        <v>48</v>
      </c>
      <c r="H2182" s="660">
        <f>H2158</f>
        <v>260</v>
      </c>
      <c r="I2182" s="2"/>
    </row>
    <row r="2183" spans="2:17" ht="15" hidden="1" customHeight="1" outlineLevel="1">
      <c r="G2183" s="182" t="s">
        <v>4424</v>
      </c>
      <c r="H2183" s="210">
        <f>H2153+H2157+H2163+H2165</f>
        <v>1080</v>
      </c>
      <c r="I2183" s="2"/>
    </row>
    <row r="2184" spans="2:17" ht="15" hidden="1" customHeight="1" outlineLevel="1">
      <c r="G2184" s="1068" t="s">
        <v>5935</v>
      </c>
      <c r="H2184" s="210">
        <f>0</f>
        <v>0</v>
      </c>
      <c r="I2184" s="2"/>
    </row>
    <row r="2185" spans="2:17" ht="15" hidden="1" customHeight="1" outlineLevel="1">
      <c r="G2185" s="654" t="s">
        <v>5126</v>
      </c>
      <c r="H2185" s="655">
        <f>H2159</f>
        <v>1500</v>
      </c>
    </row>
    <row r="2186" spans="2:17" ht="15" hidden="1" customHeight="1" outlineLevel="1">
      <c r="H2186" s="2">
        <f>SUM(H2176:H2185)</f>
        <v>15288.9</v>
      </c>
      <c r="I2186" s="2"/>
      <c r="J2186" s="13"/>
    </row>
    <row r="2187" spans="2:17" collapsed="1"/>
    <row r="2188" spans="2:17">
      <c r="B2188" s="2475" t="s">
        <v>6050</v>
      </c>
      <c r="C2188" s="2475"/>
      <c r="D2188" s="2475"/>
      <c r="E2188" s="2475"/>
      <c r="F2188" s="2475"/>
      <c r="G2188" s="2475"/>
      <c r="H2188" s="2475"/>
      <c r="I2188" s="2475"/>
      <c r="J2188" s="2475"/>
      <c r="K2188" s="2475"/>
      <c r="L2188" s="2475"/>
      <c r="M2188" s="2475"/>
    </row>
    <row r="2189" spans="2:17" hidden="1" outlineLevel="1">
      <c r="B2189" s="50" t="s">
        <v>115</v>
      </c>
      <c r="C2189" s="119" t="s">
        <v>2650</v>
      </c>
      <c r="D2189" s="50" t="s">
        <v>2651</v>
      </c>
      <c r="F2189" s="2474" t="s">
        <v>4608</v>
      </c>
      <c r="G2189" s="2476"/>
      <c r="H2189" s="2474"/>
      <c r="J2189" s="2474" t="s">
        <v>1026</v>
      </c>
      <c r="K2189" s="2474"/>
      <c r="L2189" s="2474"/>
      <c r="M2189" s="105"/>
    </row>
    <row r="2190" spans="2:17" hidden="1" outlineLevel="1">
      <c r="B2190" s="327"/>
      <c r="C2190" s="379"/>
      <c r="D2190" s="241"/>
      <c r="F2190" s="735" t="s">
        <v>115</v>
      </c>
      <c r="G2190" s="628" t="s">
        <v>116</v>
      </c>
      <c r="H2190" s="739" t="s">
        <v>4</v>
      </c>
      <c r="J2190" s="103" t="s">
        <v>115</v>
      </c>
      <c r="K2190" s="104" t="s">
        <v>116</v>
      </c>
      <c r="L2190" s="105" t="s">
        <v>4</v>
      </c>
      <c r="M2190" s="105"/>
      <c r="N2190" s="842"/>
      <c r="O2190" s="35"/>
      <c r="P2190" s="35"/>
    </row>
    <row r="2191" spans="2:17" hidden="1" outlineLevel="1">
      <c r="B2191" s="50"/>
      <c r="C2191" s="50"/>
      <c r="D2191" s="50"/>
      <c r="F2191" s="327"/>
      <c r="G2191" s="1056"/>
      <c r="H2191" s="540"/>
      <c r="I2191" s="399"/>
      <c r="J2191" s="642">
        <v>42220</v>
      </c>
      <c r="K2191" s="675" t="s">
        <v>4571</v>
      </c>
      <c r="L2191" s="645">
        <v>346.4</v>
      </c>
      <c r="M2191" s="105"/>
      <c r="N2191" s="86"/>
      <c r="Q2191" s="86"/>
    </row>
    <row r="2192" spans="2:17" hidden="1" outlineLevel="1">
      <c r="B2192" s="50"/>
      <c r="C2192" s="50"/>
      <c r="D2192" s="50"/>
      <c r="F2192" s="689"/>
      <c r="G2192" s="1056"/>
      <c r="H2192" s="540"/>
      <c r="I2192" s="399"/>
      <c r="J2192" s="642">
        <v>42222</v>
      </c>
      <c r="K2192" s="675" t="s">
        <v>6063</v>
      </c>
      <c r="L2192" s="645">
        <v>230</v>
      </c>
      <c r="M2192" s="540"/>
      <c r="N2192" s="86"/>
      <c r="Q2192" s="86"/>
    </row>
    <row r="2193" spans="2:17" hidden="1" outlineLevel="1">
      <c r="B2193" s="50"/>
      <c r="C2193" s="50"/>
      <c r="D2193" s="50"/>
      <c r="F2193" s="689"/>
      <c r="G2193" s="1056"/>
      <c r="H2193" s="540"/>
      <c r="I2193" s="399"/>
      <c r="J2193" s="642">
        <v>42222</v>
      </c>
      <c r="K2193" s="675" t="s">
        <v>1228</v>
      </c>
      <c r="L2193" s="645">
        <v>4.1399999999999997</v>
      </c>
      <c r="M2193" s="540"/>
      <c r="N2193" s="86"/>
      <c r="Q2193" s="86"/>
    </row>
    <row r="2194" spans="2:17" hidden="1" outlineLevel="1">
      <c r="B2194" s="50"/>
      <c r="C2194" s="50"/>
      <c r="D2194" s="50"/>
      <c r="F2194" s="689"/>
      <c r="G2194" s="1056"/>
      <c r="H2194" s="540"/>
      <c r="I2194" s="399"/>
      <c r="J2194" s="642">
        <v>42238</v>
      </c>
      <c r="K2194" s="675" t="s">
        <v>1208</v>
      </c>
      <c r="L2194" s="645">
        <v>0.57999999999999996</v>
      </c>
      <c r="M2194" s="540"/>
      <c r="N2194" s="86"/>
      <c r="Q2194" s="86"/>
    </row>
    <row r="2195" spans="2:17" hidden="1" outlineLevel="1">
      <c r="B2195" s="50"/>
      <c r="C2195" s="50"/>
      <c r="D2195" s="50"/>
      <c r="F2195" s="689"/>
      <c r="G2195" s="1056"/>
      <c r="H2195" s="540"/>
      <c r="I2195" s="399"/>
      <c r="J2195" s="689"/>
      <c r="K2195" s="378"/>
      <c r="L2195" s="540"/>
      <c r="M2195" s="540"/>
      <c r="N2195" s="86"/>
      <c r="Q2195" s="86"/>
    </row>
    <row r="2196" spans="2:17" hidden="1" outlineLevel="1">
      <c r="B2196" s="50"/>
      <c r="C2196" s="50"/>
      <c r="D2196" s="50"/>
      <c r="F2196" s="689"/>
      <c r="G2196" s="1056"/>
      <c r="H2196" s="540"/>
      <c r="I2196" s="399"/>
      <c r="J2196" s="689"/>
      <c r="K2196" s="378"/>
      <c r="L2196" s="540"/>
      <c r="M2196" s="540"/>
      <c r="N2196" s="86"/>
      <c r="Q2196" s="86"/>
    </row>
    <row r="2197" spans="2:17" hidden="1" outlineLevel="1">
      <c r="B2197" s="50"/>
      <c r="C2197" s="50"/>
      <c r="D2197" s="50"/>
      <c r="E2197" s="225"/>
      <c r="F2197" s="689"/>
      <c r="G2197" s="1056"/>
      <c r="H2197" s="540"/>
      <c r="I2197" s="399"/>
      <c r="J2197" s="642"/>
      <c r="K2197" s="675"/>
      <c r="L2197" s="645"/>
      <c r="M2197" s="105"/>
      <c r="N2197" s="86"/>
      <c r="Q2197" s="86"/>
    </row>
    <row r="2198" spans="2:17" ht="15.75" hidden="1" customHeight="1" outlineLevel="1">
      <c r="B2198" s="50"/>
      <c r="C2198" s="50"/>
      <c r="D2198" s="50"/>
      <c r="E2198" s="225"/>
      <c r="F2198" s="689"/>
      <c r="G2198" s="1056"/>
      <c r="H2198" s="540"/>
      <c r="J2198" s="642"/>
      <c r="K2198" s="675"/>
      <c r="L2198" s="645"/>
      <c r="M2198" s="105"/>
      <c r="N2198" s="86"/>
      <c r="Q2198" s="2"/>
    </row>
    <row r="2199" spans="2:17" hidden="1" outlineLevel="1">
      <c r="B2199" s="50"/>
      <c r="C2199" s="50"/>
      <c r="D2199" s="50"/>
      <c r="E2199" s="225"/>
      <c r="F2199" s="894"/>
      <c r="G2199" s="634"/>
      <c r="H2199" s="635"/>
      <c r="J2199" s="642"/>
      <c r="K2199" s="675"/>
      <c r="L2199" s="645"/>
      <c r="M2199" s="105"/>
      <c r="N2199" s="86"/>
      <c r="Q2199" s="2"/>
    </row>
    <row r="2200" spans="2:17" ht="15.75" hidden="1" customHeight="1" outlineLevel="1">
      <c r="B2200" s="50"/>
      <c r="C2200" s="50"/>
      <c r="D2200" s="50"/>
      <c r="E2200" s="225"/>
      <c r="F2200" s="894"/>
      <c r="G2200" s="634"/>
      <c r="H2200" s="635"/>
      <c r="J2200" s="642"/>
      <c r="K2200" s="675"/>
      <c r="L2200" s="645"/>
      <c r="M2200" s="105"/>
      <c r="N2200" s="86"/>
      <c r="Q2200" s="2"/>
    </row>
    <row r="2201" spans="2:17" hidden="1" outlineLevel="1">
      <c r="B2201" s="50"/>
      <c r="C2201" s="50"/>
      <c r="D2201" s="50"/>
      <c r="F2201" s="897"/>
      <c r="G2201" s="358"/>
      <c r="H2201" s="690"/>
      <c r="J2201" s="627"/>
      <c r="K2201" s="208"/>
      <c r="L2201" s="105"/>
      <c r="M2201" s="105"/>
      <c r="N2201" s="86"/>
    </row>
    <row r="2202" spans="2:17" hidden="1" outlineLevel="1">
      <c r="B2202" s="50"/>
      <c r="C2202" s="50"/>
      <c r="D2202" s="50"/>
      <c r="E2202" s="225"/>
      <c r="F2202" s="1069"/>
      <c r="G2202" s="1068"/>
      <c r="H2202" s="1070"/>
      <c r="J2202" s="314"/>
      <c r="K2202" s="626"/>
      <c r="L2202" s="105"/>
      <c r="M2202" s="105"/>
      <c r="N2202" s="86"/>
    </row>
    <row r="2203" spans="2:17" hidden="1" outlineLevel="1">
      <c r="B2203" s="50"/>
      <c r="C2203" s="50"/>
      <c r="D2203" s="50"/>
      <c r="F2203" s="642"/>
      <c r="G2203" s="579"/>
      <c r="H2203" s="316"/>
      <c r="I2203" s="225"/>
      <c r="J2203" s="50"/>
      <c r="K2203" s="50"/>
      <c r="L2203" s="50"/>
      <c r="M2203" s="50"/>
    </row>
    <row r="2204" spans="2:17" hidden="1" outlineLevel="1">
      <c r="B2204" s="83"/>
      <c r="C2204" s="83" t="s">
        <v>195</v>
      </c>
      <c r="D2204" s="84">
        <f>SUM(D2190:D2202)</f>
        <v>0</v>
      </c>
      <c r="F2204" s="311"/>
      <c r="G2204" s="538" t="s">
        <v>195</v>
      </c>
      <c r="H2204" s="578">
        <f>SUM(H2191:H2203)</f>
        <v>0</v>
      </c>
      <c r="I2204" s="225"/>
      <c r="J2204" s="83"/>
      <c r="K2204" s="83" t="s">
        <v>195</v>
      </c>
      <c r="L2204" s="84">
        <f>SUM(L2191:L2202)</f>
        <v>581.12</v>
      </c>
      <c r="M2204" s="48">
        <f>SUM(M2191:M2203)</f>
        <v>0</v>
      </c>
    </row>
    <row r="2205" spans="2:17" hidden="1" outlineLevel="1">
      <c r="H2205" s="2"/>
      <c r="I2205" s="225"/>
    </row>
    <row r="2206" spans="2:17" ht="15.75" hidden="1" outlineLevel="1" thickBot="1">
      <c r="B2206" s="97" t="s">
        <v>6051</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54">
        <v>4354</v>
      </c>
      <c r="C2208" s="227">
        <v>-5</v>
      </c>
      <c r="D2208" s="227">
        <f>D2204</f>
        <v>0</v>
      </c>
      <c r="E2208" s="227">
        <f>B2208+C2208-D2208</f>
        <v>4349</v>
      </c>
      <c r="H2208" s="13"/>
      <c r="I2208" s="13"/>
      <c r="L2208" s="13"/>
    </row>
    <row r="2209" spans="2:16" hidden="1" outlineLevel="1">
      <c r="G2209" s="630" t="s">
        <v>4080</v>
      </c>
      <c r="H2209" s="631">
        <v>0</v>
      </c>
      <c r="I2209" s="13"/>
    </row>
    <row r="2210" spans="2:16" hidden="1" outlineLevel="1">
      <c r="G2210" s="300" t="s">
        <v>4081</v>
      </c>
      <c r="H2210" s="632">
        <v>0</v>
      </c>
      <c r="I2210" s="13"/>
    </row>
    <row r="2211" spans="2:16" hidden="1" outlineLevel="1">
      <c r="G2211" s="941" t="s">
        <v>5566</v>
      </c>
      <c r="H2211" s="942">
        <v>0</v>
      </c>
    </row>
    <row r="2212" spans="2:16" hidden="1" outlineLevel="1">
      <c r="G2212" s="654" t="s">
        <v>3905</v>
      </c>
      <c r="H2212" s="655">
        <v>0</v>
      </c>
    </row>
    <row r="2213" spans="2:16" hidden="1" outlineLevel="1">
      <c r="G2213" s="978" t="s">
        <v>5497</v>
      </c>
      <c r="H2213" s="979">
        <v>0</v>
      </c>
    </row>
    <row r="2214" spans="2:16" hidden="1" outlineLevel="1">
      <c r="G2214" s="640" t="s">
        <v>132</v>
      </c>
      <c r="H2214" s="641">
        <v>0</v>
      </c>
    </row>
    <row r="2215" spans="2:16" hidden="1" outlineLevel="1">
      <c r="G2215" s="204" t="s">
        <v>4287</v>
      </c>
      <c r="H2215" s="225">
        <v>0</v>
      </c>
    </row>
    <row r="2216" spans="2:16" hidden="1" outlineLevel="1">
      <c r="G2216" s="659" t="s">
        <v>48</v>
      </c>
      <c r="H2216" s="660">
        <v>0</v>
      </c>
      <c r="I2216" s="2"/>
    </row>
    <row r="2217" spans="2:16" hidden="1" outlineLevel="1">
      <c r="G2217" s="182" t="s">
        <v>4424</v>
      </c>
      <c r="H2217" s="210">
        <v>0</v>
      </c>
      <c r="I2217" s="2"/>
    </row>
    <row r="2218" spans="2:16" hidden="1" outlineLevel="1">
      <c r="G2218" s="1068" t="s">
        <v>5935</v>
      </c>
      <c r="H2218" s="210">
        <v>0</v>
      </c>
      <c r="I2218" s="2"/>
    </row>
    <row r="2219" spans="2:16" hidden="1" outlineLevel="1">
      <c r="G2219" s="654" t="s">
        <v>2856</v>
      </c>
      <c r="H2219" s="655">
        <v>0</v>
      </c>
    </row>
    <row r="2220" spans="2:16" hidden="1" outlineLevel="1">
      <c r="H2220" s="2">
        <f>SUM(H2209:H2219)</f>
        <v>0</v>
      </c>
      <c r="I2220" s="2"/>
    </row>
    <row r="2221" spans="2:16" collapsed="1">
      <c r="I2221" s="2"/>
    </row>
    <row r="2222" spans="2:16">
      <c r="B2222" s="2475" t="s">
        <v>6155</v>
      </c>
      <c r="C2222" s="2475"/>
      <c r="D2222" s="2475"/>
      <c r="E2222" s="2475"/>
      <c r="F2222" s="2475"/>
      <c r="G2222" s="2475"/>
      <c r="H2222" s="2475"/>
      <c r="I2222" s="2475"/>
      <c r="J2222" s="2475"/>
      <c r="K2222" s="2475"/>
      <c r="L2222" s="2475"/>
      <c r="M2222" s="2475"/>
    </row>
    <row r="2223" spans="2:16" ht="15" hidden="1" customHeight="1" outlineLevel="1">
      <c r="B2223" s="268" t="s">
        <v>115</v>
      </c>
      <c r="C2223" s="997" t="s">
        <v>2650</v>
      </c>
      <c r="D2223" s="268" t="s">
        <v>2651</v>
      </c>
      <c r="F2223" s="2474" t="s">
        <v>1007</v>
      </c>
      <c r="G2223" s="2476"/>
      <c r="H2223" s="2474"/>
      <c r="J2223" s="2474" t="s">
        <v>1026</v>
      </c>
      <c r="K2223" s="2474"/>
      <c r="L2223" s="2474"/>
      <c r="M2223" s="105"/>
    </row>
    <row r="2224" spans="2:16" hidden="1" outlineLevel="1">
      <c r="B2224" s="681">
        <v>42240</v>
      </c>
      <c r="C2224" s="682" t="s">
        <v>5943</v>
      </c>
      <c r="D2224" s="645">
        <v>500</v>
      </c>
      <c r="F2224" s="735" t="s">
        <v>115</v>
      </c>
      <c r="G2224" s="955" t="s">
        <v>116</v>
      </c>
      <c r="H2224" s="739" t="s">
        <v>4</v>
      </c>
      <c r="J2224" s="627" t="s">
        <v>115</v>
      </c>
      <c r="K2224" s="104" t="s">
        <v>116</v>
      </c>
      <c r="L2224" s="899" t="s">
        <v>4</v>
      </c>
      <c r="M2224" s="105"/>
      <c r="N2224" s="842"/>
      <c r="O2224" s="35"/>
      <c r="P2224" s="35"/>
    </row>
    <row r="2225" spans="2:14" ht="30" hidden="1" outlineLevel="1">
      <c r="B2225" s="681"/>
      <c r="C2225" s="682"/>
      <c r="D2225" s="645"/>
      <c r="F2225" s="897">
        <v>42238</v>
      </c>
      <c r="G2225" s="1081" t="s">
        <v>613</v>
      </c>
      <c r="H2225" s="690">
        <v>485</v>
      </c>
      <c r="J2225" s="608">
        <v>42277</v>
      </c>
      <c r="K2225" s="840" t="s">
        <v>5936</v>
      </c>
      <c r="L2225" s="841">
        <v>9088.74</v>
      </c>
      <c r="M2225" s="365"/>
      <c r="N2225" s="86"/>
    </row>
    <row r="2226" spans="2:14" ht="15" hidden="1" customHeight="1" outlineLevel="1">
      <c r="B2226" s="50"/>
      <c r="C2226" s="50"/>
      <c r="D2226" s="50"/>
      <c r="F2226" s="897">
        <v>42239</v>
      </c>
      <c r="G2226" s="1081" t="s">
        <v>6157</v>
      </c>
      <c r="H2226" s="690">
        <v>452</v>
      </c>
      <c r="J2226" s="327"/>
      <c r="K2226" s="1056"/>
      <c r="L2226" s="540"/>
      <c r="M2226" s="365"/>
      <c r="N2226" s="86"/>
    </row>
    <row r="2227" spans="2:14" ht="15" hidden="1" customHeight="1" outlineLevel="1">
      <c r="B2227" s="50"/>
      <c r="C2227" s="50"/>
      <c r="D2227" s="50"/>
      <c r="F2227" s="705">
        <v>42246</v>
      </c>
      <c r="G2227" s="783" t="s">
        <v>637</v>
      </c>
      <c r="H2227" s="886">
        <v>460</v>
      </c>
      <c r="J2227" s="689"/>
      <c r="K2227" s="378"/>
      <c r="L2227" s="540"/>
      <c r="M2227" s="365"/>
      <c r="N2227" s="86"/>
    </row>
    <row r="2228" spans="2:14" ht="15" hidden="1" customHeight="1" outlineLevel="1">
      <c r="B2228" s="50"/>
      <c r="C2228" s="50"/>
      <c r="D2228" s="50"/>
      <c r="F2228" s="681">
        <v>42248</v>
      </c>
      <c r="G2228" s="682" t="s">
        <v>6191</v>
      </c>
      <c r="H2228" s="1071">
        <v>750</v>
      </c>
      <c r="J2228" s="285"/>
      <c r="K2228" s="378"/>
      <c r="L2228" s="378"/>
      <c r="M2228" s="365"/>
      <c r="N2228" s="86"/>
    </row>
    <row r="2229" spans="2:14" hidden="1" outlineLevel="1">
      <c r="B2229" s="50"/>
      <c r="C2229" s="50"/>
      <c r="D2229" s="50"/>
      <c r="F2229" s="894">
        <v>42250</v>
      </c>
      <c r="G2229" s="1111" t="s">
        <v>6198</v>
      </c>
      <c r="H2229" s="635">
        <v>695</v>
      </c>
      <c r="J2229" s="285"/>
      <c r="K2229" s="378"/>
      <c r="L2229" s="378"/>
      <c r="M2229" s="365"/>
      <c r="N2229" s="86"/>
    </row>
    <row r="2230" spans="2:14" hidden="1" outlineLevel="1">
      <c r="B2230" s="50"/>
      <c r="C2230" s="50"/>
      <c r="D2230" s="50"/>
      <c r="F2230" s="897">
        <v>42250</v>
      </c>
      <c r="G2230" s="1081" t="s">
        <v>126</v>
      </c>
      <c r="H2230" s="690">
        <v>395</v>
      </c>
      <c r="J2230" s="285"/>
      <c r="K2230" s="378"/>
      <c r="L2230" s="378"/>
      <c r="M2230" s="316"/>
    </row>
    <row r="2231" spans="2:14" hidden="1" outlineLevel="1">
      <c r="B2231" s="50"/>
      <c r="C2231" s="50"/>
      <c r="D2231" s="50"/>
      <c r="F2231" s="894">
        <v>42256</v>
      </c>
      <c r="G2231" s="1111" t="s">
        <v>6210</v>
      </c>
      <c r="H2231" s="635">
        <v>484</v>
      </c>
      <c r="J2231" s="285"/>
      <c r="K2231" s="378"/>
      <c r="L2231" s="378"/>
      <c r="M2231" s="365"/>
    </row>
    <row r="2232" spans="2:14" hidden="1" outlineLevel="1">
      <c r="B2232" s="50"/>
      <c r="C2232" s="50"/>
      <c r="D2232" s="50"/>
      <c r="F2232" s="681">
        <v>42259</v>
      </c>
      <c r="G2232" s="675" t="s">
        <v>6215</v>
      </c>
      <c r="H2232" s="645">
        <v>750</v>
      </c>
      <c r="J2232" s="285"/>
      <c r="K2232" s="378"/>
      <c r="L2232" s="378"/>
      <c r="M2232" s="365"/>
    </row>
    <row r="2233" spans="2:14" hidden="1" outlineLevel="1">
      <c r="B2233" s="50"/>
      <c r="C2233" s="50"/>
      <c r="D2233" s="50"/>
      <c r="F2233" s="897">
        <v>42260</v>
      </c>
      <c r="G2233" s="1081" t="s">
        <v>6157</v>
      </c>
      <c r="H2233" s="690">
        <v>625</v>
      </c>
      <c r="J2233" s="285"/>
      <c r="K2233" s="378"/>
      <c r="L2233" s="378"/>
      <c r="M2233" s="365"/>
    </row>
    <row r="2234" spans="2:14" ht="30" hidden="1" outlineLevel="1">
      <c r="B2234" s="50"/>
      <c r="C2234" s="50"/>
      <c r="D2234" s="50"/>
      <c r="E2234" s="225" t="s">
        <v>3117</v>
      </c>
      <c r="F2234" s="689">
        <v>42262</v>
      </c>
      <c r="G2234" s="1056" t="s">
        <v>6223</v>
      </c>
      <c r="H2234" s="540">
        <v>482.8</v>
      </c>
      <c r="J2234" s="285"/>
      <c r="K2234" s="378"/>
      <c r="L2234" s="378"/>
      <c r="M2234" s="365"/>
    </row>
    <row r="2235" spans="2:14" hidden="1" outlineLevel="1">
      <c r="B2235" s="50"/>
      <c r="C2235" s="50"/>
      <c r="D2235" s="50"/>
      <c r="F2235" s="689">
        <v>42263</v>
      </c>
      <c r="G2235" s="1056" t="s">
        <v>1035</v>
      </c>
      <c r="H2235" s="540">
        <v>8.69</v>
      </c>
      <c r="J2235" s="285"/>
      <c r="K2235" s="378"/>
      <c r="L2235" s="378"/>
      <c r="M2235" s="365"/>
    </row>
    <row r="2236" spans="2:14" hidden="1" outlineLevel="1">
      <c r="B2236" s="50"/>
      <c r="C2236" s="50"/>
      <c r="D2236" s="50"/>
      <c r="F2236" s="897">
        <v>42263</v>
      </c>
      <c r="G2236" s="1081" t="s">
        <v>6157</v>
      </c>
      <c r="H2236" s="690">
        <v>257</v>
      </c>
      <c r="J2236" s="285"/>
      <c r="K2236" s="378"/>
      <c r="L2236" s="378"/>
      <c r="M2236" s="316"/>
    </row>
    <row r="2237" spans="2:14" hidden="1" outlineLevel="1">
      <c r="B2237" s="50"/>
      <c r="C2237" s="50"/>
      <c r="D2237" s="50"/>
      <c r="E2237" s="225"/>
      <c r="F2237" s="681">
        <v>42264</v>
      </c>
      <c r="G2237" s="682" t="s">
        <v>5065</v>
      </c>
      <c r="H2237" s="645">
        <v>500</v>
      </c>
      <c r="J2237" s="285"/>
      <c r="K2237" s="675"/>
      <c r="L2237" s="645"/>
      <c r="M2237" s="316"/>
    </row>
    <row r="2238" spans="2:14" hidden="1" outlineLevel="1">
      <c r="B2238" s="50"/>
      <c r="C2238" s="50"/>
      <c r="D2238" s="50"/>
      <c r="E2238" s="225"/>
      <c r="F2238" s="705">
        <v>42264</v>
      </c>
      <c r="G2238" s="783" t="s">
        <v>637</v>
      </c>
      <c r="H2238" s="886">
        <v>423</v>
      </c>
      <c r="J2238" s="285"/>
      <c r="K2238" s="675"/>
      <c r="L2238" s="645"/>
      <c r="M2238" s="316"/>
    </row>
    <row r="2239" spans="2:14" ht="15.75" hidden="1" customHeight="1" outlineLevel="1">
      <c r="B2239" s="50"/>
      <c r="C2239" s="50"/>
      <c r="D2239" s="50"/>
      <c r="E2239" s="225"/>
      <c r="F2239" s="685">
        <v>42265</v>
      </c>
      <c r="G2239" s="686" t="s">
        <v>4622</v>
      </c>
      <c r="H2239" s="742">
        <v>1138.8599999999999</v>
      </c>
      <c r="J2239" s="642"/>
      <c r="K2239" s="675"/>
      <c r="L2239" s="645"/>
      <c r="M2239" s="316"/>
    </row>
    <row r="2240" spans="2:14" ht="15.75" hidden="1" customHeight="1" outlineLevel="1">
      <c r="B2240" s="50"/>
      <c r="C2240" s="50"/>
      <c r="D2240" s="50"/>
      <c r="E2240" s="225"/>
      <c r="F2240" s="685">
        <v>42265</v>
      </c>
      <c r="G2240" s="686" t="s">
        <v>3361</v>
      </c>
      <c r="H2240" s="742">
        <v>313.04000000000002</v>
      </c>
      <c r="I2240" s="2"/>
      <c r="J2240" s="642"/>
      <c r="K2240" s="675"/>
      <c r="L2240" s="645"/>
      <c r="M2240" s="316"/>
    </row>
    <row r="2241" spans="2:15" ht="15.75" hidden="1" customHeight="1" outlineLevel="1">
      <c r="B2241" s="50"/>
      <c r="C2241" s="50"/>
      <c r="D2241" s="50"/>
      <c r="E2241" s="225"/>
      <c r="F2241" s="685">
        <v>42265</v>
      </c>
      <c r="G2241" s="686" t="s">
        <v>3239</v>
      </c>
      <c r="H2241" s="742">
        <v>324.39999999999998</v>
      </c>
      <c r="I2241" s="2"/>
      <c r="J2241" s="642"/>
      <c r="K2241" s="675"/>
      <c r="L2241" s="645"/>
      <c r="M2241" s="316"/>
    </row>
    <row r="2242" spans="2:15" ht="30" hidden="1" outlineLevel="1">
      <c r="B2242" s="50"/>
      <c r="C2242" s="50"/>
      <c r="D2242" s="50"/>
      <c r="E2242" s="225" t="s">
        <v>3117</v>
      </c>
      <c r="F2242" s="689">
        <v>42268</v>
      </c>
      <c r="G2242" s="1056" t="s">
        <v>6253</v>
      </c>
      <c r="H2242" s="540">
        <v>532.79999999999995</v>
      </c>
      <c r="I2242" s="2"/>
      <c r="J2242" s="642"/>
      <c r="K2242" s="675"/>
      <c r="L2242" s="645"/>
      <c r="M2242" s="316"/>
    </row>
    <row r="2243" spans="2:15" ht="15" hidden="1" customHeight="1" outlineLevel="1">
      <c r="B2243" s="50"/>
      <c r="C2243" s="50"/>
      <c r="D2243" s="50"/>
      <c r="E2243" s="225"/>
      <c r="F2243" s="689">
        <v>42269</v>
      </c>
      <c r="G2243" s="1056" t="s">
        <v>1035</v>
      </c>
      <c r="H2243" s="540">
        <f>H2242*1.8%</f>
        <v>9.5904000000000007</v>
      </c>
      <c r="I2243" s="2"/>
      <c r="J2243" s="642"/>
      <c r="K2243" s="675"/>
      <c r="L2243" s="645"/>
      <c r="M2243" s="316"/>
    </row>
    <row r="2244" spans="2:15" ht="15" hidden="1" customHeight="1" outlineLevel="1">
      <c r="B2244" s="50"/>
      <c r="C2244" s="50"/>
      <c r="D2244" s="50"/>
      <c r="F2244" s="689">
        <v>42270</v>
      </c>
      <c r="G2244" s="1056" t="s">
        <v>6039</v>
      </c>
      <c r="H2244" s="540">
        <v>2.56</v>
      </c>
      <c r="I2244" s="2"/>
      <c r="J2244" s="319"/>
      <c r="K2244" s="319"/>
      <c r="L2244" s="319"/>
      <c r="M2244" s="50"/>
    </row>
    <row r="2245" spans="2:15" ht="15" hidden="1" customHeight="1" outlineLevel="1">
      <c r="B2245" s="83"/>
      <c r="C2245" s="83" t="s">
        <v>195</v>
      </c>
      <c r="D2245" s="84">
        <f>SUM(D2224:D2243)</f>
        <v>500</v>
      </c>
      <c r="F2245" s="311"/>
      <c r="G2245" s="538" t="s">
        <v>195</v>
      </c>
      <c r="H2245" s="57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6159</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27">
        <f>E2175</f>
        <v>537</v>
      </c>
      <c r="C2249" s="227">
        <v>104</v>
      </c>
      <c r="D2249" s="227">
        <f>D2245</f>
        <v>500</v>
      </c>
      <c r="E2249" s="227">
        <f>B2249+C2249-D2249</f>
        <v>141</v>
      </c>
      <c r="H2249" s="13"/>
      <c r="I2249" s="13"/>
      <c r="L2249" s="13"/>
    </row>
    <row r="2250" spans="2:15" ht="15" hidden="1" customHeight="1" outlineLevel="1">
      <c r="G2250" s="630" t="s">
        <v>4080</v>
      </c>
      <c r="H2250" s="631">
        <f>H2239+H2240+H2241</f>
        <v>1776.2999999999997</v>
      </c>
      <c r="L2250" s="2"/>
      <c r="M2250" s="2"/>
    </row>
    <row r="2251" spans="2:15" ht="15" hidden="1" customHeight="1" outlineLevel="1">
      <c r="G2251" s="300" t="s">
        <v>4081</v>
      </c>
      <c r="H2251" s="632">
        <f>H2229+H2231</f>
        <v>1179</v>
      </c>
    </row>
    <row r="2252" spans="2:15" ht="15" hidden="1" customHeight="1" outlineLevel="1">
      <c r="B2252" s="200"/>
      <c r="G2252" s="696" t="s">
        <v>3905</v>
      </c>
      <c r="H2252" s="701">
        <f>0</f>
        <v>0</v>
      </c>
      <c r="L2252" s="2"/>
    </row>
    <row r="2253" spans="2:15" ht="15" hidden="1" customHeight="1" outlineLevel="1">
      <c r="B2253" s="200"/>
      <c r="G2253" s="978" t="s">
        <v>5497</v>
      </c>
      <c r="H2253" s="979">
        <v>0</v>
      </c>
    </row>
    <row r="2254" spans="2:15" ht="15" hidden="1" customHeight="1" outlineLevel="1">
      <c r="G2254" s="640" t="s">
        <v>132</v>
      </c>
      <c r="H2254" s="641">
        <f>H2228+H2232+H2237</f>
        <v>2000</v>
      </c>
    </row>
    <row r="2255" spans="2:15" ht="15" hidden="1" customHeight="1" outlineLevel="1">
      <c r="G2255" s="204" t="s">
        <v>4287</v>
      </c>
      <c r="H2255" s="225">
        <f>H2234+H2235+H2242+H2243</f>
        <v>1033.8804</v>
      </c>
    </row>
    <row r="2256" spans="2:15" ht="15" hidden="1" customHeight="1" outlineLevel="1">
      <c r="G2256" s="659" t="s">
        <v>48</v>
      </c>
      <c r="H2256" s="660">
        <f>H2227+H2238</f>
        <v>883</v>
      </c>
      <c r="I2256" s="2"/>
    </row>
    <row r="2257" spans="2:17" ht="15" hidden="1" customHeight="1" outlineLevel="1">
      <c r="G2257" s="182" t="s">
        <v>4424</v>
      </c>
      <c r="H2257" s="210">
        <f>H2225+H2226+H2230+H2233+H2236</f>
        <v>2214</v>
      </c>
      <c r="I2257" s="2"/>
    </row>
    <row r="2258" spans="2:17" ht="15" hidden="1" customHeight="1" outlineLevel="1">
      <c r="G2258" s="1068" t="s">
        <v>5935</v>
      </c>
      <c r="H2258" s="210">
        <f>0</f>
        <v>0</v>
      </c>
      <c r="I2258" s="2"/>
    </row>
    <row r="2259" spans="2:17" ht="15" hidden="1" customHeight="1" outlineLevel="1">
      <c r="G2259" s="654" t="s">
        <v>5126</v>
      </c>
      <c r="H2259" s="655">
        <f>0</f>
        <v>0</v>
      </c>
    </row>
    <row r="2260" spans="2:17" ht="15" hidden="1" customHeight="1" outlineLevel="1">
      <c r="H2260" s="2">
        <f>SUM(H2250:H2259)</f>
        <v>9086.1803999999993</v>
      </c>
      <c r="I2260" s="2"/>
      <c r="J2260" s="13"/>
    </row>
    <row r="2261" spans="2:17" collapsed="1"/>
    <row r="2262" spans="2:17">
      <c r="B2262" s="2475" t="s">
        <v>6156</v>
      </c>
      <c r="C2262" s="2475"/>
      <c r="D2262" s="2475"/>
      <c r="E2262" s="2475"/>
      <c r="F2262" s="2475"/>
      <c r="G2262" s="2475"/>
      <c r="H2262" s="2475"/>
      <c r="I2262" s="2475"/>
      <c r="J2262" s="2475"/>
      <c r="K2262" s="2475"/>
      <c r="L2262" s="2475"/>
      <c r="M2262" s="2475"/>
    </row>
    <row r="2263" spans="2:17" hidden="1" outlineLevel="1">
      <c r="B2263" s="50" t="s">
        <v>115</v>
      </c>
      <c r="C2263" s="119" t="s">
        <v>2650</v>
      </c>
      <c r="D2263" s="50" t="s">
        <v>2651</v>
      </c>
      <c r="F2263" s="2474" t="s">
        <v>4608</v>
      </c>
      <c r="G2263" s="2476"/>
      <c r="H2263" s="2474"/>
      <c r="J2263" s="2474" t="s">
        <v>1026</v>
      </c>
      <c r="K2263" s="2474"/>
      <c r="L2263" s="2474"/>
      <c r="M2263" s="105"/>
    </row>
    <row r="2264" spans="2:17" hidden="1" outlineLevel="1">
      <c r="B2264" s="327"/>
      <c r="C2264" s="379"/>
      <c r="D2264" s="241"/>
      <c r="F2264" s="735" t="s">
        <v>115</v>
      </c>
      <c r="G2264" s="628" t="s">
        <v>116</v>
      </c>
      <c r="H2264" s="739" t="s">
        <v>4</v>
      </c>
      <c r="J2264" s="103" t="s">
        <v>115</v>
      </c>
      <c r="K2264" s="104" t="s">
        <v>116</v>
      </c>
      <c r="L2264" s="105" t="s">
        <v>4</v>
      </c>
      <c r="M2264" s="105"/>
      <c r="N2264" s="842"/>
      <c r="O2264" s="35"/>
      <c r="P2264" s="35"/>
    </row>
    <row r="2265" spans="2:17" hidden="1" outlineLevel="1">
      <c r="B2265" s="50"/>
      <c r="C2265" s="50"/>
      <c r="D2265" s="50"/>
      <c r="F2265" s="685">
        <v>42240</v>
      </c>
      <c r="G2265" s="686" t="s">
        <v>4622</v>
      </c>
      <c r="H2265" s="742">
        <v>1138.8599999999999</v>
      </c>
      <c r="I2265" s="399"/>
      <c r="J2265" s="642">
        <v>42240</v>
      </c>
      <c r="K2265" s="675" t="s">
        <v>6158</v>
      </c>
      <c r="L2265" s="645">
        <f>L2204</f>
        <v>581.12</v>
      </c>
      <c r="M2265" s="105"/>
      <c r="N2265" s="86"/>
      <c r="Q2265" s="86"/>
    </row>
    <row r="2266" spans="2:17" hidden="1" outlineLevel="1">
      <c r="B2266" s="50"/>
      <c r="C2266" s="50"/>
      <c r="D2266" s="50"/>
      <c r="F2266" s="685">
        <v>42240</v>
      </c>
      <c r="G2266" s="686" t="s">
        <v>3361</v>
      </c>
      <c r="H2266" s="742">
        <v>312.02</v>
      </c>
      <c r="I2266" s="399"/>
      <c r="J2266" s="642">
        <v>42268</v>
      </c>
      <c r="K2266" s="675" t="s">
        <v>6063</v>
      </c>
      <c r="L2266" s="645">
        <v>340</v>
      </c>
      <c r="M2266" s="540"/>
      <c r="N2266" s="86"/>
      <c r="Q2266" s="86"/>
    </row>
    <row r="2267" spans="2:17" hidden="1" outlineLevel="1">
      <c r="B2267" s="50"/>
      <c r="C2267" s="50"/>
      <c r="D2267" s="50"/>
      <c r="F2267" s="685">
        <v>42240</v>
      </c>
      <c r="G2267" s="686" t="s">
        <v>3239</v>
      </c>
      <c r="H2267" s="742">
        <v>318.42</v>
      </c>
      <c r="I2267" s="399"/>
      <c r="J2267" s="642">
        <v>42268</v>
      </c>
      <c r="K2267" s="675" t="s">
        <v>1228</v>
      </c>
      <c r="L2267" s="645">
        <v>6.12</v>
      </c>
      <c r="M2267" s="540"/>
      <c r="N2267" s="86"/>
      <c r="Q2267" s="86"/>
    </row>
    <row r="2268" spans="2:17" hidden="1" outlineLevel="1">
      <c r="B2268" s="50"/>
      <c r="C2268" s="50"/>
      <c r="D2268" s="50"/>
      <c r="F2268" s="894">
        <v>42248</v>
      </c>
      <c r="G2268" s="1111" t="s">
        <v>6192</v>
      </c>
      <c r="H2268" s="635">
        <v>1395</v>
      </c>
      <c r="I2268" s="399"/>
      <c r="J2268" s="642">
        <v>42270</v>
      </c>
      <c r="K2268" s="675" t="s">
        <v>1208</v>
      </c>
      <c r="L2268" s="645">
        <v>0.86</v>
      </c>
      <c r="M2268" s="540"/>
      <c r="N2268" s="86"/>
      <c r="Q2268" s="86"/>
    </row>
    <row r="2269" spans="2:17" ht="30" hidden="1" outlineLevel="1">
      <c r="B2269" s="50"/>
      <c r="C2269" s="50"/>
      <c r="D2269" s="50"/>
      <c r="F2269" s="689"/>
      <c r="G2269" s="1056"/>
      <c r="H2269" s="540"/>
      <c r="I2269" s="399"/>
      <c r="J2269" s="642">
        <v>42277</v>
      </c>
      <c r="K2269" s="1131" t="s">
        <v>6302</v>
      </c>
      <c r="L2269" s="645">
        <v>2236.1999999999998</v>
      </c>
      <c r="M2269" s="540"/>
      <c r="N2269" s="86"/>
      <c r="Q2269" s="86"/>
    </row>
    <row r="2270" spans="2:17" hidden="1" outlineLevel="1">
      <c r="B2270" s="50"/>
      <c r="C2270" s="50"/>
      <c r="D2270" s="50"/>
      <c r="F2270" s="689"/>
      <c r="G2270" s="1056"/>
      <c r="H2270" s="540"/>
      <c r="I2270" s="399"/>
      <c r="J2270" s="689"/>
      <c r="K2270" s="378"/>
      <c r="L2270" s="540"/>
      <c r="M2270" s="540"/>
      <c r="N2270" s="86"/>
      <c r="Q2270" s="86"/>
    </row>
    <row r="2271" spans="2:17" hidden="1" outlineLevel="1">
      <c r="B2271" s="50"/>
      <c r="C2271" s="50"/>
      <c r="D2271" s="50"/>
      <c r="E2271" s="225"/>
      <c r="F2271" s="689"/>
      <c r="G2271" s="1056"/>
      <c r="H2271" s="540"/>
      <c r="I2271" s="399"/>
      <c r="J2271" s="642"/>
      <c r="K2271" s="675"/>
      <c r="L2271" s="645"/>
      <c r="M2271" s="105"/>
      <c r="N2271" s="86"/>
      <c r="Q2271" s="86"/>
    </row>
    <row r="2272" spans="2:17" ht="15.75" hidden="1" customHeight="1" outlineLevel="1">
      <c r="B2272" s="50"/>
      <c r="C2272" s="50"/>
      <c r="D2272" s="50"/>
      <c r="E2272" s="225"/>
      <c r="F2272" s="689"/>
      <c r="G2272" s="1056"/>
      <c r="H2272" s="540"/>
      <c r="J2272" s="642"/>
      <c r="K2272" s="675"/>
      <c r="L2272" s="645"/>
      <c r="M2272" s="105"/>
      <c r="N2272" s="86"/>
      <c r="Q2272" s="2"/>
    </row>
    <row r="2273" spans="2:17" hidden="1" outlineLevel="1">
      <c r="B2273" s="50"/>
      <c r="C2273" s="50"/>
      <c r="D2273" s="50"/>
      <c r="E2273" s="225"/>
      <c r="F2273" s="894"/>
      <c r="G2273" s="634"/>
      <c r="H2273" s="635"/>
      <c r="J2273" s="642"/>
      <c r="K2273" s="675"/>
      <c r="L2273" s="645"/>
      <c r="M2273" s="105"/>
      <c r="N2273" s="86"/>
      <c r="Q2273" s="2"/>
    </row>
    <row r="2274" spans="2:17" ht="15.75" hidden="1" customHeight="1" outlineLevel="1">
      <c r="B2274" s="50"/>
      <c r="C2274" s="50"/>
      <c r="D2274" s="50"/>
      <c r="E2274" s="225"/>
      <c r="F2274" s="894"/>
      <c r="G2274" s="634"/>
      <c r="H2274" s="635"/>
      <c r="J2274" s="642"/>
      <c r="K2274" s="675"/>
      <c r="L2274" s="645"/>
      <c r="M2274" s="105"/>
      <c r="N2274" s="86"/>
      <c r="Q2274" s="2"/>
    </row>
    <row r="2275" spans="2:17" hidden="1" outlineLevel="1">
      <c r="B2275" s="50"/>
      <c r="C2275" s="50"/>
      <c r="D2275" s="50"/>
      <c r="F2275" s="897"/>
      <c r="G2275" s="358"/>
      <c r="H2275" s="690"/>
      <c r="J2275" s="627"/>
      <c r="K2275" s="208"/>
      <c r="L2275" s="105"/>
      <c r="M2275" s="105"/>
      <c r="N2275" s="86"/>
    </row>
    <row r="2276" spans="2:17" hidden="1" outlineLevel="1">
      <c r="B2276" s="50"/>
      <c r="C2276" s="50"/>
      <c r="D2276" s="50"/>
      <c r="E2276" s="225"/>
      <c r="F2276" s="1069"/>
      <c r="G2276" s="1068"/>
      <c r="H2276" s="1070"/>
      <c r="J2276" s="314"/>
      <c r="K2276" s="626"/>
      <c r="L2276" s="105"/>
      <c r="M2276" s="105"/>
      <c r="N2276" s="86"/>
    </row>
    <row r="2277" spans="2:17" hidden="1" outlineLevel="1">
      <c r="B2277" s="50"/>
      <c r="C2277" s="50"/>
      <c r="D2277" s="50"/>
      <c r="F2277" s="642"/>
      <c r="G2277" s="579"/>
      <c r="H2277" s="316"/>
      <c r="I2277" s="225"/>
      <c r="J2277" s="50"/>
      <c r="K2277" s="50"/>
      <c r="L2277" s="50"/>
      <c r="M2277" s="50"/>
    </row>
    <row r="2278" spans="2:17" hidden="1" outlineLevel="1">
      <c r="B2278" s="83"/>
      <c r="C2278" s="83" t="s">
        <v>195</v>
      </c>
      <c r="D2278" s="84">
        <f>SUM(D2264:D2276)</f>
        <v>0</v>
      </c>
      <c r="F2278" s="311"/>
      <c r="G2278" s="538" t="s">
        <v>195</v>
      </c>
      <c r="H2278" s="578">
        <f>SUM(H2265:H2277)</f>
        <v>3164.3</v>
      </c>
      <c r="I2278" s="225"/>
      <c r="J2278" s="83"/>
      <c r="K2278" s="83" t="s">
        <v>195</v>
      </c>
      <c r="L2278" s="84">
        <f>SUM(L2265:L2276)</f>
        <v>3164.2999999999997</v>
      </c>
      <c r="M2278" s="48">
        <f>SUM(M2265:M2277)</f>
        <v>0</v>
      </c>
    </row>
    <row r="2279" spans="2:17" hidden="1" outlineLevel="1">
      <c r="H2279" s="2"/>
      <c r="I2279" s="225"/>
    </row>
    <row r="2280" spans="2:17" ht="15.75" hidden="1" outlineLevel="1" thickBot="1">
      <c r="B2280" s="97" t="s">
        <v>6159</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54">
        <f>E2208</f>
        <v>4349</v>
      </c>
      <c r="C2282" s="227">
        <v>1122</v>
      </c>
      <c r="D2282" s="227">
        <f>D2278</f>
        <v>0</v>
      </c>
      <c r="E2282" s="227">
        <f>B2282+C2282-D2282</f>
        <v>5471</v>
      </c>
      <c r="H2282" s="13"/>
      <c r="I2282" s="13"/>
      <c r="L2282" s="13"/>
    </row>
    <row r="2283" spans="2:17" hidden="1" outlineLevel="1">
      <c r="G2283" s="630" t="s">
        <v>4080</v>
      </c>
      <c r="H2283" s="631">
        <f>H2265+H2266+H2267</f>
        <v>1769.3</v>
      </c>
      <c r="I2283" s="13"/>
    </row>
    <row r="2284" spans="2:17" hidden="1" outlineLevel="1">
      <c r="G2284" s="300" t="s">
        <v>4081</v>
      </c>
      <c r="H2284" s="632">
        <f>H2268</f>
        <v>1395</v>
      </c>
      <c r="I2284" s="13"/>
    </row>
    <row r="2285" spans="2:17" hidden="1" outlineLevel="1">
      <c r="G2285" s="941" t="s">
        <v>5566</v>
      </c>
      <c r="H2285" s="942">
        <v>0</v>
      </c>
    </row>
    <row r="2286" spans="2:17" hidden="1" outlineLevel="1">
      <c r="G2286" s="654" t="s">
        <v>3905</v>
      </c>
      <c r="H2286" s="655">
        <v>0</v>
      </c>
    </row>
    <row r="2287" spans="2:17" hidden="1" outlineLevel="1">
      <c r="G2287" s="978" t="s">
        <v>5497</v>
      </c>
      <c r="H2287" s="979">
        <v>0</v>
      </c>
    </row>
    <row r="2288" spans="2:17" hidden="1" outlineLevel="1">
      <c r="G2288" s="640" t="s">
        <v>132</v>
      </c>
      <c r="H2288" s="641">
        <v>0</v>
      </c>
    </row>
    <row r="2289" spans="2:16" hidden="1" outlineLevel="1">
      <c r="G2289" s="204" t="s">
        <v>4287</v>
      </c>
      <c r="H2289" s="225">
        <v>0</v>
      </c>
    </row>
    <row r="2290" spans="2:16" hidden="1" outlineLevel="1">
      <c r="G2290" s="659" t="s">
        <v>48</v>
      </c>
      <c r="H2290" s="660">
        <v>0</v>
      </c>
      <c r="I2290" s="2"/>
    </row>
    <row r="2291" spans="2:16" hidden="1" outlineLevel="1">
      <c r="G2291" s="182" t="s">
        <v>4424</v>
      </c>
      <c r="H2291" s="210">
        <v>0</v>
      </c>
      <c r="I2291" s="2"/>
    </row>
    <row r="2292" spans="2:16" hidden="1" outlineLevel="1">
      <c r="G2292" s="1068" t="s">
        <v>5935</v>
      </c>
      <c r="H2292" s="210">
        <v>0</v>
      </c>
      <c r="I2292" s="2"/>
    </row>
    <row r="2293" spans="2:16" hidden="1" outlineLevel="1">
      <c r="G2293" s="654" t="s">
        <v>2856</v>
      </c>
      <c r="H2293" s="655">
        <v>0</v>
      </c>
    </row>
    <row r="2294" spans="2:16" hidden="1" outlineLevel="1">
      <c r="H2294" s="2">
        <f>SUM(H2283:H2293)</f>
        <v>3164.3</v>
      </c>
      <c r="I2294" s="2"/>
    </row>
    <row r="2295" spans="2:16" collapsed="1"/>
    <row r="2296" spans="2:16">
      <c r="B2296" s="2475" t="s">
        <v>6358</v>
      </c>
      <c r="C2296" s="2475"/>
      <c r="D2296" s="2475"/>
      <c r="E2296" s="2475"/>
      <c r="F2296" s="2475"/>
      <c r="G2296" s="2475"/>
      <c r="H2296" s="2475"/>
      <c r="I2296" s="2475"/>
      <c r="J2296" s="2475"/>
      <c r="K2296" s="2475"/>
      <c r="L2296" s="2475"/>
      <c r="M2296" s="2475"/>
    </row>
    <row r="2297" spans="2:16" ht="15" hidden="1" customHeight="1" outlineLevel="1">
      <c r="B2297" s="268" t="s">
        <v>115</v>
      </c>
      <c r="C2297" s="997" t="s">
        <v>2650</v>
      </c>
      <c r="D2297" s="268" t="s">
        <v>2651</v>
      </c>
      <c r="F2297" s="2474" t="s">
        <v>1007</v>
      </c>
      <c r="G2297" s="2476"/>
      <c r="H2297" s="2474"/>
      <c r="J2297" s="2474" t="s">
        <v>1026</v>
      </c>
      <c r="K2297" s="2474"/>
      <c r="L2297" s="2474"/>
      <c r="M2297" s="105"/>
    </row>
    <row r="2298" spans="2:16" ht="15" hidden="1" customHeight="1" outlineLevel="1">
      <c r="B2298" s="681"/>
      <c r="C2298" s="682"/>
      <c r="D2298" s="645"/>
      <c r="F2298" s="735" t="s">
        <v>115</v>
      </c>
      <c r="G2298" s="955" t="s">
        <v>116</v>
      </c>
      <c r="H2298" s="739" t="s">
        <v>4</v>
      </c>
      <c r="J2298" s="627" t="s">
        <v>115</v>
      </c>
      <c r="K2298" s="104" t="s">
        <v>116</v>
      </c>
      <c r="L2298" s="899" t="s">
        <v>4</v>
      </c>
      <c r="M2298" s="105"/>
      <c r="N2298" s="842"/>
      <c r="O2298" s="35"/>
      <c r="P2298" s="35"/>
    </row>
    <row r="2299" spans="2:16" ht="15" hidden="1" customHeight="1" outlineLevel="1">
      <c r="B2299" s="681"/>
      <c r="C2299" s="682"/>
      <c r="D2299" s="645"/>
      <c r="F2299" s="705">
        <v>42274</v>
      </c>
      <c r="G2299" s="783" t="s">
        <v>637</v>
      </c>
      <c r="H2299" s="886">
        <v>243</v>
      </c>
      <c r="J2299" s="327">
        <v>42280</v>
      </c>
      <c r="K2299" s="1056" t="s">
        <v>6063</v>
      </c>
      <c r="L2299" s="540">
        <v>225</v>
      </c>
      <c r="M2299" s="365"/>
      <c r="N2299" s="86"/>
    </row>
    <row r="2300" spans="2:16" ht="15" hidden="1" customHeight="1" outlineLevel="1">
      <c r="B2300" s="50"/>
      <c r="C2300" s="50"/>
      <c r="D2300" s="50"/>
      <c r="F2300" s="642">
        <v>42285</v>
      </c>
      <c r="G2300" s="1132" t="s">
        <v>6319</v>
      </c>
      <c r="H2300" s="645">
        <v>750</v>
      </c>
      <c r="J2300" s="327">
        <v>42280</v>
      </c>
      <c r="K2300" s="1056" t="s">
        <v>1228</v>
      </c>
      <c r="L2300" s="540">
        <v>4.05</v>
      </c>
      <c r="M2300" s="365"/>
      <c r="N2300" s="86"/>
    </row>
    <row r="2301" spans="2:16" ht="15" hidden="1" customHeight="1" outlineLevel="1">
      <c r="B2301" s="50"/>
      <c r="C2301" s="50"/>
      <c r="D2301" s="50"/>
      <c r="F2301" s="1134">
        <v>42290</v>
      </c>
      <c r="G2301" s="1135" t="s">
        <v>1173</v>
      </c>
      <c r="H2301" s="1070">
        <v>819</v>
      </c>
      <c r="J2301" s="689">
        <v>42300</v>
      </c>
      <c r="K2301" s="378" t="s">
        <v>1208</v>
      </c>
      <c r="L2301" s="540">
        <v>0.56999999999999995</v>
      </c>
      <c r="M2301" s="365"/>
      <c r="N2301" s="86"/>
    </row>
    <row r="2302" spans="2:16" ht="30" hidden="1" outlineLevel="1">
      <c r="B2302" s="50"/>
      <c r="C2302" s="50"/>
      <c r="D2302" s="50"/>
      <c r="F2302" s="1134">
        <v>42290</v>
      </c>
      <c r="G2302" s="1135" t="s">
        <v>6324</v>
      </c>
      <c r="H2302" s="1070">
        <v>480</v>
      </c>
      <c r="J2302" s="897">
        <v>42307</v>
      </c>
      <c r="K2302" s="1095" t="s">
        <v>5936</v>
      </c>
      <c r="L2302" s="1138">
        <v>5847.91</v>
      </c>
      <c r="M2302" s="365"/>
      <c r="N2302" s="86"/>
    </row>
    <row r="2303" spans="2:16" hidden="1" outlineLevel="1">
      <c r="B2303" s="50"/>
      <c r="C2303" s="50"/>
      <c r="D2303" s="50"/>
      <c r="F2303" s="697">
        <v>42290</v>
      </c>
      <c r="G2303" s="1133" t="s">
        <v>2399</v>
      </c>
      <c r="H2303" s="699">
        <v>1435</v>
      </c>
      <c r="J2303" s="285"/>
      <c r="K2303" s="378"/>
      <c r="L2303" s="378"/>
      <c r="M2303" s="365"/>
      <c r="N2303" s="86"/>
    </row>
    <row r="2304" spans="2:16" hidden="1" outlineLevel="1">
      <c r="B2304" s="50"/>
      <c r="C2304" s="50"/>
      <c r="D2304" s="50"/>
      <c r="F2304" s="642">
        <v>42295</v>
      </c>
      <c r="G2304" s="1132" t="s">
        <v>6347</v>
      </c>
      <c r="H2304" s="645">
        <v>300</v>
      </c>
      <c r="J2304" s="285"/>
      <c r="K2304" s="378"/>
      <c r="L2304" s="378"/>
      <c r="M2304" s="316"/>
    </row>
    <row r="2305" spans="2:15" hidden="1" outlineLevel="1">
      <c r="B2305" s="50"/>
      <c r="C2305" s="50"/>
      <c r="D2305" s="50"/>
      <c r="F2305" s="685">
        <v>42298</v>
      </c>
      <c r="G2305" s="686" t="s">
        <v>3361</v>
      </c>
      <c r="H2305" s="742">
        <v>283.86</v>
      </c>
      <c r="J2305" s="285"/>
      <c r="K2305" s="378"/>
      <c r="L2305" s="378"/>
      <c r="M2305" s="365"/>
    </row>
    <row r="2306" spans="2:15" hidden="1" outlineLevel="1">
      <c r="B2306" s="50"/>
      <c r="C2306" s="50"/>
      <c r="D2306" s="50"/>
      <c r="F2306" s="685">
        <v>42298</v>
      </c>
      <c r="G2306" s="686" t="s">
        <v>3239</v>
      </c>
      <c r="H2306" s="742">
        <v>627.80999999999995</v>
      </c>
      <c r="J2306" s="285"/>
      <c r="K2306" s="378"/>
      <c r="L2306" s="378"/>
      <c r="M2306" s="365"/>
    </row>
    <row r="2307" spans="2:15" hidden="1" outlineLevel="1">
      <c r="B2307" s="50"/>
      <c r="C2307" s="50"/>
      <c r="D2307" s="50"/>
      <c r="F2307" s="685">
        <v>42298</v>
      </c>
      <c r="G2307" s="686" t="s">
        <v>4622</v>
      </c>
      <c r="H2307" s="742">
        <v>1138.8599999999999</v>
      </c>
      <c r="J2307" s="285"/>
      <c r="K2307" s="378"/>
      <c r="L2307" s="378"/>
      <c r="M2307" s="365"/>
    </row>
    <row r="2308" spans="2:15" hidden="1" outlineLevel="1">
      <c r="B2308" s="50"/>
      <c r="C2308" s="50"/>
      <c r="D2308" s="50"/>
      <c r="F2308" s="327"/>
      <c r="G2308" s="686"/>
      <c r="H2308" s="540"/>
      <c r="J2308" s="285"/>
      <c r="K2308" s="378"/>
      <c r="L2308" s="378"/>
      <c r="M2308" s="365"/>
    </row>
    <row r="2309" spans="2:15" ht="15" hidden="1" customHeight="1" outlineLevel="1">
      <c r="B2309" s="50"/>
      <c r="C2309" s="50"/>
      <c r="D2309" s="50"/>
      <c r="F2309" s="646"/>
      <c r="G2309" s="684"/>
      <c r="H2309" s="657"/>
      <c r="I2309" s="2"/>
      <c r="J2309" s="319"/>
      <c r="K2309" s="319"/>
      <c r="L2309" s="319"/>
      <c r="M2309" s="50"/>
    </row>
    <row r="2310" spans="2:15" ht="15" hidden="1" customHeight="1" outlineLevel="1">
      <c r="B2310" s="83"/>
      <c r="C2310" s="83" t="s">
        <v>195</v>
      </c>
      <c r="D2310" s="84">
        <f>SUM(D2298:D2308)</f>
        <v>0</v>
      </c>
      <c r="F2310" s="311"/>
      <c r="G2310" s="538" t="s">
        <v>195</v>
      </c>
      <c r="H2310" s="57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6356</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27">
        <f>E2249</f>
        <v>141</v>
      </c>
      <c r="C2314" s="227">
        <v>65</v>
      </c>
      <c r="D2314" s="227">
        <f>D2310</f>
        <v>0</v>
      </c>
      <c r="E2314" s="227">
        <f>B2314+C2314-D2314</f>
        <v>206</v>
      </c>
      <c r="H2314" s="13"/>
      <c r="I2314" s="13"/>
      <c r="L2314" s="13"/>
    </row>
    <row r="2315" spans="2:15" ht="15" hidden="1" customHeight="1" outlineLevel="1">
      <c r="G2315" s="630" t="s">
        <v>4080</v>
      </c>
      <c r="H2315" s="631">
        <f>H2305+H2306+H2307</f>
        <v>2050.5299999999997</v>
      </c>
      <c r="L2315" s="2"/>
      <c r="M2315" s="2"/>
    </row>
    <row r="2316" spans="2:15" ht="15" hidden="1" customHeight="1" outlineLevel="1">
      <c r="G2316" s="300" t="s">
        <v>4081</v>
      </c>
      <c r="H2316" s="632">
        <f>H2301+H2302+H2305</f>
        <v>1582.8600000000001</v>
      </c>
    </row>
    <row r="2317" spans="2:15" ht="15" hidden="1" customHeight="1" outlineLevel="1">
      <c r="B2317" s="200"/>
      <c r="G2317" s="696" t="s">
        <v>3905</v>
      </c>
      <c r="H2317" s="701">
        <f>H2303</f>
        <v>1435</v>
      </c>
      <c r="L2317" s="2"/>
    </row>
    <row r="2318" spans="2:15" ht="15" hidden="1" customHeight="1" outlineLevel="1">
      <c r="B2318" s="200"/>
      <c r="G2318" s="978" t="s">
        <v>5497</v>
      </c>
      <c r="H2318" s="979">
        <v>0</v>
      </c>
    </row>
    <row r="2319" spans="2:15" ht="15" hidden="1" customHeight="1" outlineLevel="1">
      <c r="G2319" s="640" t="s">
        <v>132</v>
      </c>
      <c r="H2319" s="641">
        <f>H2300+H2304</f>
        <v>1050</v>
      </c>
    </row>
    <row r="2320" spans="2:15" ht="15" hidden="1" customHeight="1" outlineLevel="1">
      <c r="G2320" s="204" t="s">
        <v>4287</v>
      </c>
      <c r="H2320" s="225">
        <f>0</f>
        <v>0</v>
      </c>
    </row>
    <row r="2321" spans="2:17" ht="15" hidden="1" customHeight="1" outlineLevel="1">
      <c r="G2321" s="659" t="s">
        <v>48</v>
      </c>
      <c r="H2321" s="660">
        <f>H2299</f>
        <v>243</v>
      </c>
      <c r="I2321" s="2"/>
    </row>
    <row r="2322" spans="2:17" ht="15" hidden="1" customHeight="1" outlineLevel="1">
      <c r="G2322" s="182" t="s">
        <v>4424</v>
      </c>
      <c r="H2322" s="210">
        <v>0</v>
      </c>
      <c r="I2322" s="2"/>
    </row>
    <row r="2323" spans="2:17" ht="15" hidden="1" customHeight="1" outlineLevel="1">
      <c r="G2323" s="1068" t="s">
        <v>5935</v>
      </c>
      <c r="H2323" s="210">
        <f>0</f>
        <v>0</v>
      </c>
      <c r="I2323" s="2"/>
    </row>
    <row r="2324" spans="2:17" ht="15" hidden="1" customHeight="1" outlineLevel="1">
      <c r="G2324" s="654" t="s">
        <v>5126</v>
      </c>
      <c r="H2324" s="655">
        <f>0</f>
        <v>0</v>
      </c>
    </row>
    <row r="2325" spans="2:17" ht="15" hidden="1" customHeight="1" outlineLevel="1">
      <c r="H2325" s="2">
        <f>SUM(H2315:H2324)</f>
        <v>6361.3899999999994</v>
      </c>
      <c r="I2325" s="2"/>
      <c r="J2325" s="13"/>
    </row>
    <row r="2326" spans="2:17" collapsed="1"/>
    <row r="2327" spans="2:17">
      <c r="B2327" s="2475" t="s">
        <v>6357</v>
      </c>
      <c r="C2327" s="2475"/>
      <c r="D2327" s="2475"/>
      <c r="E2327" s="2475"/>
      <c r="F2327" s="2475"/>
      <c r="G2327" s="2475"/>
      <c r="H2327" s="2475"/>
      <c r="I2327" s="2475"/>
      <c r="J2327" s="2475"/>
      <c r="K2327" s="2475"/>
      <c r="L2327" s="2475"/>
      <c r="M2327" s="2475"/>
    </row>
    <row r="2328" spans="2:17" hidden="1" outlineLevel="1">
      <c r="B2328" s="50" t="s">
        <v>115</v>
      </c>
      <c r="C2328" s="119" t="s">
        <v>2650</v>
      </c>
      <c r="D2328" s="50" t="s">
        <v>2651</v>
      </c>
      <c r="F2328" s="2474" t="s">
        <v>4608</v>
      </c>
      <c r="G2328" s="2476"/>
      <c r="H2328" s="2474"/>
      <c r="J2328" s="2474" t="s">
        <v>1026</v>
      </c>
      <c r="K2328" s="2474"/>
      <c r="L2328" s="2474"/>
      <c r="M2328" s="105"/>
    </row>
    <row r="2329" spans="2:17" hidden="1" outlineLevel="1">
      <c r="B2329" s="327"/>
      <c r="C2329" s="379"/>
      <c r="D2329" s="241"/>
      <c r="F2329" s="735" t="s">
        <v>115</v>
      </c>
      <c r="G2329" s="628" t="s">
        <v>116</v>
      </c>
      <c r="H2329" s="739" t="s">
        <v>4</v>
      </c>
      <c r="J2329" s="103" t="s">
        <v>115</v>
      </c>
      <c r="K2329" s="104" t="s">
        <v>116</v>
      </c>
      <c r="L2329" s="105" t="s">
        <v>4</v>
      </c>
      <c r="M2329" s="105"/>
      <c r="N2329" s="842"/>
      <c r="O2329" s="35"/>
      <c r="P2329" s="35"/>
    </row>
    <row r="2330" spans="2:17" hidden="1" outlineLevel="1">
      <c r="B2330" s="50"/>
      <c r="C2330" s="50"/>
      <c r="D2330" s="50"/>
      <c r="F2330" s="1134">
        <v>42296</v>
      </c>
      <c r="G2330" s="1135" t="s">
        <v>247</v>
      </c>
      <c r="H2330" s="1070">
        <v>338</v>
      </c>
      <c r="I2330" s="399"/>
      <c r="J2330" s="642">
        <v>42271</v>
      </c>
      <c r="K2330" s="675" t="s">
        <v>6063</v>
      </c>
      <c r="L2330" s="645">
        <v>230</v>
      </c>
      <c r="M2330" s="105"/>
      <c r="N2330" s="86"/>
      <c r="Q2330" s="86"/>
    </row>
    <row r="2331" spans="2:17" hidden="1" outlineLevel="1">
      <c r="B2331" s="50"/>
      <c r="C2331" s="50"/>
      <c r="D2331" s="50"/>
      <c r="F2331" s="685"/>
      <c r="G2331" s="686"/>
      <c r="H2331" s="742"/>
      <c r="I2331" s="399"/>
      <c r="J2331" s="642">
        <v>42271</v>
      </c>
      <c r="K2331" s="675" t="s">
        <v>1228</v>
      </c>
      <c r="L2331" s="645">
        <v>4.1399999999999997</v>
      </c>
      <c r="M2331" s="540"/>
      <c r="N2331" s="86"/>
      <c r="Q2331" s="86"/>
    </row>
    <row r="2332" spans="2:17" hidden="1" outlineLevel="1">
      <c r="B2332" s="50"/>
      <c r="C2332" s="50"/>
      <c r="D2332" s="50"/>
      <c r="F2332" s="685"/>
      <c r="G2332" s="686"/>
      <c r="H2332" s="742"/>
      <c r="I2332" s="399"/>
      <c r="J2332" s="642">
        <v>42270</v>
      </c>
      <c r="K2332" s="675" t="s">
        <v>1208</v>
      </c>
      <c r="L2332" s="645">
        <v>0.57999999999999996</v>
      </c>
      <c r="M2332" s="540"/>
      <c r="N2332" s="86"/>
      <c r="Q2332" s="86"/>
    </row>
    <row r="2333" spans="2:17" ht="30" hidden="1" outlineLevel="1">
      <c r="B2333" s="50"/>
      <c r="C2333" s="50"/>
      <c r="D2333" s="50"/>
      <c r="E2333" s="225"/>
      <c r="F2333" s="1069"/>
      <c r="G2333" s="1068"/>
      <c r="H2333" s="1070"/>
      <c r="J2333" s="897">
        <v>42307</v>
      </c>
      <c r="K2333" s="1095" t="s">
        <v>5060</v>
      </c>
      <c r="L2333" s="1138">
        <v>103.28</v>
      </c>
      <c r="M2333" s="105"/>
      <c r="N2333" s="86"/>
    </row>
    <row r="2334" spans="2:17" hidden="1" outlineLevel="1">
      <c r="B2334" s="50"/>
      <c r="C2334" s="50"/>
      <c r="D2334" s="50"/>
      <c r="F2334" s="642"/>
      <c r="G2334" s="579"/>
      <c r="H2334" s="316"/>
      <c r="I2334" s="225"/>
      <c r="J2334" s="50"/>
      <c r="K2334" s="50"/>
      <c r="L2334" s="50"/>
      <c r="M2334" s="50"/>
    </row>
    <row r="2335" spans="2:17" hidden="1" outlineLevel="1">
      <c r="B2335" s="83"/>
      <c r="C2335" s="83" t="s">
        <v>195</v>
      </c>
      <c r="D2335" s="84">
        <f>SUM(D2329:D2333)</f>
        <v>0</v>
      </c>
      <c r="F2335" s="311"/>
      <c r="G2335" s="538" t="s">
        <v>195</v>
      </c>
      <c r="H2335" s="578">
        <f>SUM(H2330:H2334)</f>
        <v>338</v>
      </c>
      <c r="I2335" s="225"/>
      <c r="J2335" s="83"/>
      <c r="K2335" s="83" t="s">
        <v>195</v>
      </c>
      <c r="L2335" s="84">
        <f>SUM(L2330:L2333)</f>
        <v>338</v>
      </c>
      <c r="M2335" s="48">
        <f>SUM(M2330:M2334)</f>
        <v>0</v>
      </c>
    </row>
    <row r="2336" spans="2:17" hidden="1" outlineLevel="1">
      <c r="H2336" s="2"/>
      <c r="I2336" s="225"/>
    </row>
    <row r="2337" spans="2:15" ht="15.75" hidden="1" outlineLevel="1" thickBot="1">
      <c r="B2337" s="97" t="s">
        <v>6356</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54">
        <f>E2282</f>
        <v>5471</v>
      </c>
      <c r="C2339" s="227">
        <v>525</v>
      </c>
      <c r="D2339" s="227">
        <f>D2335</f>
        <v>0</v>
      </c>
      <c r="E2339" s="227">
        <f>B2339+C2339-D2339</f>
        <v>5996</v>
      </c>
      <c r="H2339" s="13"/>
      <c r="I2339" s="13"/>
      <c r="L2339" s="13"/>
    </row>
    <row r="2340" spans="2:15" hidden="1" outlineLevel="1">
      <c r="G2340" s="630" t="s">
        <v>4080</v>
      </c>
      <c r="H2340" s="631">
        <f>0</f>
        <v>0</v>
      </c>
      <c r="I2340" s="13"/>
    </row>
    <row r="2341" spans="2:15" hidden="1" outlineLevel="1">
      <c r="G2341" s="300" t="s">
        <v>4081</v>
      </c>
      <c r="H2341" s="632">
        <f>H2330</f>
        <v>338</v>
      </c>
      <c r="I2341" s="13"/>
    </row>
    <row r="2342" spans="2:15" hidden="1" outlineLevel="1">
      <c r="G2342" s="941" t="s">
        <v>5566</v>
      </c>
      <c r="H2342" s="942">
        <v>0</v>
      </c>
    </row>
    <row r="2343" spans="2:15" hidden="1" outlineLevel="1">
      <c r="G2343" s="654" t="s">
        <v>3905</v>
      </c>
      <c r="H2343" s="655">
        <v>0</v>
      </c>
    </row>
    <row r="2344" spans="2:15" hidden="1" outlineLevel="1">
      <c r="G2344" s="978" t="s">
        <v>5497</v>
      </c>
      <c r="H2344" s="979">
        <v>0</v>
      </c>
    </row>
    <row r="2345" spans="2:15" hidden="1" outlineLevel="1">
      <c r="G2345" s="640" t="s">
        <v>132</v>
      </c>
      <c r="H2345" s="641">
        <v>0</v>
      </c>
    </row>
    <row r="2346" spans="2:15" hidden="1" outlineLevel="1">
      <c r="G2346" s="204" t="s">
        <v>4287</v>
      </c>
      <c r="H2346" s="225">
        <v>0</v>
      </c>
    </row>
    <row r="2347" spans="2:15" hidden="1" outlineLevel="1">
      <c r="G2347" s="659" t="s">
        <v>48</v>
      </c>
      <c r="H2347" s="660">
        <v>0</v>
      </c>
      <c r="I2347" s="2"/>
    </row>
    <row r="2348" spans="2:15" hidden="1" outlineLevel="1">
      <c r="G2348" s="182" t="s">
        <v>4424</v>
      </c>
      <c r="H2348" s="210">
        <v>0</v>
      </c>
      <c r="I2348" s="2"/>
    </row>
    <row r="2349" spans="2:15" hidden="1" outlineLevel="1">
      <c r="G2349" s="1068" t="s">
        <v>5935</v>
      </c>
      <c r="H2349" s="210">
        <v>0</v>
      </c>
      <c r="I2349" s="2"/>
    </row>
    <row r="2350" spans="2:15" hidden="1" outlineLevel="1">
      <c r="G2350" s="654" t="s">
        <v>2856</v>
      </c>
      <c r="H2350" s="655">
        <v>0</v>
      </c>
    </row>
    <row r="2351" spans="2:15" hidden="1" outlineLevel="1">
      <c r="H2351" s="2">
        <f>SUM(H2340:H2350)</f>
        <v>338</v>
      </c>
      <c r="I2351" s="2"/>
    </row>
    <row r="2352" spans="2:15" collapsed="1"/>
    <row r="2353" spans="2:16">
      <c r="B2353" s="2475" t="s">
        <v>6359</v>
      </c>
      <c r="C2353" s="2475"/>
      <c r="D2353" s="2475"/>
      <c r="E2353" s="2475"/>
      <c r="F2353" s="2475"/>
      <c r="G2353" s="2475"/>
      <c r="H2353" s="2475"/>
      <c r="I2353" s="2475"/>
      <c r="J2353" s="2475"/>
      <c r="K2353" s="2475"/>
      <c r="L2353" s="2475"/>
      <c r="M2353" s="2475"/>
    </row>
    <row r="2354" spans="2:16" ht="15" hidden="1" customHeight="1" outlineLevel="1">
      <c r="B2354" s="268" t="s">
        <v>115</v>
      </c>
      <c r="C2354" s="997" t="s">
        <v>2650</v>
      </c>
      <c r="D2354" s="268" t="s">
        <v>2651</v>
      </c>
      <c r="F2354" s="2474" t="s">
        <v>1007</v>
      </c>
      <c r="G2354" s="2476"/>
      <c r="H2354" s="2474"/>
      <c r="J2354" s="2474" t="s">
        <v>1026</v>
      </c>
      <c r="K2354" s="2474"/>
      <c r="L2354" s="2474"/>
      <c r="M2354" s="105"/>
    </row>
    <row r="2355" spans="2:16" ht="15" hidden="1" customHeight="1" outlineLevel="1">
      <c r="B2355" s="681"/>
      <c r="C2355" s="682"/>
      <c r="D2355" s="645"/>
      <c r="F2355" s="735" t="s">
        <v>115</v>
      </c>
      <c r="G2355" s="955" t="s">
        <v>116</v>
      </c>
      <c r="H2355" s="739" t="s">
        <v>4</v>
      </c>
      <c r="J2355" s="627" t="s">
        <v>115</v>
      </c>
      <c r="K2355" s="104" t="s">
        <v>116</v>
      </c>
      <c r="L2355" s="899" t="s">
        <v>4</v>
      </c>
      <c r="M2355" s="105"/>
      <c r="N2355" s="842"/>
      <c r="O2355" s="35"/>
      <c r="P2355" s="35"/>
    </row>
    <row r="2356" spans="2:16" ht="15" hidden="1" customHeight="1" outlineLevel="1">
      <c r="B2356" s="681"/>
      <c r="C2356" s="682"/>
      <c r="D2356" s="645"/>
      <c r="F2356" s="705">
        <v>42304</v>
      </c>
      <c r="G2356" s="783" t="s">
        <v>637</v>
      </c>
      <c r="H2356" s="1159">
        <v>184</v>
      </c>
      <c r="J2356" s="327">
        <v>42324</v>
      </c>
      <c r="K2356" s="1056" t="s">
        <v>6063</v>
      </c>
      <c r="L2356" s="540">
        <v>250</v>
      </c>
      <c r="M2356" s="365"/>
      <c r="N2356" s="86"/>
    </row>
    <row r="2357" spans="2:16" ht="15" hidden="1" customHeight="1" outlineLevel="1">
      <c r="B2357" s="50"/>
      <c r="C2357" s="50"/>
      <c r="D2357" s="50"/>
      <c r="F2357" s="369">
        <v>42308</v>
      </c>
      <c r="G2357" s="1081" t="s">
        <v>126</v>
      </c>
      <c r="H2357" s="769">
        <v>795</v>
      </c>
      <c r="J2357" s="327">
        <v>42324</v>
      </c>
      <c r="K2357" s="1056" t="s">
        <v>1228</v>
      </c>
      <c r="L2357" s="540">
        <v>4.5</v>
      </c>
      <c r="M2357" s="365"/>
      <c r="N2357" s="86"/>
    </row>
    <row r="2358" spans="2:16" ht="15" hidden="1" customHeight="1" outlineLevel="1">
      <c r="B2358" s="50"/>
      <c r="C2358" s="50"/>
      <c r="D2358" s="50"/>
      <c r="F2358" s="369">
        <v>42309</v>
      </c>
      <c r="G2358" s="1081" t="s">
        <v>6390</v>
      </c>
      <c r="H2358" s="769">
        <v>559</v>
      </c>
      <c r="J2358" s="327">
        <v>42325</v>
      </c>
      <c r="K2358" s="378" t="s">
        <v>6063</v>
      </c>
      <c r="L2358" s="540">
        <v>220</v>
      </c>
      <c r="M2358" s="365"/>
      <c r="N2358" s="86"/>
    </row>
    <row r="2359" spans="2:16" ht="15" hidden="1" customHeight="1" outlineLevel="1">
      <c r="B2359" s="50"/>
      <c r="C2359" s="50"/>
      <c r="D2359" s="50"/>
      <c r="F2359" s="642">
        <v>42310</v>
      </c>
      <c r="G2359" s="1132" t="s">
        <v>1222</v>
      </c>
      <c r="H2359" s="1151">
        <v>600</v>
      </c>
      <c r="J2359" s="327">
        <v>42325</v>
      </c>
      <c r="K2359" s="378" t="s">
        <v>1228</v>
      </c>
      <c r="L2359" s="378">
        <v>3.96</v>
      </c>
      <c r="M2359" s="365"/>
      <c r="N2359" s="86"/>
    </row>
    <row r="2360" spans="2:16" hidden="1" outlineLevel="1">
      <c r="B2360" s="50"/>
      <c r="C2360" s="50"/>
      <c r="D2360" s="50"/>
      <c r="F2360" s="633">
        <v>42312</v>
      </c>
      <c r="G2360" s="634" t="s">
        <v>247</v>
      </c>
      <c r="H2360" s="1148">
        <v>552</v>
      </c>
      <c r="J2360" s="327">
        <v>42327</v>
      </c>
      <c r="K2360" s="378" t="s">
        <v>6063</v>
      </c>
      <c r="L2360" s="378">
        <v>250</v>
      </c>
      <c r="M2360" s="365"/>
      <c r="N2360" s="86"/>
    </row>
    <row r="2361" spans="2:16" hidden="1" outlineLevel="1">
      <c r="B2361" s="50"/>
      <c r="C2361" s="50"/>
      <c r="D2361" s="50"/>
      <c r="F2361" s="1022">
        <v>42314</v>
      </c>
      <c r="G2361" s="1147" t="s">
        <v>247</v>
      </c>
      <c r="H2361" s="1148">
        <v>691</v>
      </c>
      <c r="J2361" s="327">
        <v>42327</v>
      </c>
      <c r="K2361" s="378" t="s">
        <v>1228</v>
      </c>
      <c r="L2361" s="378">
        <v>4.5</v>
      </c>
      <c r="M2361" s="316"/>
    </row>
    <row r="2362" spans="2:16" hidden="1" outlineLevel="1">
      <c r="B2362" s="50"/>
      <c r="C2362" s="50"/>
      <c r="D2362" s="50"/>
      <c r="F2362" s="1149">
        <v>42315</v>
      </c>
      <c r="G2362" s="1150" t="s">
        <v>1222</v>
      </c>
      <c r="H2362" s="1151">
        <v>1585.38</v>
      </c>
      <c r="J2362" s="327">
        <v>42331</v>
      </c>
      <c r="K2362" s="378" t="s">
        <v>1208</v>
      </c>
      <c r="L2362" s="378">
        <v>1.87</v>
      </c>
      <c r="M2362" s="365"/>
    </row>
    <row r="2363" spans="2:16" ht="30" hidden="1" outlineLevel="1">
      <c r="B2363" s="50"/>
      <c r="C2363" s="50"/>
      <c r="D2363" s="50"/>
      <c r="E2363" s="205" t="s">
        <v>3117</v>
      </c>
      <c r="F2363" s="689">
        <v>42321</v>
      </c>
      <c r="G2363" s="1056" t="s">
        <v>6453</v>
      </c>
      <c r="H2363" s="765">
        <v>532.79999999999995</v>
      </c>
      <c r="J2363" s="811">
        <v>42335</v>
      </c>
      <c r="K2363" s="812" t="s">
        <v>5936</v>
      </c>
      <c r="L2363" s="820">
        <v>7812.64</v>
      </c>
      <c r="M2363" s="365"/>
    </row>
    <row r="2364" spans="2:16" hidden="1" outlineLevel="1">
      <c r="B2364" s="50"/>
      <c r="C2364" s="50"/>
      <c r="D2364" s="50"/>
      <c r="F2364" s="689">
        <v>42322</v>
      </c>
      <c r="G2364" s="1056" t="s">
        <v>1035</v>
      </c>
      <c r="H2364" s="765">
        <v>9.59</v>
      </c>
      <c r="J2364" s="285"/>
      <c r="K2364" s="378"/>
      <c r="L2364" s="378"/>
      <c r="M2364" s="365"/>
    </row>
    <row r="2365" spans="2:16" ht="45" hidden="1" outlineLevel="1">
      <c r="B2365" s="50"/>
      <c r="C2365" s="50"/>
      <c r="D2365" s="50"/>
      <c r="E2365" s="205" t="s">
        <v>6463</v>
      </c>
      <c r="F2365" s="689">
        <v>42327</v>
      </c>
      <c r="G2365" s="1056" t="s">
        <v>6461</v>
      </c>
      <c r="H2365" s="765">
        <v>772.9</v>
      </c>
      <c r="I2365" s="1" t="s">
        <v>6462</v>
      </c>
      <c r="J2365" s="285"/>
      <c r="K2365" s="378"/>
      <c r="L2365" s="378"/>
      <c r="M2365" s="365"/>
    </row>
    <row r="2366" spans="2:16" hidden="1" outlineLevel="1">
      <c r="B2366" s="50"/>
      <c r="C2366" s="50"/>
      <c r="D2366" s="50"/>
      <c r="F2366" s="689">
        <v>42327</v>
      </c>
      <c r="G2366" s="1056" t="s">
        <v>1035</v>
      </c>
      <c r="H2366" s="765">
        <f>H2365*1.8%</f>
        <v>13.9122</v>
      </c>
      <c r="I2366" s="1" t="s">
        <v>6462</v>
      </c>
      <c r="J2366" s="285"/>
      <c r="K2366" s="378"/>
      <c r="L2366" s="378"/>
      <c r="M2366" s="365"/>
    </row>
    <row r="2367" spans="2:16" ht="30" hidden="1" outlineLevel="1">
      <c r="B2367" s="50"/>
      <c r="C2367" s="50"/>
      <c r="D2367" s="50"/>
      <c r="E2367" s="1" t="s">
        <v>3117</v>
      </c>
      <c r="F2367" s="689">
        <v>42327</v>
      </c>
      <c r="G2367" s="1056" t="s">
        <v>6464</v>
      </c>
      <c r="H2367" s="765">
        <v>1125.8</v>
      </c>
      <c r="I2367" s="1" t="s">
        <v>6467</v>
      </c>
      <c r="J2367" s="285"/>
      <c r="K2367" s="378"/>
      <c r="L2367" s="378"/>
      <c r="M2367" s="316"/>
    </row>
    <row r="2368" spans="2:16" hidden="1" outlineLevel="1">
      <c r="B2368" s="50"/>
      <c r="C2368" s="50"/>
      <c r="D2368" s="50"/>
      <c r="E2368" s="225"/>
      <c r="F2368" s="689">
        <v>42327</v>
      </c>
      <c r="G2368" s="1056" t="s">
        <v>1035</v>
      </c>
      <c r="H2368" s="765">
        <f>H2367*1.8%</f>
        <v>20.264400000000002</v>
      </c>
      <c r="I2368" s="1" t="s">
        <v>6467</v>
      </c>
      <c r="J2368" s="285"/>
      <c r="K2368" s="675"/>
      <c r="L2368" s="645"/>
      <c r="M2368" s="316"/>
    </row>
    <row r="2369" spans="2:15" ht="45" hidden="1" outlineLevel="1">
      <c r="B2369" s="50"/>
      <c r="C2369" s="50"/>
      <c r="D2369" s="50"/>
      <c r="E2369" s="205" t="s">
        <v>6466</v>
      </c>
      <c r="F2369" s="689">
        <v>42328</v>
      </c>
      <c r="G2369" s="1056" t="s">
        <v>6465</v>
      </c>
      <c r="H2369" s="765">
        <v>772.9</v>
      </c>
      <c r="I2369" s="1" t="s">
        <v>6462</v>
      </c>
      <c r="J2369" s="285"/>
      <c r="K2369" s="675"/>
      <c r="L2369" s="645"/>
      <c r="M2369" s="316"/>
    </row>
    <row r="2370" spans="2:15" ht="15.75" hidden="1" customHeight="1" outlineLevel="1">
      <c r="B2370" s="50"/>
      <c r="C2370" s="50"/>
      <c r="D2370" s="50"/>
      <c r="E2370" s="225"/>
      <c r="F2370" s="689">
        <v>42328</v>
      </c>
      <c r="G2370" s="1056" t="s">
        <v>1035</v>
      </c>
      <c r="H2370" s="765">
        <f>H2369*1.8%</f>
        <v>13.9122</v>
      </c>
      <c r="I2370" s="1" t="s">
        <v>6462</v>
      </c>
      <c r="J2370" s="642"/>
      <c r="K2370" s="675"/>
      <c r="L2370" s="645"/>
      <c r="M2370" s="316"/>
    </row>
    <row r="2371" spans="2:15" ht="15.75" hidden="1" customHeight="1" outlineLevel="1">
      <c r="B2371" s="50"/>
      <c r="C2371" s="50"/>
      <c r="D2371" s="50"/>
      <c r="E2371" s="225"/>
      <c r="F2371" s="633">
        <v>42329</v>
      </c>
      <c r="G2371" s="1111" t="s">
        <v>6469</v>
      </c>
      <c r="H2371" s="1148">
        <v>310.7</v>
      </c>
      <c r="J2371" s="642"/>
      <c r="K2371" s="675"/>
      <c r="L2371" s="645"/>
      <c r="M2371" s="316"/>
    </row>
    <row r="2372" spans="2:15" ht="15.75" hidden="1" customHeight="1" outlineLevel="1">
      <c r="B2372" s="50"/>
      <c r="C2372" s="50"/>
      <c r="D2372" s="50"/>
      <c r="E2372" s="225"/>
      <c r="F2372" s="327">
        <v>42331</v>
      </c>
      <c r="G2372" s="378" t="s">
        <v>6478</v>
      </c>
      <c r="H2372" s="764">
        <v>8.32</v>
      </c>
      <c r="I2372" s="2"/>
      <c r="J2372" s="642"/>
      <c r="K2372" s="675"/>
      <c r="L2372" s="645"/>
      <c r="M2372" s="316"/>
    </row>
    <row r="2373" spans="2:15" ht="15" hidden="1" customHeight="1" outlineLevel="1">
      <c r="B2373" s="50"/>
      <c r="C2373" s="50"/>
      <c r="D2373" s="50"/>
      <c r="F2373" s="646"/>
      <c r="G2373" s="684"/>
      <c r="H2373" s="657"/>
      <c r="I2373" s="2"/>
      <c r="J2373" s="319"/>
      <c r="K2373" s="319"/>
      <c r="L2373" s="319"/>
      <c r="M2373" s="50"/>
    </row>
    <row r="2374" spans="2:15" ht="15" hidden="1" customHeight="1" outlineLevel="1">
      <c r="B2374" s="83"/>
      <c r="C2374" s="83" t="s">
        <v>195</v>
      </c>
      <c r="D2374" s="84">
        <f>SUM(D2355:D2372)</f>
        <v>0</v>
      </c>
      <c r="F2374" s="311"/>
      <c r="G2374" s="538" t="s">
        <v>195</v>
      </c>
      <c r="H2374" s="57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6361</v>
      </c>
      <c r="H2376" s="2"/>
      <c r="I2376" s="1" t="s">
        <v>6479</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27">
        <f>E2314</f>
        <v>206</v>
      </c>
      <c r="C2378" s="227">
        <v>217</v>
      </c>
      <c r="D2378" s="227">
        <f>D2374</f>
        <v>0</v>
      </c>
      <c r="E2378" s="227">
        <f>B2378+C2378-D2378</f>
        <v>423</v>
      </c>
      <c r="H2378" s="13"/>
      <c r="I2378" s="13"/>
      <c r="L2378" s="13"/>
    </row>
    <row r="2379" spans="2:15" ht="15" hidden="1" customHeight="1" outlineLevel="1">
      <c r="G2379" s="630" t="s">
        <v>4080</v>
      </c>
      <c r="H2379" s="631">
        <f>0</f>
        <v>0</v>
      </c>
      <c r="L2379" s="2"/>
      <c r="M2379" s="2"/>
    </row>
    <row r="2380" spans="2:15" ht="15" hidden="1" customHeight="1" outlineLevel="1">
      <c r="G2380" s="300" t="s">
        <v>4081</v>
      </c>
      <c r="H2380" s="632">
        <f>H2360+H2361+H2371</f>
        <v>1553.7</v>
      </c>
    </row>
    <row r="2381" spans="2:15" ht="15" hidden="1" customHeight="1" outlineLevel="1">
      <c r="B2381" s="200"/>
      <c r="G2381" s="696" t="s">
        <v>3905</v>
      </c>
      <c r="H2381" s="701">
        <v>0</v>
      </c>
      <c r="L2381" s="2"/>
    </row>
    <row r="2382" spans="2:15" ht="15" hidden="1" customHeight="1" outlineLevel="1">
      <c r="B2382" s="200"/>
      <c r="G2382" s="978" t="s">
        <v>5497</v>
      </c>
      <c r="H2382" s="979">
        <v>0</v>
      </c>
    </row>
    <row r="2383" spans="2:15" ht="15" hidden="1" customHeight="1" outlineLevel="1">
      <c r="G2383" s="640" t="s">
        <v>132</v>
      </c>
      <c r="H2383" s="641">
        <f>H2359+H2362</f>
        <v>2185.38</v>
      </c>
    </row>
    <row r="2384" spans="2:15" ht="15" hidden="1" customHeight="1" outlineLevel="1">
      <c r="G2384" s="204" t="s">
        <v>4287</v>
      </c>
      <c r="H2384" s="225">
        <f>H2363+H2364+H2365+H2366+H2367+H2368+H2369+H2370</f>
        <v>3262.0788000000002</v>
      </c>
    </row>
    <row r="2385" spans="2:17" ht="15" hidden="1" customHeight="1" outlineLevel="1">
      <c r="G2385" s="659" t="s">
        <v>48</v>
      </c>
      <c r="H2385" s="660">
        <f>H2356</f>
        <v>184</v>
      </c>
      <c r="I2385" s="2"/>
    </row>
    <row r="2386" spans="2:17" ht="15" hidden="1" customHeight="1" outlineLevel="1">
      <c r="G2386" s="182" t="s">
        <v>4424</v>
      </c>
      <c r="H2386" s="210">
        <f>H2357+H2358+H2372</f>
        <v>1362.32</v>
      </c>
      <c r="I2386" s="2"/>
    </row>
    <row r="2387" spans="2:17" ht="15" hidden="1" customHeight="1" outlineLevel="1">
      <c r="G2387" s="1068" t="s">
        <v>5935</v>
      </c>
      <c r="H2387" s="210">
        <f>0</f>
        <v>0</v>
      </c>
      <c r="I2387" s="2"/>
    </row>
    <row r="2388" spans="2:17" ht="15" hidden="1" customHeight="1" outlineLevel="1">
      <c r="G2388" s="654" t="s">
        <v>5126</v>
      </c>
      <c r="H2388" s="655">
        <f>0</f>
        <v>0</v>
      </c>
    </row>
    <row r="2389" spans="2:17" ht="15" hidden="1" customHeight="1" outlineLevel="1">
      <c r="H2389" s="2">
        <f>SUM(H2379:H2388)</f>
        <v>8547.4788000000008</v>
      </c>
      <c r="I2389" s="2"/>
      <c r="J2389" s="13"/>
    </row>
    <row r="2390" spans="2:17" collapsed="1"/>
    <row r="2391" spans="2:17">
      <c r="B2391" s="2475" t="s">
        <v>6360</v>
      </c>
      <c r="C2391" s="2475"/>
      <c r="D2391" s="2475"/>
      <c r="E2391" s="2475"/>
      <c r="F2391" s="2475"/>
      <c r="G2391" s="2475"/>
      <c r="H2391" s="2475"/>
      <c r="I2391" s="2475"/>
      <c r="J2391" s="2475"/>
      <c r="K2391" s="2475"/>
      <c r="L2391" s="2475"/>
      <c r="M2391" s="2475"/>
    </row>
    <row r="2392" spans="2:17" hidden="1" outlineLevel="1">
      <c r="B2392" s="50" t="s">
        <v>115</v>
      </c>
      <c r="C2392" s="119" t="s">
        <v>2650</v>
      </c>
      <c r="D2392" s="50" t="s">
        <v>2651</v>
      </c>
      <c r="F2392" s="2474" t="s">
        <v>4608</v>
      </c>
      <c r="G2392" s="2476"/>
      <c r="H2392" s="2474"/>
      <c r="J2392" s="2474" t="s">
        <v>1026</v>
      </c>
      <c r="K2392" s="2474"/>
      <c r="L2392" s="2474"/>
      <c r="M2392" s="105"/>
    </row>
    <row r="2393" spans="2:17" hidden="1" outlineLevel="1">
      <c r="B2393" s="327"/>
      <c r="C2393" s="379"/>
      <c r="D2393" s="241"/>
      <c r="F2393" s="735" t="s">
        <v>115</v>
      </c>
      <c r="G2393" s="628" t="s">
        <v>116</v>
      </c>
      <c r="H2393" s="739" t="s">
        <v>4</v>
      </c>
      <c r="J2393" s="103" t="s">
        <v>115</v>
      </c>
      <c r="K2393" s="104" t="s">
        <v>116</v>
      </c>
      <c r="L2393" s="105" t="s">
        <v>4</v>
      </c>
      <c r="M2393" s="105"/>
      <c r="N2393" s="842"/>
      <c r="O2393" s="35"/>
      <c r="P2393" s="35"/>
    </row>
    <row r="2394" spans="2:17" hidden="1" outlineLevel="1">
      <c r="B2394" s="50"/>
      <c r="C2394" s="50"/>
      <c r="D2394" s="50"/>
      <c r="F2394" s="1134"/>
      <c r="G2394" s="1135"/>
      <c r="H2394" s="1070"/>
      <c r="I2394" s="399"/>
      <c r="J2394" s="642"/>
      <c r="K2394" s="675"/>
      <c r="L2394" s="645"/>
      <c r="M2394" s="105"/>
      <c r="N2394" s="86"/>
      <c r="Q2394" s="86"/>
    </row>
    <row r="2395" spans="2:17" hidden="1" outlineLevel="1">
      <c r="B2395" s="50"/>
      <c r="C2395" s="50"/>
      <c r="D2395" s="50"/>
      <c r="F2395" s="685"/>
      <c r="G2395" s="686"/>
      <c r="H2395" s="742"/>
      <c r="I2395" s="399"/>
      <c r="J2395" s="642"/>
      <c r="K2395" s="675"/>
      <c r="L2395" s="645"/>
      <c r="M2395" s="540"/>
      <c r="N2395" s="86"/>
      <c r="Q2395" s="86"/>
    </row>
    <row r="2396" spans="2:17" hidden="1" outlineLevel="1">
      <c r="B2396" s="50"/>
      <c r="C2396" s="50"/>
      <c r="D2396" s="50"/>
      <c r="F2396" s="685"/>
      <c r="G2396" s="686"/>
      <c r="H2396" s="742"/>
      <c r="I2396" s="399"/>
      <c r="J2396" s="642"/>
      <c r="K2396" s="675"/>
      <c r="L2396" s="645"/>
      <c r="M2396" s="540"/>
      <c r="N2396" s="86"/>
      <c r="Q2396" s="86"/>
    </row>
    <row r="2397" spans="2:17" hidden="1" outlineLevel="1">
      <c r="B2397" s="50"/>
      <c r="C2397" s="50"/>
      <c r="D2397" s="50"/>
      <c r="F2397" s="894"/>
      <c r="G2397" s="1111"/>
      <c r="H2397" s="635"/>
      <c r="I2397" s="399"/>
      <c r="J2397" s="689"/>
      <c r="K2397" s="378"/>
      <c r="L2397" s="540"/>
      <c r="M2397" s="540"/>
      <c r="N2397" s="86"/>
      <c r="Q2397" s="86"/>
    </row>
    <row r="2398" spans="2:17" hidden="1" outlineLevel="1">
      <c r="B2398" s="50"/>
      <c r="C2398" s="50"/>
      <c r="D2398" s="50"/>
      <c r="F2398" s="689"/>
      <c r="G2398" s="1056"/>
      <c r="H2398" s="540"/>
      <c r="I2398" s="399"/>
      <c r="J2398" s="689"/>
      <c r="K2398" s="378"/>
      <c r="L2398" s="540"/>
      <c r="M2398" s="540"/>
      <c r="N2398" s="86"/>
      <c r="Q2398" s="86"/>
    </row>
    <row r="2399" spans="2:17" hidden="1" outlineLevel="1">
      <c r="B2399" s="50"/>
      <c r="C2399" s="50"/>
      <c r="D2399" s="50"/>
      <c r="F2399" s="689"/>
      <c r="G2399" s="1056"/>
      <c r="H2399" s="540"/>
      <c r="I2399" s="399"/>
      <c r="J2399" s="689"/>
      <c r="K2399" s="378"/>
      <c r="L2399" s="540"/>
      <c r="M2399" s="540"/>
      <c r="N2399" s="86"/>
      <c r="Q2399" s="86"/>
    </row>
    <row r="2400" spans="2:17" hidden="1" outlineLevel="1">
      <c r="B2400" s="50"/>
      <c r="C2400" s="50"/>
      <c r="D2400" s="50"/>
      <c r="E2400" s="225"/>
      <c r="F2400" s="689"/>
      <c r="G2400" s="1056"/>
      <c r="H2400" s="540"/>
      <c r="I2400" s="399"/>
      <c r="J2400" s="642"/>
      <c r="K2400" s="675"/>
      <c r="L2400" s="645"/>
      <c r="M2400" s="105"/>
      <c r="N2400" s="86"/>
      <c r="Q2400" s="86"/>
    </row>
    <row r="2401" spans="2:17" ht="15.75" hidden="1" customHeight="1" outlineLevel="1">
      <c r="B2401" s="50"/>
      <c r="C2401" s="50"/>
      <c r="D2401" s="50"/>
      <c r="E2401" s="225"/>
      <c r="F2401" s="689"/>
      <c r="G2401" s="1056"/>
      <c r="H2401" s="540"/>
      <c r="J2401" s="642"/>
      <c r="K2401" s="675"/>
      <c r="L2401" s="645"/>
      <c r="M2401" s="105"/>
      <c r="N2401" s="86"/>
      <c r="Q2401" s="2"/>
    </row>
    <row r="2402" spans="2:17" hidden="1" outlineLevel="1">
      <c r="B2402" s="50"/>
      <c r="C2402" s="50"/>
      <c r="D2402" s="50"/>
      <c r="E2402" s="225"/>
      <c r="F2402" s="894"/>
      <c r="G2402" s="634"/>
      <c r="H2402" s="635"/>
      <c r="J2402" s="642"/>
      <c r="K2402" s="675"/>
      <c r="L2402" s="645"/>
      <c r="M2402" s="105"/>
      <c r="N2402" s="86"/>
      <c r="Q2402" s="2"/>
    </row>
    <row r="2403" spans="2:17" ht="15.75" hidden="1" customHeight="1" outlineLevel="1">
      <c r="B2403" s="50"/>
      <c r="C2403" s="50"/>
      <c r="D2403" s="50"/>
      <c r="E2403" s="225"/>
      <c r="F2403" s="894"/>
      <c r="G2403" s="634"/>
      <c r="H2403" s="635"/>
      <c r="J2403" s="642"/>
      <c r="K2403" s="675"/>
      <c r="L2403" s="645"/>
      <c r="M2403" s="105"/>
      <c r="N2403" s="86"/>
      <c r="Q2403" s="2"/>
    </row>
    <row r="2404" spans="2:17" hidden="1" outlineLevel="1">
      <c r="B2404" s="50"/>
      <c r="C2404" s="50"/>
      <c r="D2404" s="50"/>
      <c r="F2404" s="897"/>
      <c r="G2404" s="358"/>
      <c r="H2404" s="690"/>
      <c r="J2404" s="627"/>
      <c r="K2404" s="208"/>
      <c r="L2404" s="105"/>
      <c r="M2404" s="105"/>
      <c r="N2404" s="86"/>
    </row>
    <row r="2405" spans="2:17" hidden="1" outlineLevel="1">
      <c r="B2405" s="50"/>
      <c r="C2405" s="50"/>
      <c r="D2405" s="50"/>
      <c r="E2405" s="225"/>
      <c r="F2405" s="1069"/>
      <c r="G2405" s="1068"/>
      <c r="H2405" s="1070"/>
      <c r="J2405" s="314"/>
      <c r="K2405" s="626"/>
      <c r="L2405" s="105"/>
      <c r="M2405" s="105"/>
      <c r="N2405" s="86"/>
    </row>
    <row r="2406" spans="2:17" hidden="1" outlineLevel="1">
      <c r="B2406" s="50"/>
      <c r="C2406" s="50"/>
      <c r="D2406" s="50"/>
      <c r="F2406" s="642"/>
      <c r="G2406" s="579"/>
      <c r="H2406" s="316"/>
      <c r="I2406" s="225"/>
      <c r="J2406" s="50"/>
      <c r="K2406" s="50"/>
      <c r="L2406" s="50"/>
      <c r="M2406" s="50"/>
    </row>
    <row r="2407" spans="2:17" hidden="1" outlineLevel="1">
      <c r="B2407" s="83"/>
      <c r="C2407" s="83" t="s">
        <v>195</v>
      </c>
      <c r="D2407" s="84">
        <f>SUM(D2393:D2405)</f>
        <v>0</v>
      </c>
      <c r="F2407" s="311"/>
      <c r="G2407" s="538" t="s">
        <v>195</v>
      </c>
      <c r="H2407" s="578">
        <f>SUM(H2394:H2406)</f>
        <v>0</v>
      </c>
      <c r="I2407" s="225"/>
      <c r="J2407" s="83"/>
      <c r="K2407" s="83" t="s">
        <v>195</v>
      </c>
      <c r="L2407" s="84">
        <f>SUM(L2394:L2405)</f>
        <v>0</v>
      </c>
      <c r="M2407" s="48">
        <f>SUM(M2394:M2406)</f>
        <v>0</v>
      </c>
    </row>
    <row r="2408" spans="2:17" hidden="1" outlineLevel="1">
      <c r="H2408" s="2"/>
      <c r="I2408" s="225"/>
    </row>
    <row r="2409" spans="2:17" ht="15.75" hidden="1" outlineLevel="1" thickBot="1">
      <c r="B2409" s="97" t="s">
        <v>6361</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54">
        <f>E2339</f>
        <v>5996</v>
      </c>
      <c r="C2411" s="227"/>
      <c r="D2411" s="227">
        <f>D2407</f>
        <v>0</v>
      </c>
      <c r="E2411" s="227">
        <f>B2411+C2411-D2411</f>
        <v>5996</v>
      </c>
      <c r="H2411" s="13"/>
      <c r="I2411" s="13"/>
      <c r="L2411" s="13"/>
    </row>
    <row r="2412" spans="2:17" hidden="1" outlineLevel="1">
      <c r="G2412" s="630" t="s">
        <v>4080</v>
      </c>
      <c r="H2412" s="631">
        <f>0</f>
        <v>0</v>
      </c>
      <c r="I2412" s="13"/>
    </row>
    <row r="2413" spans="2:17" hidden="1" outlineLevel="1">
      <c r="G2413" s="300" t="s">
        <v>4081</v>
      </c>
      <c r="H2413" s="632">
        <f>H2394</f>
        <v>0</v>
      </c>
      <c r="I2413" s="13"/>
    </row>
    <row r="2414" spans="2:17" hidden="1" outlineLevel="1">
      <c r="G2414" s="941" t="s">
        <v>5566</v>
      </c>
      <c r="H2414" s="942">
        <v>0</v>
      </c>
    </row>
    <row r="2415" spans="2:17" hidden="1" outlineLevel="1">
      <c r="G2415" s="654" t="s">
        <v>3905</v>
      </c>
      <c r="H2415" s="655">
        <v>0</v>
      </c>
    </row>
    <row r="2416" spans="2:17" hidden="1" outlineLevel="1">
      <c r="G2416" s="978" t="s">
        <v>5497</v>
      </c>
      <c r="H2416" s="979">
        <v>0</v>
      </c>
    </row>
    <row r="2417" spans="2:16" hidden="1" outlineLevel="1">
      <c r="G2417" s="640" t="s">
        <v>132</v>
      </c>
      <c r="H2417" s="641">
        <v>0</v>
      </c>
    </row>
    <row r="2418" spans="2:16" hidden="1" outlineLevel="1">
      <c r="G2418" s="204" t="s">
        <v>4287</v>
      </c>
      <c r="H2418" s="225">
        <v>0</v>
      </c>
    </row>
    <row r="2419" spans="2:16" hidden="1" outlineLevel="1">
      <c r="G2419" s="659" t="s">
        <v>48</v>
      </c>
      <c r="H2419" s="660">
        <v>0</v>
      </c>
      <c r="I2419" s="2"/>
    </row>
    <row r="2420" spans="2:16" hidden="1" outlineLevel="1">
      <c r="G2420" s="182" t="s">
        <v>4424</v>
      </c>
      <c r="H2420" s="210">
        <v>0</v>
      </c>
      <c r="I2420" s="2"/>
    </row>
    <row r="2421" spans="2:16" hidden="1" outlineLevel="1">
      <c r="G2421" s="1068" t="s">
        <v>5935</v>
      </c>
      <c r="H2421" s="210">
        <v>0</v>
      </c>
      <c r="I2421" s="2"/>
    </row>
    <row r="2422" spans="2:16" hidden="1" outlineLevel="1">
      <c r="G2422" s="654" t="s">
        <v>2856</v>
      </c>
      <c r="H2422" s="655">
        <v>0</v>
      </c>
    </row>
    <row r="2423" spans="2:16" hidden="1" outlineLevel="1">
      <c r="H2423" s="2">
        <f>SUM(H2412:H2422)</f>
        <v>0</v>
      </c>
      <c r="I2423" s="2"/>
    </row>
    <row r="2424" spans="2:16" collapsed="1"/>
    <row r="2425" spans="2:16">
      <c r="B2425" s="2475" t="s">
        <v>6475</v>
      </c>
      <c r="C2425" s="2475"/>
      <c r="D2425" s="2475"/>
      <c r="E2425" s="2475"/>
      <c r="F2425" s="2475"/>
      <c r="G2425" s="2475"/>
      <c r="H2425" s="2475"/>
      <c r="I2425" s="2475"/>
      <c r="J2425" s="2475"/>
      <c r="K2425" s="2475"/>
      <c r="L2425" s="2475"/>
      <c r="M2425" s="2475"/>
    </row>
    <row r="2426" spans="2:16" ht="15" hidden="1" customHeight="1" outlineLevel="1">
      <c r="B2426" s="268" t="s">
        <v>115</v>
      </c>
      <c r="C2426" s="997" t="s">
        <v>2650</v>
      </c>
      <c r="D2426" s="268" t="s">
        <v>2651</v>
      </c>
      <c r="F2426" s="2474" t="s">
        <v>1007</v>
      </c>
      <c r="G2426" s="2476"/>
      <c r="H2426" s="2474"/>
      <c r="J2426" s="2474" t="s">
        <v>1026</v>
      </c>
      <c r="K2426" s="2474"/>
      <c r="L2426" s="2474"/>
      <c r="M2426" s="105"/>
    </row>
    <row r="2427" spans="2:16" ht="15" hidden="1" customHeight="1" outlineLevel="1">
      <c r="B2427" s="681"/>
      <c r="C2427" s="682"/>
      <c r="D2427" s="645"/>
      <c r="F2427" s="735" t="s">
        <v>115</v>
      </c>
      <c r="G2427" s="955" t="s">
        <v>116</v>
      </c>
      <c r="H2427" s="739" t="s">
        <v>4</v>
      </c>
      <c r="J2427" s="627" t="s">
        <v>115</v>
      </c>
      <c r="K2427" s="104" t="s">
        <v>116</v>
      </c>
      <c r="L2427" s="899" t="s">
        <v>4</v>
      </c>
      <c r="M2427" s="105"/>
      <c r="N2427" s="842"/>
      <c r="O2427" s="1158"/>
      <c r="P2427" s="1158"/>
    </row>
    <row r="2428" spans="2:16" ht="15" hidden="1" customHeight="1" outlineLevel="1">
      <c r="B2428" s="681"/>
      <c r="C2428" s="682"/>
      <c r="D2428" s="645"/>
      <c r="F2428" s="369">
        <v>42329</v>
      </c>
      <c r="G2428" s="1081" t="s">
        <v>6470</v>
      </c>
      <c r="H2428" s="690">
        <v>285</v>
      </c>
      <c r="J2428" s="327">
        <v>42346</v>
      </c>
      <c r="K2428" s="1056" t="s">
        <v>6063</v>
      </c>
      <c r="L2428" s="540">
        <v>270</v>
      </c>
      <c r="M2428" s="365"/>
      <c r="N2428" s="86"/>
    </row>
    <row r="2429" spans="2:16" ht="15" hidden="1" customHeight="1" outlineLevel="1">
      <c r="B2429" s="50"/>
      <c r="C2429" s="50"/>
      <c r="D2429" s="50"/>
      <c r="F2429" s="505">
        <v>42331</v>
      </c>
      <c r="G2429" s="1157" t="s">
        <v>4622</v>
      </c>
      <c r="H2429" s="541">
        <v>1480.86</v>
      </c>
      <c r="J2429" s="327">
        <v>42346</v>
      </c>
      <c r="K2429" s="1056" t="s">
        <v>6063</v>
      </c>
      <c r="L2429" s="540">
        <v>1080</v>
      </c>
      <c r="M2429" s="365"/>
      <c r="N2429" s="86"/>
    </row>
    <row r="2430" spans="2:16" ht="15" hidden="1" customHeight="1" outlineLevel="1">
      <c r="B2430" s="50"/>
      <c r="C2430" s="50"/>
      <c r="D2430" s="50"/>
      <c r="F2430" s="642">
        <v>42334</v>
      </c>
      <c r="G2430" s="1132" t="s">
        <v>5065</v>
      </c>
      <c r="H2430" s="645">
        <v>200</v>
      </c>
      <c r="J2430" s="327">
        <v>42346</v>
      </c>
      <c r="K2430" s="378" t="s">
        <v>1228</v>
      </c>
      <c r="L2430" s="540">
        <v>4.8600000000000003</v>
      </c>
      <c r="M2430" s="365"/>
      <c r="N2430" s="86"/>
    </row>
    <row r="2431" spans="2:16" ht="15" hidden="1" customHeight="1" outlineLevel="1">
      <c r="B2431" s="50"/>
      <c r="C2431" s="50"/>
      <c r="D2431" s="50"/>
      <c r="F2431" s="685">
        <v>42335</v>
      </c>
      <c r="G2431" s="686" t="s">
        <v>3361</v>
      </c>
      <c r="H2431" s="742">
        <v>324.33</v>
      </c>
      <c r="J2431" s="327">
        <v>42346</v>
      </c>
      <c r="K2431" s="378" t="s">
        <v>1228</v>
      </c>
      <c r="L2431" s="378">
        <v>19.440000000000001</v>
      </c>
      <c r="M2431" s="365"/>
      <c r="N2431" s="86"/>
    </row>
    <row r="2432" spans="2:16" hidden="1" outlineLevel="1">
      <c r="B2432" s="50"/>
      <c r="C2432" s="50"/>
      <c r="D2432" s="50"/>
      <c r="F2432" s="685">
        <v>42335</v>
      </c>
      <c r="G2432" s="686" t="s">
        <v>3239</v>
      </c>
      <c r="H2432" s="742">
        <v>343.71</v>
      </c>
      <c r="I2432" s="2"/>
      <c r="J2432" s="327">
        <v>42361</v>
      </c>
      <c r="K2432" s="378" t="s">
        <v>1208</v>
      </c>
      <c r="L2432" s="378">
        <v>3.52</v>
      </c>
      <c r="M2432" s="365"/>
      <c r="N2432" s="86"/>
    </row>
    <row r="2433" spans="2:13" ht="30" hidden="1" outlineLevel="1">
      <c r="B2433" s="50"/>
      <c r="C2433" s="50"/>
      <c r="D2433" s="50"/>
      <c r="F2433" s="633">
        <v>42337</v>
      </c>
      <c r="G2433" s="634" t="s">
        <v>247</v>
      </c>
      <c r="H2433" s="1160">
        <v>558</v>
      </c>
      <c r="I2433" s="2"/>
      <c r="J2433" s="608">
        <v>42373</v>
      </c>
      <c r="K2433" s="840" t="s">
        <v>5936</v>
      </c>
      <c r="L2433" s="613">
        <v>8225.42</v>
      </c>
      <c r="M2433" s="316"/>
    </row>
    <row r="2434" spans="2:13" hidden="1" outlineLevel="1">
      <c r="B2434" s="50"/>
      <c r="C2434" s="50"/>
      <c r="D2434" s="50"/>
      <c r="F2434" s="633">
        <v>42337</v>
      </c>
      <c r="G2434" s="634" t="s">
        <v>247</v>
      </c>
      <c r="H2434" s="1160">
        <v>376</v>
      </c>
      <c r="I2434" s="2"/>
      <c r="J2434" s="285"/>
      <c r="K2434" s="378"/>
      <c r="L2434" s="378"/>
      <c r="M2434" s="365"/>
    </row>
    <row r="2435" spans="2:13" hidden="1" outlineLevel="1">
      <c r="B2435" s="50"/>
      <c r="C2435" s="50"/>
      <c r="D2435" s="50"/>
      <c r="E2435" s="205"/>
      <c r="F2435" s="642">
        <v>42337</v>
      </c>
      <c r="G2435" s="1132" t="s">
        <v>5065</v>
      </c>
      <c r="H2435" s="645">
        <v>600</v>
      </c>
      <c r="I2435" s="2"/>
      <c r="J2435" s="285"/>
      <c r="K2435" s="378"/>
      <c r="L2435" s="378"/>
      <c r="M2435" s="365"/>
    </row>
    <row r="2436" spans="2:13" hidden="1" outlineLevel="1">
      <c r="B2436" s="50"/>
      <c r="C2436" s="50"/>
      <c r="D2436" s="50"/>
      <c r="F2436" s="894">
        <v>42339</v>
      </c>
      <c r="G2436" s="760" t="s">
        <v>6530</v>
      </c>
      <c r="H2436" s="761">
        <v>341.66</v>
      </c>
      <c r="I2436" s="2"/>
      <c r="J2436" s="285"/>
      <c r="K2436" s="378"/>
      <c r="L2436" s="378"/>
      <c r="M2436" s="365"/>
    </row>
    <row r="2437" spans="2:13" hidden="1" outlineLevel="1">
      <c r="B2437" s="50"/>
      <c r="C2437" s="50"/>
      <c r="D2437" s="50"/>
      <c r="E2437" s="205"/>
      <c r="F2437" s="894">
        <v>42342</v>
      </c>
      <c r="G2437" s="760" t="s">
        <v>247</v>
      </c>
      <c r="H2437" s="761">
        <v>275</v>
      </c>
      <c r="I2437" s="2"/>
      <c r="J2437" s="285"/>
      <c r="K2437" s="378"/>
      <c r="L2437" s="378"/>
      <c r="M2437" s="365"/>
    </row>
    <row r="2438" spans="2:13" hidden="1" outlineLevel="1">
      <c r="B2438" s="50"/>
      <c r="C2438" s="50"/>
      <c r="D2438" s="50"/>
      <c r="F2438" s="894">
        <v>42344</v>
      </c>
      <c r="G2438" s="760" t="s">
        <v>247</v>
      </c>
      <c r="H2438" s="761">
        <v>1879</v>
      </c>
      <c r="I2438" s="2"/>
      <c r="J2438" s="285"/>
      <c r="K2438" s="378"/>
      <c r="L2438" s="378"/>
      <c r="M2438" s="365"/>
    </row>
    <row r="2439" spans="2:13" hidden="1" outlineLevel="1">
      <c r="B2439" s="50"/>
      <c r="C2439" s="50"/>
      <c r="D2439" s="50"/>
      <c r="F2439" s="685">
        <v>42346</v>
      </c>
      <c r="G2439" s="686" t="s">
        <v>6544</v>
      </c>
      <c r="H2439" s="742">
        <v>300</v>
      </c>
      <c r="I2439" s="2"/>
      <c r="J2439" s="285"/>
      <c r="K2439" s="378"/>
      <c r="L2439" s="378"/>
      <c r="M2439" s="316"/>
    </row>
    <row r="2440" spans="2:13" hidden="1" outlineLevel="1">
      <c r="B2440" s="50"/>
      <c r="C2440" s="50"/>
      <c r="D2440" s="50"/>
      <c r="E2440" s="225"/>
      <c r="F2440" s="894">
        <v>42347</v>
      </c>
      <c r="G2440" s="760" t="s">
        <v>6549</v>
      </c>
      <c r="H2440" s="761">
        <v>433</v>
      </c>
      <c r="I2440" s="2"/>
      <c r="J2440" s="285"/>
      <c r="K2440" s="675"/>
      <c r="L2440" s="645"/>
      <c r="M2440" s="316"/>
    </row>
    <row r="2441" spans="2:13" hidden="1" outlineLevel="1">
      <c r="B2441" s="50"/>
      <c r="C2441" s="50"/>
      <c r="D2441" s="50"/>
      <c r="E2441" s="205"/>
      <c r="F2441" s="369">
        <v>42349</v>
      </c>
      <c r="G2441" s="1081" t="s">
        <v>2666</v>
      </c>
      <c r="H2441" s="690">
        <v>365</v>
      </c>
      <c r="I2441" s="2"/>
      <c r="J2441" s="285"/>
      <c r="K2441" s="675"/>
      <c r="L2441" s="645"/>
      <c r="M2441" s="316"/>
    </row>
    <row r="2442" spans="2:13" ht="15.75" hidden="1" customHeight="1" outlineLevel="1">
      <c r="B2442" s="50"/>
      <c r="C2442" s="50"/>
      <c r="D2442" s="50"/>
      <c r="E2442" s="225"/>
      <c r="F2442" s="894">
        <v>42349</v>
      </c>
      <c r="G2442" s="760" t="s">
        <v>247</v>
      </c>
      <c r="H2442" s="761">
        <v>251.68</v>
      </c>
      <c r="I2442" s="2"/>
      <c r="J2442" s="642"/>
      <c r="K2442" s="675"/>
      <c r="L2442" s="645"/>
      <c r="M2442" s="316"/>
    </row>
    <row r="2443" spans="2:13" ht="15.75" hidden="1" customHeight="1" outlineLevel="1">
      <c r="B2443" s="50"/>
      <c r="C2443" s="50"/>
      <c r="D2443" s="50"/>
      <c r="E2443" s="225"/>
      <c r="F2443" s="894">
        <v>42349</v>
      </c>
      <c r="G2443" s="760" t="s">
        <v>247</v>
      </c>
      <c r="H2443" s="761">
        <v>238</v>
      </c>
      <c r="I2443" s="2"/>
      <c r="J2443" s="642"/>
      <c r="K2443" s="675"/>
      <c r="L2443" s="645"/>
      <c r="M2443" s="316"/>
    </row>
    <row r="2444" spans="2:13" ht="15.75" hidden="1" customHeight="1" outlineLevel="1">
      <c r="B2444" s="50"/>
      <c r="C2444" s="50"/>
      <c r="D2444" s="50"/>
      <c r="E2444" s="225"/>
      <c r="F2444" s="894">
        <v>42350</v>
      </c>
      <c r="G2444" s="760" t="s">
        <v>6553</v>
      </c>
      <c r="H2444" s="761">
        <v>150</v>
      </c>
      <c r="I2444" s="2"/>
      <c r="J2444" s="642"/>
      <c r="K2444" s="675"/>
      <c r="L2444" s="645"/>
      <c r="M2444" s="316"/>
    </row>
    <row r="2445" spans="2:13" hidden="1" outlineLevel="1">
      <c r="B2445" s="50"/>
      <c r="C2445" s="50"/>
      <c r="D2445" s="50"/>
      <c r="E2445" s="225"/>
      <c r="F2445" s="894">
        <v>42350</v>
      </c>
      <c r="G2445" s="760" t="s">
        <v>247</v>
      </c>
      <c r="H2445" s="761">
        <v>410</v>
      </c>
      <c r="I2445" s="2"/>
      <c r="J2445" s="642"/>
      <c r="K2445" s="675"/>
      <c r="L2445" s="645"/>
      <c r="M2445" s="316"/>
    </row>
    <row r="2446" spans="2:13" ht="15" hidden="1" customHeight="1" outlineLevel="1">
      <c r="B2446" s="50"/>
      <c r="C2446" s="50"/>
      <c r="D2446" s="50"/>
      <c r="E2446" s="225"/>
      <c r="F2446" s="642">
        <v>42353</v>
      </c>
      <c r="G2446" s="1132" t="s">
        <v>6215</v>
      </c>
      <c r="H2446" s="645">
        <v>450</v>
      </c>
      <c r="I2446" s="2"/>
      <c r="J2446" s="642"/>
      <c r="K2446" s="675"/>
      <c r="L2446" s="645"/>
      <c r="M2446" s="316"/>
    </row>
    <row r="2447" spans="2:13" hidden="1" outlineLevel="1">
      <c r="B2447" s="50"/>
      <c r="C2447" s="50"/>
      <c r="D2447" s="50"/>
      <c r="E2447" s="225"/>
      <c r="F2447" s="894">
        <v>42359</v>
      </c>
      <c r="G2447" s="760" t="s">
        <v>6553</v>
      </c>
      <c r="H2447" s="761">
        <v>342</v>
      </c>
      <c r="I2447" s="2"/>
      <c r="J2447" s="642"/>
      <c r="K2447" s="675"/>
      <c r="L2447" s="645"/>
      <c r="M2447" s="316"/>
    </row>
    <row r="2448" spans="2:13" ht="15" hidden="1" customHeight="1" outlineLevel="1">
      <c r="B2448" s="50"/>
      <c r="C2448" s="50"/>
      <c r="D2448" s="50"/>
      <c r="E2448" s="225"/>
      <c r="F2448" s="685"/>
      <c r="G2448" s="686"/>
      <c r="H2448" s="742"/>
      <c r="I2448" s="2"/>
      <c r="J2448" s="642"/>
      <c r="K2448" s="675"/>
      <c r="L2448" s="645"/>
      <c r="M2448" s="316"/>
    </row>
    <row r="2449" spans="2:15" ht="15" hidden="1" customHeight="1" outlineLevel="1">
      <c r="B2449" s="50"/>
      <c r="C2449" s="50"/>
      <c r="D2449" s="50"/>
      <c r="F2449" s="646"/>
      <c r="G2449" s="684"/>
      <c r="H2449" s="657"/>
      <c r="I2449" s="2"/>
      <c r="J2449" s="319"/>
      <c r="K2449" s="319"/>
      <c r="L2449" s="319"/>
      <c r="M2449" s="50"/>
    </row>
    <row r="2450" spans="2:15" ht="15" hidden="1" customHeight="1" outlineLevel="1">
      <c r="B2450" s="83"/>
      <c r="C2450" s="83" t="s">
        <v>195</v>
      </c>
      <c r="D2450" s="84">
        <f>SUM(D2427:D2448)</f>
        <v>0</v>
      </c>
      <c r="F2450" s="311"/>
      <c r="G2450" s="538" t="s">
        <v>195</v>
      </c>
      <c r="H2450" s="57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6476</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27">
        <v>423</v>
      </c>
      <c r="C2454" s="227">
        <v>88</v>
      </c>
      <c r="D2454" s="227">
        <f>D2450</f>
        <v>0</v>
      </c>
      <c r="E2454" s="227">
        <f>B2454+C2454-D2454</f>
        <v>511</v>
      </c>
      <c r="H2454" s="13"/>
      <c r="I2454" s="13"/>
      <c r="L2454" s="13"/>
    </row>
    <row r="2455" spans="2:15" ht="15" hidden="1" customHeight="1" outlineLevel="1">
      <c r="G2455" s="630" t="s">
        <v>4080</v>
      </c>
      <c r="H2455" s="631">
        <f>H2429+H2431+H2432+H2439</f>
        <v>2448.8999999999996</v>
      </c>
      <c r="L2455" s="2"/>
      <c r="M2455" s="2"/>
    </row>
    <row r="2456" spans="2:15" ht="15" hidden="1" customHeight="1" outlineLevel="1">
      <c r="G2456" s="300" t="s">
        <v>4081</v>
      </c>
      <c r="H2456" s="632">
        <f>H2433+H2434+H2436+H2437+H2438+H2440+H2442+H2443+H2444+H2445+H2447</f>
        <v>5254.34</v>
      </c>
    </row>
    <row r="2457" spans="2:15" ht="15" hidden="1" customHeight="1" outlineLevel="1">
      <c r="B2457" s="200"/>
      <c r="G2457" s="696" t="s">
        <v>3905</v>
      </c>
      <c r="H2457" s="701">
        <v>0</v>
      </c>
      <c r="L2457" s="2"/>
    </row>
    <row r="2458" spans="2:15" ht="15" hidden="1" customHeight="1" outlineLevel="1">
      <c r="B2458" s="200"/>
      <c r="G2458" s="978" t="s">
        <v>5497</v>
      </c>
      <c r="H2458" s="979">
        <v>0</v>
      </c>
    </row>
    <row r="2459" spans="2:15" ht="15" hidden="1" customHeight="1" outlineLevel="1">
      <c r="G2459" s="640" t="s">
        <v>132</v>
      </c>
      <c r="H2459" s="641">
        <f>H2430+H2435+H2446</f>
        <v>1250</v>
      </c>
    </row>
    <row r="2460" spans="2:15" ht="15" hidden="1" customHeight="1" outlineLevel="1">
      <c r="G2460" s="204" t="s">
        <v>4287</v>
      </c>
      <c r="H2460" s="225">
        <f>0</f>
        <v>0</v>
      </c>
    </row>
    <row r="2461" spans="2:15" ht="15" hidden="1" customHeight="1" outlineLevel="1">
      <c r="G2461" s="659" t="s">
        <v>48</v>
      </c>
      <c r="H2461" s="660">
        <f>0</f>
        <v>0</v>
      </c>
      <c r="I2461" s="2"/>
    </row>
    <row r="2462" spans="2:15" ht="15" hidden="1" customHeight="1" outlineLevel="1">
      <c r="G2462" s="182" t="s">
        <v>4424</v>
      </c>
      <c r="H2462" s="210">
        <f>H2428+H2441</f>
        <v>650</v>
      </c>
      <c r="I2462" s="2"/>
    </row>
    <row r="2463" spans="2:15" ht="15" hidden="1" customHeight="1" outlineLevel="1">
      <c r="G2463" s="1068" t="s">
        <v>5935</v>
      </c>
      <c r="H2463" s="210">
        <f>0</f>
        <v>0</v>
      </c>
      <c r="I2463" s="2"/>
    </row>
    <row r="2464" spans="2:15" ht="15" hidden="1" customHeight="1" outlineLevel="1">
      <c r="G2464" s="654" t="s">
        <v>5126</v>
      </c>
      <c r="H2464" s="655">
        <f>0</f>
        <v>0</v>
      </c>
    </row>
    <row r="2465" spans="2:17" ht="15" hidden="1" customHeight="1" outlineLevel="1">
      <c r="H2465" s="2">
        <f>SUM(H2455:H2464)</f>
        <v>9603.24</v>
      </c>
      <c r="I2465" s="2"/>
      <c r="J2465" s="13"/>
    </row>
    <row r="2466" spans="2:17" collapsed="1"/>
    <row r="2467" spans="2:17">
      <c r="B2467" s="2475" t="s">
        <v>6477</v>
      </c>
      <c r="C2467" s="2475"/>
      <c r="D2467" s="2475"/>
      <c r="E2467" s="2475"/>
      <c r="F2467" s="2475"/>
      <c r="G2467" s="2475"/>
      <c r="H2467" s="2475"/>
      <c r="I2467" s="2475"/>
      <c r="J2467" s="2475"/>
      <c r="K2467" s="2475"/>
      <c r="L2467" s="2475"/>
      <c r="M2467" s="2475"/>
    </row>
    <row r="2468" spans="2:17" hidden="1" outlineLevel="1">
      <c r="B2468" s="50" t="s">
        <v>115</v>
      </c>
      <c r="C2468" s="119" t="s">
        <v>2650</v>
      </c>
      <c r="D2468" s="50" t="s">
        <v>2651</v>
      </c>
      <c r="F2468" s="2474" t="s">
        <v>4608</v>
      </c>
      <c r="G2468" s="2476"/>
      <c r="H2468" s="2474"/>
      <c r="J2468" s="2474" t="s">
        <v>1026</v>
      </c>
      <c r="K2468" s="2474"/>
      <c r="L2468" s="2474"/>
      <c r="M2468" s="105"/>
    </row>
    <row r="2469" spans="2:17" hidden="1" outlineLevel="1">
      <c r="B2469" s="327"/>
      <c r="C2469" s="379"/>
      <c r="D2469" s="241"/>
      <c r="F2469" s="735" t="s">
        <v>115</v>
      </c>
      <c r="G2469" s="628" t="s">
        <v>116</v>
      </c>
      <c r="H2469" s="739" t="s">
        <v>4</v>
      </c>
      <c r="J2469" s="103" t="s">
        <v>115</v>
      </c>
      <c r="K2469" s="104" t="s">
        <v>116</v>
      </c>
      <c r="L2469" s="105" t="s">
        <v>4</v>
      </c>
      <c r="M2469" s="105"/>
      <c r="N2469" s="842"/>
      <c r="O2469" s="1158"/>
      <c r="P2469" s="1158"/>
    </row>
    <row r="2470" spans="2:17" hidden="1" outlineLevel="1">
      <c r="B2470" s="50"/>
      <c r="C2470" s="50"/>
      <c r="D2470" s="50"/>
      <c r="F2470" s="1134"/>
      <c r="G2470" s="1135"/>
      <c r="H2470" s="1070"/>
      <c r="I2470" s="399"/>
      <c r="J2470" s="642"/>
      <c r="K2470" s="675"/>
      <c r="L2470" s="645"/>
      <c r="M2470" s="105"/>
      <c r="N2470" s="86"/>
      <c r="Q2470" s="86"/>
    </row>
    <row r="2471" spans="2:17" hidden="1" outlineLevel="1">
      <c r="B2471" s="50"/>
      <c r="C2471" s="50"/>
      <c r="D2471" s="50"/>
      <c r="E2471" s="225"/>
      <c r="F2471" s="894"/>
      <c r="G2471" s="634"/>
      <c r="H2471" s="635"/>
      <c r="J2471" s="642"/>
      <c r="K2471" s="675"/>
      <c r="L2471" s="645"/>
      <c r="M2471" s="105"/>
      <c r="N2471" s="86"/>
      <c r="Q2471" s="2"/>
    </row>
    <row r="2472" spans="2:17" ht="15.75" hidden="1" customHeight="1" outlineLevel="1">
      <c r="B2472" s="50"/>
      <c r="C2472" s="50"/>
      <c r="D2472" s="50"/>
      <c r="E2472" s="225"/>
      <c r="F2472" s="894"/>
      <c r="G2472" s="634"/>
      <c r="H2472" s="635"/>
      <c r="J2472" s="642"/>
      <c r="K2472" s="675"/>
      <c r="L2472" s="645"/>
      <c r="M2472" s="105"/>
      <c r="N2472" s="86"/>
      <c r="Q2472" s="2"/>
    </row>
    <row r="2473" spans="2:17" hidden="1" outlineLevel="1">
      <c r="B2473" s="50"/>
      <c r="C2473" s="50"/>
      <c r="D2473" s="50"/>
      <c r="F2473" s="897"/>
      <c r="G2473" s="358"/>
      <c r="H2473" s="690"/>
      <c r="J2473" s="627"/>
      <c r="K2473" s="208"/>
      <c r="L2473" s="105"/>
      <c r="M2473" s="105"/>
      <c r="N2473" s="86"/>
    </row>
    <row r="2474" spans="2:17" hidden="1" outlineLevel="1">
      <c r="B2474" s="50"/>
      <c r="C2474" s="50"/>
      <c r="D2474" s="50"/>
      <c r="E2474" s="225"/>
      <c r="F2474" s="1069"/>
      <c r="G2474" s="1068"/>
      <c r="H2474" s="1070"/>
      <c r="J2474" s="314"/>
      <c r="K2474" s="626"/>
      <c r="L2474" s="105"/>
      <c r="M2474" s="105"/>
      <c r="N2474" s="86"/>
    </row>
    <row r="2475" spans="2:17" hidden="1" outlineLevel="1">
      <c r="B2475" s="50"/>
      <c r="C2475" s="50"/>
      <c r="D2475" s="50"/>
      <c r="F2475" s="642"/>
      <c r="G2475" s="579"/>
      <c r="H2475" s="316"/>
      <c r="I2475" s="225"/>
      <c r="J2475" s="50"/>
      <c r="K2475" s="50"/>
      <c r="L2475" s="50"/>
      <c r="M2475" s="50"/>
    </row>
    <row r="2476" spans="2:17" hidden="1" outlineLevel="1">
      <c r="B2476" s="83"/>
      <c r="C2476" s="83" t="s">
        <v>195</v>
      </c>
      <c r="D2476" s="84">
        <f>SUM(D2469:D2474)</f>
        <v>0</v>
      </c>
      <c r="F2476" s="311"/>
      <c r="G2476" s="538" t="s">
        <v>195</v>
      </c>
      <c r="H2476" s="578">
        <f>SUM(H2470:H2475)</f>
        <v>0</v>
      </c>
      <c r="I2476" s="225"/>
      <c r="J2476" s="83"/>
      <c r="K2476" s="83" t="s">
        <v>195</v>
      </c>
      <c r="L2476" s="84">
        <f>SUM(L2470:L2474)</f>
        <v>0</v>
      </c>
      <c r="M2476" s="48">
        <f>SUM(M2470:M2475)</f>
        <v>0</v>
      </c>
    </row>
    <row r="2477" spans="2:17" hidden="1" outlineLevel="1">
      <c r="H2477" s="2"/>
      <c r="I2477" s="225"/>
    </row>
    <row r="2478" spans="2:17" ht="15.75" hidden="1" outlineLevel="1" thickBot="1">
      <c r="B2478" s="97" t="s">
        <v>6476</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54">
        <v>5996</v>
      </c>
      <c r="C2480" s="227"/>
      <c r="D2480" s="227">
        <f>D2476</f>
        <v>0</v>
      </c>
      <c r="E2480" s="227">
        <f>B2480+C2480-D2480</f>
        <v>5996</v>
      </c>
      <c r="H2480" s="13"/>
      <c r="I2480" s="13"/>
      <c r="L2480" s="13"/>
    </row>
    <row r="2481" spans="2:16" hidden="1" outlineLevel="1">
      <c r="G2481" s="630" t="s">
        <v>4080</v>
      </c>
      <c r="H2481" s="631">
        <f>0</f>
        <v>0</v>
      </c>
      <c r="I2481" s="13"/>
    </row>
    <row r="2482" spans="2:16" hidden="1" outlineLevel="1">
      <c r="G2482" s="300" t="s">
        <v>4081</v>
      </c>
      <c r="H2482" s="632">
        <f>H2470</f>
        <v>0</v>
      </c>
      <c r="I2482" s="13"/>
    </row>
    <row r="2483" spans="2:16" hidden="1" outlineLevel="1">
      <c r="G2483" s="941" t="s">
        <v>5566</v>
      </c>
      <c r="H2483" s="942">
        <v>0</v>
      </c>
    </row>
    <row r="2484" spans="2:16" hidden="1" outlineLevel="1">
      <c r="G2484" s="654" t="s">
        <v>3905</v>
      </c>
      <c r="H2484" s="655">
        <v>0</v>
      </c>
    </row>
    <row r="2485" spans="2:16" hidden="1" outlineLevel="1">
      <c r="G2485" s="978" t="s">
        <v>5497</v>
      </c>
      <c r="H2485" s="979">
        <v>0</v>
      </c>
    </row>
    <row r="2486" spans="2:16" hidden="1" outlineLevel="1">
      <c r="G2486" s="640" t="s">
        <v>132</v>
      </c>
      <c r="H2486" s="641">
        <v>0</v>
      </c>
    </row>
    <row r="2487" spans="2:16" hidden="1" outlineLevel="1">
      <c r="G2487" s="204" t="s">
        <v>4287</v>
      </c>
      <c r="H2487" s="225">
        <v>0</v>
      </c>
    </row>
    <row r="2488" spans="2:16" hidden="1" outlineLevel="1">
      <c r="G2488" s="659" t="s">
        <v>48</v>
      </c>
      <c r="H2488" s="660">
        <v>0</v>
      </c>
      <c r="I2488" s="2"/>
    </row>
    <row r="2489" spans="2:16" hidden="1" outlineLevel="1">
      <c r="G2489" s="182" t="s">
        <v>4424</v>
      </c>
      <c r="H2489" s="210">
        <v>0</v>
      </c>
      <c r="I2489" s="2"/>
    </row>
    <row r="2490" spans="2:16" hidden="1" outlineLevel="1">
      <c r="G2490" s="1068" t="s">
        <v>5935</v>
      </c>
      <c r="H2490" s="210">
        <v>0</v>
      </c>
      <c r="I2490" s="2"/>
    </row>
    <row r="2491" spans="2:16" hidden="1" outlineLevel="1">
      <c r="G2491" s="654" t="s">
        <v>2856</v>
      </c>
      <c r="H2491" s="655">
        <v>0</v>
      </c>
    </row>
    <row r="2492" spans="2:16" hidden="1" outlineLevel="1">
      <c r="H2492" s="2">
        <f>SUM(H2481:H2491)</f>
        <v>0</v>
      </c>
      <c r="I2492" s="2"/>
    </row>
    <row r="2493" spans="2:16" collapsed="1"/>
    <row r="2494" spans="2:16">
      <c r="B2494" s="2475" t="s">
        <v>6564</v>
      </c>
      <c r="C2494" s="2475"/>
      <c r="D2494" s="2475"/>
      <c r="E2494" s="2475"/>
      <c r="F2494" s="2475"/>
      <c r="G2494" s="2475"/>
      <c r="H2494" s="2475"/>
      <c r="I2494" s="2475"/>
      <c r="J2494" s="2475"/>
      <c r="K2494" s="2475"/>
      <c r="L2494" s="2475"/>
      <c r="M2494" s="2475"/>
    </row>
    <row r="2495" spans="2:16" ht="15" hidden="1" customHeight="1" outlineLevel="1">
      <c r="B2495" s="268" t="s">
        <v>115</v>
      </c>
      <c r="C2495" s="997" t="s">
        <v>2650</v>
      </c>
      <c r="D2495" s="268" t="s">
        <v>2651</v>
      </c>
      <c r="F2495" s="2474" t="s">
        <v>1007</v>
      </c>
      <c r="G2495" s="2476"/>
      <c r="H2495" s="2474"/>
      <c r="J2495" s="2474" t="s">
        <v>1026</v>
      </c>
      <c r="K2495" s="2474"/>
      <c r="L2495" s="2474"/>
      <c r="M2495" s="105"/>
    </row>
    <row r="2496" spans="2:16" ht="15" hidden="1" customHeight="1" outlineLevel="1">
      <c r="B2496" s="642">
        <v>42364</v>
      </c>
      <c r="C2496" s="682" t="s">
        <v>6578</v>
      </c>
      <c r="D2496" s="645">
        <v>300</v>
      </c>
      <c r="F2496" s="735" t="s">
        <v>115</v>
      </c>
      <c r="G2496" s="955" t="s">
        <v>116</v>
      </c>
      <c r="H2496" s="739" t="s">
        <v>4</v>
      </c>
      <c r="J2496" s="627" t="s">
        <v>115</v>
      </c>
      <c r="K2496" s="104" t="s">
        <v>116</v>
      </c>
      <c r="L2496" s="899" t="s">
        <v>4</v>
      </c>
      <c r="M2496" s="105"/>
      <c r="N2496" s="842"/>
      <c r="O2496" s="1163"/>
      <c r="P2496" s="1163"/>
    </row>
    <row r="2497" spans="2:14" ht="15" hidden="1" customHeight="1" outlineLevel="1">
      <c r="B2497" s="681"/>
      <c r="C2497" s="682"/>
      <c r="D2497" s="645"/>
      <c r="F2497" s="505">
        <v>42362</v>
      </c>
      <c r="G2497" s="1157" t="s">
        <v>4622</v>
      </c>
      <c r="H2497" s="541">
        <v>1143.8599999999999</v>
      </c>
      <c r="J2497" s="327">
        <v>42384</v>
      </c>
      <c r="K2497" s="1056" t="s">
        <v>6063</v>
      </c>
      <c r="L2497" s="540">
        <v>220</v>
      </c>
      <c r="M2497" s="365"/>
      <c r="N2497" s="86"/>
    </row>
    <row r="2498" spans="2:14" ht="15" hidden="1" customHeight="1" outlineLevel="1">
      <c r="B2498" s="50"/>
      <c r="C2498" s="50"/>
      <c r="D2498" s="50"/>
      <c r="F2498" s="894">
        <v>42363</v>
      </c>
      <c r="G2498" s="760" t="s">
        <v>348</v>
      </c>
      <c r="H2498" s="761">
        <v>420</v>
      </c>
      <c r="J2498" s="327">
        <v>42384</v>
      </c>
      <c r="K2498" s="1056" t="s">
        <v>1228</v>
      </c>
      <c r="L2498" s="540">
        <v>3.96</v>
      </c>
      <c r="M2498" s="365"/>
      <c r="N2498" s="86"/>
    </row>
    <row r="2499" spans="2:14" ht="15" hidden="1" customHeight="1" outlineLevel="1">
      <c r="B2499" s="50"/>
      <c r="C2499" s="50"/>
      <c r="D2499" s="50"/>
      <c r="F2499" s="894">
        <v>42363</v>
      </c>
      <c r="G2499" s="760" t="s">
        <v>348</v>
      </c>
      <c r="H2499" s="761">
        <v>363</v>
      </c>
      <c r="J2499" s="327">
        <v>42389</v>
      </c>
      <c r="K2499" s="378" t="s">
        <v>6063</v>
      </c>
      <c r="L2499" s="540">
        <v>270</v>
      </c>
      <c r="M2499" s="365"/>
      <c r="N2499" s="86"/>
    </row>
    <row r="2500" spans="2:14" ht="15" hidden="1" customHeight="1" outlineLevel="1">
      <c r="B2500" s="50"/>
      <c r="C2500" s="50"/>
      <c r="D2500" s="50"/>
      <c r="F2500" s="369">
        <v>42364</v>
      </c>
      <c r="G2500" s="1081" t="s">
        <v>2796</v>
      </c>
      <c r="H2500" s="690">
        <v>440</v>
      </c>
      <c r="J2500" s="327">
        <v>42389</v>
      </c>
      <c r="K2500" s="378" t="s">
        <v>6680</v>
      </c>
      <c r="L2500" s="378">
        <v>4.8600000000000003</v>
      </c>
      <c r="M2500" s="365"/>
      <c r="N2500" s="86"/>
    </row>
    <row r="2501" spans="2:14" hidden="1" outlineLevel="1">
      <c r="B2501" s="50"/>
      <c r="C2501" s="50"/>
      <c r="D2501" s="50"/>
      <c r="F2501" s="894">
        <v>42365</v>
      </c>
      <c r="G2501" s="760" t="s">
        <v>6579</v>
      </c>
      <c r="H2501" s="761">
        <v>610</v>
      </c>
      <c r="I2501" s="2"/>
      <c r="J2501" s="327">
        <v>42392</v>
      </c>
      <c r="K2501" s="378" t="s">
        <v>1208</v>
      </c>
      <c r="L2501" s="378">
        <v>1.27</v>
      </c>
      <c r="M2501" s="365"/>
      <c r="N2501" s="86"/>
    </row>
    <row r="2502" spans="2:14" hidden="1" outlineLevel="1">
      <c r="B2502" s="50"/>
      <c r="C2502" s="50"/>
      <c r="D2502" s="50"/>
      <c r="F2502" s="894">
        <v>42365</v>
      </c>
      <c r="G2502" s="760" t="s">
        <v>6579</v>
      </c>
      <c r="H2502" s="761">
        <v>210</v>
      </c>
      <c r="I2502" s="2"/>
      <c r="J2502" s="327">
        <v>42398</v>
      </c>
      <c r="K2502" s="378" t="s">
        <v>4130</v>
      </c>
      <c r="L2502" s="378">
        <v>12088.56</v>
      </c>
      <c r="M2502" s="316"/>
    </row>
    <row r="2503" spans="2:14" hidden="1" outlineLevel="1">
      <c r="B2503" s="50"/>
      <c r="C2503" s="50"/>
      <c r="D2503" s="50"/>
      <c r="F2503" s="369">
        <v>42365</v>
      </c>
      <c r="G2503" s="1081" t="s">
        <v>613</v>
      </c>
      <c r="H2503" s="690">
        <v>595</v>
      </c>
      <c r="I2503" s="2"/>
      <c r="J2503" s="285"/>
      <c r="K2503" s="378"/>
      <c r="L2503" s="378"/>
      <c r="M2503" s="365"/>
    </row>
    <row r="2504" spans="2:14" hidden="1" outlineLevel="1">
      <c r="B2504" s="50"/>
      <c r="C2504" s="50"/>
      <c r="D2504" s="50"/>
      <c r="E2504" s="205"/>
      <c r="F2504" s="894">
        <v>42368</v>
      </c>
      <c r="G2504" s="760" t="s">
        <v>6581</v>
      </c>
      <c r="H2504" s="761">
        <v>234</v>
      </c>
      <c r="I2504" s="2"/>
      <c r="J2504" s="285"/>
      <c r="K2504" s="378"/>
      <c r="L2504" s="378"/>
      <c r="M2504" s="365"/>
    </row>
    <row r="2505" spans="2:14" hidden="1" outlineLevel="1">
      <c r="B2505" s="50"/>
      <c r="C2505" s="50"/>
      <c r="D2505" s="50"/>
      <c r="F2505" s="894">
        <v>42368</v>
      </c>
      <c r="G2505" s="760" t="s">
        <v>6553</v>
      </c>
      <c r="H2505" s="761">
        <v>322</v>
      </c>
      <c r="I2505" s="2"/>
      <c r="J2505" s="285"/>
      <c r="K2505" s="378"/>
      <c r="L2505" s="378"/>
      <c r="M2505" s="365"/>
    </row>
    <row r="2506" spans="2:14" hidden="1" outlineLevel="1">
      <c r="B2506" s="50"/>
      <c r="C2506" s="50"/>
      <c r="D2506" s="50"/>
      <c r="E2506" s="205"/>
      <c r="F2506" s="505">
        <v>42369</v>
      </c>
      <c r="G2506" s="686" t="s">
        <v>3361</v>
      </c>
      <c r="H2506" s="541">
        <v>313.05</v>
      </c>
      <c r="I2506" s="2"/>
      <c r="J2506" s="285"/>
      <c r="K2506" s="378"/>
      <c r="L2506" s="378"/>
      <c r="M2506" s="365"/>
    </row>
    <row r="2507" spans="2:14" hidden="1" outlineLevel="1">
      <c r="B2507" s="50"/>
      <c r="C2507" s="50"/>
      <c r="D2507" s="50"/>
      <c r="F2507" s="505">
        <v>42369</v>
      </c>
      <c r="G2507" s="686" t="s">
        <v>3239</v>
      </c>
      <c r="H2507" s="541">
        <v>471.74</v>
      </c>
      <c r="I2507" s="2"/>
      <c r="J2507" s="285"/>
      <c r="K2507" s="378"/>
      <c r="L2507" s="378"/>
      <c r="M2507" s="365"/>
    </row>
    <row r="2508" spans="2:14" hidden="1" outlineLevel="1">
      <c r="B2508" s="50"/>
      <c r="C2508" s="50"/>
      <c r="D2508" s="50"/>
      <c r="F2508" s="369">
        <v>42370</v>
      </c>
      <c r="G2508" s="1081" t="s">
        <v>6594</v>
      </c>
      <c r="H2508" s="690">
        <v>729</v>
      </c>
      <c r="I2508" s="2"/>
      <c r="J2508" s="285"/>
      <c r="K2508" s="378"/>
      <c r="L2508" s="378"/>
      <c r="M2508" s="316"/>
    </row>
    <row r="2509" spans="2:14" ht="30" hidden="1" outlineLevel="1">
      <c r="B2509" s="50"/>
      <c r="C2509" s="50"/>
      <c r="D2509" s="50"/>
      <c r="E2509" s="1166" t="s">
        <v>6597</v>
      </c>
      <c r="F2509" s="894">
        <v>42371</v>
      </c>
      <c r="G2509" s="760" t="s">
        <v>6596</v>
      </c>
      <c r="H2509" s="761">
        <v>2000</v>
      </c>
      <c r="I2509" s="2"/>
      <c r="J2509" s="285"/>
      <c r="K2509" s="675"/>
      <c r="L2509" s="645"/>
      <c r="M2509" s="316"/>
    </row>
    <row r="2510" spans="2:14" hidden="1" outlineLevel="1">
      <c r="B2510" s="50"/>
      <c r="C2510" s="50"/>
      <c r="D2510" s="50"/>
      <c r="E2510" s="205"/>
      <c r="F2510" s="642">
        <v>42371</v>
      </c>
      <c r="G2510" s="1132" t="s">
        <v>6626</v>
      </c>
      <c r="H2510" s="645">
        <v>300</v>
      </c>
      <c r="I2510" s="2"/>
      <c r="J2510" s="285"/>
      <c r="K2510" s="675"/>
      <c r="L2510" s="645"/>
      <c r="M2510" s="316"/>
    </row>
    <row r="2511" spans="2:14" ht="15.75" hidden="1" customHeight="1" outlineLevel="1">
      <c r="B2511" s="50"/>
      <c r="C2511" s="50"/>
      <c r="D2511" s="50"/>
      <c r="E2511" s="225"/>
      <c r="F2511" s="369">
        <v>42372</v>
      </c>
      <c r="G2511" s="1081" t="s">
        <v>2796</v>
      </c>
      <c r="H2511" s="690">
        <v>260</v>
      </c>
      <c r="I2511" s="2"/>
      <c r="J2511" s="642"/>
      <c r="K2511" s="675"/>
      <c r="L2511" s="645"/>
      <c r="M2511" s="316"/>
    </row>
    <row r="2512" spans="2:14" ht="15.75" hidden="1" customHeight="1" outlineLevel="1">
      <c r="B2512" s="50"/>
      <c r="C2512" s="50"/>
      <c r="D2512" s="50"/>
      <c r="E2512" s="225"/>
      <c r="F2512" s="705">
        <v>42377</v>
      </c>
      <c r="G2512" s="783" t="s">
        <v>637</v>
      </c>
      <c r="H2512" s="886">
        <v>475</v>
      </c>
      <c r="I2512" s="2"/>
      <c r="J2512" s="642"/>
      <c r="K2512" s="675"/>
      <c r="L2512" s="645"/>
      <c r="M2512" s="316"/>
    </row>
    <row r="2513" spans="2:15" ht="15.75" hidden="1" customHeight="1" outlineLevel="1">
      <c r="B2513" s="50"/>
      <c r="C2513" s="50"/>
      <c r="D2513" s="50"/>
      <c r="E2513" s="225"/>
      <c r="F2513" s="681">
        <v>42378</v>
      </c>
      <c r="G2513" s="682" t="s">
        <v>1074</v>
      </c>
      <c r="H2513" s="1071">
        <v>1850</v>
      </c>
      <c r="I2513" s="2"/>
      <c r="J2513" s="642"/>
      <c r="K2513" s="675"/>
      <c r="L2513" s="645"/>
      <c r="M2513" s="316"/>
    </row>
    <row r="2514" spans="2:15" hidden="1" outlineLevel="1">
      <c r="B2514" s="50"/>
      <c r="C2514" s="50"/>
      <c r="D2514" s="50"/>
      <c r="E2514" s="225"/>
      <c r="F2514" s="642">
        <v>42385</v>
      </c>
      <c r="G2514" s="1132" t="s">
        <v>6626</v>
      </c>
      <c r="H2514" s="645">
        <v>300</v>
      </c>
      <c r="I2514" s="2"/>
      <c r="J2514" s="642"/>
      <c r="K2514" s="675"/>
      <c r="L2514" s="645"/>
      <c r="M2514" s="316"/>
    </row>
    <row r="2515" spans="2:15" ht="15" hidden="1" customHeight="1" outlineLevel="1">
      <c r="B2515" s="50"/>
      <c r="C2515" s="50"/>
      <c r="D2515" s="50"/>
      <c r="E2515" s="225"/>
      <c r="F2515" s="894">
        <v>42386</v>
      </c>
      <c r="G2515" s="760" t="s">
        <v>348</v>
      </c>
      <c r="H2515" s="761">
        <v>223</v>
      </c>
      <c r="I2515" s="2"/>
      <c r="J2515" s="642"/>
      <c r="K2515" s="675"/>
      <c r="L2515" s="645"/>
      <c r="M2515" s="316"/>
    </row>
    <row r="2516" spans="2:15" hidden="1" outlineLevel="1">
      <c r="B2516" s="50"/>
      <c r="C2516" s="50"/>
      <c r="D2516" s="50"/>
      <c r="E2516" s="225"/>
      <c r="F2516" s="894">
        <v>42386</v>
      </c>
      <c r="G2516" s="760" t="s">
        <v>348</v>
      </c>
      <c r="H2516" s="761">
        <v>589</v>
      </c>
      <c r="I2516" s="2"/>
      <c r="J2516" s="642"/>
      <c r="K2516" s="675"/>
      <c r="L2516" s="645"/>
      <c r="M2516" s="316"/>
    </row>
    <row r="2517" spans="2:15" ht="15" hidden="1" customHeight="1" outlineLevel="1">
      <c r="B2517" s="50"/>
      <c r="C2517" s="50"/>
      <c r="D2517" s="50"/>
      <c r="E2517" s="225"/>
      <c r="F2517" s="369">
        <v>42386</v>
      </c>
      <c r="G2517" s="1081" t="s">
        <v>4530</v>
      </c>
      <c r="H2517" s="690">
        <v>440</v>
      </c>
      <c r="I2517" s="2"/>
      <c r="J2517" s="642"/>
      <c r="K2517" s="675"/>
      <c r="L2517" s="645"/>
      <c r="M2517" s="316"/>
    </row>
    <row r="2518" spans="2:15" hidden="1" outlineLevel="1">
      <c r="B2518" s="50"/>
      <c r="C2518" s="50"/>
      <c r="D2518" s="50"/>
      <c r="E2518" s="225"/>
      <c r="F2518" s="681">
        <v>42390</v>
      </c>
      <c r="G2518" s="682" t="s">
        <v>1074</v>
      </c>
      <c r="H2518" s="1071">
        <v>300</v>
      </c>
      <c r="I2518" s="2"/>
      <c r="J2518" s="642"/>
      <c r="K2518" s="675"/>
      <c r="L2518" s="645"/>
      <c r="M2518" s="105"/>
    </row>
    <row r="2519" spans="2:15" ht="15" hidden="1" customHeight="1" outlineLevel="1">
      <c r="B2519" s="50"/>
      <c r="C2519" s="50"/>
      <c r="D2519" s="50"/>
      <c r="F2519" s="685"/>
      <c r="G2519" s="686"/>
      <c r="H2519" s="742"/>
      <c r="I2519" s="2"/>
      <c r="J2519" s="319"/>
      <c r="K2519" s="319"/>
      <c r="L2519" s="319"/>
      <c r="M2519" s="50"/>
    </row>
    <row r="2520" spans="2:15" ht="15" hidden="1" customHeight="1" outlineLevel="1">
      <c r="B2520" s="50"/>
      <c r="C2520" s="50"/>
      <c r="D2520" s="50"/>
      <c r="F2520" s="685"/>
      <c r="G2520" s="686"/>
      <c r="H2520" s="742"/>
      <c r="I2520" s="2"/>
      <c r="J2520" s="319"/>
      <c r="K2520" s="319"/>
      <c r="L2520" s="319"/>
      <c r="M2520" s="50"/>
    </row>
    <row r="2521" spans="2:15" ht="15" hidden="1" customHeight="1" outlineLevel="1">
      <c r="B2521" s="50"/>
      <c r="C2521" s="50"/>
      <c r="D2521" s="50"/>
      <c r="F2521" s="646"/>
      <c r="G2521" s="684"/>
      <c r="H2521" s="657"/>
      <c r="I2521" s="2"/>
      <c r="J2521" s="319"/>
      <c r="K2521" s="319"/>
      <c r="L2521" s="319"/>
      <c r="M2521" s="50"/>
    </row>
    <row r="2522" spans="2:15" ht="15" hidden="1" customHeight="1" outlineLevel="1">
      <c r="B2522" s="83"/>
      <c r="C2522" s="83" t="s">
        <v>195</v>
      </c>
      <c r="D2522" s="84">
        <f>SUM(D2496:D2518)</f>
        <v>300</v>
      </c>
      <c r="F2522" s="311"/>
      <c r="G2522" s="538" t="s">
        <v>195</v>
      </c>
      <c r="H2522" s="57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6566</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27">
        <v>511</v>
      </c>
      <c r="C2526" s="227">
        <v>137</v>
      </c>
      <c r="D2526" s="227">
        <f>D2522</f>
        <v>300</v>
      </c>
      <c r="E2526" s="227">
        <f>B2526+C2526-D2526</f>
        <v>348</v>
      </c>
      <c r="H2526" s="13"/>
      <c r="I2526" s="13"/>
      <c r="L2526" s="13"/>
    </row>
    <row r="2527" spans="2:15" ht="15" hidden="1" customHeight="1" outlineLevel="1">
      <c r="G2527" s="630" t="s">
        <v>4080</v>
      </c>
      <c r="H2527" s="631">
        <f>H2497+H2506+H2507</f>
        <v>1928.6499999999999</v>
      </c>
      <c r="L2527" s="2"/>
      <c r="M2527" s="2"/>
    </row>
    <row r="2528" spans="2:15" ht="15" hidden="1" customHeight="1" outlineLevel="1">
      <c r="G2528" s="300" t="s">
        <v>4081</v>
      </c>
      <c r="H2528" s="632">
        <f>H2498+H2499+H2501+H2502+H2504+H2505+H2509+H2515+H2516</f>
        <v>4971</v>
      </c>
    </row>
    <row r="2529" spans="2:17" ht="15" hidden="1" customHeight="1" outlineLevel="1">
      <c r="B2529" s="200"/>
      <c r="G2529" s="696" t="s">
        <v>3905</v>
      </c>
      <c r="H2529" s="701">
        <v>0</v>
      </c>
      <c r="L2529" s="2"/>
    </row>
    <row r="2530" spans="2:17" ht="15" hidden="1" customHeight="1" outlineLevel="1">
      <c r="B2530" s="200"/>
      <c r="G2530" s="978" t="s">
        <v>5497</v>
      </c>
      <c r="H2530" s="979">
        <v>0</v>
      </c>
    </row>
    <row r="2531" spans="2:17" ht="15" hidden="1" customHeight="1" outlineLevel="1">
      <c r="G2531" s="640" t="s">
        <v>132</v>
      </c>
      <c r="H2531" s="641">
        <f>H2510+H2513+H2514+H2518</f>
        <v>2750</v>
      </c>
    </row>
    <row r="2532" spans="2:17" ht="15" hidden="1" customHeight="1" outlineLevel="1">
      <c r="G2532" s="204" t="s">
        <v>4287</v>
      </c>
      <c r="H2532" s="225">
        <v>0</v>
      </c>
    </row>
    <row r="2533" spans="2:17" ht="15" hidden="1" customHeight="1" outlineLevel="1">
      <c r="G2533" s="659" t="s">
        <v>48</v>
      </c>
      <c r="H2533" s="660">
        <f>H2512</f>
        <v>475</v>
      </c>
      <c r="I2533" s="2"/>
    </row>
    <row r="2534" spans="2:17" ht="15" hidden="1" customHeight="1" outlineLevel="1">
      <c r="G2534" s="182" t="s">
        <v>4424</v>
      </c>
      <c r="H2534" s="210">
        <f>H2500+H2503+H2508+H2511+H2517</f>
        <v>2464</v>
      </c>
      <c r="I2534" s="2"/>
    </row>
    <row r="2535" spans="2:17" ht="15" hidden="1" customHeight="1" outlineLevel="1">
      <c r="G2535" s="1068" t="s">
        <v>5935</v>
      </c>
      <c r="H2535" s="210">
        <v>0</v>
      </c>
      <c r="I2535" s="2"/>
    </row>
    <row r="2536" spans="2:17" ht="15" hidden="1" customHeight="1" outlineLevel="1">
      <c r="G2536" s="654" t="s">
        <v>5126</v>
      </c>
      <c r="H2536" s="655">
        <v>0</v>
      </c>
    </row>
    <row r="2537" spans="2:17" ht="15" hidden="1" customHeight="1" outlineLevel="1">
      <c r="H2537" s="2">
        <f>SUM(H2527:H2536)</f>
        <v>12588.65</v>
      </c>
      <c r="I2537" s="2"/>
      <c r="J2537" s="13"/>
    </row>
    <row r="2538" spans="2:17" collapsed="1"/>
    <row r="2539" spans="2:17">
      <c r="B2539" s="2475" t="s">
        <v>6565</v>
      </c>
      <c r="C2539" s="2475"/>
      <c r="D2539" s="2475"/>
      <c r="E2539" s="2475"/>
      <c r="F2539" s="2475"/>
      <c r="G2539" s="2475"/>
      <c r="H2539" s="2475"/>
      <c r="I2539" s="2475"/>
      <c r="J2539" s="2475"/>
      <c r="K2539" s="2475"/>
      <c r="L2539" s="2475"/>
      <c r="M2539" s="2475"/>
    </row>
    <row r="2540" spans="2:17" hidden="1" outlineLevel="1">
      <c r="B2540" s="50" t="s">
        <v>115</v>
      </c>
      <c r="C2540" s="119" t="s">
        <v>2650</v>
      </c>
      <c r="D2540" s="50" t="s">
        <v>2651</v>
      </c>
      <c r="F2540" s="2474" t="s">
        <v>4608</v>
      </c>
      <c r="G2540" s="2476"/>
      <c r="H2540" s="2474"/>
      <c r="J2540" s="2474" t="s">
        <v>1026</v>
      </c>
      <c r="K2540" s="2474"/>
      <c r="L2540" s="2474"/>
      <c r="M2540" s="105"/>
    </row>
    <row r="2541" spans="2:17" hidden="1" outlineLevel="1">
      <c r="B2541" s="327"/>
      <c r="C2541" s="379"/>
      <c r="D2541" s="241"/>
      <c r="F2541" s="735" t="s">
        <v>115</v>
      </c>
      <c r="G2541" s="628" t="s">
        <v>116</v>
      </c>
      <c r="H2541" s="739" t="s">
        <v>4</v>
      </c>
      <c r="J2541" s="103" t="s">
        <v>115</v>
      </c>
      <c r="K2541" s="104" t="s">
        <v>116</v>
      </c>
      <c r="L2541" s="105" t="s">
        <v>4</v>
      </c>
      <c r="M2541" s="105"/>
      <c r="N2541" s="842"/>
      <c r="O2541" s="1163"/>
      <c r="P2541" s="1163"/>
    </row>
    <row r="2542" spans="2:17" hidden="1" outlineLevel="1">
      <c r="B2542" s="50"/>
      <c r="C2542" s="50"/>
      <c r="D2542" s="50"/>
      <c r="F2542" s="1134"/>
      <c r="G2542" s="1135"/>
      <c r="H2542" s="1070"/>
      <c r="I2542" s="399"/>
      <c r="J2542" s="642"/>
      <c r="K2542" s="675"/>
      <c r="L2542" s="645"/>
      <c r="M2542" s="105"/>
      <c r="N2542" s="86"/>
      <c r="Q2542" s="86"/>
    </row>
    <row r="2543" spans="2:17" hidden="1" outlineLevel="1">
      <c r="B2543" s="50"/>
      <c r="C2543" s="50"/>
      <c r="D2543" s="50"/>
      <c r="F2543" s="685"/>
      <c r="G2543" s="686"/>
      <c r="H2543" s="742"/>
      <c r="I2543" s="399"/>
      <c r="J2543" s="642"/>
      <c r="K2543" s="675"/>
      <c r="L2543" s="645"/>
      <c r="M2543" s="540"/>
      <c r="N2543" s="86"/>
      <c r="Q2543" s="86"/>
    </row>
    <row r="2544" spans="2:17" hidden="1" outlineLevel="1">
      <c r="B2544" s="50"/>
      <c r="C2544" s="50"/>
      <c r="D2544" s="50"/>
      <c r="F2544" s="685"/>
      <c r="G2544" s="686"/>
      <c r="H2544" s="742"/>
      <c r="I2544" s="399"/>
      <c r="J2544" s="642"/>
      <c r="K2544" s="675"/>
      <c r="L2544" s="645"/>
      <c r="M2544" s="540"/>
      <c r="N2544" s="86"/>
      <c r="Q2544" s="86"/>
    </row>
    <row r="2545" spans="2:17" hidden="1" outlineLevel="1">
      <c r="B2545" s="50"/>
      <c r="C2545" s="50"/>
      <c r="D2545" s="50"/>
      <c r="F2545" s="894"/>
      <c r="G2545" s="1111"/>
      <c r="H2545" s="635"/>
      <c r="I2545" s="399"/>
      <c r="J2545" s="689"/>
      <c r="K2545" s="378"/>
      <c r="L2545" s="540"/>
      <c r="M2545" s="540"/>
      <c r="N2545" s="86"/>
      <c r="Q2545" s="86"/>
    </row>
    <row r="2546" spans="2:17" hidden="1" outlineLevel="1">
      <c r="B2546" s="50"/>
      <c r="C2546" s="50"/>
      <c r="D2546" s="50"/>
      <c r="F2546" s="689"/>
      <c r="G2546" s="1056"/>
      <c r="H2546" s="540"/>
      <c r="I2546" s="399"/>
      <c r="J2546" s="689"/>
      <c r="K2546" s="378"/>
      <c r="L2546" s="540"/>
      <c r="M2546" s="540"/>
      <c r="N2546" s="86"/>
      <c r="Q2546" s="86"/>
    </row>
    <row r="2547" spans="2:17" hidden="1" outlineLevel="1">
      <c r="B2547" s="50"/>
      <c r="C2547" s="50"/>
      <c r="D2547" s="50"/>
      <c r="F2547" s="689"/>
      <c r="G2547" s="1056"/>
      <c r="H2547" s="540"/>
      <c r="I2547" s="399"/>
      <c r="J2547" s="689"/>
      <c r="K2547" s="378"/>
      <c r="L2547" s="540"/>
      <c r="M2547" s="540"/>
      <c r="N2547" s="86"/>
      <c r="Q2547" s="86"/>
    </row>
    <row r="2548" spans="2:17" hidden="1" outlineLevel="1">
      <c r="B2548" s="50"/>
      <c r="C2548" s="50"/>
      <c r="D2548" s="50"/>
      <c r="E2548" s="225"/>
      <c r="F2548" s="689"/>
      <c r="G2548" s="1056"/>
      <c r="H2548" s="540"/>
      <c r="I2548" s="399"/>
      <c r="J2548" s="642"/>
      <c r="K2548" s="675"/>
      <c r="L2548" s="645"/>
      <c r="M2548" s="105"/>
      <c r="N2548" s="86"/>
      <c r="Q2548" s="86"/>
    </row>
    <row r="2549" spans="2:17" ht="15.75" hidden="1" customHeight="1" outlineLevel="1">
      <c r="B2549" s="50"/>
      <c r="C2549" s="50"/>
      <c r="D2549" s="50"/>
      <c r="E2549" s="225"/>
      <c r="F2549" s="689"/>
      <c r="G2549" s="1056"/>
      <c r="H2549" s="540"/>
      <c r="J2549" s="642"/>
      <c r="K2549" s="675"/>
      <c r="L2549" s="645"/>
      <c r="M2549" s="105"/>
      <c r="N2549" s="86"/>
      <c r="Q2549" s="2"/>
    </row>
    <row r="2550" spans="2:17" hidden="1" outlineLevel="1">
      <c r="B2550" s="50"/>
      <c r="C2550" s="50"/>
      <c r="D2550" s="50"/>
      <c r="E2550" s="225"/>
      <c r="F2550" s="894"/>
      <c r="G2550" s="634"/>
      <c r="H2550" s="635"/>
      <c r="J2550" s="642"/>
      <c r="K2550" s="675"/>
      <c r="L2550" s="645"/>
      <c r="M2550" s="105"/>
      <c r="N2550" s="86"/>
      <c r="Q2550" s="2"/>
    </row>
    <row r="2551" spans="2:17" ht="15.75" hidden="1" customHeight="1" outlineLevel="1">
      <c r="B2551" s="50"/>
      <c r="C2551" s="50"/>
      <c r="D2551" s="50"/>
      <c r="E2551" s="225"/>
      <c r="F2551" s="894"/>
      <c r="G2551" s="634"/>
      <c r="H2551" s="635"/>
      <c r="J2551" s="642"/>
      <c r="K2551" s="675"/>
      <c r="L2551" s="645"/>
      <c r="M2551" s="105"/>
      <c r="N2551" s="86"/>
      <c r="Q2551" s="2"/>
    </row>
    <row r="2552" spans="2:17" hidden="1" outlineLevel="1">
      <c r="B2552" s="50"/>
      <c r="C2552" s="50"/>
      <c r="D2552" s="50"/>
      <c r="F2552" s="897"/>
      <c r="G2552" s="358"/>
      <c r="H2552" s="690"/>
      <c r="J2552" s="627"/>
      <c r="K2552" s="208"/>
      <c r="L2552" s="105"/>
      <c r="M2552" s="105"/>
      <c r="N2552" s="86"/>
    </row>
    <row r="2553" spans="2:17" hidden="1" outlineLevel="1">
      <c r="B2553" s="50"/>
      <c r="C2553" s="50"/>
      <c r="D2553" s="50"/>
      <c r="E2553" s="225"/>
      <c r="F2553" s="1069"/>
      <c r="G2553" s="1068"/>
      <c r="H2553" s="1070"/>
      <c r="J2553" s="314"/>
      <c r="K2553" s="626"/>
      <c r="L2553" s="105"/>
      <c r="M2553" s="105"/>
      <c r="N2553" s="86"/>
    </row>
    <row r="2554" spans="2:17" hidden="1" outlineLevel="1">
      <c r="B2554" s="50"/>
      <c r="C2554" s="50"/>
      <c r="D2554" s="50"/>
      <c r="F2554" s="642"/>
      <c r="G2554" s="579"/>
      <c r="H2554" s="316"/>
      <c r="I2554" s="225"/>
      <c r="J2554" s="50"/>
      <c r="K2554" s="50"/>
      <c r="L2554" s="50"/>
      <c r="M2554" s="50"/>
    </row>
    <row r="2555" spans="2:17" hidden="1" outlineLevel="1">
      <c r="B2555" s="83"/>
      <c r="C2555" s="83" t="s">
        <v>195</v>
      </c>
      <c r="D2555" s="84">
        <f>SUM(D2541:D2553)</f>
        <v>0</v>
      </c>
      <c r="F2555" s="311"/>
      <c r="G2555" s="538" t="s">
        <v>195</v>
      </c>
      <c r="H2555" s="578">
        <f>SUM(H2542:H2554)</f>
        <v>0</v>
      </c>
      <c r="I2555" s="225"/>
      <c r="J2555" s="83"/>
      <c r="K2555" s="83" t="s">
        <v>195</v>
      </c>
      <c r="L2555" s="84">
        <f>SUM(L2542:L2553)</f>
        <v>0</v>
      </c>
      <c r="M2555" s="48">
        <f>SUM(M2542:M2554)</f>
        <v>0</v>
      </c>
    </row>
    <row r="2556" spans="2:17" hidden="1" outlineLevel="1">
      <c r="H2556" s="2"/>
      <c r="I2556" s="225"/>
    </row>
    <row r="2557" spans="2:17" ht="15.75" hidden="1" outlineLevel="1" thickBot="1">
      <c r="B2557" s="97" t="s">
        <v>6566</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54">
        <v>5996</v>
      </c>
      <c r="C2559" s="227"/>
      <c r="D2559" s="227">
        <f>D2555</f>
        <v>0</v>
      </c>
      <c r="E2559" s="227">
        <f>B2559+C2559-D2559</f>
        <v>5996</v>
      </c>
      <c r="H2559" s="13"/>
      <c r="I2559" s="13"/>
      <c r="L2559" s="13"/>
    </row>
    <row r="2560" spans="2:17" hidden="1" outlineLevel="1">
      <c r="G2560" s="630" t="s">
        <v>4080</v>
      </c>
      <c r="H2560" s="631">
        <f>0</f>
        <v>0</v>
      </c>
      <c r="I2560" s="13"/>
    </row>
    <row r="2561" spans="2:16" hidden="1" outlineLevel="1">
      <c r="G2561" s="300" t="s">
        <v>4081</v>
      </c>
      <c r="H2561" s="632">
        <f>H2542</f>
        <v>0</v>
      </c>
      <c r="I2561" s="13"/>
    </row>
    <row r="2562" spans="2:16" hidden="1" outlineLevel="1">
      <c r="G2562" s="941" t="s">
        <v>5566</v>
      </c>
      <c r="H2562" s="942">
        <v>0</v>
      </c>
    </row>
    <row r="2563" spans="2:16" hidden="1" outlineLevel="1">
      <c r="G2563" s="654" t="s">
        <v>3905</v>
      </c>
      <c r="H2563" s="655">
        <v>0</v>
      </c>
    </row>
    <row r="2564" spans="2:16" hidden="1" outlineLevel="1">
      <c r="G2564" s="978" t="s">
        <v>5497</v>
      </c>
      <c r="H2564" s="979">
        <v>0</v>
      </c>
    </row>
    <row r="2565" spans="2:16" hidden="1" outlineLevel="1">
      <c r="G2565" s="640" t="s">
        <v>132</v>
      </c>
      <c r="H2565" s="641">
        <v>0</v>
      </c>
    </row>
    <row r="2566" spans="2:16" hidden="1" outlineLevel="1">
      <c r="G2566" s="204" t="s">
        <v>4287</v>
      </c>
      <c r="H2566" s="225">
        <v>0</v>
      </c>
    </row>
    <row r="2567" spans="2:16" hidden="1" outlineLevel="1">
      <c r="G2567" s="659" t="s">
        <v>48</v>
      </c>
      <c r="H2567" s="660">
        <v>0</v>
      </c>
      <c r="I2567" s="2"/>
    </row>
    <row r="2568" spans="2:16" hidden="1" outlineLevel="1">
      <c r="G2568" s="182" t="s">
        <v>4424</v>
      </c>
      <c r="H2568" s="210">
        <v>0</v>
      </c>
      <c r="I2568" s="2"/>
    </row>
    <row r="2569" spans="2:16" hidden="1" outlineLevel="1">
      <c r="G2569" s="1068" t="s">
        <v>5935</v>
      </c>
      <c r="H2569" s="210">
        <v>0</v>
      </c>
      <c r="I2569" s="2"/>
    </row>
    <row r="2570" spans="2:16" hidden="1" outlineLevel="1">
      <c r="G2570" s="654" t="s">
        <v>2856</v>
      </c>
      <c r="H2570" s="655">
        <v>0</v>
      </c>
    </row>
    <row r="2571" spans="2:16" hidden="1" outlineLevel="1">
      <c r="H2571" s="2">
        <f>SUM(H2560:H2570)</f>
        <v>0</v>
      </c>
      <c r="I2571" s="2"/>
    </row>
    <row r="2572" spans="2:16" collapsed="1"/>
    <row r="2573" spans="2:16">
      <c r="B2573" s="2475" t="s">
        <v>6678</v>
      </c>
      <c r="C2573" s="2475"/>
      <c r="D2573" s="2475"/>
      <c r="E2573" s="2475"/>
      <c r="F2573" s="2475"/>
      <c r="G2573" s="2475"/>
      <c r="H2573" s="2475"/>
      <c r="I2573" s="2475"/>
      <c r="J2573" s="2475"/>
      <c r="K2573" s="2475"/>
      <c r="L2573" s="2475"/>
      <c r="M2573" s="2475"/>
    </row>
    <row r="2574" spans="2:16" ht="15" hidden="1" customHeight="1" outlineLevel="1">
      <c r="B2574" s="268" t="s">
        <v>115</v>
      </c>
      <c r="C2574" s="997" t="s">
        <v>2650</v>
      </c>
      <c r="D2574" s="268" t="s">
        <v>2651</v>
      </c>
      <c r="F2574" s="2474" t="s">
        <v>1007</v>
      </c>
      <c r="G2574" s="2476"/>
      <c r="H2574" s="2474"/>
      <c r="J2574" s="2474" t="s">
        <v>1026</v>
      </c>
      <c r="K2574" s="2474"/>
      <c r="L2574" s="2474"/>
      <c r="M2574" s="105"/>
    </row>
    <row r="2575" spans="2:16" hidden="1" outlineLevel="1">
      <c r="B2575" s="642"/>
      <c r="C2575" s="682"/>
      <c r="D2575" s="645"/>
      <c r="F2575" s="735" t="s">
        <v>115</v>
      </c>
      <c r="G2575" s="955" t="s">
        <v>116</v>
      </c>
      <c r="H2575" s="739" t="s">
        <v>4</v>
      </c>
      <c r="J2575" s="627" t="s">
        <v>115</v>
      </c>
      <c r="K2575" s="104" t="s">
        <v>116</v>
      </c>
      <c r="L2575" s="899" t="s">
        <v>4</v>
      </c>
      <c r="M2575" s="105"/>
      <c r="N2575" s="842"/>
      <c r="O2575" s="1171"/>
      <c r="P2575" s="1171"/>
    </row>
    <row r="2576" spans="2:16" ht="30" hidden="1" outlineLevel="1">
      <c r="B2576" s="681"/>
      <c r="C2576" s="682"/>
      <c r="D2576" s="645"/>
      <c r="F2576" s="369">
        <v>42391</v>
      </c>
      <c r="G2576" s="1081" t="s">
        <v>6674</v>
      </c>
      <c r="H2576" s="690">
        <v>273</v>
      </c>
      <c r="J2576" s="811">
        <v>42429</v>
      </c>
      <c r="K2576" s="840" t="s">
        <v>5936</v>
      </c>
      <c r="L2576" s="876">
        <v>18099.48</v>
      </c>
      <c r="M2576" s="365"/>
      <c r="N2576" s="86"/>
    </row>
    <row r="2577" spans="2:14" ht="15" hidden="1" customHeight="1" outlineLevel="1">
      <c r="B2577" s="50"/>
      <c r="C2577" s="50"/>
      <c r="D2577" s="50"/>
      <c r="F2577" s="894">
        <v>42391</v>
      </c>
      <c r="G2577" s="760" t="s">
        <v>2799</v>
      </c>
      <c r="H2577" s="761">
        <v>1522</v>
      </c>
      <c r="J2577" s="327"/>
      <c r="K2577" s="1056"/>
      <c r="L2577" s="540"/>
      <c r="M2577" s="365"/>
      <c r="N2577" s="86"/>
    </row>
    <row r="2578" spans="2:14" ht="15" hidden="1" customHeight="1" outlineLevel="1">
      <c r="B2578" s="50"/>
      <c r="C2578" s="50"/>
      <c r="D2578" s="50"/>
      <c r="F2578" s="894">
        <v>42393</v>
      </c>
      <c r="G2578" s="760" t="s">
        <v>6675</v>
      </c>
      <c r="H2578" s="761">
        <v>1195</v>
      </c>
      <c r="J2578" s="327"/>
      <c r="K2578" s="378"/>
      <c r="L2578" s="540"/>
      <c r="M2578" s="365"/>
      <c r="N2578" s="86"/>
    </row>
    <row r="2579" spans="2:14" ht="15" hidden="1" customHeight="1" outlineLevel="1">
      <c r="B2579" s="50"/>
      <c r="C2579" s="50"/>
      <c r="D2579" s="50"/>
      <c r="F2579" s="369">
        <v>42393</v>
      </c>
      <c r="G2579" s="1081" t="s">
        <v>6676</v>
      </c>
      <c r="H2579" s="690">
        <v>683</v>
      </c>
      <c r="J2579" s="327"/>
      <c r="K2579" s="378"/>
      <c r="L2579" s="378"/>
      <c r="M2579" s="365"/>
      <c r="N2579" s="86"/>
    </row>
    <row r="2580" spans="2:14" hidden="1" outlineLevel="1">
      <c r="B2580" s="50"/>
      <c r="C2580" s="50"/>
      <c r="D2580" s="50"/>
      <c r="F2580" s="505">
        <v>42394</v>
      </c>
      <c r="G2580" s="1157" t="s">
        <v>4622</v>
      </c>
      <c r="H2580" s="541">
        <v>877.07</v>
      </c>
      <c r="I2580" s="2"/>
      <c r="J2580" s="327"/>
      <c r="K2580" s="378"/>
      <c r="L2580" s="378"/>
      <c r="M2580" s="365"/>
      <c r="N2580" s="86"/>
    </row>
    <row r="2581" spans="2:14" hidden="1" outlineLevel="1">
      <c r="B2581" s="50"/>
      <c r="C2581" s="50"/>
      <c r="D2581" s="50"/>
      <c r="F2581" s="505">
        <v>42394</v>
      </c>
      <c r="G2581" s="686" t="s">
        <v>3361</v>
      </c>
      <c r="H2581" s="541">
        <v>355.09</v>
      </c>
      <c r="I2581" s="2"/>
      <c r="J2581" s="327"/>
      <c r="K2581" s="378"/>
      <c r="L2581" s="378"/>
      <c r="M2581" s="316"/>
    </row>
    <row r="2582" spans="2:14" hidden="1" outlineLevel="1">
      <c r="B2582" s="50"/>
      <c r="C2582" s="50"/>
      <c r="D2582" s="50"/>
      <c r="F2582" s="505">
        <v>42394</v>
      </c>
      <c r="G2582" s="686" t="s">
        <v>3239</v>
      </c>
      <c r="H2582" s="541">
        <v>547.65</v>
      </c>
      <c r="I2582" s="2"/>
      <c r="J2582" s="285"/>
      <c r="K2582" s="378"/>
      <c r="L2582" s="378"/>
      <c r="M2582" s="365"/>
    </row>
    <row r="2583" spans="2:14" hidden="1" outlineLevel="1">
      <c r="B2583" s="50"/>
      <c r="C2583" s="50"/>
      <c r="D2583" s="50"/>
      <c r="E2583" s="205"/>
      <c r="F2583" s="661">
        <v>42394</v>
      </c>
      <c r="G2583" s="783" t="s">
        <v>637</v>
      </c>
      <c r="H2583" s="886">
        <v>472</v>
      </c>
      <c r="I2583" s="2"/>
      <c r="J2583" s="285"/>
      <c r="K2583" s="378"/>
      <c r="L2583" s="378"/>
      <c r="M2583" s="365"/>
    </row>
    <row r="2584" spans="2:14" hidden="1" outlineLevel="1">
      <c r="B2584" s="50"/>
      <c r="C2584" s="50"/>
      <c r="D2584" s="50"/>
      <c r="F2584" s="1019">
        <v>42396</v>
      </c>
      <c r="G2584" s="787" t="s">
        <v>5488</v>
      </c>
      <c r="H2584" s="788">
        <v>4139</v>
      </c>
      <c r="I2584" s="2"/>
      <c r="J2584" s="285"/>
      <c r="K2584" s="378"/>
      <c r="L2584" s="378"/>
      <c r="M2584" s="365"/>
    </row>
    <row r="2585" spans="2:14" hidden="1" outlineLevel="1">
      <c r="B2585" s="50"/>
      <c r="C2585" s="50"/>
      <c r="D2585" s="50"/>
      <c r="E2585" s="205"/>
      <c r="F2585" s="681">
        <v>42397</v>
      </c>
      <c r="G2585" s="682" t="s">
        <v>1074</v>
      </c>
      <c r="H2585" s="1071">
        <v>450</v>
      </c>
      <c r="I2585" s="2"/>
      <c r="J2585" s="285"/>
      <c r="K2585" s="378"/>
      <c r="L2585" s="378"/>
      <c r="M2585" s="365"/>
    </row>
    <row r="2586" spans="2:14" hidden="1" outlineLevel="1">
      <c r="B2586" s="50"/>
      <c r="C2586" s="50"/>
      <c r="D2586" s="50"/>
      <c r="F2586" s="681">
        <v>42399</v>
      </c>
      <c r="G2586" s="682" t="s">
        <v>6626</v>
      </c>
      <c r="H2586" s="1071">
        <v>300</v>
      </c>
      <c r="I2586" s="2"/>
      <c r="J2586" s="285"/>
      <c r="K2586" s="378"/>
      <c r="L2586" s="378"/>
      <c r="M2586" s="365"/>
    </row>
    <row r="2587" spans="2:14" hidden="1" outlineLevel="1">
      <c r="B2587" s="50"/>
      <c r="C2587" s="50"/>
      <c r="D2587" s="50"/>
      <c r="F2587" s="894">
        <v>42400</v>
      </c>
      <c r="G2587" s="760" t="s">
        <v>6697</v>
      </c>
      <c r="H2587" s="761">
        <v>2330</v>
      </c>
      <c r="I2587" s="2"/>
      <c r="J2587" s="285"/>
      <c r="K2587" s="378"/>
      <c r="L2587" s="378"/>
      <c r="M2587" s="316"/>
    </row>
    <row r="2588" spans="2:14" hidden="1" outlineLevel="1">
      <c r="B2588" s="50"/>
      <c r="C2588" s="50"/>
      <c r="D2588" s="50"/>
      <c r="E2588" s="1166"/>
      <c r="F2588" s="369">
        <v>42401</v>
      </c>
      <c r="G2588" s="1081" t="s">
        <v>6700</v>
      </c>
      <c r="H2588" s="690">
        <v>845</v>
      </c>
      <c r="I2588" s="2"/>
      <c r="J2588" s="285"/>
      <c r="K2588" s="675"/>
      <c r="L2588" s="645"/>
      <c r="M2588" s="316"/>
    </row>
    <row r="2589" spans="2:14" hidden="1" outlineLevel="1">
      <c r="B2589" s="50"/>
      <c r="C2589" s="50"/>
      <c r="D2589" s="50"/>
      <c r="E2589" s="205"/>
      <c r="F2589" s="894">
        <v>42402</v>
      </c>
      <c r="G2589" s="760" t="s">
        <v>6710</v>
      </c>
      <c r="H2589" s="761">
        <v>530</v>
      </c>
      <c r="I2589" s="2"/>
      <c r="J2589" s="285"/>
      <c r="K2589" s="675"/>
      <c r="L2589" s="645"/>
      <c r="M2589" s="316"/>
    </row>
    <row r="2590" spans="2:14" ht="15.75" hidden="1" customHeight="1" outlineLevel="1">
      <c r="B2590" s="50"/>
      <c r="C2590" s="50"/>
      <c r="D2590" s="50"/>
      <c r="E2590" s="225"/>
      <c r="F2590" s="661">
        <v>42405</v>
      </c>
      <c r="G2590" s="783" t="s">
        <v>6715</v>
      </c>
      <c r="H2590" s="886">
        <v>526</v>
      </c>
      <c r="I2590" s="2"/>
      <c r="J2590" s="642"/>
      <c r="K2590" s="675"/>
      <c r="L2590" s="645"/>
      <c r="M2590" s="316"/>
    </row>
    <row r="2591" spans="2:14" ht="15.75" hidden="1" customHeight="1" outlineLevel="1">
      <c r="B2591" s="50"/>
      <c r="C2591" s="50"/>
      <c r="D2591" s="50"/>
      <c r="E2591" s="225"/>
      <c r="F2591" s="894">
        <v>42406</v>
      </c>
      <c r="G2591" s="760" t="s">
        <v>247</v>
      </c>
      <c r="H2591" s="761">
        <v>648.66999999999996</v>
      </c>
      <c r="I2591" s="2"/>
      <c r="J2591" s="642"/>
      <c r="K2591" s="675"/>
      <c r="L2591" s="645"/>
      <c r="M2591" s="316"/>
    </row>
    <row r="2592" spans="2:14" ht="15.75" hidden="1" customHeight="1" outlineLevel="1">
      <c r="B2592" s="50"/>
      <c r="C2592" s="50"/>
      <c r="D2592" s="50"/>
      <c r="E2592" s="225"/>
      <c r="F2592" s="681">
        <v>42407</v>
      </c>
      <c r="G2592" s="682" t="s">
        <v>1074</v>
      </c>
      <c r="H2592" s="1071">
        <v>600</v>
      </c>
      <c r="I2592" s="2"/>
      <c r="J2592" s="642"/>
      <c r="K2592" s="675"/>
      <c r="L2592" s="645"/>
      <c r="M2592" s="316"/>
    </row>
    <row r="2593" spans="2:15" hidden="1" outlineLevel="1">
      <c r="B2593" s="50"/>
      <c r="C2593" s="50"/>
      <c r="D2593" s="50"/>
      <c r="E2593" s="225"/>
      <c r="F2593" s="661">
        <v>42407</v>
      </c>
      <c r="G2593" s="783" t="s">
        <v>637</v>
      </c>
      <c r="H2593" s="886">
        <v>259</v>
      </c>
      <c r="I2593" s="2"/>
      <c r="J2593" s="642"/>
      <c r="K2593" s="675"/>
      <c r="L2593" s="645"/>
      <c r="M2593" s="316"/>
    </row>
    <row r="2594" spans="2:15" ht="15" hidden="1" customHeight="1" outlineLevel="1">
      <c r="B2594" s="50"/>
      <c r="C2594" s="50"/>
      <c r="D2594" s="50"/>
      <c r="E2594" s="225"/>
      <c r="F2594" s="681">
        <v>42415</v>
      </c>
      <c r="G2594" s="682" t="s">
        <v>1074</v>
      </c>
      <c r="H2594" s="1071">
        <v>300</v>
      </c>
      <c r="I2594" s="2"/>
      <c r="J2594" s="642"/>
      <c r="K2594" s="675"/>
      <c r="L2594" s="645"/>
      <c r="M2594" s="316"/>
    </row>
    <row r="2595" spans="2:15" hidden="1" outlineLevel="1">
      <c r="B2595" s="50"/>
      <c r="C2595" s="50"/>
      <c r="D2595" s="50"/>
      <c r="E2595" s="225"/>
      <c r="F2595" s="894">
        <v>42415</v>
      </c>
      <c r="G2595" s="760" t="s">
        <v>6113</v>
      </c>
      <c r="H2595" s="761">
        <v>947</v>
      </c>
      <c r="I2595" s="2"/>
      <c r="J2595" s="642"/>
      <c r="K2595" s="675"/>
      <c r="L2595" s="645"/>
      <c r="M2595" s="316"/>
    </row>
    <row r="2596" spans="2:15" ht="15" hidden="1" customHeight="1" outlineLevel="1">
      <c r="B2596" s="50"/>
      <c r="C2596" s="50"/>
      <c r="D2596" s="50"/>
      <c r="E2596" s="225"/>
      <c r="F2596" s="681">
        <v>42421</v>
      </c>
      <c r="G2596" s="682" t="s">
        <v>6626</v>
      </c>
      <c r="H2596" s="1071">
        <v>300</v>
      </c>
      <c r="I2596" s="2"/>
      <c r="J2596" s="642"/>
      <c r="K2596" s="675"/>
      <c r="L2596" s="645"/>
      <c r="M2596" s="316"/>
    </row>
    <row r="2597" spans="2:15" ht="15" hidden="1" customHeight="1" outlineLevel="1">
      <c r="B2597" s="50"/>
      <c r="C2597" s="50"/>
      <c r="D2597" s="50"/>
      <c r="F2597" s="685"/>
      <c r="G2597" s="686"/>
      <c r="H2597" s="742"/>
      <c r="I2597" s="2"/>
      <c r="J2597" s="319"/>
      <c r="K2597" s="319"/>
      <c r="L2597" s="319"/>
      <c r="M2597" s="50"/>
    </row>
    <row r="2598" spans="2:15" ht="15" hidden="1" customHeight="1" outlineLevel="1">
      <c r="B2598" s="50"/>
      <c r="C2598" s="50"/>
      <c r="D2598" s="50"/>
      <c r="F2598" s="646"/>
      <c r="G2598" s="684"/>
      <c r="H2598" s="657"/>
      <c r="I2598" s="2"/>
      <c r="J2598" s="319"/>
      <c r="K2598" s="319"/>
      <c r="L2598" s="319"/>
      <c r="M2598" s="50"/>
    </row>
    <row r="2599" spans="2:15" ht="15" hidden="1" customHeight="1" outlineLevel="1">
      <c r="B2599" s="83"/>
      <c r="C2599" s="83" t="s">
        <v>195</v>
      </c>
      <c r="D2599" s="84">
        <f>SUM(D2575:D2596)</f>
        <v>0</v>
      </c>
      <c r="F2599" s="311"/>
      <c r="G2599" s="538" t="s">
        <v>195</v>
      </c>
      <c r="H2599" s="57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6679</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27">
        <f>E2526</f>
        <v>348</v>
      </c>
      <c r="C2603" s="227">
        <v>182</v>
      </c>
      <c r="D2603" s="227">
        <f>D2599</f>
        <v>0</v>
      </c>
      <c r="E2603" s="227">
        <f>B2603+C2603-D2603</f>
        <v>530</v>
      </c>
      <c r="H2603" s="13"/>
      <c r="I2603" s="13"/>
      <c r="L2603" s="13"/>
    </row>
    <row r="2604" spans="2:15" ht="15" hidden="1" customHeight="1" outlineLevel="1">
      <c r="G2604" s="630" t="s">
        <v>4080</v>
      </c>
      <c r="H2604" s="631">
        <f>H2580+H2581+H2582</f>
        <v>1779.81</v>
      </c>
      <c r="L2604" s="2"/>
      <c r="M2604" s="2"/>
    </row>
    <row r="2605" spans="2:15" ht="15" hidden="1" customHeight="1" outlineLevel="1">
      <c r="G2605" s="300" t="s">
        <v>4081</v>
      </c>
      <c r="H2605" s="632">
        <f>H2577+H2578+H2587+H2589+H2591+H2595</f>
        <v>7172.67</v>
      </c>
    </row>
    <row r="2606" spans="2:15" ht="15" hidden="1" customHeight="1" outlineLevel="1">
      <c r="B2606" s="200"/>
      <c r="G2606" s="696" t="s">
        <v>3905</v>
      </c>
      <c r="H2606" s="701">
        <v>0</v>
      </c>
      <c r="L2606" s="2"/>
    </row>
    <row r="2607" spans="2:15" ht="15" hidden="1" customHeight="1" outlineLevel="1">
      <c r="B2607" s="200"/>
      <c r="G2607" s="978" t="s">
        <v>5497</v>
      </c>
      <c r="H2607" s="979">
        <v>0</v>
      </c>
    </row>
    <row r="2608" spans="2:15" ht="15" hidden="1" customHeight="1" outlineLevel="1">
      <c r="G2608" s="640" t="s">
        <v>132</v>
      </c>
      <c r="H2608" s="641">
        <f>H2585+H2586+H2592+H2594+H2596</f>
        <v>1950</v>
      </c>
    </row>
    <row r="2609" spans="2:16" ht="15" hidden="1" customHeight="1" outlineLevel="1">
      <c r="G2609" s="204" t="s">
        <v>4287</v>
      </c>
      <c r="H2609" s="225">
        <v>0</v>
      </c>
    </row>
    <row r="2610" spans="2:16" ht="15" hidden="1" customHeight="1" outlineLevel="1">
      <c r="G2610" s="659" t="s">
        <v>48</v>
      </c>
      <c r="H2610" s="660">
        <f>H2583+H2590+H2593</f>
        <v>1257</v>
      </c>
      <c r="I2610" s="2"/>
    </row>
    <row r="2611" spans="2:16" ht="15" hidden="1" customHeight="1" outlineLevel="1">
      <c r="G2611" s="182" t="s">
        <v>4424</v>
      </c>
      <c r="H2611" s="210">
        <f>H2576+H2579+H2588</f>
        <v>1801</v>
      </c>
      <c r="I2611" s="2"/>
    </row>
    <row r="2612" spans="2:16" ht="15" hidden="1" customHeight="1" outlineLevel="1">
      <c r="G2612" s="1068" t="s">
        <v>5935</v>
      </c>
      <c r="H2612" s="210">
        <v>0</v>
      </c>
      <c r="I2612" s="2"/>
    </row>
    <row r="2613" spans="2:16" ht="15" hidden="1" customHeight="1" outlineLevel="1">
      <c r="G2613" s="654" t="s">
        <v>5126</v>
      </c>
      <c r="H2613" s="655">
        <f>H2584</f>
        <v>4139</v>
      </c>
    </row>
    <row r="2614" spans="2:16" ht="15" hidden="1" customHeight="1" outlineLevel="1">
      <c r="H2614" s="2">
        <f>SUM(H2604:H2613)</f>
        <v>18099.48</v>
      </c>
      <c r="I2614" s="2"/>
      <c r="J2614" s="13"/>
    </row>
    <row r="2615" spans="2:16" collapsed="1"/>
    <row r="2616" spans="2:16">
      <c r="B2616" s="2475" t="s">
        <v>6677</v>
      </c>
      <c r="C2616" s="2475"/>
      <c r="D2616" s="2475"/>
      <c r="E2616" s="2475"/>
      <c r="F2616" s="2475"/>
      <c r="G2616" s="2475"/>
      <c r="H2616" s="2475"/>
      <c r="I2616" s="2475"/>
      <c r="J2616" s="2475"/>
      <c r="K2616" s="2475"/>
      <c r="L2616" s="2475"/>
      <c r="M2616" s="2475"/>
    </row>
    <row r="2617" spans="2:16" hidden="1" outlineLevel="1">
      <c r="B2617" s="50" t="s">
        <v>115</v>
      </c>
      <c r="C2617" s="119" t="s">
        <v>2650</v>
      </c>
      <c r="D2617" s="50" t="s">
        <v>2651</v>
      </c>
      <c r="F2617" s="2474" t="s">
        <v>4608</v>
      </c>
      <c r="G2617" s="2476"/>
      <c r="H2617" s="2474"/>
      <c r="J2617" s="2474" t="s">
        <v>1026</v>
      </c>
      <c r="K2617" s="2474"/>
      <c r="L2617" s="2474"/>
      <c r="M2617" s="105"/>
    </row>
    <row r="2618" spans="2:16" hidden="1" outlineLevel="1">
      <c r="B2618" s="327"/>
      <c r="C2618" s="379"/>
      <c r="D2618" s="241"/>
      <c r="F2618" s="735" t="s">
        <v>115</v>
      </c>
      <c r="G2618" s="628" t="s">
        <v>116</v>
      </c>
      <c r="H2618" s="739" t="s">
        <v>4</v>
      </c>
      <c r="J2618" s="103" t="s">
        <v>115</v>
      </c>
      <c r="K2618" s="104" t="s">
        <v>116</v>
      </c>
      <c r="L2618" s="105" t="s">
        <v>4</v>
      </c>
      <c r="M2618" s="105"/>
      <c r="N2618" s="842"/>
      <c r="O2618" s="1171"/>
      <c r="P2618" s="1171"/>
    </row>
    <row r="2619" spans="2:16" hidden="1" outlineLevel="1">
      <c r="B2619" s="50"/>
      <c r="C2619" s="50"/>
      <c r="D2619" s="50"/>
      <c r="F2619" s="897"/>
      <c r="G2619" s="358"/>
      <c r="H2619" s="690"/>
      <c r="J2619" s="627"/>
      <c r="K2619" s="208"/>
      <c r="L2619" s="105"/>
      <c r="M2619" s="105"/>
      <c r="N2619" s="86"/>
    </row>
    <row r="2620" spans="2:16" hidden="1" outlineLevel="1">
      <c r="B2620" s="50"/>
      <c r="C2620" s="50"/>
      <c r="D2620" s="50"/>
      <c r="E2620" s="225"/>
      <c r="F2620" s="1069"/>
      <c r="G2620" s="1068"/>
      <c r="H2620" s="1070"/>
      <c r="J2620" s="314"/>
      <c r="K2620" s="626"/>
      <c r="L2620" s="105"/>
      <c r="M2620" s="105"/>
      <c r="N2620" s="86"/>
    </row>
    <row r="2621" spans="2:16" hidden="1" outlineLevel="1">
      <c r="B2621" s="50"/>
      <c r="C2621" s="50"/>
      <c r="D2621" s="50"/>
      <c r="F2621" s="642"/>
      <c r="G2621" s="579"/>
      <c r="H2621" s="316"/>
      <c r="I2621" s="225"/>
      <c r="J2621" s="50"/>
      <c r="K2621" s="50"/>
      <c r="L2621" s="50"/>
      <c r="M2621" s="50"/>
    </row>
    <row r="2622" spans="2:16" hidden="1" outlineLevel="1">
      <c r="B2622" s="83"/>
      <c r="C2622" s="83" t="s">
        <v>195</v>
      </c>
      <c r="D2622" s="84">
        <f>SUM(D2618:D2620)</f>
        <v>0</v>
      </c>
      <c r="F2622" s="311"/>
      <c r="G2622" s="538" t="s">
        <v>195</v>
      </c>
      <c r="H2622" s="578">
        <f>SUM(H2619:H2621)</f>
        <v>0</v>
      </c>
      <c r="I2622" s="225"/>
      <c r="J2622" s="83"/>
      <c r="K2622" s="83" t="s">
        <v>195</v>
      </c>
      <c r="L2622" s="84">
        <f>SUM(L2619:L2620)</f>
        <v>0</v>
      </c>
      <c r="M2622" s="48">
        <f>SUM(M2619:M2621)</f>
        <v>0</v>
      </c>
    </row>
    <row r="2623" spans="2:16" hidden="1" outlineLevel="1">
      <c r="H2623" s="2"/>
      <c r="I2623" s="225"/>
    </row>
    <row r="2624" spans="2:16" ht="15.75" hidden="1" outlineLevel="1" thickBot="1">
      <c r="B2624" s="97" t="s">
        <v>6679</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54">
        <v>5996</v>
      </c>
      <c r="C2626" s="227"/>
      <c r="D2626" s="227">
        <f>D2622</f>
        <v>0</v>
      </c>
      <c r="E2626" s="227">
        <f>B2626+C2626-D2626</f>
        <v>5996</v>
      </c>
      <c r="H2626" s="13"/>
      <c r="I2626" s="13"/>
      <c r="L2626" s="13"/>
    </row>
    <row r="2627" spans="2:14" hidden="1" outlineLevel="1">
      <c r="G2627" s="630" t="s">
        <v>4080</v>
      </c>
      <c r="H2627" s="631">
        <f>0</f>
        <v>0</v>
      </c>
      <c r="I2627" s="13"/>
    </row>
    <row r="2628" spans="2:14" hidden="1" outlineLevel="1">
      <c r="G2628" s="300" t="s">
        <v>4081</v>
      </c>
      <c r="H2628" s="632">
        <v>0</v>
      </c>
      <c r="I2628" s="13"/>
    </row>
    <row r="2629" spans="2:14" hidden="1" outlineLevel="1">
      <c r="G2629" s="941" t="s">
        <v>5566</v>
      </c>
      <c r="H2629" s="942">
        <v>0</v>
      </c>
    </row>
    <row r="2630" spans="2:14" hidden="1" outlineLevel="1">
      <c r="G2630" s="654" t="s">
        <v>3905</v>
      </c>
      <c r="H2630" s="655">
        <v>0</v>
      </c>
    </row>
    <row r="2631" spans="2:14" hidden="1" outlineLevel="1">
      <c r="G2631" s="978" t="s">
        <v>5497</v>
      </c>
      <c r="H2631" s="979">
        <v>0</v>
      </c>
    </row>
    <row r="2632" spans="2:14" hidden="1" outlineLevel="1">
      <c r="G2632" s="640" t="s">
        <v>132</v>
      </c>
      <c r="H2632" s="641">
        <v>0</v>
      </c>
    </row>
    <row r="2633" spans="2:14" hidden="1" outlineLevel="1">
      <c r="G2633" s="204" t="s">
        <v>4287</v>
      </c>
      <c r="H2633" s="225">
        <v>0</v>
      </c>
    </row>
    <row r="2634" spans="2:14" hidden="1" outlineLevel="1">
      <c r="G2634" s="659" t="s">
        <v>48</v>
      </c>
      <c r="H2634" s="660">
        <v>0</v>
      </c>
      <c r="I2634" s="2"/>
    </row>
    <row r="2635" spans="2:14" hidden="1" outlineLevel="1">
      <c r="G2635" s="182" t="s">
        <v>4424</v>
      </c>
      <c r="H2635" s="210">
        <v>0</v>
      </c>
      <c r="I2635" s="2"/>
    </row>
    <row r="2636" spans="2:14" hidden="1" outlineLevel="1">
      <c r="G2636" s="1068" t="s">
        <v>5935</v>
      </c>
      <c r="H2636" s="210">
        <v>0</v>
      </c>
      <c r="I2636" s="2"/>
    </row>
    <row r="2637" spans="2:14" hidden="1" outlineLevel="1">
      <c r="G2637" s="654" t="s">
        <v>2856</v>
      </c>
      <c r="H2637" s="655">
        <v>0</v>
      </c>
    </row>
    <row r="2638" spans="2:14" hidden="1" outlineLevel="1">
      <c r="H2638" s="2">
        <f>SUM(H2627:H2637)</f>
        <v>0</v>
      </c>
      <c r="I2638" s="2"/>
    </row>
    <row r="2639" spans="2:14" collapsed="1"/>
    <row r="2640" spans="2:14">
      <c r="B2640" s="2475" t="s">
        <v>6733</v>
      </c>
      <c r="C2640" s="2475"/>
      <c r="D2640" s="2475"/>
      <c r="E2640" s="2475"/>
      <c r="F2640" s="2475"/>
      <c r="G2640" s="2475"/>
      <c r="H2640" s="2475"/>
      <c r="I2640" s="2475"/>
      <c r="J2640" s="2475"/>
      <c r="K2640" s="2475"/>
      <c r="L2640" s="2475"/>
      <c r="M2640" s="2475"/>
    </row>
    <row r="2641" spans="2:16" ht="15" hidden="1" customHeight="1" outlineLevel="1">
      <c r="B2641" s="268" t="s">
        <v>115</v>
      </c>
      <c r="C2641" s="997" t="s">
        <v>2650</v>
      </c>
      <c r="D2641" s="268" t="s">
        <v>2651</v>
      </c>
      <c r="F2641" s="2474" t="s">
        <v>1007</v>
      </c>
      <c r="G2641" s="2476"/>
      <c r="H2641" s="2474"/>
      <c r="J2641" s="2474" t="s">
        <v>1026</v>
      </c>
      <c r="K2641" s="2474"/>
      <c r="L2641" s="2474"/>
      <c r="M2641" s="105"/>
    </row>
    <row r="2642" spans="2:16" ht="15" hidden="1" customHeight="1" outlineLevel="1">
      <c r="B2642" s="681">
        <v>42444</v>
      </c>
      <c r="C2642" s="682" t="s">
        <v>3565</v>
      </c>
      <c r="D2642" s="1071">
        <v>300</v>
      </c>
      <c r="F2642" s="735" t="s">
        <v>115</v>
      </c>
      <c r="G2642" s="955" t="s">
        <v>116</v>
      </c>
      <c r="H2642" s="739" t="s">
        <v>4</v>
      </c>
      <c r="J2642" s="627" t="s">
        <v>115</v>
      </c>
      <c r="K2642" s="104" t="s">
        <v>116</v>
      </c>
      <c r="L2642" s="899" t="s">
        <v>4</v>
      </c>
      <c r="M2642" s="105"/>
      <c r="N2642" s="842"/>
      <c r="O2642" s="1180"/>
      <c r="P2642" s="1180"/>
    </row>
    <row r="2643" spans="2:16" ht="15" hidden="1" customHeight="1" outlineLevel="1">
      <c r="B2643" s="681"/>
      <c r="C2643" s="682"/>
      <c r="D2643" s="645"/>
      <c r="F2643" s="897">
        <v>42423</v>
      </c>
      <c r="G2643" s="1081" t="s">
        <v>6736</v>
      </c>
      <c r="H2643" s="690">
        <v>2277</v>
      </c>
      <c r="J2643" s="832">
        <v>42464</v>
      </c>
      <c r="K2643" s="1075" t="s">
        <v>5936</v>
      </c>
      <c r="L2643" s="867">
        <v>20250.86</v>
      </c>
      <c r="M2643" s="365"/>
      <c r="N2643" s="86"/>
    </row>
    <row r="2644" spans="2:16" ht="15" hidden="1" customHeight="1" outlineLevel="1">
      <c r="B2644" s="50"/>
      <c r="C2644" s="50"/>
      <c r="D2644" s="50"/>
      <c r="F2644" s="894">
        <v>42423</v>
      </c>
      <c r="G2644" s="760" t="s">
        <v>6596</v>
      </c>
      <c r="H2644" s="761">
        <v>2000</v>
      </c>
      <c r="J2644" s="327"/>
      <c r="K2644" s="1056"/>
      <c r="L2644" s="540"/>
      <c r="M2644" s="365"/>
      <c r="N2644" s="86"/>
    </row>
    <row r="2645" spans="2:16" ht="15" hidden="1" customHeight="1" outlineLevel="1">
      <c r="B2645" s="50"/>
      <c r="C2645" s="50"/>
      <c r="D2645" s="50"/>
      <c r="F2645" s="505">
        <v>42425</v>
      </c>
      <c r="G2645" s="1157" t="s">
        <v>4622</v>
      </c>
      <c r="H2645" s="541">
        <v>1143.8599999999999</v>
      </c>
      <c r="J2645" s="327"/>
      <c r="K2645" s="378"/>
      <c r="L2645" s="540"/>
      <c r="M2645" s="365"/>
      <c r="N2645" s="86"/>
    </row>
    <row r="2646" spans="2:16" ht="15" hidden="1" customHeight="1" outlineLevel="1">
      <c r="B2646" s="50"/>
      <c r="C2646" s="50"/>
      <c r="D2646" s="50"/>
      <c r="F2646" s="369">
        <v>42425</v>
      </c>
      <c r="G2646" s="1081" t="s">
        <v>4530</v>
      </c>
      <c r="H2646" s="690">
        <v>275</v>
      </c>
      <c r="J2646" s="327"/>
      <c r="K2646" s="378"/>
      <c r="L2646" s="378"/>
      <c r="M2646" s="365"/>
      <c r="N2646" s="86"/>
    </row>
    <row r="2647" spans="2:16" hidden="1" outlineLevel="1">
      <c r="B2647" s="50"/>
      <c r="C2647" s="50"/>
      <c r="D2647" s="50"/>
      <c r="F2647" s="661">
        <v>42430</v>
      </c>
      <c r="G2647" s="1181" t="s">
        <v>3882</v>
      </c>
      <c r="H2647" s="762">
        <v>1600</v>
      </c>
      <c r="I2647" s="2"/>
      <c r="J2647" s="327"/>
      <c r="K2647" s="378"/>
      <c r="L2647" s="378"/>
      <c r="M2647" s="365"/>
      <c r="N2647" s="86"/>
    </row>
    <row r="2648" spans="2:16" hidden="1" outlineLevel="1">
      <c r="B2648" s="50"/>
      <c r="C2648" s="50"/>
      <c r="D2648" s="50"/>
      <c r="F2648" s="681">
        <v>42432</v>
      </c>
      <c r="G2648" s="682" t="s">
        <v>1074</v>
      </c>
      <c r="H2648" s="1071">
        <v>300</v>
      </c>
      <c r="I2648" s="2"/>
      <c r="J2648" s="327"/>
      <c r="K2648" s="378"/>
      <c r="L2648" s="378"/>
      <c r="M2648" s="316"/>
    </row>
    <row r="2649" spans="2:16" hidden="1" outlineLevel="1">
      <c r="B2649" s="50"/>
      <c r="C2649" s="50"/>
      <c r="D2649" s="50"/>
      <c r="F2649" s="661">
        <v>42434</v>
      </c>
      <c r="G2649" s="1181" t="s">
        <v>637</v>
      </c>
      <c r="H2649" s="762">
        <v>410</v>
      </c>
      <c r="I2649" s="2"/>
      <c r="J2649" s="285"/>
      <c r="K2649" s="378"/>
      <c r="L2649" s="378"/>
      <c r="M2649" s="365"/>
    </row>
    <row r="2650" spans="2:16" hidden="1" outlineLevel="1">
      <c r="B2650" s="50"/>
      <c r="C2650" s="50"/>
      <c r="D2650" s="50"/>
      <c r="E2650" s="205"/>
      <c r="F2650" s="894">
        <v>42435</v>
      </c>
      <c r="G2650" s="760" t="s">
        <v>1173</v>
      </c>
      <c r="H2650" s="761">
        <v>187</v>
      </c>
      <c r="I2650" s="2"/>
      <c r="J2650" s="285"/>
      <c r="K2650" s="378"/>
      <c r="L2650" s="378"/>
      <c r="M2650" s="365"/>
    </row>
    <row r="2651" spans="2:16" hidden="1" outlineLevel="1">
      <c r="B2651" s="50"/>
      <c r="C2651" s="50"/>
      <c r="D2651" s="50"/>
      <c r="F2651" s="894">
        <v>42438</v>
      </c>
      <c r="G2651" s="760" t="s">
        <v>247</v>
      </c>
      <c r="H2651" s="761">
        <v>370</v>
      </c>
      <c r="I2651" s="2"/>
      <c r="J2651" s="285"/>
      <c r="K2651" s="378"/>
      <c r="L2651" s="378"/>
      <c r="M2651" s="365"/>
    </row>
    <row r="2652" spans="2:16" hidden="1" outlineLevel="1">
      <c r="B2652" s="50"/>
      <c r="C2652" s="50"/>
      <c r="D2652" s="50"/>
      <c r="E2652" s="205"/>
      <c r="F2652" s="894">
        <v>42440</v>
      </c>
      <c r="G2652" s="760" t="s">
        <v>6792</v>
      </c>
      <c r="H2652" s="761">
        <v>199</v>
      </c>
      <c r="I2652" s="2"/>
      <c r="J2652" s="285"/>
      <c r="K2652" s="378"/>
      <c r="L2652" s="378"/>
      <c r="M2652" s="365"/>
    </row>
    <row r="2653" spans="2:16" hidden="1" outlineLevel="1">
      <c r="B2653" s="50"/>
      <c r="C2653" s="50"/>
      <c r="D2653" s="50"/>
      <c r="F2653" s="894">
        <v>42441</v>
      </c>
      <c r="G2653" s="760" t="s">
        <v>6794</v>
      </c>
      <c r="H2653" s="761">
        <v>1790</v>
      </c>
      <c r="I2653" s="2"/>
      <c r="J2653" s="285"/>
      <c r="K2653" s="378"/>
      <c r="L2653" s="378"/>
      <c r="M2653" s="365"/>
    </row>
    <row r="2654" spans="2:16" hidden="1" outlineLevel="1">
      <c r="B2654" s="50"/>
      <c r="C2654" s="50"/>
      <c r="D2654" s="50"/>
      <c r="F2654" s="894">
        <v>42441</v>
      </c>
      <c r="G2654" s="760" t="s">
        <v>6798</v>
      </c>
      <c r="H2654" s="761">
        <v>850</v>
      </c>
      <c r="I2654" s="2"/>
      <c r="J2654" s="285"/>
      <c r="K2654" s="378"/>
      <c r="L2654" s="378"/>
      <c r="M2654" s="316"/>
    </row>
    <row r="2655" spans="2:16" hidden="1" outlineLevel="1">
      <c r="B2655" s="50"/>
      <c r="C2655" s="50"/>
      <c r="D2655" s="50"/>
      <c r="E2655" s="1166"/>
      <c r="F2655" s="894">
        <v>42444</v>
      </c>
      <c r="G2655" s="760" t="s">
        <v>6884</v>
      </c>
      <c r="H2655" s="761">
        <v>232</v>
      </c>
      <c r="I2655" s="2"/>
      <c r="J2655" s="285"/>
      <c r="K2655" s="675"/>
      <c r="L2655" s="645"/>
      <c r="M2655" s="316"/>
    </row>
    <row r="2656" spans="2:16" hidden="1" outlineLevel="1">
      <c r="B2656" s="50"/>
      <c r="C2656" s="50"/>
      <c r="D2656" s="50"/>
      <c r="E2656" s="205"/>
      <c r="F2656" s="894">
        <v>42444</v>
      </c>
      <c r="G2656" s="760" t="s">
        <v>6113</v>
      </c>
      <c r="H2656" s="761">
        <v>1016</v>
      </c>
      <c r="I2656" s="2"/>
      <c r="J2656" s="285"/>
      <c r="K2656" s="675"/>
      <c r="L2656" s="645"/>
      <c r="M2656" s="316"/>
    </row>
    <row r="2657" spans="2:15" ht="15.75" hidden="1" customHeight="1" outlineLevel="1">
      <c r="B2657" s="50"/>
      <c r="C2657" s="50"/>
      <c r="D2657" s="50"/>
      <c r="E2657" s="225"/>
      <c r="F2657" s="1019">
        <v>42445</v>
      </c>
      <c r="G2657" s="787" t="s">
        <v>6886</v>
      </c>
      <c r="H2657" s="788">
        <v>1936</v>
      </c>
      <c r="I2657" s="2"/>
      <c r="J2657" s="642"/>
      <c r="K2657" s="675"/>
      <c r="L2657" s="645"/>
      <c r="M2657" s="316"/>
    </row>
    <row r="2658" spans="2:15" ht="15.75" hidden="1" customHeight="1" outlineLevel="1">
      <c r="B2658" s="50"/>
      <c r="C2658" s="50"/>
      <c r="D2658" s="50"/>
      <c r="E2658" s="225"/>
      <c r="F2658" s="681">
        <v>42445</v>
      </c>
      <c r="G2658" s="682" t="s">
        <v>1074</v>
      </c>
      <c r="H2658" s="1071">
        <v>2050</v>
      </c>
      <c r="I2658" s="2"/>
      <c r="J2658" s="642"/>
      <c r="K2658" s="675"/>
      <c r="L2658" s="645"/>
      <c r="M2658" s="316"/>
    </row>
    <row r="2659" spans="2:15" ht="15.75" hidden="1" customHeight="1" outlineLevel="1">
      <c r="B2659" s="50"/>
      <c r="C2659" s="50"/>
      <c r="D2659" s="50"/>
      <c r="E2659" s="225"/>
      <c r="F2659" s="369">
        <v>42445</v>
      </c>
      <c r="G2659" s="1081" t="s">
        <v>6700</v>
      </c>
      <c r="H2659" s="690">
        <v>895</v>
      </c>
      <c r="I2659" s="2"/>
      <c r="J2659" s="642"/>
      <c r="K2659" s="675"/>
      <c r="L2659" s="645"/>
      <c r="M2659" s="316"/>
    </row>
    <row r="2660" spans="2:15" hidden="1" outlineLevel="1">
      <c r="B2660" s="50"/>
      <c r="C2660" s="50"/>
      <c r="D2660" s="50"/>
      <c r="E2660" s="225"/>
      <c r="F2660" s="661">
        <v>42447</v>
      </c>
      <c r="G2660" s="1181" t="s">
        <v>637</v>
      </c>
      <c r="H2660" s="762">
        <v>320</v>
      </c>
      <c r="I2660" s="2"/>
      <c r="J2660" s="642"/>
      <c r="K2660" s="675"/>
      <c r="L2660" s="645"/>
      <c r="M2660" s="316"/>
    </row>
    <row r="2661" spans="2:15" ht="15" hidden="1" customHeight="1" outlineLevel="1">
      <c r="B2661" s="50"/>
      <c r="C2661" s="50"/>
      <c r="D2661" s="50"/>
      <c r="E2661" s="225"/>
      <c r="F2661" s="1019">
        <v>42448</v>
      </c>
      <c r="G2661" s="787" t="s">
        <v>6135</v>
      </c>
      <c r="H2661" s="788">
        <v>2100</v>
      </c>
      <c r="I2661" s="2"/>
      <c r="J2661" s="642"/>
      <c r="K2661" s="675"/>
      <c r="L2661" s="645"/>
      <c r="M2661" s="316"/>
    </row>
    <row r="2662" spans="2:15" hidden="1" outlineLevel="1">
      <c r="B2662" s="50"/>
      <c r="C2662" s="50"/>
      <c r="D2662" s="50"/>
      <c r="E2662" s="225"/>
      <c r="F2662" s="681">
        <v>42451</v>
      </c>
      <c r="G2662" s="682" t="s">
        <v>6891</v>
      </c>
      <c r="H2662" s="1071">
        <v>300</v>
      </c>
      <c r="I2662" s="2"/>
      <c r="J2662" s="642"/>
      <c r="K2662" s="675"/>
      <c r="L2662" s="645"/>
      <c r="M2662" s="316"/>
    </row>
    <row r="2663" spans="2:15" ht="15" hidden="1" customHeight="1" outlineLevel="1">
      <c r="B2663" s="50"/>
      <c r="C2663" s="50"/>
      <c r="D2663" s="50"/>
      <c r="F2663" s="894"/>
      <c r="G2663" s="634"/>
      <c r="H2663" s="635"/>
      <c r="I2663" s="2"/>
      <c r="J2663" s="319"/>
      <c r="K2663" s="319"/>
      <c r="L2663" s="319"/>
      <c r="M2663" s="50"/>
    </row>
    <row r="2664" spans="2:15" ht="15" hidden="1" customHeight="1" outlineLevel="1">
      <c r="B2664" s="50"/>
      <c r="C2664" s="50"/>
      <c r="D2664" s="50"/>
      <c r="F2664" s="685"/>
      <c r="G2664" s="686"/>
      <c r="H2664" s="742"/>
      <c r="I2664" s="2"/>
      <c r="J2664" s="319"/>
      <c r="K2664" s="319"/>
      <c r="L2664" s="319"/>
      <c r="M2664" s="50"/>
    </row>
    <row r="2665" spans="2:15" ht="15" hidden="1" customHeight="1" outlineLevel="1">
      <c r="B2665" s="50"/>
      <c r="C2665" s="50"/>
      <c r="D2665" s="50"/>
      <c r="F2665" s="685"/>
      <c r="G2665" s="686"/>
      <c r="H2665" s="742"/>
      <c r="I2665" s="2"/>
      <c r="J2665" s="319"/>
      <c r="K2665" s="319"/>
      <c r="L2665" s="319"/>
      <c r="M2665" s="50"/>
    </row>
    <row r="2666" spans="2:15" ht="15" hidden="1" customHeight="1" outlineLevel="1">
      <c r="B2666" s="50"/>
      <c r="C2666" s="50"/>
      <c r="D2666" s="50"/>
      <c r="F2666" s="646"/>
      <c r="G2666" s="684"/>
      <c r="H2666" s="657"/>
      <c r="I2666" s="2"/>
      <c r="J2666" s="319"/>
      <c r="K2666" s="319"/>
      <c r="L2666" s="319"/>
      <c r="M2666" s="50"/>
    </row>
    <row r="2667" spans="2:15" ht="15" hidden="1" customHeight="1" outlineLevel="1">
      <c r="B2667" s="83"/>
      <c r="C2667" s="83" t="s">
        <v>195</v>
      </c>
      <c r="D2667" s="84">
        <f>SUM(D2642:D2662)</f>
        <v>300</v>
      </c>
      <c r="F2667" s="311"/>
      <c r="G2667" s="538" t="s">
        <v>195</v>
      </c>
      <c r="H2667" s="57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6735</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27">
        <v>530</v>
      </c>
      <c r="C2671" s="227">
        <v>199</v>
      </c>
      <c r="D2671" s="227">
        <f>D2667</f>
        <v>300</v>
      </c>
      <c r="E2671" s="227">
        <f>B2671+C2671-D2671</f>
        <v>429</v>
      </c>
      <c r="H2671" s="13"/>
      <c r="I2671" s="13"/>
      <c r="L2671" s="13"/>
    </row>
    <row r="2672" spans="2:15" ht="15" hidden="1" customHeight="1" outlineLevel="1">
      <c r="G2672" s="630" t="s">
        <v>4080</v>
      </c>
      <c r="H2672" s="631">
        <f>H2645</f>
        <v>1143.8599999999999</v>
      </c>
      <c r="L2672" s="2"/>
      <c r="M2672" s="2"/>
    </row>
    <row r="2673" spans="2:17" ht="15" hidden="1" customHeight="1" outlineLevel="1">
      <c r="G2673" s="300" t="s">
        <v>4081</v>
      </c>
      <c r="H2673" s="632">
        <f>H2644+H2650+H2651+H2652+H2653+H2654+H2655+H2656</f>
        <v>6644</v>
      </c>
    </row>
    <row r="2674" spans="2:17" ht="15" hidden="1" customHeight="1" outlineLevel="1">
      <c r="B2674" s="200"/>
      <c r="G2674" s="696" t="s">
        <v>3905</v>
      </c>
      <c r="H2674" s="701">
        <v>0</v>
      </c>
      <c r="L2674" s="2"/>
    </row>
    <row r="2675" spans="2:17" ht="15" hidden="1" customHeight="1" outlineLevel="1">
      <c r="B2675" s="200"/>
      <c r="G2675" s="978" t="s">
        <v>5497</v>
      </c>
      <c r="H2675" s="979">
        <f>H2643</f>
        <v>2277</v>
      </c>
    </row>
    <row r="2676" spans="2:17" ht="15" hidden="1" customHeight="1" outlineLevel="1">
      <c r="G2676" s="640" t="s">
        <v>132</v>
      </c>
      <c r="H2676" s="641">
        <f>H2648+H2658+H2662</f>
        <v>2650</v>
      </c>
    </row>
    <row r="2677" spans="2:17" ht="15" hidden="1" customHeight="1" outlineLevel="1">
      <c r="G2677" s="204" t="s">
        <v>4287</v>
      </c>
      <c r="H2677" s="225">
        <v>0</v>
      </c>
    </row>
    <row r="2678" spans="2:17" ht="15" hidden="1" customHeight="1" outlineLevel="1">
      <c r="G2678" s="659" t="s">
        <v>48</v>
      </c>
      <c r="H2678" s="660">
        <f>H2647+H2649+H2660</f>
        <v>2330</v>
      </c>
      <c r="I2678" s="2"/>
    </row>
    <row r="2679" spans="2:17" ht="15" hidden="1" customHeight="1" outlineLevel="1">
      <c r="G2679" s="182" t="s">
        <v>4424</v>
      </c>
      <c r="H2679" s="210">
        <f>H2646+H2659</f>
        <v>1170</v>
      </c>
      <c r="I2679" s="2"/>
    </row>
    <row r="2680" spans="2:17" ht="15" hidden="1" customHeight="1" outlineLevel="1">
      <c r="G2680" s="1068" t="s">
        <v>5935</v>
      </c>
      <c r="H2680" s="210">
        <v>0</v>
      </c>
      <c r="I2680" s="2"/>
    </row>
    <row r="2681" spans="2:17" ht="15" hidden="1" customHeight="1" outlineLevel="1">
      <c r="G2681" s="654" t="s">
        <v>5126</v>
      </c>
      <c r="H2681" s="655">
        <f>H2657+H2661</f>
        <v>4036</v>
      </c>
    </row>
    <row r="2682" spans="2:17" ht="15" hidden="1" customHeight="1" outlineLevel="1">
      <c r="H2682" s="2">
        <f>SUM(H2672:H2681)</f>
        <v>20250.86</v>
      </c>
      <c r="I2682" s="2"/>
      <c r="J2682" s="13"/>
    </row>
    <row r="2683" spans="2:17" collapsed="1"/>
    <row r="2684" spans="2:17">
      <c r="B2684" s="2475" t="s">
        <v>6734</v>
      </c>
      <c r="C2684" s="2475"/>
      <c r="D2684" s="2475"/>
      <c r="E2684" s="2475"/>
      <c r="F2684" s="2475"/>
      <c r="G2684" s="2475"/>
      <c r="H2684" s="2475"/>
      <c r="I2684" s="2475"/>
      <c r="J2684" s="2475"/>
      <c r="K2684" s="2475"/>
      <c r="L2684" s="2475"/>
      <c r="M2684" s="2475"/>
    </row>
    <row r="2685" spans="2:17" hidden="1" outlineLevel="1">
      <c r="B2685" s="50" t="s">
        <v>115</v>
      </c>
      <c r="C2685" s="119" t="s">
        <v>2650</v>
      </c>
      <c r="D2685" s="50" t="s">
        <v>2651</v>
      </c>
      <c r="F2685" s="2474" t="s">
        <v>4608</v>
      </c>
      <c r="G2685" s="2476"/>
      <c r="H2685" s="2474"/>
      <c r="J2685" s="2474" t="s">
        <v>1026</v>
      </c>
      <c r="K2685" s="2474"/>
      <c r="L2685" s="2474"/>
      <c r="M2685" s="105"/>
    </row>
    <row r="2686" spans="2:17" hidden="1" outlineLevel="1">
      <c r="B2686" s="327"/>
      <c r="C2686" s="379"/>
      <c r="D2686" s="241"/>
      <c r="F2686" s="735" t="s">
        <v>115</v>
      </c>
      <c r="G2686" s="628" t="s">
        <v>116</v>
      </c>
      <c r="H2686" s="739" t="s">
        <v>4</v>
      </c>
      <c r="J2686" s="103" t="s">
        <v>115</v>
      </c>
      <c r="K2686" s="104" t="s">
        <v>116</v>
      </c>
      <c r="L2686" s="105" t="s">
        <v>4</v>
      </c>
      <c r="M2686" s="105"/>
      <c r="N2686" s="842"/>
      <c r="O2686" s="1180"/>
      <c r="P2686" s="1180"/>
    </row>
    <row r="2687" spans="2:17" ht="30" hidden="1" outlineLevel="1">
      <c r="B2687" s="50"/>
      <c r="C2687" s="50"/>
      <c r="D2687" s="50"/>
      <c r="F2687" s="505">
        <v>42425</v>
      </c>
      <c r="G2687" s="686" t="s">
        <v>3239</v>
      </c>
      <c r="H2687" s="541">
        <v>420.33</v>
      </c>
      <c r="I2687" s="399"/>
      <c r="J2687" s="832">
        <v>42464</v>
      </c>
      <c r="K2687" s="938" t="s">
        <v>5060</v>
      </c>
      <c r="L2687" s="867">
        <v>705.44</v>
      </c>
      <c r="M2687" s="105"/>
      <c r="N2687" s="86"/>
      <c r="Q2687" s="86"/>
    </row>
    <row r="2688" spans="2:17" hidden="1" outlineLevel="1">
      <c r="B2688" s="50"/>
      <c r="C2688" s="50"/>
      <c r="D2688" s="50"/>
      <c r="F2688" s="505">
        <v>42425</v>
      </c>
      <c r="G2688" s="686" t="s">
        <v>3361</v>
      </c>
      <c r="H2688" s="541">
        <v>285.11</v>
      </c>
      <c r="I2688" s="399"/>
      <c r="J2688" s="642"/>
      <c r="K2688" s="675"/>
      <c r="L2688" s="645"/>
      <c r="M2688" s="540"/>
      <c r="N2688" s="86"/>
      <c r="Q2688" s="86"/>
    </row>
    <row r="2689" spans="2:15" hidden="1" outlineLevel="1">
      <c r="B2689" s="50"/>
      <c r="C2689" s="50"/>
      <c r="D2689" s="50"/>
      <c r="E2689" s="225"/>
      <c r="F2689" s="1069"/>
      <c r="G2689" s="1068"/>
      <c r="H2689" s="1070"/>
      <c r="J2689" s="314"/>
      <c r="K2689" s="626"/>
      <c r="L2689" s="105"/>
      <c r="M2689" s="105"/>
      <c r="N2689" s="86"/>
    </row>
    <row r="2690" spans="2:15" hidden="1" outlineLevel="1">
      <c r="B2690" s="50"/>
      <c r="C2690" s="50"/>
      <c r="D2690" s="50"/>
      <c r="F2690" s="642"/>
      <c r="G2690" s="579"/>
      <c r="H2690" s="316"/>
      <c r="I2690" s="225"/>
      <c r="J2690" s="50"/>
      <c r="K2690" s="50"/>
      <c r="L2690" s="50"/>
      <c r="M2690" s="50"/>
    </row>
    <row r="2691" spans="2:15" hidden="1" outlineLevel="1">
      <c r="B2691" s="83"/>
      <c r="C2691" s="83" t="s">
        <v>195</v>
      </c>
      <c r="D2691" s="84">
        <f>SUM(D2686:D2689)</f>
        <v>0</v>
      </c>
      <c r="F2691" s="311"/>
      <c r="G2691" s="538" t="s">
        <v>195</v>
      </c>
      <c r="H2691" s="578">
        <f>SUM(H2687:H2690)</f>
        <v>705.44</v>
      </c>
      <c r="I2691" s="225"/>
      <c r="J2691" s="83"/>
      <c r="K2691" s="83" t="s">
        <v>195</v>
      </c>
      <c r="L2691" s="84">
        <f>SUM(L2687:L2689)</f>
        <v>705.44</v>
      </c>
      <c r="M2691" s="48">
        <f>SUM(M2687:M2690)</f>
        <v>0</v>
      </c>
    </row>
    <row r="2692" spans="2:15" hidden="1" outlineLevel="1">
      <c r="H2692" s="2"/>
      <c r="I2692" s="225"/>
    </row>
    <row r="2693" spans="2:15" ht="15.75" hidden="1" outlineLevel="1" thickBot="1">
      <c r="B2693" s="97" t="s">
        <v>6735</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54">
        <v>5996</v>
      </c>
      <c r="C2695" s="227">
        <v>5</v>
      </c>
      <c r="D2695" s="227">
        <f>D2691</f>
        <v>0</v>
      </c>
      <c r="E2695" s="227">
        <f>B2695+C2695-D2695</f>
        <v>6001</v>
      </c>
      <c r="H2695" s="13"/>
      <c r="I2695" s="13"/>
      <c r="L2695" s="13"/>
    </row>
    <row r="2696" spans="2:15" hidden="1" outlineLevel="1">
      <c r="G2696" s="630" t="s">
        <v>4080</v>
      </c>
      <c r="H2696" s="631">
        <f>H2687+H2688</f>
        <v>705.44</v>
      </c>
      <c r="I2696" s="13"/>
    </row>
    <row r="2697" spans="2:15" hidden="1" outlineLevel="1">
      <c r="G2697" s="300" t="s">
        <v>4081</v>
      </c>
      <c r="H2697" s="632">
        <v>0</v>
      </c>
      <c r="I2697" s="13"/>
    </row>
    <row r="2698" spans="2:15" hidden="1" outlineLevel="1">
      <c r="G2698" s="941" t="s">
        <v>5566</v>
      </c>
      <c r="H2698" s="942">
        <v>0</v>
      </c>
    </row>
    <row r="2699" spans="2:15" hidden="1" outlineLevel="1">
      <c r="G2699" s="654" t="s">
        <v>3905</v>
      </c>
      <c r="H2699" s="655">
        <v>0</v>
      </c>
    </row>
    <row r="2700" spans="2:15" hidden="1" outlineLevel="1">
      <c r="G2700" s="978" t="s">
        <v>5497</v>
      </c>
      <c r="H2700" s="979">
        <v>0</v>
      </c>
    </row>
    <row r="2701" spans="2:15" hidden="1" outlineLevel="1">
      <c r="G2701" s="640" t="s">
        <v>132</v>
      </c>
      <c r="H2701" s="641">
        <v>0</v>
      </c>
    </row>
    <row r="2702" spans="2:15" hidden="1" outlineLevel="1">
      <c r="G2702" s="204" t="s">
        <v>4287</v>
      </c>
      <c r="H2702" s="225">
        <v>0</v>
      </c>
    </row>
    <row r="2703" spans="2:15" hidden="1" outlineLevel="1">
      <c r="G2703" s="659" t="s">
        <v>48</v>
      </c>
      <c r="H2703" s="660">
        <v>0</v>
      </c>
      <c r="I2703" s="2"/>
    </row>
    <row r="2704" spans="2:15" hidden="1" outlineLevel="1">
      <c r="G2704" s="182" t="s">
        <v>4424</v>
      </c>
      <c r="H2704" s="210">
        <v>0</v>
      </c>
      <c r="I2704" s="2"/>
    </row>
    <row r="2705" spans="2:16" hidden="1" outlineLevel="1">
      <c r="G2705" s="1068" t="s">
        <v>5935</v>
      </c>
      <c r="H2705" s="210">
        <v>0</v>
      </c>
      <c r="I2705" s="2"/>
    </row>
    <row r="2706" spans="2:16" hidden="1" outlineLevel="1">
      <c r="G2706" s="654" t="s">
        <v>2856</v>
      </c>
      <c r="H2706" s="655">
        <v>0</v>
      </c>
    </row>
    <row r="2707" spans="2:16" hidden="1" outlineLevel="1">
      <c r="H2707" s="2">
        <f>SUM(H2696:H2706)</f>
        <v>705.44</v>
      </c>
      <c r="I2707" s="2"/>
    </row>
    <row r="2708" spans="2:16" collapsed="1"/>
    <row r="2709" spans="2:16">
      <c r="B2709" s="2475" t="s">
        <v>6894</v>
      </c>
      <c r="C2709" s="2475"/>
      <c r="D2709" s="2475"/>
      <c r="E2709" s="2475"/>
      <c r="F2709" s="2475"/>
      <c r="G2709" s="2475"/>
      <c r="H2709" s="2475"/>
      <c r="I2709" s="2475"/>
      <c r="J2709" s="2475"/>
      <c r="K2709" s="2475"/>
      <c r="L2709" s="2475"/>
      <c r="M2709" s="2475"/>
    </row>
    <row r="2710" spans="2:16" ht="15" hidden="1" customHeight="1" outlineLevel="1">
      <c r="B2710" s="268" t="s">
        <v>115</v>
      </c>
      <c r="C2710" s="997" t="s">
        <v>2650</v>
      </c>
      <c r="D2710" s="268" t="s">
        <v>2651</v>
      </c>
      <c r="F2710" s="2474" t="s">
        <v>1007</v>
      </c>
      <c r="G2710" s="2476"/>
      <c r="H2710" s="2474"/>
      <c r="J2710" s="2474" t="s">
        <v>1026</v>
      </c>
      <c r="K2710" s="2474"/>
      <c r="L2710" s="2474"/>
      <c r="M2710" s="105"/>
    </row>
    <row r="2711" spans="2:16" ht="15" hidden="1" customHeight="1" outlineLevel="1">
      <c r="B2711" s="681">
        <v>42467</v>
      </c>
      <c r="C2711" s="682" t="s">
        <v>6942</v>
      </c>
      <c r="D2711" s="1071">
        <v>300</v>
      </c>
      <c r="F2711" s="735" t="s">
        <v>115</v>
      </c>
      <c r="G2711" s="955" t="s">
        <v>116</v>
      </c>
      <c r="H2711" s="739" t="s">
        <v>4</v>
      </c>
      <c r="J2711" s="627" t="s">
        <v>115</v>
      </c>
      <c r="K2711" s="104" t="s">
        <v>116</v>
      </c>
      <c r="L2711" s="899" t="s">
        <v>4</v>
      </c>
      <c r="M2711" s="105"/>
      <c r="N2711" s="842"/>
      <c r="O2711" s="1184"/>
      <c r="P2711" s="1184"/>
    </row>
    <row r="2712" spans="2:16" ht="15" hidden="1" customHeight="1" outlineLevel="1">
      <c r="B2712" s="681"/>
      <c r="C2712" s="682"/>
      <c r="D2712" s="645"/>
      <c r="F2712" s="505">
        <v>42452</v>
      </c>
      <c r="G2712" s="1157" t="s">
        <v>4622</v>
      </c>
      <c r="H2712" s="541">
        <v>1143.8599999999999</v>
      </c>
      <c r="J2712" s="327">
        <v>42459</v>
      </c>
      <c r="K2712" s="1056" t="s">
        <v>6904</v>
      </c>
      <c r="L2712" s="540">
        <v>300</v>
      </c>
      <c r="M2712" s="365"/>
      <c r="N2712" s="86"/>
    </row>
    <row r="2713" spans="2:16" ht="15" hidden="1" customHeight="1" outlineLevel="1">
      <c r="B2713" s="50"/>
      <c r="C2713" s="50"/>
      <c r="D2713" s="50"/>
      <c r="F2713" s="505">
        <v>42452</v>
      </c>
      <c r="G2713" s="686" t="s">
        <v>3239</v>
      </c>
      <c r="H2713" s="541">
        <v>452.04</v>
      </c>
      <c r="J2713" s="327">
        <v>42482</v>
      </c>
      <c r="K2713" s="1056" t="s">
        <v>1208</v>
      </c>
      <c r="L2713" s="540">
        <v>43.5</v>
      </c>
      <c r="M2713" s="365"/>
      <c r="N2713" s="86"/>
    </row>
    <row r="2714" spans="2:16" ht="15" hidden="1" customHeight="1" outlineLevel="1">
      <c r="B2714" s="50"/>
      <c r="C2714" s="50"/>
      <c r="D2714" s="50"/>
      <c r="F2714" s="505">
        <v>42452</v>
      </c>
      <c r="G2714" s="686" t="s">
        <v>3361</v>
      </c>
      <c r="H2714" s="541">
        <v>406.19</v>
      </c>
      <c r="J2714" s="811">
        <v>42485</v>
      </c>
      <c r="K2714" s="812" t="s">
        <v>5936</v>
      </c>
      <c r="L2714" s="893">
        <v>8505.0300000000007</v>
      </c>
      <c r="M2714" s="365"/>
      <c r="N2714" s="86"/>
    </row>
    <row r="2715" spans="2:16" ht="15" hidden="1" customHeight="1" outlineLevel="1">
      <c r="B2715" s="50"/>
      <c r="C2715" s="50"/>
      <c r="D2715" s="50"/>
      <c r="F2715" s="894">
        <v>42453</v>
      </c>
      <c r="G2715" s="760" t="s">
        <v>6902</v>
      </c>
      <c r="H2715" s="761">
        <v>2500</v>
      </c>
      <c r="J2715" s="327"/>
      <c r="K2715" s="378"/>
      <c r="L2715" s="378"/>
      <c r="M2715" s="365"/>
      <c r="N2715" s="86"/>
    </row>
    <row r="2716" spans="2:16" hidden="1" outlineLevel="1">
      <c r="B2716" s="50"/>
      <c r="C2716" s="50"/>
      <c r="D2716" s="50"/>
      <c r="F2716" s="894">
        <v>42453</v>
      </c>
      <c r="G2716" s="760" t="s">
        <v>6903</v>
      </c>
      <c r="H2716" s="761">
        <v>300</v>
      </c>
      <c r="I2716" s="2"/>
      <c r="J2716" s="327"/>
      <c r="K2716" s="378"/>
      <c r="L2716" s="378"/>
      <c r="M2716" s="365"/>
      <c r="N2716" s="86"/>
    </row>
    <row r="2717" spans="2:16" hidden="1" outlineLevel="1">
      <c r="B2717" s="50"/>
      <c r="C2717" s="50"/>
      <c r="D2717" s="50"/>
      <c r="F2717" s="894">
        <v>42473</v>
      </c>
      <c r="G2717" s="760" t="s">
        <v>6113</v>
      </c>
      <c r="H2717" s="761">
        <v>228</v>
      </c>
      <c r="I2717" s="2"/>
      <c r="J2717" s="327"/>
      <c r="K2717" s="378"/>
      <c r="L2717" s="378"/>
      <c r="M2717" s="316"/>
    </row>
    <row r="2718" spans="2:16" hidden="1" outlineLevel="1">
      <c r="B2718" s="50"/>
      <c r="C2718" s="50"/>
      <c r="D2718" s="50"/>
      <c r="F2718" s="369">
        <v>42476</v>
      </c>
      <c r="G2718" s="1081" t="s">
        <v>6960</v>
      </c>
      <c r="H2718" s="690">
        <v>2080</v>
      </c>
      <c r="I2718" s="2"/>
      <c r="J2718" s="285"/>
      <c r="K2718" s="378"/>
      <c r="L2718" s="378"/>
      <c r="M2718" s="365"/>
    </row>
    <row r="2719" spans="2:16" hidden="1" outlineLevel="1">
      <c r="B2719" s="50"/>
      <c r="C2719" s="50"/>
      <c r="D2719" s="50"/>
      <c r="E2719" s="205"/>
      <c r="F2719" s="369">
        <v>42477</v>
      </c>
      <c r="G2719" s="1081" t="s">
        <v>5569</v>
      </c>
      <c r="H2719" s="690">
        <v>528</v>
      </c>
      <c r="I2719" s="2"/>
      <c r="J2719" s="285"/>
      <c r="K2719" s="378"/>
      <c r="L2719" s="378"/>
      <c r="M2719" s="365"/>
    </row>
    <row r="2720" spans="2:16" hidden="1" outlineLevel="1">
      <c r="B2720" s="50"/>
      <c r="C2720" s="50"/>
      <c r="D2720" s="50"/>
      <c r="F2720" s="642">
        <v>42479</v>
      </c>
      <c r="G2720" s="675" t="s">
        <v>6965</v>
      </c>
      <c r="H2720" s="990">
        <v>300</v>
      </c>
      <c r="I2720" s="2"/>
      <c r="J2720" s="285"/>
      <c r="K2720" s="378"/>
      <c r="L2720" s="378"/>
      <c r="M2720" s="365"/>
    </row>
    <row r="2721" spans="2:15" hidden="1" outlineLevel="1">
      <c r="B2721" s="50"/>
      <c r="C2721" s="50"/>
      <c r="D2721" s="50"/>
      <c r="E2721" s="205"/>
      <c r="F2721" s="894">
        <v>42480</v>
      </c>
      <c r="G2721" s="760" t="s">
        <v>6966</v>
      </c>
      <c r="H2721" s="761">
        <v>770</v>
      </c>
      <c r="I2721" s="2"/>
      <c r="J2721" s="285"/>
      <c r="K2721" s="378"/>
      <c r="L2721" s="378"/>
      <c r="M2721" s="365"/>
    </row>
    <row r="2722" spans="2:15" hidden="1" outlineLevel="1">
      <c r="B2722" s="50"/>
      <c r="C2722" s="50"/>
      <c r="D2722" s="50"/>
      <c r="F2722" s="894">
        <v>42482</v>
      </c>
      <c r="G2722" s="760" t="s">
        <v>6478</v>
      </c>
      <c r="H2722" s="761">
        <v>55.78</v>
      </c>
      <c r="I2722" s="2"/>
      <c r="J2722" s="285"/>
      <c r="K2722" s="378"/>
      <c r="L2722" s="378"/>
      <c r="M2722" s="365"/>
    </row>
    <row r="2723" spans="2:15" hidden="1" outlineLevel="1">
      <c r="B2723" s="50"/>
      <c r="C2723" s="50"/>
      <c r="D2723" s="50"/>
      <c r="F2723" s="894">
        <v>42482</v>
      </c>
      <c r="G2723" s="760" t="s">
        <v>6970</v>
      </c>
      <c r="H2723" s="761">
        <v>84.66</v>
      </c>
      <c r="I2723" s="2"/>
      <c r="J2723" s="285"/>
      <c r="K2723" s="378"/>
      <c r="L2723" s="378"/>
      <c r="M2723" s="316"/>
    </row>
    <row r="2724" spans="2:15" ht="15" hidden="1" customHeight="1" outlineLevel="1">
      <c r="B2724" s="50"/>
      <c r="C2724" s="50"/>
      <c r="D2724" s="50"/>
      <c r="F2724" s="646"/>
      <c r="G2724" s="684"/>
      <c r="H2724" s="657"/>
      <c r="I2724" s="2"/>
      <c r="J2724" s="319"/>
      <c r="K2724" s="319"/>
      <c r="L2724" s="319"/>
      <c r="M2724" s="50"/>
    </row>
    <row r="2725" spans="2:15" ht="15" hidden="1" customHeight="1" outlineLevel="1">
      <c r="B2725" s="83"/>
      <c r="C2725" s="83" t="s">
        <v>195</v>
      </c>
      <c r="D2725" s="84">
        <f>SUM(D2711:D2723)</f>
        <v>300</v>
      </c>
      <c r="F2725" s="311"/>
      <c r="G2725" s="538" t="s">
        <v>195</v>
      </c>
      <c r="H2725" s="57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6893</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27">
        <f>E2671</f>
        <v>429</v>
      </c>
      <c r="C2729" s="227">
        <v>54</v>
      </c>
      <c r="D2729" s="227">
        <f>D2725</f>
        <v>300</v>
      </c>
      <c r="E2729" s="227">
        <f>B2729+C2729-D2729</f>
        <v>183</v>
      </c>
      <c r="H2729" s="13"/>
      <c r="I2729" s="13"/>
      <c r="L2729" s="13"/>
    </row>
    <row r="2730" spans="2:15" ht="15" hidden="1" customHeight="1" outlineLevel="1">
      <c r="G2730" s="630" t="s">
        <v>4080</v>
      </c>
      <c r="H2730" s="631">
        <f>H2712+H2713+H2714</f>
        <v>2002.09</v>
      </c>
      <c r="L2730" s="2"/>
      <c r="M2730" s="2"/>
    </row>
    <row r="2731" spans="2:15" ht="15" hidden="1" customHeight="1" outlineLevel="1">
      <c r="G2731" s="300" t="s">
        <v>4081</v>
      </c>
      <c r="H2731" s="632">
        <f>H2715+H2716+H2717+H2721</f>
        <v>3798</v>
      </c>
    </row>
    <row r="2732" spans="2:15" ht="15" hidden="1" customHeight="1" outlineLevel="1">
      <c r="B2732" s="200"/>
      <c r="G2732" s="696" t="s">
        <v>3905</v>
      </c>
      <c r="H2732" s="701">
        <v>0</v>
      </c>
      <c r="L2732" s="2"/>
    </row>
    <row r="2733" spans="2:15" ht="15" hidden="1" customHeight="1" outlineLevel="1">
      <c r="B2733" s="200"/>
      <c r="G2733" s="978" t="s">
        <v>5497</v>
      </c>
      <c r="H2733" s="979">
        <f>H2718</f>
        <v>2080</v>
      </c>
    </row>
    <row r="2734" spans="2:15" ht="15" hidden="1" customHeight="1" outlineLevel="1">
      <c r="G2734" s="640" t="s">
        <v>132</v>
      </c>
      <c r="H2734" s="641">
        <f>H2720</f>
        <v>300</v>
      </c>
    </row>
    <row r="2735" spans="2:15" ht="15" hidden="1" customHeight="1" outlineLevel="1">
      <c r="G2735" s="204" t="s">
        <v>4287</v>
      </c>
      <c r="H2735" s="225">
        <v>0</v>
      </c>
    </row>
    <row r="2736" spans="2:15" ht="15" hidden="1" customHeight="1" outlineLevel="1">
      <c r="G2736" s="659" t="s">
        <v>48</v>
      </c>
      <c r="H2736" s="660">
        <v>0</v>
      </c>
      <c r="I2736" s="2"/>
    </row>
    <row r="2737" spans="2:17" ht="15" hidden="1" customHeight="1" outlineLevel="1">
      <c r="G2737" s="182" t="s">
        <v>4424</v>
      </c>
      <c r="H2737" s="210">
        <f>H2719</f>
        <v>528</v>
      </c>
      <c r="I2737" s="2"/>
    </row>
    <row r="2738" spans="2:17" ht="15" hidden="1" customHeight="1" outlineLevel="1">
      <c r="G2738" s="1068" t="s">
        <v>5935</v>
      </c>
      <c r="H2738" s="210">
        <f>H2722+H2723</f>
        <v>140.44</v>
      </c>
      <c r="I2738" s="2"/>
    </row>
    <row r="2739" spans="2:17" ht="15" hidden="1" customHeight="1" outlineLevel="1">
      <c r="G2739" s="654" t="s">
        <v>5126</v>
      </c>
      <c r="H2739" s="655">
        <f>0</f>
        <v>0</v>
      </c>
    </row>
    <row r="2740" spans="2:17" ht="15" hidden="1" customHeight="1" outlineLevel="1">
      <c r="H2740" s="2">
        <f>SUM(H2730:H2739)</f>
        <v>8848.5300000000007</v>
      </c>
      <c r="I2740" s="2"/>
      <c r="J2740" s="13"/>
    </row>
    <row r="2741" spans="2:17" collapsed="1"/>
    <row r="2742" spans="2:17">
      <c r="B2742" s="2475" t="s">
        <v>6895</v>
      </c>
      <c r="C2742" s="2475"/>
      <c r="D2742" s="2475"/>
      <c r="E2742" s="2475"/>
      <c r="F2742" s="2475"/>
      <c r="G2742" s="2475"/>
      <c r="H2742" s="2475"/>
      <c r="I2742" s="2475"/>
      <c r="J2742" s="2475"/>
      <c r="K2742" s="2475"/>
      <c r="L2742" s="2475"/>
      <c r="M2742" s="2475"/>
    </row>
    <row r="2743" spans="2:17" hidden="1" outlineLevel="1">
      <c r="B2743" s="50" t="s">
        <v>115</v>
      </c>
      <c r="C2743" s="119" t="s">
        <v>2650</v>
      </c>
      <c r="D2743" s="50" t="s">
        <v>2651</v>
      </c>
      <c r="F2743" s="2474" t="s">
        <v>4608</v>
      </c>
      <c r="G2743" s="2476"/>
      <c r="H2743" s="2474"/>
      <c r="J2743" s="2474" t="s">
        <v>1026</v>
      </c>
      <c r="K2743" s="2474"/>
      <c r="L2743" s="2474"/>
      <c r="M2743" s="105"/>
    </row>
    <row r="2744" spans="2:17" hidden="1" outlineLevel="1">
      <c r="B2744" s="327"/>
      <c r="C2744" s="379"/>
      <c r="D2744" s="241"/>
      <c r="F2744" s="735" t="s">
        <v>115</v>
      </c>
      <c r="G2744" s="628" t="s">
        <v>116</v>
      </c>
      <c r="H2744" s="739" t="s">
        <v>4</v>
      </c>
      <c r="J2744" s="103" t="s">
        <v>115</v>
      </c>
      <c r="K2744" s="104" t="s">
        <v>116</v>
      </c>
      <c r="L2744" s="105" t="s">
        <v>4</v>
      </c>
      <c r="M2744" s="105"/>
      <c r="N2744" s="842"/>
      <c r="O2744" s="1184"/>
      <c r="P2744" s="1184"/>
    </row>
    <row r="2745" spans="2:17" ht="30" hidden="1" outlineLevel="1">
      <c r="B2745" s="50"/>
      <c r="C2745" s="50"/>
      <c r="D2745" s="50"/>
      <c r="F2745" s="894">
        <v>42454</v>
      </c>
      <c r="G2745" s="760" t="s">
        <v>6899</v>
      </c>
      <c r="H2745" s="761">
        <v>2000</v>
      </c>
      <c r="I2745" s="399"/>
      <c r="J2745" s="811">
        <v>42485</v>
      </c>
      <c r="K2745" s="812" t="s">
        <v>5060</v>
      </c>
      <c r="L2745" s="893">
        <v>2412</v>
      </c>
      <c r="M2745" s="105"/>
      <c r="N2745" s="86"/>
      <c r="Q2745" s="86"/>
    </row>
    <row r="2746" spans="2:17" hidden="1" outlineLevel="1">
      <c r="B2746" s="50"/>
      <c r="C2746" s="50"/>
      <c r="D2746" s="50"/>
      <c r="F2746" s="661">
        <v>42454</v>
      </c>
      <c r="G2746" s="1181" t="s">
        <v>6900</v>
      </c>
      <c r="H2746" s="762">
        <v>147</v>
      </c>
      <c r="I2746" s="399"/>
      <c r="J2746" s="642"/>
      <c r="K2746" s="675"/>
      <c r="L2746" s="645"/>
      <c r="M2746" s="540"/>
      <c r="N2746" s="86"/>
      <c r="Q2746" s="86"/>
    </row>
    <row r="2747" spans="2:17" hidden="1" outlineLevel="1">
      <c r="B2747" s="50"/>
      <c r="C2747" s="50"/>
      <c r="D2747" s="50"/>
      <c r="F2747" s="369">
        <v>42455</v>
      </c>
      <c r="G2747" s="1081" t="s">
        <v>6901</v>
      </c>
      <c r="H2747" s="690">
        <v>265</v>
      </c>
      <c r="I2747" s="399"/>
      <c r="J2747" s="642"/>
      <c r="K2747" s="675"/>
      <c r="L2747" s="645"/>
      <c r="M2747" s="540"/>
      <c r="N2747" s="86"/>
      <c r="Q2747" s="86"/>
    </row>
    <row r="2748" spans="2:17" hidden="1" outlineLevel="1">
      <c r="B2748" s="50"/>
      <c r="C2748" s="50"/>
      <c r="D2748" s="50"/>
      <c r="F2748" s="642"/>
      <c r="G2748" s="579"/>
      <c r="H2748" s="316"/>
      <c r="I2748" s="225"/>
      <c r="J2748" s="50"/>
      <c r="K2748" s="50"/>
      <c r="L2748" s="50"/>
      <c r="M2748" s="50"/>
    </row>
    <row r="2749" spans="2:17" hidden="1" outlineLevel="1">
      <c r="B2749" s="83"/>
      <c r="C2749" s="83" t="s">
        <v>195</v>
      </c>
      <c r="D2749" s="84">
        <f>SUM(D2744:D2747)</f>
        <v>0</v>
      </c>
      <c r="F2749" s="311"/>
      <c r="G2749" s="538" t="s">
        <v>195</v>
      </c>
      <c r="H2749" s="578">
        <f>SUM(H2745:H2748)</f>
        <v>2412</v>
      </c>
      <c r="I2749" s="225"/>
      <c r="J2749" s="83"/>
      <c r="K2749" s="83" t="s">
        <v>195</v>
      </c>
      <c r="L2749" s="84">
        <f>SUM(L2745:L2747)</f>
        <v>2412</v>
      </c>
      <c r="M2749" s="48">
        <f>SUM(M2745:M2748)</f>
        <v>0</v>
      </c>
    </row>
    <row r="2750" spans="2:17" hidden="1" outlineLevel="1">
      <c r="H2750" s="2"/>
      <c r="I2750" s="225"/>
    </row>
    <row r="2751" spans="2:17" ht="15.75" hidden="1" outlineLevel="1" thickBot="1">
      <c r="B2751" s="97" t="s">
        <v>6893</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54">
        <f>E2695</f>
        <v>6001</v>
      </c>
      <c r="C2753" s="227">
        <v>19</v>
      </c>
      <c r="D2753" s="227">
        <f>D2749</f>
        <v>0</v>
      </c>
      <c r="E2753" s="227">
        <f>B2753+C2753-D2753</f>
        <v>6020</v>
      </c>
      <c r="H2753" s="13"/>
      <c r="I2753" s="13"/>
      <c r="L2753" s="13"/>
    </row>
    <row r="2754" spans="2:13" hidden="1" outlineLevel="1">
      <c r="G2754" s="630" t="s">
        <v>4080</v>
      </c>
      <c r="H2754" s="631">
        <v>0</v>
      </c>
      <c r="I2754" s="13"/>
    </row>
    <row r="2755" spans="2:13" hidden="1" outlineLevel="1">
      <c r="G2755" s="300" t="s">
        <v>4081</v>
      </c>
      <c r="H2755" s="632">
        <f>H2745</f>
        <v>2000</v>
      </c>
      <c r="I2755" s="13"/>
    </row>
    <row r="2756" spans="2:13" hidden="1" outlineLevel="1">
      <c r="G2756" s="941" t="s">
        <v>5566</v>
      </c>
      <c r="H2756" s="942">
        <v>0</v>
      </c>
    </row>
    <row r="2757" spans="2:13" hidden="1" outlineLevel="1">
      <c r="G2757" s="654" t="s">
        <v>3905</v>
      </c>
      <c r="H2757" s="655">
        <v>0</v>
      </c>
    </row>
    <row r="2758" spans="2:13" hidden="1" outlineLevel="1">
      <c r="G2758" s="978" t="s">
        <v>5497</v>
      </c>
      <c r="H2758" s="979">
        <v>0</v>
      </c>
    </row>
    <row r="2759" spans="2:13" hidden="1" outlineLevel="1">
      <c r="G2759" s="640" t="s">
        <v>132</v>
      </c>
      <c r="H2759" s="641">
        <v>0</v>
      </c>
    </row>
    <row r="2760" spans="2:13" hidden="1" outlineLevel="1">
      <c r="G2760" s="204" t="s">
        <v>4287</v>
      </c>
      <c r="H2760" s="225">
        <v>0</v>
      </c>
    </row>
    <row r="2761" spans="2:13" hidden="1" outlineLevel="1">
      <c r="G2761" s="659" t="s">
        <v>48</v>
      </c>
      <c r="H2761" s="660">
        <f>H2746</f>
        <v>147</v>
      </c>
      <c r="I2761" s="2"/>
    </row>
    <row r="2762" spans="2:13" hidden="1" outlineLevel="1">
      <c r="G2762" s="182" t="s">
        <v>4424</v>
      </c>
      <c r="H2762" s="210">
        <f>H2747</f>
        <v>265</v>
      </c>
      <c r="I2762" s="2"/>
    </row>
    <row r="2763" spans="2:13" hidden="1" outlineLevel="1">
      <c r="G2763" s="1068" t="s">
        <v>5935</v>
      </c>
      <c r="H2763" s="210">
        <v>0</v>
      </c>
      <c r="I2763" s="2"/>
    </row>
    <row r="2764" spans="2:13" hidden="1" outlineLevel="1">
      <c r="G2764" s="654" t="s">
        <v>2856</v>
      </c>
      <c r="H2764" s="655">
        <v>0</v>
      </c>
    </row>
    <row r="2765" spans="2:13" hidden="1" outlineLevel="1">
      <c r="H2765" s="2">
        <f>SUM(H2754:H2764)</f>
        <v>2412</v>
      </c>
      <c r="I2765" s="2"/>
    </row>
    <row r="2766" spans="2:13" collapsed="1"/>
    <row r="2767" spans="2:13">
      <c r="B2767" s="2475" t="s">
        <v>6972</v>
      </c>
      <c r="C2767" s="2475"/>
      <c r="D2767" s="2475"/>
      <c r="E2767" s="2475"/>
      <c r="F2767" s="2475"/>
      <c r="G2767" s="2475"/>
      <c r="H2767" s="2475"/>
      <c r="I2767" s="2475"/>
      <c r="J2767" s="2475"/>
      <c r="K2767" s="2475"/>
      <c r="L2767" s="2475"/>
      <c r="M2767" s="2475"/>
    </row>
    <row r="2768" spans="2:13" ht="15" hidden="1" customHeight="1" outlineLevel="1">
      <c r="B2768" s="268" t="s">
        <v>115</v>
      </c>
      <c r="C2768" s="997" t="s">
        <v>2650</v>
      </c>
      <c r="D2768" s="268" t="s">
        <v>2651</v>
      </c>
      <c r="F2768" s="2474" t="s">
        <v>1007</v>
      </c>
      <c r="G2768" s="2476"/>
      <c r="H2768" s="2474"/>
      <c r="J2768" s="2474" t="s">
        <v>1026</v>
      </c>
      <c r="K2768" s="2474"/>
      <c r="L2768" s="2474"/>
      <c r="M2768" s="105"/>
    </row>
    <row r="2769" spans="2:16" ht="15" hidden="1" customHeight="1" outlineLevel="1">
      <c r="B2769" s="681"/>
      <c r="C2769" s="682"/>
      <c r="D2769" s="1071"/>
      <c r="F2769" s="735" t="s">
        <v>115</v>
      </c>
      <c r="G2769" s="955" t="s">
        <v>116</v>
      </c>
      <c r="H2769" s="739" t="s">
        <v>4</v>
      </c>
      <c r="J2769" s="627" t="s">
        <v>115</v>
      </c>
      <c r="K2769" s="104" t="s">
        <v>116</v>
      </c>
      <c r="L2769" s="899" t="s">
        <v>4</v>
      </c>
      <c r="M2769" s="105"/>
      <c r="N2769" s="842"/>
      <c r="O2769" s="1187"/>
      <c r="P2769" s="1187"/>
    </row>
    <row r="2770" spans="2:16" ht="15" hidden="1" customHeight="1" outlineLevel="1">
      <c r="B2770" s="681"/>
      <c r="C2770" s="682"/>
      <c r="D2770" s="645"/>
      <c r="F2770" s="1188">
        <v>42483</v>
      </c>
      <c r="G2770" s="1189" t="s">
        <v>526</v>
      </c>
      <c r="H2770" s="1190">
        <v>345</v>
      </c>
      <c r="J2770" s="327">
        <v>42528</v>
      </c>
      <c r="K2770" s="1056" t="s">
        <v>4130</v>
      </c>
      <c r="L2770" s="540">
        <v>6141.02</v>
      </c>
      <c r="M2770" s="365"/>
      <c r="N2770" s="86"/>
    </row>
    <row r="2771" spans="2:16" ht="15" hidden="1" customHeight="1" outlineLevel="1">
      <c r="B2771" s="50"/>
      <c r="C2771" s="50"/>
      <c r="D2771" s="50"/>
      <c r="F2771" s="505">
        <v>42485</v>
      </c>
      <c r="G2771" s="686" t="s">
        <v>4094</v>
      </c>
      <c r="H2771" s="541">
        <v>1143.8599999999999</v>
      </c>
      <c r="J2771" s="327"/>
      <c r="K2771" s="378"/>
      <c r="L2771" s="378"/>
      <c r="M2771" s="365"/>
      <c r="N2771" s="86"/>
    </row>
    <row r="2772" spans="2:16" ht="15" hidden="1" customHeight="1" outlineLevel="1">
      <c r="B2772" s="50"/>
      <c r="C2772" s="50"/>
      <c r="D2772" s="50"/>
      <c r="F2772" s="642">
        <v>42490</v>
      </c>
      <c r="G2772" s="675" t="s">
        <v>6993</v>
      </c>
      <c r="H2772" s="990">
        <v>300</v>
      </c>
      <c r="J2772" s="285"/>
      <c r="K2772" s="378"/>
      <c r="L2772" s="378"/>
      <c r="M2772" s="365"/>
      <c r="N2772" s="86"/>
    </row>
    <row r="2773" spans="2:16" ht="15" hidden="1" customHeight="1" outlineLevel="1">
      <c r="B2773" s="50"/>
      <c r="C2773" s="50"/>
      <c r="D2773" s="50"/>
      <c r="F2773" s="505">
        <v>42490</v>
      </c>
      <c r="G2773" s="686" t="s">
        <v>6996</v>
      </c>
      <c r="H2773" s="541">
        <v>350</v>
      </c>
      <c r="J2773" s="327"/>
      <c r="K2773" s="378"/>
      <c r="L2773" s="378"/>
      <c r="M2773" s="365"/>
      <c r="N2773" s="86"/>
    </row>
    <row r="2774" spans="2:16" hidden="1" outlineLevel="1">
      <c r="B2774" s="50"/>
      <c r="C2774" s="50"/>
      <c r="D2774" s="50"/>
      <c r="F2774" s="642">
        <v>42498</v>
      </c>
      <c r="G2774" s="675" t="s">
        <v>3077</v>
      </c>
      <c r="H2774" s="990">
        <v>300</v>
      </c>
      <c r="I2774" s="2"/>
      <c r="J2774" s="327"/>
      <c r="K2774" s="378"/>
      <c r="L2774" s="378"/>
      <c r="M2774" s="365"/>
      <c r="N2774" s="86"/>
    </row>
    <row r="2775" spans="2:16" hidden="1" outlineLevel="1">
      <c r="B2775" s="50"/>
      <c r="C2775" s="50"/>
      <c r="D2775" s="50"/>
      <c r="F2775" s="705">
        <v>42504</v>
      </c>
      <c r="G2775" s="783" t="s">
        <v>7027</v>
      </c>
      <c r="H2775" s="886">
        <v>1200</v>
      </c>
      <c r="I2775" s="2"/>
      <c r="J2775" s="327"/>
      <c r="K2775" s="378"/>
      <c r="L2775" s="378"/>
      <c r="M2775" s="316"/>
    </row>
    <row r="2776" spans="2:16" hidden="1" outlineLevel="1">
      <c r="B2776" s="50"/>
      <c r="C2776" s="50"/>
      <c r="D2776" s="50"/>
      <c r="F2776" s="897">
        <v>42504</v>
      </c>
      <c r="G2776" s="1081" t="s">
        <v>3348</v>
      </c>
      <c r="H2776" s="690">
        <v>510</v>
      </c>
      <c r="I2776" s="2"/>
      <c r="J2776" s="285"/>
      <c r="K2776" s="378"/>
      <c r="L2776" s="378"/>
      <c r="M2776" s="365"/>
    </row>
    <row r="2777" spans="2:16" hidden="1" outlineLevel="1">
      <c r="B2777" s="50"/>
      <c r="C2777" s="50"/>
      <c r="D2777" s="50"/>
      <c r="E2777" s="205"/>
      <c r="F2777" s="897">
        <v>42504</v>
      </c>
      <c r="G2777" s="1081" t="s">
        <v>7030</v>
      </c>
      <c r="H2777" s="690">
        <v>235</v>
      </c>
      <c r="I2777" s="2"/>
      <c r="J2777" s="285"/>
      <c r="K2777" s="378"/>
      <c r="L2777" s="378"/>
      <c r="M2777" s="365"/>
    </row>
    <row r="2778" spans="2:16" hidden="1" outlineLevel="1">
      <c r="B2778" s="50"/>
      <c r="C2778" s="50"/>
      <c r="D2778" s="50"/>
      <c r="F2778" s="642">
        <v>42507</v>
      </c>
      <c r="G2778" s="675" t="s">
        <v>6993</v>
      </c>
      <c r="H2778" s="990">
        <v>300</v>
      </c>
      <c r="I2778" s="2"/>
      <c r="J2778" s="285"/>
      <c r="K2778" s="378"/>
      <c r="L2778" s="378"/>
      <c r="M2778" s="365"/>
    </row>
    <row r="2779" spans="2:16" hidden="1" outlineLevel="1">
      <c r="B2779" s="50"/>
      <c r="C2779" s="50"/>
      <c r="D2779" s="50"/>
      <c r="E2779" s="205"/>
      <c r="F2779" s="633">
        <v>42509</v>
      </c>
      <c r="G2779" s="760" t="s">
        <v>7036</v>
      </c>
      <c r="H2779" s="761">
        <v>719</v>
      </c>
      <c r="I2779" s="2"/>
      <c r="J2779" s="285"/>
      <c r="K2779" s="378"/>
      <c r="L2779" s="378"/>
      <c r="M2779" s="365"/>
    </row>
    <row r="2780" spans="2:16" hidden="1" outlineLevel="1">
      <c r="B2780" s="50"/>
      <c r="C2780" s="50"/>
      <c r="D2780" s="50"/>
      <c r="F2780" s="689">
        <v>42511</v>
      </c>
      <c r="G2780" s="785" t="s">
        <v>7042</v>
      </c>
      <c r="H2780" s="807">
        <v>497.9</v>
      </c>
      <c r="I2780" s="2"/>
      <c r="J2780" s="285"/>
      <c r="K2780" s="378"/>
      <c r="L2780" s="378"/>
      <c r="M2780" s="365"/>
    </row>
    <row r="2781" spans="2:16" hidden="1" outlineLevel="1">
      <c r="B2781" s="50"/>
      <c r="C2781" s="50"/>
      <c r="D2781" s="50"/>
      <c r="F2781" s="505">
        <v>42512</v>
      </c>
      <c r="G2781" s="686" t="s">
        <v>7043</v>
      </c>
      <c r="H2781" s="541">
        <v>230</v>
      </c>
      <c r="I2781" s="2"/>
      <c r="J2781" s="285"/>
      <c r="K2781" s="378"/>
      <c r="L2781" s="378"/>
      <c r="M2781" s="316"/>
    </row>
    <row r="2782" spans="2:16" hidden="1" outlineLevel="1">
      <c r="B2782" s="50"/>
      <c r="C2782" s="50"/>
      <c r="D2782" s="50"/>
      <c r="E2782" s="1166"/>
      <c r="F2782" s="689">
        <v>42513</v>
      </c>
      <c r="G2782" s="785" t="s">
        <v>7044</v>
      </c>
      <c r="H2782" s="807">
        <v>8.9600000000000009</v>
      </c>
      <c r="I2782" s="2"/>
      <c r="J2782" s="285"/>
      <c r="K2782" s="675"/>
      <c r="L2782" s="645"/>
      <c r="M2782" s="316"/>
    </row>
    <row r="2783" spans="2:16" hidden="1" outlineLevel="1">
      <c r="B2783" s="50"/>
      <c r="C2783" s="50"/>
      <c r="D2783" s="50"/>
      <c r="E2783" s="205"/>
      <c r="F2783" s="894">
        <v>42513</v>
      </c>
      <c r="G2783" s="760" t="s">
        <v>6478</v>
      </c>
      <c r="H2783" s="761">
        <v>1.3</v>
      </c>
      <c r="I2783" s="2"/>
      <c r="J2783" s="285"/>
      <c r="K2783" s="675"/>
      <c r="L2783" s="645"/>
      <c r="M2783" s="316"/>
    </row>
    <row r="2784" spans="2:16" ht="15" hidden="1" customHeight="1" outlineLevel="1">
      <c r="B2784" s="50"/>
      <c r="C2784" s="50"/>
      <c r="D2784" s="50"/>
      <c r="F2784" s="685"/>
      <c r="G2784" s="686"/>
      <c r="H2784" s="742"/>
      <c r="I2784" s="2"/>
      <c r="J2784" s="319"/>
      <c r="K2784" s="319"/>
      <c r="L2784" s="319"/>
      <c r="M2784" s="50"/>
    </row>
    <row r="2785" spans="2:15" ht="15" hidden="1" customHeight="1" outlineLevel="1">
      <c r="B2785" s="50"/>
      <c r="C2785" s="50"/>
      <c r="D2785" s="50"/>
      <c r="F2785" s="646"/>
      <c r="G2785" s="684"/>
      <c r="H2785" s="657"/>
      <c r="I2785" s="2"/>
      <c r="J2785" s="319"/>
      <c r="K2785" s="319"/>
      <c r="L2785" s="319"/>
      <c r="M2785" s="50"/>
    </row>
    <row r="2786" spans="2:15" ht="15" hidden="1" customHeight="1" outlineLevel="1">
      <c r="B2786" s="83"/>
      <c r="C2786" s="83" t="s">
        <v>195</v>
      </c>
      <c r="D2786" s="84">
        <f>SUM(D2769:D2783)</f>
        <v>0</v>
      </c>
      <c r="F2786" s="311"/>
      <c r="G2786" s="538" t="s">
        <v>195</v>
      </c>
      <c r="H2786" s="57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6973</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27">
        <v>183</v>
      </c>
      <c r="C2790" s="227">
        <v>59</v>
      </c>
      <c r="D2790" s="227">
        <f>D2786</f>
        <v>0</v>
      </c>
      <c r="E2790" s="227">
        <f>B2790+C2790-D2790</f>
        <v>242</v>
      </c>
      <c r="H2790" s="13"/>
      <c r="I2790" s="13"/>
      <c r="L2790" s="13"/>
    </row>
    <row r="2791" spans="2:15" ht="15" hidden="1" customHeight="1" outlineLevel="1">
      <c r="G2791" s="630" t="s">
        <v>4080</v>
      </c>
      <c r="H2791" s="631">
        <f>H2771+H2773+H2781</f>
        <v>1723.86</v>
      </c>
      <c r="L2791" s="2"/>
      <c r="M2791" s="2"/>
    </row>
    <row r="2792" spans="2:15" ht="15" hidden="1" customHeight="1" outlineLevel="1">
      <c r="G2792" s="300" t="s">
        <v>4081</v>
      </c>
      <c r="H2792" s="632">
        <f>H2779+H2783</f>
        <v>720.3</v>
      </c>
    </row>
    <row r="2793" spans="2:15" ht="15" hidden="1" customHeight="1" outlineLevel="1">
      <c r="B2793" s="200"/>
      <c r="G2793" s="696" t="s">
        <v>3905</v>
      </c>
      <c r="H2793" s="701">
        <v>0</v>
      </c>
      <c r="L2793" s="2"/>
    </row>
    <row r="2794" spans="2:15" ht="15" hidden="1" customHeight="1" outlineLevel="1">
      <c r="B2794" s="200"/>
      <c r="G2794" s="978" t="s">
        <v>5497</v>
      </c>
      <c r="H2794" s="979">
        <v>0</v>
      </c>
    </row>
    <row r="2795" spans="2:15" ht="15" hidden="1" customHeight="1" outlineLevel="1">
      <c r="G2795" s="640" t="s">
        <v>132</v>
      </c>
      <c r="H2795" s="641">
        <f>H2772+H2774+H2778</f>
        <v>900</v>
      </c>
    </row>
    <row r="2796" spans="2:15" ht="15" hidden="1" customHeight="1" outlineLevel="1">
      <c r="G2796" s="204" t="s">
        <v>4287</v>
      </c>
      <c r="H2796" s="225">
        <f>H2780+H2782</f>
        <v>506.85999999999996</v>
      </c>
    </row>
    <row r="2797" spans="2:15" ht="15" hidden="1" customHeight="1" outlineLevel="1">
      <c r="G2797" s="659" t="s">
        <v>48</v>
      </c>
      <c r="H2797" s="660">
        <f>H2770+H2775</f>
        <v>1545</v>
      </c>
      <c r="I2797" s="2"/>
    </row>
    <row r="2798" spans="2:15" ht="15" hidden="1" customHeight="1" outlineLevel="1">
      <c r="G2798" s="182" t="s">
        <v>4424</v>
      </c>
      <c r="H2798" s="210">
        <f>H2776+H2777</f>
        <v>745</v>
      </c>
      <c r="I2798" s="2"/>
    </row>
    <row r="2799" spans="2:15" ht="15" hidden="1" customHeight="1" outlineLevel="1">
      <c r="G2799" s="1068" t="s">
        <v>5935</v>
      </c>
      <c r="H2799" s="210">
        <v>0</v>
      </c>
      <c r="I2799" s="2"/>
    </row>
    <row r="2800" spans="2:15" ht="15" hidden="1" customHeight="1" outlineLevel="1">
      <c r="G2800" s="654" t="s">
        <v>5126</v>
      </c>
      <c r="H2800" s="655">
        <v>0</v>
      </c>
    </row>
    <row r="2801" spans="2:17" ht="15" hidden="1" customHeight="1" outlineLevel="1">
      <c r="H2801" s="2">
        <f>SUM(H2791:H2800)</f>
        <v>6141.02</v>
      </c>
      <c r="I2801" s="2"/>
      <c r="J2801" s="13"/>
    </row>
    <row r="2802" spans="2:17" collapsed="1"/>
    <row r="2803" spans="2:17">
      <c r="B2803" s="2475" t="s">
        <v>6974</v>
      </c>
      <c r="C2803" s="2475"/>
      <c r="D2803" s="2475"/>
      <c r="E2803" s="2475"/>
      <c r="F2803" s="2475"/>
      <c r="G2803" s="2475"/>
      <c r="H2803" s="2475"/>
      <c r="I2803" s="2475"/>
      <c r="J2803" s="2475"/>
      <c r="K2803" s="2475"/>
      <c r="L2803" s="2475"/>
      <c r="M2803" s="2475"/>
    </row>
    <row r="2804" spans="2:17" hidden="1" outlineLevel="1">
      <c r="B2804" s="50" t="s">
        <v>115</v>
      </c>
      <c r="C2804" s="119" t="s">
        <v>2650</v>
      </c>
      <c r="D2804" s="50" t="s">
        <v>2651</v>
      </c>
      <c r="F2804" s="2474" t="s">
        <v>4608</v>
      </c>
      <c r="G2804" s="2476"/>
      <c r="H2804" s="2474"/>
      <c r="J2804" s="2474" t="s">
        <v>1026</v>
      </c>
      <c r="K2804" s="2474"/>
      <c r="L2804" s="2474"/>
      <c r="M2804" s="105"/>
    </row>
    <row r="2805" spans="2:17" hidden="1" outlineLevel="1">
      <c r="B2805" s="327"/>
      <c r="C2805" s="379"/>
      <c r="D2805" s="241"/>
      <c r="F2805" s="735" t="s">
        <v>115</v>
      </c>
      <c r="G2805" s="628" t="s">
        <v>116</v>
      </c>
      <c r="H2805" s="739" t="s">
        <v>4</v>
      </c>
      <c r="J2805" s="103" t="s">
        <v>115</v>
      </c>
      <c r="K2805" s="104" t="s">
        <v>116</v>
      </c>
      <c r="L2805" s="105" t="s">
        <v>4</v>
      </c>
      <c r="M2805" s="105"/>
      <c r="N2805" s="842"/>
      <c r="O2805" s="1187"/>
      <c r="P2805" s="1187"/>
    </row>
    <row r="2806" spans="2:17" hidden="1" outlineLevel="1">
      <c r="B2806" s="50"/>
      <c r="C2806" s="50"/>
      <c r="D2806" s="50"/>
      <c r="F2806" s="505">
        <v>42486</v>
      </c>
      <c r="G2806" s="686" t="s">
        <v>3361</v>
      </c>
      <c r="H2806" s="541">
        <v>285.11</v>
      </c>
      <c r="I2806" s="399"/>
      <c r="J2806" s="689">
        <v>42528</v>
      </c>
      <c r="K2806" s="378" t="s">
        <v>4130</v>
      </c>
      <c r="L2806" s="540">
        <v>11908.31</v>
      </c>
      <c r="M2806" s="540"/>
      <c r="N2806" s="86"/>
      <c r="Q2806" s="86"/>
    </row>
    <row r="2807" spans="2:17" hidden="1" outlineLevel="1">
      <c r="B2807" s="50"/>
      <c r="C2807" s="50"/>
      <c r="D2807" s="50"/>
      <c r="F2807" s="505">
        <v>42486</v>
      </c>
      <c r="G2807" s="686" t="s">
        <v>3239</v>
      </c>
      <c r="H2807" s="541">
        <v>545.92999999999995</v>
      </c>
      <c r="I2807" s="399"/>
      <c r="J2807" s="642"/>
      <c r="K2807" s="675"/>
      <c r="L2807" s="645"/>
      <c r="M2807" s="105"/>
      <c r="N2807" s="86"/>
      <c r="Q2807" s="86"/>
    </row>
    <row r="2808" spans="2:17" hidden="1" outlineLevel="1">
      <c r="B2808" s="50"/>
      <c r="C2808" s="50"/>
      <c r="D2808" s="50"/>
      <c r="F2808" s="633">
        <v>42489</v>
      </c>
      <c r="G2808" s="634" t="s">
        <v>6992</v>
      </c>
      <c r="H2808" s="638">
        <v>4000</v>
      </c>
      <c r="I2808" s="399"/>
      <c r="J2808" s="642"/>
      <c r="K2808" s="675"/>
      <c r="L2808" s="645"/>
      <c r="M2808" s="540"/>
      <c r="N2808" s="86"/>
      <c r="Q2808" s="86"/>
    </row>
    <row r="2809" spans="2:17" hidden="1" outlineLevel="1">
      <c r="B2809" s="50"/>
      <c r="C2809" s="50"/>
      <c r="D2809" s="50"/>
      <c r="F2809" s="651">
        <v>42493</v>
      </c>
      <c r="G2809" s="1082" t="s">
        <v>7008</v>
      </c>
      <c r="H2809" s="1020">
        <v>380</v>
      </c>
      <c r="I2809" s="399"/>
      <c r="J2809" s="689"/>
      <c r="K2809" s="378"/>
      <c r="L2809" s="540"/>
      <c r="M2809" s="540"/>
      <c r="N2809" s="86"/>
      <c r="Q2809" s="86"/>
    </row>
    <row r="2810" spans="2:17" hidden="1" outlineLevel="1">
      <c r="B2810" s="50"/>
      <c r="C2810" s="50"/>
      <c r="D2810" s="50"/>
      <c r="F2810" s="894">
        <v>42495</v>
      </c>
      <c r="G2810" s="760" t="s">
        <v>7011</v>
      </c>
      <c r="H2810" s="761">
        <v>575</v>
      </c>
      <c r="I2810" s="399"/>
      <c r="J2810" s="689"/>
      <c r="K2810" s="378"/>
      <c r="L2810" s="540"/>
      <c r="M2810" s="540"/>
      <c r="N2810" s="86"/>
      <c r="Q2810" s="86"/>
    </row>
    <row r="2811" spans="2:17" hidden="1" outlineLevel="1">
      <c r="B2811" s="50"/>
      <c r="C2811" s="50"/>
      <c r="D2811" s="50"/>
      <c r="F2811" s="894">
        <v>42496</v>
      </c>
      <c r="G2811" s="760" t="s">
        <v>7012</v>
      </c>
      <c r="H2811" s="761">
        <v>1150</v>
      </c>
      <c r="I2811" s="399"/>
      <c r="J2811" s="689"/>
      <c r="K2811" s="378"/>
      <c r="L2811" s="540"/>
      <c r="M2811" s="540"/>
      <c r="N2811" s="86"/>
      <c r="Q2811" s="86"/>
    </row>
    <row r="2812" spans="2:17" hidden="1" outlineLevel="1">
      <c r="B2812" s="50"/>
      <c r="C2812" s="50"/>
      <c r="D2812" s="50"/>
      <c r="E2812" s="225"/>
      <c r="F2812" s="661">
        <v>42496</v>
      </c>
      <c r="G2812" s="1181" t="s">
        <v>7013</v>
      </c>
      <c r="H2812" s="762">
        <v>162</v>
      </c>
      <c r="I2812" s="399"/>
      <c r="J2812" s="642"/>
      <c r="K2812" s="675"/>
      <c r="L2812" s="645"/>
      <c r="M2812" s="105"/>
      <c r="N2812" s="86"/>
      <c r="Q2812" s="86"/>
    </row>
    <row r="2813" spans="2:17" ht="15.75" hidden="1" customHeight="1" outlineLevel="1">
      <c r="B2813" s="50"/>
      <c r="C2813" s="50"/>
      <c r="D2813" s="50"/>
      <c r="E2813" s="225"/>
      <c r="F2813" s="894">
        <v>42498</v>
      </c>
      <c r="G2813" s="760" t="s">
        <v>7014</v>
      </c>
      <c r="H2813" s="761">
        <v>564</v>
      </c>
      <c r="J2813" s="642"/>
      <c r="K2813" s="675"/>
      <c r="L2813" s="645"/>
      <c r="M2813" s="105"/>
      <c r="N2813" s="86"/>
      <c r="Q2813" s="2"/>
    </row>
    <row r="2814" spans="2:17" hidden="1" outlineLevel="1">
      <c r="B2814" s="50"/>
      <c r="C2814" s="50"/>
      <c r="D2814" s="50"/>
      <c r="E2814" s="225"/>
      <c r="F2814" s="894">
        <v>42498</v>
      </c>
      <c r="G2814" s="760" t="s">
        <v>7014</v>
      </c>
      <c r="H2814" s="761">
        <v>381</v>
      </c>
      <c r="J2814" s="642"/>
      <c r="K2814" s="675"/>
      <c r="L2814" s="645"/>
      <c r="M2814" s="105"/>
      <c r="N2814" s="86"/>
      <c r="Q2814" s="2"/>
    </row>
    <row r="2815" spans="2:17" ht="15.75" hidden="1" customHeight="1" outlineLevel="1">
      <c r="B2815" s="50"/>
      <c r="C2815" s="50"/>
      <c r="D2815" s="50"/>
      <c r="E2815" s="225"/>
      <c r="F2815" s="894">
        <v>42505</v>
      </c>
      <c r="G2815" s="634" t="s">
        <v>4493</v>
      </c>
      <c r="H2815" s="635">
        <v>1923</v>
      </c>
      <c r="J2815" s="642"/>
      <c r="K2815" s="675"/>
      <c r="L2815" s="645"/>
      <c r="M2815" s="105"/>
      <c r="N2815" s="86"/>
      <c r="Q2815" s="2"/>
    </row>
    <row r="2816" spans="2:17" hidden="1" outlineLevel="1">
      <c r="B2816" s="50"/>
      <c r="C2816" s="50"/>
      <c r="D2816" s="50"/>
      <c r="F2816" s="505">
        <v>42510</v>
      </c>
      <c r="G2816" s="1157" t="s">
        <v>4622</v>
      </c>
      <c r="H2816" s="541">
        <v>1143.8599999999999</v>
      </c>
      <c r="J2816" s="627"/>
      <c r="K2816" s="208"/>
      <c r="L2816" s="105"/>
      <c r="M2816" s="105"/>
      <c r="N2816" s="86"/>
    </row>
    <row r="2817" spans="2:15" hidden="1" outlineLevel="1">
      <c r="B2817" s="50"/>
      <c r="C2817" s="50"/>
      <c r="D2817" s="50"/>
      <c r="E2817" s="225"/>
      <c r="F2817" s="505">
        <v>42510</v>
      </c>
      <c r="G2817" s="686" t="s">
        <v>3239</v>
      </c>
      <c r="H2817" s="541">
        <v>489.26</v>
      </c>
      <c r="J2817" s="314"/>
      <c r="K2817" s="626"/>
      <c r="L2817" s="105"/>
      <c r="M2817" s="105"/>
      <c r="N2817" s="86"/>
    </row>
    <row r="2818" spans="2:15" hidden="1" outlineLevel="1">
      <c r="B2818" s="50"/>
      <c r="C2818" s="50"/>
      <c r="D2818" s="50"/>
      <c r="F2818" s="505">
        <v>42510</v>
      </c>
      <c r="G2818" s="686" t="s">
        <v>3361</v>
      </c>
      <c r="H2818" s="541">
        <v>309.14999999999998</v>
      </c>
      <c r="I2818" s="225"/>
      <c r="J2818" s="50"/>
      <c r="K2818" s="50"/>
      <c r="L2818" s="50"/>
      <c r="M2818" s="50"/>
    </row>
    <row r="2819" spans="2:15" hidden="1" outlineLevel="1">
      <c r="B2819" s="50"/>
      <c r="C2819" s="50"/>
      <c r="D2819" s="50"/>
      <c r="F2819" s="505"/>
      <c r="G2819" s="686"/>
      <c r="H2819" s="541"/>
      <c r="I2819" s="225"/>
      <c r="J2819" s="50"/>
      <c r="K2819" s="50"/>
      <c r="L2819" s="50"/>
      <c r="M2819" s="50"/>
    </row>
    <row r="2820" spans="2:15" hidden="1" outlineLevel="1">
      <c r="B2820" s="83"/>
      <c r="C2820" s="83" t="s">
        <v>195</v>
      </c>
      <c r="D2820" s="84">
        <f>SUM(D2805:D2817)</f>
        <v>0</v>
      </c>
      <c r="F2820" s="311"/>
      <c r="G2820" s="538" t="s">
        <v>195</v>
      </c>
      <c r="H2820" s="578">
        <f>SUM(H2806:H2818)</f>
        <v>11908.310000000001</v>
      </c>
      <c r="I2820" s="225"/>
      <c r="J2820" s="83"/>
      <c r="K2820" s="83" t="s">
        <v>195</v>
      </c>
      <c r="L2820" s="84">
        <f>SUM(L2806:L2817)</f>
        <v>11908.31</v>
      </c>
      <c r="M2820" s="48">
        <f>SUM(M2806:M2818)</f>
        <v>0</v>
      </c>
    </row>
    <row r="2821" spans="2:15" hidden="1" outlineLevel="1">
      <c r="H2821" s="2"/>
      <c r="I2821" s="225"/>
    </row>
    <row r="2822" spans="2:15" ht="15.75" hidden="1" outlineLevel="1" thickBot="1">
      <c r="B2822" s="97" t="s">
        <v>7045</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54">
        <f>E2753</f>
        <v>6020</v>
      </c>
      <c r="C2824" s="227">
        <v>218</v>
      </c>
      <c r="D2824" s="227">
        <f>D2820</f>
        <v>0</v>
      </c>
      <c r="E2824" s="227">
        <f>B2824+C2824-D2824</f>
        <v>6238</v>
      </c>
      <c r="H2824" s="13"/>
      <c r="I2824" s="13"/>
      <c r="L2824" s="13"/>
    </row>
    <row r="2825" spans="2:15" hidden="1" outlineLevel="1">
      <c r="G2825" s="630" t="s">
        <v>4080</v>
      </c>
      <c r="H2825" s="631">
        <f>H2806+H2807+H2816+H2817+H2818</f>
        <v>2773.31</v>
      </c>
      <c r="I2825" s="13"/>
    </row>
    <row r="2826" spans="2:15" hidden="1" outlineLevel="1">
      <c r="G2826" s="300" t="s">
        <v>4081</v>
      </c>
      <c r="H2826" s="632">
        <f>H2808+H2810+H2811+H2813+H2814+H2815</f>
        <v>8593</v>
      </c>
      <c r="I2826" s="13"/>
    </row>
    <row r="2827" spans="2:15" hidden="1" outlineLevel="1">
      <c r="G2827" s="941" t="s">
        <v>5566</v>
      </c>
      <c r="H2827" s="942">
        <v>0</v>
      </c>
    </row>
    <row r="2828" spans="2:15" hidden="1" outlineLevel="1">
      <c r="G2828" s="654" t="s">
        <v>3905</v>
      </c>
      <c r="H2828" s="655">
        <v>0</v>
      </c>
    </row>
    <row r="2829" spans="2:15" hidden="1" outlineLevel="1">
      <c r="G2829" s="978" t="s">
        <v>5497</v>
      </c>
      <c r="H2829" s="979">
        <v>0</v>
      </c>
    </row>
    <row r="2830" spans="2:15" hidden="1" outlineLevel="1">
      <c r="G2830" s="640" t="s">
        <v>132</v>
      </c>
      <c r="H2830" s="641">
        <v>0</v>
      </c>
    </row>
    <row r="2831" spans="2:15" hidden="1" outlineLevel="1">
      <c r="G2831" s="204" t="s">
        <v>4287</v>
      </c>
      <c r="H2831" s="225">
        <v>0</v>
      </c>
    </row>
    <row r="2832" spans="2:15" hidden="1" outlineLevel="1">
      <c r="G2832" s="659" t="s">
        <v>48</v>
      </c>
      <c r="H2832" s="660">
        <f>H2812</f>
        <v>162</v>
      </c>
      <c r="I2832" s="2"/>
    </row>
    <row r="2833" spans="2:16" hidden="1" outlineLevel="1">
      <c r="G2833" s="182" t="s">
        <v>4424</v>
      </c>
      <c r="H2833" s="210">
        <v>0</v>
      </c>
      <c r="I2833" s="2"/>
    </row>
    <row r="2834" spans="2:16" hidden="1" outlineLevel="1">
      <c r="G2834" s="1068" t="s">
        <v>5935</v>
      </c>
      <c r="H2834" s="210">
        <v>0</v>
      </c>
      <c r="I2834" s="2"/>
    </row>
    <row r="2835" spans="2:16" hidden="1" outlineLevel="1">
      <c r="G2835" s="654" t="s">
        <v>2856</v>
      </c>
      <c r="H2835" s="655">
        <f>H2809</f>
        <v>380</v>
      </c>
    </row>
    <row r="2836" spans="2:16" hidden="1" outlineLevel="1">
      <c r="H2836" s="2">
        <f>SUM(H2825:H2835)</f>
        <v>11908.31</v>
      </c>
      <c r="I2836" s="2"/>
    </row>
    <row r="2837" spans="2:16" collapsed="1"/>
    <row r="2838" spans="2:16">
      <c r="B2838" s="2475" t="s">
        <v>7046</v>
      </c>
      <c r="C2838" s="2475"/>
      <c r="D2838" s="2475"/>
      <c r="E2838" s="2475"/>
      <c r="F2838" s="2475"/>
      <c r="G2838" s="2475"/>
      <c r="H2838" s="2475"/>
      <c r="I2838" s="2475"/>
      <c r="J2838" s="2475"/>
      <c r="K2838" s="2475"/>
      <c r="L2838" s="2475"/>
      <c r="M2838" s="2475"/>
    </row>
    <row r="2839" spans="2:16" ht="15" hidden="1" customHeight="1" outlineLevel="1">
      <c r="B2839" s="268" t="s">
        <v>115</v>
      </c>
      <c r="C2839" s="997" t="s">
        <v>2650</v>
      </c>
      <c r="D2839" s="268" t="s">
        <v>2651</v>
      </c>
      <c r="F2839" s="2474" t="s">
        <v>1007</v>
      </c>
      <c r="G2839" s="2476"/>
      <c r="H2839" s="2474"/>
      <c r="J2839" s="2474" t="s">
        <v>1026</v>
      </c>
      <c r="K2839" s="2474"/>
      <c r="L2839" s="2474"/>
      <c r="M2839" s="105"/>
    </row>
    <row r="2840" spans="2:16" hidden="1" outlineLevel="1">
      <c r="B2840" s="681"/>
      <c r="C2840" s="682"/>
      <c r="D2840" s="1071"/>
      <c r="F2840" s="735" t="s">
        <v>115</v>
      </c>
      <c r="G2840" s="955" t="s">
        <v>116</v>
      </c>
      <c r="H2840" s="739" t="s">
        <v>4</v>
      </c>
      <c r="J2840" s="627" t="s">
        <v>115</v>
      </c>
      <c r="K2840" s="104" t="s">
        <v>116</v>
      </c>
      <c r="L2840" s="899" t="s">
        <v>4</v>
      </c>
      <c r="M2840" s="105"/>
      <c r="N2840" s="842"/>
      <c r="O2840" s="1192"/>
      <c r="P2840" s="1192"/>
    </row>
    <row r="2841" spans="2:16" ht="30" hidden="1" outlineLevel="1">
      <c r="B2841" s="681"/>
      <c r="C2841" s="682"/>
      <c r="D2841" s="645"/>
      <c r="F2841" s="633">
        <v>42511</v>
      </c>
      <c r="G2841" s="1111" t="s">
        <v>7049</v>
      </c>
      <c r="H2841" s="635">
        <v>403</v>
      </c>
      <c r="J2841" s="910">
        <v>42552</v>
      </c>
      <c r="K2841" s="1208" t="s">
        <v>7193</v>
      </c>
      <c r="L2841" s="934">
        <v>6473</v>
      </c>
      <c r="M2841" s="365"/>
      <c r="N2841" s="86"/>
    </row>
    <row r="2842" spans="2:16" ht="15" hidden="1" customHeight="1" outlineLevel="1">
      <c r="B2842" s="50"/>
      <c r="C2842" s="50"/>
      <c r="D2842" s="50"/>
      <c r="F2842" s="642">
        <v>42513</v>
      </c>
      <c r="G2842" s="682" t="s">
        <v>7050</v>
      </c>
      <c r="H2842" s="645">
        <v>1600</v>
      </c>
      <c r="J2842" s="327"/>
      <c r="K2842" s="378"/>
      <c r="L2842" s="378"/>
      <c r="M2842" s="365"/>
      <c r="N2842" s="86"/>
    </row>
    <row r="2843" spans="2:16" ht="15" hidden="1" customHeight="1" outlineLevel="1">
      <c r="B2843" s="50"/>
      <c r="C2843" s="50"/>
      <c r="D2843" s="50"/>
      <c r="F2843" s="369">
        <v>42526</v>
      </c>
      <c r="G2843" s="358" t="s">
        <v>7051</v>
      </c>
      <c r="H2843" s="352">
        <v>902</v>
      </c>
      <c r="J2843" s="285"/>
      <c r="K2843" s="378"/>
      <c r="L2843" s="378"/>
      <c r="M2843" s="365"/>
      <c r="N2843" s="86"/>
    </row>
    <row r="2844" spans="2:16" ht="15" hidden="1" customHeight="1" outlineLevel="1">
      <c r="B2844" s="50"/>
      <c r="C2844" s="50"/>
      <c r="D2844" s="50"/>
      <c r="F2844" s="642">
        <v>42530</v>
      </c>
      <c r="G2844" s="682" t="s">
        <v>1074</v>
      </c>
      <c r="H2844" s="645">
        <v>300</v>
      </c>
      <c r="J2844" s="327"/>
      <c r="K2844" s="378"/>
      <c r="L2844" s="378"/>
      <c r="M2844" s="365"/>
      <c r="N2844" s="86"/>
    </row>
    <row r="2845" spans="2:16" hidden="1" outlineLevel="1">
      <c r="B2845" s="50"/>
      <c r="C2845" s="50"/>
      <c r="D2845" s="50"/>
      <c r="F2845" s="642">
        <v>42534</v>
      </c>
      <c r="G2845" s="682" t="s">
        <v>1074</v>
      </c>
      <c r="H2845" s="645">
        <v>300</v>
      </c>
      <c r="I2845" s="2"/>
      <c r="J2845" s="327"/>
      <c r="K2845" s="378"/>
      <c r="L2845" s="378"/>
      <c r="M2845" s="365"/>
      <c r="N2845" s="86"/>
    </row>
    <row r="2846" spans="2:16" hidden="1" outlineLevel="1">
      <c r="B2846" s="50"/>
      <c r="C2846" s="50"/>
      <c r="D2846" s="50"/>
      <c r="F2846" s="894">
        <v>42535</v>
      </c>
      <c r="G2846" s="760" t="s">
        <v>6710</v>
      </c>
      <c r="H2846" s="761">
        <v>330</v>
      </c>
      <c r="I2846" s="2"/>
      <c r="J2846" s="327"/>
      <c r="K2846" s="378"/>
      <c r="L2846" s="378"/>
      <c r="M2846" s="316"/>
    </row>
    <row r="2847" spans="2:16" hidden="1" outlineLevel="1">
      <c r="B2847" s="50"/>
      <c r="C2847" s="50"/>
      <c r="D2847" s="50"/>
      <c r="F2847" s="633">
        <v>42538</v>
      </c>
      <c r="G2847" s="1111" t="s">
        <v>7049</v>
      </c>
      <c r="H2847" s="635">
        <v>1339</v>
      </c>
      <c r="I2847" s="2"/>
      <c r="J2847" s="285"/>
      <c r="K2847" s="378"/>
      <c r="L2847" s="378"/>
      <c r="M2847" s="365"/>
    </row>
    <row r="2848" spans="2:16" hidden="1" outlineLevel="1">
      <c r="B2848" s="50"/>
      <c r="C2848" s="50"/>
      <c r="D2848" s="50"/>
      <c r="E2848" s="205"/>
      <c r="F2848" s="642">
        <v>42534</v>
      </c>
      <c r="G2848" s="682" t="s">
        <v>7103</v>
      </c>
      <c r="H2848" s="645">
        <v>600</v>
      </c>
      <c r="I2848" s="2"/>
      <c r="J2848" s="285"/>
      <c r="K2848" s="378"/>
      <c r="L2848" s="378"/>
      <c r="M2848" s="365"/>
    </row>
    <row r="2849" spans="2:15" hidden="1" outlineLevel="1">
      <c r="B2849" s="50"/>
      <c r="C2849" s="50"/>
      <c r="D2849" s="50"/>
      <c r="F2849" s="661">
        <v>42534</v>
      </c>
      <c r="G2849" s="662" t="s">
        <v>7104</v>
      </c>
      <c r="H2849" s="663">
        <v>229</v>
      </c>
      <c r="I2849" s="2"/>
      <c r="J2849" s="285"/>
      <c r="K2849" s="378"/>
      <c r="L2849" s="378"/>
      <c r="M2849" s="365"/>
    </row>
    <row r="2850" spans="2:15" hidden="1" outlineLevel="1">
      <c r="B2850" s="50"/>
      <c r="C2850" s="50"/>
      <c r="D2850" s="50"/>
      <c r="E2850" s="205"/>
      <c r="F2850" s="369">
        <v>42540</v>
      </c>
      <c r="G2850" s="358" t="s">
        <v>7051</v>
      </c>
      <c r="H2850" s="352">
        <v>470</v>
      </c>
      <c r="I2850" s="2"/>
      <c r="J2850" s="285"/>
      <c r="K2850" s="378"/>
      <c r="L2850" s="378"/>
      <c r="M2850" s="365"/>
    </row>
    <row r="2851" spans="2:15" ht="15" hidden="1" customHeight="1" outlineLevel="1">
      <c r="B2851" s="50"/>
      <c r="C2851" s="50"/>
      <c r="D2851" s="50"/>
      <c r="F2851" s="685"/>
      <c r="G2851" s="686"/>
      <c r="H2851" s="742"/>
      <c r="I2851" s="2"/>
      <c r="J2851" s="319"/>
      <c r="K2851" s="319"/>
      <c r="L2851" s="319"/>
      <c r="M2851" s="50"/>
    </row>
    <row r="2852" spans="2:15" ht="15" hidden="1" customHeight="1" outlineLevel="1">
      <c r="B2852" s="50"/>
      <c r="C2852" s="50"/>
      <c r="D2852" s="50"/>
      <c r="F2852" s="685"/>
      <c r="G2852" s="686"/>
      <c r="H2852" s="742"/>
      <c r="I2852" s="2"/>
      <c r="J2852" s="319"/>
      <c r="K2852" s="319"/>
      <c r="L2852" s="319"/>
      <c r="M2852" s="50"/>
    </row>
    <row r="2853" spans="2:15" ht="15" hidden="1" customHeight="1" outlineLevel="1">
      <c r="B2853" s="50"/>
      <c r="C2853" s="50"/>
      <c r="D2853" s="50"/>
      <c r="F2853" s="646"/>
      <c r="G2853" s="684"/>
      <c r="H2853" s="657"/>
      <c r="I2853" s="2"/>
      <c r="J2853" s="319"/>
      <c r="K2853" s="319"/>
      <c r="L2853" s="319"/>
      <c r="M2853" s="50"/>
    </row>
    <row r="2854" spans="2:15" ht="15" hidden="1" customHeight="1" outlineLevel="1">
      <c r="B2854" s="83"/>
      <c r="C2854" s="83" t="s">
        <v>195</v>
      </c>
      <c r="D2854" s="84">
        <f>SUM(D2840:D2850)</f>
        <v>0</v>
      </c>
      <c r="F2854" s="311"/>
      <c r="G2854" s="538" t="s">
        <v>195</v>
      </c>
      <c r="H2854" s="57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7048</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27">
        <v>242</v>
      </c>
      <c r="C2858" s="227">
        <v>109</v>
      </c>
      <c r="D2858" s="227">
        <f>D2854</f>
        <v>0</v>
      </c>
      <c r="E2858" s="227">
        <f>B2858+C2858-D2858</f>
        <v>351</v>
      </c>
      <c r="H2858" s="13"/>
      <c r="I2858" s="13"/>
      <c r="L2858" s="13"/>
    </row>
    <row r="2859" spans="2:15" ht="15" hidden="1" customHeight="1" outlineLevel="1">
      <c r="G2859" s="630" t="s">
        <v>4080</v>
      </c>
      <c r="H2859" s="631">
        <v>0</v>
      </c>
      <c r="L2859" s="2"/>
      <c r="M2859" s="2"/>
    </row>
    <row r="2860" spans="2:15" ht="15" hidden="1" customHeight="1" outlineLevel="1">
      <c r="G2860" s="300" t="s">
        <v>4081</v>
      </c>
      <c r="H2860" s="632">
        <f>H2841+H2846+H2847</f>
        <v>2072</v>
      </c>
    </row>
    <row r="2861" spans="2:15" ht="15" hidden="1" customHeight="1" outlineLevel="1">
      <c r="B2861" s="200"/>
      <c r="G2861" s="696" t="s">
        <v>3905</v>
      </c>
      <c r="H2861" s="701">
        <v>0</v>
      </c>
      <c r="L2861" s="2"/>
    </row>
    <row r="2862" spans="2:15" ht="15" hidden="1" customHeight="1" outlineLevel="1">
      <c r="B2862" s="200"/>
      <c r="G2862" s="978" t="s">
        <v>5497</v>
      </c>
      <c r="H2862" s="979">
        <v>0</v>
      </c>
    </row>
    <row r="2863" spans="2:15" ht="15" hidden="1" customHeight="1" outlineLevel="1">
      <c r="G2863" s="640" t="s">
        <v>132</v>
      </c>
      <c r="H2863" s="641">
        <f>H2842+H2844+H2845+H2848</f>
        <v>2800</v>
      </c>
    </row>
    <row r="2864" spans="2:15" ht="15" hidden="1" customHeight="1" outlineLevel="1">
      <c r="G2864" s="204" t="s">
        <v>4287</v>
      </c>
      <c r="H2864" s="225">
        <v>0</v>
      </c>
    </row>
    <row r="2865" spans="2:17" ht="15" hidden="1" customHeight="1" outlineLevel="1">
      <c r="G2865" s="659" t="s">
        <v>48</v>
      </c>
      <c r="H2865" s="660">
        <f>H2849</f>
        <v>229</v>
      </c>
      <c r="I2865" s="2"/>
    </row>
    <row r="2866" spans="2:17" ht="15" hidden="1" customHeight="1" outlineLevel="1">
      <c r="G2866" s="182" t="s">
        <v>4424</v>
      </c>
      <c r="H2866" s="210">
        <f>H2843+H2850</f>
        <v>1372</v>
      </c>
      <c r="I2866" s="2"/>
    </row>
    <row r="2867" spans="2:17" ht="15" hidden="1" customHeight="1" outlineLevel="1">
      <c r="G2867" s="1068" t="s">
        <v>5935</v>
      </c>
      <c r="H2867" s="210">
        <v>0</v>
      </c>
      <c r="I2867" s="2"/>
    </row>
    <row r="2868" spans="2:17" ht="15" hidden="1" customHeight="1" outlineLevel="1">
      <c r="G2868" s="654" t="s">
        <v>5126</v>
      </c>
      <c r="H2868" s="655">
        <v>0</v>
      </c>
    </row>
    <row r="2869" spans="2:17" ht="15" hidden="1" customHeight="1" outlineLevel="1">
      <c r="H2869" s="2">
        <f>SUM(H2859:H2868)</f>
        <v>6473</v>
      </c>
      <c r="I2869" s="2"/>
      <c r="J2869" s="13"/>
    </row>
    <row r="2870" spans="2:17" collapsed="1"/>
    <row r="2871" spans="2:17">
      <c r="B2871" s="2475" t="s">
        <v>7047</v>
      </c>
      <c r="C2871" s="2475"/>
      <c r="D2871" s="2475"/>
      <c r="E2871" s="2475"/>
      <c r="F2871" s="2475"/>
      <c r="G2871" s="2475"/>
      <c r="H2871" s="2475"/>
      <c r="I2871" s="2475"/>
      <c r="J2871" s="2475"/>
      <c r="K2871" s="2475"/>
      <c r="L2871" s="2475"/>
      <c r="M2871" s="2475"/>
    </row>
    <row r="2872" spans="2:17" hidden="1" outlineLevel="1">
      <c r="B2872" s="50" t="s">
        <v>115</v>
      </c>
      <c r="C2872" s="119" t="s">
        <v>2650</v>
      </c>
      <c r="D2872" s="50" t="s">
        <v>2651</v>
      </c>
      <c r="F2872" s="2474" t="s">
        <v>4608</v>
      </c>
      <c r="G2872" s="2476"/>
      <c r="H2872" s="2474"/>
      <c r="J2872" s="2474" t="s">
        <v>1026</v>
      </c>
      <c r="K2872" s="2474"/>
      <c r="L2872" s="2474"/>
      <c r="M2872" s="105"/>
    </row>
    <row r="2873" spans="2:17" hidden="1" outlineLevel="1">
      <c r="B2873" s="327"/>
      <c r="C2873" s="379"/>
      <c r="D2873" s="241"/>
      <c r="F2873" s="735" t="s">
        <v>115</v>
      </c>
      <c r="G2873" s="628" t="s">
        <v>116</v>
      </c>
      <c r="H2873" s="739" t="s">
        <v>4</v>
      </c>
      <c r="J2873" s="103" t="s">
        <v>115</v>
      </c>
      <c r="K2873" s="104" t="s">
        <v>116</v>
      </c>
      <c r="L2873" s="105" t="s">
        <v>4</v>
      </c>
      <c r="M2873" s="105"/>
      <c r="N2873" s="842"/>
      <c r="O2873" s="1192"/>
      <c r="P2873" s="1192"/>
    </row>
    <row r="2874" spans="2:17" hidden="1" outlineLevel="1">
      <c r="B2874" s="50"/>
      <c r="C2874" s="50"/>
      <c r="D2874" s="50"/>
      <c r="F2874" s="505"/>
      <c r="G2874" s="686"/>
      <c r="H2874" s="541"/>
      <c r="I2874" s="399"/>
      <c r="J2874" s="689"/>
      <c r="K2874" s="378"/>
      <c r="L2874" s="540"/>
      <c r="M2874" s="540"/>
      <c r="N2874" s="86"/>
      <c r="Q2874" s="86"/>
    </row>
    <row r="2875" spans="2:17" hidden="1" outlineLevel="1">
      <c r="B2875" s="50"/>
      <c r="C2875" s="50"/>
      <c r="D2875" s="50"/>
      <c r="F2875" s="505"/>
      <c r="G2875" s="686"/>
      <c r="H2875" s="541"/>
      <c r="I2875" s="225"/>
      <c r="J2875" s="50"/>
      <c r="K2875" s="50"/>
      <c r="L2875" s="50"/>
      <c r="M2875" s="50"/>
    </row>
    <row r="2876" spans="2:17" hidden="1" outlineLevel="1">
      <c r="B2876" s="83"/>
      <c r="C2876" s="83" t="s">
        <v>195</v>
      </c>
      <c r="D2876" s="84">
        <f>SUM(D2873:D2874)</f>
        <v>0</v>
      </c>
      <c r="F2876" s="311"/>
      <c r="G2876" s="538" t="s">
        <v>195</v>
      </c>
      <c r="H2876" s="578">
        <f>SUM(H2874:H2874)</f>
        <v>0</v>
      </c>
      <c r="I2876" s="225"/>
      <c r="J2876" s="83"/>
      <c r="K2876" s="83" t="s">
        <v>195</v>
      </c>
      <c r="L2876" s="84">
        <f>SUM(L2874:L2874)</f>
        <v>0</v>
      </c>
      <c r="M2876" s="48">
        <f>SUM(M2874:M2874)</f>
        <v>0</v>
      </c>
    </row>
    <row r="2877" spans="2:17" hidden="1" outlineLevel="1">
      <c r="H2877" s="2"/>
      <c r="I2877" s="225"/>
    </row>
    <row r="2878" spans="2:17" ht="15.75" hidden="1" outlineLevel="1" thickBot="1">
      <c r="B2878" s="97" t="s">
        <v>7048</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54">
        <f>E2824</f>
        <v>6238</v>
      </c>
      <c r="C2880" s="227">
        <v>0</v>
      </c>
      <c r="D2880" s="227">
        <f>D2876</f>
        <v>0</v>
      </c>
      <c r="E2880" s="227">
        <f>B2880+C2880-D2880</f>
        <v>6238</v>
      </c>
      <c r="H2880" s="13"/>
      <c r="I2880" s="13"/>
      <c r="L2880" s="13"/>
    </row>
    <row r="2881" spans="2:16" hidden="1" outlineLevel="1">
      <c r="G2881" s="630" t="s">
        <v>4080</v>
      </c>
      <c r="H2881" s="631">
        <v>0</v>
      </c>
      <c r="I2881" s="13"/>
    </row>
    <row r="2882" spans="2:16" hidden="1" outlineLevel="1">
      <c r="G2882" s="300" t="s">
        <v>4081</v>
      </c>
      <c r="H2882" s="632">
        <v>0</v>
      </c>
      <c r="I2882" s="13"/>
    </row>
    <row r="2883" spans="2:16" hidden="1" outlineLevel="1">
      <c r="G2883" s="941" t="s">
        <v>5566</v>
      </c>
      <c r="H2883" s="942">
        <v>0</v>
      </c>
    </row>
    <row r="2884" spans="2:16" hidden="1" outlineLevel="1">
      <c r="G2884" s="654" t="s">
        <v>3905</v>
      </c>
      <c r="H2884" s="655">
        <v>0</v>
      </c>
    </row>
    <row r="2885" spans="2:16" hidden="1" outlineLevel="1">
      <c r="G2885" s="978" t="s">
        <v>5497</v>
      </c>
      <c r="H2885" s="979">
        <v>0</v>
      </c>
    </row>
    <row r="2886" spans="2:16" hidden="1" outlineLevel="1">
      <c r="G2886" s="640" t="s">
        <v>132</v>
      </c>
      <c r="H2886" s="641">
        <v>0</v>
      </c>
    </row>
    <row r="2887" spans="2:16" hidden="1" outlineLevel="1">
      <c r="G2887" s="204" t="s">
        <v>4287</v>
      </c>
      <c r="H2887" s="225">
        <v>0</v>
      </c>
    </row>
    <row r="2888" spans="2:16" hidden="1" outlineLevel="1">
      <c r="G2888" s="659" t="s">
        <v>48</v>
      </c>
      <c r="H2888" s="660">
        <v>0</v>
      </c>
      <c r="I2888" s="2"/>
    </row>
    <row r="2889" spans="2:16" hidden="1" outlineLevel="1">
      <c r="G2889" s="182" t="s">
        <v>4424</v>
      </c>
      <c r="H2889" s="210">
        <v>0</v>
      </c>
      <c r="I2889" s="2"/>
    </row>
    <row r="2890" spans="2:16" hidden="1" outlineLevel="1">
      <c r="G2890" s="1068" t="s">
        <v>5935</v>
      </c>
      <c r="H2890" s="210">
        <v>0</v>
      </c>
      <c r="I2890" s="2"/>
    </row>
    <row r="2891" spans="2:16" hidden="1" outlineLevel="1">
      <c r="G2891" s="654" t="s">
        <v>2856</v>
      </c>
      <c r="H2891" s="655">
        <v>0</v>
      </c>
    </row>
    <row r="2892" spans="2:16" hidden="1" outlineLevel="1">
      <c r="H2892" s="2">
        <f>SUM(H2881:H2891)</f>
        <v>0</v>
      </c>
      <c r="I2892" s="2"/>
    </row>
    <row r="2893" spans="2:16" collapsed="1"/>
    <row r="2894" spans="2:16">
      <c r="B2894" s="2475" t="s">
        <v>7157</v>
      </c>
      <c r="C2894" s="2475"/>
      <c r="D2894" s="2475"/>
      <c r="E2894" s="2475"/>
      <c r="F2894" s="2475"/>
      <c r="G2894" s="2475"/>
      <c r="H2894" s="2475"/>
      <c r="I2894" s="2475"/>
      <c r="J2894" s="2475"/>
      <c r="K2894" s="2475"/>
      <c r="L2894" s="2475"/>
      <c r="M2894" s="2475"/>
    </row>
    <row r="2895" spans="2:16" ht="15" hidden="1" customHeight="1" outlineLevel="1">
      <c r="B2895" s="268" t="s">
        <v>115</v>
      </c>
      <c r="C2895" s="997" t="s">
        <v>2650</v>
      </c>
      <c r="D2895" s="268" t="s">
        <v>2651</v>
      </c>
      <c r="F2895" s="2474" t="s">
        <v>1007</v>
      </c>
      <c r="G2895" s="2476"/>
      <c r="H2895" s="2474"/>
      <c r="J2895" s="2474" t="s">
        <v>1026</v>
      </c>
      <c r="K2895" s="2474"/>
      <c r="L2895" s="2474"/>
      <c r="M2895" s="105"/>
    </row>
    <row r="2896" spans="2:16" ht="15" hidden="1" customHeight="1" outlineLevel="1">
      <c r="B2896" s="681"/>
      <c r="C2896" s="682"/>
      <c r="D2896" s="1071"/>
      <c r="F2896" s="735" t="s">
        <v>115</v>
      </c>
      <c r="G2896" s="955" t="s">
        <v>116</v>
      </c>
      <c r="H2896" s="739" t="s">
        <v>4</v>
      </c>
      <c r="J2896" s="627" t="s">
        <v>115</v>
      </c>
      <c r="K2896" s="104" t="s">
        <v>116</v>
      </c>
      <c r="L2896" s="899" t="s">
        <v>4</v>
      </c>
      <c r="M2896" s="105"/>
      <c r="N2896" s="842"/>
      <c r="O2896" s="1200"/>
      <c r="P2896" s="1200"/>
    </row>
    <row r="2897" spans="2:14" ht="30" hidden="1" outlineLevel="1">
      <c r="B2897" s="681"/>
      <c r="C2897" s="682"/>
      <c r="D2897" s="645"/>
      <c r="F2897" s="1201">
        <v>42544</v>
      </c>
      <c r="G2897" s="1202" t="s">
        <v>7155</v>
      </c>
      <c r="H2897" s="1203">
        <v>230</v>
      </c>
      <c r="J2897" s="811">
        <v>42583</v>
      </c>
      <c r="K2897" s="812" t="s">
        <v>5936</v>
      </c>
      <c r="L2897" s="905">
        <v>25483.48</v>
      </c>
      <c r="M2897" s="365"/>
      <c r="N2897" s="86"/>
    </row>
    <row r="2898" spans="2:14" ht="15" hidden="1" customHeight="1" outlineLevel="1">
      <c r="B2898" s="50"/>
      <c r="C2898" s="50"/>
      <c r="D2898" s="50"/>
      <c r="F2898" s="1201">
        <v>42545</v>
      </c>
      <c r="G2898" s="1206" t="s">
        <v>4622</v>
      </c>
      <c r="H2898" s="1203">
        <v>1148.8599999999999</v>
      </c>
      <c r="J2898" s="327"/>
      <c r="K2898" s="378"/>
      <c r="L2898" s="378"/>
      <c r="M2898" s="365"/>
      <c r="N2898" s="86"/>
    </row>
    <row r="2899" spans="2:14" ht="15" hidden="1" customHeight="1" outlineLevel="1">
      <c r="B2899" s="50"/>
      <c r="C2899" s="50"/>
      <c r="D2899" s="50"/>
      <c r="F2899" s="1201">
        <v>42545</v>
      </c>
      <c r="G2899" s="1202" t="s">
        <v>3239</v>
      </c>
      <c r="H2899" s="1203">
        <v>355.82</v>
      </c>
      <c r="J2899" s="285"/>
      <c r="K2899" s="378"/>
      <c r="L2899" s="378"/>
      <c r="M2899" s="365"/>
      <c r="N2899" s="86"/>
    </row>
    <row r="2900" spans="2:14" ht="15" hidden="1" customHeight="1" outlineLevel="1">
      <c r="B2900" s="50"/>
      <c r="C2900" s="50"/>
      <c r="D2900" s="50"/>
      <c r="F2900" s="1201">
        <v>42545</v>
      </c>
      <c r="G2900" s="1202" t="s">
        <v>3361</v>
      </c>
      <c r="H2900" s="1203">
        <v>286.36</v>
      </c>
      <c r="J2900" s="327"/>
      <c r="K2900" s="378"/>
      <c r="L2900" s="378"/>
      <c r="M2900" s="365"/>
      <c r="N2900" s="86"/>
    </row>
    <row r="2901" spans="2:14" hidden="1" outlineLevel="1">
      <c r="B2901" s="50"/>
      <c r="C2901" s="50"/>
      <c r="D2901" s="50"/>
      <c r="F2901" s="768">
        <v>42546</v>
      </c>
      <c r="G2901" s="804" t="s">
        <v>7154</v>
      </c>
      <c r="H2901" s="769">
        <v>1040</v>
      </c>
      <c r="I2901" s="2"/>
      <c r="J2901" s="327"/>
      <c r="K2901" s="378"/>
      <c r="L2901" s="378"/>
      <c r="M2901" s="365"/>
      <c r="N2901" s="86"/>
    </row>
    <row r="2902" spans="2:14" hidden="1" outlineLevel="1">
      <c r="B2902" s="50"/>
      <c r="C2902" s="50"/>
      <c r="D2902" s="50"/>
      <c r="F2902" s="1149">
        <v>42546</v>
      </c>
      <c r="G2902" s="1204" t="s">
        <v>1074</v>
      </c>
      <c r="H2902" s="1151">
        <v>600</v>
      </c>
      <c r="I2902" s="2"/>
      <c r="J2902" s="327"/>
      <c r="K2902" s="378"/>
      <c r="L2902" s="378"/>
      <c r="M2902" s="316"/>
    </row>
    <row r="2903" spans="2:14" hidden="1" outlineLevel="1">
      <c r="B2903" s="50"/>
      <c r="C2903" s="50"/>
      <c r="D2903" s="50"/>
      <c r="F2903" s="1022">
        <v>42548</v>
      </c>
      <c r="G2903" s="1147" t="s">
        <v>6992</v>
      </c>
      <c r="H2903" s="1148">
        <v>4000</v>
      </c>
      <c r="I2903" s="2"/>
      <c r="J2903" s="285"/>
      <c r="K2903" s="378"/>
      <c r="L2903" s="378"/>
      <c r="M2903" s="365"/>
    </row>
    <row r="2904" spans="2:14" hidden="1" outlineLevel="1">
      <c r="B2904" s="50"/>
      <c r="C2904" s="50"/>
      <c r="D2904" s="50"/>
      <c r="E2904" s="205"/>
      <c r="F2904" s="1022">
        <v>42549</v>
      </c>
      <c r="G2904" s="1147" t="s">
        <v>7163</v>
      </c>
      <c r="H2904" s="1148">
        <v>1450</v>
      </c>
      <c r="I2904" s="2"/>
      <c r="J2904" s="285"/>
      <c r="K2904" s="378"/>
      <c r="L2904" s="378"/>
      <c r="M2904" s="365"/>
    </row>
    <row r="2905" spans="2:14" hidden="1" outlineLevel="1">
      <c r="B2905" s="50"/>
      <c r="C2905" s="50"/>
      <c r="D2905" s="50"/>
      <c r="F2905" s="1209">
        <v>42550</v>
      </c>
      <c r="G2905" s="1210" t="s">
        <v>5488</v>
      </c>
      <c r="H2905" s="1211">
        <v>2725</v>
      </c>
      <c r="I2905" s="2"/>
      <c r="J2905" s="285"/>
      <c r="K2905" s="378"/>
      <c r="L2905" s="378"/>
      <c r="M2905" s="365"/>
    </row>
    <row r="2906" spans="2:14" hidden="1" outlineLevel="1">
      <c r="B2906" s="50"/>
      <c r="C2906" s="50"/>
      <c r="D2906" s="50"/>
      <c r="E2906" s="205"/>
      <c r="F2906" s="1022">
        <v>42550</v>
      </c>
      <c r="G2906" s="1147" t="s">
        <v>7167</v>
      </c>
      <c r="H2906" s="1148">
        <v>279</v>
      </c>
      <c r="I2906" s="2"/>
      <c r="J2906" s="285"/>
      <c r="K2906" s="378"/>
      <c r="L2906" s="378"/>
      <c r="M2906" s="365"/>
    </row>
    <row r="2907" spans="2:14" hidden="1" outlineLevel="1">
      <c r="B2907" s="50"/>
      <c r="C2907" s="50"/>
      <c r="D2907" s="50"/>
      <c r="F2907" s="1022">
        <v>42550</v>
      </c>
      <c r="G2907" s="1147" t="s">
        <v>7167</v>
      </c>
      <c r="H2907" s="1148">
        <v>234</v>
      </c>
      <c r="I2907" s="2"/>
      <c r="J2907" s="285"/>
      <c r="K2907" s="378"/>
      <c r="L2907" s="378"/>
      <c r="M2907" s="365"/>
    </row>
    <row r="2908" spans="2:14" hidden="1" outlineLevel="1">
      <c r="B2908" s="50"/>
      <c r="C2908" s="50"/>
      <c r="D2908" s="50"/>
      <c r="E2908" s="1" t="s">
        <v>2119</v>
      </c>
      <c r="F2908" s="763">
        <v>42550</v>
      </c>
      <c r="G2908" s="764" t="s">
        <v>7042</v>
      </c>
      <c r="H2908" s="1207">
        <v>533</v>
      </c>
      <c r="I2908" s="2" t="s">
        <v>3117</v>
      </c>
      <c r="J2908" s="285"/>
      <c r="K2908" s="378"/>
      <c r="L2908" s="378"/>
      <c r="M2908" s="316"/>
    </row>
    <row r="2909" spans="2:14" hidden="1" outlineLevel="1">
      <c r="B2909" s="50"/>
      <c r="C2909" s="50"/>
      <c r="D2909" s="50"/>
      <c r="E2909" s="1166" t="s">
        <v>2119</v>
      </c>
      <c r="F2909" s="763">
        <v>42550</v>
      </c>
      <c r="G2909" s="764" t="s">
        <v>7044</v>
      </c>
      <c r="H2909" s="1207">
        <f>H2908*1.8%</f>
        <v>9.5940000000000012</v>
      </c>
      <c r="I2909" s="2" t="s">
        <v>7171</v>
      </c>
      <c r="J2909" s="285"/>
      <c r="K2909" s="675"/>
      <c r="L2909" s="645"/>
      <c r="M2909" s="316"/>
    </row>
    <row r="2910" spans="2:14" hidden="1" outlineLevel="1">
      <c r="B2910" s="50"/>
      <c r="C2910" s="50"/>
      <c r="D2910" s="50"/>
      <c r="E2910" s="205"/>
      <c r="F2910" s="1022">
        <v>42551</v>
      </c>
      <c r="G2910" s="1147" t="s">
        <v>7174</v>
      </c>
      <c r="H2910" s="1212">
        <v>1800</v>
      </c>
      <c r="I2910" s="2"/>
      <c r="J2910" s="285"/>
      <c r="K2910" s="675"/>
      <c r="L2910" s="645"/>
      <c r="M2910" s="316"/>
    </row>
    <row r="2911" spans="2:14" ht="15.75" hidden="1" customHeight="1" outlineLevel="1">
      <c r="B2911" s="50"/>
      <c r="C2911" s="50"/>
      <c r="D2911" s="50"/>
      <c r="E2911" s="225" t="s">
        <v>2119</v>
      </c>
      <c r="F2911" s="763">
        <v>42553</v>
      </c>
      <c r="G2911" s="764" t="s">
        <v>7042</v>
      </c>
      <c r="H2911" s="1207">
        <v>533</v>
      </c>
      <c r="I2911" s="2" t="s">
        <v>3117</v>
      </c>
      <c r="J2911" s="642"/>
      <c r="K2911" s="675"/>
      <c r="L2911" s="645"/>
      <c r="M2911" s="316"/>
    </row>
    <row r="2912" spans="2:14" ht="15.75" hidden="1" customHeight="1" outlineLevel="1">
      <c r="B2912" s="50"/>
      <c r="C2912" s="50"/>
      <c r="D2912" s="50"/>
      <c r="E2912" s="225" t="s">
        <v>2119</v>
      </c>
      <c r="F2912" s="763">
        <v>42553</v>
      </c>
      <c r="G2912" s="764" t="s">
        <v>7044</v>
      </c>
      <c r="H2912" s="1207">
        <f>H2911*1.8%</f>
        <v>9.5940000000000012</v>
      </c>
      <c r="I2912" s="2" t="s">
        <v>7196</v>
      </c>
      <c r="J2912" s="642"/>
      <c r="K2912" s="675"/>
      <c r="L2912" s="645"/>
      <c r="M2912" s="316"/>
    </row>
    <row r="2913" spans="2:13" ht="15.75" hidden="1" customHeight="1" outlineLevel="1">
      <c r="B2913" s="50"/>
      <c r="C2913" s="50"/>
      <c r="D2913" s="50"/>
      <c r="E2913" s="225" t="s">
        <v>3117</v>
      </c>
      <c r="F2913" s="763">
        <v>42557</v>
      </c>
      <c r="G2913" s="764" t="s">
        <v>7042</v>
      </c>
      <c r="H2913" s="1207">
        <v>483</v>
      </c>
      <c r="I2913" s="2" t="s">
        <v>7200</v>
      </c>
      <c r="J2913" s="642"/>
      <c r="K2913" s="675"/>
      <c r="L2913" s="645"/>
      <c r="M2913" s="316"/>
    </row>
    <row r="2914" spans="2:13" hidden="1" outlineLevel="1">
      <c r="B2914" s="50"/>
      <c r="C2914" s="50"/>
      <c r="D2914" s="50"/>
      <c r="E2914" s="225" t="s">
        <v>3117</v>
      </c>
      <c r="F2914" s="763">
        <v>42557</v>
      </c>
      <c r="G2914" s="764" t="s">
        <v>7044</v>
      </c>
      <c r="H2914" s="1207">
        <f>H2913*1.8%</f>
        <v>8.6940000000000008</v>
      </c>
      <c r="I2914" s="2" t="s">
        <v>7200</v>
      </c>
      <c r="J2914" s="642"/>
      <c r="K2914" s="675"/>
      <c r="L2914" s="645"/>
      <c r="M2914" s="316"/>
    </row>
    <row r="2915" spans="2:13" ht="15" hidden="1" customHeight="1" outlineLevel="1">
      <c r="B2915" s="50"/>
      <c r="C2915" s="50"/>
      <c r="D2915" s="50"/>
      <c r="E2915" s="225"/>
      <c r="F2915" s="1209">
        <v>42558</v>
      </c>
      <c r="G2915" s="1210" t="s">
        <v>7008</v>
      </c>
      <c r="H2915" s="1211">
        <v>980</v>
      </c>
      <c r="I2915" s="2"/>
      <c r="J2915" s="642"/>
      <c r="K2915" s="675"/>
      <c r="L2915" s="645"/>
      <c r="M2915" s="316"/>
    </row>
    <row r="2916" spans="2:13" hidden="1" outlineLevel="1">
      <c r="B2916" s="50"/>
      <c r="C2916" s="50"/>
      <c r="D2916" s="50"/>
      <c r="E2916" s="225"/>
      <c r="F2916" s="1022">
        <v>42559</v>
      </c>
      <c r="G2916" s="1147" t="s">
        <v>247</v>
      </c>
      <c r="H2916" s="1148">
        <v>823</v>
      </c>
      <c r="I2916" s="2"/>
      <c r="J2916" s="642"/>
      <c r="K2916" s="675"/>
      <c r="L2916" s="645"/>
      <c r="M2916" s="316"/>
    </row>
    <row r="2917" spans="2:13" ht="15" hidden="1" customHeight="1" outlineLevel="1">
      <c r="B2917" s="50"/>
      <c r="C2917" s="50"/>
      <c r="D2917" s="50"/>
      <c r="E2917" s="225"/>
      <c r="F2917" s="1022">
        <v>42559</v>
      </c>
      <c r="G2917" s="1147" t="s">
        <v>247</v>
      </c>
      <c r="H2917" s="1148">
        <v>121</v>
      </c>
      <c r="I2917" s="2"/>
      <c r="J2917" s="642"/>
      <c r="K2917" s="675"/>
      <c r="L2917" s="645"/>
      <c r="M2917" s="316"/>
    </row>
    <row r="2918" spans="2:13" hidden="1" outlineLevel="1">
      <c r="B2918" s="50"/>
      <c r="C2918" s="50"/>
      <c r="D2918" s="50"/>
      <c r="E2918" s="225"/>
      <c r="F2918" s="1149">
        <v>42560</v>
      </c>
      <c r="G2918" s="1204" t="s">
        <v>3077</v>
      </c>
      <c r="H2918" s="1151">
        <v>750</v>
      </c>
      <c r="I2918" s="2"/>
      <c r="J2918" s="642"/>
      <c r="K2918" s="675"/>
      <c r="L2918" s="645"/>
      <c r="M2918" s="105"/>
    </row>
    <row r="2919" spans="2:13" ht="15.75" hidden="1" customHeight="1" outlineLevel="1">
      <c r="B2919" s="50"/>
      <c r="C2919" s="50"/>
      <c r="D2919" s="50"/>
      <c r="E2919" s="225"/>
      <c r="F2919" s="1022">
        <v>42560</v>
      </c>
      <c r="G2919" s="1147" t="s">
        <v>7211</v>
      </c>
      <c r="H2919" s="1212">
        <v>1950</v>
      </c>
      <c r="I2919" s="2"/>
      <c r="J2919" s="642"/>
      <c r="K2919" s="675"/>
      <c r="L2919" s="645"/>
      <c r="M2919" s="1003"/>
    </row>
    <row r="2920" spans="2:13" hidden="1" outlineLevel="1">
      <c r="B2920" s="50"/>
      <c r="C2920" s="50"/>
      <c r="D2920" s="50"/>
      <c r="E2920" s="225" t="s">
        <v>3117</v>
      </c>
      <c r="F2920" s="763">
        <v>42562</v>
      </c>
      <c r="G2920" s="764" t="s">
        <v>7042</v>
      </c>
      <c r="H2920" s="1207">
        <v>483</v>
      </c>
      <c r="I2920" s="2" t="s">
        <v>7212</v>
      </c>
      <c r="J2920" s="642"/>
      <c r="K2920" s="675"/>
      <c r="L2920" s="645"/>
      <c r="M2920" s="1003"/>
    </row>
    <row r="2921" spans="2:13" ht="15.75" hidden="1" customHeight="1" outlineLevel="1">
      <c r="B2921" s="50"/>
      <c r="C2921" s="50"/>
      <c r="D2921" s="50"/>
      <c r="E2921" s="225" t="s">
        <v>3117</v>
      </c>
      <c r="F2921" s="763">
        <v>42562</v>
      </c>
      <c r="G2921" s="764" t="s">
        <v>7044</v>
      </c>
      <c r="H2921" s="1207">
        <f>H2920*1.8%</f>
        <v>8.6940000000000008</v>
      </c>
      <c r="I2921" s="2" t="s">
        <v>7212</v>
      </c>
      <c r="J2921" s="642"/>
      <c r="K2921" s="675"/>
      <c r="L2921" s="645"/>
      <c r="M2921" s="1003"/>
    </row>
    <row r="2922" spans="2:13" ht="15.75" hidden="1" customHeight="1" outlineLevel="1">
      <c r="B2922" s="50"/>
      <c r="C2922" s="50"/>
      <c r="D2922" s="50"/>
      <c r="E2922" s="225"/>
      <c r="F2922" s="1214">
        <v>42564</v>
      </c>
      <c r="G2922" s="1215" t="s">
        <v>1156</v>
      </c>
      <c r="H2922" s="1159">
        <v>288</v>
      </c>
      <c r="I2922" s="2"/>
      <c r="J2922" s="642"/>
      <c r="K2922" s="675"/>
      <c r="L2922" s="645"/>
      <c r="M2922" s="1003"/>
    </row>
    <row r="2923" spans="2:13" ht="15.75" hidden="1" customHeight="1" outlineLevel="1">
      <c r="B2923" s="50"/>
      <c r="C2923" s="50"/>
      <c r="D2923" s="50"/>
      <c r="E2923" s="225"/>
      <c r="F2923" s="1022">
        <v>42564</v>
      </c>
      <c r="G2923" s="1147" t="s">
        <v>247</v>
      </c>
      <c r="H2923" s="1212">
        <v>602.4</v>
      </c>
      <c r="I2923" s="2"/>
      <c r="J2923" s="642"/>
      <c r="K2923" s="675"/>
      <c r="L2923" s="645"/>
      <c r="M2923" s="1003"/>
    </row>
    <row r="2924" spans="2:13" ht="15.75" hidden="1" customHeight="1" outlineLevel="1">
      <c r="B2924" s="50"/>
      <c r="C2924" s="50"/>
      <c r="D2924" s="50"/>
      <c r="E2924" s="225"/>
      <c r="F2924" s="1216">
        <v>42565</v>
      </c>
      <c r="G2924" s="1217" t="s">
        <v>7216</v>
      </c>
      <c r="H2924" s="1218">
        <v>2850</v>
      </c>
      <c r="I2924" s="2"/>
      <c r="J2924" s="642"/>
      <c r="K2924" s="675"/>
      <c r="L2924" s="645"/>
      <c r="M2924" s="1003"/>
    </row>
    <row r="2925" spans="2:13" ht="15" hidden="1" customHeight="1" outlineLevel="1">
      <c r="B2925" s="50"/>
      <c r="C2925" s="50"/>
      <c r="D2925" s="50"/>
      <c r="F2925" s="1216">
        <v>42566</v>
      </c>
      <c r="G2925" s="1217" t="s">
        <v>7051</v>
      </c>
      <c r="H2925" s="1218">
        <v>896</v>
      </c>
      <c r="I2925" s="2"/>
      <c r="J2925" s="319"/>
      <c r="K2925" s="319"/>
      <c r="L2925" s="319"/>
      <c r="M2925" s="50"/>
    </row>
    <row r="2926" spans="2:13" hidden="1" outlineLevel="1">
      <c r="B2926" s="50"/>
      <c r="C2926" s="50"/>
      <c r="D2926" s="50"/>
      <c r="F2926" s="1216">
        <v>42573</v>
      </c>
      <c r="G2926" s="1217" t="s">
        <v>7246</v>
      </c>
      <c r="H2926" s="1218">
        <v>5.48</v>
      </c>
      <c r="I2926" s="2"/>
      <c r="J2926" s="319"/>
      <c r="K2926" s="319"/>
      <c r="L2926" s="319"/>
      <c r="M2926" s="50"/>
    </row>
    <row r="2927" spans="2:13" ht="15" hidden="1" customHeight="1" outlineLevel="1">
      <c r="B2927" s="50"/>
      <c r="C2927" s="50"/>
      <c r="D2927" s="50"/>
      <c r="F2927" s="646"/>
      <c r="G2927" s="684"/>
      <c r="H2927" s="657"/>
      <c r="I2927" s="2"/>
      <c r="J2927" s="319"/>
      <c r="K2927" s="319"/>
      <c r="L2927" s="319"/>
      <c r="M2927" s="50"/>
    </row>
    <row r="2928" spans="2:13" ht="15" hidden="1" customHeight="1" outlineLevel="1">
      <c r="B2928" s="83"/>
      <c r="C2928" s="83" t="s">
        <v>195</v>
      </c>
      <c r="D2928" s="84">
        <f>SUM(D2896:D2920)</f>
        <v>0</v>
      </c>
      <c r="F2928" s="311"/>
      <c r="G2928" s="538" t="s">
        <v>195</v>
      </c>
      <c r="H2928" s="57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7158</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27">
        <v>351</v>
      </c>
      <c r="C2932" s="227">
        <v>215</v>
      </c>
      <c r="D2932" s="227">
        <f>D2928</f>
        <v>0</v>
      </c>
      <c r="E2932" s="227">
        <f>B2932+C2932-D2932</f>
        <v>566</v>
      </c>
      <c r="H2932" s="13"/>
      <c r="I2932" s="13"/>
      <c r="L2932" s="13"/>
    </row>
    <row r="2933" spans="2:15" ht="15" hidden="1" customHeight="1" outlineLevel="1">
      <c r="G2933" s="630" t="s">
        <v>4080</v>
      </c>
      <c r="H2933" s="631">
        <f>H2897+H2898+H2899+H2900</f>
        <v>2021.04</v>
      </c>
      <c r="L2933" s="2"/>
      <c r="M2933" s="2"/>
    </row>
    <row r="2934" spans="2:15" ht="15" hidden="1" customHeight="1" outlineLevel="1">
      <c r="G2934" s="300" t="s">
        <v>4081</v>
      </c>
      <c r="H2934" s="632">
        <f>H2903+H2904+H2910+H2916+H2917+H2919+H2923</f>
        <v>10746.4</v>
      </c>
    </row>
    <row r="2935" spans="2:15" ht="15" hidden="1" customHeight="1" outlineLevel="1">
      <c r="B2935" s="200"/>
      <c r="G2935" s="696" t="s">
        <v>3905</v>
      </c>
      <c r="H2935" s="701">
        <v>0</v>
      </c>
      <c r="L2935" s="2"/>
    </row>
    <row r="2936" spans="2:15" ht="15" hidden="1" customHeight="1" outlineLevel="1">
      <c r="B2936" s="200"/>
      <c r="G2936" s="1205" t="s">
        <v>18</v>
      </c>
      <c r="H2936" s="983">
        <f>H2906+H2907</f>
        <v>513</v>
      </c>
      <c r="L2936" s="2"/>
    </row>
    <row r="2937" spans="2:15" ht="15" hidden="1" customHeight="1" outlineLevel="1">
      <c r="B2937" s="200"/>
      <c r="G2937" s="978" t="s">
        <v>5497</v>
      </c>
      <c r="H2937" s="979">
        <v>0</v>
      </c>
    </row>
    <row r="2938" spans="2:15" ht="15" hidden="1" customHeight="1" outlineLevel="1">
      <c r="G2938" s="640" t="s">
        <v>132</v>
      </c>
      <c r="H2938" s="641">
        <f>H2902+H2918</f>
        <v>1350</v>
      </c>
    </row>
    <row r="2939" spans="2:15" ht="15" hidden="1" customHeight="1" outlineLevel="1">
      <c r="G2939" s="204" t="s">
        <v>4287</v>
      </c>
      <c r="H2939" s="225">
        <f>H2908+H2909+H2911+H2912+H2913+H2914+H2920+H2921</f>
        <v>2068.576</v>
      </c>
    </row>
    <row r="2940" spans="2:15" ht="15" hidden="1" customHeight="1" outlineLevel="1">
      <c r="G2940" s="659" t="s">
        <v>48</v>
      </c>
      <c r="H2940" s="660">
        <f>H2922</f>
        <v>288</v>
      </c>
      <c r="I2940" s="2"/>
    </row>
    <row r="2941" spans="2:15" ht="15" hidden="1" customHeight="1" outlineLevel="1">
      <c r="G2941" s="182" t="s">
        <v>4424</v>
      </c>
      <c r="H2941" s="210">
        <f>H2901+H2925</f>
        <v>1936</v>
      </c>
      <c r="I2941" s="2"/>
    </row>
    <row r="2942" spans="2:15" ht="15" hidden="1" customHeight="1" outlineLevel="1">
      <c r="G2942" s="1068" t="s">
        <v>5935</v>
      </c>
      <c r="H2942" s="210">
        <f>H2926</f>
        <v>5.48</v>
      </c>
      <c r="I2942" s="2"/>
    </row>
    <row r="2943" spans="2:15" ht="15" hidden="1" customHeight="1" outlineLevel="1">
      <c r="G2943" s="654" t="s">
        <v>5126</v>
      </c>
      <c r="H2943" s="655">
        <f>H2905+H2915+H2924</f>
        <v>6555</v>
      </c>
    </row>
    <row r="2944" spans="2:15" ht="15" hidden="1" customHeight="1" outlineLevel="1">
      <c r="H2944" s="2">
        <f>SUM(H2933:H2943)</f>
        <v>25483.495999999999</v>
      </c>
      <c r="I2944" s="2"/>
      <c r="J2944" s="13"/>
    </row>
    <row r="2945" spans="2:17" collapsed="1"/>
    <row r="2946" spans="2:17" ht="18.75">
      <c r="B2946" s="2479" t="s">
        <v>7327</v>
      </c>
      <c r="C2946" s="2479"/>
      <c r="D2946" s="2479"/>
      <c r="E2946" s="2479"/>
      <c r="F2946" s="2479"/>
      <c r="G2946" s="2479"/>
      <c r="H2946" s="2479"/>
      <c r="I2946" s="2479"/>
      <c r="J2946" s="2479"/>
      <c r="K2946" s="2479"/>
      <c r="L2946" s="2479"/>
      <c r="M2946" s="2479"/>
    </row>
    <row r="2947" spans="2:17" hidden="1" outlineLevel="1">
      <c r="B2947" s="50" t="s">
        <v>115</v>
      </c>
      <c r="C2947" s="119" t="s">
        <v>2650</v>
      </c>
      <c r="D2947" s="50" t="s">
        <v>2651</v>
      </c>
      <c r="F2947" s="2474" t="s">
        <v>4608</v>
      </c>
      <c r="G2947" s="2476"/>
      <c r="H2947" s="2474"/>
      <c r="J2947" s="2474" t="s">
        <v>1026</v>
      </c>
      <c r="K2947" s="2474"/>
      <c r="L2947" s="2474"/>
      <c r="M2947" s="105"/>
    </row>
    <row r="2948" spans="2:17" hidden="1" outlineLevel="1">
      <c r="B2948" s="327" t="s">
        <v>7383</v>
      </c>
      <c r="C2948" s="388" t="s">
        <v>7384</v>
      </c>
      <c r="D2948" s="196">
        <v>7237</v>
      </c>
      <c r="F2948" s="735" t="s">
        <v>115</v>
      </c>
      <c r="G2948" s="628" t="s">
        <v>116</v>
      </c>
      <c r="H2948" s="739" t="s">
        <v>4</v>
      </c>
      <c r="J2948" s="103" t="s">
        <v>115</v>
      </c>
      <c r="K2948" s="104" t="s">
        <v>116</v>
      </c>
      <c r="L2948" s="105" t="s">
        <v>4</v>
      </c>
      <c r="M2948" s="105"/>
      <c r="N2948" s="842"/>
      <c r="O2948" s="1200"/>
      <c r="P2948" s="1200"/>
    </row>
    <row r="2949" spans="2:17" hidden="1" outlineLevel="1">
      <c r="B2949" s="50"/>
      <c r="C2949" s="50"/>
      <c r="D2949" s="50"/>
      <c r="F2949" s="505" t="s">
        <v>7245</v>
      </c>
      <c r="G2949" s="686" t="s">
        <v>7244</v>
      </c>
      <c r="H2949" s="541">
        <v>1000</v>
      </c>
      <c r="I2949" s="399"/>
      <c r="J2949" s="689" t="s">
        <v>7324</v>
      </c>
      <c r="K2949" s="378" t="s">
        <v>7322</v>
      </c>
      <c r="L2949" s="540">
        <v>2533</v>
      </c>
      <c r="M2949" s="540"/>
      <c r="N2949" s="86"/>
      <c r="Q2949" s="86"/>
    </row>
    <row r="2950" spans="2:17" hidden="1" outlineLevel="1">
      <c r="B2950" s="50"/>
      <c r="C2950" s="50"/>
      <c r="D2950" s="50"/>
      <c r="F2950" s="505" t="s">
        <v>7245</v>
      </c>
      <c r="G2950" s="1157" t="s">
        <v>7246</v>
      </c>
      <c r="H2950" s="541">
        <v>150</v>
      </c>
      <c r="I2950" s="399"/>
      <c r="J2950" s="689" t="s">
        <v>7325</v>
      </c>
      <c r="K2950" s="378" t="s">
        <v>7323</v>
      </c>
      <c r="L2950" s="540">
        <v>1000</v>
      </c>
      <c r="M2950" s="105"/>
      <c r="N2950" s="86"/>
      <c r="Q2950" s="86"/>
    </row>
    <row r="2951" spans="2:17" hidden="1" outlineLevel="1">
      <c r="B2951" s="50"/>
      <c r="C2951" s="50"/>
      <c r="D2951" s="50"/>
      <c r="F2951" s="505"/>
      <c r="G2951" s="686"/>
      <c r="H2951" s="541"/>
      <c r="I2951" s="225"/>
      <c r="J2951" s="50"/>
      <c r="K2951" s="50"/>
      <c r="L2951" s="50"/>
      <c r="M2951" s="50"/>
    </row>
    <row r="2952" spans="2:17" hidden="1" outlineLevel="1">
      <c r="B2952" s="50"/>
      <c r="C2952" s="50"/>
      <c r="D2952" s="50"/>
      <c r="F2952" s="505"/>
      <c r="G2952" s="686"/>
      <c r="H2952" s="541"/>
      <c r="I2952" s="225"/>
      <c r="J2952" s="50"/>
      <c r="K2952" s="50"/>
      <c r="L2952" s="50"/>
      <c r="M2952" s="50"/>
    </row>
    <row r="2953" spans="2:17" hidden="1" outlineLevel="1">
      <c r="B2953" s="83"/>
      <c r="C2953" s="83" t="s">
        <v>195</v>
      </c>
      <c r="D2953" s="84">
        <f>SUM(D2948:D2950)</f>
        <v>7237</v>
      </c>
      <c r="F2953" s="311"/>
      <c r="G2953" s="538" t="s">
        <v>195</v>
      </c>
      <c r="H2953" s="578">
        <f>SUM(H2949:H2950)</f>
        <v>1150</v>
      </c>
      <c r="I2953" s="225"/>
      <c r="J2953" s="83"/>
      <c r="K2953" s="83" t="s">
        <v>195</v>
      </c>
      <c r="L2953" s="84">
        <f>SUM(L2949:L2950)</f>
        <v>3533</v>
      </c>
      <c r="M2953" s="48">
        <f>SUM(M2949:M2950)</f>
        <v>0</v>
      </c>
    </row>
    <row r="2954" spans="2:17" hidden="1" outlineLevel="1">
      <c r="H2954" s="2"/>
      <c r="I2954" s="225"/>
    </row>
    <row r="2955" spans="2:17" ht="15.75" hidden="1" outlineLevel="1" thickBot="1">
      <c r="B2955" s="97" t="s">
        <v>7158</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7326</v>
      </c>
      <c r="L2956" s="2"/>
      <c r="M2956" s="2"/>
      <c r="N2956" s="2"/>
    </row>
    <row r="2957" spans="2:17" hidden="1" outlineLevel="1">
      <c r="B2957" s="954">
        <v>6238</v>
      </c>
      <c r="C2957" s="227">
        <v>1000</v>
      </c>
      <c r="D2957" s="227">
        <f>D2953</f>
        <v>7237</v>
      </c>
      <c r="E2957" s="227">
        <f>B2957+C2957-D2957</f>
        <v>1</v>
      </c>
      <c r="H2957" s="13"/>
      <c r="I2957" s="13"/>
      <c r="K2957" s="1" t="s">
        <v>7360</v>
      </c>
      <c r="L2957" s="13"/>
    </row>
    <row r="2958" spans="2:17" hidden="1" outlineLevel="1">
      <c r="G2958" s="630" t="s">
        <v>4080</v>
      </c>
      <c r="H2958" s="631">
        <v>0</v>
      </c>
      <c r="I2958" s="13"/>
    </row>
    <row r="2959" spans="2:17" hidden="1" outlineLevel="1">
      <c r="G2959" s="300" t="s">
        <v>4081</v>
      </c>
      <c r="H2959" s="632">
        <v>0</v>
      </c>
      <c r="I2959" s="13"/>
      <c r="K2959" s="1" t="s">
        <v>7361</v>
      </c>
    </row>
    <row r="2960" spans="2:17" hidden="1" outlineLevel="1">
      <c r="C2960" s="1" t="s">
        <v>7231</v>
      </c>
      <c r="E2960" s="1">
        <v>7237</v>
      </c>
      <c r="G2960" s="941" t="s">
        <v>5566</v>
      </c>
      <c r="H2960" s="942">
        <v>0</v>
      </c>
    </row>
    <row r="2961" spans="2:16" hidden="1" outlineLevel="1">
      <c r="C2961" s="1" t="s">
        <v>7232</v>
      </c>
      <c r="E2961" s="1">
        <v>2533</v>
      </c>
      <c r="G2961" s="654" t="s">
        <v>3905</v>
      </c>
      <c r="H2961" s="655">
        <v>0</v>
      </c>
      <c r="K2961" s="1" t="s">
        <v>7362</v>
      </c>
    </row>
    <row r="2962" spans="2:16" hidden="1" outlineLevel="1">
      <c r="C2962" s="1220" t="s">
        <v>7234</v>
      </c>
      <c r="G2962" s="978" t="s">
        <v>5497</v>
      </c>
      <c r="H2962" s="979">
        <v>0</v>
      </c>
    </row>
    <row r="2963" spans="2:16" hidden="1" outlineLevel="1">
      <c r="C2963" s="1" t="s">
        <v>7233</v>
      </c>
      <c r="E2963" s="1">
        <v>160</v>
      </c>
      <c r="G2963" s="640" t="s">
        <v>132</v>
      </c>
      <c r="H2963" s="641">
        <v>0</v>
      </c>
    </row>
    <row r="2964" spans="2:16" hidden="1" outlineLevel="1">
      <c r="C2964" s="1220" t="s">
        <v>7235</v>
      </c>
      <c r="E2964" s="1">
        <f>E2961+E2963</f>
        <v>2693</v>
      </c>
      <c r="G2964" s="204" t="s">
        <v>4287</v>
      </c>
      <c r="H2964" s="225">
        <v>0</v>
      </c>
    </row>
    <row r="2965" spans="2:16" ht="30" hidden="1" outlineLevel="1">
      <c r="C2965" s="205" t="s">
        <v>7236</v>
      </c>
      <c r="G2965" s="659" t="s">
        <v>48</v>
      </c>
      <c r="H2965" s="660">
        <v>0</v>
      </c>
      <c r="I2965" s="2"/>
    </row>
    <row r="2966" spans="2:16" ht="45" hidden="1" outlineLevel="1">
      <c r="C2966" s="205" t="s">
        <v>7237</v>
      </c>
      <c r="E2966" s="1">
        <v>2693</v>
      </c>
      <c r="G2966" s="182" t="s">
        <v>4424</v>
      </c>
      <c r="H2966" s="210">
        <v>0</v>
      </c>
      <c r="I2966" s="2"/>
    </row>
    <row r="2967" spans="2:16" hidden="1" outlineLevel="1">
      <c r="G2967" s="1068" t="s">
        <v>5935</v>
      </c>
      <c r="H2967" s="210">
        <v>0</v>
      </c>
      <c r="I2967" s="2"/>
    </row>
    <row r="2968" spans="2:16" hidden="1" outlineLevel="1">
      <c r="G2968" s="654" t="s">
        <v>2856</v>
      </c>
      <c r="H2968" s="655">
        <v>0</v>
      </c>
    </row>
    <row r="2969" spans="2:16" hidden="1" outlineLevel="1">
      <c r="H2969" s="2">
        <f>SUM(H2958:H2968)</f>
        <v>0</v>
      </c>
      <c r="I2969" s="2"/>
    </row>
    <row r="2970" spans="2:16" collapsed="1"/>
    <row r="2971" spans="2:16">
      <c r="B2971" s="2475" t="s">
        <v>7247</v>
      </c>
      <c r="C2971" s="2475"/>
      <c r="D2971" s="2475"/>
      <c r="E2971" s="2475"/>
      <c r="F2971" s="2475"/>
      <c r="G2971" s="2475"/>
      <c r="H2971" s="2475"/>
      <c r="I2971" s="2475"/>
      <c r="J2971" s="2475"/>
      <c r="K2971" s="2475"/>
      <c r="L2971" s="2475"/>
      <c r="M2971" s="2475"/>
    </row>
    <row r="2972" spans="2:16" ht="15" hidden="1" customHeight="1" outlineLevel="1">
      <c r="B2972" s="268" t="s">
        <v>115</v>
      </c>
      <c r="C2972" s="997" t="s">
        <v>2650</v>
      </c>
      <c r="D2972" s="268" t="s">
        <v>2651</v>
      </c>
      <c r="F2972" s="2474" t="s">
        <v>1007</v>
      </c>
      <c r="G2972" s="2476"/>
      <c r="H2972" s="2474"/>
      <c r="J2972" s="2474" t="s">
        <v>1026</v>
      </c>
      <c r="K2972" s="2474"/>
      <c r="L2972" s="2474"/>
      <c r="M2972" s="105"/>
    </row>
    <row r="2973" spans="2:16" ht="15" hidden="1" customHeight="1" outlineLevel="1">
      <c r="B2973" s="681"/>
      <c r="C2973" s="682"/>
      <c r="D2973" s="1071"/>
      <c r="F2973" s="735" t="s">
        <v>115</v>
      </c>
      <c r="G2973" s="955" t="s">
        <v>116</v>
      </c>
      <c r="H2973" s="739" t="s">
        <v>4</v>
      </c>
      <c r="J2973" s="627" t="s">
        <v>115</v>
      </c>
      <c r="K2973" s="104" t="s">
        <v>116</v>
      </c>
      <c r="L2973" s="899" t="s">
        <v>4</v>
      </c>
      <c r="M2973" s="105"/>
      <c r="N2973" s="842"/>
      <c r="O2973" s="1219"/>
      <c r="P2973" s="1219"/>
    </row>
    <row r="2974" spans="2:16" ht="15" hidden="1" customHeight="1" outlineLevel="1">
      <c r="B2974" s="681"/>
      <c r="C2974" s="682"/>
      <c r="D2974" s="645"/>
      <c r="F2974" s="894">
        <v>42576</v>
      </c>
      <c r="G2974" s="760" t="s">
        <v>2011</v>
      </c>
      <c r="H2974" s="761">
        <v>17537</v>
      </c>
      <c r="J2974" s="811">
        <v>42611</v>
      </c>
      <c r="K2974" s="812" t="s">
        <v>5936</v>
      </c>
      <c r="L2974" s="820">
        <v>27992.27</v>
      </c>
      <c r="M2974" s="365"/>
      <c r="N2974" s="86"/>
    </row>
    <row r="2975" spans="2:16" ht="15" hidden="1" customHeight="1" outlineLevel="1">
      <c r="B2975" s="50"/>
      <c r="C2975" s="50"/>
      <c r="D2975" s="50"/>
      <c r="F2975" s="681">
        <v>42589</v>
      </c>
      <c r="G2975" s="682" t="s">
        <v>1074</v>
      </c>
      <c r="H2975" s="645">
        <v>600</v>
      </c>
      <c r="J2975" s="327"/>
      <c r="K2975" s="378"/>
      <c r="L2975" s="378"/>
      <c r="M2975" s="365"/>
      <c r="N2975" s="86"/>
    </row>
    <row r="2976" spans="2:16" ht="15" hidden="1" customHeight="1" outlineLevel="1">
      <c r="B2976" s="50"/>
      <c r="C2976" s="50"/>
      <c r="D2976" s="50"/>
      <c r="F2976" s="681">
        <v>42594</v>
      </c>
      <c r="G2976" s="682" t="s">
        <v>1074</v>
      </c>
      <c r="H2976" s="645">
        <v>2260.27</v>
      </c>
      <c r="J2976" s="285"/>
      <c r="K2976" s="378"/>
      <c r="L2976" s="378"/>
      <c r="M2976" s="365"/>
      <c r="N2976" s="86"/>
    </row>
    <row r="2977" spans="2:15" ht="15" hidden="1" customHeight="1" outlineLevel="1">
      <c r="B2977" s="50"/>
      <c r="C2977" s="50"/>
      <c r="D2977" s="50"/>
      <c r="F2977" s="897">
        <v>42594</v>
      </c>
      <c r="G2977" s="782" t="s">
        <v>7368</v>
      </c>
      <c r="H2977" s="882">
        <v>2230</v>
      </c>
      <c r="J2977" s="327"/>
      <c r="K2977" s="378"/>
      <c r="L2977" s="378"/>
      <c r="M2977" s="365"/>
      <c r="N2977" s="86"/>
    </row>
    <row r="2978" spans="2:15" hidden="1" outlineLevel="1">
      <c r="B2978" s="50"/>
      <c r="C2978" s="50"/>
      <c r="D2978" s="50"/>
      <c r="F2978" s="1255">
        <v>42596</v>
      </c>
      <c r="G2978" s="1256" t="s">
        <v>247</v>
      </c>
      <c r="H2978" s="1257">
        <v>108</v>
      </c>
      <c r="I2978" s="2"/>
      <c r="J2978" s="327"/>
      <c r="K2978" s="378"/>
      <c r="L2978" s="378"/>
      <c r="M2978" s="365"/>
      <c r="N2978" s="86"/>
    </row>
    <row r="2979" spans="2:15" hidden="1" outlineLevel="1">
      <c r="B2979" s="50"/>
      <c r="C2979" s="50"/>
      <c r="D2979" s="50"/>
      <c r="F2979" s="1255">
        <v>42596</v>
      </c>
      <c r="G2979" s="1256" t="s">
        <v>247</v>
      </c>
      <c r="H2979" s="1257">
        <v>1707</v>
      </c>
      <c r="I2979" s="2"/>
      <c r="J2979" s="327"/>
      <c r="K2979" s="378"/>
      <c r="L2979" s="378"/>
      <c r="M2979" s="316"/>
    </row>
    <row r="2980" spans="2:15" hidden="1" outlineLevel="1">
      <c r="B2980" s="50"/>
      <c r="C2980" s="50"/>
      <c r="D2980" s="50"/>
      <c r="F2980" s="651">
        <v>42597</v>
      </c>
      <c r="G2980" s="1082" t="s">
        <v>7371</v>
      </c>
      <c r="H2980" s="1020">
        <v>450</v>
      </c>
      <c r="I2980" s="2"/>
      <c r="J2980" s="285"/>
      <c r="K2980" s="378"/>
      <c r="L2980" s="378"/>
      <c r="M2980" s="365"/>
    </row>
    <row r="2981" spans="2:15" hidden="1" outlineLevel="1">
      <c r="B2981" s="50"/>
      <c r="C2981" s="50"/>
      <c r="D2981" s="50"/>
      <c r="E2981" s="205"/>
      <c r="F2981" s="651">
        <v>42597</v>
      </c>
      <c r="G2981" s="1082" t="s">
        <v>7371</v>
      </c>
      <c r="H2981" s="1020">
        <v>1000</v>
      </c>
      <c r="I2981" s="2"/>
      <c r="J2981" s="285"/>
      <c r="K2981" s="378"/>
      <c r="L2981" s="378"/>
      <c r="M2981" s="365"/>
    </row>
    <row r="2982" spans="2:15" hidden="1" outlineLevel="1">
      <c r="B2982" s="50"/>
      <c r="C2982" s="50"/>
      <c r="D2982" s="50"/>
      <c r="F2982" s="651">
        <v>42597</v>
      </c>
      <c r="G2982" s="1082" t="s">
        <v>7216</v>
      </c>
      <c r="H2982" s="1020">
        <v>2100</v>
      </c>
      <c r="I2982" s="2"/>
      <c r="J2982" s="285"/>
      <c r="K2982" s="378"/>
      <c r="L2982" s="378"/>
      <c r="M2982" s="365"/>
    </row>
    <row r="2983" spans="2:15" ht="15" hidden="1" customHeight="1" outlineLevel="1">
      <c r="B2983" s="50"/>
      <c r="C2983" s="50"/>
      <c r="D2983" s="50"/>
      <c r="F2983" s="646"/>
      <c r="G2983" s="684"/>
      <c r="H2983" s="657"/>
      <c r="I2983" s="2"/>
      <c r="J2983" s="319"/>
      <c r="K2983" s="319"/>
      <c r="L2983" s="319"/>
      <c r="M2983" s="50"/>
    </row>
    <row r="2984" spans="2:15" ht="15" hidden="1" customHeight="1" outlineLevel="1">
      <c r="B2984" s="83"/>
      <c r="C2984" s="83" t="s">
        <v>195</v>
      </c>
      <c r="D2984" s="84">
        <f>SUM(D2973:D2982)</f>
        <v>0</v>
      </c>
      <c r="F2984" s="311"/>
      <c r="G2984" s="538" t="s">
        <v>195</v>
      </c>
      <c r="H2984" s="57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7248</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27">
        <v>566</v>
      </c>
      <c r="C2988" s="227">
        <v>256</v>
      </c>
      <c r="D2988" s="227">
        <f>D2984</f>
        <v>0</v>
      </c>
      <c r="E2988" s="227">
        <f>B2988+C2988-D2988</f>
        <v>822</v>
      </c>
      <c r="H2988" s="13"/>
      <c r="I2988" s="13"/>
      <c r="L2988" s="13"/>
    </row>
    <row r="2989" spans="2:15" ht="15" hidden="1" customHeight="1" outlineLevel="1">
      <c r="G2989" s="630" t="s">
        <v>4080</v>
      </c>
      <c r="H2989" s="631">
        <v>0</v>
      </c>
      <c r="L2989" s="2"/>
      <c r="M2989" s="2"/>
    </row>
    <row r="2990" spans="2:15" ht="15" hidden="1" customHeight="1" outlineLevel="1">
      <c r="G2990" s="300" t="s">
        <v>7263</v>
      </c>
      <c r="H2990" s="632">
        <f>H2974</f>
        <v>17537</v>
      </c>
      <c r="L2990" s="2"/>
      <c r="M2990" s="2"/>
    </row>
    <row r="2991" spans="2:15" ht="15" hidden="1" customHeight="1" outlineLevel="1">
      <c r="G2991" s="1234" t="s">
        <v>4081</v>
      </c>
      <c r="H2991" s="1235">
        <f>H2978+H2979</f>
        <v>1815</v>
      </c>
    </row>
    <row r="2992" spans="2:15" ht="15" hidden="1" customHeight="1" outlineLevel="1">
      <c r="B2992" s="200"/>
      <c r="G2992" s="696" t="s">
        <v>3905</v>
      </c>
      <c r="H2992" s="701">
        <v>0</v>
      </c>
      <c r="L2992" s="2"/>
    </row>
    <row r="2993" spans="2:17" ht="15" hidden="1" customHeight="1" outlineLevel="1">
      <c r="B2993" s="200"/>
      <c r="G2993" s="1205" t="s">
        <v>18</v>
      </c>
      <c r="H2993" s="983">
        <v>0</v>
      </c>
      <c r="L2993" s="2"/>
    </row>
    <row r="2994" spans="2:17" ht="15" hidden="1" customHeight="1" outlineLevel="1">
      <c r="B2994" s="200"/>
      <c r="G2994" s="978" t="s">
        <v>5497</v>
      </c>
      <c r="H2994" s="979">
        <v>0</v>
      </c>
    </row>
    <row r="2995" spans="2:17" ht="15" hidden="1" customHeight="1" outlineLevel="1">
      <c r="G2995" s="640" t="s">
        <v>132</v>
      </c>
      <c r="H2995" s="641">
        <f>H2975+H2976</f>
        <v>2860.27</v>
      </c>
    </row>
    <row r="2996" spans="2:17" ht="15" hidden="1" customHeight="1" outlineLevel="1">
      <c r="G2996" s="204" t="s">
        <v>4287</v>
      </c>
      <c r="H2996" s="225">
        <v>0</v>
      </c>
    </row>
    <row r="2997" spans="2:17" ht="15" hidden="1" customHeight="1" outlineLevel="1">
      <c r="G2997" s="659" t="s">
        <v>48</v>
      </c>
      <c r="H2997" s="660">
        <v>0</v>
      </c>
      <c r="I2997" s="2"/>
    </row>
    <row r="2998" spans="2:17" ht="15" hidden="1" customHeight="1" outlineLevel="1">
      <c r="G2998" s="182" t="s">
        <v>4424</v>
      </c>
      <c r="H2998" s="210">
        <f>H2977</f>
        <v>2230</v>
      </c>
      <c r="I2998" s="2"/>
    </row>
    <row r="2999" spans="2:17" ht="15" hidden="1" customHeight="1" outlineLevel="1">
      <c r="G2999" s="1068" t="s">
        <v>5935</v>
      </c>
      <c r="H2999" s="210">
        <v>0</v>
      </c>
      <c r="I2999" s="2"/>
    </row>
    <row r="3000" spans="2:17" ht="15" hidden="1" customHeight="1" outlineLevel="1">
      <c r="G3000" s="654" t="s">
        <v>5126</v>
      </c>
      <c r="H3000" s="655">
        <f>H2980+H2981+H2982</f>
        <v>3550</v>
      </c>
    </row>
    <row r="3001" spans="2:17" ht="15" hidden="1" customHeight="1" outlineLevel="1">
      <c r="H3001" s="2">
        <f>SUM(H2989:H3000)</f>
        <v>27992.27</v>
      </c>
      <c r="I3001" s="2"/>
      <c r="J3001" s="13"/>
    </row>
    <row r="3002" spans="2:17" collapsed="1"/>
    <row r="3003" spans="2:17" ht="18.75">
      <c r="B3003" s="2479" t="s">
        <v>7328</v>
      </c>
      <c r="C3003" s="2479"/>
      <c r="D3003" s="2479"/>
      <c r="E3003" s="2479"/>
      <c r="F3003" s="2479"/>
      <c r="G3003" s="2479"/>
      <c r="H3003" s="2479"/>
      <c r="I3003" s="2479"/>
      <c r="J3003" s="2479"/>
      <c r="K3003" s="2479"/>
      <c r="L3003" s="2479"/>
      <c r="M3003" s="2479"/>
    </row>
    <row r="3004" spans="2:17" hidden="1" outlineLevel="1">
      <c r="B3004" s="50" t="s">
        <v>115</v>
      </c>
      <c r="C3004" s="119" t="s">
        <v>2650</v>
      </c>
      <c r="D3004" s="50" t="s">
        <v>2651</v>
      </c>
      <c r="F3004" s="2474" t="s">
        <v>4608</v>
      </c>
      <c r="G3004" s="2476"/>
      <c r="H3004" s="2474"/>
      <c r="J3004" s="2474" t="s">
        <v>1026</v>
      </c>
      <c r="K3004" s="2474"/>
      <c r="L3004" s="2474"/>
      <c r="M3004" s="105"/>
    </row>
    <row r="3005" spans="2:17" hidden="1" outlineLevel="1">
      <c r="B3005" s="327"/>
      <c r="C3005" s="379"/>
      <c r="D3005" s="241"/>
      <c r="F3005" s="735" t="s">
        <v>115</v>
      </c>
      <c r="G3005" s="628" t="s">
        <v>116</v>
      </c>
      <c r="H3005" s="739" t="s">
        <v>4</v>
      </c>
      <c r="J3005" s="103" t="s">
        <v>115</v>
      </c>
      <c r="K3005" s="104" t="s">
        <v>116</v>
      </c>
      <c r="L3005" s="105" t="s">
        <v>4</v>
      </c>
      <c r="M3005" s="105"/>
      <c r="N3005" s="842"/>
      <c r="O3005" s="1219"/>
      <c r="P3005" s="1219"/>
    </row>
    <row r="3006" spans="2:17" hidden="1" outlineLevel="1">
      <c r="B3006" s="50"/>
      <c r="C3006" s="50"/>
      <c r="D3006" s="50"/>
      <c r="F3006" s="505" t="s">
        <v>7245</v>
      </c>
      <c r="G3006" s="686" t="s">
        <v>7244</v>
      </c>
      <c r="H3006" s="541">
        <v>1000</v>
      </c>
      <c r="I3006" s="399"/>
      <c r="J3006" s="689" t="s">
        <v>7324</v>
      </c>
      <c r="K3006" s="378" t="s">
        <v>7322</v>
      </c>
      <c r="L3006" s="540">
        <v>2533</v>
      </c>
      <c r="M3006" s="540"/>
      <c r="N3006" s="86"/>
      <c r="Q3006" s="86"/>
    </row>
    <row r="3007" spans="2:17" hidden="1" outlineLevel="1">
      <c r="B3007" s="50"/>
      <c r="C3007" s="50"/>
      <c r="D3007" s="50"/>
      <c r="F3007" s="505" t="s">
        <v>7245</v>
      </c>
      <c r="G3007" s="1157" t="s">
        <v>7246</v>
      </c>
      <c r="H3007" s="541">
        <v>150</v>
      </c>
      <c r="I3007" s="399"/>
      <c r="J3007" s="689" t="s">
        <v>7325</v>
      </c>
      <c r="K3007" s="378" t="s">
        <v>7323</v>
      </c>
      <c r="L3007" s="540">
        <v>1000</v>
      </c>
      <c r="M3007" s="105"/>
      <c r="N3007" s="86"/>
      <c r="Q3007" s="86"/>
    </row>
    <row r="3008" spans="2:17" hidden="1" outlineLevel="1">
      <c r="B3008" s="50"/>
      <c r="C3008" s="50"/>
      <c r="D3008" s="50"/>
      <c r="F3008" s="505" t="s">
        <v>7514</v>
      </c>
      <c r="G3008" s="686" t="s">
        <v>7513</v>
      </c>
      <c r="H3008" s="541">
        <v>2533</v>
      </c>
      <c r="I3008" s="399"/>
      <c r="J3008" s="689" t="s">
        <v>7382</v>
      </c>
      <c r="K3008" s="378" t="s">
        <v>1208</v>
      </c>
      <c r="L3008" s="540">
        <v>150</v>
      </c>
      <c r="M3008" s="540"/>
      <c r="N3008" s="86"/>
      <c r="Q3008" s="86"/>
    </row>
    <row r="3009" spans="2:15" hidden="1" outlineLevel="1">
      <c r="B3009" s="50"/>
      <c r="C3009" s="50"/>
      <c r="D3009" s="50"/>
      <c r="F3009" s="505"/>
      <c r="G3009" s="686"/>
      <c r="H3009" s="541"/>
      <c r="I3009" s="225"/>
      <c r="J3009" s="50"/>
      <c r="K3009" s="50"/>
      <c r="L3009" s="50"/>
      <c r="M3009" s="50"/>
    </row>
    <row r="3010" spans="2:15" hidden="1" outlineLevel="1">
      <c r="B3010" s="83"/>
      <c r="C3010" s="83" t="s">
        <v>195</v>
      </c>
      <c r="D3010" s="84">
        <f>SUM(D3005:D3008)</f>
        <v>0</v>
      </c>
      <c r="F3010" s="311"/>
      <c r="G3010" s="538" t="s">
        <v>195</v>
      </c>
      <c r="H3010" s="578">
        <f>SUM(H3006:H3008)</f>
        <v>3683</v>
      </c>
      <c r="I3010" s="225"/>
      <c r="J3010" s="83"/>
      <c r="K3010" s="83" t="s">
        <v>195</v>
      </c>
      <c r="L3010" s="84">
        <f>SUM(L3006:L3008)</f>
        <v>3683</v>
      </c>
      <c r="M3010" s="48">
        <f>SUM(M3006:M3008)</f>
        <v>0</v>
      </c>
    </row>
    <row r="3011" spans="2:15" hidden="1" outlineLevel="1">
      <c r="H3011" s="2"/>
      <c r="I3011" s="225"/>
    </row>
    <row r="3012" spans="2:15" ht="15.75" hidden="1" outlineLevel="1" thickBot="1">
      <c r="B3012" s="97" t="s">
        <v>7248</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54">
        <v>1</v>
      </c>
      <c r="C3014" s="227">
        <v>0</v>
      </c>
      <c r="D3014" s="227">
        <f>D3010</f>
        <v>0</v>
      </c>
      <c r="E3014" s="227">
        <f>B3014+C3014-D3014</f>
        <v>1</v>
      </c>
      <c r="H3014" s="13"/>
      <c r="I3014" s="13"/>
      <c r="L3014" s="13"/>
    </row>
    <row r="3015" spans="2:15" hidden="1" outlineLevel="1">
      <c r="G3015" s="630" t="s">
        <v>4080</v>
      </c>
      <c r="H3015" s="631">
        <v>0</v>
      </c>
      <c r="I3015" s="13"/>
    </row>
    <row r="3016" spans="2:15" hidden="1" outlineLevel="1">
      <c r="G3016" s="300" t="s">
        <v>4081</v>
      </c>
      <c r="H3016" s="632">
        <v>0</v>
      </c>
      <c r="I3016" s="13"/>
    </row>
    <row r="3017" spans="2:15" hidden="1" outlineLevel="1">
      <c r="C3017" s="1" t="s">
        <v>7231</v>
      </c>
      <c r="E3017" s="1">
        <v>7238</v>
      </c>
      <c r="G3017" s="941" t="s">
        <v>5566</v>
      </c>
      <c r="H3017" s="942">
        <v>0</v>
      </c>
    </row>
    <row r="3018" spans="2:15" hidden="1" outlineLevel="1">
      <c r="C3018" s="1" t="s">
        <v>7232</v>
      </c>
      <c r="E3018" s="1">
        <v>2533</v>
      </c>
      <c r="G3018" s="654" t="s">
        <v>3905</v>
      </c>
      <c r="H3018" s="655">
        <v>0</v>
      </c>
      <c r="K3018" s="1" t="s">
        <v>7403</v>
      </c>
    </row>
    <row r="3019" spans="2:15" hidden="1" outlineLevel="1">
      <c r="C3019" s="1220" t="s">
        <v>7234</v>
      </c>
      <c r="G3019" s="978" t="s">
        <v>5497</v>
      </c>
      <c r="H3019" s="979">
        <v>0</v>
      </c>
      <c r="K3019" s="1" t="s">
        <v>7404</v>
      </c>
    </row>
    <row r="3020" spans="2:15" hidden="1" outlineLevel="1">
      <c r="C3020" s="1" t="s">
        <v>7233</v>
      </c>
      <c r="E3020" s="1">
        <v>160</v>
      </c>
      <c r="G3020" s="640" t="s">
        <v>132</v>
      </c>
      <c r="H3020" s="641">
        <v>0</v>
      </c>
      <c r="K3020" s="1" t="s">
        <v>7405</v>
      </c>
    </row>
    <row r="3021" spans="2:15" hidden="1" outlineLevel="1">
      <c r="C3021" s="1220" t="s">
        <v>7235</v>
      </c>
      <c r="E3021" s="1">
        <f>E3018+E3020</f>
        <v>2693</v>
      </c>
      <c r="G3021" s="204" t="s">
        <v>4287</v>
      </c>
      <c r="H3021" s="225">
        <v>0</v>
      </c>
      <c r="K3021" s="1" t="s">
        <v>7406</v>
      </c>
    </row>
    <row r="3022" spans="2:15" ht="30" hidden="1" outlineLevel="1">
      <c r="C3022" s="205" t="s">
        <v>7236</v>
      </c>
      <c r="G3022" s="659" t="s">
        <v>48</v>
      </c>
      <c r="H3022" s="660">
        <v>0</v>
      </c>
      <c r="I3022" s="2"/>
      <c r="K3022" s="1" t="s">
        <v>7434</v>
      </c>
      <c r="N3022" s="1" t="s">
        <v>7504</v>
      </c>
    </row>
    <row r="3023" spans="2:15" ht="45" hidden="1" outlineLevel="1">
      <c r="C3023" s="205" t="s">
        <v>7237</v>
      </c>
      <c r="E3023" s="1">
        <v>2693</v>
      </c>
      <c r="G3023" s="182" t="s">
        <v>4424</v>
      </c>
      <c r="H3023" s="210">
        <v>0</v>
      </c>
      <c r="I3023" s="2"/>
      <c r="K3023" s="1" t="s">
        <v>7433</v>
      </c>
      <c r="N3023" s="1" t="s">
        <v>7505</v>
      </c>
    </row>
    <row r="3024" spans="2:15" ht="30" hidden="1" outlineLevel="1">
      <c r="C3024" s="205" t="s">
        <v>7274</v>
      </c>
      <c r="E3024" s="205" t="s">
        <v>7275</v>
      </c>
      <c r="G3024" s="1068" t="s">
        <v>5935</v>
      </c>
      <c r="H3024" s="210">
        <v>0</v>
      </c>
      <c r="I3024" s="2"/>
      <c r="K3024" s="1" t="s">
        <v>7502</v>
      </c>
      <c r="N3024" s="1" t="s">
        <v>7506</v>
      </c>
    </row>
    <row r="3025" spans="2:16" hidden="1" outlineLevel="1">
      <c r="G3025" s="654" t="s">
        <v>2856</v>
      </c>
      <c r="H3025" s="655">
        <v>0</v>
      </c>
      <c r="K3025" s="1" t="s">
        <v>7503</v>
      </c>
    </row>
    <row r="3026" spans="2:16" ht="30" hidden="1" outlineLevel="1">
      <c r="C3026" s="205" t="s">
        <v>7295</v>
      </c>
      <c r="H3026" s="2">
        <f>SUM(H3015:H3025)</f>
        <v>0</v>
      </c>
      <c r="I3026" s="2"/>
      <c r="K3026" s="1285" t="s">
        <v>7515</v>
      </c>
    </row>
    <row r="3027" spans="2:16" collapsed="1"/>
    <row r="3028" spans="2:16">
      <c r="B3028" s="2475" t="s">
        <v>7385</v>
      </c>
      <c r="C3028" s="2475"/>
      <c r="D3028" s="2475"/>
      <c r="E3028" s="2475"/>
      <c r="F3028" s="2475"/>
      <c r="G3028" s="2475"/>
      <c r="H3028" s="2475"/>
      <c r="I3028" s="2475"/>
      <c r="J3028" s="2475"/>
      <c r="K3028" s="2475"/>
      <c r="L3028" s="2475"/>
      <c r="M3028" s="2475"/>
    </row>
    <row r="3029" spans="2:16" ht="15" hidden="1" customHeight="1" outlineLevel="1">
      <c r="B3029" s="268" t="s">
        <v>115</v>
      </c>
      <c r="C3029" s="997" t="s">
        <v>2650</v>
      </c>
      <c r="D3029" s="268" t="s">
        <v>2651</v>
      </c>
      <c r="F3029" s="2474" t="s">
        <v>1007</v>
      </c>
      <c r="G3029" s="2476"/>
      <c r="H3029" s="2474"/>
      <c r="J3029" s="2474" t="s">
        <v>1026</v>
      </c>
      <c r="K3029" s="2474"/>
      <c r="L3029" s="2474"/>
      <c r="M3029" s="105"/>
    </row>
    <row r="3030" spans="2:16" ht="15" hidden="1" customHeight="1" outlineLevel="1">
      <c r="B3030" s="681"/>
      <c r="C3030" s="682"/>
      <c r="D3030" s="1071"/>
      <c r="F3030" s="735" t="s">
        <v>115</v>
      </c>
      <c r="G3030" s="955" t="s">
        <v>116</v>
      </c>
      <c r="H3030" s="739" t="s">
        <v>4</v>
      </c>
      <c r="J3030" s="627" t="s">
        <v>115</v>
      </c>
      <c r="K3030" s="104" t="s">
        <v>116</v>
      </c>
      <c r="L3030" s="899" t="s">
        <v>4</v>
      </c>
      <c r="M3030" s="105"/>
      <c r="N3030" s="842"/>
      <c r="O3030" s="1259"/>
      <c r="P3030" s="1259"/>
    </row>
    <row r="3031" spans="2:16" ht="15" hidden="1" customHeight="1" outlineLevel="1">
      <c r="B3031" s="681"/>
      <c r="C3031" s="682"/>
      <c r="D3031" s="645"/>
      <c r="F3031" s="894">
        <v>42609</v>
      </c>
      <c r="G3031" s="760" t="s">
        <v>6992</v>
      </c>
      <c r="H3031" s="635">
        <v>4000</v>
      </c>
      <c r="J3031" s="327">
        <v>42627</v>
      </c>
      <c r="K3031" s="1056" t="s">
        <v>6063</v>
      </c>
      <c r="L3031" s="540">
        <v>220</v>
      </c>
      <c r="M3031" s="365"/>
      <c r="N3031" s="86"/>
    </row>
    <row r="3032" spans="2:16" ht="15" hidden="1" customHeight="1" outlineLevel="1">
      <c r="B3032" s="50"/>
      <c r="C3032" s="50"/>
      <c r="D3032" s="50"/>
      <c r="F3032" s="897">
        <v>42610</v>
      </c>
      <c r="G3032" s="782" t="s">
        <v>7416</v>
      </c>
      <c r="H3032" s="690">
        <v>611.6</v>
      </c>
      <c r="J3032" s="327">
        <v>42627</v>
      </c>
      <c r="K3032" s="378" t="s">
        <v>1228</v>
      </c>
      <c r="L3032" s="378">
        <v>3.96</v>
      </c>
      <c r="M3032" s="365"/>
      <c r="N3032" s="86"/>
    </row>
    <row r="3033" spans="2:16" ht="15" hidden="1" customHeight="1" outlineLevel="1">
      <c r="B3033" s="50"/>
      <c r="C3033" s="50"/>
      <c r="D3033" s="50"/>
      <c r="F3033" s="1261">
        <v>42612</v>
      </c>
      <c r="G3033" s="1262" t="s">
        <v>7167</v>
      </c>
      <c r="H3033" s="1263">
        <v>584</v>
      </c>
      <c r="J3033" s="327">
        <v>42628</v>
      </c>
      <c r="K3033" s="378" t="s">
        <v>7516</v>
      </c>
      <c r="L3033" s="623">
        <v>2533</v>
      </c>
      <c r="M3033" s="365"/>
      <c r="N3033" s="86"/>
    </row>
    <row r="3034" spans="2:16" ht="15" hidden="1" customHeight="1" outlineLevel="1">
      <c r="B3034" s="50"/>
      <c r="C3034" s="50"/>
      <c r="D3034" s="50"/>
      <c r="E3034" s="1345" t="s">
        <v>7969</v>
      </c>
      <c r="F3034" s="1333">
        <v>42627</v>
      </c>
      <c r="G3034" s="1334" t="s">
        <v>6063</v>
      </c>
      <c r="H3034" s="1335">
        <v>533</v>
      </c>
      <c r="I3034" s="215" t="s">
        <v>7501</v>
      </c>
      <c r="J3034" s="763">
        <v>42629</v>
      </c>
      <c r="K3034" s="1116" t="s">
        <v>6063</v>
      </c>
      <c r="L3034" s="765">
        <v>220</v>
      </c>
      <c r="M3034" s="365"/>
      <c r="N3034" s="86"/>
    </row>
    <row r="3035" spans="2:16" hidden="1" outlineLevel="1">
      <c r="B3035" s="50"/>
      <c r="C3035" s="50"/>
      <c r="D3035" s="50"/>
      <c r="E3035" s="605" t="s">
        <v>7969</v>
      </c>
      <c r="F3035" s="1333">
        <v>42628</v>
      </c>
      <c r="G3035" s="1334" t="s">
        <v>1035</v>
      </c>
      <c r="H3035" s="1335">
        <f>H3034*1.8%</f>
        <v>9.5940000000000012</v>
      </c>
      <c r="I3035" s="215" t="s">
        <v>7501</v>
      </c>
      <c r="J3035" s="763">
        <v>42629</v>
      </c>
      <c r="K3035" s="764" t="s">
        <v>1228</v>
      </c>
      <c r="L3035" s="764">
        <v>3.96</v>
      </c>
      <c r="M3035" s="365"/>
      <c r="N3035" s="86"/>
    </row>
    <row r="3036" spans="2:16" hidden="1" outlineLevel="1">
      <c r="B3036" s="50"/>
      <c r="C3036" s="50"/>
      <c r="D3036" s="50"/>
      <c r="F3036" s="1286">
        <v>42629</v>
      </c>
      <c r="G3036" s="1287" t="s">
        <v>7517</v>
      </c>
      <c r="H3036" s="1288">
        <v>28079</v>
      </c>
      <c r="I3036" s="2" t="s">
        <v>7518</v>
      </c>
      <c r="J3036" s="327">
        <v>42633</v>
      </c>
      <c r="K3036" s="378" t="s">
        <v>7535</v>
      </c>
      <c r="L3036" s="623">
        <v>28079</v>
      </c>
      <c r="M3036" s="316"/>
    </row>
    <row r="3037" spans="2:16" hidden="1" outlineLevel="1">
      <c r="B3037" s="50"/>
      <c r="C3037" s="50"/>
      <c r="D3037" s="50"/>
      <c r="F3037" s="1261">
        <v>42629</v>
      </c>
      <c r="G3037" s="1262" t="s">
        <v>7167</v>
      </c>
      <c r="H3037" s="1263">
        <v>220</v>
      </c>
      <c r="I3037" s="2"/>
      <c r="J3037" s="327">
        <v>42636</v>
      </c>
      <c r="K3037" s="378" t="s">
        <v>1208</v>
      </c>
      <c r="L3037" s="378">
        <v>1.18</v>
      </c>
      <c r="M3037" s="365"/>
    </row>
    <row r="3038" spans="2:16" ht="30" hidden="1" outlineLevel="1">
      <c r="B3038" s="50"/>
      <c r="C3038" s="50"/>
      <c r="D3038" s="50"/>
      <c r="E3038" s="205"/>
      <c r="F3038" s="897">
        <v>42629</v>
      </c>
      <c r="G3038" s="782" t="s">
        <v>5113</v>
      </c>
      <c r="H3038" s="690">
        <v>503</v>
      </c>
      <c r="I3038" s="2"/>
      <c r="J3038" s="327">
        <v>42641</v>
      </c>
      <c r="K3038" s="624" t="s">
        <v>7561</v>
      </c>
      <c r="L3038" s="378">
        <v>4660.45</v>
      </c>
      <c r="M3038" s="365"/>
    </row>
    <row r="3039" spans="2:16" hidden="1" outlineLevel="1">
      <c r="B3039" s="50"/>
      <c r="C3039" s="50"/>
      <c r="D3039" s="50"/>
      <c r="E3039" s="1345" t="s">
        <v>7969</v>
      </c>
      <c r="F3039" s="1333">
        <v>42631</v>
      </c>
      <c r="G3039" s="1334" t="s">
        <v>6063</v>
      </c>
      <c r="H3039" s="1335">
        <v>1156</v>
      </c>
      <c r="I3039" s="215" t="s">
        <v>7527</v>
      </c>
      <c r="J3039" s="285"/>
      <c r="K3039" s="378"/>
      <c r="L3039" s="378"/>
      <c r="M3039" s="365"/>
    </row>
    <row r="3040" spans="2:16" hidden="1" outlineLevel="1">
      <c r="B3040" s="50"/>
      <c r="C3040" s="50"/>
      <c r="D3040" s="50"/>
      <c r="E3040" s="605" t="s">
        <v>7969</v>
      </c>
      <c r="F3040" s="1333">
        <v>42631</v>
      </c>
      <c r="G3040" s="1334" t="s">
        <v>1035</v>
      </c>
      <c r="H3040" s="1335">
        <v>20.8</v>
      </c>
      <c r="I3040" s="215" t="s">
        <v>7527</v>
      </c>
      <c r="J3040" s="285"/>
      <c r="K3040" s="378"/>
      <c r="L3040" s="378"/>
      <c r="M3040" s="365"/>
    </row>
    <row r="3041" spans="2:15" hidden="1" outlineLevel="1">
      <c r="B3041" s="50"/>
      <c r="C3041" s="50"/>
      <c r="D3041" s="50"/>
      <c r="F3041" s="894">
        <v>42636</v>
      </c>
      <c r="G3041" s="634" t="s">
        <v>7246</v>
      </c>
      <c r="H3041" s="635">
        <v>4.5599999999999996</v>
      </c>
      <c r="I3041" s="2"/>
      <c r="J3041" s="285"/>
      <c r="K3041" s="378"/>
      <c r="L3041" s="378"/>
      <c r="M3041" s="365"/>
    </row>
    <row r="3042" spans="2:15" hidden="1" outlineLevel="1">
      <c r="B3042" s="50"/>
      <c r="C3042" s="50"/>
      <c r="D3042" s="50"/>
      <c r="F3042" s="685"/>
      <c r="G3042" s="686"/>
      <c r="H3042" s="742"/>
      <c r="I3042" s="2"/>
      <c r="J3042" s="285"/>
      <c r="K3042" s="378"/>
      <c r="L3042" s="378"/>
      <c r="M3042" s="316"/>
    </row>
    <row r="3043" spans="2:15" hidden="1" outlineLevel="1">
      <c r="B3043" s="50"/>
      <c r="C3043" s="50"/>
      <c r="D3043" s="50"/>
      <c r="E3043" s="1166"/>
      <c r="F3043" s="685"/>
      <c r="G3043" s="686"/>
      <c r="H3043" s="742"/>
      <c r="I3043" s="2"/>
      <c r="J3043" s="285"/>
      <c r="K3043" s="675"/>
      <c r="L3043" s="645"/>
      <c r="M3043" s="316"/>
    </row>
    <row r="3044" spans="2:15" hidden="1" outlineLevel="1">
      <c r="B3044" s="50"/>
      <c r="C3044" s="50"/>
      <c r="D3044" s="50"/>
      <c r="E3044" s="205"/>
      <c r="F3044" s="685"/>
      <c r="G3044" s="686"/>
      <c r="H3044" s="742"/>
      <c r="I3044" s="2"/>
      <c r="J3044" s="285"/>
      <c r="K3044" s="675"/>
      <c r="L3044" s="645"/>
      <c r="M3044" s="316"/>
    </row>
    <row r="3045" spans="2:15" ht="15" hidden="1" customHeight="1" outlineLevel="1">
      <c r="B3045" s="50"/>
      <c r="C3045" s="50"/>
      <c r="D3045" s="50"/>
      <c r="F3045" s="646"/>
      <c r="G3045" s="684"/>
      <c r="H3045" s="657"/>
      <c r="I3045" s="2"/>
      <c r="J3045" s="319"/>
      <c r="K3045" s="319"/>
      <c r="L3045" s="319"/>
      <c r="M3045" s="50"/>
    </row>
    <row r="3046" spans="2:15" ht="15" hidden="1" customHeight="1" outlineLevel="1">
      <c r="B3046" s="83"/>
      <c r="C3046" s="83" t="s">
        <v>195</v>
      </c>
      <c r="D3046" s="84">
        <f>SUM(D3030:D3044)</f>
        <v>0</v>
      </c>
      <c r="F3046" s="311"/>
      <c r="G3046" s="538" t="s">
        <v>195</v>
      </c>
      <c r="H3046" s="57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7386</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27">
        <v>822</v>
      </c>
      <c r="C3050" s="227">
        <v>54</v>
      </c>
      <c r="D3050" s="227">
        <f>D3046</f>
        <v>0</v>
      </c>
      <c r="E3050" s="227">
        <f>B3050+C3050-D3050</f>
        <v>876</v>
      </c>
      <c r="H3050" s="13"/>
      <c r="I3050" s="13"/>
      <c r="L3050" s="13"/>
    </row>
    <row r="3051" spans="2:15" ht="15" hidden="1" customHeight="1" outlineLevel="1">
      <c r="G3051" s="630" t="s">
        <v>4080</v>
      </c>
      <c r="H3051" s="631">
        <v>0</v>
      </c>
      <c r="L3051" s="2"/>
      <c r="M3051" s="2"/>
    </row>
    <row r="3052" spans="2:15" ht="15" hidden="1" customHeight="1" outlineLevel="1">
      <c r="G3052" s="300" t="s">
        <v>7263</v>
      </c>
      <c r="H3052" s="632">
        <v>0</v>
      </c>
      <c r="L3052" s="2"/>
      <c r="M3052" s="2"/>
    </row>
    <row r="3053" spans="2:15" ht="15" hidden="1" customHeight="1" outlineLevel="1">
      <c r="G3053" s="300" t="s">
        <v>4081</v>
      </c>
      <c r="H3053" s="632">
        <f>H3031+H3036</f>
        <v>32079</v>
      </c>
    </row>
    <row r="3054" spans="2:15" ht="15" hidden="1" customHeight="1" outlineLevel="1">
      <c r="B3054" s="200"/>
      <c r="G3054" s="696" t="s">
        <v>3905</v>
      </c>
      <c r="H3054" s="701">
        <v>0</v>
      </c>
      <c r="L3054" s="2"/>
    </row>
    <row r="3055" spans="2:15" ht="15" hidden="1" customHeight="1" outlineLevel="1">
      <c r="B3055" s="200"/>
      <c r="G3055" s="1205" t="s">
        <v>18</v>
      </c>
      <c r="H3055" s="983">
        <f>H3033+H3037</f>
        <v>804</v>
      </c>
      <c r="L3055" s="2"/>
    </row>
    <row r="3056" spans="2:15" ht="15" hidden="1" customHeight="1" outlineLevel="1">
      <c r="B3056" s="200"/>
      <c r="G3056" s="978" t="s">
        <v>5497</v>
      </c>
      <c r="H3056" s="979">
        <v>0</v>
      </c>
    </row>
    <row r="3057" spans="2:16" ht="15" hidden="1" customHeight="1" outlineLevel="1">
      <c r="G3057" s="640" t="s">
        <v>132</v>
      </c>
      <c r="H3057" s="641">
        <v>0</v>
      </c>
    </row>
    <row r="3058" spans="2:16" ht="15" hidden="1" customHeight="1" outlineLevel="1">
      <c r="G3058" s="204" t="s">
        <v>4287</v>
      </c>
      <c r="H3058" s="225">
        <f>H3034+H3035+H3039+H3040</f>
        <v>1719.394</v>
      </c>
    </row>
    <row r="3059" spans="2:16" ht="15" hidden="1" customHeight="1" outlineLevel="1">
      <c r="G3059" s="659" t="s">
        <v>48</v>
      </c>
      <c r="H3059" s="660">
        <v>0</v>
      </c>
      <c r="I3059" s="2"/>
    </row>
    <row r="3060" spans="2:16" ht="15" hidden="1" customHeight="1" outlineLevel="1">
      <c r="G3060" s="182" t="s">
        <v>4424</v>
      </c>
      <c r="H3060" s="210">
        <f>H3032+H3038</f>
        <v>1114.5999999999999</v>
      </c>
      <c r="I3060" s="2"/>
    </row>
    <row r="3061" spans="2:16" ht="15" hidden="1" customHeight="1" outlineLevel="1">
      <c r="G3061" s="1068" t="s">
        <v>5935</v>
      </c>
      <c r="H3061" s="210">
        <f>H3041</f>
        <v>4.5599999999999996</v>
      </c>
      <c r="I3061" s="2"/>
    </row>
    <row r="3062" spans="2:16" ht="15" hidden="1" customHeight="1" outlineLevel="1">
      <c r="G3062" s="654" t="s">
        <v>5126</v>
      </c>
      <c r="H3062" s="655">
        <v>0</v>
      </c>
    </row>
    <row r="3063" spans="2:16" ht="15" hidden="1" customHeight="1" outlineLevel="1">
      <c r="H3063" s="2">
        <f>SUM(H3051:H3062)</f>
        <v>35721.553999999996</v>
      </c>
      <c r="I3063" s="2"/>
      <c r="J3063" s="13"/>
    </row>
    <row r="3064" spans="2:16" collapsed="1"/>
    <row r="3065" spans="2:16">
      <c r="B3065" s="2475" t="s">
        <v>7533</v>
      </c>
      <c r="C3065" s="2475"/>
      <c r="D3065" s="2475"/>
      <c r="E3065" s="2475"/>
      <c r="F3065" s="2475"/>
      <c r="G3065" s="2475"/>
      <c r="H3065" s="2475"/>
      <c r="I3065" s="2475"/>
      <c r="J3065" s="2475"/>
      <c r="K3065" s="2475"/>
      <c r="L3065" s="2475"/>
      <c r="M3065" s="2475"/>
    </row>
    <row r="3066" spans="2:16" ht="15" hidden="1" customHeight="1" outlineLevel="1">
      <c r="B3066" s="268" t="s">
        <v>115</v>
      </c>
      <c r="C3066" s="997" t="s">
        <v>2650</v>
      </c>
      <c r="D3066" s="268" t="s">
        <v>2651</v>
      </c>
      <c r="F3066" s="2474" t="s">
        <v>1007</v>
      </c>
      <c r="G3066" s="2476"/>
      <c r="H3066" s="2474"/>
      <c r="J3066" s="2474" t="s">
        <v>1026</v>
      </c>
      <c r="K3066" s="2474"/>
      <c r="L3066" s="2474"/>
      <c r="M3066" s="105"/>
    </row>
    <row r="3067" spans="2:16" hidden="1" outlineLevel="1">
      <c r="B3067" s="681"/>
      <c r="C3067" s="682"/>
      <c r="D3067" s="1071"/>
      <c r="F3067" s="735" t="s">
        <v>115</v>
      </c>
      <c r="G3067" s="955" t="s">
        <v>116</v>
      </c>
      <c r="H3067" s="739" t="s">
        <v>4</v>
      </c>
      <c r="J3067" s="627" t="s">
        <v>115</v>
      </c>
      <c r="K3067" s="104" t="s">
        <v>116</v>
      </c>
      <c r="L3067" s="899" t="s">
        <v>4</v>
      </c>
      <c r="M3067" s="105"/>
      <c r="N3067" s="842"/>
      <c r="O3067" s="1289"/>
      <c r="P3067" s="1289"/>
    </row>
    <row r="3068" spans="2:16" ht="30" hidden="1" customHeight="1" outlineLevel="1">
      <c r="B3068" s="681"/>
      <c r="C3068" s="682"/>
      <c r="D3068" s="645"/>
      <c r="F3068" s="894">
        <v>42638</v>
      </c>
      <c r="G3068" s="760" t="s">
        <v>7536</v>
      </c>
      <c r="H3068" s="635">
        <v>3500</v>
      </c>
      <c r="J3068" s="832">
        <v>42675</v>
      </c>
      <c r="K3068" s="938" t="s">
        <v>7684</v>
      </c>
      <c r="L3068" s="867">
        <v>9197.24</v>
      </c>
      <c r="M3068" s="365"/>
      <c r="N3068" s="86"/>
    </row>
    <row r="3069" spans="2:16" ht="15" hidden="1" customHeight="1" outlineLevel="1">
      <c r="B3069" s="50"/>
      <c r="C3069" s="50"/>
      <c r="D3069" s="50"/>
      <c r="F3069" s="897">
        <v>42638</v>
      </c>
      <c r="G3069" s="782" t="s">
        <v>1255</v>
      </c>
      <c r="H3069" s="690">
        <v>693</v>
      </c>
      <c r="J3069" s="327"/>
      <c r="K3069" s="378"/>
      <c r="L3069" s="378"/>
      <c r="M3069" s="365"/>
      <c r="N3069" s="86"/>
    </row>
    <row r="3070" spans="2:16" ht="15" hidden="1" customHeight="1" outlineLevel="1">
      <c r="B3070" s="50"/>
      <c r="C3070" s="50"/>
      <c r="D3070" s="50"/>
      <c r="F3070" s="894">
        <v>42638</v>
      </c>
      <c r="G3070" s="760" t="s">
        <v>1173</v>
      </c>
      <c r="H3070" s="635">
        <v>697</v>
      </c>
      <c r="J3070" s="327"/>
      <c r="K3070" s="378"/>
      <c r="L3070" s="623"/>
      <c r="M3070" s="365"/>
      <c r="N3070" s="86"/>
    </row>
    <row r="3071" spans="2:16" ht="15" hidden="1" customHeight="1" outlineLevel="1">
      <c r="B3071" s="50"/>
      <c r="C3071" s="50"/>
      <c r="D3071" s="50"/>
      <c r="F3071" s="894">
        <v>42641</v>
      </c>
      <c r="G3071" s="760" t="s">
        <v>247</v>
      </c>
      <c r="H3071" s="635">
        <v>920.68</v>
      </c>
      <c r="I3071" s="215"/>
      <c r="J3071" s="327"/>
      <c r="K3071" s="378"/>
      <c r="L3071" s="378"/>
      <c r="M3071" s="365"/>
      <c r="N3071" s="86"/>
    </row>
    <row r="3072" spans="2:16" hidden="1" outlineLevel="1">
      <c r="B3072" s="50"/>
      <c r="C3072" s="50"/>
      <c r="D3072" s="50"/>
      <c r="F3072" s="894">
        <v>42641</v>
      </c>
      <c r="G3072" s="760" t="s">
        <v>247</v>
      </c>
      <c r="H3072" s="635">
        <v>1623</v>
      </c>
      <c r="I3072" s="215"/>
      <c r="J3072" s="327"/>
      <c r="K3072" s="378"/>
      <c r="L3072" s="378"/>
      <c r="M3072" s="365"/>
      <c r="N3072" s="86"/>
    </row>
    <row r="3073" spans="2:15" hidden="1" outlineLevel="1">
      <c r="B3073" s="50"/>
      <c r="C3073" s="50"/>
      <c r="D3073" s="50"/>
      <c r="F3073" s="685">
        <v>42652</v>
      </c>
      <c r="G3073" s="363" t="s">
        <v>7598</v>
      </c>
      <c r="H3073" s="541">
        <v>23</v>
      </c>
      <c r="I3073" s="215"/>
      <c r="J3073" s="327"/>
      <c r="K3073" s="378"/>
      <c r="L3073" s="378"/>
      <c r="M3073" s="316"/>
    </row>
    <row r="3074" spans="2:15" hidden="1" outlineLevel="1">
      <c r="B3074" s="50"/>
      <c r="C3074" s="50"/>
      <c r="D3074" s="50"/>
      <c r="F3074" s="894">
        <v>42652</v>
      </c>
      <c r="G3074" s="760" t="s">
        <v>7597</v>
      </c>
      <c r="H3074" s="635">
        <v>313.5</v>
      </c>
      <c r="I3074" s="215"/>
      <c r="J3074" s="285"/>
      <c r="K3074" s="378"/>
      <c r="L3074" s="378"/>
      <c r="M3074" s="365"/>
    </row>
    <row r="3075" spans="2:15" hidden="1" outlineLevel="1">
      <c r="B3075" s="50"/>
      <c r="C3075" s="50"/>
      <c r="D3075" s="50"/>
      <c r="E3075" s="205"/>
      <c r="F3075" s="697">
        <v>42651</v>
      </c>
      <c r="G3075" s="758" t="s">
        <v>7603</v>
      </c>
      <c r="H3075" s="699">
        <v>390</v>
      </c>
      <c r="I3075" s="215"/>
      <c r="J3075" s="285"/>
      <c r="K3075" s="378"/>
      <c r="L3075" s="378"/>
      <c r="M3075" s="365"/>
    </row>
    <row r="3076" spans="2:15" hidden="1" outlineLevel="1">
      <c r="B3076" s="50"/>
      <c r="C3076" s="50"/>
      <c r="D3076" s="50"/>
      <c r="E3076" s="215" t="s">
        <v>2564</v>
      </c>
      <c r="F3076" s="327">
        <v>42655</v>
      </c>
      <c r="G3076" s="785" t="s">
        <v>7042</v>
      </c>
      <c r="H3076" s="807">
        <v>533.02</v>
      </c>
      <c r="J3076" s="285"/>
      <c r="K3076" s="378"/>
      <c r="L3076" s="378"/>
      <c r="M3076" s="365"/>
    </row>
    <row r="3077" spans="2:15" hidden="1" outlineLevel="1">
      <c r="B3077" s="50"/>
      <c r="C3077" s="50"/>
      <c r="D3077" s="50"/>
      <c r="E3077" s="215" t="s">
        <v>2564</v>
      </c>
      <c r="F3077" s="327">
        <v>42655</v>
      </c>
      <c r="G3077" s="785" t="s">
        <v>7044</v>
      </c>
      <c r="H3077" s="807">
        <f>H3076*1.8%</f>
        <v>9.59436</v>
      </c>
      <c r="J3077" s="285"/>
      <c r="K3077" s="378"/>
      <c r="L3077" s="378"/>
      <c r="M3077" s="365"/>
    </row>
    <row r="3078" spans="2:15" hidden="1" outlineLevel="1">
      <c r="B3078" s="50"/>
      <c r="C3078" s="50"/>
      <c r="D3078" s="50"/>
      <c r="E3078" s="215" t="s">
        <v>2564</v>
      </c>
      <c r="F3078" s="327">
        <v>42658</v>
      </c>
      <c r="G3078" s="785" t="s">
        <v>7042</v>
      </c>
      <c r="H3078" s="807">
        <v>483.02</v>
      </c>
      <c r="J3078" s="285"/>
      <c r="K3078" s="378"/>
      <c r="L3078" s="378"/>
      <c r="M3078" s="365"/>
    </row>
    <row r="3079" spans="2:15" hidden="1" outlineLevel="1">
      <c r="B3079" s="50"/>
      <c r="C3079" s="50"/>
      <c r="D3079" s="50"/>
      <c r="E3079" s="2" t="s">
        <v>2564</v>
      </c>
      <c r="F3079" s="327">
        <v>42658</v>
      </c>
      <c r="G3079" s="785" t="s">
        <v>7044</v>
      </c>
      <c r="H3079" s="807">
        <f>H3078*1.8%</f>
        <v>8.6943600000000014</v>
      </c>
      <c r="J3079" s="285"/>
      <c r="K3079" s="378"/>
      <c r="L3079" s="378"/>
      <c r="M3079" s="316"/>
    </row>
    <row r="3080" spans="2:15" hidden="1" outlineLevel="1">
      <c r="B3080" s="50"/>
      <c r="C3080" s="50"/>
      <c r="D3080" s="50"/>
      <c r="E3080" s="1166"/>
      <c r="F3080" s="633">
        <v>42664</v>
      </c>
      <c r="G3080" s="760" t="s">
        <v>7246</v>
      </c>
      <c r="H3080" s="761">
        <v>2.74</v>
      </c>
      <c r="I3080" s="2"/>
      <c r="J3080" s="285"/>
      <c r="K3080" s="675"/>
      <c r="L3080" s="645"/>
      <c r="M3080" s="316"/>
    </row>
    <row r="3081" spans="2:15" ht="15" hidden="1" customHeight="1" outlineLevel="1">
      <c r="B3081" s="50"/>
      <c r="C3081" s="50"/>
      <c r="D3081" s="50"/>
      <c r="F3081" s="646"/>
      <c r="G3081" s="684"/>
      <c r="H3081" s="657"/>
      <c r="I3081" s="2"/>
      <c r="J3081" s="319"/>
      <c r="K3081" s="319"/>
      <c r="L3081" s="319"/>
      <c r="M3081" s="50"/>
    </row>
    <row r="3082" spans="2:15" ht="15" hidden="1" customHeight="1" outlineLevel="1">
      <c r="B3082" s="83"/>
      <c r="C3082" s="83" t="s">
        <v>195</v>
      </c>
      <c r="D3082" s="84">
        <f>SUM(D3067:D3080)</f>
        <v>0</v>
      </c>
      <c r="F3082" s="311"/>
      <c r="G3082" s="538" t="s">
        <v>195</v>
      </c>
      <c r="H3082" s="57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7534</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27">
        <v>876</v>
      </c>
      <c r="C3086" s="227">
        <v>73</v>
      </c>
      <c r="D3086" s="227">
        <f>D3082</f>
        <v>0</v>
      </c>
      <c r="E3086" s="227">
        <f>B3086+C3086-D3086</f>
        <v>949</v>
      </c>
      <c r="H3086" s="13"/>
      <c r="I3086" s="13"/>
      <c r="L3086" s="13"/>
    </row>
    <row r="3087" spans="2:15" ht="15" hidden="1" customHeight="1" outlineLevel="1">
      <c r="G3087" s="630" t="s">
        <v>4080</v>
      </c>
      <c r="H3087" s="631">
        <f>H3073</f>
        <v>23</v>
      </c>
      <c r="L3087" s="2"/>
      <c r="M3087" s="2"/>
    </row>
    <row r="3088" spans="2:15" ht="15" hidden="1" customHeight="1" outlineLevel="1">
      <c r="G3088" s="300" t="s">
        <v>7263</v>
      </c>
      <c r="H3088" s="632">
        <v>0</v>
      </c>
      <c r="L3088" s="2"/>
      <c r="M3088" s="2"/>
    </row>
    <row r="3089" spans="2:16" ht="15" hidden="1" customHeight="1" outlineLevel="1">
      <c r="G3089" s="300" t="s">
        <v>4081</v>
      </c>
      <c r="H3089" s="632">
        <f>H3068+H3070+H3071+H3072+H3074</f>
        <v>7054.18</v>
      </c>
    </row>
    <row r="3090" spans="2:16" ht="15" hidden="1" customHeight="1" outlineLevel="1">
      <c r="B3090" s="200"/>
      <c r="G3090" s="696" t="s">
        <v>3905</v>
      </c>
      <c r="H3090" s="701">
        <v>0</v>
      </c>
      <c r="L3090" s="2"/>
    </row>
    <row r="3091" spans="2:16" ht="15" hidden="1" customHeight="1" outlineLevel="1">
      <c r="B3091" s="200"/>
      <c r="G3091" s="1205" t="s">
        <v>18</v>
      </c>
      <c r="H3091" s="983">
        <v>0</v>
      </c>
      <c r="L3091" s="2"/>
    </row>
    <row r="3092" spans="2:16" ht="15" hidden="1" customHeight="1" outlineLevel="1">
      <c r="B3092" s="200"/>
      <c r="G3092" s="978" t="s">
        <v>5497</v>
      </c>
      <c r="H3092" s="979">
        <v>0</v>
      </c>
    </row>
    <row r="3093" spans="2:16" ht="15" hidden="1" customHeight="1" outlineLevel="1">
      <c r="G3093" s="640" t="s">
        <v>132</v>
      </c>
      <c r="H3093" s="641">
        <v>0</v>
      </c>
    </row>
    <row r="3094" spans="2:16" ht="15" hidden="1" customHeight="1" outlineLevel="1">
      <c r="G3094" s="204" t="s">
        <v>4287</v>
      </c>
      <c r="H3094" s="225">
        <f>H3076+H3077+H3078+H3079</f>
        <v>1034.32872</v>
      </c>
    </row>
    <row r="3095" spans="2:16" ht="15" hidden="1" customHeight="1" outlineLevel="1">
      <c r="G3095" s="659" t="s">
        <v>48</v>
      </c>
      <c r="H3095" s="660">
        <v>0</v>
      </c>
      <c r="I3095" s="2"/>
    </row>
    <row r="3096" spans="2:16" ht="15" hidden="1" customHeight="1" outlineLevel="1">
      <c r="G3096" s="182" t="s">
        <v>4424</v>
      </c>
      <c r="H3096" s="210">
        <f>H3069</f>
        <v>693</v>
      </c>
      <c r="I3096" s="2"/>
    </row>
    <row r="3097" spans="2:16" ht="15" hidden="1" customHeight="1" outlineLevel="1">
      <c r="G3097" s="1068" t="s">
        <v>5935</v>
      </c>
      <c r="H3097" s="210">
        <f>H3080</f>
        <v>2.74</v>
      </c>
      <c r="I3097" s="2"/>
    </row>
    <row r="3098" spans="2:16" ht="15" hidden="1" customHeight="1" outlineLevel="1">
      <c r="G3098" s="654" t="s">
        <v>5126</v>
      </c>
      <c r="H3098" s="655">
        <f>H3075</f>
        <v>390</v>
      </c>
    </row>
    <row r="3099" spans="2:16" ht="15" hidden="1" customHeight="1" outlineLevel="1">
      <c r="H3099" s="2">
        <f>SUM(H3087:H3098)</f>
        <v>9197.2487199999996</v>
      </c>
      <c r="I3099" s="2"/>
      <c r="J3099" s="13"/>
    </row>
    <row r="3100" spans="2:16" collapsed="1"/>
    <row r="3101" spans="2:16">
      <c r="B3101" s="2475" t="s">
        <v>7642</v>
      </c>
      <c r="C3101" s="2475"/>
      <c r="D3101" s="2475"/>
      <c r="E3101" s="2475"/>
      <c r="F3101" s="2475"/>
      <c r="G3101" s="2475"/>
      <c r="H3101" s="2475"/>
      <c r="I3101" s="2475"/>
      <c r="J3101" s="2475"/>
      <c r="K3101" s="2475"/>
      <c r="L3101" s="2475"/>
      <c r="M3101" s="2475"/>
    </row>
    <row r="3102" spans="2:16" ht="15" hidden="1" customHeight="1" outlineLevel="1">
      <c r="B3102" s="268" t="s">
        <v>115</v>
      </c>
      <c r="C3102" s="997" t="s">
        <v>2650</v>
      </c>
      <c r="D3102" s="268" t="s">
        <v>2651</v>
      </c>
      <c r="F3102" s="2474" t="s">
        <v>1007</v>
      </c>
      <c r="G3102" s="2476"/>
      <c r="H3102" s="2474"/>
      <c r="J3102" s="2474" t="s">
        <v>1026</v>
      </c>
      <c r="K3102" s="2474"/>
      <c r="L3102" s="2474"/>
      <c r="M3102" s="105"/>
    </row>
    <row r="3103" spans="2:16" ht="15" hidden="1" customHeight="1" outlineLevel="1">
      <c r="B3103" s="681"/>
      <c r="C3103" s="682"/>
      <c r="D3103" s="1071"/>
      <c r="F3103" s="681">
        <v>42666</v>
      </c>
      <c r="G3103" s="682" t="s">
        <v>3077</v>
      </c>
      <c r="H3103" s="1071">
        <v>2000</v>
      </c>
      <c r="J3103" s="627" t="s">
        <v>115</v>
      </c>
      <c r="K3103" s="104" t="s">
        <v>116</v>
      </c>
      <c r="L3103" s="899" t="s">
        <v>4</v>
      </c>
      <c r="M3103" s="105"/>
      <c r="N3103" s="842"/>
      <c r="O3103" s="1300"/>
      <c r="P3103" s="1300"/>
    </row>
    <row r="3104" spans="2:16" ht="15" hidden="1" customHeight="1" outlineLevel="1">
      <c r="B3104" s="681"/>
      <c r="C3104" s="682"/>
      <c r="D3104" s="645"/>
      <c r="F3104" s="894">
        <v>42666</v>
      </c>
      <c r="G3104" s="760" t="s">
        <v>7639</v>
      </c>
      <c r="H3104" s="761">
        <v>500</v>
      </c>
      <c r="J3104" s="327">
        <v>42671</v>
      </c>
      <c r="K3104" s="785" t="s">
        <v>6063</v>
      </c>
      <c r="L3104" s="807">
        <v>250</v>
      </c>
      <c r="M3104" s="365"/>
      <c r="N3104" s="86"/>
    </row>
    <row r="3105" spans="2:14" ht="15" hidden="1" customHeight="1" outlineLevel="1">
      <c r="B3105" s="50"/>
      <c r="C3105" s="50"/>
      <c r="D3105" s="50"/>
      <c r="F3105" s="897">
        <v>42666</v>
      </c>
      <c r="G3105" s="782" t="s">
        <v>7640</v>
      </c>
      <c r="H3105" s="882">
        <v>657</v>
      </c>
      <c r="J3105" s="327">
        <v>42671</v>
      </c>
      <c r="K3105" s="785" t="s">
        <v>1228</v>
      </c>
      <c r="L3105" s="807">
        <v>4.5</v>
      </c>
      <c r="M3105" s="365"/>
      <c r="N3105" s="86"/>
    </row>
    <row r="3106" spans="2:14" ht="15" hidden="1" customHeight="1" outlineLevel="1">
      <c r="B3106" s="50"/>
      <c r="C3106" s="50"/>
      <c r="D3106" s="50"/>
      <c r="F3106" s="894">
        <v>42667</v>
      </c>
      <c r="G3106" s="760" t="s">
        <v>6992</v>
      </c>
      <c r="H3106" s="635">
        <v>4000</v>
      </c>
      <c r="J3106" s="327">
        <v>42679</v>
      </c>
      <c r="K3106" s="785" t="s">
        <v>6063</v>
      </c>
      <c r="L3106" s="807">
        <v>250</v>
      </c>
      <c r="M3106" s="365"/>
      <c r="N3106" s="86"/>
    </row>
    <row r="3107" spans="2:14" ht="15" hidden="1" customHeight="1" outlineLevel="1">
      <c r="B3107" s="50"/>
      <c r="C3107" s="50"/>
      <c r="D3107" s="50"/>
      <c r="F3107" s="894">
        <v>42668</v>
      </c>
      <c r="G3107" s="760" t="s">
        <v>247</v>
      </c>
      <c r="H3107" s="635">
        <v>3183</v>
      </c>
      <c r="I3107" s="215"/>
      <c r="J3107" s="327">
        <v>42679</v>
      </c>
      <c r="K3107" s="785" t="s">
        <v>1228</v>
      </c>
      <c r="L3107" s="807">
        <v>4.5</v>
      </c>
      <c r="M3107" s="365"/>
      <c r="N3107" s="86"/>
    </row>
    <row r="3108" spans="2:14" hidden="1" outlineLevel="1">
      <c r="B3108" s="50"/>
      <c r="C3108" s="50"/>
      <c r="D3108" s="50"/>
      <c r="F3108" s="894">
        <v>42678</v>
      </c>
      <c r="G3108" s="760" t="s">
        <v>6324</v>
      </c>
      <c r="H3108" s="635">
        <v>360</v>
      </c>
      <c r="I3108" s="215"/>
      <c r="J3108" s="327">
        <v>42697</v>
      </c>
      <c r="K3108" s="785" t="s">
        <v>1208</v>
      </c>
      <c r="L3108" s="807">
        <v>1.36</v>
      </c>
      <c r="M3108" s="365"/>
      <c r="N3108" s="86"/>
    </row>
    <row r="3109" spans="2:14" ht="30" hidden="1" outlineLevel="1">
      <c r="B3109" s="50"/>
      <c r="C3109" s="50"/>
      <c r="D3109" s="50"/>
      <c r="E3109" s="225" t="s">
        <v>3117</v>
      </c>
      <c r="F3109" s="1333">
        <v>42681</v>
      </c>
      <c r="G3109" s="1334" t="s">
        <v>7042</v>
      </c>
      <c r="H3109" s="1335">
        <v>484.84</v>
      </c>
      <c r="I3109" s="215" t="s">
        <v>7710</v>
      </c>
      <c r="J3109" s="984">
        <v>42706</v>
      </c>
      <c r="K3109" s="812" t="s">
        <v>5936</v>
      </c>
      <c r="L3109" s="905">
        <v>15550.01</v>
      </c>
      <c r="M3109" s="316"/>
    </row>
    <row r="3110" spans="2:14" hidden="1" outlineLevel="1">
      <c r="B3110" s="50"/>
      <c r="C3110" s="50"/>
      <c r="D3110" s="50"/>
      <c r="E3110" s="225" t="s">
        <v>3117</v>
      </c>
      <c r="F3110" s="1333">
        <v>42681</v>
      </c>
      <c r="G3110" s="1334" t="s">
        <v>7044</v>
      </c>
      <c r="H3110" s="1335">
        <f>8.72</f>
        <v>8.7200000000000006</v>
      </c>
      <c r="I3110" s="215"/>
      <c r="J3110" s="285"/>
      <c r="K3110" s="378"/>
      <c r="L3110" s="378"/>
      <c r="M3110" s="365"/>
    </row>
    <row r="3111" spans="2:14" hidden="1" outlineLevel="1">
      <c r="B3111" s="50"/>
      <c r="C3111" s="50"/>
      <c r="D3111" s="50"/>
      <c r="E3111" s="225" t="s">
        <v>3117</v>
      </c>
      <c r="F3111" s="1333">
        <v>42681</v>
      </c>
      <c r="G3111" s="1334" t="s">
        <v>7042</v>
      </c>
      <c r="H3111" s="1335">
        <v>483</v>
      </c>
      <c r="I3111" s="215" t="s">
        <v>7711</v>
      </c>
      <c r="J3111" s="285"/>
      <c r="K3111" s="378"/>
      <c r="L3111" s="378"/>
      <c r="M3111" s="365"/>
    </row>
    <row r="3112" spans="2:14" hidden="1" outlineLevel="1">
      <c r="B3112" s="50"/>
      <c r="C3112" s="50"/>
      <c r="D3112" s="50"/>
      <c r="E3112" s="225" t="s">
        <v>3117</v>
      </c>
      <c r="F3112" s="1333">
        <v>42681</v>
      </c>
      <c r="G3112" s="1334" t="s">
        <v>7044</v>
      </c>
      <c r="H3112" s="1335">
        <f>H3111*1.8%</f>
        <v>8.6940000000000008</v>
      </c>
      <c r="J3112" s="285"/>
      <c r="K3112" s="378"/>
      <c r="L3112" s="378"/>
      <c r="M3112" s="365"/>
    </row>
    <row r="3113" spans="2:14" hidden="1" outlineLevel="1">
      <c r="B3113" s="50"/>
      <c r="C3113" s="50"/>
      <c r="D3113" s="50"/>
      <c r="E3113" s="215"/>
      <c r="F3113" s="894">
        <v>42687</v>
      </c>
      <c r="G3113" s="760" t="s">
        <v>247</v>
      </c>
      <c r="H3113" s="635">
        <v>132</v>
      </c>
      <c r="J3113" s="285"/>
      <c r="K3113" s="378"/>
      <c r="L3113" s="378"/>
      <c r="M3113" s="365"/>
    </row>
    <row r="3114" spans="2:14" hidden="1" outlineLevel="1">
      <c r="B3114" s="50"/>
      <c r="C3114" s="50"/>
      <c r="D3114" s="50"/>
      <c r="E3114" s="215"/>
      <c r="F3114" s="705">
        <v>42687</v>
      </c>
      <c r="G3114" s="783" t="s">
        <v>526</v>
      </c>
      <c r="H3114" s="762">
        <v>270</v>
      </c>
      <c r="J3114" s="285"/>
      <c r="K3114" s="378"/>
      <c r="L3114" s="378"/>
      <c r="M3114" s="365"/>
    </row>
    <row r="3115" spans="2:14" hidden="1" outlineLevel="1">
      <c r="B3115" s="50"/>
      <c r="C3115" s="50"/>
      <c r="D3115" s="50"/>
      <c r="E3115" s="2" t="s">
        <v>3118</v>
      </c>
      <c r="F3115" s="1326">
        <v>42690</v>
      </c>
      <c r="G3115" s="1336" t="s">
        <v>7042</v>
      </c>
      <c r="H3115" s="1337">
        <v>484.84</v>
      </c>
      <c r="I3115" s="215" t="s">
        <v>7729</v>
      </c>
      <c r="J3115" s="285"/>
      <c r="K3115" s="378"/>
      <c r="L3115" s="378"/>
      <c r="M3115" s="316"/>
    </row>
    <row r="3116" spans="2:14" hidden="1" outlineLevel="1">
      <c r="B3116" s="50"/>
      <c r="C3116" s="50"/>
      <c r="D3116" s="50"/>
      <c r="E3116" s="2" t="s">
        <v>3118</v>
      </c>
      <c r="F3116" s="1326">
        <v>42690</v>
      </c>
      <c r="G3116" s="1336" t="s">
        <v>7044</v>
      </c>
      <c r="H3116" s="1337">
        <v>8.7200000000000006</v>
      </c>
      <c r="I3116" s="2"/>
      <c r="J3116" s="285"/>
      <c r="K3116" s="675"/>
      <c r="L3116" s="645"/>
      <c r="M3116" s="316"/>
    </row>
    <row r="3117" spans="2:14" hidden="1" outlineLevel="1">
      <c r="B3117" s="50"/>
      <c r="C3117" s="50"/>
      <c r="D3117" s="50"/>
      <c r="E3117" s="2" t="s">
        <v>3118</v>
      </c>
      <c r="F3117" s="1326">
        <v>42690</v>
      </c>
      <c r="G3117" s="1336" t="s">
        <v>7042</v>
      </c>
      <c r="H3117" s="1337">
        <v>534.84</v>
      </c>
      <c r="I3117" s="215" t="s">
        <v>7730</v>
      </c>
      <c r="J3117" s="285"/>
      <c r="K3117" s="675"/>
      <c r="L3117" s="645"/>
      <c r="M3117" s="316"/>
    </row>
    <row r="3118" spans="2:14" ht="15.75" hidden="1" customHeight="1" outlineLevel="1">
      <c r="B3118" s="50"/>
      <c r="C3118" s="50"/>
      <c r="D3118" s="50"/>
      <c r="E3118" s="2" t="s">
        <v>3118</v>
      </c>
      <c r="F3118" s="1326">
        <v>42690</v>
      </c>
      <c r="G3118" s="1336" t="s">
        <v>7044</v>
      </c>
      <c r="H3118" s="1337">
        <v>9.6199999999999992</v>
      </c>
      <c r="I3118" s="2"/>
      <c r="J3118" s="642"/>
      <c r="K3118" s="675"/>
      <c r="L3118" s="645"/>
      <c r="M3118" s="316"/>
    </row>
    <row r="3119" spans="2:14" ht="15.75" hidden="1" customHeight="1" outlineLevel="1">
      <c r="B3119" s="50"/>
      <c r="C3119" s="50"/>
      <c r="D3119" s="50"/>
      <c r="E3119" s="225" t="s">
        <v>3117</v>
      </c>
      <c r="F3119" s="1333">
        <v>42690</v>
      </c>
      <c r="G3119" s="1334" t="s">
        <v>7042</v>
      </c>
      <c r="H3119" s="1335">
        <v>774.84</v>
      </c>
      <c r="I3119" s="215" t="s">
        <v>7731</v>
      </c>
      <c r="J3119" s="642"/>
      <c r="K3119" s="675"/>
      <c r="L3119" s="645"/>
      <c r="M3119" s="316"/>
    </row>
    <row r="3120" spans="2:14" ht="15.75" hidden="1" customHeight="1" outlineLevel="1">
      <c r="B3120" s="50"/>
      <c r="C3120" s="50"/>
      <c r="D3120" s="50"/>
      <c r="E3120" s="225" t="s">
        <v>3117</v>
      </c>
      <c r="F3120" s="1333">
        <v>42690</v>
      </c>
      <c r="G3120" s="1334" t="s">
        <v>7044</v>
      </c>
      <c r="H3120" s="1335">
        <v>13.94</v>
      </c>
      <c r="I3120" s="2"/>
      <c r="J3120" s="642"/>
      <c r="K3120" s="675"/>
      <c r="L3120" s="645"/>
      <c r="M3120" s="316"/>
    </row>
    <row r="3121" spans="2:15" hidden="1" outlineLevel="1">
      <c r="B3121" s="50"/>
      <c r="C3121" s="50"/>
      <c r="D3121" s="50"/>
      <c r="E3121" s="225" t="s">
        <v>3117</v>
      </c>
      <c r="F3121" s="1333">
        <v>42690</v>
      </c>
      <c r="G3121" s="1334" t="s">
        <v>7042</v>
      </c>
      <c r="H3121" s="1335">
        <v>774.84</v>
      </c>
      <c r="I3121" s="215" t="s">
        <v>7732</v>
      </c>
      <c r="J3121" s="642"/>
      <c r="K3121" s="675"/>
      <c r="L3121" s="645"/>
      <c r="M3121" s="316"/>
    </row>
    <row r="3122" spans="2:15" ht="15" hidden="1" customHeight="1" outlineLevel="1">
      <c r="B3122" s="50"/>
      <c r="C3122" s="50"/>
      <c r="D3122" s="50"/>
      <c r="E3122" s="225" t="s">
        <v>3117</v>
      </c>
      <c r="F3122" s="1333">
        <v>42690</v>
      </c>
      <c r="G3122" s="1334" t="s">
        <v>7044</v>
      </c>
      <c r="H3122" s="1335">
        <v>13.94</v>
      </c>
      <c r="I3122" s="2"/>
      <c r="J3122" s="642"/>
      <c r="K3122" s="675"/>
      <c r="L3122" s="645"/>
      <c r="M3122" s="316"/>
    </row>
    <row r="3123" spans="2:15" hidden="1" outlineLevel="1">
      <c r="B3123" s="50"/>
      <c r="C3123" s="50"/>
      <c r="D3123" s="50"/>
      <c r="E3123" s="225"/>
      <c r="F3123" s="369">
        <v>42694</v>
      </c>
      <c r="G3123" s="782" t="s">
        <v>7744</v>
      </c>
      <c r="H3123" s="882">
        <v>918</v>
      </c>
      <c r="I3123" s="2"/>
      <c r="J3123" s="642"/>
      <c r="K3123" s="675"/>
      <c r="L3123" s="645"/>
      <c r="M3123" s="316"/>
    </row>
    <row r="3124" spans="2:15" ht="15" hidden="1" customHeight="1" outlineLevel="1">
      <c r="B3124" s="50"/>
      <c r="C3124" s="50"/>
      <c r="D3124" s="50"/>
      <c r="E3124" s="225"/>
      <c r="F3124" s="1261">
        <v>42695</v>
      </c>
      <c r="G3124" s="1262" t="s">
        <v>7751</v>
      </c>
      <c r="H3124" s="1313">
        <v>254</v>
      </c>
      <c r="I3124" s="2"/>
      <c r="J3124" s="642"/>
      <c r="K3124" s="675"/>
      <c r="L3124" s="645"/>
      <c r="M3124" s="316"/>
    </row>
    <row r="3125" spans="2:15" hidden="1" outlineLevel="1">
      <c r="B3125" s="50"/>
      <c r="C3125" s="50"/>
      <c r="D3125" s="50"/>
      <c r="E3125" s="225"/>
      <c r="F3125" s="1261">
        <v>42695</v>
      </c>
      <c r="G3125" s="1262" t="s">
        <v>7751</v>
      </c>
      <c r="H3125" s="1313">
        <v>176</v>
      </c>
      <c r="I3125" s="2"/>
      <c r="J3125" s="642"/>
      <c r="K3125" s="675"/>
      <c r="L3125" s="645"/>
      <c r="M3125" s="105"/>
    </row>
    <row r="3126" spans="2:15" ht="15.75" hidden="1" customHeight="1" outlineLevel="1">
      <c r="B3126" s="50"/>
      <c r="C3126" s="50"/>
      <c r="D3126" s="50"/>
      <c r="E3126" s="225"/>
      <c r="F3126" s="1261">
        <v>42697</v>
      </c>
      <c r="G3126" s="760" t="s">
        <v>7762</v>
      </c>
      <c r="H3126" s="635">
        <v>9.5399999999999991</v>
      </c>
      <c r="I3126" s="2"/>
      <c r="J3126" s="642"/>
      <c r="K3126" s="675"/>
      <c r="L3126" s="645"/>
      <c r="M3126" s="1003"/>
    </row>
    <row r="3127" spans="2:15" ht="15" hidden="1" customHeight="1" outlineLevel="1">
      <c r="B3127" s="50"/>
      <c r="C3127" s="50"/>
      <c r="D3127" s="50"/>
      <c r="F3127" s="646"/>
      <c r="G3127" s="684"/>
      <c r="H3127" s="657"/>
      <c r="I3127" s="2"/>
      <c r="J3127" s="319"/>
      <c r="K3127" s="319"/>
      <c r="L3127" s="319"/>
      <c r="M3127" s="50"/>
    </row>
    <row r="3128" spans="2:15" ht="15" hidden="1" customHeight="1" outlineLevel="1">
      <c r="B3128" s="83"/>
      <c r="C3128" s="83" t="s">
        <v>195</v>
      </c>
      <c r="D3128" s="84">
        <f>SUM(D3103:D3126)</f>
        <v>0</v>
      </c>
      <c r="F3128" s="311"/>
      <c r="G3128" s="538" t="s">
        <v>195</v>
      </c>
      <c r="H3128" s="57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7651</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27">
        <v>949</v>
      </c>
      <c r="C3132" s="227">
        <v>169</v>
      </c>
      <c r="D3132" s="227">
        <f>D3128</f>
        <v>0</v>
      </c>
      <c r="E3132" s="227">
        <f>B3132+C3132-D3132</f>
        <v>1118</v>
      </c>
      <c r="H3132" s="13"/>
      <c r="I3132" s="13"/>
      <c r="L3132" s="13"/>
    </row>
    <row r="3133" spans="2:15" ht="15" hidden="1" customHeight="1" outlineLevel="1">
      <c r="G3133" s="630" t="s">
        <v>4080</v>
      </c>
      <c r="H3133" s="631">
        <f>0</f>
        <v>0</v>
      </c>
      <c r="L3133" s="2"/>
      <c r="M3133" s="2"/>
    </row>
    <row r="3134" spans="2:15" ht="15" hidden="1" customHeight="1" outlineLevel="1">
      <c r="G3134" s="300" t="s">
        <v>7263</v>
      </c>
      <c r="H3134" s="632">
        <v>0</v>
      </c>
      <c r="L3134" s="2"/>
      <c r="M3134" s="2"/>
    </row>
    <row r="3135" spans="2:15" ht="15" hidden="1" customHeight="1" outlineLevel="1">
      <c r="G3135" s="300" t="s">
        <v>4081</v>
      </c>
      <c r="H3135" s="632">
        <f>H3104+H3106+H3107+H3108+H3113</f>
        <v>8175</v>
      </c>
    </row>
    <row r="3136" spans="2:15" ht="15" hidden="1" customHeight="1" outlineLevel="1">
      <c r="B3136" s="200"/>
      <c r="G3136" s="696" t="s">
        <v>3905</v>
      </c>
      <c r="H3136" s="701">
        <v>0</v>
      </c>
      <c r="L3136" s="2"/>
    </row>
    <row r="3137" spans="2:16" ht="15" hidden="1" customHeight="1" outlineLevel="1">
      <c r="B3137" s="200"/>
      <c r="G3137" s="1205" t="s">
        <v>18</v>
      </c>
      <c r="H3137" s="983">
        <f>H3124+H3125</f>
        <v>430</v>
      </c>
      <c r="L3137" s="2"/>
    </row>
    <row r="3138" spans="2:16" ht="15" hidden="1" customHeight="1" outlineLevel="1">
      <c r="B3138" s="200"/>
      <c r="G3138" s="978" t="s">
        <v>5497</v>
      </c>
      <c r="H3138" s="979">
        <v>0</v>
      </c>
    </row>
    <row r="3139" spans="2:16" ht="15" hidden="1" customHeight="1" outlineLevel="1">
      <c r="G3139" s="640" t="s">
        <v>132</v>
      </c>
      <c r="H3139" s="641">
        <f>H3103</f>
        <v>2000</v>
      </c>
    </row>
    <row r="3140" spans="2:16" ht="15" hidden="1" customHeight="1" outlineLevel="1">
      <c r="G3140" s="204" t="s">
        <v>4287</v>
      </c>
      <c r="H3140" s="225">
        <f>H3109+H3110+H3111+H3112+H3115+H3116+H3117+H3118+H3119+H3120+H3121+H3122</f>
        <v>3600.8340000000003</v>
      </c>
    </row>
    <row r="3141" spans="2:16" ht="15" hidden="1" customHeight="1" outlineLevel="1">
      <c r="G3141" s="659" t="s">
        <v>48</v>
      </c>
      <c r="H3141" s="660">
        <f>H3114</f>
        <v>270</v>
      </c>
      <c r="I3141" s="2"/>
    </row>
    <row r="3142" spans="2:16" ht="15" hidden="1" customHeight="1" outlineLevel="1">
      <c r="G3142" s="182" t="s">
        <v>4424</v>
      </c>
      <c r="H3142" s="210">
        <f>H3105+H3123</f>
        <v>1575</v>
      </c>
      <c r="I3142" s="2"/>
    </row>
    <row r="3143" spans="2:16" ht="15" hidden="1" customHeight="1" outlineLevel="1">
      <c r="G3143" s="1068" t="s">
        <v>5935</v>
      </c>
      <c r="H3143" s="210">
        <f>H3126</f>
        <v>9.5399999999999991</v>
      </c>
      <c r="I3143" s="2"/>
    </row>
    <row r="3144" spans="2:16" ht="15" hidden="1" customHeight="1" outlineLevel="1">
      <c r="G3144" s="654" t="s">
        <v>5126</v>
      </c>
      <c r="H3144" s="655">
        <v>0</v>
      </c>
    </row>
    <row r="3145" spans="2:16" ht="15" hidden="1" customHeight="1" outlineLevel="1">
      <c r="H3145" s="2">
        <f>SUM(H3133:H3144)</f>
        <v>16060.374000000002</v>
      </c>
      <c r="I3145" s="2"/>
      <c r="J3145" s="13"/>
    </row>
    <row r="3146" spans="2:16" collapsed="1"/>
    <row r="3147" spans="2:16">
      <c r="B3147" s="2475" t="s">
        <v>7760</v>
      </c>
      <c r="C3147" s="2475"/>
      <c r="D3147" s="2475"/>
      <c r="E3147" s="2475"/>
      <c r="F3147" s="2475"/>
      <c r="G3147" s="2475"/>
      <c r="H3147" s="2475"/>
      <c r="I3147" s="2475"/>
      <c r="J3147" s="2475"/>
      <c r="K3147" s="2475"/>
      <c r="L3147" s="2475"/>
      <c r="M3147" s="2475"/>
    </row>
    <row r="3148" spans="2:16" ht="15" hidden="1" customHeight="1" outlineLevel="1">
      <c r="B3148" s="268" t="s">
        <v>115</v>
      </c>
      <c r="C3148" s="997" t="s">
        <v>2650</v>
      </c>
      <c r="D3148" s="268" t="s">
        <v>2651</v>
      </c>
      <c r="F3148" s="2474" t="s">
        <v>1007</v>
      </c>
      <c r="G3148" s="2476"/>
      <c r="H3148" s="2474"/>
      <c r="J3148" s="2474" t="s">
        <v>1026</v>
      </c>
      <c r="K3148" s="2474"/>
      <c r="L3148" s="2474"/>
      <c r="M3148" s="105"/>
    </row>
    <row r="3149" spans="2:16" ht="15" hidden="1" customHeight="1" outlineLevel="1">
      <c r="B3149" s="681"/>
      <c r="C3149" s="682"/>
      <c r="D3149" s="1071"/>
      <c r="F3149" s="894">
        <v>42696</v>
      </c>
      <c r="G3149" s="760" t="s">
        <v>247</v>
      </c>
      <c r="H3149" s="635">
        <v>323</v>
      </c>
      <c r="J3149" s="627" t="s">
        <v>115</v>
      </c>
      <c r="K3149" s="104" t="s">
        <v>116</v>
      </c>
      <c r="L3149" s="899" t="s">
        <v>4</v>
      </c>
      <c r="M3149" s="105"/>
      <c r="N3149" s="842"/>
      <c r="O3149" s="1312"/>
      <c r="P3149" s="1312"/>
    </row>
    <row r="3150" spans="2:16" ht="15" hidden="1" customHeight="1" outlineLevel="1">
      <c r="B3150" s="681"/>
      <c r="C3150" s="682"/>
      <c r="D3150" s="645"/>
      <c r="F3150" s="1261">
        <v>42699</v>
      </c>
      <c r="G3150" s="1262" t="s">
        <v>7764</v>
      </c>
      <c r="H3150" s="1313">
        <v>970</v>
      </c>
      <c r="J3150" s="1333">
        <v>42724</v>
      </c>
      <c r="K3150" s="1334" t="s">
        <v>6063</v>
      </c>
      <c r="L3150" s="1335">
        <v>510</v>
      </c>
      <c r="M3150" s="365"/>
      <c r="N3150" s="86"/>
    </row>
    <row r="3151" spans="2:16" ht="15" hidden="1" customHeight="1" outlineLevel="1">
      <c r="B3151" s="50"/>
      <c r="C3151" s="50"/>
      <c r="D3151" s="50"/>
      <c r="F3151" s="705">
        <v>42700</v>
      </c>
      <c r="G3151" s="783" t="s">
        <v>637</v>
      </c>
      <c r="H3151" s="886">
        <v>161</v>
      </c>
      <c r="J3151" s="1333">
        <v>42724</v>
      </c>
      <c r="K3151" s="1334" t="s">
        <v>6680</v>
      </c>
      <c r="L3151" s="1335">
        <v>9.18</v>
      </c>
      <c r="M3151" s="365"/>
      <c r="N3151" s="86"/>
    </row>
    <row r="3152" spans="2:16" ht="15" hidden="1" customHeight="1" outlineLevel="1">
      <c r="B3152" s="50"/>
      <c r="C3152" s="50"/>
      <c r="D3152" s="50"/>
      <c r="F3152" s="897">
        <v>42701</v>
      </c>
      <c r="G3152" s="782" t="s">
        <v>7768</v>
      </c>
      <c r="H3152" s="690">
        <v>285</v>
      </c>
      <c r="J3152" s="1333">
        <v>42725</v>
      </c>
      <c r="K3152" s="1334" t="s">
        <v>6063</v>
      </c>
      <c r="L3152" s="1335">
        <v>510</v>
      </c>
      <c r="M3152" s="365"/>
      <c r="N3152" s="86"/>
    </row>
    <row r="3153" spans="2:14" ht="15" hidden="1" customHeight="1" outlineLevel="1">
      <c r="B3153" s="50"/>
      <c r="C3153" s="50"/>
      <c r="D3153" s="50"/>
      <c r="F3153" s="894">
        <v>42701</v>
      </c>
      <c r="G3153" s="760" t="s">
        <v>247</v>
      </c>
      <c r="H3153" s="635">
        <v>884</v>
      </c>
      <c r="I3153" s="215"/>
      <c r="J3153" s="1333">
        <v>42725</v>
      </c>
      <c r="K3153" s="1334" t="s">
        <v>6680</v>
      </c>
      <c r="L3153" s="1335">
        <v>9.18</v>
      </c>
      <c r="M3153" s="365"/>
      <c r="N3153" s="86"/>
    </row>
    <row r="3154" spans="2:14" hidden="1" outlineLevel="1">
      <c r="B3154" s="50"/>
      <c r="C3154" s="50"/>
      <c r="D3154" s="50"/>
      <c r="F3154" s="1261">
        <v>42702</v>
      </c>
      <c r="G3154" s="1262" t="s">
        <v>7765</v>
      </c>
      <c r="H3154" s="1313">
        <v>175</v>
      </c>
      <c r="I3154" s="215"/>
      <c r="J3154" s="689">
        <v>42727</v>
      </c>
      <c r="K3154" s="378" t="s">
        <v>1208</v>
      </c>
      <c r="L3154" s="378">
        <v>2.76</v>
      </c>
      <c r="M3154" s="365"/>
      <c r="N3154" s="86"/>
    </row>
    <row r="3155" spans="2:14" ht="30" hidden="1" outlineLevel="1">
      <c r="B3155" s="50"/>
      <c r="C3155" s="50"/>
      <c r="D3155" s="50"/>
      <c r="F3155" s="897">
        <v>42707</v>
      </c>
      <c r="G3155" s="782" t="s">
        <v>7802</v>
      </c>
      <c r="H3155" s="690">
        <v>225</v>
      </c>
      <c r="I3155" s="215"/>
      <c r="J3155" s="984">
        <v>42737</v>
      </c>
      <c r="K3155" s="1064" t="s">
        <v>5936</v>
      </c>
      <c r="L3155" s="905">
        <v>6043.53</v>
      </c>
      <c r="M3155" s="316"/>
    </row>
    <row r="3156" spans="2:14" hidden="1" outlineLevel="1">
      <c r="B3156" s="50"/>
      <c r="C3156" s="50"/>
      <c r="D3156" s="50"/>
      <c r="F3156" s="1019">
        <v>42712</v>
      </c>
      <c r="G3156" s="787" t="s">
        <v>7821</v>
      </c>
      <c r="H3156" s="788">
        <v>485</v>
      </c>
      <c r="I3156" s="215"/>
      <c r="J3156" s="285"/>
      <c r="K3156" s="378"/>
      <c r="L3156" s="378"/>
      <c r="M3156" s="365"/>
    </row>
    <row r="3157" spans="2:14" hidden="1" outlineLevel="1">
      <c r="B3157" s="50"/>
      <c r="C3157" s="50"/>
      <c r="D3157" s="50"/>
      <c r="E3157" s="205"/>
      <c r="F3157" s="1019">
        <v>42714</v>
      </c>
      <c r="G3157" s="787" t="s">
        <v>7820</v>
      </c>
      <c r="H3157" s="788">
        <v>380</v>
      </c>
      <c r="I3157" s="215"/>
      <c r="J3157" s="285"/>
      <c r="K3157" s="378"/>
      <c r="L3157" s="378"/>
      <c r="M3157" s="365"/>
    </row>
    <row r="3158" spans="2:14" hidden="1" outlineLevel="1">
      <c r="B3158" s="50"/>
      <c r="C3158" s="50"/>
      <c r="D3158" s="50"/>
      <c r="E3158" s="215"/>
      <c r="F3158" s="1019">
        <v>42714</v>
      </c>
      <c r="G3158" s="787" t="s">
        <v>7820</v>
      </c>
      <c r="H3158" s="788">
        <v>340</v>
      </c>
      <c r="J3158" s="285"/>
      <c r="K3158" s="378"/>
      <c r="L3158" s="378"/>
      <c r="M3158" s="365"/>
    </row>
    <row r="3159" spans="2:14" hidden="1" outlineLevel="1">
      <c r="B3159" s="50"/>
      <c r="C3159" s="50"/>
      <c r="D3159" s="50"/>
      <c r="E3159" s="215"/>
      <c r="F3159" s="705">
        <v>42722</v>
      </c>
      <c r="G3159" s="783" t="s">
        <v>637</v>
      </c>
      <c r="H3159" s="886">
        <v>310</v>
      </c>
      <c r="J3159" s="285"/>
      <c r="K3159" s="378"/>
      <c r="L3159" s="378"/>
      <c r="M3159" s="365"/>
    </row>
    <row r="3160" spans="2:14" hidden="1" outlineLevel="1">
      <c r="B3160" s="50"/>
      <c r="C3160" s="50"/>
      <c r="D3160" s="50"/>
      <c r="E3160" s="215"/>
      <c r="F3160" s="689">
        <v>42722</v>
      </c>
      <c r="G3160" s="785" t="s">
        <v>1193</v>
      </c>
      <c r="H3160" s="540">
        <v>750</v>
      </c>
      <c r="I3160" s="204" t="s">
        <v>7834</v>
      </c>
      <c r="J3160" s="285"/>
      <c r="K3160" s="378"/>
      <c r="L3160" s="378"/>
      <c r="M3160" s="365"/>
    </row>
    <row r="3161" spans="2:14" hidden="1" outlineLevel="1">
      <c r="B3161" s="50"/>
      <c r="C3161" s="50"/>
      <c r="D3161" s="50"/>
      <c r="E3161" s="2"/>
      <c r="F3161" s="689">
        <v>42722</v>
      </c>
      <c r="G3161" s="785" t="s">
        <v>1193</v>
      </c>
      <c r="H3161" s="807">
        <v>245</v>
      </c>
      <c r="I3161" s="215" t="s">
        <v>7835</v>
      </c>
      <c r="J3161" s="285"/>
      <c r="K3161" s="378"/>
      <c r="L3161" s="378"/>
      <c r="M3161" s="316"/>
    </row>
    <row r="3162" spans="2:14" hidden="1" outlineLevel="1">
      <c r="B3162" s="50"/>
      <c r="C3162" s="50"/>
      <c r="D3162" s="50"/>
      <c r="E3162" s="1166"/>
      <c r="F3162" s="689">
        <v>42723</v>
      </c>
      <c r="G3162" s="785" t="s">
        <v>1193</v>
      </c>
      <c r="H3162" s="807">
        <v>730</v>
      </c>
      <c r="I3162" s="215" t="s">
        <v>7838</v>
      </c>
      <c r="J3162" s="285"/>
      <c r="K3162" s="675"/>
      <c r="L3162" s="645"/>
      <c r="M3162" s="316"/>
    </row>
    <row r="3163" spans="2:14" hidden="1" outlineLevel="1">
      <c r="B3163" s="50"/>
      <c r="C3163" s="50"/>
      <c r="D3163" s="50"/>
      <c r="E3163" s="205"/>
      <c r="F3163" s="689">
        <v>42723</v>
      </c>
      <c r="G3163" s="785" t="s">
        <v>1035</v>
      </c>
      <c r="H3163" s="807">
        <v>13.5</v>
      </c>
      <c r="I3163" s="215"/>
      <c r="J3163" s="285"/>
      <c r="K3163" s="675"/>
      <c r="L3163" s="645"/>
      <c r="M3163" s="316"/>
    </row>
    <row r="3164" spans="2:14" ht="15.75" hidden="1" customHeight="1" outlineLevel="1">
      <c r="B3164" s="50"/>
      <c r="C3164" s="50"/>
      <c r="D3164" s="50"/>
      <c r="E3164" s="225"/>
      <c r="F3164" s="689">
        <v>42723</v>
      </c>
      <c r="G3164" s="785" t="s">
        <v>1073</v>
      </c>
      <c r="H3164" s="807">
        <v>4.41</v>
      </c>
      <c r="I3164" s="2"/>
      <c r="J3164" s="642"/>
      <c r="K3164" s="675"/>
      <c r="L3164" s="645"/>
      <c r="M3164" s="316"/>
    </row>
    <row r="3165" spans="2:14" ht="15.75" hidden="1" customHeight="1" outlineLevel="1">
      <c r="B3165" s="50"/>
      <c r="C3165" s="50"/>
      <c r="D3165" s="50"/>
      <c r="E3165" s="225"/>
      <c r="F3165" s="689">
        <v>42724</v>
      </c>
      <c r="G3165" s="785" t="s">
        <v>1073</v>
      </c>
      <c r="H3165" s="807">
        <v>13.14</v>
      </c>
      <c r="I3165" s="215"/>
      <c r="J3165" s="642"/>
      <c r="K3165" s="675"/>
      <c r="L3165" s="645"/>
      <c r="M3165" s="316"/>
    </row>
    <row r="3166" spans="2:14" ht="15.75" hidden="1" customHeight="1" outlineLevel="1">
      <c r="B3166" s="50"/>
      <c r="C3166" s="50"/>
      <c r="D3166" s="50"/>
      <c r="E3166" s="225" t="s">
        <v>2559</v>
      </c>
      <c r="F3166" s="1333">
        <v>42726</v>
      </c>
      <c r="G3166" s="1334" t="s">
        <v>7879</v>
      </c>
      <c r="H3166" s="1335">
        <v>770</v>
      </c>
      <c r="I3166" s="2"/>
      <c r="J3166" s="642"/>
      <c r="K3166" s="675"/>
      <c r="L3166" s="645"/>
      <c r="M3166" s="316"/>
    </row>
    <row r="3167" spans="2:14" hidden="1" outlineLevel="1">
      <c r="B3167" s="50"/>
      <c r="C3167" s="50"/>
      <c r="D3167" s="50"/>
      <c r="E3167" s="225" t="s">
        <v>2559</v>
      </c>
      <c r="F3167" s="1333">
        <v>42727</v>
      </c>
      <c r="G3167" s="1334" t="s">
        <v>1035</v>
      </c>
      <c r="H3167" s="1335">
        <v>13.86</v>
      </c>
      <c r="I3167" s="215"/>
      <c r="J3167" s="642"/>
      <c r="K3167" s="675"/>
      <c r="L3167" s="645"/>
      <c r="M3167" s="316"/>
    </row>
    <row r="3168" spans="2:14" ht="15" hidden="1" customHeight="1" outlineLevel="1">
      <c r="B3168" s="50"/>
      <c r="C3168" s="50"/>
      <c r="D3168" s="50"/>
      <c r="E3168" s="225"/>
      <c r="F3168" s="327">
        <v>42727</v>
      </c>
      <c r="G3168" s="785" t="s">
        <v>7246</v>
      </c>
      <c r="H3168" s="807">
        <v>6.74</v>
      </c>
      <c r="I3168" s="2"/>
      <c r="J3168" s="642"/>
      <c r="K3168" s="675"/>
      <c r="L3168" s="645"/>
      <c r="M3168" s="316"/>
    </row>
    <row r="3169" spans="2:15" ht="15" hidden="1" customHeight="1" outlineLevel="1">
      <c r="B3169" s="50"/>
      <c r="C3169" s="50"/>
      <c r="D3169" s="50"/>
      <c r="F3169" s="685"/>
      <c r="G3169" s="686"/>
      <c r="H3169" s="742"/>
      <c r="I3169" s="2"/>
      <c r="J3169" s="319"/>
      <c r="K3169" s="319"/>
      <c r="L3169" s="319"/>
      <c r="M3169" s="50"/>
    </row>
    <row r="3170" spans="2:15" ht="15" hidden="1" customHeight="1" outlineLevel="1">
      <c r="B3170" s="50"/>
      <c r="C3170" s="50"/>
      <c r="D3170" s="50"/>
      <c r="F3170" s="646"/>
      <c r="G3170" s="684"/>
      <c r="H3170" s="657"/>
      <c r="I3170" s="2"/>
      <c r="J3170" s="319"/>
      <c r="K3170" s="319"/>
      <c r="L3170" s="319"/>
      <c r="M3170" s="50"/>
    </row>
    <row r="3171" spans="2:15" ht="15" hidden="1" customHeight="1" outlineLevel="1">
      <c r="B3171" s="83"/>
      <c r="C3171" s="83" t="s">
        <v>195</v>
      </c>
      <c r="D3171" s="84">
        <f>SUM(D3149:D3168)</f>
        <v>0</v>
      </c>
      <c r="F3171" s="311"/>
      <c r="G3171" s="538" t="s">
        <v>195</v>
      </c>
      <c r="H3171" s="57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7761</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27">
        <v>1118</v>
      </c>
      <c r="C3175" s="227">
        <v>56</v>
      </c>
      <c r="D3175" s="227">
        <f>D3171</f>
        <v>0</v>
      </c>
      <c r="E3175" s="227">
        <f>B3175+C3175-D3175</f>
        <v>1174</v>
      </c>
      <c r="H3175" s="13"/>
      <c r="I3175" s="13"/>
      <c r="L3175" s="13"/>
    </row>
    <row r="3176" spans="2:15" ht="15" hidden="1" customHeight="1" outlineLevel="1">
      <c r="G3176" s="630" t="s">
        <v>4080</v>
      </c>
      <c r="H3176" s="631">
        <f>0</f>
        <v>0</v>
      </c>
      <c r="L3176" s="2"/>
      <c r="M3176" s="2"/>
    </row>
    <row r="3177" spans="2:15" ht="15" hidden="1" customHeight="1" outlineLevel="1">
      <c r="G3177" s="300" t="s">
        <v>7263</v>
      </c>
      <c r="H3177" s="632">
        <v>0</v>
      </c>
      <c r="L3177" s="2"/>
      <c r="M3177" s="2"/>
    </row>
    <row r="3178" spans="2:15" ht="15" hidden="1" customHeight="1" outlineLevel="1">
      <c r="G3178" s="300" t="s">
        <v>4081</v>
      </c>
      <c r="H3178" s="632">
        <f>H3149+H3153</f>
        <v>1207</v>
      </c>
    </row>
    <row r="3179" spans="2:15" ht="15" hidden="1" customHeight="1" outlineLevel="1">
      <c r="B3179" s="200"/>
      <c r="G3179" s="696" t="s">
        <v>3905</v>
      </c>
      <c r="H3179" s="701">
        <f>H3156</f>
        <v>485</v>
      </c>
      <c r="L3179" s="2"/>
    </row>
    <row r="3180" spans="2:15" ht="15" hidden="1" customHeight="1" outlineLevel="1">
      <c r="B3180" s="200"/>
      <c r="G3180" s="1205" t="s">
        <v>18</v>
      </c>
      <c r="H3180" s="983">
        <f>H3150+H3154</f>
        <v>1145</v>
      </c>
      <c r="L3180" s="2"/>
    </row>
    <row r="3181" spans="2:15" ht="15" hidden="1" customHeight="1" outlineLevel="1">
      <c r="B3181" s="200"/>
      <c r="G3181" s="978" t="s">
        <v>5497</v>
      </c>
      <c r="H3181" s="979">
        <v>0</v>
      </c>
    </row>
    <row r="3182" spans="2:15" ht="15" hidden="1" customHeight="1" outlineLevel="1">
      <c r="G3182" s="640" t="s">
        <v>132</v>
      </c>
      <c r="H3182" s="641">
        <v>0</v>
      </c>
    </row>
    <row r="3183" spans="2:15" ht="15" hidden="1" customHeight="1" outlineLevel="1">
      <c r="G3183" s="204" t="s">
        <v>4287</v>
      </c>
      <c r="H3183" s="225">
        <f>H3160+H3161+H3162+H3163+H3164+H3165+H3166+H3167</f>
        <v>2539.9100000000003</v>
      </c>
    </row>
    <row r="3184" spans="2:15" ht="15" hidden="1" customHeight="1" outlineLevel="1">
      <c r="G3184" s="659" t="s">
        <v>48</v>
      </c>
      <c r="H3184" s="660">
        <f>H3151+H3159</f>
        <v>471</v>
      </c>
      <c r="I3184" s="2"/>
    </row>
    <row r="3185" spans="2:16" ht="15" hidden="1" customHeight="1" outlineLevel="1">
      <c r="G3185" s="182" t="s">
        <v>4424</v>
      </c>
      <c r="H3185" s="210">
        <f>H3152+H3155</f>
        <v>510</v>
      </c>
      <c r="I3185" s="2"/>
    </row>
    <row r="3186" spans="2:16" ht="15" hidden="1" customHeight="1" outlineLevel="1">
      <c r="G3186" s="1068" t="s">
        <v>5935</v>
      </c>
      <c r="H3186" s="210">
        <f>H3168</f>
        <v>6.74</v>
      </c>
      <c r="I3186" s="2"/>
    </row>
    <row r="3187" spans="2:16" ht="15" hidden="1" customHeight="1" outlineLevel="1">
      <c r="G3187" s="654" t="s">
        <v>5126</v>
      </c>
      <c r="H3187" s="655">
        <f>H3157+H3158</f>
        <v>720</v>
      </c>
    </row>
    <row r="3188" spans="2:16" ht="15" hidden="1" customHeight="1" outlineLevel="1">
      <c r="H3188" s="2">
        <f>SUM(H3176:H3187)</f>
        <v>7084.65</v>
      </c>
      <c r="I3188" s="2"/>
      <c r="J3188" s="13"/>
    </row>
    <row r="3189" spans="2:16" collapsed="1"/>
    <row r="3190" spans="2:16">
      <c r="B3190" s="2475" t="s">
        <v>7881</v>
      </c>
      <c r="C3190" s="2475"/>
      <c r="D3190" s="2475"/>
      <c r="E3190" s="2475"/>
      <c r="F3190" s="2475"/>
      <c r="G3190" s="2475"/>
      <c r="H3190" s="2475"/>
      <c r="I3190" s="2475"/>
      <c r="J3190" s="2475"/>
      <c r="K3190" s="2475"/>
      <c r="L3190" s="2475"/>
      <c r="M3190" s="2475"/>
    </row>
    <row r="3191" spans="2:16" ht="15" hidden="1" customHeight="1" outlineLevel="1">
      <c r="B3191" s="268" t="s">
        <v>115</v>
      </c>
      <c r="C3191" s="997" t="s">
        <v>2650</v>
      </c>
      <c r="D3191" s="268" t="s">
        <v>2651</v>
      </c>
      <c r="F3191" s="2474" t="s">
        <v>1007</v>
      </c>
      <c r="G3191" s="2476"/>
      <c r="H3191" s="2474"/>
      <c r="J3191" s="2474" t="s">
        <v>1026</v>
      </c>
      <c r="K3191" s="2474"/>
      <c r="L3191" s="2474"/>
      <c r="M3191" s="105"/>
    </row>
    <row r="3192" spans="2:16" ht="15" hidden="1" customHeight="1" outlineLevel="1">
      <c r="B3192" s="681"/>
      <c r="C3192" s="682"/>
      <c r="D3192" s="1071"/>
      <c r="F3192" s="327">
        <v>42725</v>
      </c>
      <c r="G3192" s="785" t="s">
        <v>7878</v>
      </c>
      <c r="H3192" s="807">
        <v>19277</v>
      </c>
      <c r="J3192" s="627" t="s">
        <v>115</v>
      </c>
      <c r="K3192" s="104" t="s">
        <v>116</v>
      </c>
      <c r="L3192" s="899" t="s">
        <v>4</v>
      </c>
      <c r="M3192" s="105"/>
      <c r="N3192" s="842"/>
      <c r="O3192" s="1331"/>
      <c r="P3192" s="1331"/>
    </row>
    <row r="3193" spans="2:16" ht="15" hidden="1" customHeight="1" outlineLevel="1">
      <c r="B3193" s="681"/>
      <c r="C3193" s="682"/>
      <c r="D3193" s="645"/>
      <c r="E3193" s="1" t="s">
        <v>3117</v>
      </c>
      <c r="F3193" s="1333">
        <v>42727</v>
      </c>
      <c r="G3193" s="1334" t="s">
        <v>7880</v>
      </c>
      <c r="H3193" s="1335">
        <v>420</v>
      </c>
      <c r="J3193" s="1333">
        <v>42730</v>
      </c>
      <c r="K3193" s="1334" t="s">
        <v>6063</v>
      </c>
      <c r="L3193" s="1335">
        <v>770</v>
      </c>
      <c r="M3193" s="365"/>
      <c r="N3193" s="86"/>
    </row>
    <row r="3194" spans="2:16" ht="15" hidden="1" customHeight="1" outlineLevel="1">
      <c r="B3194" s="50"/>
      <c r="C3194" s="50"/>
      <c r="D3194" s="50"/>
      <c r="E3194" s="1" t="s">
        <v>3117</v>
      </c>
      <c r="F3194" s="1333">
        <v>42730</v>
      </c>
      <c r="G3194" s="1334" t="s">
        <v>1073</v>
      </c>
      <c r="H3194" s="1335">
        <v>7.56</v>
      </c>
      <c r="J3194" s="1333">
        <v>42730</v>
      </c>
      <c r="K3194" s="1334" t="s">
        <v>1048</v>
      </c>
      <c r="L3194" s="1335">
        <v>13.86</v>
      </c>
      <c r="M3194" s="365"/>
      <c r="N3194" s="86"/>
    </row>
    <row r="3195" spans="2:16" ht="15" hidden="1" customHeight="1" outlineLevel="1">
      <c r="B3195" s="50"/>
      <c r="C3195" s="50"/>
      <c r="D3195" s="50"/>
      <c r="F3195" s="894">
        <v>42370</v>
      </c>
      <c r="G3195" s="760" t="s">
        <v>5813</v>
      </c>
      <c r="H3195" s="635">
        <v>11300</v>
      </c>
      <c r="J3195" s="1333">
        <v>42731</v>
      </c>
      <c r="K3195" s="1334" t="s">
        <v>6063</v>
      </c>
      <c r="L3195" s="1335">
        <v>220</v>
      </c>
      <c r="M3195" s="365"/>
      <c r="N3195" s="86"/>
    </row>
    <row r="3196" spans="2:16" ht="15" hidden="1" customHeight="1" outlineLevel="1">
      <c r="B3196" s="50"/>
      <c r="C3196" s="50"/>
      <c r="D3196" s="50"/>
      <c r="F3196" s="681">
        <v>42379</v>
      </c>
      <c r="G3196" s="682" t="s">
        <v>5065</v>
      </c>
      <c r="H3196" s="645">
        <v>200</v>
      </c>
      <c r="I3196" s="215"/>
      <c r="J3196" s="1333">
        <v>42731</v>
      </c>
      <c r="K3196" s="1334" t="s">
        <v>1048</v>
      </c>
      <c r="L3196" s="1335">
        <v>3.96</v>
      </c>
      <c r="M3196" s="365"/>
      <c r="N3196" s="86"/>
    </row>
    <row r="3197" spans="2:16" hidden="1" outlineLevel="1">
      <c r="B3197" s="50"/>
      <c r="C3197" s="50"/>
      <c r="D3197" s="50"/>
      <c r="F3197" s="897">
        <v>42383</v>
      </c>
      <c r="G3197" s="782" t="s">
        <v>7949</v>
      </c>
      <c r="H3197" s="690">
        <v>1447</v>
      </c>
      <c r="I3197" s="215"/>
      <c r="J3197" s="1333">
        <v>42733</v>
      </c>
      <c r="K3197" s="1334" t="s">
        <v>6063</v>
      </c>
      <c r="L3197" s="1335">
        <v>300</v>
      </c>
      <c r="M3197" s="365"/>
      <c r="N3197" s="86"/>
    </row>
    <row r="3198" spans="2:16" hidden="1" outlineLevel="1">
      <c r="B3198" s="50"/>
      <c r="C3198" s="50"/>
      <c r="D3198" s="50"/>
      <c r="F3198" s="897">
        <v>42384</v>
      </c>
      <c r="G3198" s="782" t="s">
        <v>7950</v>
      </c>
      <c r="H3198" s="690">
        <v>210</v>
      </c>
      <c r="I3198" s="215"/>
      <c r="J3198" s="1333">
        <v>42733</v>
      </c>
      <c r="K3198" s="1334" t="s">
        <v>1048</v>
      </c>
      <c r="L3198" s="1335">
        <v>5.4</v>
      </c>
      <c r="M3198" s="316"/>
    </row>
    <row r="3199" spans="2:16" hidden="1" outlineLevel="1">
      <c r="B3199" s="50"/>
      <c r="C3199" s="50"/>
      <c r="D3199" s="50"/>
      <c r="F3199" s="705">
        <v>42751</v>
      </c>
      <c r="G3199" s="783" t="s">
        <v>637</v>
      </c>
      <c r="H3199" s="886">
        <v>495</v>
      </c>
      <c r="I3199" s="215"/>
      <c r="J3199" s="1333">
        <v>42372</v>
      </c>
      <c r="K3199" s="1334" t="s">
        <v>6063</v>
      </c>
      <c r="L3199" s="1335">
        <v>340</v>
      </c>
      <c r="M3199" s="365"/>
    </row>
    <row r="3200" spans="2:16" hidden="1" outlineLevel="1">
      <c r="B3200" s="50"/>
      <c r="C3200" s="50"/>
      <c r="D3200" s="50"/>
      <c r="E3200" s="205"/>
      <c r="F3200" s="897">
        <v>42755</v>
      </c>
      <c r="G3200" s="782" t="s">
        <v>7970</v>
      </c>
      <c r="H3200" s="690">
        <v>110</v>
      </c>
      <c r="I3200" s="215"/>
      <c r="J3200" s="1333">
        <v>42372</v>
      </c>
      <c r="K3200" s="1334" t="s">
        <v>1228</v>
      </c>
      <c r="L3200" s="1335">
        <v>6.12</v>
      </c>
      <c r="M3200" s="365"/>
    </row>
    <row r="3201" spans="2:15" hidden="1" outlineLevel="1">
      <c r="B3201" s="50"/>
      <c r="C3201" s="50"/>
      <c r="D3201" s="50"/>
      <c r="E3201" s="215"/>
      <c r="F3201" s="894">
        <v>42758</v>
      </c>
      <c r="G3201" s="760" t="s">
        <v>7246</v>
      </c>
      <c r="H3201" s="635">
        <v>1.1299999999999999</v>
      </c>
      <c r="J3201" s="327">
        <v>42382</v>
      </c>
      <c r="K3201" s="378" t="s">
        <v>7952</v>
      </c>
      <c r="L3201" s="378">
        <v>1.5</v>
      </c>
      <c r="M3201" s="365"/>
    </row>
    <row r="3202" spans="2:15" hidden="1" outlineLevel="1">
      <c r="B3202" s="50"/>
      <c r="C3202" s="50"/>
      <c r="D3202" s="50"/>
      <c r="E3202" s="215"/>
      <c r="F3202" s="897"/>
      <c r="G3202" s="783"/>
      <c r="H3202" s="886"/>
      <c r="J3202" s="1333">
        <v>42751</v>
      </c>
      <c r="K3202" s="1334" t="s">
        <v>6063</v>
      </c>
      <c r="L3202" s="1335">
        <v>250</v>
      </c>
      <c r="M3202" s="365"/>
    </row>
    <row r="3203" spans="2:15" hidden="1" outlineLevel="1">
      <c r="B3203" s="50"/>
      <c r="C3203" s="50"/>
      <c r="D3203" s="50"/>
      <c r="E3203" s="215"/>
      <c r="F3203" s="689"/>
      <c r="G3203" s="785"/>
      <c r="H3203" s="540"/>
      <c r="I3203" s="204"/>
      <c r="J3203" s="1333">
        <v>42751</v>
      </c>
      <c r="K3203" s="1334" t="s">
        <v>1228</v>
      </c>
      <c r="L3203" s="1335">
        <v>4.5</v>
      </c>
      <c r="M3203" s="365"/>
    </row>
    <row r="3204" spans="2:15" hidden="1" outlineLevel="1">
      <c r="B3204" s="50"/>
      <c r="C3204" s="50"/>
      <c r="D3204" s="50"/>
      <c r="E3204" s="2"/>
      <c r="F3204" s="689"/>
      <c r="G3204" s="785"/>
      <c r="H3204" s="807"/>
      <c r="I3204" s="215"/>
      <c r="J3204" s="1333">
        <v>42754</v>
      </c>
      <c r="K3204" s="1334" t="s">
        <v>6063</v>
      </c>
      <c r="L3204" s="1335">
        <v>550</v>
      </c>
      <c r="M3204" s="316"/>
    </row>
    <row r="3205" spans="2:15" hidden="1" outlineLevel="1">
      <c r="B3205" s="50"/>
      <c r="C3205" s="50"/>
      <c r="D3205" s="50"/>
      <c r="E3205" s="1166"/>
      <c r="F3205" s="689"/>
      <c r="G3205" s="785"/>
      <c r="H3205" s="807"/>
      <c r="I3205" s="215"/>
      <c r="J3205" s="1333">
        <v>42754</v>
      </c>
      <c r="K3205" s="1334" t="s">
        <v>1228</v>
      </c>
      <c r="L3205" s="1335">
        <v>9.9</v>
      </c>
      <c r="M3205" s="316"/>
    </row>
    <row r="3206" spans="2:15" ht="15" hidden="1" customHeight="1" outlineLevel="1">
      <c r="B3206" s="50"/>
      <c r="C3206" s="50"/>
      <c r="D3206" s="50"/>
      <c r="F3206" s="685"/>
      <c r="G3206" s="686"/>
      <c r="H3206" s="742"/>
      <c r="I3206" s="2"/>
      <c r="J3206" s="327">
        <v>42758</v>
      </c>
      <c r="K3206" s="319" t="s">
        <v>1208</v>
      </c>
      <c r="L3206" s="319">
        <v>6.57</v>
      </c>
      <c r="M3206" s="50"/>
    </row>
    <row r="3207" spans="2:15" ht="15" hidden="1" customHeight="1" outlineLevel="1">
      <c r="B3207" s="50"/>
      <c r="C3207" s="50"/>
      <c r="D3207" s="50"/>
      <c r="F3207" s="646"/>
      <c r="G3207" s="684"/>
      <c r="H3207" s="657"/>
      <c r="I3207" s="2"/>
      <c r="J3207" s="832">
        <v>42768</v>
      </c>
      <c r="K3207" s="1075" t="s">
        <v>5936</v>
      </c>
      <c r="L3207" s="867">
        <v>30985.88</v>
      </c>
      <c r="M3207" s="50"/>
    </row>
    <row r="3208" spans="2:15" ht="15" hidden="1" customHeight="1" outlineLevel="1">
      <c r="B3208" s="83"/>
      <c r="C3208" s="83" t="s">
        <v>195</v>
      </c>
      <c r="D3208" s="84">
        <f>SUM(D3192:D3205)</f>
        <v>0</v>
      </c>
      <c r="F3208" s="311"/>
      <c r="G3208" s="538" t="s">
        <v>195</v>
      </c>
      <c r="H3208" s="57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7882</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27">
        <v>1174</v>
      </c>
      <c r="C3212" s="227">
        <v>212</v>
      </c>
      <c r="D3212" s="227">
        <f>D3208</f>
        <v>0</v>
      </c>
      <c r="E3212" s="227">
        <f>B3212+C3212-D3212</f>
        <v>1386</v>
      </c>
      <c r="H3212" s="13"/>
      <c r="I3212" s="13"/>
      <c r="L3212" s="13"/>
    </row>
    <row r="3213" spans="2:15" ht="15" hidden="1" customHeight="1" outlineLevel="1">
      <c r="G3213" s="630" t="s">
        <v>4080</v>
      </c>
      <c r="H3213" s="631">
        <v>0</v>
      </c>
      <c r="L3213" s="2"/>
      <c r="M3213" s="2"/>
    </row>
    <row r="3214" spans="2:15" ht="15" hidden="1" customHeight="1" outlineLevel="1">
      <c r="G3214" s="300" t="s">
        <v>7263</v>
      </c>
      <c r="H3214" s="632">
        <v>0</v>
      </c>
      <c r="L3214" s="2"/>
      <c r="M3214" s="2"/>
    </row>
    <row r="3215" spans="2:15" ht="15" hidden="1" customHeight="1" outlineLevel="1">
      <c r="G3215" s="300" t="s">
        <v>4081</v>
      </c>
      <c r="H3215" s="632">
        <f>H3195</f>
        <v>11300</v>
      </c>
    </row>
    <row r="3216" spans="2:15" ht="15" hidden="1" customHeight="1" outlineLevel="1">
      <c r="B3216" s="200"/>
      <c r="G3216" s="696" t="s">
        <v>3905</v>
      </c>
      <c r="H3216" s="701">
        <v>0</v>
      </c>
      <c r="L3216" s="2"/>
    </row>
    <row r="3217" spans="2:16" ht="15" hidden="1" customHeight="1" outlineLevel="1">
      <c r="B3217" s="200"/>
      <c r="G3217" s="1205" t="s">
        <v>18</v>
      </c>
      <c r="H3217" s="983">
        <v>0</v>
      </c>
      <c r="L3217" s="2"/>
    </row>
    <row r="3218" spans="2:16" ht="15" hidden="1" customHeight="1" outlineLevel="1">
      <c r="B3218" s="200"/>
      <c r="G3218" s="978" t="s">
        <v>5497</v>
      </c>
      <c r="H3218" s="979">
        <v>0</v>
      </c>
    </row>
    <row r="3219" spans="2:16" ht="15" hidden="1" customHeight="1" outlineLevel="1">
      <c r="G3219" s="640" t="s">
        <v>132</v>
      </c>
      <c r="H3219" s="641">
        <f>H3196</f>
        <v>200</v>
      </c>
    </row>
    <row r="3220" spans="2:16" ht="15" hidden="1" customHeight="1" outlineLevel="1">
      <c r="G3220" s="204" t="s">
        <v>4287</v>
      </c>
      <c r="H3220" s="225">
        <f>H3193+H3194</f>
        <v>427.56</v>
      </c>
    </row>
    <row r="3221" spans="2:16" ht="15" hidden="1" customHeight="1" outlineLevel="1">
      <c r="G3221" s="659" t="s">
        <v>48</v>
      </c>
      <c r="H3221" s="660">
        <f>H3199</f>
        <v>495</v>
      </c>
      <c r="I3221" s="2"/>
    </row>
    <row r="3222" spans="2:16" ht="15" hidden="1" customHeight="1" outlineLevel="1">
      <c r="G3222" s="182" t="s">
        <v>4424</v>
      </c>
      <c r="H3222" s="210">
        <f>H3197+H3198+H3200</f>
        <v>1767</v>
      </c>
      <c r="I3222" s="2"/>
    </row>
    <row r="3223" spans="2:16" ht="15" hidden="1" customHeight="1" outlineLevel="1">
      <c r="G3223" s="1068" t="s">
        <v>5935</v>
      </c>
      <c r="H3223" s="210">
        <f>H3201</f>
        <v>1.1299999999999999</v>
      </c>
      <c r="I3223" s="2"/>
    </row>
    <row r="3224" spans="2:16" ht="15" hidden="1" customHeight="1" outlineLevel="1">
      <c r="G3224" s="654" t="s">
        <v>5126</v>
      </c>
      <c r="H3224" s="655">
        <f>H3192</f>
        <v>19277</v>
      </c>
    </row>
    <row r="3225" spans="2:16" ht="15" hidden="1" customHeight="1" outlineLevel="1">
      <c r="H3225" s="2">
        <f>SUM(H3213:H3224)</f>
        <v>33467.69</v>
      </c>
      <c r="I3225" s="2"/>
      <c r="J3225" s="13"/>
    </row>
    <row r="3226" spans="2:16" collapsed="1"/>
    <row r="3227" spans="2:16">
      <c r="B3227" s="2475" t="s">
        <v>7971</v>
      </c>
      <c r="C3227" s="2475"/>
      <c r="D3227" s="2475"/>
      <c r="E3227" s="2475"/>
      <c r="F3227" s="2475"/>
      <c r="G3227" s="2475"/>
      <c r="H3227" s="2475"/>
      <c r="I3227" s="2475"/>
      <c r="J3227" s="2475"/>
      <c r="K3227" s="2475"/>
      <c r="L3227" s="2475"/>
      <c r="M3227" s="2475"/>
    </row>
    <row r="3228" spans="2:16" ht="15" hidden="1" customHeight="1" outlineLevel="2">
      <c r="B3228" s="268" t="s">
        <v>115</v>
      </c>
      <c r="C3228" s="997" t="s">
        <v>2650</v>
      </c>
      <c r="D3228" s="268" t="s">
        <v>2651</v>
      </c>
      <c r="F3228" s="2474" t="s">
        <v>1007</v>
      </c>
      <c r="G3228" s="2476"/>
      <c r="H3228" s="2474"/>
      <c r="J3228" s="2474" t="s">
        <v>1026</v>
      </c>
      <c r="K3228" s="2474"/>
      <c r="L3228" s="2474"/>
      <c r="M3228" s="105"/>
    </row>
    <row r="3229" spans="2:16" ht="15" hidden="1" customHeight="1" outlineLevel="2">
      <c r="B3229" s="681">
        <v>42788</v>
      </c>
      <c r="C3229" s="682" t="s">
        <v>1222</v>
      </c>
      <c r="D3229" s="1071">
        <v>500</v>
      </c>
      <c r="F3229" s="897">
        <v>42756</v>
      </c>
      <c r="G3229" s="782" t="s">
        <v>7992</v>
      </c>
      <c r="H3229" s="690">
        <v>620</v>
      </c>
      <c r="J3229" s="627" t="s">
        <v>115</v>
      </c>
      <c r="K3229" s="104" t="s">
        <v>116</v>
      </c>
      <c r="L3229" s="899" t="s">
        <v>4</v>
      </c>
      <c r="M3229" s="105"/>
      <c r="N3229" s="842"/>
      <c r="O3229" s="1344"/>
      <c r="P3229" s="1344"/>
    </row>
    <row r="3230" spans="2:16" ht="15" hidden="1" customHeight="1" outlineLevel="2">
      <c r="B3230" s="681"/>
      <c r="C3230" s="682"/>
      <c r="D3230" s="645"/>
      <c r="F3230" s="894">
        <v>42759</v>
      </c>
      <c r="G3230" s="634" t="s">
        <v>7995</v>
      </c>
      <c r="H3230" s="635">
        <v>538</v>
      </c>
      <c r="J3230" s="1333">
        <v>42770</v>
      </c>
      <c r="K3230" s="1334" t="s">
        <v>6063</v>
      </c>
      <c r="L3230" s="1335">
        <v>120</v>
      </c>
      <c r="M3230" s="316"/>
      <c r="N3230" s="86"/>
    </row>
    <row r="3231" spans="2:16" ht="15" hidden="1" customHeight="1" outlineLevel="2">
      <c r="B3231" s="50"/>
      <c r="C3231" s="50"/>
      <c r="D3231" s="50"/>
      <c r="F3231" s="897">
        <v>42759</v>
      </c>
      <c r="G3231" s="782" t="s">
        <v>7996</v>
      </c>
      <c r="H3231" s="690">
        <v>340</v>
      </c>
      <c r="J3231" s="1333">
        <v>42770</v>
      </c>
      <c r="K3231" s="1334" t="s">
        <v>1228</v>
      </c>
      <c r="L3231" s="1335">
        <v>2.16</v>
      </c>
      <c r="M3231" s="316"/>
      <c r="N3231" s="86"/>
    </row>
    <row r="3232" spans="2:16" ht="15" hidden="1" customHeight="1" outlineLevel="2">
      <c r="B3232" s="50"/>
      <c r="C3232" s="50"/>
      <c r="D3232" s="50"/>
      <c r="F3232" s="897">
        <v>42760</v>
      </c>
      <c r="G3232" s="782" t="s">
        <v>7970</v>
      </c>
      <c r="H3232" s="690">
        <v>110</v>
      </c>
      <c r="J3232" s="1333">
        <v>42776</v>
      </c>
      <c r="K3232" s="1334" t="s">
        <v>6063</v>
      </c>
      <c r="L3232" s="1335">
        <v>250</v>
      </c>
      <c r="M3232" s="316"/>
      <c r="N3232" s="86"/>
    </row>
    <row r="3233" spans="2:14" ht="15" hidden="1" customHeight="1" outlineLevel="2">
      <c r="B3233" s="50"/>
      <c r="C3233" s="50"/>
      <c r="D3233" s="50"/>
      <c r="F3233" s="894">
        <v>42760</v>
      </c>
      <c r="G3233" s="634" t="s">
        <v>6469</v>
      </c>
      <c r="H3233" s="635">
        <v>313.5</v>
      </c>
      <c r="I3233" s="215"/>
      <c r="J3233" s="1333">
        <v>42776</v>
      </c>
      <c r="K3233" s="1334" t="s">
        <v>1228</v>
      </c>
      <c r="L3233" s="1335">
        <v>4.5</v>
      </c>
      <c r="M3233" s="316"/>
      <c r="N3233" s="86"/>
    </row>
    <row r="3234" spans="2:14" hidden="1" outlineLevel="2">
      <c r="B3234" s="50"/>
      <c r="C3234" s="50"/>
      <c r="D3234" s="50"/>
      <c r="F3234" s="894">
        <v>42760</v>
      </c>
      <c r="G3234" s="634" t="s">
        <v>8013</v>
      </c>
      <c r="H3234" s="635">
        <v>1495</v>
      </c>
      <c r="I3234" s="215"/>
      <c r="J3234" s="681">
        <v>42789</v>
      </c>
      <c r="K3234" s="675" t="s">
        <v>8115</v>
      </c>
      <c r="L3234" s="645">
        <v>3.75</v>
      </c>
      <c r="M3234" s="316"/>
      <c r="N3234" s="86"/>
    </row>
    <row r="3235" spans="2:14" hidden="1" outlineLevel="2">
      <c r="B3235" s="50"/>
      <c r="C3235" s="50"/>
      <c r="D3235" s="50"/>
      <c r="F3235" s="897">
        <v>42761</v>
      </c>
      <c r="G3235" s="782" t="s">
        <v>8015</v>
      </c>
      <c r="H3235" s="690">
        <v>165</v>
      </c>
      <c r="I3235" s="215"/>
      <c r="J3235" s="681">
        <v>42789</v>
      </c>
      <c r="K3235" s="675" t="s">
        <v>1208</v>
      </c>
      <c r="L3235" s="645">
        <v>1</v>
      </c>
      <c r="M3235" s="316"/>
    </row>
    <row r="3236" spans="2:14" ht="30" hidden="1" outlineLevel="2">
      <c r="B3236" s="50"/>
      <c r="C3236" s="50"/>
      <c r="D3236" s="50"/>
      <c r="F3236" s="651">
        <v>42762</v>
      </c>
      <c r="G3236" s="1350" t="s">
        <v>8025</v>
      </c>
      <c r="H3236" s="1020">
        <v>374</v>
      </c>
      <c r="I3236" s="215"/>
      <c r="J3236" s="984">
        <v>42795</v>
      </c>
      <c r="K3236" s="1064" t="s">
        <v>5936</v>
      </c>
      <c r="L3236" s="905">
        <v>13547.09</v>
      </c>
      <c r="M3236" s="316"/>
    </row>
    <row r="3237" spans="2:14" hidden="1" outlineLevel="2">
      <c r="B3237" s="50"/>
      <c r="C3237" s="50"/>
      <c r="D3237" s="50"/>
      <c r="E3237" s="205"/>
      <c r="F3237" s="894">
        <v>42763</v>
      </c>
      <c r="G3237" s="634" t="s">
        <v>8031</v>
      </c>
      <c r="H3237" s="635">
        <v>1130</v>
      </c>
      <c r="I3237" s="215"/>
      <c r="J3237" s="642"/>
      <c r="K3237" s="675"/>
      <c r="L3237" s="645"/>
      <c r="M3237" s="316"/>
    </row>
    <row r="3238" spans="2:14" hidden="1" outlineLevel="2">
      <c r="B3238" s="50"/>
      <c r="C3238" s="50"/>
      <c r="D3238" s="50"/>
      <c r="E3238" s="215"/>
      <c r="F3238" s="897">
        <v>42763</v>
      </c>
      <c r="G3238" s="782" t="s">
        <v>2796</v>
      </c>
      <c r="H3238" s="690">
        <v>240</v>
      </c>
      <c r="J3238" s="642"/>
      <c r="K3238" s="675"/>
      <c r="L3238" s="645"/>
      <c r="M3238" s="316"/>
    </row>
    <row r="3239" spans="2:14" hidden="1" outlineLevel="2">
      <c r="B3239" s="50"/>
      <c r="C3239" s="50"/>
      <c r="D3239" s="50"/>
      <c r="E3239" s="215"/>
      <c r="F3239" s="894">
        <v>42763</v>
      </c>
      <c r="G3239" s="634" t="s">
        <v>7951</v>
      </c>
      <c r="H3239" s="635">
        <v>397</v>
      </c>
      <c r="J3239" s="642"/>
      <c r="K3239" s="675"/>
      <c r="L3239" s="645"/>
      <c r="M3239" s="316"/>
    </row>
    <row r="3240" spans="2:14" hidden="1" outlineLevel="2">
      <c r="B3240" s="50"/>
      <c r="C3240" s="50"/>
      <c r="D3240" s="50"/>
      <c r="E3240" s="215"/>
      <c r="F3240" s="897">
        <v>42764</v>
      </c>
      <c r="G3240" s="782" t="s">
        <v>8032</v>
      </c>
      <c r="H3240" s="690">
        <v>637</v>
      </c>
      <c r="I3240" s="204"/>
      <c r="J3240" s="642"/>
      <c r="K3240" s="675"/>
      <c r="L3240" s="645"/>
      <c r="M3240" s="316"/>
    </row>
    <row r="3241" spans="2:14" hidden="1" outlineLevel="2">
      <c r="B3241" s="50"/>
      <c r="C3241" s="50"/>
      <c r="D3241" s="50"/>
      <c r="E3241" s="2"/>
      <c r="F3241" s="897">
        <v>42765</v>
      </c>
      <c r="G3241" s="782" t="s">
        <v>7970</v>
      </c>
      <c r="H3241" s="690">
        <v>110</v>
      </c>
      <c r="I3241" s="215"/>
      <c r="J3241" s="642"/>
      <c r="K3241" s="675"/>
      <c r="L3241" s="645"/>
      <c r="M3241" s="316"/>
    </row>
    <row r="3242" spans="2:14" hidden="1" outlineLevel="2">
      <c r="B3242" s="50"/>
      <c r="C3242" s="50"/>
      <c r="D3242" s="50"/>
      <c r="E3242" s="1166"/>
      <c r="F3242" s="897">
        <v>42767</v>
      </c>
      <c r="G3242" s="782" t="s">
        <v>7970</v>
      </c>
      <c r="H3242" s="690">
        <v>110</v>
      </c>
      <c r="I3242" s="215"/>
      <c r="J3242" s="642"/>
      <c r="K3242" s="675"/>
      <c r="L3242" s="645"/>
      <c r="M3242" s="316"/>
    </row>
    <row r="3243" spans="2:14" hidden="1" outlineLevel="2">
      <c r="B3243" s="50"/>
      <c r="C3243" s="50"/>
      <c r="D3243" s="50"/>
      <c r="E3243" s="205"/>
      <c r="F3243" s="894">
        <v>42770</v>
      </c>
      <c r="G3243" s="634" t="s">
        <v>7765</v>
      </c>
      <c r="H3243" s="635">
        <v>503</v>
      </c>
      <c r="I3243" s="215"/>
      <c r="J3243" s="642"/>
      <c r="K3243" s="675"/>
      <c r="L3243" s="645"/>
      <c r="M3243" s="316"/>
    </row>
    <row r="3244" spans="2:14" ht="15.75" hidden="1" customHeight="1" outlineLevel="2">
      <c r="B3244" s="50"/>
      <c r="C3244" s="50"/>
      <c r="D3244" s="50"/>
      <c r="E3244" s="225"/>
      <c r="F3244" s="897">
        <v>42770</v>
      </c>
      <c r="G3244" s="782" t="s">
        <v>8032</v>
      </c>
      <c r="H3244" s="690">
        <v>1318</v>
      </c>
      <c r="I3244" s="2"/>
      <c r="J3244" s="642"/>
      <c r="K3244" s="675"/>
      <c r="L3244" s="645"/>
      <c r="M3244" s="316"/>
    </row>
    <row r="3245" spans="2:14" ht="15.75" hidden="1" customHeight="1" outlineLevel="2">
      <c r="B3245" s="50"/>
      <c r="C3245" s="50"/>
      <c r="D3245" s="50"/>
      <c r="E3245" s="225"/>
      <c r="F3245" s="894">
        <v>42771</v>
      </c>
      <c r="G3245" s="634" t="s">
        <v>247</v>
      </c>
      <c r="H3245" s="635">
        <v>809</v>
      </c>
      <c r="I3245" s="215"/>
      <c r="J3245" s="642"/>
      <c r="K3245" s="675"/>
      <c r="L3245" s="645"/>
      <c r="M3245" s="316"/>
    </row>
    <row r="3246" spans="2:14" ht="15.75" hidden="1" customHeight="1" outlineLevel="2">
      <c r="B3246" s="50"/>
      <c r="C3246" s="50"/>
      <c r="D3246" s="50"/>
      <c r="E3246" s="225"/>
      <c r="F3246" s="661">
        <v>42772</v>
      </c>
      <c r="G3246" s="783" t="s">
        <v>7380</v>
      </c>
      <c r="H3246" s="886">
        <v>301</v>
      </c>
      <c r="I3246" s="2"/>
      <c r="J3246" s="642"/>
      <c r="K3246" s="675"/>
      <c r="L3246" s="645"/>
      <c r="M3246" s="316"/>
    </row>
    <row r="3247" spans="2:14" hidden="1" outlineLevel="2">
      <c r="B3247" s="50"/>
      <c r="C3247" s="50"/>
      <c r="D3247" s="50"/>
      <c r="E3247" s="225"/>
      <c r="F3247" s="897">
        <v>42773</v>
      </c>
      <c r="G3247" s="1067" t="s">
        <v>7970</v>
      </c>
      <c r="H3247" s="690">
        <v>100</v>
      </c>
      <c r="I3247" s="215"/>
      <c r="J3247" s="642"/>
      <c r="K3247" s="675"/>
      <c r="L3247" s="645"/>
      <c r="M3247" s="316"/>
    </row>
    <row r="3248" spans="2:14" ht="15" hidden="1" customHeight="1" outlineLevel="2">
      <c r="B3248" s="50"/>
      <c r="C3248" s="50"/>
      <c r="D3248" s="50"/>
      <c r="E3248" s="225"/>
      <c r="F3248" s="894">
        <v>42773</v>
      </c>
      <c r="G3248" s="898" t="s">
        <v>7906</v>
      </c>
      <c r="H3248" s="635">
        <v>290</v>
      </c>
      <c r="I3248" s="2"/>
      <c r="J3248" s="642"/>
      <c r="K3248" s="675"/>
      <c r="L3248" s="645"/>
      <c r="M3248" s="316"/>
    </row>
    <row r="3249" spans="2:15" hidden="1" outlineLevel="2">
      <c r="B3249" s="50"/>
      <c r="C3249" s="50"/>
      <c r="D3249" s="50"/>
      <c r="E3249" s="225"/>
      <c r="F3249" s="1355">
        <v>42779</v>
      </c>
      <c r="G3249" s="978" t="s">
        <v>8073</v>
      </c>
      <c r="H3249" s="1393">
        <v>2296</v>
      </c>
      <c r="I3249" s="2"/>
      <c r="J3249" s="642"/>
      <c r="K3249" s="675"/>
      <c r="L3249" s="645"/>
      <c r="M3249" s="316"/>
    </row>
    <row r="3250" spans="2:15" ht="15" hidden="1" customHeight="1" outlineLevel="2">
      <c r="B3250" s="50"/>
      <c r="C3250" s="50"/>
      <c r="D3250" s="50"/>
      <c r="E3250" s="225"/>
      <c r="F3250" s="897">
        <v>42781</v>
      </c>
      <c r="G3250" s="1067" t="s">
        <v>7970</v>
      </c>
      <c r="H3250" s="690">
        <v>110</v>
      </c>
      <c r="I3250" s="2"/>
      <c r="J3250" s="642"/>
      <c r="K3250" s="675"/>
      <c r="L3250" s="645"/>
      <c r="M3250" s="316"/>
    </row>
    <row r="3251" spans="2:15" hidden="1" outlineLevel="2">
      <c r="B3251" s="50"/>
      <c r="C3251" s="50"/>
      <c r="D3251" s="50"/>
      <c r="E3251" s="225"/>
      <c r="F3251" s="894">
        <v>42786</v>
      </c>
      <c r="G3251" s="634" t="s">
        <v>8101</v>
      </c>
      <c r="H3251" s="635">
        <v>800</v>
      </c>
      <c r="I3251" s="2"/>
      <c r="J3251" s="642"/>
      <c r="K3251" s="675"/>
      <c r="L3251" s="645"/>
      <c r="M3251" s="105"/>
    </row>
    <row r="3252" spans="2:15" ht="15.75" hidden="1" customHeight="1" outlineLevel="2">
      <c r="B3252" s="50"/>
      <c r="C3252" s="50"/>
      <c r="D3252" s="50"/>
      <c r="E3252" s="225"/>
      <c r="F3252" s="897">
        <v>42786</v>
      </c>
      <c r="G3252" s="1067" t="s">
        <v>549</v>
      </c>
      <c r="H3252" s="690">
        <v>722</v>
      </c>
      <c r="I3252" s="2"/>
      <c r="J3252" s="642"/>
      <c r="K3252" s="675"/>
      <c r="L3252" s="645"/>
      <c r="M3252" s="1003"/>
    </row>
    <row r="3253" spans="2:15" hidden="1" outlineLevel="2">
      <c r="B3253" s="50"/>
      <c r="C3253" s="50"/>
      <c r="D3253" s="50"/>
      <c r="E3253" s="225"/>
      <c r="F3253" s="897">
        <v>42787</v>
      </c>
      <c r="G3253" s="1067" t="s">
        <v>7970</v>
      </c>
      <c r="H3253" s="690">
        <v>100</v>
      </c>
      <c r="I3253" s="2"/>
      <c r="J3253" s="642"/>
      <c r="K3253" s="675"/>
      <c r="L3253" s="645"/>
      <c r="M3253" s="1003"/>
    </row>
    <row r="3254" spans="2:15" ht="15.75" hidden="1" customHeight="1" outlineLevel="2">
      <c r="B3254" s="50"/>
      <c r="C3254" s="50"/>
      <c r="D3254" s="50"/>
      <c r="E3254" s="225"/>
      <c r="F3254" s="897"/>
      <c r="G3254" s="1067"/>
      <c r="H3254" s="690"/>
      <c r="I3254" s="2"/>
      <c r="J3254" s="642"/>
      <c r="K3254" s="675"/>
      <c r="L3254" s="645"/>
      <c r="M3254" s="1003"/>
    </row>
    <row r="3255" spans="2:15" ht="15" hidden="1" customHeight="1" outlineLevel="2">
      <c r="B3255" s="50"/>
      <c r="C3255" s="50"/>
      <c r="D3255" s="50"/>
      <c r="F3255" s="646"/>
      <c r="G3255" s="684"/>
      <c r="H3255" s="657"/>
      <c r="I3255" s="2"/>
      <c r="J3255" s="319"/>
      <c r="K3255" s="319"/>
      <c r="L3255" s="319"/>
      <c r="M3255" s="50"/>
    </row>
    <row r="3256" spans="2:15" ht="15" hidden="1" customHeight="1" outlineLevel="2">
      <c r="B3256" s="83"/>
      <c r="C3256" s="83" t="s">
        <v>195</v>
      </c>
      <c r="D3256" s="84">
        <f>SUM(D3229:D3253)</f>
        <v>500</v>
      </c>
      <c r="F3256" s="311"/>
      <c r="G3256" s="538" t="s">
        <v>195</v>
      </c>
      <c r="H3256" s="57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7972</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27">
        <v>1386</v>
      </c>
      <c r="C3260" s="227">
        <v>100</v>
      </c>
      <c r="D3260" s="227">
        <f>D3256</f>
        <v>500</v>
      </c>
      <c r="E3260" s="227">
        <f>B3260+C3260-D3260</f>
        <v>986</v>
      </c>
      <c r="H3260" s="13"/>
      <c r="I3260" s="13"/>
      <c r="L3260" s="13"/>
    </row>
    <row r="3261" spans="2:15" ht="15" hidden="1" customHeight="1" outlineLevel="2">
      <c r="G3261" s="630" t="s">
        <v>4080</v>
      </c>
      <c r="H3261" s="631">
        <v>0</v>
      </c>
      <c r="L3261" s="2"/>
      <c r="M3261" s="2"/>
    </row>
    <row r="3262" spans="2:15" ht="15" hidden="1" customHeight="1" outlineLevel="2">
      <c r="G3262" s="300" t="s">
        <v>7263</v>
      </c>
      <c r="H3262" s="632">
        <v>0</v>
      </c>
      <c r="L3262" s="2"/>
      <c r="M3262" s="2"/>
    </row>
    <row r="3263" spans="2:15" ht="15" hidden="1" customHeight="1" outlineLevel="2">
      <c r="G3263" s="300" t="s">
        <v>4081</v>
      </c>
      <c r="H3263" s="632">
        <f>H3230+H3233+H3234+H3237+H3239+H3243+H3245+H3248+H3251</f>
        <v>6275.5</v>
      </c>
    </row>
    <row r="3264" spans="2:15" ht="15" hidden="1" customHeight="1" outlineLevel="2">
      <c r="B3264" s="200"/>
      <c r="G3264" s="696" t="s">
        <v>3905</v>
      </c>
      <c r="H3264" s="701">
        <f>H3236</f>
        <v>374</v>
      </c>
      <c r="L3264" s="2"/>
    </row>
    <row r="3265" spans="2:16" ht="15" hidden="1" customHeight="1" outlineLevel="2">
      <c r="B3265" s="200"/>
      <c r="G3265" s="1205" t="s">
        <v>18</v>
      </c>
      <c r="H3265" s="983">
        <v>0</v>
      </c>
      <c r="L3265" s="2"/>
    </row>
    <row r="3266" spans="2:16" ht="15" hidden="1" customHeight="1" outlineLevel="2">
      <c r="B3266" s="200"/>
      <c r="G3266" s="978" t="s">
        <v>5497</v>
      </c>
      <c r="H3266" s="979">
        <f>H3249</f>
        <v>2296</v>
      </c>
    </row>
    <row r="3267" spans="2:16" ht="15" hidden="1" customHeight="1" outlineLevel="2">
      <c r="G3267" s="640" t="s">
        <v>132</v>
      </c>
      <c r="H3267" s="641">
        <v>0</v>
      </c>
    </row>
    <row r="3268" spans="2:16" ht="15" hidden="1" customHeight="1" outlineLevel="2">
      <c r="G3268" s="204" t="s">
        <v>4287</v>
      </c>
      <c r="H3268" s="225">
        <v>0</v>
      </c>
    </row>
    <row r="3269" spans="2:16" ht="15" hidden="1" customHeight="1" outlineLevel="2">
      <c r="G3269" s="659" t="s">
        <v>48</v>
      </c>
      <c r="H3269" s="660">
        <f>H3246</f>
        <v>301</v>
      </c>
      <c r="I3269" s="2"/>
    </row>
    <row r="3270" spans="2:16" ht="15" hidden="1" customHeight="1" outlineLevel="2">
      <c r="G3270" s="182" t="s">
        <v>4424</v>
      </c>
      <c r="H3270" s="210">
        <f>H3229+H3231+H3232+H3235+H3238+H3240+H3241+H3242+H3244+H3247+H3250+H3252+H3253</f>
        <v>4682</v>
      </c>
      <c r="I3270" s="2"/>
    </row>
    <row r="3271" spans="2:16" ht="15" hidden="1" customHeight="1" outlineLevel="2">
      <c r="G3271" s="1068" t="s">
        <v>5935</v>
      </c>
      <c r="H3271" s="210">
        <v>0</v>
      </c>
      <c r="I3271" s="2"/>
    </row>
    <row r="3272" spans="2:16" ht="15" hidden="1" customHeight="1" outlineLevel="2">
      <c r="G3272" s="654" t="s">
        <v>5126</v>
      </c>
      <c r="H3272" s="655">
        <v>0</v>
      </c>
    </row>
    <row r="3273" spans="2:16" ht="15" hidden="1" customHeight="1" outlineLevel="2">
      <c r="H3273" s="2">
        <f>SUM(H3261:H3272)</f>
        <v>13928.5</v>
      </c>
      <c r="I3273" s="2"/>
      <c r="J3273" s="13"/>
    </row>
    <row r="3274" spans="2:16" collapsed="1"/>
    <row r="3275" spans="2:16">
      <c r="B3275" s="2475" t="s">
        <v>8113</v>
      </c>
      <c r="C3275" s="2475"/>
      <c r="D3275" s="2475"/>
      <c r="E3275" s="2475"/>
      <c r="F3275" s="2475"/>
      <c r="G3275" s="2475"/>
      <c r="H3275" s="2475"/>
      <c r="I3275" s="2475"/>
      <c r="J3275" s="2475"/>
      <c r="K3275" s="2475"/>
      <c r="L3275" s="2475"/>
      <c r="M3275" s="2475"/>
    </row>
    <row r="3276" spans="2:16" ht="15" hidden="1" customHeight="1" outlineLevel="1">
      <c r="B3276" s="268" t="s">
        <v>115</v>
      </c>
      <c r="C3276" s="997" t="s">
        <v>2650</v>
      </c>
      <c r="D3276" s="268" t="s">
        <v>2651</v>
      </c>
      <c r="F3276" s="2474" t="s">
        <v>1007</v>
      </c>
      <c r="G3276" s="2476"/>
      <c r="H3276" s="2474"/>
      <c r="J3276" s="2474" t="s">
        <v>1026</v>
      </c>
      <c r="K3276" s="2474"/>
      <c r="L3276" s="2474"/>
      <c r="M3276" s="105"/>
    </row>
    <row r="3277" spans="2:16" ht="15" hidden="1" customHeight="1" outlineLevel="1">
      <c r="B3277" s="681">
        <v>42793</v>
      </c>
      <c r="C3277" s="682" t="s">
        <v>3565</v>
      </c>
      <c r="D3277" s="1071">
        <v>500</v>
      </c>
      <c r="F3277" s="897">
        <v>42788</v>
      </c>
      <c r="G3277" s="1067" t="s">
        <v>8112</v>
      </c>
      <c r="H3277" s="690">
        <v>56</v>
      </c>
      <c r="J3277" s="627" t="s">
        <v>115</v>
      </c>
      <c r="K3277" s="104" t="s">
        <v>116</v>
      </c>
      <c r="L3277" s="899" t="s">
        <v>4</v>
      </c>
      <c r="M3277" s="105"/>
      <c r="N3277" s="842"/>
      <c r="O3277" s="1358"/>
      <c r="P3277" s="1358"/>
    </row>
    <row r="3278" spans="2:16" ht="15" hidden="1" customHeight="1" outlineLevel="1">
      <c r="B3278" s="681">
        <v>42796</v>
      </c>
      <c r="C3278" s="682" t="s">
        <v>3565</v>
      </c>
      <c r="D3278" s="645">
        <v>300</v>
      </c>
      <c r="F3278" s="897">
        <v>42793</v>
      </c>
      <c r="G3278" s="1067" t="s">
        <v>8112</v>
      </c>
      <c r="H3278" s="690">
        <v>56</v>
      </c>
      <c r="J3278" s="681">
        <v>42796</v>
      </c>
      <c r="K3278" s="675" t="s">
        <v>7952</v>
      </c>
      <c r="L3278" s="645">
        <v>3.75</v>
      </c>
      <c r="M3278" s="316"/>
      <c r="N3278" s="86"/>
    </row>
    <row r="3279" spans="2:16" ht="15" hidden="1" customHeight="1" outlineLevel="1">
      <c r="B3279" s="50"/>
      <c r="C3279" s="50"/>
      <c r="D3279" s="50"/>
      <c r="F3279" s="897">
        <v>42795</v>
      </c>
      <c r="G3279" s="1067" t="s">
        <v>2796</v>
      </c>
      <c r="H3279" s="690">
        <v>145</v>
      </c>
      <c r="J3279" s="681">
        <v>42801</v>
      </c>
      <c r="K3279" s="675" t="s">
        <v>7952</v>
      </c>
      <c r="L3279" s="645">
        <v>2.25</v>
      </c>
      <c r="M3279" s="316"/>
      <c r="N3279" s="86"/>
    </row>
    <row r="3280" spans="2:16" ht="15" hidden="1" customHeight="1" outlineLevel="1">
      <c r="B3280" s="50"/>
      <c r="C3280" s="50"/>
      <c r="D3280" s="50"/>
      <c r="F3280" s="894">
        <v>42795</v>
      </c>
      <c r="G3280" s="634" t="s">
        <v>8153</v>
      </c>
      <c r="H3280" s="635">
        <v>2650</v>
      </c>
      <c r="J3280" s="681">
        <v>42802</v>
      </c>
      <c r="K3280" s="675" t="s">
        <v>7952</v>
      </c>
      <c r="L3280" s="645">
        <v>2.25</v>
      </c>
      <c r="M3280" s="316"/>
      <c r="N3280" s="86"/>
    </row>
    <row r="3281" spans="2:14" ht="15" hidden="1" customHeight="1" outlineLevel="1">
      <c r="B3281" s="50"/>
      <c r="C3281" s="50"/>
      <c r="D3281" s="50"/>
      <c r="F3281" s="894">
        <v>42796</v>
      </c>
      <c r="G3281" s="634" t="s">
        <v>8154</v>
      </c>
      <c r="H3281" s="635">
        <v>2419</v>
      </c>
      <c r="I3281" s="215"/>
      <c r="J3281" s="681">
        <v>42810</v>
      </c>
      <c r="K3281" s="675" t="s">
        <v>8115</v>
      </c>
      <c r="L3281" s="645">
        <v>3.75</v>
      </c>
      <c r="M3281" s="316"/>
      <c r="N3281" s="86"/>
    </row>
    <row r="3282" spans="2:14" hidden="1" outlineLevel="1">
      <c r="B3282" s="50"/>
      <c r="C3282" s="50"/>
      <c r="D3282" s="50"/>
      <c r="F3282" s="1019">
        <v>42798</v>
      </c>
      <c r="G3282" s="1350" t="s">
        <v>7372</v>
      </c>
      <c r="H3282" s="1020">
        <v>1200</v>
      </c>
      <c r="I3282" s="215"/>
      <c r="J3282" s="681">
        <v>42811</v>
      </c>
      <c r="K3282" s="675" t="s">
        <v>8115</v>
      </c>
      <c r="L3282" s="645">
        <v>15.76</v>
      </c>
      <c r="M3282" s="316"/>
      <c r="N3282" s="86"/>
    </row>
    <row r="3283" spans="2:14" ht="30" hidden="1" outlineLevel="1">
      <c r="B3283" s="50"/>
      <c r="C3283" s="50"/>
      <c r="D3283" s="50"/>
      <c r="F3283" s="681">
        <v>42799</v>
      </c>
      <c r="G3283" s="682" t="s">
        <v>3565</v>
      </c>
      <c r="H3283" s="645">
        <v>300</v>
      </c>
      <c r="I3283" s="215"/>
      <c r="J3283" s="1390">
        <v>42825</v>
      </c>
      <c r="K3283" s="1391" t="s">
        <v>5936</v>
      </c>
      <c r="L3283" s="1392">
        <v>17078.060000000001</v>
      </c>
      <c r="M3283" s="316"/>
    </row>
    <row r="3284" spans="2:14" hidden="1" outlineLevel="1">
      <c r="B3284" s="50"/>
      <c r="C3284" s="50"/>
      <c r="D3284" s="50"/>
      <c r="F3284" s="681">
        <v>42807</v>
      </c>
      <c r="G3284" s="682" t="s">
        <v>3565</v>
      </c>
      <c r="H3284" s="645">
        <v>500</v>
      </c>
      <c r="I3284" s="215"/>
      <c r="J3284" s="642"/>
      <c r="K3284" s="675"/>
      <c r="L3284" s="645"/>
      <c r="M3284" s="316"/>
    </row>
    <row r="3285" spans="2:14" hidden="1" outlineLevel="1">
      <c r="B3285" s="50"/>
      <c r="C3285" s="50"/>
      <c r="D3285" s="50"/>
      <c r="E3285" s="205"/>
      <c r="F3285" s="705">
        <v>42807</v>
      </c>
      <c r="G3285" s="662" t="s">
        <v>637</v>
      </c>
      <c r="H3285" s="762">
        <v>513</v>
      </c>
      <c r="I3285" s="215"/>
      <c r="J3285" s="642"/>
      <c r="K3285" s="675"/>
      <c r="L3285" s="645"/>
      <c r="M3285" s="316"/>
    </row>
    <row r="3286" spans="2:14" hidden="1" outlineLevel="1">
      <c r="B3286" s="50"/>
      <c r="C3286" s="50"/>
      <c r="D3286" s="50"/>
      <c r="E3286" s="215"/>
      <c r="F3286" s="897">
        <v>42807</v>
      </c>
      <c r="G3286" s="782" t="s">
        <v>2666</v>
      </c>
      <c r="H3286" s="690">
        <v>260</v>
      </c>
      <c r="J3286" s="642"/>
      <c r="K3286" s="675"/>
      <c r="L3286" s="645"/>
      <c r="M3286" s="316"/>
    </row>
    <row r="3287" spans="2:14" hidden="1" outlineLevel="1">
      <c r="B3287" s="50"/>
      <c r="C3287" s="50"/>
      <c r="D3287" s="50"/>
      <c r="E3287" s="215"/>
      <c r="F3287" s="894">
        <v>42807</v>
      </c>
      <c r="G3287" s="634" t="s">
        <v>247</v>
      </c>
      <c r="H3287" s="635">
        <v>1108</v>
      </c>
      <c r="J3287" s="642"/>
      <c r="K3287" s="675"/>
      <c r="L3287" s="645"/>
      <c r="M3287" s="316"/>
    </row>
    <row r="3288" spans="2:14" hidden="1" outlineLevel="1">
      <c r="B3288" s="50"/>
      <c r="C3288" s="50"/>
      <c r="D3288" s="50"/>
      <c r="E3288" s="215"/>
      <c r="F3288" s="894">
        <v>42807</v>
      </c>
      <c r="G3288" s="634" t="s">
        <v>247</v>
      </c>
      <c r="H3288" s="635">
        <v>270</v>
      </c>
      <c r="I3288" s="204"/>
      <c r="J3288" s="642"/>
      <c r="K3288" s="675"/>
      <c r="L3288" s="645"/>
      <c r="M3288" s="316"/>
    </row>
    <row r="3289" spans="2:14" hidden="1" outlineLevel="1">
      <c r="B3289" s="50"/>
      <c r="C3289" s="50"/>
      <c r="D3289" s="50"/>
      <c r="E3289" s="2"/>
      <c r="F3289" s="681">
        <v>42808</v>
      </c>
      <c r="G3289" s="682" t="s">
        <v>1222</v>
      </c>
      <c r="H3289" s="1071">
        <v>2100.8200000000002</v>
      </c>
      <c r="I3289" s="215"/>
      <c r="J3289" s="642"/>
      <c r="K3289" s="675"/>
      <c r="L3289" s="645"/>
      <c r="M3289" s="316"/>
    </row>
    <row r="3290" spans="2:14" hidden="1" outlineLevel="1">
      <c r="B3290" s="50"/>
      <c r="C3290" s="50"/>
      <c r="D3290" s="50"/>
      <c r="E3290" s="1166"/>
      <c r="F3290" s="894">
        <v>42809</v>
      </c>
      <c r="G3290" s="634" t="s">
        <v>8190</v>
      </c>
      <c r="H3290" s="635">
        <v>570</v>
      </c>
      <c r="I3290" s="215"/>
      <c r="J3290" s="642"/>
      <c r="K3290" s="675"/>
      <c r="L3290" s="645"/>
      <c r="M3290" s="316"/>
    </row>
    <row r="3291" spans="2:14" hidden="1" outlineLevel="1">
      <c r="B3291" s="50"/>
      <c r="C3291" s="50"/>
      <c r="D3291" s="50"/>
      <c r="E3291" s="205"/>
      <c r="F3291" s="894">
        <v>42809</v>
      </c>
      <c r="G3291" s="634" t="s">
        <v>8190</v>
      </c>
      <c r="H3291" s="635">
        <v>1933</v>
      </c>
      <c r="I3291" s="215"/>
      <c r="J3291" s="642"/>
      <c r="K3291" s="675"/>
      <c r="L3291" s="645"/>
      <c r="M3291" s="316"/>
    </row>
    <row r="3292" spans="2:14" ht="15.75" hidden="1" customHeight="1" outlineLevel="1">
      <c r="B3292" s="50"/>
      <c r="C3292" s="50"/>
      <c r="D3292" s="50"/>
      <c r="E3292" s="225"/>
      <c r="F3292" s="894">
        <v>42809</v>
      </c>
      <c r="G3292" s="634" t="s">
        <v>8154</v>
      </c>
      <c r="H3292" s="635">
        <v>999</v>
      </c>
      <c r="I3292" s="2"/>
      <c r="J3292" s="642"/>
      <c r="K3292" s="675"/>
      <c r="L3292" s="645"/>
      <c r="M3292" s="316"/>
    </row>
    <row r="3293" spans="2:14" ht="15.75" hidden="1" customHeight="1" outlineLevel="1">
      <c r="B3293" s="50"/>
      <c r="C3293" s="50"/>
      <c r="D3293" s="50"/>
      <c r="E3293" s="225"/>
      <c r="F3293" s="897">
        <v>42810</v>
      </c>
      <c r="G3293" s="782" t="s">
        <v>8269</v>
      </c>
      <c r="H3293" s="690">
        <v>2026</v>
      </c>
      <c r="I3293" s="215"/>
      <c r="J3293" s="642"/>
      <c r="K3293" s="675"/>
      <c r="L3293" s="645"/>
      <c r="M3293" s="316"/>
    </row>
    <row r="3294" spans="2:14" ht="15.75" hidden="1" customHeight="1" outlineLevel="1">
      <c r="B3294" s="50"/>
      <c r="C3294" s="50"/>
      <c r="D3294" s="50"/>
      <c r="E3294" s="225"/>
      <c r="F3294" s="661"/>
      <c r="G3294" s="783"/>
      <c r="H3294" s="886"/>
      <c r="I3294" s="2"/>
      <c r="J3294" s="642"/>
      <c r="K3294" s="675"/>
      <c r="L3294" s="645"/>
      <c r="M3294" s="316"/>
    </row>
    <row r="3295" spans="2:14" ht="15" hidden="1" customHeight="1" outlineLevel="1">
      <c r="B3295" s="50"/>
      <c r="C3295" s="50"/>
      <c r="D3295" s="50"/>
      <c r="F3295" s="646"/>
      <c r="G3295" s="684"/>
      <c r="H3295" s="657"/>
      <c r="I3295" s="2"/>
      <c r="J3295" s="319"/>
      <c r="K3295" s="319"/>
      <c r="L3295" s="319"/>
      <c r="M3295" s="50"/>
    </row>
    <row r="3296" spans="2:14" ht="15" hidden="1" customHeight="1" outlineLevel="1">
      <c r="B3296" s="83"/>
      <c r="C3296" s="83" t="s">
        <v>195</v>
      </c>
      <c r="D3296" s="84">
        <f>SUM(D3277:D3294)</f>
        <v>800</v>
      </c>
      <c r="F3296" s="311"/>
      <c r="G3296" s="538" t="s">
        <v>195</v>
      </c>
      <c r="H3296" s="57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8114</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27">
        <v>986</v>
      </c>
      <c r="C3300" s="227">
        <v>195</v>
      </c>
      <c r="D3300" s="227">
        <f>D3296</f>
        <v>800</v>
      </c>
      <c r="E3300" s="227">
        <f>B3300+C3300-D3300</f>
        <v>381</v>
      </c>
      <c r="H3300" s="13"/>
      <c r="I3300" s="13"/>
      <c r="L3300" s="13"/>
    </row>
    <row r="3301" spans="2:15" ht="15" hidden="1" customHeight="1" outlineLevel="1">
      <c r="G3301" s="630" t="s">
        <v>4080</v>
      </c>
      <c r="H3301" s="631">
        <v>0</v>
      </c>
      <c r="L3301" s="2"/>
      <c r="M3301" s="2"/>
    </row>
    <row r="3302" spans="2:15" ht="15" hidden="1" customHeight="1" outlineLevel="1">
      <c r="G3302" s="300" t="s">
        <v>7263</v>
      </c>
      <c r="H3302" s="632">
        <v>0</v>
      </c>
      <c r="L3302" s="2"/>
      <c r="M3302" s="2"/>
    </row>
    <row r="3303" spans="2:15" ht="15" hidden="1" customHeight="1" outlineLevel="1">
      <c r="G3303" s="300" t="s">
        <v>4081</v>
      </c>
      <c r="H3303" s="632">
        <f>H3280+H3281+H3287+H3288+H3290+H3291+H3292</f>
        <v>9949</v>
      </c>
    </row>
    <row r="3304" spans="2:15" ht="15" hidden="1" customHeight="1" outlineLevel="1">
      <c r="B3304" s="200"/>
      <c r="G3304" s="696" t="s">
        <v>3905</v>
      </c>
      <c r="H3304" s="701">
        <v>0</v>
      </c>
      <c r="L3304" s="2"/>
    </row>
    <row r="3305" spans="2:15" ht="15" hidden="1" customHeight="1" outlineLevel="1">
      <c r="B3305" s="200"/>
      <c r="G3305" s="1205" t="s">
        <v>18</v>
      </c>
      <c r="H3305" s="983">
        <v>0</v>
      </c>
      <c r="L3305" s="2"/>
    </row>
    <row r="3306" spans="2:15" ht="15" hidden="1" customHeight="1" outlineLevel="1">
      <c r="B3306" s="200"/>
      <c r="G3306" s="978" t="s">
        <v>5497</v>
      </c>
      <c r="H3306" s="979">
        <v>0</v>
      </c>
    </row>
    <row r="3307" spans="2:15" ht="15" hidden="1" customHeight="1" outlineLevel="1">
      <c r="G3307" s="640" t="s">
        <v>132</v>
      </c>
      <c r="H3307" s="641">
        <f>H3283+H3284+H3289</f>
        <v>2900.82</v>
      </c>
    </row>
    <row r="3308" spans="2:15" ht="15" hidden="1" customHeight="1" outlineLevel="1">
      <c r="G3308" s="204" t="s">
        <v>4287</v>
      </c>
      <c r="H3308" s="225">
        <v>0</v>
      </c>
    </row>
    <row r="3309" spans="2:15" ht="15" hidden="1" customHeight="1" outlineLevel="1">
      <c r="G3309" s="659" t="s">
        <v>48</v>
      </c>
      <c r="H3309" s="660">
        <f>H3285</f>
        <v>513</v>
      </c>
      <c r="I3309" s="2"/>
    </row>
    <row r="3310" spans="2:15" ht="15" hidden="1" customHeight="1" outlineLevel="1">
      <c r="G3310" s="182" t="s">
        <v>4424</v>
      </c>
      <c r="H3310" s="210">
        <f>H3277+H3278+H3279+H3286+H3293</f>
        <v>2543</v>
      </c>
      <c r="I3310" s="2"/>
    </row>
    <row r="3311" spans="2:15" ht="15" hidden="1" customHeight="1" outlineLevel="1">
      <c r="G3311" s="1068" t="s">
        <v>5935</v>
      </c>
      <c r="H3311" s="210">
        <v>0</v>
      </c>
      <c r="I3311" s="2"/>
    </row>
    <row r="3312" spans="2:15" ht="15" hidden="1" customHeight="1" outlineLevel="1">
      <c r="G3312" s="654" t="s">
        <v>5126</v>
      </c>
      <c r="H3312" s="655">
        <f>H3282</f>
        <v>1200</v>
      </c>
    </row>
    <row r="3313" spans="2:16" ht="15" hidden="1" customHeight="1" outlineLevel="1">
      <c r="H3313" s="2">
        <f>SUM(H3301:H3312)</f>
        <v>17105.82</v>
      </c>
      <c r="I3313" s="2"/>
      <c r="J3313" s="13"/>
    </row>
    <row r="3314" spans="2:16" collapsed="1"/>
    <row r="3315" spans="2:16">
      <c r="B3315" s="2475" t="s">
        <v>8264</v>
      </c>
      <c r="C3315" s="2475"/>
      <c r="D3315" s="2475"/>
      <c r="E3315" s="2475"/>
      <c r="F3315" s="2475"/>
      <c r="G3315" s="2475"/>
      <c r="H3315" s="2475"/>
      <c r="I3315" s="2475"/>
      <c r="J3315" s="2475"/>
      <c r="K3315" s="2475"/>
      <c r="L3315" s="2475"/>
      <c r="M3315" s="2475"/>
    </row>
    <row r="3316" spans="2:16" ht="15" hidden="1" customHeight="1" outlineLevel="1">
      <c r="B3316" s="268" t="s">
        <v>115</v>
      </c>
      <c r="C3316" s="997" t="s">
        <v>2650</v>
      </c>
      <c r="D3316" s="268" t="s">
        <v>2651</v>
      </c>
      <c r="F3316" s="2476" t="s">
        <v>1007</v>
      </c>
      <c r="G3316" s="2476"/>
      <c r="H3316" s="2476"/>
      <c r="J3316" s="2474" t="s">
        <v>1026</v>
      </c>
      <c r="K3316" s="2474"/>
      <c r="L3316" s="2474"/>
      <c r="M3316" s="105"/>
    </row>
    <row r="3317" spans="2:16" ht="15" hidden="1" customHeight="1" outlineLevel="1">
      <c r="B3317" s="681"/>
      <c r="C3317" s="682"/>
      <c r="D3317" s="1071"/>
      <c r="F3317" s="894">
        <v>42823</v>
      </c>
      <c r="G3317" s="634" t="s">
        <v>247</v>
      </c>
      <c r="H3317" s="635">
        <v>1399</v>
      </c>
      <c r="J3317" s="627" t="s">
        <v>115</v>
      </c>
      <c r="K3317" s="104" t="s">
        <v>116</v>
      </c>
      <c r="L3317" s="899" t="s">
        <v>4</v>
      </c>
      <c r="M3317" s="105"/>
      <c r="N3317" s="842"/>
      <c r="O3317" s="1367"/>
      <c r="P3317" s="1367"/>
    </row>
    <row r="3318" spans="2:16" ht="15" hidden="1" customHeight="1" outlineLevel="1">
      <c r="B3318" s="681"/>
      <c r="C3318" s="682"/>
      <c r="D3318" s="645"/>
      <c r="F3318" s="705">
        <v>42824</v>
      </c>
      <c r="G3318" s="662" t="s">
        <v>6715</v>
      </c>
      <c r="H3318" s="1386">
        <v>1665</v>
      </c>
      <c r="J3318" s="681">
        <v>42831</v>
      </c>
      <c r="K3318" s="675" t="s">
        <v>7952</v>
      </c>
      <c r="L3318" s="645">
        <v>4.5</v>
      </c>
      <c r="M3318" s="316"/>
      <c r="N3318" s="86"/>
    </row>
    <row r="3319" spans="2:16" ht="15" hidden="1" customHeight="1" outlineLevel="1">
      <c r="B3319" s="50"/>
      <c r="C3319" s="50"/>
      <c r="D3319" s="50"/>
      <c r="F3319" s="685">
        <v>42825</v>
      </c>
      <c r="G3319" s="686" t="s">
        <v>8294</v>
      </c>
      <c r="H3319" s="541">
        <v>402</v>
      </c>
      <c r="J3319" s="681">
        <v>42836</v>
      </c>
      <c r="K3319" s="675" t="s">
        <v>7952</v>
      </c>
      <c r="L3319" s="645">
        <v>4.5</v>
      </c>
      <c r="M3319" s="316"/>
      <c r="N3319" s="86"/>
    </row>
    <row r="3320" spans="2:16" ht="15" hidden="1" customHeight="1" outlineLevel="1">
      <c r="B3320" s="50"/>
      <c r="C3320" s="50"/>
      <c r="D3320" s="50"/>
      <c r="F3320" s="681">
        <v>42827</v>
      </c>
      <c r="G3320" s="682" t="s">
        <v>8318</v>
      </c>
      <c r="H3320" s="645">
        <v>600</v>
      </c>
      <c r="J3320" s="681">
        <v>42856</v>
      </c>
      <c r="K3320" s="675" t="s">
        <v>4130</v>
      </c>
      <c r="L3320" s="645">
        <v>15357.74</v>
      </c>
      <c r="M3320" s="316"/>
      <c r="N3320" s="86"/>
    </row>
    <row r="3321" spans="2:16" ht="15" hidden="1" customHeight="1" outlineLevel="1">
      <c r="B3321" s="50"/>
      <c r="C3321" s="50"/>
      <c r="D3321" s="50"/>
      <c r="F3321" s="894">
        <v>42827</v>
      </c>
      <c r="G3321" s="634" t="s">
        <v>5828</v>
      </c>
      <c r="H3321" s="635">
        <v>780</v>
      </c>
      <c r="I3321" s="215"/>
      <c r="J3321" s="642"/>
      <c r="K3321" s="675"/>
      <c r="L3321" s="645"/>
      <c r="M3321" s="316"/>
      <c r="N3321" s="86"/>
    </row>
    <row r="3322" spans="2:16" hidden="1" outlineLevel="1">
      <c r="B3322" s="50"/>
      <c r="C3322" s="50"/>
      <c r="D3322" s="50"/>
      <c r="F3322" s="897">
        <v>42827</v>
      </c>
      <c r="G3322" s="358" t="s">
        <v>8319</v>
      </c>
      <c r="H3322" s="690">
        <v>240</v>
      </c>
      <c r="I3322" s="215"/>
      <c r="J3322" s="642"/>
      <c r="K3322" s="675"/>
      <c r="L3322" s="645"/>
      <c r="M3322" s="316"/>
      <c r="N3322" s="86"/>
    </row>
    <row r="3323" spans="2:16" hidden="1" outlineLevel="1">
      <c r="B3323" s="50"/>
      <c r="C3323" s="50"/>
      <c r="D3323" s="50"/>
      <c r="F3323" s="681">
        <v>42833</v>
      </c>
      <c r="G3323" s="682" t="s">
        <v>8332</v>
      </c>
      <c r="H3323" s="645">
        <v>600</v>
      </c>
      <c r="I3323" s="215"/>
      <c r="J3323" s="642"/>
      <c r="K3323" s="675"/>
      <c r="L3323" s="645"/>
      <c r="M3323" s="316"/>
    </row>
    <row r="3324" spans="2:16" hidden="1" outlineLevel="1">
      <c r="B3324" s="50"/>
      <c r="C3324" s="50"/>
      <c r="D3324" s="50"/>
      <c r="F3324" s="705">
        <v>42834</v>
      </c>
      <c r="G3324" s="662" t="s">
        <v>3882</v>
      </c>
      <c r="H3324" s="1386">
        <v>660</v>
      </c>
      <c r="I3324" s="215"/>
      <c r="J3324" s="642"/>
      <c r="K3324" s="675"/>
      <c r="L3324" s="645"/>
      <c r="M3324" s="316"/>
    </row>
    <row r="3325" spans="2:16" hidden="1" outlineLevel="1">
      <c r="B3325" s="50"/>
      <c r="C3325" s="50"/>
      <c r="D3325" s="50"/>
      <c r="E3325" s="205"/>
      <c r="F3325" s="683">
        <v>42836</v>
      </c>
      <c r="G3325" s="1394" t="s">
        <v>8333</v>
      </c>
      <c r="H3325" s="1356">
        <v>2123</v>
      </c>
      <c r="I3325" s="215"/>
      <c r="J3325" s="642"/>
      <c r="K3325" s="675"/>
      <c r="L3325" s="645"/>
      <c r="M3325" s="316"/>
    </row>
    <row r="3326" spans="2:16" hidden="1" outlineLevel="1">
      <c r="B3326" s="50"/>
      <c r="C3326" s="50"/>
      <c r="D3326" s="50"/>
      <c r="E3326" s="215"/>
      <c r="F3326" s="705">
        <v>42836</v>
      </c>
      <c r="G3326" s="662" t="s">
        <v>8340</v>
      </c>
      <c r="H3326" s="1386">
        <v>323.5</v>
      </c>
      <c r="J3326" s="642"/>
      <c r="K3326" s="675"/>
      <c r="L3326" s="645"/>
      <c r="M3326" s="316"/>
    </row>
    <row r="3327" spans="2:16" hidden="1" outlineLevel="1">
      <c r="B3327" s="50"/>
      <c r="C3327" s="50"/>
      <c r="D3327" s="50"/>
      <c r="E3327" s="215"/>
      <c r="F3327" s="897">
        <v>42838</v>
      </c>
      <c r="G3327" s="358" t="s">
        <v>8341</v>
      </c>
      <c r="H3327" s="690">
        <v>3004</v>
      </c>
      <c r="J3327" s="642"/>
      <c r="K3327" s="675"/>
      <c r="L3327" s="645"/>
      <c r="M3327" s="316"/>
    </row>
    <row r="3328" spans="2:16" hidden="1" outlineLevel="1">
      <c r="B3328" s="50"/>
      <c r="C3328" s="50"/>
      <c r="D3328" s="50"/>
      <c r="E3328" s="215"/>
      <c r="F3328" s="1333">
        <v>42840</v>
      </c>
      <c r="G3328" s="1334" t="s">
        <v>8345</v>
      </c>
      <c r="H3328" s="1335">
        <v>765</v>
      </c>
      <c r="I3328" s="204" t="s">
        <v>8346</v>
      </c>
      <c r="J3328" s="642"/>
      <c r="K3328" s="675"/>
      <c r="L3328" s="645"/>
      <c r="M3328" s="316"/>
    </row>
    <row r="3329" spans="2:15" hidden="1" outlineLevel="1">
      <c r="B3329" s="50"/>
      <c r="C3329" s="50"/>
      <c r="D3329" s="50"/>
      <c r="E3329" s="2"/>
      <c r="F3329" s="1333">
        <v>42842</v>
      </c>
      <c r="G3329" s="1334" t="s">
        <v>7044</v>
      </c>
      <c r="H3329" s="1335">
        <f>H3328*1.8%</f>
        <v>13.770000000000001</v>
      </c>
      <c r="I3329" s="215"/>
      <c r="J3329" s="642"/>
      <c r="K3329" s="675"/>
      <c r="L3329" s="645"/>
      <c r="M3329" s="316"/>
    </row>
    <row r="3330" spans="2:15" hidden="1" outlineLevel="1">
      <c r="B3330" s="50"/>
      <c r="C3330" s="50"/>
      <c r="D3330" s="50"/>
      <c r="E3330" s="1166"/>
      <c r="F3330" s="1333">
        <v>42840</v>
      </c>
      <c r="G3330" s="1334" t="s">
        <v>8347</v>
      </c>
      <c r="H3330" s="1335">
        <v>765</v>
      </c>
      <c r="I3330" s="215" t="s">
        <v>8348</v>
      </c>
      <c r="J3330" s="642"/>
      <c r="K3330" s="675"/>
      <c r="L3330" s="645"/>
      <c r="M3330" s="316"/>
    </row>
    <row r="3331" spans="2:15" hidden="1" outlineLevel="1">
      <c r="B3331" s="50"/>
      <c r="C3331" s="50"/>
      <c r="D3331" s="50"/>
      <c r="E3331" s="205"/>
      <c r="F3331" s="1333">
        <v>42842</v>
      </c>
      <c r="G3331" s="1334" t="s">
        <v>7044</v>
      </c>
      <c r="H3331" s="1335">
        <f>H3330*1.8%</f>
        <v>13.770000000000001</v>
      </c>
      <c r="I3331" s="215"/>
      <c r="J3331" s="642"/>
      <c r="K3331" s="675"/>
      <c r="L3331" s="645"/>
      <c r="M3331" s="316"/>
    </row>
    <row r="3332" spans="2:15" ht="15.75" hidden="1" customHeight="1" outlineLevel="1">
      <c r="B3332" s="50"/>
      <c r="C3332" s="50"/>
      <c r="D3332" s="50"/>
      <c r="E3332" s="225"/>
      <c r="F3332" s="1333">
        <v>42840</v>
      </c>
      <c r="G3332" s="1334" t="s">
        <v>8345</v>
      </c>
      <c r="H3332" s="1335">
        <v>690</v>
      </c>
      <c r="I3332" s="215" t="s">
        <v>8349</v>
      </c>
      <c r="J3332" s="642"/>
      <c r="K3332" s="675"/>
      <c r="L3332" s="645"/>
      <c r="M3332" s="316"/>
    </row>
    <row r="3333" spans="2:15" ht="15.75" hidden="1" customHeight="1" outlineLevel="1">
      <c r="B3333" s="50"/>
      <c r="C3333" s="50"/>
      <c r="D3333" s="50"/>
      <c r="E3333" s="225"/>
      <c r="F3333" s="1333">
        <v>42842</v>
      </c>
      <c r="G3333" s="1334" t="s">
        <v>7044</v>
      </c>
      <c r="H3333" s="1335">
        <f>H3332*1.8%</f>
        <v>12.420000000000002</v>
      </c>
      <c r="I3333" s="215"/>
      <c r="J3333" s="642"/>
      <c r="K3333" s="675"/>
      <c r="L3333" s="645"/>
      <c r="M3333" s="316"/>
    </row>
    <row r="3334" spans="2:15" ht="15.75" hidden="1" customHeight="1" outlineLevel="1">
      <c r="B3334" s="50"/>
      <c r="C3334" s="50"/>
      <c r="D3334" s="50"/>
      <c r="E3334" s="225"/>
      <c r="F3334" s="1333">
        <v>42840</v>
      </c>
      <c r="G3334" s="1334" t="s">
        <v>8347</v>
      </c>
      <c r="H3334" s="1335">
        <v>690</v>
      </c>
      <c r="I3334" s="215" t="s">
        <v>8350</v>
      </c>
      <c r="J3334" s="642"/>
      <c r="K3334" s="675"/>
      <c r="L3334" s="645"/>
      <c r="M3334" s="316"/>
    </row>
    <row r="3335" spans="2:15" hidden="1" outlineLevel="1">
      <c r="B3335" s="50"/>
      <c r="C3335" s="50"/>
      <c r="D3335" s="50"/>
      <c r="E3335" s="225"/>
      <c r="F3335" s="1333">
        <v>42842</v>
      </c>
      <c r="G3335" s="1334" t="s">
        <v>7044</v>
      </c>
      <c r="H3335" s="1335">
        <f>H3334*1.8%</f>
        <v>12.420000000000002</v>
      </c>
      <c r="I3335" s="215"/>
      <c r="J3335" s="642"/>
      <c r="K3335" s="675"/>
      <c r="L3335" s="645"/>
      <c r="M3335" s="316"/>
    </row>
    <row r="3336" spans="2:15" ht="15" hidden="1" customHeight="1" outlineLevel="1">
      <c r="B3336" s="50"/>
      <c r="C3336" s="50"/>
      <c r="D3336" s="50"/>
      <c r="E3336" s="225"/>
      <c r="F3336" s="681">
        <v>42842</v>
      </c>
      <c r="G3336" s="724" t="s">
        <v>8367</v>
      </c>
      <c r="H3336" s="645">
        <v>600</v>
      </c>
      <c r="I3336" s="2"/>
      <c r="J3336" s="642"/>
      <c r="K3336" s="675"/>
      <c r="L3336" s="645"/>
      <c r="M3336" s="316"/>
    </row>
    <row r="3337" spans="2:15" hidden="1" outlineLevel="1">
      <c r="B3337" s="50"/>
      <c r="C3337" s="50"/>
      <c r="D3337" s="50"/>
      <c r="E3337" s="225"/>
      <c r="F3337" s="894">
        <v>42846</v>
      </c>
      <c r="G3337" s="300" t="s">
        <v>7246</v>
      </c>
      <c r="H3337" s="638">
        <v>7.86</v>
      </c>
      <c r="I3337" s="2"/>
      <c r="J3337" s="642"/>
      <c r="K3337" s="675"/>
      <c r="L3337" s="645"/>
      <c r="M3337" s="316"/>
    </row>
    <row r="3338" spans="2:15" ht="15" hidden="1" customHeight="1" outlineLevel="1">
      <c r="B3338" s="50"/>
      <c r="C3338" s="50"/>
      <c r="D3338" s="50"/>
      <c r="F3338" s="646"/>
      <c r="G3338" s="684"/>
      <c r="H3338" s="657"/>
      <c r="I3338" s="2"/>
      <c r="J3338" s="319"/>
      <c r="K3338" s="319"/>
      <c r="L3338" s="319"/>
      <c r="M3338" s="50"/>
    </row>
    <row r="3339" spans="2:15" ht="15" hidden="1" customHeight="1" outlineLevel="1">
      <c r="B3339" s="83"/>
      <c r="C3339" s="83" t="s">
        <v>195</v>
      </c>
      <c r="D3339" s="84">
        <f>SUM(D3317:D3337)</f>
        <v>0</v>
      </c>
      <c r="F3339" s="311"/>
      <c r="G3339" s="538" t="s">
        <v>195</v>
      </c>
      <c r="H3339" s="57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8265</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27">
        <f>E3300</f>
        <v>381</v>
      </c>
      <c r="C3343" s="227">
        <v>236</v>
      </c>
      <c r="D3343" s="227">
        <f>D3339</f>
        <v>0</v>
      </c>
      <c r="E3343" s="227">
        <f>B3343+C3343-D3343</f>
        <v>617</v>
      </c>
      <c r="H3343" s="13"/>
      <c r="I3343" s="13"/>
      <c r="L3343" s="13"/>
    </row>
    <row r="3344" spans="2:15" ht="15" hidden="1" customHeight="1" outlineLevel="1">
      <c r="G3344" s="630" t="s">
        <v>4080</v>
      </c>
      <c r="H3344" s="631">
        <f>H3319</f>
        <v>402</v>
      </c>
      <c r="L3344" s="2"/>
      <c r="M3344" s="2"/>
    </row>
    <row r="3345" spans="2:16" ht="15" hidden="1" customHeight="1" outlineLevel="1">
      <c r="G3345" s="300" t="s">
        <v>7263</v>
      </c>
      <c r="H3345" s="632">
        <v>0</v>
      </c>
      <c r="L3345" s="2"/>
      <c r="M3345" s="2"/>
    </row>
    <row r="3346" spans="2:16" ht="15" hidden="1" customHeight="1" outlineLevel="1">
      <c r="G3346" s="300" t="s">
        <v>4081</v>
      </c>
      <c r="H3346" s="632">
        <f>H3317+H3321</f>
        <v>2179</v>
      </c>
    </row>
    <row r="3347" spans="2:16" ht="15" hidden="1" customHeight="1" outlineLevel="1">
      <c r="B3347" s="200"/>
      <c r="G3347" s="696" t="s">
        <v>3905</v>
      </c>
      <c r="H3347" s="701">
        <v>0</v>
      </c>
      <c r="L3347" s="2"/>
    </row>
    <row r="3348" spans="2:16" ht="15" hidden="1" customHeight="1" outlineLevel="1">
      <c r="B3348" s="200"/>
      <c r="G3348" s="1205" t="s">
        <v>18</v>
      </c>
      <c r="H3348" s="983">
        <v>0</v>
      </c>
      <c r="L3348" s="2"/>
    </row>
    <row r="3349" spans="2:16" ht="15" hidden="1" customHeight="1" outlineLevel="1">
      <c r="B3349" s="200"/>
      <c r="G3349" s="978" t="s">
        <v>5497</v>
      </c>
      <c r="H3349" s="979">
        <f>H3325</f>
        <v>2123</v>
      </c>
    </row>
    <row r="3350" spans="2:16" ht="15" hidden="1" customHeight="1" outlineLevel="1">
      <c r="G3350" s="640" t="s">
        <v>132</v>
      </c>
      <c r="H3350" s="641">
        <f>H3320+H3323+H3336</f>
        <v>1800</v>
      </c>
    </row>
    <row r="3351" spans="2:16" ht="15" hidden="1" customHeight="1" outlineLevel="1">
      <c r="G3351" s="204" t="s">
        <v>4287</v>
      </c>
      <c r="H3351" s="225">
        <f>H3328+H3329+H3330+H3331+H3332+H3333+H3334+H3335</f>
        <v>2962.38</v>
      </c>
    </row>
    <row r="3352" spans="2:16" ht="15" hidden="1" customHeight="1" outlineLevel="1">
      <c r="G3352" s="659" t="s">
        <v>48</v>
      </c>
      <c r="H3352" s="660">
        <f>H3318+H3324+H3326</f>
        <v>2648.5</v>
      </c>
      <c r="I3352" s="2"/>
    </row>
    <row r="3353" spans="2:16" ht="15" hidden="1" customHeight="1" outlineLevel="1">
      <c r="G3353" s="182" t="s">
        <v>4424</v>
      </c>
      <c r="H3353" s="210">
        <f>H3322+H3327</f>
        <v>3244</v>
      </c>
      <c r="I3353" s="2"/>
    </row>
    <row r="3354" spans="2:16" ht="15" hidden="1" customHeight="1" outlineLevel="1">
      <c r="G3354" s="1068" t="s">
        <v>5935</v>
      </c>
      <c r="H3354" s="210">
        <f>H3337</f>
        <v>7.86</v>
      </c>
      <c r="I3354" s="2"/>
    </row>
    <row r="3355" spans="2:16" ht="15" hidden="1" customHeight="1" outlineLevel="1">
      <c r="G3355" s="654" t="s">
        <v>5126</v>
      </c>
      <c r="H3355" s="655">
        <v>0</v>
      </c>
    </row>
    <row r="3356" spans="2:16" ht="15" hidden="1" customHeight="1" outlineLevel="1">
      <c r="H3356" s="2">
        <f>SUM(H3344:H3355)</f>
        <v>15366.740000000002</v>
      </c>
      <c r="I3356" s="2"/>
      <c r="J3356" s="13"/>
    </row>
    <row r="3357" spans="2:16" collapsed="1"/>
    <row r="3358" spans="2:16">
      <c r="B3358" s="2475" t="s">
        <v>8368</v>
      </c>
      <c r="C3358" s="2475"/>
      <c r="D3358" s="2475"/>
      <c r="E3358" s="2475"/>
      <c r="F3358" s="2475"/>
      <c r="G3358" s="2475"/>
      <c r="H3358" s="2475"/>
      <c r="I3358" s="2475"/>
      <c r="J3358" s="2475"/>
      <c r="K3358" s="2475"/>
      <c r="L3358" s="2475"/>
      <c r="M3358" s="2475"/>
    </row>
    <row r="3359" spans="2:16" ht="15" hidden="1" customHeight="1" outlineLevel="1">
      <c r="B3359" s="268" t="s">
        <v>115</v>
      </c>
      <c r="C3359" s="997" t="s">
        <v>2650</v>
      </c>
      <c r="D3359" s="268" t="s">
        <v>2651</v>
      </c>
      <c r="F3359" s="2476" t="s">
        <v>1007</v>
      </c>
      <c r="G3359" s="2476"/>
      <c r="H3359" s="2476"/>
      <c r="J3359" s="2474" t="s">
        <v>1026</v>
      </c>
      <c r="K3359" s="2474"/>
      <c r="L3359" s="2474"/>
      <c r="M3359" s="105"/>
    </row>
    <row r="3360" spans="2:16" ht="15" hidden="1" customHeight="1" outlineLevel="1">
      <c r="B3360" s="681"/>
      <c r="C3360" s="682"/>
      <c r="D3360" s="1071"/>
      <c r="F3360" s="897">
        <v>42847</v>
      </c>
      <c r="G3360" s="358" t="s">
        <v>7616</v>
      </c>
      <c r="H3360" s="690">
        <v>448</v>
      </c>
      <c r="J3360" s="627" t="s">
        <v>115</v>
      </c>
      <c r="K3360" s="104" t="s">
        <v>116</v>
      </c>
      <c r="L3360" s="899" t="s">
        <v>4</v>
      </c>
      <c r="M3360" s="105"/>
      <c r="N3360" s="842"/>
      <c r="O3360" s="1396"/>
      <c r="P3360" s="1396"/>
    </row>
    <row r="3361" spans="2:14" ht="15" hidden="1" customHeight="1" outlineLevel="1">
      <c r="B3361" s="681"/>
      <c r="C3361" s="682"/>
      <c r="D3361" s="645"/>
      <c r="F3361" s="897">
        <v>42848</v>
      </c>
      <c r="G3361" s="358" t="s">
        <v>8374</v>
      </c>
      <c r="H3361" s="690">
        <v>375</v>
      </c>
      <c r="J3361" s="681">
        <v>42849</v>
      </c>
      <c r="K3361" s="675" t="s">
        <v>7952</v>
      </c>
      <c r="L3361" s="645">
        <v>4.5</v>
      </c>
      <c r="M3361" s="316"/>
      <c r="N3361" s="86"/>
    </row>
    <row r="3362" spans="2:14" ht="15" hidden="1" customHeight="1" outlineLevel="1">
      <c r="B3362" s="50"/>
      <c r="C3362" s="50"/>
      <c r="D3362" s="50"/>
      <c r="F3362" s="681">
        <v>42852</v>
      </c>
      <c r="G3362" s="724" t="s">
        <v>8367</v>
      </c>
      <c r="H3362" s="645">
        <v>670</v>
      </c>
      <c r="J3362" s="681">
        <v>42863</v>
      </c>
      <c r="K3362" s="675" t="s">
        <v>7952</v>
      </c>
      <c r="L3362" s="645">
        <v>5.03</v>
      </c>
      <c r="M3362" s="316"/>
      <c r="N3362" s="86"/>
    </row>
    <row r="3363" spans="2:14" ht="15" hidden="1" customHeight="1" outlineLevel="1">
      <c r="B3363" s="50"/>
      <c r="C3363" s="50"/>
      <c r="D3363" s="50"/>
      <c r="F3363" s="894">
        <v>42854</v>
      </c>
      <c r="G3363" s="634" t="s">
        <v>8383</v>
      </c>
      <c r="H3363" s="635">
        <v>20693</v>
      </c>
      <c r="J3363" s="681">
        <v>42871</v>
      </c>
      <c r="K3363" s="675" t="s">
        <v>7952</v>
      </c>
      <c r="L3363" s="645">
        <v>4.5</v>
      </c>
      <c r="M3363" s="316"/>
      <c r="N3363" s="86"/>
    </row>
    <row r="3364" spans="2:14" ht="15" hidden="1" customHeight="1" outlineLevel="1">
      <c r="B3364" s="50"/>
      <c r="C3364" s="50"/>
      <c r="D3364" s="50"/>
      <c r="F3364" s="894">
        <v>42854</v>
      </c>
      <c r="G3364" s="634" t="s">
        <v>8382</v>
      </c>
      <c r="H3364" s="635">
        <v>5000</v>
      </c>
      <c r="I3364" s="215"/>
      <c r="J3364" s="681">
        <v>42874</v>
      </c>
      <c r="K3364" s="675" t="s">
        <v>7952</v>
      </c>
      <c r="L3364" s="645">
        <v>19.5</v>
      </c>
      <c r="M3364" s="316"/>
      <c r="N3364" s="86"/>
    </row>
    <row r="3365" spans="2:14" ht="30" hidden="1" outlineLevel="1">
      <c r="B3365" s="50"/>
      <c r="C3365" s="50"/>
      <c r="D3365" s="50"/>
      <c r="F3365" s="894">
        <v>42856</v>
      </c>
      <c r="G3365" s="634" t="s">
        <v>8407</v>
      </c>
      <c r="H3365" s="635">
        <v>290</v>
      </c>
      <c r="I3365" s="215"/>
      <c r="J3365" s="984">
        <v>42886</v>
      </c>
      <c r="K3365" s="814" t="s">
        <v>5936</v>
      </c>
      <c r="L3365" s="876">
        <v>35872.17</v>
      </c>
      <c r="M3365" s="316"/>
      <c r="N3365" s="86"/>
    </row>
    <row r="3366" spans="2:14" hidden="1" outlineLevel="1">
      <c r="B3366" s="50"/>
      <c r="C3366" s="50"/>
      <c r="D3366" s="50"/>
      <c r="F3366" s="897">
        <v>42860</v>
      </c>
      <c r="G3366" s="358" t="s">
        <v>1255</v>
      </c>
      <c r="H3366" s="690">
        <v>870</v>
      </c>
      <c r="I3366" s="215"/>
      <c r="J3366" s="642"/>
      <c r="K3366" s="675"/>
      <c r="L3366" s="645"/>
      <c r="M3366" s="316"/>
    </row>
    <row r="3367" spans="2:14" hidden="1" outlineLevel="1">
      <c r="B3367" s="50"/>
      <c r="C3367" s="50"/>
      <c r="D3367" s="50"/>
      <c r="F3367" s="681">
        <v>42860</v>
      </c>
      <c r="G3367" s="724" t="s">
        <v>1222</v>
      </c>
      <c r="H3367" s="645">
        <v>600</v>
      </c>
      <c r="I3367" s="215"/>
      <c r="J3367" s="642"/>
      <c r="K3367" s="675"/>
      <c r="L3367" s="645"/>
      <c r="M3367" s="316"/>
    </row>
    <row r="3368" spans="2:14" hidden="1" outlineLevel="1">
      <c r="B3368" s="50"/>
      <c r="C3368" s="50"/>
      <c r="D3368" s="50"/>
      <c r="E3368" s="205"/>
      <c r="F3368" s="894">
        <v>42861</v>
      </c>
      <c r="G3368" s="634" t="s">
        <v>7906</v>
      </c>
      <c r="H3368" s="635">
        <v>855</v>
      </c>
      <c r="I3368" s="215"/>
      <c r="J3368" s="642"/>
      <c r="K3368" s="675"/>
      <c r="L3368" s="645"/>
      <c r="M3368" s="316"/>
    </row>
    <row r="3369" spans="2:14" hidden="1" outlineLevel="1">
      <c r="B3369" s="50"/>
      <c r="C3369" s="50"/>
      <c r="D3369" s="50"/>
      <c r="E3369" s="215"/>
      <c r="F3369" s="894">
        <v>42861</v>
      </c>
      <c r="G3369" s="634" t="s">
        <v>8426</v>
      </c>
      <c r="H3369" s="635">
        <v>1150</v>
      </c>
      <c r="J3369" s="642"/>
      <c r="K3369" s="675"/>
      <c r="L3369" s="645"/>
      <c r="M3369" s="316"/>
    </row>
    <row r="3370" spans="2:14" hidden="1" outlineLevel="1">
      <c r="B3370" s="50"/>
      <c r="C3370" s="50"/>
      <c r="D3370" s="50"/>
      <c r="E3370" s="215"/>
      <c r="F3370" s="897">
        <v>42862</v>
      </c>
      <c r="G3370" s="358" t="s">
        <v>8425</v>
      </c>
      <c r="H3370" s="690">
        <v>831</v>
      </c>
      <c r="J3370" s="642"/>
      <c r="K3370" s="675"/>
      <c r="L3370" s="645"/>
      <c r="M3370" s="316"/>
    </row>
    <row r="3371" spans="2:14" hidden="1" outlineLevel="1">
      <c r="B3371" s="50"/>
      <c r="C3371" s="50"/>
      <c r="D3371" s="50"/>
      <c r="E3371" s="215"/>
      <c r="F3371" s="894">
        <v>42864</v>
      </c>
      <c r="G3371" s="634" t="s">
        <v>8428</v>
      </c>
      <c r="H3371" s="635">
        <v>258</v>
      </c>
      <c r="I3371" s="2"/>
      <c r="J3371" s="642"/>
      <c r="K3371" s="675"/>
      <c r="L3371" s="645"/>
      <c r="M3371" s="316"/>
    </row>
    <row r="3372" spans="2:14" hidden="1" outlineLevel="1">
      <c r="B3372" s="50"/>
      <c r="C3372" s="50"/>
      <c r="D3372" s="50"/>
      <c r="E3372" s="2"/>
      <c r="F3372" s="705">
        <v>42865</v>
      </c>
      <c r="G3372" s="1051" t="s">
        <v>3882</v>
      </c>
      <c r="H3372" s="762">
        <v>1050</v>
      </c>
      <c r="I3372" s="2"/>
      <c r="J3372" s="642"/>
      <c r="K3372" s="675"/>
      <c r="L3372" s="645"/>
      <c r="M3372" s="316"/>
    </row>
    <row r="3373" spans="2:14" hidden="1" outlineLevel="1">
      <c r="B3373" s="50"/>
      <c r="C3373" s="50"/>
      <c r="D3373" s="50"/>
      <c r="E3373" s="1166"/>
      <c r="F3373" s="681">
        <v>42866</v>
      </c>
      <c r="G3373" s="724" t="s">
        <v>8437</v>
      </c>
      <c r="H3373" s="645">
        <v>2600.1999999999998</v>
      </c>
      <c r="I3373" s="2"/>
      <c r="J3373" s="642"/>
      <c r="K3373" s="675"/>
      <c r="L3373" s="645"/>
      <c r="M3373" s="316"/>
    </row>
    <row r="3374" spans="2:14" hidden="1" outlineLevel="1">
      <c r="B3374" s="50"/>
      <c r="C3374" s="50"/>
      <c r="D3374" s="50"/>
      <c r="E3374" s="205"/>
      <c r="F3374" s="705">
        <v>42872</v>
      </c>
      <c r="G3374" s="1051" t="s">
        <v>637</v>
      </c>
      <c r="H3374" s="762">
        <v>215.5</v>
      </c>
      <c r="I3374" s="2"/>
      <c r="J3374" s="642"/>
      <c r="K3374" s="675"/>
      <c r="L3374" s="645"/>
      <c r="M3374" s="316"/>
    </row>
    <row r="3375" spans="2:14" ht="15" hidden="1" customHeight="1" outlineLevel="1">
      <c r="B3375" s="50"/>
      <c r="C3375" s="50"/>
      <c r="D3375" s="50"/>
      <c r="F3375" s="646"/>
      <c r="G3375" s="684"/>
      <c r="H3375" s="657"/>
      <c r="I3375" s="2"/>
      <c r="J3375" s="319"/>
      <c r="K3375" s="319"/>
      <c r="L3375" s="319"/>
      <c r="M3375" s="50"/>
    </row>
    <row r="3376" spans="2:14" ht="15" hidden="1" customHeight="1" outlineLevel="1">
      <c r="B3376" s="83"/>
      <c r="C3376" s="83" t="s">
        <v>195</v>
      </c>
      <c r="D3376" s="84">
        <f>SUM(D3360:D3374)</f>
        <v>0</v>
      </c>
      <c r="F3376" s="311"/>
      <c r="G3376" s="538" t="s">
        <v>195</v>
      </c>
      <c r="H3376" s="57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8369</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27">
        <f>E3343</f>
        <v>617</v>
      </c>
      <c r="C3380" s="227">
        <v>326</v>
      </c>
      <c r="D3380" s="227">
        <f>D3376</f>
        <v>0</v>
      </c>
      <c r="E3380" s="227">
        <f>B3380+C3380-D3380</f>
        <v>943</v>
      </c>
      <c r="H3380" s="13"/>
      <c r="L3380" s="13"/>
    </row>
    <row r="3381" spans="2:15" ht="15" hidden="1" customHeight="1" outlineLevel="1">
      <c r="G3381" s="630" t="s">
        <v>4080</v>
      </c>
      <c r="H3381" s="631">
        <v>0</v>
      </c>
      <c r="L3381" s="2"/>
      <c r="M3381" s="2"/>
    </row>
    <row r="3382" spans="2:15" ht="15" hidden="1" customHeight="1" outlineLevel="1">
      <c r="G3382" s="300" t="s">
        <v>7263</v>
      </c>
      <c r="H3382" s="632">
        <v>0</v>
      </c>
      <c r="L3382" s="2"/>
      <c r="M3382" s="2"/>
    </row>
    <row r="3383" spans="2:15" ht="15" hidden="1" customHeight="1" outlineLevel="1">
      <c r="G3383" s="300" t="s">
        <v>4081</v>
      </c>
      <c r="H3383" s="632">
        <f>H3364+H3363+H3365+H3368+H3369+H3371</f>
        <v>28246</v>
      </c>
    </row>
    <row r="3384" spans="2:15" ht="15" hidden="1" customHeight="1" outlineLevel="1">
      <c r="B3384" s="200"/>
      <c r="G3384" s="696" t="s">
        <v>3905</v>
      </c>
      <c r="H3384" s="701">
        <v>0</v>
      </c>
      <c r="L3384" s="2"/>
    </row>
    <row r="3385" spans="2:15" ht="15" hidden="1" customHeight="1" outlineLevel="1">
      <c r="B3385" s="200"/>
      <c r="G3385" s="1205" t="s">
        <v>18</v>
      </c>
      <c r="H3385" s="983">
        <v>0</v>
      </c>
      <c r="L3385" s="2"/>
    </row>
    <row r="3386" spans="2:15" ht="15" hidden="1" customHeight="1" outlineLevel="1">
      <c r="B3386" s="200"/>
      <c r="G3386" s="978" t="s">
        <v>5497</v>
      </c>
      <c r="H3386" s="979">
        <v>0</v>
      </c>
    </row>
    <row r="3387" spans="2:15" ht="15" hidden="1" customHeight="1" outlineLevel="1">
      <c r="G3387" s="640" t="s">
        <v>132</v>
      </c>
      <c r="H3387" s="641">
        <f>H3362+H3367+H3373</f>
        <v>3870.2</v>
      </c>
    </row>
    <row r="3388" spans="2:15" ht="15" hidden="1" customHeight="1" outlineLevel="1">
      <c r="G3388" s="204" t="s">
        <v>4287</v>
      </c>
      <c r="H3388" s="225">
        <v>0</v>
      </c>
    </row>
    <row r="3389" spans="2:15" ht="15" hidden="1" customHeight="1" outlineLevel="1">
      <c r="G3389" s="659" t="s">
        <v>48</v>
      </c>
      <c r="H3389" s="660">
        <f>H3372+H3374</f>
        <v>1265.5</v>
      </c>
      <c r="I3389" s="2"/>
    </row>
    <row r="3390" spans="2:15" ht="15" hidden="1" customHeight="1" outlineLevel="1">
      <c r="G3390" s="182" t="s">
        <v>4424</v>
      </c>
      <c r="H3390" s="210">
        <f>H3360+H3361+H3366+H3370</f>
        <v>2524</v>
      </c>
      <c r="I3390" s="2"/>
    </row>
    <row r="3391" spans="2:15" ht="15" hidden="1" customHeight="1" outlineLevel="1">
      <c r="G3391" s="1068" t="s">
        <v>5935</v>
      </c>
      <c r="H3391" s="210">
        <v>0</v>
      </c>
      <c r="I3391" s="2"/>
    </row>
    <row r="3392" spans="2:15" ht="15" hidden="1" customHeight="1" outlineLevel="1">
      <c r="G3392" s="654" t="s">
        <v>5126</v>
      </c>
      <c r="H3392" s="655">
        <v>0</v>
      </c>
    </row>
    <row r="3393" spans="2:16" ht="15" hidden="1" customHeight="1" outlineLevel="1">
      <c r="H3393" s="2">
        <f>SUM(H3381:H3392)</f>
        <v>35905.699999999997</v>
      </c>
      <c r="I3393" s="2"/>
      <c r="J3393" s="13"/>
    </row>
    <row r="3394" spans="2:16" collapsed="1"/>
    <row r="3395" spans="2:16">
      <c r="B3395" s="2475" t="s">
        <v>8467</v>
      </c>
      <c r="C3395" s="2475"/>
      <c r="D3395" s="2475"/>
      <c r="E3395" s="2475"/>
      <c r="F3395" s="2475"/>
      <c r="G3395" s="2475"/>
      <c r="H3395" s="2475"/>
      <c r="I3395" s="2475"/>
      <c r="J3395" s="2475"/>
      <c r="K3395" s="2475"/>
      <c r="L3395" s="2475"/>
      <c r="M3395" s="2475"/>
    </row>
    <row r="3396" spans="2:16" ht="15" hidden="1" customHeight="1" outlineLevel="1">
      <c r="B3396" s="268" t="s">
        <v>115</v>
      </c>
      <c r="C3396" s="997" t="s">
        <v>2650</v>
      </c>
      <c r="D3396" s="268" t="s">
        <v>2651</v>
      </c>
      <c r="F3396" s="2476" t="s">
        <v>1007</v>
      </c>
      <c r="G3396" s="2476"/>
      <c r="H3396" s="2476"/>
      <c r="J3396" s="2474" t="s">
        <v>1026</v>
      </c>
      <c r="K3396" s="2474"/>
      <c r="L3396" s="2474"/>
      <c r="M3396" s="105"/>
    </row>
    <row r="3397" spans="2:16" ht="15" hidden="1" customHeight="1" outlineLevel="1">
      <c r="B3397" s="681"/>
      <c r="C3397" s="682"/>
      <c r="D3397" s="1071"/>
      <c r="F3397" s="685">
        <v>42879</v>
      </c>
      <c r="G3397" s="363" t="s">
        <v>8468</v>
      </c>
      <c r="H3397" s="541">
        <v>55</v>
      </c>
      <c r="J3397" s="627" t="s">
        <v>115</v>
      </c>
      <c r="K3397" s="104" t="s">
        <v>116</v>
      </c>
      <c r="L3397" s="899" t="s">
        <v>4</v>
      </c>
      <c r="M3397" s="105"/>
      <c r="N3397" s="842"/>
      <c r="O3397" s="1424"/>
      <c r="P3397" s="1424"/>
    </row>
    <row r="3398" spans="2:16" ht="15" hidden="1" customHeight="1" outlineLevel="1">
      <c r="B3398" s="681"/>
      <c r="C3398" s="682"/>
      <c r="D3398" s="645"/>
      <c r="F3398" s="685">
        <v>42879</v>
      </c>
      <c r="G3398" s="363" t="s">
        <v>8468</v>
      </c>
      <c r="H3398" s="541">
        <v>150</v>
      </c>
      <c r="J3398" s="681">
        <v>42521</v>
      </c>
      <c r="K3398" s="675" t="s">
        <v>7952</v>
      </c>
      <c r="L3398" s="645">
        <v>4.5</v>
      </c>
      <c r="M3398" s="316"/>
      <c r="N3398" s="86"/>
    </row>
    <row r="3399" spans="2:16" ht="15" hidden="1" customHeight="1" outlineLevel="1">
      <c r="B3399" s="50"/>
      <c r="C3399" s="50"/>
      <c r="D3399" s="50"/>
      <c r="F3399" s="681">
        <v>42879</v>
      </c>
      <c r="G3399" s="724" t="s">
        <v>8469</v>
      </c>
      <c r="H3399" s="645">
        <v>600</v>
      </c>
      <c r="J3399" s="681">
        <v>42533</v>
      </c>
      <c r="K3399" s="675" t="s">
        <v>7952</v>
      </c>
      <c r="L3399" s="645">
        <v>4.5</v>
      </c>
      <c r="M3399" s="316"/>
      <c r="N3399" s="86"/>
    </row>
    <row r="3400" spans="2:16" ht="15" hidden="1" customHeight="1" outlineLevel="1">
      <c r="B3400" s="50"/>
      <c r="C3400" s="50"/>
      <c r="D3400" s="50"/>
      <c r="F3400" s="894">
        <v>42881</v>
      </c>
      <c r="G3400" s="634" t="s">
        <v>8476</v>
      </c>
      <c r="H3400" s="635">
        <v>5000</v>
      </c>
      <c r="J3400" s="681">
        <v>42540</v>
      </c>
      <c r="K3400" s="675" t="s">
        <v>7952</v>
      </c>
      <c r="L3400" s="645">
        <v>4.5</v>
      </c>
      <c r="M3400" s="316"/>
      <c r="N3400" s="86"/>
    </row>
    <row r="3401" spans="2:16" ht="15" hidden="1" customHeight="1" outlineLevel="1">
      <c r="B3401" s="50"/>
      <c r="C3401" s="50"/>
      <c r="D3401" s="50"/>
      <c r="F3401" s="897">
        <v>42884</v>
      </c>
      <c r="G3401" s="358" t="s">
        <v>8479</v>
      </c>
      <c r="H3401" s="690">
        <v>897.6</v>
      </c>
      <c r="I3401" s="215"/>
      <c r="J3401" s="984">
        <v>42921</v>
      </c>
      <c r="K3401" s="812" t="s">
        <v>5936</v>
      </c>
      <c r="L3401" s="905">
        <v>10115</v>
      </c>
      <c r="M3401" s="316"/>
      <c r="N3401" s="86"/>
    </row>
    <row r="3402" spans="2:16" ht="30" hidden="1" outlineLevel="1">
      <c r="B3402" s="50"/>
      <c r="C3402" s="50"/>
      <c r="D3402" s="50"/>
      <c r="F3402" s="894">
        <v>42887</v>
      </c>
      <c r="G3402" s="634" t="s">
        <v>8506</v>
      </c>
      <c r="H3402" s="635">
        <v>5000</v>
      </c>
      <c r="I3402" s="215"/>
      <c r="J3402" s="984">
        <v>42921</v>
      </c>
      <c r="K3402" s="1064" t="s">
        <v>5936</v>
      </c>
      <c r="L3402" s="905">
        <v>7971.49</v>
      </c>
      <c r="M3402" s="316"/>
      <c r="N3402" s="86"/>
    </row>
    <row r="3403" spans="2:16" hidden="1" outlineLevel="1">
      <c r="B3403" s="50"/>
      <c r="C3403" s="50"/>
      <c r="D3403" s="50"/>
      <c r="F3403" s="894">
        <v>42889</v>
      </c>
      <c r="G3403" s="634" t="s">
        <v>8506</v>
      </c>
      <c r="H3403" s="635">
        <v>375</v>
      </c>
      <c r="I3403" s="215"/>
      <c r="J3403" s="642"/>
      <c r="K3403" s="675"/>
      <c r="L3403" s="645"/>
      <c r="M3403" s="316"/>
    </row>
    <row r="3404" spans="2:16" hidden="1" outlineLevel="1">
      <c r="B3404" s="50"/>
      <c r="C3404" s="50"/>
      <c r="D3404" s="50"/>
      <c r="F3404" s="681">
        <v>42890</v>
      </c>
      <c r="G3404" s="724" t="s">
        <v>8469</v>
      </c>
      <c r="H3404" s="645">
        <v>600</v>
      </c>
      <c r="I3404" s="215"/>
      <c r="J3404" s="642"/>
      <c r="K3404" s="675"/>
      <c r="L3404" s="645"/>
      <c r="M3404" s="316"/>
    </row>
    <row r="3405" spans="2:16" hidden="1" outlineLevel="1">
      <c r="B3405" s="50"/>
      <c r="C3405" s="50"/>
      <c r="D3405" s="50"/>
      <c r="E3405" s="205"/>
      <c r="F3405" s="1261">
        <v>42894</v>
      </c>
      <c r="G3405" s="1435" t="s">
        <v>122</v>
      </c>
      <c r="H3405" s="1263">
        <v>443.2</v>
      </c>
      <c r="I3405" s="215"/>
      <c r="J3405" s="642"/>
      <c r="K3405" s="675"/>
      <c r="L3405" s="645"/>
      <c r="M3405" s="316"/>
    </row>
    <row r="3406" spans="2:16" hidden="1" outlineLevel="1">
      <c r="B3406" s="50"/>
      <c r="C3406" s="50"/>
      <c r="D3406" s="50"/>
      <c r="E3406" s="215"/>
      <c r="F3406" s="894">
        <v>42898</v>
      </c>
      <c r="G3406" s="634" t="s">
        <v>8530</v>
      </c>
      <c r="H3406" s="635">
        <v>100</v>
      </c>
      <c r="J3406" s="642"/>
      <c r="K3406" s="675"/>
      <c r="L3406" s="645"/>
      <c r="M3406" s="316"/>
    </row>
    <row r="3407" spans="2:16" hidden="1" outlineLevel="1">
      <c r="B3407" s="50"/>
      <c r="C3407" s="50"/>
      <c r="D3407" s="50"/>
      <c r="E3407" s="215"/>
      <c r="F3407" s="681">
        <v>42898</v>
      </c>
      <c r="G3407" s="724" t="s">
        <v>8529</v>
      </c>
      <c r="H3407" s="645">
        <v>600</v>
      </c>
      <c r="J3407" s="642"/>
      <c r="K3407" s="675"/>
      <c r="L3407" s="645"/>
      <c r="M3407" s="316"/>
    </row>
    <row r="3408" spans="2:16" hidden="1" outlineLevel="1">
      <c r="B3408" s="50"/>
      <c r="C3408" s="50"/>
      <c r="D3408" s="50"/>
      <c r="E3408" s="215"/>
      <c r="F3408" s="1333">
        <v>42902</v>
      </c>
      <c r="G3408" s="1334" t="s">
        <v>8545</v>
      </c>
      <c r="H3408" s="1335">
        <v>690</v>
      </c>
      <c r="I3408" s="2"/>
      <c r="J3408" s="642"/>
      <c r="K3408" s="675"/>
      <c r="L3408" s="645"/>
      <c r="M3408" s="316"/>
    </row>
    <row r="3409" spans="2:15" hidden="1" outlineLevel="1">
      <c r="B3409" s="50"/>
      <c r="C3409" s="50"/>
      <c r="D3409" s="50"/>
      <c r="E3409" s="2"/>
      <c r="F3409" s="1333">
        <v>42902</v>
      </c>
      <c r="G3409" s="1334" t="s">
        <v>1073</v>
      </c>
      <c r="H3409" s="1335">
        <f>H3408*1.8%</f>
        <v>12.420000000000002</v>
      </c>
      <c r="I3409" s="2"/>
      <c r="J3409" s="642"/>
      <c r="K3409" s="675"/>
      <c r="L3409" s="645"/>
      <c r="M3409" s="316"/>
    </row>
    <row r="3410" spans="2:15" hidden="1" outlineLevel="1">
      <c r="B3410" s="50"/>
      <c r="C3410" s="50"/>
      <c r="D3410" s="50"/>
      <c r="E3410" s="1166"/>
      <c r="F3410" s="894">
        <v>42903</v>
      </c>
      <c r="G3410" s="634" t="s">
        <v>8551</v>
      </c>
      <c r="H3410" s="635">
        <v>618</v>
      </c>
      <c r="I3410" s="2"/>
      <c r="J3410" s="642"/>
      <c r="K3410" s="675"/>
      <c r="L3410" s="645"/>
      <c r="M3410" s="316"/>
    </row>
    <row r="3411" spans="2:15" hidden="1" outlineLevel="1">
      <c r="B3411" s="50"/>
      <c r="C3411" s="50"/>
      <c r="D3411" s="50"/>
      <c r="E3411" s="205"/>
      <c r="F3411" s="1333">
        <v>42904</v>
      </c>
      <c r="G3411" s="1334" t="s">
        <v>8552</v>
      </c>
      <c r="H3411" s="1335">
        <v>765</v>
      </c>
      <c r="I3411" s="2"/>
      <c r="J3411" s="642"/>
      <c r="K3411" s="675"/>
      <c r="L3411" s="645"/>
      <c r="M3411" s="316"/>
    </row>
    <row r="3412" spans="2:15" ht="15.75" hidden="1" customHeight="1" outlineLevel="1">
      <c r="B3412" s="50"/>
      <c r="C3412" s="50"/>
      <c r="D3412" s="50"/>
      <c r="E3412" s="225"/>
      <c r="F3412" s="1333">
        <v>42904</v>
      </c>
      <c r="G3412" s="1334" t="s">
        <v>1073</v>
      </c>
      <c r="H3412" s="1335">
        <f>H3411*1.8%</f>
        <v>13.770000000000001</v>
      </c>
      <c r="I3412" s="2"/>
      <c r="J3412" s="642"/>
      <c r="K3412" s="675"/>
      <c r="L3412" s="645"/>
      <c r="M3412" s="316"/>
    </row>
    <row r="3413" spans="2:15" ht="15.75" hidden="1" customHeight="1" outlineLevel="1">
      <c r="B3413" s="50"/>
      <c r="C3413" s="50"/>
      <c r="D3413" s="50"/>
      <c r="E3413" s="225"/>
      <c r="F3413" s="894">
        <v>42904</v>
      </c>
      <c r="G3413" s="634" t="s">
        <v>8553</v>
      </c>
      <c r="H3413" s="635">
        <v>621</v>
      </c>
      <c r="I3413" s="2"/>
      <c r="J3413" s="642"/>
      <c r="K3413" s="675"/>
      <c r="L3413" s="645"/>
      <c r="M3413" s="316"/>
    </row>
    <row r="3414" spans="2:15" ht="15.75" hidden="1" customHeight="1" outlineLevel="1">
      <c r="B3414" s="50"/>
      <c r="C3414" s="50"/>
      <c r="D3414" s="50"/>
      <c r="E3414" s="225"/>
      <c r="F3414" s="897">
        <v>42904</v>
      </c>
      <c r="G3414" s="358" t="s">
        <v>126</v>
      </c>
      <c r="H3414" s="690">
        <v>464</v>
      </c>
      <c r="I3414" s="2"/>
      <c r="J3414" s="642"/>
      <c r="K3414" s="675"/>
      <c r="L3414" s="645"/>
      <c r="M3414" s="316"/>
    </row>
    <row r="3415" spans="2:15" hidden="1" outlineLevel="1">
      <c r="B3415" s="50"/>
      <c r="C3415" s="50"/>
      <c r="D3415" s="50"/>
      <c r="E3415" s="225"/>
      <c r="F3415" s="894">
        <v>42904</v>
      </c>
      <c r="G3415" s="634" t="s">
        <v>8556</v>
      </c>
      <c r="H3415" s="635">
        <v>1095</v>
      </c>
      <c r="I3415" s="2"/>
      <c r="J3415" s="642"/>
      <c r="K3415" s="675"/>
      <c r="L3415" s="645"/>
      <c r="M3415" s="316"/>
    </row>
    <row r="3416" spans="2:15" ht="15" hidden="1" customHeight="1" outlineLevel="1">
      <c r="B3416" s="50"/>
      <c r="C3416" s="50"/>
      <c r="D3416" s="50"/>
      <c r="E3416" s="225"/>
      <c r="F3416" s="646"/>
      <c r="G3416" s="684"/>
      <c r="H3416" s="657"/>
      <c r="I3416" s="2"/>
      <c r="J3416" s="642"/>
      <c r="K3416" s="675"/>
      <c r="L3416" s="645"/>
      <c r="M3416" s="316"/>
    </row>
    <row r="3417" spans="2:15" hidden="1" outlineLevel="1">
      <c r="B3417" s="50"/>
      <c r="C3417" s="50"/>
      <c r="D3417" s="50"/>
      <c r="E3417" s="225"/>
      <c r="F3417" s="646"/>
      <c r="G3417" s="684"/>
      <c r="H3417" s="657"/>
      <c r="I3417" s="2"/>
      <c r="J3417" s="642"/>
      <c r="K3417" s="675"/>
      <c r="L3417" s="645"/>
      <c r="M3417" s="316"/>
    </row>
    <row r="3418" spans="2:15" ht="15" hidden="1" customHeight="1" outlineLevel="1">
      <c r="B3418" s="50"/>
      <c r="C3418" s="50"/>
      <c r="D3418" s="50"/>
      <c r="F3418" s="646"/>
      <c r="G3418" s="684"/>
      <c r="H3418" s="657"/>
      <c r="I3418" s="2"/>
      <c r="J3418" s="319"/>
      <c r="K3418" s="319"/>
      <c r="L3418" s="319"/>
      <c r="M3418" s="50"/>
    </row>
    <row r="3419" spans="2:15" ht="15" hidden="1" customHeight="1" outlineLevel="1">
      <c r="B3419" s="83"/>
      <c r="C3419" s="83" t="s">
        <v>195</v>
      </c>
      <c r="D3419" s="84">
        <f>SUM(D3397:D3417)</f>
        <v>0</v>
      </c>
      <c r="F3419" s="311"/>
      <c r="G3419" s="538" t="s">
        <v>195</v>
      </c>
      <c r="H3419" s="57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8466</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27">
        <f>E3380</f>
        <v>943</v>
      </c>
      <c r="C3423" s="227">
        <v>234</v>
      </c>
      <c r="D3423" s="227">
        <f>D3419</f>
        <v>0</v>
      </c>
      <c r="E3423" s="227">
        <f>B3423+C3423-D3423</f>
        <v>1177</v>
      </c>
      <c r="H3423" s="13"/>
      <c r="I3423" s="13"/>
      <c r="L3423" s="13"/>
    </row>
    <row r="3424" spans="2:15" ht="15" hidden="1" customHeight="1" outlineLevel="1">
      <c r="G3424" s="630" t="s">
        <v>4080</v>
      </c>
      <c r="H3424" s="631">
        <f>H3397+H3398</f>
        <v>205</v>
      </c>
      <c r="L3424" s="2"/>
      <c r="M3424" s="2"/>
    </row>
    <row r="3425" spans="2:16" ht="15" hidden="1" customHeight="1" outlineLevel="1">
      <c r="G3425" s="300" t="s">
        <v>7263</v>
      </c>
      <c r="H3425" s="632">
        <v>0</v>
      </c>
      <c r="L3425" s="2"/>
      <c r="M3425" s="2"/>
    </row>
    <row r="3426" spans="2:16" ht="15" hidden="1" customHeight="1" outlineLevel="1">
      <c r="G3426" s="300" t="s">
        <v>4081</v>
      </c>
      <c r="H3426" s="632">
        <f>H3400+H3402+H3403+H3406+H3410+H3413+H3415</f>
        <v>12809</v>
      </c>
    </row>
    <row r="3427" spans="2:16" ht="15" hidden="1" customHeight="1" outlineLevel="1">
      <c r="B3427" s="200"/>
      <c r="G3427" s="696" t="s">
        <v>3905</v>
      </c>
      <c r="H3427" s="701">
        <v>0</v>
      </c>
      <c r="L3427" s="2"/>
    </row>
    <row r="3428" spans="2:16" ht="15" hidden="1" customHeight="1" outlineLevel="1">
      <c r="B3428" s="200"/>
      <c r="G3428" s="1205" t="s">
        <v>18</v>
      </c>
      <c r="H3428" s="983">
        <f>H3405</f>
        <v>443.2</v>
      </c>
      <c r="L3428" s="2"/>
    </row>
    <row r="3429" spans="2:16" ht="15" hidden="1" customHeight="1" outlineLevel="1">
      <c r="B3429" s="200"/>
      <c r="G3429" s="978" t="s">
        <v>5497</v>
      </c>
      <c r="H3429" s="979">
        <v>0</v>
      </c>
    </row>
    <row r="3430" spans="2:16" ht="15" hidden="1" customHeight="1" outlineLevel="1">
      <c r="G3430" s="640" t="s">
        <v>132</v>
      </c>
      <c r="H3430" s="641">
        <f>H3399+H3404+H3407</f>
        <v>1800</v>
      </c>
    </row>
    <row r="3431" spans="2:16" ht="15" hidden="1" customHeight="1" outlineLevel="1">
      <c r="G3431" s="204" t="s">
        <v>4287</v>
      </c>
      <c r="H3431" s="225">
        <f>H3408+H3409+H3411+H3412+H3416+H3417</f>
        <v>1481.19</v>
      </c>
    </row>
    <row r="3432" spans="2:16" ht="15" hidden="1" customHeight="1" outlineLevel="1">
      <c r="G3432" s="659" t="s">
        <v>48</v>
      </c>
      <c r="H3432" s="660">
        <v>0</v>
      </c>
      <c r="I3432" s="2"/>
    </row>
    <row r="3433" spans="2:16" ht="15" hidden="1" customHeight="1" outlineLevel="1">
      <c r="G3433" s="182" t="s">
        <v>4424</v>
      </c>
      <c r="H3433" s="210">
        <f>H3401+H3414</f>
        <v>1361.6</v>
      </c>
      <c r="I3433" s="2"/>
    </row>
    <row r="3434" spans="2:16" ht="15" hidden="1" customHeight="1" outlineLevel="1">
      <c r="G3434" s="1068" t="s">
        <v>5935</v>
      </c>
      <c r="H3434" s="210">
        <v>0</v>
      </c>
      <c r="I3434" s="2"/>
    </row>
    <row r="3435" spans="2:16" ht="15" hidden="1" customHeight="1" outlineLevel="1">
      <c r="G3435" s="654" t="s">
        <v>5126</v>
      </c>
      <c r="H3435" s="655">
        <v>0</v>
      </c>
    </row>
    <row r="3436" spans="2:16" ht="15" hidden="1" customHeight="1" outlineLevel="1">
      <c r="H3436" s="2">
        <f>SUM(H3424:H3435)</f>
        <v>18099.989999999998</v>
      </c>
      <c r="I3436" s="2"/>
      <c r="J3436" s="13"/>
    </row>
    <row r="3437" spans="2:16" collapsed="1"/>
    <row r="3438" spans="2:16">
      <c r="B3438" s="2475" t="s">
        <v>8559</v>
      </c>
      <c r="C3438" s="2475"/>
      <c r="D3438" s="2475"/>
      <c r="E3438" s="2475"/>
      <c r="F3438" s="2475"/>
      <c r="G3438" s="2475"/>
      <c r="H3438" s="2475"/>
      <c r="I3438" s="2475"/>
      <c r="J3438" s="2475"/>
      <c r="K3438" s="2475"/>
      <c r="L3438" s="2475"/>
      <c r="M3438" s="2475"/>
    </row>
    <row r="3439" spans="2:16" ht="15" hidden="1" customHeight="1" outlineLevel="1">
      <c r="B3439" s="268" t="s">
        <v>115</v>
      </c>
      <c r="C3439" s="997" t="s">
        <v>2650</v>
      </c>
      <c r="D3439" s="268" t="s">
        <v>2651</v>
      </c>
      <c r="F3439" s="2476" t="s">
        <v>1007</v>
      </c>
      <c r="G3439" s="2476"/>
      <c r="H3439" s="2476"/>
      <c r="J3439" s="2474" t="s">
        <v>1026</v>
      </c>
      <c r="K3439" s="2474"/>
      <c r="L3439" s="2474"/>
      <c r="M3439" s="105"/>
    </row>
    <row r="3440" spans="2:16" ht="15" hidden="1" customHeight="1" outlineLevel="1">
      <c r="B3440" s="681">
        <v>42919</v>
      </c>
      <c r="C3440" s="682" t="s">
        <v>8605</v>
      </c>
      <c r="D3440" s="1071">
        <v>300</v>
      </c>
      <c r="F3440" s="1333">
        <v>42909</v>
      </c>
      <c r="G3440" s="1334" t="s">
        <v>8557</v>
      </c>
      <c r="H3440" s="1335">
        <v>765</v>
      </c>
      <c r="J3440" s="627" t="s">
        <v>115</v>
      </c>
      <c r="K3440" s="104" t="s">
        <v>116</v>
      </c>
      <c r="L3440" s="899" t="s">
        <v>4</v>
      </c>
      <c r="M3440" s="105"/>
      <c r="N3440" s="842"/>
      <c r="O3440" s="1438"/>
      <c r="P3440" s="1438"/>
    </row>
    <row r="3441" spans="2:14" ht="15" hidden="1" customHeight="1" outlineLevel="1">
      <c r="B3441" s="681">
        <v>42923</v>
      </c>
      <c r="C3441" s="682" t="s">
        <v>1222</v>
      </c>
      <c r="D3441" s="645">
        <v>300</v>
      </c>
      <c r="F3441" s="1333">
        <v>42909</v>
      </c>
      <c r="G3441" s="1334" t="s">
        <v>1073</v>
      </c>
      <c r="H3441" s="1335">
        <f>H3440*1.8%</f>
        <v>13.770000000000001</v>
      </c>
      <c r="J3441" s="681">
        <v>42919</v>
      </c>
      <c r="K3441" s="675" t="s">
        <v>8607</v>
      </c>
      <c r="L3441" s="645">
        <v>585</v>
      </c>
      <c r="M3441" s="316"/>
      <c r="N3441" s="86"/>
    </row>
    <row r="3442" spans="2:14" ht="15" hidden="1" customHeight="1" outlineLevel="1">
      <c r="B3442" s="50"/>
      <c r="C3442" s="50"/>
      <c r="D3442" s="50"/>
      <c r="F3442" s="1333">
        <v>42913</v>
      </c>
      <c r="G3442" s="1334" t="s">
        <v>8560</v>
      </c>
      <c r="H3442" s="1335">
        <v>765</v>
      </c>
      <c r="J3442" s="681">
        <v>42919</v>
      </c>
      <c r="K3442" s="675" t="s">
        <v>1228</v>
      </c>
      <c r="L3442" s="645">
        <v>10.53</v>
      </c>
      <c r="M3442" s="316"/>
      <c r="N3442" s="86"/>
    </row>
    <row r="3443" spans="2:14" ht="15" hidden="1" customHeight="1" outlineLevel="1">
      <c r="B3443" s="50"/>
      <c r="C3443" s="50"/>
      <c r="D3443" s="50"/>
      <c r="F3443" s="1333">
        <v>42913</v>
      </c>
      <c r="G3443" s="1334" t="s">
        <v>1073</v>
      </c>
      <c r="H3443" s="1335">
        <f>H3442*1.8%</f>
        <v>13.770000000000001</v>
      </c>
      <c r="J3443" s="681">
        <v>42931</v>
      </c>
      <c r="K3443" s="675" t="s">
        <v>7952</v>
      </c>
      <c r="L3443" s="645">
        <v>2.25</v>
      </c>
      <c r="M3443" s="316"/>
      <c r="N3443" s="86"/>
    </row>
    <row r="3444" spans="2:14" ht="15" hidden="1" customHeight="1" outlineLevel="1">
      <c r="B3444" s="50"/>
      <c r="C3444" s="50"/>
      <c r="D3444" s="50"/>
      <c r="F3444" s="681">
        <v>42914</v>
      </c>
      <c r="G3444" s="675" t="s">
        <v>8577</v>
      </c>
      <c r="H3444" s="645">
        <v>300</v>
      </c>
      <c r="I3444" s="215"/>
      <c r="J3444" s="811">
        <v>42947</v>
      </c>
      <c r="K3444" s="1097" t="s">
        <v>5936</v>
      </c>
      <c r="L3444" s="876">
        <v>26405.64</v>
      </c>
      <c r="M3444" s="316"/>
      <c r="N3444" s="86"/>
    </row>
    <row r="3445" spans="2:14" hidden="1" outlineLevel="1">
      <c r="B3445" s="50"/>
      <c r="C3445" s="50"/>
      <c r="D3445" s="50"/>
      <c r="F3445" s="897">
        <v>42916</v>
      </c>
      <c r="G3445" s="358" t="s">
        <v>7531</v>
      </c>
      <c r="H3445" s="690">
        <v>520</v>
      </c>
      <c r="I3445" s="215"/>
      <c r="J3445" s="642"/>
      <c r="K3445" s="675"/>
      <c r="L3445" s="645"/>
      <c r="M3445" s="316"/>
      <c r="N3445" s="86"/>
    </row>
    <row r="3446" spans="2:14" hidden="1" outlineLevel="1">
      <c r="B3446" s="50"/>
      <c r="C3446" s="50"/>
      <c r="D3446" s="50"/>
      <c r="F3446" s="897">
        <v>42916</v>
      </c>
      <c r="G3446" s="358" t="s">
        <v>7995</v>
      </c>
      <c r="H3446" s="690">
        <v>12999</v>
      </c>
      <c r="I3446" s="215"/>
      <c r="J3446" s="642"/>
      <c r="K3446" s="675"/>
      <c r="L3446" s="645"/>
      <c r="M3446" s="316"/>
    </row>
    <row r="3447" spans="2:14" hidden="1" outlineLevel="1">
      <c r="B3447" s="50"/>
      <c r="C3447" s="50"/>
      <c r="D3447" s="50"/>
      <c r="F3447" s="1019">
        <v>42917</v>
      </c>
      <c r="G3447" s="1350" t="s">
        <v>247</v>
      </c>
      <c r="H3447" s="1020">
        <v>2300</v>
      </c>
      <c r="I3447" s="215"/>
      <c r="J3447" s="642"/>
      <c r="K3447" s="675"/>
      <c r="L3447" s="645"/>
      <c r="M3447" s="316"/>
    </row>
    <row r="3448" spans="2:14" hidden="1" outlineLevel="1">
      <c r="B3448" s="50"/>
      <c r="C3448" s="50"/>
      <c r="D3448" s="50"/>
      <c r="E3448" s="205"/>
      <c r="F3448" s="1019">
        <v>42917</v>
      </c>
      <c r="G3448" s="1350" t="s">
        <v>247</v>
      </c>
      <c r="H3448" s="1020">
        <v>245</v>
      </c>
      <c r="I3448" s="215"/>
      <c r="J3448" s="642"/>
      <c r="K3448" s="675"/>
      <c r="L3448" s="645"/>
      <c r="M3448" s="316"/>
    </row>
    <row r="3449" spans="2:14" hidden="1" outlineLevel="1">
      <c r="B3449" s="50"/>
      <c r="C3449" s="50"/>
      <c r="D3449" s="50"/>
      <c r="E3449" s="215"/>
      <c r="F3449" s="1019">
        <v>42917</v>
      </c>
      <c r="G3449" s="1350" t="s">
        <v>247</v>
      </c>
      <c r="H3449" s="1020">
        <v>457</v>
      </c>
      <c r="J3449" s="642"/>
      <c r="K3449" s="675"/>
      <c r="L3449" s="645"/>
      <c r="M3449" s="316"/>
    </row>
    <row r="3450" spans="2:14" hidden="1" outlineLevel="1">
      <c r="B3450" s="50"/>
      <c r="C3450" s="50"/>
      <c r="D3450" s="50"/>
      <c r="E3450" s="215"/>
      <c r="F3450" s="897">
        <v>42918</v>
      </c>
      <c r="G3450" s="358" t="s">
        <v>8578</v>
      </c>
      <c r="H3450" s="690">
        <v>801</v>
      </c>
      <c r="J3450" s="642"/>
      <c r="K3450" s="675"/>
      <c r="L3450" s="645"/>
      <c r="M3450" s="316"/>
    </row>
    <row r="3451" spans="2:14" hidden="1" outlineLevel="1">
      <c r="B3451" s="50"/>
      <c r="C3451" s="50"/>
      <c r="D3451" s="50"/>
      <c r="E3451" s="215"/>
      <c r="F3451" s="1261">
        <v>42918</v>
      </c>
      <c r="G3451" s="1205" t="s">
        <v>6113</v>
      </c>
      <c r="H3451" s="1263">
        <v>1876.38</v>
      </c>
      <c r="I3451" s="2"/>
      <c r="J3451" s="642"/>
      <c r="K3451" s="675"/>
      <c r="L3451" s="645"/>
      <c r="M3451" s="316"/>
    </row>
    <row r="3452" spans="2:14" hidden="1" outlineLevel="1">
      <c r="B3452" s="50"/>
      <c r="C3452" s="50"/>
      <c r="D3452" s="50"/>
      <c r="E3452" s="2"/>
      <c r="F3452" s="897">
        <v>42919</v>
      </c>
      <c r="G3452" s="358" t="s">
        <v>975</v>
      </c>
      <c r="H3452" s="690">
        <v>5000</v>
      </c>
      <c r="I3452" s="2"/>
      <c r="J3452" s="642"/>
      <c r="K3452" s="675"/>
      <c r="L3452" s="645"/>
      <c r="M3452" s="316"/>
    </row>
    <row r="3453" spans="2:14" hidden="1" outlineLevel="1">
      <c r="B3453" s="50"/>
      <c r="C3453" s="50"/>
      <c r="D3453" s="50"/>
      <c r="E3453" s="1166"/>
      <c r="F3453" s="1261">
        <v>42930</v>
      </c>
      <c r="G3453" s="1435" t="s">
        <v>247</v>
      </c>
      <c r="H3453" s="1263">
        <v>629</v>
      </c>
      <c r="I3453" s="2"/>
      <c r="J3453" s="642"/>
      <c r="K3453" s="675"/>
      <c r="L3453" s="645"/>
      <c r="M3453" s="316"/>
    </row>
    <row r="3454" spans="2:14" hidden="1" outlineLevel="1">
      <c r="B3454" s="50"/>
      <c r="C3454" s="50"/>
      <c r="D3454" s="50"/>
      <c r="E3454" s="205"/>
      <c r="F3454" s="1261">
        <v>42930</v>
      </c>
      <c r="G3454" s="1435" t="s">
        <v>247</v>
      </c>
      <c r="H3454" s="1263">
        <v>318.5</v>
      </c>
      <c r="I3454" s="2"/>
      <c r="J3454" s="642"/>
      <c r="K3454" s="675"/>
      <c r="L3454" s="645"/>
      <c r="M3454" s="316"/>
    </row>
    <row r="3455" spans="2:14" ht="15" hidden="1" customHeight="1" outlineLevel="1">
      <c r="B3455" s="50"/>
      <c r="C3455" s="50"/>
      <c r="D3455" s="50"/>
      <c r="F3455" s="327"/>
      <c r="G3455" s="785"/>
      <c r="H3455" s="807"/>
      <c r="I3455" s="2"/>
      <c r="J3455" s="319"/>
      <c r="K3455" s="319"/>
      <c r="L3455" s="319"/>
      <c r="M3455" s="50"/>
    </row>
    <row r="3456" spans="2:14" ht="15" hidden="1" customHeight="1" outlineLevel="1">
      <c r="B3456" s="50"/>
      <c r="C3456" s="50"/>
      <c r="D3456" s="50"/>
      <c r="F3456" s="646"/>
      <c r="G3456" s="684"/>
      <c r="H3456" s="657"/>
      <c r="I3456" s="2"/>
      <c r="J3456" s="319"/>
      <c r="K3456" s="319"/>
      <c r="L3456" s="319"/>
      <c r="M3456" s="50"/>
    </row>
    <row r="3457" spans="2:15" ht="15" hidden="1" customHeight="1" outlineLevel="1">
      <c r="B3457" s="83"/>
      <c r="C3457" s="83" t="s">
        <v>195</v>
      </c>
      <c r="D3457" s="84">
        <f>SUM(D3440:D3454)</f>
        <v>600</v>
      </c>
      <c r="F3457" s="311"/>
      <c r="G3457" s="538" t="s">
        <v>195</v>
      </c>
      <c r="H3457" s="57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8558</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27">
        <f>E3423</f>
        <v>1177</v>
      </c>
      <c r="C3461" s="227">
        <v>216</v>
      </c>
      <c r="D3461" s="227">
        <f>D3457</f>
        <v>600</v>
      </c>
      <c r="E3461" s="227">
        <f>B3461+C3461-D3461</f>
        <v>793</v>
      </c>
      <c r="H3461" s="13"/>
      <c r="I3461" s="13"/>
      <c r="L3461" s="13"/>
    </row>
    <row r="3462" spans="2:15" ht="15" hidden="1" customHeight="1" outlineLevel="1">
      <c r="G3462" s="630" t="s">
        <v>4080</v>
      </c>
      <c r="H3462" s="631">
        <v>0</v>
      </c>
      <c r="L3462" s="2"/>
      <c r="M3462" s="2"/>
    </row>
    <row r="3463" spans="2:15" ht="15" hidden="1" customHeight="1" outlineLevel="1">
      <c r="G3463" s="300" t="s">
        <v>7263</v>
      </c>
      <c r="H3463" s="632">
        <v>0</v>
      </c>
      <c r="L3463" s="2"/>
      <c r="M3463" s="2"/>
    </row>
    <row r="3464" spans="2:15" ht="15" hidden="1" customHeight="1" outlineLevel="1">
      <c r="G3464" s="300" t="s">
        <v>4081</v>
      </c>
      <c r="H3464" s="632">
        <f>H3446+H3452+H3453+H3454</f>
        <v>18946.5</v>
      </c>
    </row>
    <row r="3465" spans="2:15" ht="15" hidden="1" customHeight="1" outlineLevel="1">
      <c r="B3465" s="200"/>
      <c r="G3465" s="696" t="s">
        <v>3905</v>
      </c>
      <c r="H3465" s="701">
        <f>H3447+H3448+H3449</f>
        <v>3002</v>
      </c>
      <c r="L3465" s="2"/>
    </row>
    <row r="3466" spans="2:15" ht="15" hidden="1" customHeight="1" outlineLevel="1">
      <c r="B3466" s="200"/>
      <c r="G3466" s="1205" t="s">
        <v>18</v>
      </c>
      <c r="H3466" s="983">
        <f>H3451</f>
        <v>1876.38</v>
      </c>
      <c r="L3466" s="2"/>
    </row>
    <row r="3467" spans="2:15" ht="15" hidden="1" customHeight="1" outlineLevel="1">
      <c r="B3467" s="200"/>
      <c r="G3467" s="978" t="s">
        <v>5497</v>
      </c>
      <c r="H3467" s="979">
        <v>0</v>
      </c>
    </row>
    <row r="3468" spans="2:15" ht="15" hidden="1" customHeight="1" outlineLevel="1">
      <c r="G3468" s="640" t="s">
        <v>132</v>
      </c>
      <c r="H3468" s="641">
        <f>H3444</f>
        <v>300</v>
      </c>
    </row>
    <row r="3469" spans="2:15" ht="15" hidden="1" customHeight="1" outlineLevel="1">
      <c r="G3469" s="204" t="s">
        <v>4287</v>
      </c>
      <c r="H3469" s="225">
        <f>H3440+H3441+H3442+H3443</f>
        <v>1557.54</v>
      </c>
    </row>
    <row r="3470" spans="2:15" ht="15" hidden="1" customHeight="1" outlineLevel="1">
      <c r="G3470" s="659" t="s">
        <v>48</v>
      </c>
      <c r="H3470" s="660">
        <v>0</v>
      </c>
      <c r="I3470" s="2"/>
    </row>
    <row r="3471" spans="2:15" ht="15" hidden="1" customHeight="1" outlineLevel="1">
      <c r="G3471" s="182" t="s">
        <v>4424</v>
      </c>
      <c r="H3471" s="210">
        <f>H3445+H3450</f>
        <v>1321</v>
      </c>
      <c r="I3471" s="2"/>
    </row>
    <row r="3472" spans="2:15" ht="15" hidden="1" customHeight="1" outlineLevel="1">
      <c r="G3472" s="1068" t="s">
        <v>5935</v>
      </c>
      <c r="H3472" s="210">
        <v>0</v>
      </c>
      <c r="I3472" s="2"/>
    </row>
    <row r="3473" spans="2:16" ht="15" hidden="1" customHeight="1" outlineLevel="1">
      <c r="G3473" s="654" t="s">
        <v>5126</v>
      </c>
      <c r="H3473" s="655">
        <v>0</v>
      </c>
    </row>
    <row r="3474" spans="2:16" ht="15" hidden="1" customHeight="1" outlineLevel="1">
      <c r="H3474" s="2">
        <f>SUM(H3462:H3473)</f>
        <v>27003.420000000002</v>
      </c>
      <c r="I3474" s="2"/>
      <c r="J3474" s="13"/>
    </row>
    <row r="3475" spans="2:16" collapsed="1"/>
    <row r="3476" spans="2:16">
      <c r="B3476" s="2475" t="s">
        <v>8645</v>
      </c>
      <c r="C3476" s="2475"/>
      <c r="D3476" s="2475"/>
      <c r="E3476" s="2475"/>
      <c r="F3476" s="2475"/>
      <c r="G3476" s="2475"/>
      <c r="H3476" s="2475"/>
      <c r="I3476" s="2475"/>
      <c r="J3476" s="2475"/>
      <c r="K3476" s="2475"/>
      <c r="L3476" s="2475"/>
      <c r="M3476" s="2475"/>
    </row>
    <row r="3477" spans="2:16" ht="15" hidden="1" customHeight="1" outlineLevel="1">
      <c r="B3477" s="268" t="s">
        <v>115</v>
      </c>
      <c r="C3477" s="997" t="s">
        <v>2650</v>
      </c>
      <c r="D3477" s="268" t="s">
        <v>2651</v>
      </c>
      <c r="F3477" s="2476" t="s">
        <v>1007</v>
      </c>
      <c r="G3477" s="2476"/>
      <c r="H3477" s="2476"/>
      <c r="J3477" s="2474" t="s">
        <v>1026</v>
      </c>
      <c r="K3477" s="2474"/>
      <c r="L3477" s="2474"/>
      <c r="M3477" s="105"/>
    </row>
    <row r="3478" spans="2:16" ht="15" hidden="1" customHeight="1" outlineLevel="1">
      <c r="B3478" s="681"/>
      <c r="C3478" s="682"/>
      <c r="D3478" s="1071"/>
      <c r="F3478" s="1261">
        <v>42938</v>
      </c>
      <c r="G3478" s="1435" t="s">
        <v>3454</v>
      </c>
      <c r="H3478" s="1263">
        <v>2642</v>
      </c>
      <c r="J3478" s="627" t="s">
        <v>115</v>
      </c>
      <c r="K3478" s="104" t="s">
        <v>116</v>
      </c>
      <c r="L3478" s="899" t="s">
        <v>4</v>
      </c>
      <c r="M3478" s="105"/>
      <c r="N3478" s="842"/>
      <c r="O3478" s="1455"/>
      <c r="P3478" s="1455"/>
    </row>
    <row r="3479" spans="2:16" ht="15" hidden="1" customHeight="1" outlineLevel="1">
      <c r="B3479" s="681"/>
      <c r="C3479" s="682"/>
      <c r="D3479" s="645"/>
      <c r="F3479" s="897">
        <v>42938</v>
      </c>
      <c r="G3479" s="358" t="s">
        <v>2796</v>
      </c>
      <c r="H3479" s="690">
        <v>635</v>
      </c>
      <c r="J3479" s="681">
        <v>42943</v>
      </c>
      <c r="K3479" s="675" t="s">
        <v>7952</v>
      </c>
      <c r="L3479" s="645">
        <v>2.25</v>
      </c>
      <c r="M3479" s="316"/>
      <c r="N3479" s="86"/>
    </row>
    <row r="3480" spans="2:16" ht="15" hidden="1" customHeight="1" outlineLevel="1">
      <c r="B3480" s="50"/>
      <c r="C3480" s="50"/>
      <c r="D3480" s="50"/>
      <c r="F3480" s="1261">
        <v>42939</v>
      </c>
      <c r="G3480" s="1435" t="s">
        <v>247</v>
      </c>
      <c r="H3480" s="1263">
        <v>918</v>
      </c>
      <c r="J3480" s="681">
        <v>42944</v>
      </c>
      <c r="K3480" s="675" t="s">
        <v>7952</v>
      </c>
      <c r="L3480" s="645">
        <v>2.25</v>
      </c>
      <c r="M3480" s="316"/>
      <c r="N3480" s="86"/>
    </row>
    <row r="3481" spans="2:16" ht="15" hidden="1" customHeight="1" outlineLevel="1">
      <c r="B3481" s="50"/>
      <c r="C3481" s="50"/>
      <c r="D3481" s="50"/>
      <c r="F3481" s="1261">
        <v>42939</v>
      </c>
      <c r="G3481" s="1435" t="s">
        <v>247</v>
      </c>
      <c r="H3481" s="1263">
        <v>2172</v>
      </c>
      <c r="J3481" s="811">
        <v>42982</v>
      </c>
      <c r="K3481" s="1097" t="s">
        <v>5936</v>
      </c>
      <c r="L3481" s="876">
        <v>12296</v>
      </c>
      <c r="M3481" s="316"/>
      <c r="N3481" s="86"/>
    </row>
    <row r="3482" spans="2:16" ht="15" hidden="1" customHeight="1" outlineLevel="1">
      <c r="B3482" s="50"/>
      <c r="C3482" s="50"/>
      <c r="D3482" s="50"/>
      <c r="F3482" s="705">
        <v>42940</v>
      </c>
      <c r="G3482" s="662" t="s">
        <v>637</v>
      </c>
      <c r="H3482" s="762">
        <v>265.5</v>
      </c>
      <c r="I3482" s="215"/>
      <c r="J3482" s="681"/>
      <c r="K3482" s="675"/>
      <c r="L3482" s="645"/>
      <c r="M3482" s="316"/>
      <c r="N3482" s="86"/>
    </row>
    <row r="3483" spans="2:16" hidden="1" outlineLevel="1">
      <c r="B3483" s="50"/>
      <c r="C3483" s="50"/>
      <c r="D3483" s="50"/>
      <c r="F3483" s="1261">
        <v>42941</v>
      </c>
      <c r="G3483" s="1435" t="s">
        <v>975</v>
      </c>
      <c r="H3483" s="1263">
        <v>5000</v>
      </c>
      <c r="I3483" s="215"/>
      <c r="J3483" s="642"/>
      <c r="K3483" s="675"/>
      <c r="L3483" s="645"/>
      <c r="M3483" s="316"/>
      <c r="N3483" s="86"/>
    </row>
    <row r="3484" spans="2:16" hidden="1" outlineLevel="1">
      <c r="B3484" s="50"/>
      <c r="C3484" s="50"/>
      <c r="D3484" s="50"/>
      <c r="F3484" s="705">
        <v>42942</v>
      </c>
      <c r="G3484" s="662" t="s">
        <v>637</v>
      </c>
      <c r="H3484" s="762">
        <v>179</v>
      </c>
      <c r="I3484" s="215"/>
      <c r="J3484" s="642"/>
      <c r="K3484" s="675"/>
      <c r="L3484" s="645"/>
      <c r="M3484" s="316"/>
    </row>
    <row r="3485" spans="2:16" hidden="1" outlineLevel="1">
      <c r="B3485" s="50"/>
      <c r="C3485" s="50"/>
      <c r="D3485" s="50"/>
      <c r="F3485" s="897">
        <v>42947</v>
      </c>
      <c r="G3485" s="358" t="s">
        <v>2796</v>
      </c>
      <c r="H3485" s="690">
        <v>489</v>
      </c>
      <c r="I3485" s="215"/>
      <c r="J3485" s="642"/>
      <c r="K3485" s="675"/>
      <c r="L3485" s="645"/>
      <c r="M3485" s="316"/>
    </row>
    <row r="3486" spans="2:16" ht="15" hidden="1" customHeight="1" outlineLevel="1">
      <c r="B3486" s="50"/>
      <c r="C3486" s="50"/>
      <c r="D3486" s="50"/>
      <c r="F3486" s="646"/>
      <c r="G3486" s="684"/>
      <c r="H3486" s="657"/>
      <c r="I3486" s="2"/>
      <c r="J3486" s="319"/>
      <c r="K3486" s="319"/>
      <c r="L3486" s="319"/>
      <c r="M3486" s="50"/>
    </row>
    <row r="3487" spans="2:16" ht="15" hidden="1" customHeight="1" outlineLevel="1">
      <c r="B3487" s="83"/>
      <c r="C3487" s="83" t="s">
        <v>195</v>
      </c>
      <c r="D3487" s="84">
        <f>SUM(D3478:D3485)</f>
        <v>0</v>
      </c>
      <c r="F3487" s="311"/>
      <c r="G3487" s="538" t="s">
        <v>195</v>
      </c>
      <c r="H3487" s="57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8646</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27">
        <f>E3461</f>
        <v>793</v>
      </c>
      <c r="C3491" s="227">
        <v>104</v>
      </c>
      <c r="D3491" s="227">
        <f>D3487</f>
        <v>0</v>
      </c>
      <c r="E3491" s="227">
        <f>B3491+C3491-D3491</f>
        <v>897</v>
      </c>
      <c r="H3491" s="13"/>
      <c r="I3491" s="13"/>
      <c r="L3491" s="13"/>
    </row>
    <row r="3492" spans="2:15" ht="15" hidden="1" customHeight="1" outlineLevel="1">
      <c r="G3492" s="630" t="s">
        <v>4080</v>
      </c>
      <c r="H3492" s="631">
        <v>0</v>
      </c>
      <c r="L3492" s="2"/>
      <c r="M3492" s="2"/>
    </row>
    <row r="3493" spans="2:15" ht="15" hidden="1" customHeight="1" outlineLevel="1">
      <c r="G3493" s="300" t="s">
        <v>7263</v>
      </c>
      <c r="H3493" s="632">
        <v>0</v>
      </c>
      <c r="L3493" s="2"/>
      <c r="M3493" s="2"/>
    </row>
    <row r="3494" spans="2:15" ht="15" hidden="1" customHeight="1" outlineLevel="1">
      <c r="G3494" s="300" t="s">
        <v>4081</v>
      </c>
      <c r="H3494" s="632">
        <f>H3478+H3480+H3481+H3483</f>
        <v>10732</v>
      </c>
    </row>
    <row r="3495" spans="2:15" ht="15" hidden="1" customHeight="1" outlineLevel="1">
      <c r="B3495" s="200"/>
      <c r="G3495" s="696" t="s">
        <v>3905</v>
      </c>
      <c r="H3495" s="701">
        <v>0</v>
      </c>
      <c r="L3495" s="2"/>
    </row>
    <row r="3496" spans="2:15" ht="15" hidden="1" customHeight="1" outlineLevel="1">
      <c r="B3496" s="200"/>
      <c r="G3496" s="1205" t="s">
        <v>18</v>
      </c>
      <c r="H3496" s="983">
        <v>0</v>
      </c>
      <c r="L3496" s="2"/>
    </row>
    <row r="3497" spans="2:15" ht="15" hidden="1" customHeight="1" outlineLevel="1">
      <c r="B3497" s="200"/>
      <c r="G3497" s="978" t="s">
        <v>5497</v>
      </c>
      <c r="H3497" s="979">
        <v>0</v>
      </c>
    </row>
    <row r="3498" spans="2:15" ht="15" hidden="1" customHeight="1" outlineLevel="1">
      <c r="G3498" s="640" t="s">
        <v>132</v>
      </c>
      <c r="H3498" s="641">
        <v>0</v>
      </c>
    </row>
    <row r="3499" spans="2:15" ht="15" hidden="1" customHeight="1" outlineLevel="1">
      <c r="G3499" s="204" t="s">
        <v>4287</v>
      </c>
      <c r="H3499" s="225">
        <v>0</v>
      </c>
    </row>
    <row r="3500" spans="2:15" ht="15" hidden="1" customHeight="1" outlineLevel="1">
      <c r="G3500" s="659" t="s">
        <v>48</v>
      </c>
      <c r="H3500" s="660">
        <f>H3482+H3484</f>
        <v>444.5</v>
      </c>
      <c r="I3500" s="2"/>
    </row>
    <row r="3501" spans="2:15" ht="15" hidden="1" customHeight="1" outlineLevel="1">
      <c r="G3501" s="182" t="s">
        <v>4424</v>
      </c>
      <c r="H3501" s="210">
        <f>H3479+H3485</f>
        <v>1124</v>
      </c>
      <c r="I3501" s="2"/>
    </row>
    <row r="3502" spans="2:15" ht="15" hidden="1" customHeight="1" outlineLevel="1">
      <c r="G3502" s="1068" t="s">
        <v>5935</v>
      </c>
      <c r="H3502" s="210">
        <v>0</v>
      </c>
      <c r="I3502" s="2"/>
    </row>
    <row r="3503" spans="2:15" ht="15" hidden="1" customHeight="1" outlineLevel="1">
      <c r="G3503" s="654" t="s">
        <v>5126</v>
      </c>
      <c r="H3503" s="655">
        <v>0</v>
      </c>
    </row>
    <row r="3504" spans="2:15" ht="15" hidden="1" customHeight="1" outlineLevel="1">
      <c r="H3504" s="2">
        <f>SUM(H3492:H3503)</f>
        <v>12300.5</v>
      </c>
      <c r="I3504" s="2"/>
      <c r="J3504" s="13"/>
    </row>
    <row r="3505" spans="2:16" collapsed="1"/>
    <row r="3506" spans="2:16">
      <c r="B3506" s="2475" t="s">
        <v>8770</v>
      </c>
      <c r="C3506" s="2475"/>
      <c r="D3506" s="2475"/>
      <c r="E3506" s="2475"/>
      <c r="F3506" s="2475"/>
      <c r="G3506" s="2475"/>
      <c r="H3506" s="2475"/>
      <c r="I3506" s="2475"/>
      <c r="J3506" s="2475"/>
      <c r="K3506" s="2475"/>
      <c r="L3506" s="2475"/>
      <c r="M3506" s="2475"/>
    </row>
    <row r="3507" spans="2:16" ht="15" hidden="1" customHeight="1" outlineLevel="1">
      <c r="B3507" s="268" t="s">
        <v>115</v>
      </c>
      <c r="C3507" s="997" t="s">
        <v>2650</v>
      </c>
      <c r="D3507" s="268" t="s">
        <v>2651</v>
      </c>
      <c r="F3507" s="2476" t="s">
        <v>1007</v>
      </c>
      <c r="G3507" s="2476"/>
      <c r="H3507" s="2476"/>
      <c r="J3507" s="2474" t="s">
        <v>1026</v>
      </c>
      <c r="K3507" s="2474"/>
      <c r="L3507" s="2474"/>
      <c r="M3507" s="105"/>
    </row>
    <row r="3508" spans="2:16" ht="15" hidden="1" customHeight="1" outlineLevel="1">
      <c r="B3508" s="681"/>
      <c r="C3508" s="682"/>
      <c r="D3508" s="1071"/>
      <c r="F3508" s="608">
        <v>42969</v>
      </c>
      <c r="G3508" s="304" t="s">
        <v>8771</v>
      </c>
      <c r="H3508" s="613">
        <v>442</v>
      </c>
      <c r="J3508" s="627" t="s">
        <v>115</v>
      </c>
      <c r="K3508" s="104" t="s">
        <v>116</v>
      </c>
      <c r="L3508" s="899" t="s">
        <v>4</v>
      </c>
      <c r="M3508" s="105"/>
      <c r="N3508" s="842"/>
      <c r="O3508" s="1477"/>
      <c r="P3508" s="1477"/>
    </row>
    <row r="3509" spans="2:16" ht="15" hidden="1" customHeight="1" outlineLevel="1">
      <c r="B3509" s="681"/>
      <c r="C3509" s="682"/>
      <c r="D3509" s="645"/>
      <c r="F3509" s="1261">
        <v>42972</v>
      </c>
      <c r="G3509" s="1435" t="s">
        <v>8772</v>
      </c>
      <c r="H3509" s="1263">
        <v>357</v>
      </c>
      <c r="J3509" s="984">
        <v>43012</v>
      </c>
      <c r="K3509" s="812" t="s">
        <v>5936</v>
      </c>
      <c r="L3509" s="905">
        <v>8807.99</v>
      </c>
      <c r="M3509" s="316"/>
      <c r="N3509" s="86"/>
    </row>
    <row r="3510" spans="2:16" ht="15" hidden="1" customHeight="1" outlineLevel="1">
      <c r="B3510" s="50"/>
      <c r="C3510" s="50"/>
      <c r="D3510" s="50"/>
      <c r="F3510" s="897">
        <v>42972</v>
      </c>
      <c r="G3510" s="358" t="s">
        <v>7745</v>
      </c>
      <c r="H3510" s="690">
        <v>320</v>
      </c>
      <c r="J3510" s="681"/>
      <c r="K3510" s="675"/>
      <c r="L3510" s="645"/>
      <c r="M3510" s="316"/>
      <c r="N3510" s="86"/>
    </row>
    <row r="3511" spans="2:16" ht="15" hidden="1" customHeight="1" outlineLevel="1">
      <c r="B3511" s="50"/>
      <c r="C3511" s="50"/>
      <c r="D3511" s="50"/>
      <c r="F3511" s="897">
        <v>42973</v>
      </c>
      <c r="G3511" s="358" t="s">
        <v>8773</v>
      </c>
      <c r="H3511" s="690">
        <v>789</v>
      </c>
      <c r="J3511" s="681"/>
      <c r="K3511" s="675"/>
      <c r="L3511" s="645"/>
      <c r="M3511" s="316"/>
      <c r="N3511" s="86"/>
    </row>
    <row r="3512" spans="2:16" ht="15" hidden="1" customHeight="1" outlineLevel="1">
      <c r="B3512" s="50"/>
      <c r="C3512" s="50"/>
      <c r="D3512" s="50"/>
      <c r="F3512" s="897">
        <v>42973</v>
      </c>
      <c r="G3512" s="358" t="s">
        <v>8774</v>
      </c>
      <c r="H3512" s="690">
        <v>1070</v>
      </c>
      <c r="I3512" s="215"/>
      <c r="J3512" s="681"/>
      <c r="K3512" s="675"/>
      <c r="L3512" s="645"/>
      <c r="M3512" s="316"/>
      <c r="N3512" s="86"/>
    </row>
    <row r="3513" spans="2:16" hidden="1" outlineLevel="1">
      <c r="B3513" s="50"/>
      <c r="C3513" s="50"/>
      <c r="D3513" s="50"/>
      <c r="F3513" s="1469">
        <v>42983</v>
      </c>
      <c r="G3513" s="1494" t="s">
        <v>3304</v>
      </c>
      <c r="H3513" s="1495">
        <v>479.08</v>
      </c>
      <c r="I3513" s="215"/>
      <c r="J3513" s="642"/>
      <c r="K3513" s="675"/>
      <c r="L3513" s="645"/>
      <c r="M3513" s="316"/>
      <c r="N3513" s="86"/>
    </row>
    <row r="3514" spans="2:16" hidden="1" outlineLevel="1">
      <c r="B3514" s="50"/>
      <c r="C3514" s="50"/>
      <c r="D3514" s="50"/>
      <c r="F3514" s="1469">
        <v>42983</v>
      </c>
      <c r="G3514" s="1494" t="s">
        <v>614</v>
      </c>
      <c r="H3514" s="1495">
        <v>506.82</v>
      </c>
      <c r="I3514" s="215"/>
      <c r="J3514" s="642"/>
      <c r="K3514" s="675"/>
      <c r="L3514" s="645"/>
      <c r="M3514" s="316"/>
    </row>
    <row r="3515" spans="2:16" hidden="1" outlineLevel="1">
      <c r="B3515" s="50"/>
      <c r="C3515" s="50"/>
      <c r="D3515" s="50"/>
      <c r="F3515" s="897">
        <v>42987</v>
      </c>
      <c r="G3515" s="358" t="s">
        <v>8578</v>
      </c>
      <c r="H3515" s="690">
        <v>699</v>
      </c>
      <c r="I3515" s="215"/>
      <c r="J3515" s="642"/>
      <c r="K3515" s="675"/>
      <c r="L3515" s="645"/>
      <c r="M3515" s="316"/>
    </row>
    <row r="3516" spans="2:16" hidden="1" outlineLevel="1">
      <c r="B3516" s="50"/>
      <c r="C3516" s="50"/>
      <c r="D3516" s="50"/>
      <c r="E3516" s="205"/>
      <c r="F3516" s="897">
        <v>42991</v>
      </c>
      <c r="G3516" s="358" t="s">
        <v>8854</v>
      </c>
      <c r="H3516" s="690">
        <v>468.46</v>
      </c>
      <c r="I3516" s="215"/>
      <c r="J3516" s="642"/>
      <c r="K3516" s="675"/>
      <c r="L3516" s="645"/>
      <c r="M3516" s="316"/>
    </row>
    <row r="3517" spans="2:16" hidden="1" outlineLevel="1">
      <c r="B3517" s="50"/>
      <c r="C3517" s="50"/>
      <c r="D3517" s="50"/>
      <c r="E3517" s="215"/>
      <c r="F3517" s="689">
        <v>42993</v>
      </c>
      <c r="G3517" s="378" t="s">
        <v>8859</v>
      </c>
      <c r="H3517" s="540">
        <v>643.38</v>
      </c>
      <c r="J3517" s="642"/>
      <c r="K3517" s="675"/>
      <c r="L3517" s="645"/>
      <c r="M3517" s="316"/>
    </row>
    <row r="3518" spans="2:16" hidden="1" outlineLevel="1">
      <c r="B3518" s="50"/>
      <c r="C3518" s="50"/>
      <c r="D3518" s="50"/>
      <c r="E3518" s="215"/>
      <c r="F3518" s="894">
        <v>42994</v>
      </c>
      <c r="G3518" s="634" t="s">
        <v>8860</v>
      </c>
      <c r="H3518" s="635">
        <v>999</v>
      </c>
      <c r="J3518" s="642"/>
      <c r="K3518" s="675"/>
      <c r="L3518" s="645"/>
      <c r="M3518" s="316"/>
    </row>
    <row r="3519" spans="2:16" hidden="1" outlineLevel="1">
      <c r="B3519" s="50"/>
      <c r="C3519" s="50"/>
      <c r="D3519" s="50"/>
      <c r="E3519" s="215"/>
      <c r="F3519" s="705">
        <v>42994</v>
      </c>
      <c r="G3519" s="662" t="s">
        <v>7380</v>
      </c>
      <c r="H3519" s="762">
        <v>749</v>
      </c>
      <c r="I3519" s="2"/>
      <c r="J3519" s="642"/>
      <c r="K3519" s="675"/>
      <c r="L3519" s="645"/>
      <c r="M3519" s="316"/>
    </row>
    <row r="3520" spans="2:16" hidden="1" outlineLevel="1">
      <c r="B3520" s="50"/>
      <c r="C3520" s="50"/>
      <c r="D3520" s="50"/>
      <c r="E3520" s="2"/>
      <c r="F3520" s="689">
        <v>42995</v>
      </c>
      <c r="G3520" s="378" t="s">
        <v>8864</v>
      </c>
      <c r="H3520" s="540">
        <v>781.25</v>
      </c>
      <c r="I3520" s="2"/>
      <c r="J3520" s="642"/>
      <c r="K3520" s="675"/>
      <c r="L3520" s="645"/>
      <c r="M3520" s="316"/>
    </row>
    <row r="3521" spans="2:15" hidden="1" outlineLevel="1">
      <c r="B3521" s="50"/>
      <c r="C3521" s="50"/>
      <c r="D3521" s="50"/>
      <c r="E3521" s="1166"/>
      <c r="F3521" s="897">
        <v>42996</v>
      </c>
      <c r="G3521" s="358" t="s">
        <v>7366</v>
      </c>
      <c r="H3521" s="690">
        <v>504</v>
      </c>
      <c r="I3521" s="2"/>
      <c r="J3521" s="642"/>
      <c r="K3521" s="675"/>
      <c r="L3521" s="645"/>
      <c r="M3521" s="316"/>
    </row>
    <row r="3522" spans="2:15" ht="15.75" hidden="1" customHeight="1" outlineLevel="1">
      <c r="B3522" s="50"/>
      <c r="C3522" s="50"/>
      <c r="D3522" s="50"/>
      <c r="E3522" s="225"/>
      <c r="F3522" s="897"/>
      <c r="G3522" s="358"/>
      <c r="H3522" s="690"/>
      <c r="I3522" s="2"/>
      <c r="J3522" s="642"/>
      <c r="K3522" s="675"/>
      <c r="L3522" s="645"/>
      <c r="M3522" s="316"/>
    </row>
    <row r="3523" spans="2:15" ht="15" hidden="1" customHeight="1" outlineLevel="1">
      <c r="B3523" s="50"/>
      <c r="C3523" s="50"/>
      <c r="D3523" s="50"/>
      <c r="F3523" s="646"/>
      <c r="G3523" s="684"/>
      <c r="H3523" s="657"/>
      <c r="I3523" s="2"/>
      <c r="J3523" s="319"/>
      <c r="K3523" s="319"/>
      <c r="L3523" s="319"/>
      <c r="M3523" s="50"/>
    </row>
    <row r="3524" spans="2:15" ht="15" hidden="1" customHeight="1" outlineLevel="1">
      <c r="B3524" s="83"/>
      <c r="C3524" s="83" t="s">
        <v>195</v>
      </c>
      <c r="D3524" s="84">
        <f>SUM(D3508:D3522)</f>
        <v>0</v>
      </c>
      <c r="F3524" s="311"/>
      <c r="G3524" s="538" t="s">
        <v>195</v>
      </c>
      <c r="H3524" s="57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8757</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27">
        <f>E3491</f>
        <v>897</v>
      </c>
      <c r="C3528" s="227">
        <v>59</v>
      </c>
      <c r="D3528" s="227">
        <f>D3524</f>
        <v>0</v>
      </c>
      <c r="E3528" s="227">
        <f>B3528+C3528-D3528</f>
        <v>956</v>
      </c>
      <c r="H3528" s="13"/>
      <c r="I3528" s="13"/>
      <c r="L3528" s="13"/>
    </row>
    <row r="3529" spans="2:15" ht="15" hidden="1" customHeight="1" outlineLevel="1">
      <c r="G3529" s="630" t="s">
        <v>4080</v>
      </c>
      <c r="H3529" s="631">
        <f>H3513+H3514</f>
        <v>985.9</v>
      </c>
      <c r="L3529" s="2"/>
      <c r="M3529" s="2"/>
    </row>
    <row r="3530" spans="2:15" ht="15" hidden="1" customHeight="1" outlineLevel="1">
      <c r="G3530" s="300" t="s">
        <v>7263</v>
      </c>
      <c r="H3530" s="632">
        <v>0</v>
      </c>
      <c r="L3530" s="2"/>
      <c r="M3530" s="2"/>
    </row>
    <row r="3531" spans="2:15" ht="15" hidden="1" customHeight="1" outlineLevel="1">
      <c r="G3531" s="300" t="s">
        <v>4081</v>
      </c>
      <c r="H3531" s="632">
        <f>H3509+H3518</f>
        <v>1356</v>
      </c>
    </row>
    <row r="3532" spans="2:15" ht="15" hidden="1" customHeight="1" outlineLevel="1">
      <c r="B3532" s="200"/>
      <c r="G3532" s="696" t="s">
        <v>3905</v>
      </c>
      <c r="H3532" s="701">
        <v>0</v>
      </c>
      <c r="L3532" s="2"/>
    </row>
    <row r="3533" spans="2:15" ht="15" hidden="1" customHeight="1" outlineLevel="1">
      <c r="B3533" s="200"/>
      <c r="G3533" s="1205" t="s">
        <v>18</v>
      </c>
      <c r="H3533" s="983">
        <v>0</v>
      </c>
      <c r="L3533" s="2"/>
    </row>
    <row r="3534" spans="2:15" ht="15" hidden="1" customHeight="1" outlineLevel="1">
      <c r="B3534" s="200"/>
      <c r="G3534" s="978" t="s">
        <v>5497</v>
      </c>
      <c r="H3534" s="979">
        <v>0</v>
      </c>
    </row>
    <row r="3535" spans="2:15" ht="15" hidden="1" customHeight="1" outlineLevel="1">
      <c r="G3535" s="640" t="s">
        <v>132</v>
      </c>
      <c r="H3535" s="641">
        <v>0</v>
      </c>
    </row>
    <row r="3536" spans="2:15" ht="15" hidden="1" customHeight="1" outlineLevel="1">
      <c r="G3536" s="204" t="s">
        <v>4287</v>
      </c>
      <c r="H3536" s="225">
        <f>H3517+H3520</f>
        <v>1424.63</v>
      </c>
    </row>
    <row r="3537" spans="2:16" ht="15" hidden="1" customHeight="1" outlineLevel="1">
      <c r="G3537" s="659" t="s">
        <v>48</v>
      </c>
      <c r="H3537" s="660">
        <f>H3519</f>
        <v>749</v>
      </c>
      <c r="I3537" s="2"/>
    </row>
    <row r="3538" spans="2:16" ht="15" hidden="1" customHeight="1" outlineLevel="1">
      <c r="G3538" s="236" t="s">
        <v>2625</v>
      </c>
      <c r="H3538" s="1059">
        <f>H3508</f>
        <v>442</v>
      </c>
      <c r="I3538" s="2"/>
    </row>
    <row r="3539" spans="2:16" ht="15" hidden="1" customHeight="1" outlineLevel="1">
      <c r="G3539" s="182" t="s">
        <v>4424</v>
      </c>
      <c r="H3539" s="210">
        <f>H3510+H3511+H3512+H3515+H3516+H3521</f>
        <v>3850.46</v>
      </c>
      <c r="I3539" s="2"/>
    </row>
    <row r="3540" spans="2:16" ht="15" hidden="1" customHeight="1" outlineLevel="1">
      <c r="G3540" s="1068" t="s">
        <v>5935</v>
      </c>
      <c r="H3540" s="210">
        <v>0</v>
      </c>
      <c r="I3540" s="2"/>
    </row>
    <row r="3541" spans="2:16" ht="15" hidden="1" customHeight="1" outlineLevel="1">
      <c r="G3541" s="654" t="s">
        <v>5126</v>
      </c>
      <c r="H3541" s="655">
        <v>0</v>
      </c>
    </row>
    <row r="3542" spans="2:16" ht="15" hidden="1" customHeight="1" outlineLevel="1">
      <c r="H3542" s="2">
        <f>SUM(H3529:H3541)</f>
        <v>8807.9900000000016</v>
      </c>
      <c r="I3542" s="2"/>
      <c r="J3542" s="13"/>
    </row>
    <row r="3543" spans="2:16" collapsed="1"/>
    <row r="3544" spans="2:16">
      <c r="B3544" s="2475" t="s">
        <v>8872</v>
      </c>
      <c r="C3544" s="2475"/>
      <c r="D3544" s="2475"/>
      <c r="E3544" s="2475"/>
      <c r="F3544" s="2475"/>
      <c r="G3544" s="2475"/>
      <c r="H3544" s="2475"/>
      <c r="I3544" s="2475"/>
      <c r="J3544" s="2475"/>
      <c r="K3544" s="2475"/>
      <c r="L3544" s="2475"/>
      <c r="M3544" s="2475"/>
    </row>
    <row r="3545" spans="2:16" ht="15" hidden="1" customHeight="1" outlineLevel="1">
      <c r="B3545" s="268" t="s">
        <v>115</v>
      </c>
      <c r="C3545" s="997" t="s">
        <v>2650</v>
      </c>
      <c r="D3545" s="268" t="s">
        <v>2651</v>
      </c>
      <c r="F3545" s="2476" t="s">
        <v>1007</v>
      </c>
      <c r="G3545" s="2476"/>
      <c r="H3545" s="2476"/>
      <c r="J3545" s="2474" t="s">
        <v>1026</v>
      </c>
      <c r="K3545" s="2474"/>
      <c r="L3545" s="2474"/>
      <c r="M3545" s="105"/>
    </row>
    <row r="3546" spans="2:16" ht="15" hidden="1" customHeight="1" outlineLevel="1">
      <c r="B3546" s="681"/>
      <c r="C3546" s="682"/>
      <c r="D3546" s="1071"/>
      <c r="F3546" s="897">
        <v>43001</v>
      </c>
      <c r="G3546" s="358" t="s">
        <v>8871</v>
      </c>
      <c r="H3546" s="690">
        <v>190</v>
      </c>
      <c r="J3546" s="627" t="s">
        <v>115</v>
      </c>
      <c r="K3546" s="104" t="s">
        <v>116</v>
      </c>
      <c r="L3546" s="899" t="s">
        <v>4</v>
      </c>
      <c r="M3546" s="105"/>
      <c r="N3546" s="842"/>
      <c r="O3546" s="1499"/>
      <c r="P3546" s="1499"/>
    </row>
    <row r="3547" spans="2:16" ht="15" hidden="1" customHeight="1" outlineLevel="1">
      <c r="B3547" s="681"/>
      <c r="C3547" s="682"/>
      <c r="D3547" s="645"/>
      <c r="F3547" s="897">
        <v>43002</v>
      </c>
      <c r="G3547" s="358" t="s">
        <v>2666</v>
      </c>
      <c r="H3547" s="690">
        <v>547</v>
      </c>
      <c r="J3547" s="757">
        <v>43025</v>
      </c>
      <c r="K3547" s="698" t="s">
        <v>8953</v>
      </c>
      <c r="L3547" s="699">
        <v>405</v>
      </c>
      <c r="M3547" s="316"/>
      <c r="N3547" s="86"/>
    </row>
    <row r="3548" spans="2:16" ht="15" hidden="1" customHeight="1" outlineLevel="1">
      <c r="B3548" s="50"/>
      <c r="C3548" s="50"/>
      <c r="D3548" s="50"/>
      <c r="F3548" s="1261">
        <v>43004</v>
      </c>
      <c r="G3548" s="1205" t="s">
        <v>6113</v>
      </c>
      <c r="H3548" s="1263">
        <v>2083.9499999999998</v>
      </c>
      <c r="J3548" s="757">
        <v>43025</v>
      </c>
      <c r="K3548" s="698" t="s">
        <v>1228</v>
      </c>
      <c r="L3548" s="699">
        <v>7.29</v>
      </c>
      <c r="M3548" s="316"/>
      <c r="N3548" s="86"/>
    </row>
    <row r="3549" spans="2:16" ht="15" hidden="1" customHeight="1" outlineLevel="1">
      <c r="B3549" s="50"/>
      <c r="C3549" s="50"/>
      <c r="D3549" s="50"/>
      <c r="F3549" s="705">
        <v>43004</v>
      </c>
      <c r="G3549" s="662" t="s">
        <v>8877</v>
      </c>
      <c r="H3549" s="762">
        <v>190</v>
      </c>
      <c r="J3549" s="757">
        <v>43025</v>
      </c>
      <c r="K3549" s="698" t="s">
        <v>8952</v>
      </c>
      <c r="L3549" s="699">
        <v>1</v>
      </c>
      <c r="M3549" s="316"/>
      <c r="N3549" s="86"/>
    </row>
    <row r="3550" spans="2:16" ht="15" hidden="1" customHeight="1" outlineLevel="1">
      <c r="B3550" s="50"/>
      <c r="C3550" s="50"/>
      <c r="D3550" s="50"/>
      <c r="F3550" s="897">
        <v>43005</v>
      </c>
      <c r="G3550" s="358" t="s">
        <v>549</v>
      </c>
      <c r="H3550" s="690">
        <v>718.62</v>
      </c>
      <c r="I3550" s="215"/>
      <c r="J3550" s="1514">
        <v>43039</v>
      </c>
      <c r="K3550" s="1515" t="s">
        <v>8997</v>
      </c>
      <c r="L3550" s="1516">
        <v>23585.38</v>
      </c>
      <c r="M3550" s="316"/>
      <c r="N3550" s="86"/>
    </row>
    <row r="3551" spans="2:16" hidden="1" outlineLevel="1">
      <c r="B3551" s="50"/>
      <c r="C3551" s="50"/>
      <c r="D3551" s="50"/>
      <c r="F3551" s="897">
        <v>43006</v>
      </c>
      <c r="G3551" s="358" t="s">
        <v>8879</v>
      </c>
      <c r="H3551" s="690">
        <v>126</v>
      </c>
      <c r="I3551" s="215"/>
      <c r="J3551" s="642"/>
      <c r="K3551" s="675"/>
      <c r="L3551" s="645"/>
      <c r="M3551" s="316"/>
      <c r="N3551" s="86"/>
    </row>
    <row r="3552" spans="2:16" hidden="1" outlineLevel="1">
      <c r="B3552" s="50"/>
      <c r="C3552" s="50"/>
      <c r="D3552" s="50"/>
      <c r="F3552" s="757">
        <v>43009</v>
      </c>
      <c r="G3552" s="698" t="s">
        <v>8915</v>
      </c>
      <c r="H3552" s="699">
        <v>4280</v>
      </c>
      <c r="I3552" s="215"/>
      <c r="J3552" s="642"/>
      <c r="K3552" s="675"/>
      <c r="L3552" s="645"/>
      <c r="M3552" s="316"/>
    </row>
    <row r="3553" spans="2:13" hidden="1" outlineLevel="1">
      <c r="B3553" s="50"/>
      <c r="C3553" s="50"/>
      <c r="D3553" s="50"/>
      <c r="F3553" s="1469">
        <v>43012</v>
      </c>
      <c r="G3553" s="1494" t="s">
        <v>3304</v>
      </c>
      <c r="H3553" s="1495">
        <v>476.14</v>
      </c>
      <c r="I3553" s="215"/>
      <c r="J3553" s="642"/>
      <c r="K3553" s="675"/>
      <c r="L3553" s="645"/>
      <c r="M3553" s="316"/>
    </row>
    <row r="3554" spans="2:13" hidden="1" outlineLevel="1">
      <c r="B3554" s="50"/>
      <c r="C3554" s="50"/>
      <c r="D3554" s="50"/>
      <c r="E3554" s="205"/>
      <c r="F3554" s="1469">
        <v>43012</v>
      </c>
      <c r="G3554" s="1494" t="s">
        <v>614</v>
      </c>
      <c r="H3554" s="1495">
        <v>494.42</v>
      </c>
      <c r="I3554" s="215"/>
      <c r="J3554" s="642"/>
      <c r="K3554" s="675"/>
      <c r="L3554" s="645"/>
      <c r="M3554" s="316"/>
    </row>
    <row r="3555" spans="2:13" hidden="1" outlineLevel="1">
      <c r="B3555" s="50"/>
      <c r="C3555" s="50"/>
      <c r="D3555" s="50"/>
      <c r="E3555" s="215"/>
      <c r="F3555" s="1469">
        <v>43013</v>
      </c>
      <c r="G3555" s="1494" t="s">
        <v>8468</v>
      </c>
      <c r="H3555" s="1495">
        <v>35</v>
      </c>
      <c r="J3555" s="642"/>
      <c r="K3555" s="675"/>
      <c r="L3555" s="645"/>
      <c r="M3555" s="316"/>
    </row>
    <row r="3556" spans="2:13" hidden="1" outlineLevel="1">
      <c r="B3556" s="50"/>
      <c r="C3556" s="50"/>
      <c r="D3556" s="50"/>
      <c r="E3556" s="215"/>
      <c r="F3556" s="757">
        <v>43014</v>
      </c>
      <c r="G3556" s="698" t="s">
        <v>8915</v>
      </c>
      <c r="H3556" s="699">
        <v>275</v>
      </c>
      <c r="J3556" s="642"/>
      <c r="K3556" s="675"/>
      <c r="L3556" s="645"/>
      <c r="M3556" s="316"/>
    </row>
    <row r="3557" spans="2:13" hidden="1" outlineLevel="1">
      <c r="B3557" s="50"/>
      <c r="C3557" s="50"/>
      <c r="D3557" s="50"/>
      <c r="E3557" s="215"/>
      <c r="F3557" s="757">
        <v>43016</v>
      </c>
      <c r="G3557" s="698" t="s">
        <v>8941</v>
      </c>
      <c r="H3557" s="699">
        <v>2900</v>
      </c>
      <c r="I3557" s="2"/>
      <c r="J3557" s="642"/>
      <c r="K3557" s="675"/>
      <c r="L3557" s="645"/>
      <c r="M3557" s="316"/>
    </row>
    <row r="3558" spans="2:13" hidden="1" outlineLevel="1">
      <c r="B3558" s="50"/>
      <c r="C3558" s="50"/>
      <c r="D3558" s="50"/>
      <c r="E3558" s="2"/>
      <c r="F3558" s="633">
        <v>43016</v>
      </c>
      <c r="G3558" s="760" t="s">
        <v>8942</v>
      </c>
      <c r="H3558" s="635">
        <v>3585</v>
      </c>
      <c r="I3558" s="2"/>
      <c r="J3558" s="642"/>
      <c r="K3558" s="675"/>
      <c r="L3558" s="645"/>
      <c r="M3558" s="316"/>
    </row>
    <row r="3559" spans="2:13" hidden="1" outlineLevel="1">
      <c r="B3559" s="50"/>
      <c r="C3559" s="50"/>
      <c r="D3559" s="50"/>
      <c r="E3559" s="1166"/>
      <c r="F3559" s="757">
        <v>43018</v>
      </c>
      <c r="G3559" s="698" t="s">
        <v>8951</v>
      </c>
      <c r="H3559" s="699">
        <v>5063</v>
      </c>
      <c r="I3559" s="2"/>
      <c r="J3559" s="642"/>
      <c r="K3559" s="675"/>
      <c r="L3559" s="645"/>
      <c r="M3559" s="316"/>
    </row>
    <row r="3560" spans="2:13" hidden="1" outlineLevel="1">
      <c r="B3560" s="50"/>
      <c r="C3560" s="50"/>
      <c r="D3560" s="50"/>
      <c r="E3560" s="205"/>
      <c r="F3560" s="757">
        <v>43021</v>
      </c>
      <c r="G3560" s="698" t="s">
        <v>8952</v>
      </c>
      <c r="H3560" s="699">
        <v>1</v>
      </c>
      <c r="I3560" s="2"/>
      <c r="J3560" s="642"/>
      <c r="K3560" s="675"/>
      <c r="L3560" s="645"/>
      <c r="M3560" s="316"/>
    </row>
    <row r="3561" spans="2:13" ht="15.75" hidden="1" customHeight="1" outlineLevel="1">
      <c r="B3561" s="50"/>
      <c r="C3561" s="50"/>
      <c r="D3561" s="50"/>
      <c r="E3561" s="225"/>
      <c r="F3561" s="705">
        <v>43022</v>
      </c>
      <c r="G3561" s="662" t="s">
        <v>8340</v>
      </c>
      <c r="H3561" s="762">
        <v>123.5</v>
      </c>
      <c r="I3561" s="2"/>
      <c r="J3561" s="642"/>
      <c r="K3561" s="675"/>
      <c r="L3561" s="645"/>
      <c r="M3561" s="316"/>
    </row>
    <row r="3562" spans="2:13" ht="15.75" hidden="1" customHeight="1" outlineLevel="1">
      <c r="B3562" s="50"/>
      <c r="C3562" s="50"/>
      <c r="D3562" s="50"/>
      <c r="E3562" s="225"/>
      <c r="F3562" s="757">
        <v>43024</v>
      </c>
      <c r="G3562" s="698" t="s">
        <v>8956</v>
      </c>
      <c r="H3562" s="699">
        <v>680</v>
      </c>
      <c r="I3562" s="2"/>
      <c r="J3562" s="642"/>
      <c r="K3562" s="675"/>
      <c r="L3562" s="645"/>
      <c r="M3562" s="316"/>
    </row>
    <row r="3563" spans="2:13" ht="15.75" hidden="1" customHeight="1" outlineLevel="1">
      <c r="B3563" s="50"/>
      <c r="C3563" s="50"/>
      <c r="D3563" s="50"/>
      <c r="E3563" s="225"/>
      <c r="F3563" s="897">
        <v>43027</v>
      </c>
      <c r="G3563" s="358" t="s">
        <v>8954</v>
      </c>
      <c r="H3563" s="690">
        <v>667</v>
      </c>
      <c r="I3563" s="2"/>
      <c r="J3563" s="642"/>
      <c r="K3563" s="675"/>
      <c r="L3563" s="645"/>
      <c r="M3563" s="316"/>
    </row>
    <row r="3564" spans="2:13" hidden="1" outlineLevel="1">
      <c r="B3564" s="50"/>
      <c r="C3564" s="50"/>
      <c r="D3564" s="50"/>
      <c r="E3564" s="225"/>
      <c r="F3564" s="897">
        <v>43027</v>
      </c>
      <c r="G3564" s="358" t="s">
        <v>8955</v>
      </c>
      <c r="H3564" s="690">
        <v>769</v>
      </c>
      <c r="I3564" s="2"/>
      <c r="J3564" s="642"/>
      <c r="K3564" s="675"/>
      <c r="L3564" s="645"/>
      <c r="M3564" s="316"/>
    </row>
    <row r="3565" spans="2:13" ht="15" hidden="1" customHeight="1" outlineLevel="1">
      <c r="B3565" s="50"/>
      <c r="C3565" s="50"/>
      <c r="D3565" s="50"/>
      <c r="E3565" s="225"/>
      <c r="F3565" s="1333">
        <v>43030</v>
      </c>
      <c r="G3565" s="1334" t="s">
        <v>9007</v>
      </c>
      <c r="H3565" s="1335">
        <v>780</v>
      </c>
      <c r="I3565" s="2"/>
      <c r="J3565" s="642"/>
      <c r="K3565" s="675"/>
      <c r="L3565" s="645"/>
      <c r="M3565" s="316"/>
    </row>
    <row r="3566" spans="2:13" hidden="1" outlineLevel="1">
      <c r="B3566" s="50"/>
      <c r="C3566" s="50"/>
      <c r="D3566" s="50"/>
      <c r="E3566" s="225"/>
      <c r="F3566" s="1333">
        <v>43031</v>
      </c>
      <c r="G3566" s="1334" t="s">
        <v>1073</v>
      </c>
      <c r="H3566" s="1335">
        <f>H3565*1.8%</f>
        <v>14.040000000000001</v>
      </c>
      <c r="I3566" s="2"/>
      <c r="J3566" s="642"/>
      <c r="K3566" s="675"/>
      <c r="L3566" s="645"/>
      <c r="M3566" s="316"/>
    </row>
    <row r="3567" spans="2:13" ht="15" hidden="1" customHeight="1" outlineLevel="1">
      <c r="B3567" s="50"/>
      <c r="C3567" s="50"/>
      <c r="D3567" s="50"/>
      <c r="F3567" s="685"/>
      <c r="G3567" s="686"/>
      <c r="H3567" s="742"/>
      <c r="I3567" s="2"/>
      <c r="J3567" s="319"/>
      <c r="K3567" s="319"/>
      <c r="L3567" s="319"/>
      <c r="M3567" s="50"/>
    </row>
    <row r="3568" spans="2:13" ht="15" hidden="1" customHeight="1" outlineLevel="1">
      <c r="B3568" s="50"/>
      <c r="C3568" s="50"/>
      <c r="D3568" s="50"/>
      <c r="F3568" s="646"/>
      <c r="G3568" s="684"/>
      <c r="H3568" s="657"/>
      <c r="I3568" s="2"/>
      <c r="J3568" s="319"/>
      <c r="K3568" s="319"/>
      <c r="L3568" s="319"/>
      <c r="M3568" s="50"/>
    </row>
    <row r="3569" spans="2:15" ht="15" hidden="1" customHeight="1" outlineLevel="1">
      <c r="B3569" s="83"/>
      <c r="C3569" s="83" t="s">
        <v>195</v>
      </c>
      <c r="D3569" s="84">
        <f>SUM(D3546:D3566)</f>
        <v>0</v>
      </c>
      <c r="F3569" s="311"/>
      <c r="G3569" s="538" t="s">
        <v>195</v>
      </c>
      <c r="H3569" s="57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8873</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27">
        <f>E3528</f>
        <v>956</v>
      </c>
      <c r="C3573" s="227">
        <v>171</v>
      </c>
      <c r="D3573" s="227">
        <f>D3569</f>
        <v>0</v>
      </c>
      <c r="E3573" s="227">
        <f>B3573+C3573-D3573</f>
        <v>1127</v>
      </c>
      <c r="H3573" s="13"/>
      <c r="L3573" s="13"/>
    </row>
    <row r="3574" spans="2:15" ht="15" hidden="1" customHeight="1" outlineLevel="1">
      <c r="G3574" s="630" t="s">
        <v>4080</v>
      </c>
      <c r="H3574" s="631">
        <f>H3553+H3554+H3555</f>
        <v>1005.56</v>
      </c>
      <c r="L3574" s="2"/>
      <c r="M3574" s="2"/>
    </row>
    <row r="3575" spans="2:15" ht="15" hidden="1" customHeight="1" outlineLevel="1">
      <c r="G3575" s="300" t="s">
        <v>7263</v>
      </c>
      <c r="H3575" s="632">
        <v>0</v>
      </c>
      <c r="L3575" s="2"/>
      <c r="M3575" s="2"/>
    </row>
    <row r="3576" spans="2:15" ht="15" hidden="1" customHeight="1" outlineLevel="1">
      <c r="G3576" s="300" t="s">
        <v>4081</v>
      </c>
      <c r="H3576" s="632">
        <f>H3558</f>
        <v>3585</v>
      </c>
    </row>
    <row r="3577" spans="2:15" ht="15" hidden="1" customHeight="1" outlineLevel="1">
      <c r="B3577" s="200"/>
      <c r="G3577" s="696" t="s">
        <v>3905</v>
      </c>
      <c r="H3577" s="701">
        <f>H3552+H3556+H3559+H3562</f>
        <v>10298</v>
      </c>
      <c r="L3577" s="2"/>
    </row>
    <row r="3578" spans="2:15" ht="15" hidden="1" customHeight="1" outlineLevel="1">
      <c r="B3578" s="200"/>
      <c r="G3578" s="1205" t="s">
        <v>18</v>
      </c>
      <c r="H3578" s="983">
        <f>H3548</f>
        <v>2083.9499999999998</v>
      </c>
      <c r="L3578" s="2"/>
    </row>
    <row r="3579" spans="2:15" ht="15" hidden="1" customHeight="1" outlineLevel="1">
      <c r="B3579" s="200"/>
      <c r="G3579" s="978" t="s">
        <v>5497</v>
      </c>
      <c r="H3579" s="979">
        <v>0</v>
      </c>
    </row>
    <row r="3580" spans="2:15" ht="15" hidden="1" customHeight="1" outlineLevel="1">
      <c r="G3580" s="640" t="s">
        <v>132</v>
      </c>
      <c r="H3580" s="641">
        <v>0</v>
      </c>
    </row>
    <row r="3581" spans="2:15" ht="15" hidden="1" customHeight="1" outlineLevel="1">
      <c r="G3581" s="204" t="s">
        <v>4287</v>
      </c>
      <c r="H3581" s="225">
        <f>H3565+H3566</f>
        <v>794.04</v>
      </c>
    </row>
    <row r="3582" spans="2:15" ht="15" hidden="1" customHeight="1" outlineLevel="1">
      <c r="G3582" s="659" t="s">
        <v>48</v>
      </c>
      <c r="H3582" s="660">
        <f>H3549+H3561</f>
        <v>313.5</v>
      </c>
      <c r="I3582" s="2"/>
    </row>
    <row r="3583" spans="2:15" ht="15" hidden="1" customHeight="1" outlineLevel="1">
      <c r="G3583" s="236" t="s">
        <v>2625</v>
      </c>
      <c r="H3583" s="1059">
        <v>0</v>
      </c>
      <c r="I3583" s="2"/>
    </row>
    <row r="3584" spans="2:15" ht="15" hidden="1" customHeight="1" outlineLevel="1">
      <c r="G3584" s="182" t="s">
        <v>4424</v>
      </c>
      <c r="H3584" s="210">
        <f>H3546+H3547+H3550+H3551+H3563+H3564</f>
        <v>3017.62</v>
      </c>
      <c r="I3584" s="2"/>
    </row>
    <row r="3585" spans="2:16" ht="15" hidden="1" customHeight="1" outlineLevel="1">
      <c r="G3585" s="1068" t="s">
        <v>5935</v>
      </c>
      <c r="H3585" s="210">
        <v>0</v>
      </c>
      <c r="I3585" s="2"/>
    </row>
    <row r="3586" spans="2:16" ht="15" hidden="1" customHeight="1" outlineLevel="1">
      <c r="G3586" s="654" t="s">
        <v>5126</v>
      </c>
      <c r="H3586" s="655">
        <f>H3557+H3560</f>
        <v>2901</v>
      </c>
    </row>
    <row r="3587" spans="2:16" ht="15" hidden="1" customHeight="1" outlineLevel="1">
      <c r="H3587" s="2">
        <f>SUM(H3574:H3586)</f>
        <v>23998.67</v>
      </c>
      <c r="I3587" s="2"/>
      <c r="J3587" s="13"/>
    </row>
    <row r="3588" spans="2:16" collapsed="1"/>
    <row r="3589" spans="2:16">
      <c r="B3589" s="2475" t="s">
        <v>8973</v>
      </c>
      <c r="C3589" s="2475"/>
      <c r="D3589" s="2475"/>
      <c r="E3589" s="2475"/>
      <c r="F3589" s="2475"/>
      <c r="G3589" s="2475"/>
      <c r="H3589" s="2475"/>
      <c r="I3589" s="2475"/>
      <c r="J3589" s="2475"/>
      <c r="K3589" s="2475"/>
      <c r="L3589" s="2475"/>
      <c r="M3589" s="2475"/>
    </row>
    <row r="3590" spans="2:16" ht="15" hidden="1" customHeight="1" outlineLevel="1">
      <c r="B3590" s="268" t="s">
        <v>115</v>
      </c>
      <c r="C3590" s="997" t="s">
        <v>2650</v>
      </c>
      <c r="D3590" s="268" t="s">
        <v>2651</v>
      </c>
      <c r="F3590" s="2476" t="s">
        <v>1007</v>
      </c>
      <c r="G3590" s="2476"/>
      <c r="H3590" s="2476"/>
      <c r="J3590" s="2474" t="s">
        <v>1026</v>
      </c>
      <c r="K3590" s="2474"/>
      <c r="L3590" s="2474"/>
      <c r="M3590" s="105"/>
    </row>
    <row r="3591" spans="2:16" ht="15" hidden="1" customHeight="1" outlineLevel="1">
      <c r="B3591" s="681">
        <v>43047</v>
      </c>
      <c r="C3591" s="682" t="s">
        <v>1222</v>
      </c>
      <c r="D3591" s="1071">
        <v>282</v>
      </c>
      <c r="F3591" s="846">
        <v>43030</v>
      </c>
      <c r="G3591" s="1509" t="s">
        <v>8977</v>
      </c>
      <c r="H3591" s="848">
        <v>150</v>
      </c>
      <c r="J3591" s="627" t="s">
        <v>115</v>
      </c>
      <c r="K3591" s="104" t="s">
        <v>116</v>
      </c>
      <c r="L3591" s="899" t="s">
        <v>4</v>
      </c>
      <c r="M3591" s="105"/>
      <c r="N3591" s="842"/>
      <c r="O3591" s="1508"/>
      <c r="P3591" s="1508"/>
    </row>
    <row r="3592" spans="2:16" ht="15" hidden="1" customHeight="1" outlineLevel="1">
      <c r="B3592" s="681">
        <v>43056</v>
      </c>
      <c r="C3592" s="682" t="s">
        <v>1222</v>
      </c>
      <c r="D3592" s="1071">
        <v>300</v>
      </c>
      <c r="F3592" s="1261">
        <v>43034</v>
      </c>
      <c r="G3592" s="1435" t="s">
        <v>7765</v>
      </c>
      <c r="H3592" s="1263">
        <v>450</v>
      </c>
      <c r="J3592" s="757">
        <v>43025</v>
      </c>
      <c r="K3592" s="698" t="s">
        <v>8953</v>
      </c>
      <c r="L3592" s="699">
        <v>585</v>
      </c>
      <c r="M3592" s="316"/>
      <c r="N3592" s="86"/>
    </row>
    <row r="3593" spans="2:16" ht="15" hidden="1" customHeight="1" outlineLevel="1">
      <c r="B3593" s="50"/>
      <c r="C3593" s="50"/>
      <c r="D3593" s="50"/>
      <c r="F3593" s="1511">
        <v>43035</v>
      </c>
      <c r="G3593" s="1512" t="s">
        <v>8952</v>
      </c>
      <c r="H3593" s="1513">
        <v>52.5</v>
      </c>
      <c r="J3593" s="757">
        <v>43025</v>
      </c>
      <c r="K3593" s="698" t="s">
        <v>1228</v>
      </c>
      <c r="L3593" s="699">
        <v>10.53</v>
      </c>
      <c r="M3593" s="316"/>
      <c r="N3593" s="86"/>
    </row>
    <row r="3594" spans="2:16" ht="15" hidden="1" customHeight="1" outlineLevel="1">
      <c r="B3594" s="50"/>
      <c r="C3594" s="50"/>
      <c r="D3594" s="50"/>
      <c r="F3594" s="757">
        <v>43042</v>
      </c>
      <c r="G3594" s="698" t="s">
        <v>7372</v>
      </c>
      <c r="H3594" s="699">
        <v>1550</v>
      </c>
      <c r="J3594" s="757">
        <v>43041</v>
      </c>
      <c r="K3594" s="698" t="s">
        <v>7952</v>
      </c>
      <c r="L3594" s="699">
        <v>1.1299999999999999</v>
      </c>
      <c r="M3594" s="316"/>
      <c r="N3594" s="86"/>
    </row>
    <row r="3595" spans="2:16" ht="15" hidden="1" customHeight="1" outlineLevel="1">
      <c r="B3595" s="50"/>
      <c r="C3595" s="50"/>
      <c r="D3595" s="50"/>
      <c r="F3595" s="897">
        <v>43042</v>
      </c>
      <c r="G3595" s="358" t="s">
        <v>567</v>
      </c>
      <c r="H3595" s="690">
        <v>401</v>
      </c>
      <c r="I3595" s="215"/>
      <c r="J3595" s="832">
        <v>43066</v>
      </c>
      <c r="K3595" s="938" t="s">
        <v>5936</v>
      </c>
      <c r="L3595" s="867">
        <v>8590.6299999999992</v>
      </c>
      <c r="M3595" s="316"/>
      <c r="N3595" s="86"/>
    </row>
    <row r="3596" spans="2:16" hidden="1" outlineLevel="1">
      <c r="B3596" s="50"/>
      <c r="C3596" s="50"/>
      <c r="D3596" s="50"/>
      <c r="F3596" s="1469">
        <v>43045</v>
      </c>
      <c r="G3596" s="1494" t="s">
        <v>3304</v>
      </c>
      <c r="H3596" s="1495">
        <v>1328.92</v>
      </c>
      <c r="I3596" s="215"/>
      <c r="J3596" s="642"/>
      <c r="K3596" s="675"/>
      <c r="L3596" s="645"/>
      <c r="M3596" s="316"/>
      <c r="N3596" s="86"/>
    </row>
    <row r="3597" spans="2:16" hidden="1" outlineLevel="1">
      <c r="B3597" s="50"/>
      <c r="C3597" s="50"/>
      <c r="D3597" s="50"/>
      <c r="F3597" s="1469">
        <v>43045</v>
      </c>
      <c r="G3597" s="1494" t="s">
        <v>614</v>
      </c>
      <c r="H3597" s="1495">
        <v>501.86</v>
      </c>
      <c r="I3597" s="215"/>
      <c r="J3597" s="642"/>
      <c r="K3597" s="675"/>
      <c r="L3597" s="645"/>
      <c r="M3597" s="316"/>
    </row>
    <row r="3598" spans="2:16" hidden="1" outlineLevel="1">
      <c r="B3598" s="50"/>
      <c r="C3598" s="50"/>
      <c r="D3598" s="50"/>
      <c r="F3598" s="1333">
        <v>43046</v>
      </c>
      <c r="G3598" s="1334" t="s">
        <v>9038</v>
      </c>
      <c r="H3598" s="1335">
        <v>777.62</v>
      </c>
      <c r="I3598" s="215"/>
      <c r="J3598" s="642"/>
      <c r="K3598" s="675"/>
      <c r="L3598" s="645"/>
      <c r="M3598" s="316"/>
    </row>
    <row r="3599" spans="2:16" hidden="1" outlineLevel="1">
      <c r="B3599" s="50"/>
      <c r="C3599" s="50"/>
      <c r="D3599" s="50"/>
      <c r="E3599" s="205"/>
      <c r="F3599" s="1333">
        <v>43046</v>
      </c>
      <c r="G3599" s="1334" t="s">
        <v>9039</v>
      </c>
      <c r="H3599" s="1335">
        <v>701.39</v>
      </c>
      <c r="I3599" s="215"/>
      <c r="J3599" s="642"/>
      <c r="K3599" s="675"/>
      <c r="L3599" s="645"/>
      <c r="M3599" s="316"/>
    </row>
    <row r="3600" spans="2:16" hidden="1" outlineLevel="1">
      <c r="B3600" s="50"/>
      <c r="C3600" s="50"/>
      <c r="D3600" s="50"/>
      <c r="E3600" s="215"/>
      <c r="F3600" s="897">
        <v>43050</v>
      </c>
      <c r="G3600" s="358" t="s">
        <v>9043</v>
      </c>
      <c r="H3600" s="690">
        <v>320</v>
      </c>
      <c r="J3600" s="642"/>
      <c r="K3600" s="675"/>
      <c r="L3600" s="645"/>
      <c r="M3600" s="316"/>
    </row>
    <row r="3601" spans="2:15" hidden="1" outlineLevel="1">
      <c r="B3601" s="50"/>
      <c r="C3601" s="50"/>
      <c r="D3601" s="50"/>
      <c r="E3601" s="215"/>
      <c r="F3601" s="897">
        <v>43050</v>
      </c>
      <c r="G3601" s="358" t="s">
        <v>9059</v>
      </c>
      <c r="H3601" s="690">
        <v>149</v>
      </c>
      <c r="I3601" s="2"/>
      <c r="J3601" s="642"/>
      <c r="K3601" s="675"/>
      <c r="L3601" s="645"/>
      <c r="M3601" s="316"/>
    </row>
    <row r="3602" spans="2:15" hidden="1" outlineLevel="1">
      <c r="B3602" s="50"/>
      <c r="C3602" s="50"/>
      <c r="D3602" s="50"/>
      <c r="E3602" s="215"/>
      <c r="F3602" s="681">
        <v>43051</v>
      </c>
      <c r="G3602" s="682" t="s">
        <v>1222</v>
      </c>
      <c r="H3602" s="1071">
        <v>1000</v>
      </c>
      <c r="I3602" s="2"/>
      <c r="J3602" s="642"/>
      <c r="K3602" s="675"/>
      <c r="L3602" s="645"/>
      <c r="M3602" s="316"/>
    </row>
    <row r="3603" spans="2:15" hidden="1" outlineLevel="1">
      <c r="B3603" s="50"/>
      <c r="C3603" s="50"/>
      <c r="D3603" s="50"/>
      <c r="E3603" s="2"/>
      <c r="F3603" s="897">
        <v>43052</v>
      </c>
      <c r="G3603" s="358" t="s">
        <v>9044</v>
      </c>
      <c r="H3603" s="690">
        <v>269</v>
      </c>
      <c r="I3603" s="2"/>
      <c r="J3603" s="642"/>
      <c r="K3603" s="675"/>
      <c r="L3603" s="645"/>
      <c r="M3603" s="316"/>
    </row>
    <row r="3604" spans="2:15" hidden="1" outlineLevel="1">
      <c r="B3604" s="50"/>
      <c r="C3604" s="50"/>
      <c r="D3604" s="50"/>
      <c r="E3604" s="1166"/>
      <c r="F3604" s="897">
        <v>43052</v>
      </c>
      <c r="G3604" s="358" t="s">
        <v>9043</v>
      </c>
      <c r="H3604" s="690">
        <v>335</v>
      </c>
      <c r="I3604" s="2"/>
      <c r="J3604" s="642"/>
      <c r="K3604" s="675"/>
      <c r="L3604" s="645"/>
      <c r="M3604" s="316"/>
    </row>
    <row r="3605" spans="2:15" hidden="1" outlineLevel="1">
      <c r="B3605" s="50"/>
      <c r="C3605" s="50"/>
      <c r="D3605" s="50"/>
      <c r="E3605" s="205"/>
      <c r="F3605" s="633">
        <v>43058</v>
      </c>
      <c r="G3605" s="1476" t="s">
        <v>2878</v>
      </c>
      <c r="H3605" s="635">
        <v>411</v>
      </c>
      <c r="I3605" s="2"/>
      <c r="J3605" s="642"/>
      <c r="K3605" s="675"/>
      <c r="L3605" s="645"/>
      <c r="M3605" s="316"/>
    </row>
    <row r="3606" spans="2:15" ht="15.75" hidden="1" customHeight="1" outlineLevel="1">
      <c r="B3606" s="50"/>
      <c r="C3606" s="50"/>
      <c r="D3606" s="50"/>
      <c r="E3606" s="225"/>
      <c r="F3606" s="1261">
        <v>43029</v>
      </c>
      <c r="G3606" s="1435" t="s">
        <v>7906</v>
      </c>
      <c r="H3606" s="1263">
        <v>570</v>
      </c>
      <c r="I3606" s="2"/>
      <c r="J3606" s="642"/>
      <c r="K3606" s="675"/>
      <c r="L3606" s="645"/>
      <c r="M3606" s="316"/>
    </row>
    <row r="3607" spans="2:15" ht="15.75" hidden="1" customHeight="1" outlineLevel="1">
      <c r="B3607" s="50"/>
      <c r="C3607" s="50"/>
      <c r="D3607" s="50"/>
      <c r="E3607" s="225"/>
      <c r="F3607" s="897">
        <v>43060</v>
      </c>
      <c r="G3607" s="358" t="s">
        <v>9043</v>
      </c>
      <c r="H3607" s="690">
        <v>220</v>
      </c>
      <c r="I3607" s="2"/>
      <c r="J3607" s="642"/>
      <c r="K3607" s="675"/>
      <c r="L3607" s="645"/>
      <c r="M3607" s="316"/>
    </row>
    <row r="3608" spans="2:15" ht="15" hidden="1" customHeight="1" outlineLevel="1">
      <c r="B3608" s="50"/>
      <c r="C3608" s="50"/>
      <c r="D3608" s="50"/>
      <c r="F3608" s="646"/>
      <c r="G3608" s="684"/>
      <c r="H3608" s="657"/>
      <c r="I3608" s="2"/>
      <c r="J3608" s="319"/>
      <c r="K3608" s="319"/>
      <c r="L3608" s="319"/>
      <c r="M3608" s="50"/>
    </row>
    <row r="3609" spans="2:15" ht="15" hidden="1" customHeight="1" outlineLevel="1">
      <c r="B3609" s="83"/>
      <c r="C3609" s="83" t="s">
        <v>195</v>
      </c>
      <c r="D3609" s="84">
        <f>SUM(D3591:D3607)</f>
        <v>582</v>
      </c>
      <c r="F3609" s="311"/>
      <c r="G3609" s="538" t="s">
        <v>195</v>
      </c>
      <c r="H3609" s="57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8972</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27">
        <f>E3573</f>
        <v>1127</v>
      </c>
      <c r="C3613" s="227">
        <v>87</v>
      </c>
      <c r="D3613" s="227">
        <f>D3609</f>
        <v>582</v>
      </c>
      <c r="E3613" s="227">
        <f>B3613+C3613-D3613</f>
        <v>632</v>
      </c>
      <c r="H3613" s="13"/>
      <c r="I3613" s="13"/>
      <c r="L3613" s="13"/>
    </row>
    <row r="3614" spans="2:15" ht="15" hidden="1" customHeight="1" outlineLevel="1">
      <c r="G3614" s="630" t="s">
        <v>4080</v>
      </c>
      <c r="H3614" s="631">
        <f>H3596+H3597</f>
        <v>1830.7800000000002</v>
      </c>
      <c r="L3614" s="2"/>
      <c r="M3614" s="2"/>
    </row>
    <row r="3615" spans="2:15" ht="15" hidden="1" customHeight="1" outlineLevel="1">
      <c r="G3615" s="300" t="s">
        <v>7263</v>
      </c>
      <c r="H3615" s="632">
        <v>0</v>
      </c>
      <c r="L3615" s="2"/>
      <c r="M3615" s="2"/>
    </row>
    <row r="3616" spans="2:15" ht="15" hidden="1" customHeight="1" outlineLevel="1">
      <c r="G3616" s="300" t="s">
        <v>4081</v>
      </c>
      <c r="H3616" s="632">
        <f>H3601+H3605</f>
        <v>560</v>
      </c>
    </row>
    <row r="3617" spans="2:16" ht="15" hidden="1" customHeight="1" outlineLevel="1">
      <c r="B3617" s="200"/>
      <c r="G3617" s="696" t="s">
        <v>3905</v>
      </c>
      <c r="H3617" s="701">
        <v>0</v>
      </c>
      <c r="L3617" s="2"/>
    </row>
    <row r="3618" spans="2:16" ht="15" hidden="1" customHeight="1" outlineLevel="1">
      <c r="B3618" s="200"/>
      <c r="C3618" s="192" t="s">
        <v>9051</v>
      </c>
      <c r="G3618" s="1205" t="s">
        <v>18</v>
      </c>
      <c r="H3618" s="983">
        <f>H3592+H3606</f>
        <v>1020</v>
      </c>
      <c r="L3618" s="2"/>
    </row>
    <row r="3619" spans="2:16" ht="15" hidden="1" customHeight="1" outlineLevel="1">
      <c r="B3619" s="200"/>
      <c r="G3619" s="978" t="s">
        <v>5497</v>
      </c>
      <c r="H3619" s="979">
        <v>0</v>
      </c>
    </row>
    <row r="3620" spans="2:16" ht="15" hidden="1" customHeight="1" outlineLevel="1">
      <c r="G3620" s="640" t="s">
        <v>132</v>
      </c>
      <c r="H3620" s="641">
        <f>H3591+H3602</f>
        <v>1150</v>
      </c>
    </row>
    <row r="3621" spans="2:16" ht="15" hidden="1" customHeight="1" outlineLevel="1">
      <c r="G3621" s="204" t="s">
        <v>4287</v>
      </c>
      <c r="H3621" s="225">
        <f>H3598+H3599</f>
        <v>1479.01</v>
      </c>
    </row>
    <row r="3622" spans="2:16" ht="15" hidden="1" customHeight="1" outlineLevel="1">
      <c r="G3622" s="659" t="s">
        <v>48</v>
      </c>
      <c r="H3622" s="660">
        <v>0</v>
      </c>
      <c r="I3622" s="2"/>
    </row>
    <row r="3623" spans="2:16" ht="15" hidden="1" customHeight="1" outlineLevel="1">
      <c r="G3623" s="236" t="s">
        <v>2625</v>
      </c>
      <c r="H3623" s="1059">
        <v>0</v>
      </c>
      <c r="I3623" s="2"/>
    </row>
    <row r="3624" spans="2:16" ht="15" hidden="1" customHeight="1" outlineLevel="1">
      <c r="G3624" s="182" t="s">
        <v>4424</v>
      </c>
      <c r="H3624" s="210">
        <f>H3595+H3600+H3603+H3604+H3607</f>
        <v>1545</v>
      </c>
      <c r="I3624" s="2"/>
    </row>
    <row r="3625" spans="2:16" ht="15" hidden="1" customHeight="1" outlineLevel="1">
      <c r="G3625" s="1068" t="s">
        <v>5935</v>
      </c>
      <c r="H3625" s="210">
        <v>0</v>
      </c>
      <c r="I3625" s="2"/>
    </row>
    <row r="3626" spans="2:16" ht="15" hidden="1" customHeight="1" outlineLevel="1">
      <c r="G3626" s="654" t="s">
        <v>5126</v>
      </c>
      <c r="H3626" s="655">
        <f>H3593+H3594</f>
        <v>1602.5</v>
      </c>
    </row>
    <row r="3627" spans="2:16" ht="15" hidden="1" customHeight="1" outlineLevel="1">
      <c r="H3627" s="2">
        <f>SUM(H3614:H3626)</f>
        <v>9187.2900000000009</v>
      </c>
      <c r="I3627" s="2"/>
      <c r="J3627" s="13"/>
    </row>
    <row r="3628" spans="2:16" collapsed="1"/>
    <row r="3629" spans="2:16">
      <c r="B3629" s="2475" t="s">
        <v>9067</v>
      </c>
      <c r="C3629" s="2475"/>
      <c r="D3629" s="2475"/>
      <c r="E3629" s="2475"/>
      <c r="F3629" s="2475"/>
      <c r="G3629" s="2475"/>
      <c r="H3629" s="2475"/>
      <c r="I3629" s="2475"/>
      <c r="J3629" s="2475"/>
      <c r="K3629" s="2475"/>
      <c r="L3629" s="2475"/>
      <c r="M3629" s="2475"/>
    </row>
    <row r="3630" spans="2:16" ht="15" hidden="1" customHeight="1" outlineLevel="1">
      <c r="B3630" s="268" t="s">
        <v>115</v>
      </c>
      <c r="C3630" s="997" t="s">
        <v>2650</v>
      </c>
      <c r="D3630" s="268" t="s">
        <v>2651</v>
      </c>
      <c r="F3630" s="2476" t="s">
        <v>1007</v>
      </c>
      <c r="G3630" s="2476"/>
      <c r="H3630" s="2476"/>
      <c r="J3630" s="2474" t="s">
        <v>1026</v>
      </c>
      <c r="K3630" s="2474"/>
      <c r="L3630" s="2474"/>
      <c r="M3630" s="105"/>
    </row>
    <row r="3631" spans="2:16" ht="15" hidden="1" customHeight="1" outlineLevel="1">
      <c r="B3631" s="681">
        <v>43074</v>
      </c>
      <c r="C3631" s="682" t="s">
        <v>1222</v>
      </c>
      <c r="D3631" s="1071">
        <v>250</v>
      </c>
      <c r="F3631" s="633">
        <v>43064</v>
      </c>
      <c r="G3631" s="1476" t="s">
        <v>247</v>
      </c>
      <c r="H3631" s="635">
        <v>1563.5</v>
      </c>
      <c r="J3631" s="627" t="s">
        <v>115</v>
      </c>
      <c r="K3631" s="104" t="s">
        <v>116</v>
      </c>
      <c r="L3631" s="899" t="s">
        <v>4</v>
      </c>
      <c r="M3631" s="105"/>
      <c r="N3631" s="842"/>
      <c r="O3631" s="1536"/>
      <c r="P3631" s="1536"/>
    </row>
    <row r="3632" spans="2:16" ht="15" hidden="1" customHeight="1" outlineLevel="1">
      <c r="B3632" s="681"/>
      <c r="C3632" s="682"/>
      <c r="D3632" s="1071"/>
      <c r="F3632" s="897">
        <v>43064</v>
      </c>
      <c r="G3632" s="358" t="s">
        <v>9043</v>
      </c>
      <c r="H3632" s="690">
        <v>335</v>
      </c>
      <c r="J3632" s="757">
        <v>43068</v>
      </c>
      <c r="K3632" s="698" t="s">
        <v>7952</v>
      </c>
      <c r="L3632" s="699">
        <v>7.5</v>
      </c>
      <c r="M3632" s="316"/>
      <c r="N3632" s="86"/>
    </row>
    <row r="3633" spans="2:15" ht="15" hidden="1" customHeight="1" outlineLevel="1">
      <c r="B3633" s="50"/>
      <c r="C3633" s="50"/>
      <c r="D3633" s="50"/>
      <c r="F3633" s="661">
        <v>43069</v>
      </c>
      <c r="G3633" s="1518" t="s">
        <v>9045</v>
      </c>
      <c r="H3633" s="1519">
        <v>321</v>
      </c>
      <c r="J3633" s="757">
        <v>43068</v>
      </c>
      <c r="K3633" s="698" t="s">
        <v>7952</v>
      </c>
      <c r="L3633" s="699">
        <v>2.25</v>
      </c>
      <c r="M3633" s="316"/>
      <c r="N3633" s="86"/>
    </row>
    <row r="3634" spans="2:15" ht="15" hidden="1" customHeight="1" outlineLevel="1">
      <c r="B3634" s="50"/>
      <c r="C3634" s="50"/>
      <c r="D3634" s="50"/>
      <c r="F3634" s="369">
        <v>43071</v>
      </c>
      <c r="G3634" s="358" t="s">
        <v>9114</v>
      </c>
      <c r="H3634" s="690">
        <v>50</v>
      </c>
      <c r="J3634" s="757">
        <v>43069</v>
      </c>
      <c r="K3634" s="698" t="s">
        <v>7952</v>
      </c>
      <c r="L3634" s="699">
        <v>2.11</v>
      </c>
      <c r="M3634" s="316"/>
      <c r="N3634" s="86"/>
    </row>
    <row r="3635" spans="2:15" ht="15" hidden="1" customHeight="1" outlineLevel="1">
      <c r="B3635" s="50"/>
      <c r="C3635" s="50"/>
      <c r="D3635" s="50"/>
      <c r="F3635" s="413">
        <v>43076</v>
      </c>
      <c r="G3635" s="1205" t="s">
        <v>6113</v>
      </c>
      <c r="H3635" s="1263">
        <v>1426</v>
      </c>
      <c r="I3635" s="215"/>
      <c r="J3635" s="757">
        <v>43087</v>
      </c>
      <c r="K3635" s="698" t="s">
        <v>7952</v>
      </c>
      <c r="L3635" s="699">
        <v>1.88</v>
      </c>
      <c r="M3635" s="316"/>
      <c r="N3635" s="86"/>
    </row>
    <row r="3636" spans="2:15" ht="30" hidden="1" outlineLevel="1">
      <c r="B3636" s="50"/>
      <c r="C3636" s="50"/>
      <c r="D3636" s="50"/>
      <c r="F3636" s="651">
        <v>43078</v>
      </c>
      <c r="G3636" s="1548" t="s">
        <v>9125</v>
      </c>
      <c r="H3636" s="1020">
        <v>8893</v>
      </c>
      <c r="I3636" s="215"/>
      <c r="J3636" s="811">
        <v>43102</v>
      </c>
      <c r="K3636" s="814" t="s">
        <v>5936</v>
      </c>
      <c r="L3636" s="876">
        <v>12574.76</v>
      </c>
      <c r="M3636" s="316"/>
      <c r="N3636" s="86"/>
    </row>
    <row r="3637" spans="2:15" ht="15" hidden="1" customHeight="1" outlineLevel="1">
      <c r="B3637" s="50"/>
      <c r="C3637" s="50"/>
      <c r="D3637" s="50"/>
      <c r="F3637" s="646"/>
      <c r="G3637" s="684"/>
      <c r="H3637" s="657"/>
      <c r="I3637" s="2"/>
      <c r="J3637" s="319"/>
      <c r="K3637" s="319"/>
      <c r="L3637" s="319"/>
      <c r="M3637" s="50"/>
    </row>
    <row r="3638" spans="2:15" ht="15" hidden="1" customHeight="1" outlineLevel="1">
      <c r="B3638" s="83"/>
      <c r="C3638" s="83" t="s">
        <v>195</v>
      </c>
      <c r="D3638" s="84">
        <f>SUM(D3631:D3636)</f>
        <v>250</v>
      </c>
      <c r="F3638" s="311"/>
      <c r="G3638" s="538" t="s">
        <v>195</v>
      </c>
      <c r="H3638" s="57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9068</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27">
        <f>E3613</f>
        <v>632</v>
      </c>
      <c r="C3642" s="227">
        <v>104</v>
      </c>
      <c r="D3642" s="227">
        <f>D3638</f>
        <v>250</v>
      </c>
      <c r="E3642" s="227">
        <f>B3642+C3642-D3642</f>
        <v>486</v>
      </c>
      <c r="H3642" s="13"/>
      <c r="I3642" s="13"/>
      <c r="L3642" s="13"/>
    </row>
    <row r="3643" spans="2:15" ht="15" hidden="1" customHeight="1" outlineLevel="1">
      <c r="G3643" s="630" t="s">
        <v>4080</v>
      </c>
      <c r="H3643" s="631">
        <v>0</v>
      </c>
      <c r="L3643" s="2"/>
      <c r="M3643" s="2"/>
    </row>
    <row r="3644" spans="2:15" ht="15" hidden="1" customHeight="1" outlineLevel="1">
      <c r="G3644" s="300" t="s">
        <v>7263</v>
      </c>
      <c r="H3644" s="632">
        <v>0</v>
      </c>
      <c r="L3644" s="2"/>
      <c r="M3644" s="2"/>
    </row>
    <row r="3645" spans="2:15" ht="15" hidden="1" customHeight="1" outlineLevel="1">
      <c r="G3645" s="300" t="s">
        <v>4081</v>
      </c>
      <c r="H3645" s="632">
        <f>H3631</f>
        <v>1563.5</v>
      </c>
    </row>
    <row r="3646" spans="2:15" ht="15" hidden="1" customHeight="1" outlineLevel="1">
      <c r="B3646" s="200"/>
      <c r="G3646" s="696" t="s">
        <v>3905</v>
      </c>
      <c r="H3646" s="701">
        <v>0</v>
      </c>
      <c r="L3646" s="2"/>
    </row>
    <row r="3647" spans="2:15" ht="15" hidden="1" customHeight="1" outlineLevel="1">
      <c r="B3647" s="200"/>
      <c r="C3647" s="192" t="s">
        <v>9051</v>
      </c>
      <c r="G3647" s="1205" t="s">
        <v>18</v>
      </c>
      <c r="H3647" s="983">
        <f>H3635</f>
        <v>1426</v>
      </c>
      <c r="L3647" s="2"/>
    </row>
    <row r="3648" spans="2:15" ht="15" hidden="1" customHeight="1" outlineLevel="1">
      <c r="B3648" s="200"/>
      <c r="G3648" s="978" t="s">
        <v>5497</v>
      </c>
      <c r="H3648" s="979">
        <f>H3634</f>
        <v>50</v>
      </c>
    </row>
    <row r="3649" spans="2:16" ht="15" hidden="1" customHeight="1" outlineLevel="1">
      <c r="G3649" s="640" t="s">
        <v>132</v>
      </c>
      <c r="H3649" s="641">
        <v>0</v>
      </c>
    </row>
    <row r="3650" spans="2:16" ht="15" hidden="1" customHeight="1" outlineLevel="1">
      <c r="G3650" s="204" t="s">
        <v>4287</v>
      </c>
      <c r="H3650" s="225">
        <v>0</v>
      </c>
    </row>
    <row r="3651" spans="2:16" ht="15" hidden="1" customHeight="1" outlineLevel="1">
      <c r="G3651" s="659" t="s">
        <v>48</v>
      </c>
      <c r="H3651" s="660">
        <f>H3633</f>
        <v>321</v>
      </c>
      <c r="I3651" s="2"/>
    </row>
    <row r="3652" spans="2:16" ht="15" hidden="1" customHeight="1" outlineLevel="1">
      <c r="G3652" s="236" t="s">
        <v>2625</v>
      </c>
      <c r="H3652" s="1059">
        <v>0</v>
      </c>
      <c r="I3652" s="2"/>
    </row>
    <row r="3653" spans="2:16" ht="15" hidden="1" customHeight="1" outlineLevel="1">
      <c r="G3653" s="182" t="s">
        <v>4424</v>
      </c>
      <c r="H3653" s="210">
        <f>H3632</f>
        <v>335</v>
      </c>
      <c r="I3653" s="2"/>
    </row>
    <row r="3654" spans="2:16" ht="15" hidden="1" customHeight="1" outlineLevel="1">
      <c r="G3654" s="1068" t="s">
        <v>5935</v>
      </c>
      <c r="H3654" s="210">
        <v>0</v>
      </c>
      <c r="I3654" s="2"/>
    </row>
    <row r="3655" spans="2:16" ht="15" hidden="1" customHeight="1" outlineLevel="1">
      <c r="G3655" s="654" t="s">
        <v>5126</v>
      </c>
      <c r="H3655" s="655">
        <f>H3636</f>
        <v>8893</v>
      </c>
    </row>
    <row r="3656" spans="2:16" ht="15" hidden="1" customHeight="1" outlineLevel="1">
      <c r="H3656" s="2">
        <f>SUM(H3643:H3655)</f>
        <v>12588.5</v>
      </c>
      <c r="I3656" s="2"/>
      <c r="J3656" s="13"/>
    </row>
    <row r="3657" spans="2:16" collapsed="1">
      <c r="H3657" s="2"/>
    </row>
    <row r="3658" spans="2:16">
      <c r="B3658" s="2475" t="s">
        <v>9216</v>
      </c>
      <c r="C3658" s="2475"/>
      <c r="D3658" s="2475"/>
      <c r="E3658" s="2475"/>
      <c r="F3658" s="2475"/>
      <c r="G3658" s="2475"/>
      <c r="H3658" s="2475"/>
      <c r="I3658" s="2475"/>
      <c r="J3658" s="2475"/>
      <c r="K3658" s="2475"/>
      <c r="L3658" s="2475"/>
      <c r="M3658" s="2475"/>
    </row>
    <row r="3659" spans="2:16" ht="15" hidden="1" customHeight="1" outlineLevel="1">
      <c r="B3659" s="268" t="s">
        <v>115</v>
      </c>
      <c r="C3659" s="997" t="s">
        <v>2650</v>
      </c>
      <c r="D3659" s="268" t="s">
        <v>2651</v>
      </c>
      <c r="F3659" s="2476" t="s">
        <v>1007</v>
      </c>
      <c r="G3659" s="2476"/>
      <c r="H3659" s="2476"/>
      <c r="J3659" s="2474" t="s">
        <v>1026</v>
      </c>
      <c r="K3659" s="2474"/>
      <c r="L3659" s="2474"/>
      <c r="M3659" s="105"/>
    </row>
    <row r="3660" spans="2:16" ht="15" hidden="1" customHeight="1" outlineLevel="1">
      <c r="B3660" s="681"/>
      <c r="C3660" s="682"/>
      <c r="D3660" s="1071"/>
      <c r="F3660" s="897">
        <v>43104</v>
      </c>
      <c r="G3660" s="782" t="s">
        <v>549</v>
      </c>
      <c r="H3660" s="690">
        <v>885</v>
      </c>
      <c r="J3660" s="627" t="s">
        <v>115</v>
      </c>
      <c r="K3660" s="104" t="s">
        <v>116</v>
      </c>
      <c r="L3660" s="899" t="s">
        <v>4</v>
      </c>
      <c r="M3660" s="105"/>
      <c r="N3660" s="842"/>
      <c r="O3660" s="1598"/>
      <c r="P3660" s="1598"/>
    </row>
    <row r="3661" spans="2:16" ht="15" hidden="1" customHeight="1" outlineLevel="1">
      <c r="B3661" s="681"/>
      <c r="C3661" s="682"/>
      <c r="D3661" s="1071"/>
      <c r="F3661" s="897">
        <v>43107</v>
      </c>
      <c r="G3661" s="358" t="s">
        <v>9289</v>
      </c>
      <c r="H3661" s="690">
        <v>984</v>
      </c>
      <c r="J3661" s="757">
        <v>43116</v>
      </c>
      <c r="K3661" s="698" t="s">
        <v>8953</v>
      </c>
      <c r="L3661" s="699">
        <v>270</v>
      </c>
      <c r="M3661" s="316"/>
      <c r="N3661" s="86"/>
    </row>
    <row r="3662" spans="2:16" ht="15" hidden="1" customHeight="1" outlineLevel="1">
      <c r="B3662" s="50"/>
      <c r="C3662" s="50"/>
      <c r="D3662" s="50"/>
      <c r="F3662" s="897">
        <v>43109</v>
      </c>
      <c r="G3662" s="358" t="s">
        <v>2796</v>
      </c>
      <c r="H3662" s="690">
        <v>280</v>
      </c>
      <c r="J3662" s="757">
        <v>43117</v>
      </c>
      <c r="K3662" s="698" t="s">
        <v>8953</v>
      </c>
      <c r="L3662" s="699">
        <v>585</v>
      </c>
      <c r="M3662" s="316"/>
      <c r="N3662" s="86"/>
    </row>
    <row r="3663" spans="2:16" ht="15" hidden="1" customHeight="1" outlineLevel="1">
      <c r="B3663" s="50"/>
      <c r="C3663" s="50"/>
      <c r="D3663" s="50"/>
      <c r="F3663" s="1630">
        <v>43113</v>
      </c>
      <c r="G3663" s="304" t="s">
        <v>9317</v>
      </c>
      <c r="H3663" s="1631">
        <v>918</v>
      </c>
      <c r="J3663" s="832">
        <v>43129</v>
      </c>
      <c r="K3663" s="938" t="s">
        <v>5936</v>
      </c>
      <c r="L3663" s="867">
        <v>8271.98</v>
      </c>
      <c r="M3663" s="316"/>
      <c r="N3663" s="86"/>
    </row>
    <row r="3664" spans="2:16" ht="15" hidden="1" customHeight="1" outlineLevel="1">
      <c r="B3664" s="50"/>
      <c r="C3664" s="50"/>
      <c r="D3664" s="50"/>
      <c r="F3664" s="894">
        <v>43113</v>
      </c>
      <c r="G3664" s="634" t="s">
        <v>1132</v>
      </c>
      <c r="H3664" s="635">
        <v>1995</v>
      </c>
      <c r="I3664" s="215"/>
      <c r="J3664" s="757"/>
      <c r="K3664" s="698"/>
      <c r="L3664" s="699"/>
      <c r="M3664" s="316"/>
      <c r="N3664" s="86"/>
    </row>
    <row r="3665" spans="2:15" hidden="1" outlineLevel="1">
      <c r="B3665" s="50"/>
      <c r="C3665" s="50"/>
      <c r="D3665" s="50"/>
      <c r="F3665" s="894">
        <v>43113</v>
      </c>
      <c r="G3665" s="634" t="s">
        <v>1132</v>
      </c>
      <c r="H3665" s="635">
        <v>530</v>
      </c>
      <c r="I3665" s="215"/>
      <c r="J3665" s="642"/>
      <c r="K3665" s="675"/>
      <c r="L3665" s="645"/>
      <c r="M3665" s="316"/>
      <c r="N3665" s="86"/>
    </row>
    <row r="3666" spans="2:15" hidden="1" outlineLevel="1">
      <c r="B3666" s="50"/>
      <c r="C3666" s="50"/>
      <c r="D3666" s="50"/>
      <c r="F3666" s="661">
        <v>43113</v>
      </c>
      <c r="G3666" s="1051" t="s">
        <v>637</v>
      </c>
      <c r="H3666" s="762">
        <v>383</v>
      </c>
      <c r="I3666" s="215"/>
      <c r="J3666" s="642"/>
      <c r="K3666" s="675"/>
      <c r="L3666" s="645"/>
      <c r="M3666" s="316"/>
    </row>
    <row r="3667" spans="2:15" hidden="1" outlineLevel="1">
      <c r="B3667" s="50"/>
      <c r="C3667" s="50"/>
      <c r="D3667" s="50"/>
      <c r="F3667" s="897">
        <v>43119</v>
      </c>
      <c r="G3667" s="358" t="s">
        <v>9318</v>
      </c>
      <c r="H3667" s="690">
        <v>230</v>
      </c>
      <c r="I3667" s="215"/>
      <c r="J3667" s="642"/>
      <c r="K3667" s="675"/>
      <c r="L3667" s="645"/>
      <c r="M3667" s="316"/>
    </row>
    <row r="3668" spans="2:15" hidden="1" outlineLevel="1">
      <c r="B3668" s="50"/>
      <c r="C3668" s="50"/>
      <c r="D3668" s="50"/>
      <c r="E3668" s="205"/>
      <c r="F3668" s="894">
        <v>43119</v>
      </c>
      <c r="G3668" s="634" t="s">
        <v>99</v>
      </c>
      <c r="H3668" s="635">
        <v>721</v>
      </c>
      <c r="I3668" s="215"/>
      <c r="J3668" s="642"/>
      <c r="K3668" s="675"/>
      <c r="L3668" s="645"/>
      <c r="M3668" s="316"/>
    </row>
    <row r="3669" spans="2:15" hidden="1" outlineLevel="1">
      <c r="B3669" s="50"/>
      <c r="C3669" s="50"/>
      <c r="D3669" s="50"/>
      <c r="E3669" s="215"/>
      <c r="F3669" s="681">
        <v>43120</v>
      </c>
      <c r="G3669" s="784" t="s">
        <v>1222</v>
      </c>
      <c r="H3669" s="645">
        <v>2200.98</v>
      </c>
      <c r="J3669" s="642"/>
      <c r="K3669" s="675"/>
      <c r="L3669" s="645"/>
      <c r="M3669" s="316"/>
    </row>
    <row r="3670" spans="2:15" ht="15" hidden="1" customHeight="1" outlineLevel="1">
      <c r="B3670" s="50"/>
      <c r="C3670" s="50"/>
      <c r="D3670" s="50"/>
      <c r="F3670" s="646"/>
      <c r="G3670" s="684"/>
      <c r="H3670" s="657"/>
      <c r="I3670" s="2"/>
      <c r="J3670" s="319"/>
      <c r="K3670" s="319"/>
      <c r="L3670" s="319"/>
      <c r="M3670" s="50"/>
    </row>
    <row r="3671" spans="2:15" ht="15" hidden="1" customHeight="1" outlineLevel="1">
      <c r="B3671" s="83"/>
      <c r="C3671" s="83" t="s">
        <v>195</v>
      </c>
      <c r="D3671" s="84">
        <f>SUM(D3660:D3669)</f>
        <v>0</v>
      </c>
      <c r="F3671" s="311"/>
      <c r="G3671" s="538" t="s">
        <v>195</v>
      </c>
      <c r="H3671" s="57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9217</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27">
        <f>E3642</f>
        <v>486</v>
      </c>
      <c r="C3675" s="227">
        <v>101</v>
      </c>
      <c r="D3675" s="227">
        <f>D3671</f>
        <v>0</v>
      </c>
      <c r="E3675" s="227">
        <f>B3675+C3675-D3675</f>
        <v>587</v>
      </c>
      <c r="H3675" s="13"/>
      <c r="I3675" s="13"/>
      <c r="L3675" s="13"/>
    </row>
    <row r="3676" spans="2:15" ht="15" hidden="1" customHeight="1" outlineLevel="1">
      <c r="G3676" s="630" t="s">
        <v>4080</v>
      </c>
      <c r="H3676" s="631">
        <v>0</v>
      </c>
      <c r="L3676" s="2"/>
      <c r="M3676" s="2"/>
    </row>
    <row r="3677" spans="2:15" ht="15" hidden="1" customHeight="1" outlineLevel="1">
      <c r="G3677" s="300" t="s">
        <v>7263</v>
      </c>
      <c r="H3677" s="632">
        <v>0</v>
      </c>
      <c r="L3677" s="2"/>
      <c r="M3677" s="2"/>
    </row>
    <row r="3678" spans="2:15" ht="15" hidden="1" customHeight="1" outlineLevel="1">
      <c r="G3678" s="300" t="s">
        <v>4081</v>
      </c>
      <c r="H3678" s="632">
        <f>H3664+H3665+H3668</f>
        <v>3246</v>
      </c>
    </row>
    <row r="3679" spans="2:15" ht="15" hidden="1" customHeight="1" outlineLevel="1">
      <c r="B3679" s="200"/>
      <c r="G3679" s="696" t="s">
        <v>3905</v>
      </c>
      <c r="H3679" s="701">
        <v>0</v>
      </c>
      <c r="L3679" s="2"/>
    </row>
    <row r="3680" spans="2:15" ht="15" hidden="1" customHeight="1" outlineLevel="1">
      <c r="B3680" s="200"/>
      <c r="C3680" s="192" t="s">
        <v>9051</v>
      </c>
      <c r="G3680" s="1205" t="s">
        <v>18</v>
      </c>
      <c r="H3680" s="983">
        <v>0</v>
      </c>
      <c r="L3680" s="2"/>
    </row>
    <row r="3681" spans="2:16" ht="15" hidden="1" customHeight="1" outlineLevel="1">
      <c r="B3681" s="200"/>
      <c r="G3681" s="978" t="s">
        <v>5497</v>
      </c>
      <c r="H3681" s="979">
        <v>0</v>
      </c>
    </row>
    <row r="3682" spans="2:16" ht="15" hidden="1" customHeight="1" outlineLevel="1">
      <c r="G3682" s="640" t="s">
        <v>132</v>
      </c>
      <c r="H3682" s="641">
        <f>H3669</f>
        <v>2200.98</v>
      </c>
    </row>
    <row r="3683" spans="2:16" ht="15" hidden="1" customHeight="1" outlineLevel="1">
      <c r="G3683" s="204" t="s">
        <v>4287</v>
      </c>
      <c r="H3683" s="225">
        <v>0</v>
      </c>
    </row>
    <row r="3684" spans="2:16" ht="15" hidden="1" customHeight="1" outlineLevel="1">
      <c r="G3684" s="659" t="s">
        <v>48</v>
      </c>
      <c r="H3684" s="660">
        <f>H3666</f>
        <v>383</v>
      </c>
      <c r="I3684" s="2"/>
    </row>
    <row r="3685" spans="2:16" ht="15" hidden="1" customHeight="1" outlineLevel="1">
      <c r="G3685" s="236" t="s">
        <v>2625</v>
      </c>
      <c r="H3685" s="1059">
        <f>H3663</f>
        <v>918</v>
      </c>
      <c r="I3685" s="2"/>
    </row>
    <row r="3686" spans="2:16" ht="15" hidden="1" customHeight="1" outlineLevel="1">
      <c r="G3686" s="182" t="s">
        <v>4424</v>
      </c>
      <c r="H3686" s="210">
        <f>H3660+H3661+H3662+H3667</f>
        <v>2379</v>
      </c>
      <c r="I3686" s="2"/>
    </row>
    <row r="3687" spans="2:16" ht="15" hidden="1" customHeight="1" outlineLevel="1">
      <c r="G3687" s="1068" t="s">
        <v>5935</v>
      </c>
      <c r="H3687" s="210">
        <v>0</v>
      </c>
      <c r="I3687" s="2"/>
    </row>
    <row r="3688" spans="2:16" ht="15" hidden="1" customHeight="1" outlineLevel="1">
      <c r="G3688" s="654" t="s">
        <v>5126</v>
      </c>
      <c r="H3688" s="655">
        <v>0</v>
      </c>
    </row>
    <row r="3689" spans="2:16" ht="15" hidden="1" customHeight="1" outlineLevel="1">
      <c r="H3689" s="2">
        <f>SUM(H3676:H3688)</f>
        <v>9126.98</v>
      </c>
      <c r="I3689" s="2"/>
      <c r="J3689" s="13"/>
    </row>
    <row r="3690" spans="2:16" collapsed="1"/>
    <row r="3691" spans="2:16">
      <c r="B3691" s="2475" t="s">
        <v>9326</v>
      </c>
      <c r="C3691" s="2475"/>
      <c r="D3691" s="2475"/>
      <c r="E3691" s="2475"/>
      <c r="F3691" s="2475"/>
      <c r="G3691" s="2475"/>
      <c r="H3691" s="2475"/>
      <c r="I3691" s="2475"/>
      <c r="J3691" s="2475"/>
      <c r="K3691" s="2475"/>
      <c r="L3691" s="2475"/>
      <c r="M3691" s="2475"/>
    </row>
    <row r="3692" spans="2:16" ht="15" hidden="1" customHeight="1" outlineLevel="1">
      <c r="B3692" s="268" t="s">
        <v>115</v>
      </c>
      <c r="C3692" s="997" t="s">
        <v>2650</v>
      </c>
      <c r="D3692" s="268" t="s">
        <v>2651</v>
      </c>
      <c r="F3692" s="2476" t="s">
        <v>1007</v>
      </c>
      <c r="G3692" s="2476"/>
      <c r="H3692" s="2476"/>
      <c r="J3692" s="2474" t="s">
        <v>1026</v>
      </c>
      <c r="K3692" s="2474"/>
      <c r="L3692" s="2474"/>
      <c r="M3692" s="105"/>
    </row>
    <row r="3693" spans="2:16" ht="15" hidden="1" customHeight="1" outlineLevel="1">
      <c r="B3693" s="681"/>
      <c r="C3693" s="682"/>
      <c r="D3693" s="1071"/>
      <c r="F3693" s="369">
        <v>43137</v>
      </c>
      <c r="G3693" s="358" t="s">
        <v>9402</v>
      </c>
      <c r="H3693" s="690">
        <v>28</v>
      </c>
      <c r="J3693" s="627" t="s">
        <v>115</v>
      </c>
      <c r="K3693" s="104" t="s">
        <v>116</v>
      </c>
      <c r="L3693" s="899" t="s">
        <v>4</v>
      </c>
      <c r="M3693" s="105"/>
      <c r="N3693" s="842"/>
      <c r="O3693" s="1632"/>
      <c r="P3693" s="1632"/>
    </row>
    <row r="3694" spans="2:16" ht="15" hidden="1" customHeight="1" outlineLevel="1">
      <c r="B3694" s="681"/>
      <c r="C3694" s="682"/>
      <c r="D3694" s="1071"/>
      <c r="F3694" s="369">
        <v>43138</v>
      </c>
      <c r="G3694" s="358" t="s">
        <v>9402</v>
      </c>
      <c r="H3694" s="690">
        <v>28</v>
      </c>
      <c r="J3694" s="757">
        <v>43131</v>
      </c>
      <c r="K3694" s="698" t="s">
        <v>8953</v>
      </c>
      <c r="L3694" s="699">
        <v>600</v>
      </c>
      <c r="M3694" s="316"/>
      <c r="N3694" s="86"/>
    </row>
    <row r="3695" spans="2:16" ht="15" hidden="1" customHeight="1" outlineLevel="1">
      <c r="B3695" s="50"/>
      <c r="C3695" s="50"/>
      <c r="D3695" s="50"/>
      <c r="F3695" s="1355">
        <v>43141</v>
      </c>
      <c r="G3695" s="1394" t="s">
        <v>9396</v>
      </c>
      <c r="H3695" s="1356">
        <v>2312</v>
      </c>
      <c r="J3695" s="757">
        <v>43131</v>
      </c>
      <c r="K3695" s="698" t="s">
        <v>1228</v>
      </c>
      <c r="L3695" s="699">
        <v>10.8</v>
      </c>
      <c r="M3695" s="316"/>
      <c r="N3695" s="86"/>
    </row>
    <row r="3696" spans="2:16" ht="15" hidden="1" customHeight="1" outlineLevel="1">
      <c r="B3696" s="50"/>
      <c r="C3696" s="50"/>
      <c r="D3696" s="50"/>
      <c r="F3696" s="1019">
        <v>43141</v>
      </c>
      <c r="G3696" s="1350" t="s">
        <v>9401</v>
      </c>
      <c r="H3696" s="1646">
        <v>1067</v>
      </c>
      <c r="J3696" s="757">
        <v>43132</v>
      </c>
      <c r="K3696" s="698" t="s">
        <v>4571</v>
      </c>
      <c r="L3696" s="699">
        <v>411.68</v>
      </c>
      <c r="M3696" s="316"/>
      <c r="N3696" s="86"/>
    </row>
    <row r="3697" spans="2:15" ht="15" hidden="1" customHeight="1" outlineLevel="1">
      <c r="B3697" s="50"/>
      <c r="C3697" s="50"/>
      <c r="D3697" s="50"/>
      <c r="F3697" s="608">
        <v>43141</v>
      </c>
      <c r="G3697" s="304" t="s">
        <v>9400</v>
      </c>
      <c r="H3697" s="613">
        <v>493.8</v>
      </c>
      <c r="I3697" s="215"/>
      <c r="J3697" s="757">
        <v>43133</v>
      </c>
      <c r="K3697" s="698" t="s">
        <v>7952</v>
      </c>
      <c r="L3697" s="699">
        <v>16.510000000000002</v>
      </c>
      <c r="M3697" s="316"/>
      <c r="N3697" s="86"/>
    </row>
    <row r="3698" spans="2:15" ht="30" hidden="1" outlineLevel="1">
      <c r="B3698" s="50"/>
      <c r="C3698" s="50"/>
      <c r="D3698" s="50"/>
      <c r="E3698" s="1" t="s">
        <v>9406</v>
      </c>
      <c r="F3698" s="1333">
        <v>43142</v>
      </c>
      <c r="G3698" s="1334" t="s">
        <v>9408</v>
      </c>
      <c r="H3698" s="1335">
        <v>1707.72</v>
      </c>
      <c r="I3698" s="1335">
        <v>1680</v>
      </c>
      <c r="J3698" s="984">
        <v>43158</v>
      </c>
      <c r="K3698" s="812" t="s">
        <v>5936</v>
      </c>
      <c r="L3698" s="905">
        <v>6447.15</v>
      </c>
      <c r="M3698" s="316"/>
      <c r="N3698" s="86"/>
    </row>
    <row r="3699" spans="2:15" hidden="1" outlineLevel="1">
      <c r="B3699" s="50"/>
      <c r="C3699" s="50"/>
      <c r="D3699" s="50"/>
      <c r="E3699" s="1" t="s">
        <v>9405</v>
      </c>
      <c r="F3699" s="1333">
        <v>43142</v>
      </c>
      <c r="G3699" s="1334" t="s">
        <v>9407</v>
      </c>
      <c r="H3699" s="1335">
        <v>777.62</v>
      </c>
      <c r="I3699" s="1335">
        <v>765</v>
      </c>
      <c r="J3699" s="642"/>
      <c r="K3699" s="675"/>
      <c r="L3699" s="645"/>
      <c r="M3699" s="316"/>
    </row>
    <row r="3700" spans="2:15" hidden="1" outlineLevel="1">
      <c r="B3700" s="50"/>
      <c r="C3700" s="50"/>
      <c r="D3700" s="50"/>
      <c r="F3700" s="369">
        <v>43142</v>
      </c>
      <c r="G3700" s="358" t="s">
        <v>7531</v>
      </c>
      <c r="H3700" s="690">
        <v>651</v>
      </c>
      <c r="I3700" s="215"/>
      <c r="J3700" s="642"/>
      <c r="K3700" s="675"/>
      <c r="L3700" s="645"/>
      <c r="M3700" s="316"/>
    </row>
    <row r="3701" spans="2:15" hidden="1" outlineLevel="1">
      <c r="B3701" s="50"/>
      <c r="C3701" s="50"/>
      <c r="D3701" s="50"/>
      <c r="E3701" s="205"/>
      <c r="F3701" s="661">
        <v>43152</v>
      </c>
      <c r="G3701" s="1051" t="s">
        <v>9433</v>
      </c>
      <c r="H3701" s="762">
        <v>421</v>
      </c>
      <c r="I3701" s="215"/>
      <c r="J3701" s="642"/>
      <c r="K3701" s="675"/>
      <c r="L3701" s="645"/>
      <c r="M3701" s="316"/>
    </row>
    <row r="3702" spans="2:15" hidden="1" outlineLevel="1">
      <c r="B3702" s="50"/>
      <c r="C3702" s="50"/>
      <c r="D3702" s="50"/>
      <c r="E3702" s="215"/>
      <c r="F3702" s="681"/>
      <c r="G3702" s="784"/>
      <c r="H3702" s="645"/>
      <c r="J3702" s="642"/>
      <c r="K3702" s="675"/>
      <c r="L3702" s="645"/>
      <c r="M3702" s="316"/>
    </row>
    <row r="3703" spans="2:15" ht="15" hidden="1" customHeight="1" outlineLevel="1">
      <c r="B3703" s="50"/>
      <c r="C3703" s="50"/>
      <c r="D3703" s="50"/>
      <c r="F3703" s="646"/>
      <c r="G3703" s="684"/>
      <c r="H3703" s="657"/>
      <c r="I3703" s="2"/>
      <c r="J3703" s="319"/>
      <c r="K3703" s="319"/>
      <c r="L3703" s="319"/>
      <c r="M3703" s="50"/>
    </row>
    <row r="3704" spans="2:15" ht="15" hidden="1" customHeight="1" outlineLevel="1">
      <c r="B3704" s="83"/>
      <c r="C3704" s="83" t="s">
        <v>195</v>
      </c>
      <c r="D3704" s="84">
        <f>SUM(D3693:D3702)</f>
        <v>0</v>
      </c>
      <c r="F3704" s="311"/>
      <c r="G3704" s="538" t="s">
        <v>195</v>
      </c>
      <c r="H3704" s="57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9327</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27">
        <f>E3675</f>
        <v>587</v>
      </c>
      <c r="C3708" s="227">
        <v>41</v>
      </c>
      <c r="D3708" s="227">
        <f>D3704</f>
        <v>0</v>
      </c>
      <c r="E3708" s="227">
        <f>B3708+C3708-D3708</f>
        <v>628</v>
      </c>
      <c r="H3708" s="13"/>
      <c r="I3708" s="13"/>
      <c r="L3708" s="13"/>
    </row>
    <row r="3709" spans="2:15" ht="15" hidden="1" customHeight="1" outlineLevel="1">
      <c r="G3709" s="630" t="s">
        <v>4080</v>
      </c>
      <c r="H3709" s="631">
        <v>0</v>
      </c>
      <c r="L3709" s="2"/>
      <c r="M3709" s="2"/>
    </row>
    <row r="3710" spans="2:15" ht="15" hidden="1" customHeight="1" outlineLevel="1">
      <c r="G3710" s="300" t="s">
        <v>7263</v>
      </c>
      <c r="H3710" s="632">
        <v>0</v>
      </c>
      <c r="L3710" s="2"/>
      <c r="M3710" s="2"/>
    </row>
    <row r="3711" spans="2:15" ht="15" hidden="1" customHeight="1" outlineLevel="1">
      <c r="G3711" s="300" t="s">
        <v>4081</v>
      </c>
      <c r="H3711" s="632">
        <v>0</v>
      </c>
    </row>
    <row r="3712" spans="2:15" ht="15" hidden="1" customHeight="1" outlineLevel="1">
      <c r="B3712" s="200"/>
      <c r="G3712" s="696" t="s">
        <v>3905</v>
      </c>
      <c r="H3712" s="701">
        <v>0</v>
      </c>
      <c r="L3712" s="2"/>
    </row>
    <row r="3713" spans="2:16" ht="15" hidden="1" customHeight="1" outlineLevel="1">
      <c r="B3713" s="200"/>
      <c r="C3713" s="192" t="s">
        <v>9051</v>
      </c>
      <c r="G3713" s="1205" t="s">
        <v>18</v>
      </c>
      <c r="H3713" s="983">
        <v>0</v>
      </c>
      <c r="L3713" s="2"/>
    </row>
    <row r="3714" spans="2:16" ht="15" hidden="1" customHeight="1" outlineLevel="1">
      <c r="B3714" s="200"/>
      <c r="G3714" s="978" t="s">
        <v>5497</v>
      </c>
      <c r="H3714" s="979">
        <f>H3695</f>
        <v>2312</v>
      </c>
    </row>
    <row r="3715" spans="2:16" ht="15" hidden="1" customHeight="1" outlineLevel="1">
      <c r="G3715" s="640" t="s">
        <v>132</v>
      </c>
      <c r="H3715" s="641">
        <v>0</v>
      </c>
    </row>
    <row r="3716" spans="2:16" ht="15" hidden="1" customHeight="1" outlineLevel="1">
      <c r="G3716" s="204" t="s">
        <v>4287</v>
      </c>
      <c r="H3716" s="225">
        <f>H3698+H3699</f>
        <v>2485.34</v>
      </c>
    </row>
    <row r="3717" spans="2:16" ht="15" hidden="1" customHeight="1" outlineLevel="1">
      <c r="G3717" s="659" t="s">
        <v>48</v>
      </c>
      <c r="H3717" s="660">
        <f>H3701</f>
        <v>421</v>
      </c>
      <c r="I3717" s="2"/>
    </row>
    <row r="3718" spans="2:16" ht="15" hidden="1" customHeight="1" outlineLevel="1">
      <c r="G3718" s="236" t="s">
        <v>2625</v>
      </c>
      <c r="H3718" s="1059">
        <f>H3697</f>
        <v>493.8</v>
      </c>
      <c r="I3718" s="2"/>
    </row>
    <row r="3719" spans="2:16" ht="15" hidden="1" customHeight="1" outlineLevel="1">
      <c r="G3719" s="182" t="s">
        <v>4424</v>
      </c>
      <c r="H3719" s="210">
        <f>H3693+H3694+H3700</f>
        <v>707</v>
      </c>
      <c r="I3719" s="2"/>
    </row>
    <row r="3720" spans="2:16" ht="15" hidden="1" customHeight="1" outlineLevel="1">
      <c r="G3720" s="1068" t="s">
        <v>5935</v>
      </c>
      <c r="H3720" s="210">
        <v>0</v>
      </c>
      <c r="I3720" s="2"/>
    </row>
    <row r="3721" spans="2:16" ht="15" hidden="1" customHeight="1" outlineLevel="1">
      <c r="G3721" s="654" t="s">
        <v>5126</v>
      </c>
      <c r="H3721" s="655">
        <f>H3696</f>
        <v>1067</v>
      </c>
    </row>
    <row r="3722" spans="2:16" ht="15" hidden="1" customHeight="1" outlineLevel="1">
      <c r="H3722" s="2">
        <f>SUM(H3709:H3721)</f>
        <v>7486.14</v>
      </c>
      <c r="I3722" s="2"/>
      <c r="J3722" s="13"/>
    </row>
    <row r="3723" spans="2:16" collapsed="1"/>
    <row r="3724" spans="2:16">
      <c r="B3724" s="2475" t="s">
        <v>9434</v>
      </c>
      <c r="C3724" s="2475"/>
      <c r="D3724" s="2475"/>
      <c r="E3724" s="2475"/>
      <c r="F3724" s="2475"/>
      <c r="G3724" s="2475"/>
      <c r="H3724" s="2475"/>
      <c r="I3724" s="2475"/>
      <c r="J3724" s="2475"/>
      <c r="K3724" s="2475"/>
      <c r="L3724" s="2475"/>
      <c r="M3724" s="2475"/>
    </row>
    <row r="3725" spans="2:16" ht="15" hidden="1" customHeight="1" outlineLevel="1">
      <c r="B3725" s="268" t="s">
        <v>115</v>
      </c>
      <c r="C3725" s="997" t="s">
        <v>2650</v>
      </c>
      <c r="D3725" s="268" t="s">
        <v>2651</v>
      </c>
      <c r="F3725" s="2476" t="s">
        <v>1007</v>
      </c>
      <c r="G3725" s="2476"/>
      <c r="H3725" s="2476"/>
      <c r="J3725" s="2474" t="s">
        <v>1026</v>
      </c>
      <c r="K3725" s="2474"/>
      <c r="L3725" s="2474"/>
      <c r="M3725" s="105"/>
    </row>
    <row r="3726" spans="2:16" ht="15" hidden="1" customHeight="1" outlineLevel="1">
      <c r="B3726" s="681"/>
      <c r="C3726" s="682"/>
      <c r="D3726" s="1071"/>
      <c r="F3726" s="369">
        <v>43154</v>
      </c>
      <c r="G3726" s="358" t="s">
        <v>9436</v>
      </c>
      <c r="H3726" s="690">
        <v>270</v>
      </c>
      <c r="J3726" s="627" t="s">
        <v>115</v>
      </c>
      <c r="K3726" s="104" t="s">
        <v>116</v>
      </c>
      <c r="L3726" s="899" t="s">
        <v>4</v>
      </c>
      <c r="M3726" s="105"/>
      <c r="N3726" s="842"/>
      <c r="O3726" s="1649"/>
      <c r="P3726" s="1649"/>
    </row>
    <row r="3727" spans="2:16" ht="15" hidden="1" customHeight="1" outlineLevel="1">
      <c r="B3727" s="681"/>
      <c r="C3727" s="682"/>
      <c r="D3727" s="1071"/>
      <c r="F3727" s="369">
        <v>43156</v>
      </c>
      <c r="G3727" s="358" t="s">
        <v>9289</v>
      </c>
      <c r="H3727" s="690">
        <v>403</v>
      </c>
      <c r="J3727" s="811">
        <v>43186</v>
      </c>
      <c r="K3727" s="812" t="s">
        <v>5936</v>
      </c>
      <c r="L3727" s="905">
        <v>5030.4799999999996</v>
      </c>
      <c r="M3727" s="316"/>
      <c r="N3727" s="86"/>
    </row>
    <row r="3728" spans="2:16" ht="15" hidden="1" customHeight="1" outlineLevel="1">
      <c r="B3728" s="50"/>
      <c r="C3728" s="50"/>
      <c r="D3728" s="50"/>
      <c r="F3728" s="685">
        <v>43156</v>
      </c>
      <c r="G3728" s="686" t="s">
        <v>9119</v>
      </c>
      <c r="H3728" s="541">
        <v>567.58000000000004</v>
      </c>
      <c r="J3728" s="757"/>
      <c r="K3728" s="698"/>
      <c r="L3728" s="699"/>
      <c r="M3728" s="316"/>
      <c r="N3728" s="86"/>
    </row>
    <row r="3729" spans="2:15" ht="15" hidden="1" customHeight="1" outlineLevel="1">
      <c r="B3729" s="50"/>
      <c r="C3729" s="50"/>
      <c r="D3729" s="50"/>
      <c r="F3729" s="685">
        <v>43156</v>
      </c>
      <c r="G3729" s="686" t="s">
        <v>9120</v>
      </c>
      <c r="H3729" s="541">
        <v>352.82</v>
      </c>
      <c r="J3729" s="757"/>
      <c r="K3729" s="698"/>
      <c r="L3729" s="699"/>
      <c r="M3729" s="316"/>
      <c r="N3729" s="86"/>
    </row>
    <row r="3730" spans="2:15" ht="15" hidden="1" customHeight="1" outlineLevel="1">
      <c r="B3730" s="50"/>
      <c r="C3730" s="50"/>
      <c r="D3730" s="50"/>
      <c r="F3730" s="369">
        <v>43161</v>
      </c>
      <c r="G3730" s="358" t="s">
        <v>9481</v>
      </c>
      <c r="H3730" s="690">
        <v>153</v>
      </c>
      <c r="I3730" s="632"/>
      <c r="J3730" s="757"/>
      <c r="K3730" s="698"/>
      <c r="L3730" s="699"/>
      <c r="M3730" s="316"/>
      <c r="N3730" s="86"/>
    </row>
    <row r="3731" spans="2:15" hidden="1" outlineLevel="1">
      <c r="B3731" s="50"/>
      <c r="C3731" s="50"/>
      <c r="D3731" s="50"/>
      <c r="F3731" s="369">
        <v>43162</v>
      </c>
      <c r="G3731" s="358" t="s">
        <v>9470</v>
      </c>
      <c r="H3731" s="690">
        <v>330</v>
      </c>
      <c r="I3731" s="2"/>
      <c r="J3731" s="642"/>
      <c r="K3731" s="675"/>
      <c r="L3731" s="645"/>
      <c r="M3731" s="316"/>
      <c r="N3731" s="86"/>
    </row>
    <row r="3732" spans="2:15" hidden="1" outlineLevel="1">
      <c r="B3732" s="50"/>
      <c r="C3732" s="50"/>
      <c r="D3732" s="50"/>
      <c r="F3732" s="757">
        <v>43163</v>
      </c>
      <c r="G3732" s="758" t="s">
        <v>9476</v>
      </c>
      <c r="H3732" s="887">
        <v>354</v>
      </c>
      <c r="I3732" s="2"/>
      <c r="J3732" s="642"/>
      <c r="K3732" s="675"/>
      <c r="L3732" s="645"/>
      <c r="M3732" s="316"/>
    </row>
    <row r="3733" spans="2:15" hidden="1" outlineLevel="1">
      <c r="B3733" s="50"/>
      <c r="C3733" s="50"/>
      <c r="D3733" s="50"/>
      <c r="F3733" s="681">
        <v>43176</v>
      </c>
      <c r="G3733" s="682" t="s">
        <v>1222</v>
      </c>
      <c r="H3733" s="1071">
        <v>2600.08</v>
      </c>
      <c r="I3733" s="454">
        <f>H3733*0.75%</f>
        <v>19.500599999999999</v>
      </c>
      <c r="J3733" s="642"/>
      <c r="K3733" s="675"/>
      <c r="L3733" s="645"/>
      <c r="M3733" s="316"/>
    </row>
    <row r="3734" spans="2:15" ht="15" hidden="1" customHeight="1" outlineLevel="1">
      <c r="B3734" s="50"/>
      <c r="C3734" s="50"/>
      <c r="D3734" s="50"/>
      <c r="F3734" s="646"/>
      <c r="G3734" s="684"/>
      <c r="H3734" s="657"/>
      <c r="I3734" s="2"/>
      <c r="J3734" s="319"/>
      <c r="K3734" s="319"/>
      <c r="L3734" s="319"/>
      <c r="M3734" s="50"/>
    </row>
    <row r="3735" spans="2:15" ht="15" hidden="1" customHeight="1" outlineLevel="1">
      <c r="B3735" s="83"/>
      <c r="C3735" s="83" t="s">
        <v>195</v>
      </c>
      <c r="D3735" s="84">
        <f>SUM(D3726:D3733)</f>
        <v>0</v>
      </c>
      <c r="F3735" s="311"/>
      <c r="G3735" s="538" t="s">
        <v>195</v>
      </c>
      <c r="H3735" s="57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9435</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27">
        <f>E3708</f>
        <v>628</v>
      </c>
      <c r="C3739" s="227">
        <v>85</v>
      </c>
      <c r="D3739" s="227">
        <f>D3735</f>
        <v>0</v>
      </c>
      <c r="E3739" s="227">
        <f>B3739+C3739-D3739</f>
        <v>713</v>
      </c>
      <c r="H3739" s="13"/>
      <c r="I3739" s="13"/>
      <c r="L3739" s="13"/>
    </row>
    <row r="3740" spans="2:15" ht="15" hidden="1" customHeight="1" outlineLevel="1">
      <c r="G3740" s="630" t="s">
        <v>4080</v>
      </c>
      <c r="H3740" s="631">
        <f>H3728+H3729</f>
        <v>920.40000000000009</v>
      </c>
      <c r="L3740" s="2"/>
      <c r="M3740" s="2"/>
    </row>
    <row r="3741" spans="2:15" ht="15" hidden="1" customHeight="1" outlineLevel="1">
      <c r="G3741" s="300" t="s">
        <v>7263</v>
      </c>
      <c r="H3741" s="632">
        <v>0</v>
      </c>
      <c r="L3741" s="2"/>
      <c r="M3741" s="2"/>
    </row>
    <row r="3742" spans="2:15" ht="15" hidden="1" customHeight="1" outlineLevel="1">
      <c r="G3742" s="300" t="s">
        <v>4081</v>
      </c>
      <c r="H3742" s="632">
        <v>0</v>
      </c>
    </row>
    <row r="3743" spans="2:15" ht="15" hidden="1" customHeight="1" outlineLevel="1">
      <c r="B3743" s="200"/>
      <c r="G3743" s="696" t="s">
        <v>3905</v>
      </c>
      <c r="H3743" s="701">
        <v>0</v>
      </c>
      <c r="L3743" s="2"/>
    </row>
    <row r="3744" spans="2:15" ht="15" hidden="1" customHeight="1" outlineLevel="1">
      <c r="B3744" s="200"/>
      <c r="C3744" s="192" t="s">
        <v>9051</v>
      </c>
      <c r="G3744" s="1205" t="s">
        <v>18</v>
      </c>
      <c r="H3744" s="983">
        <v>0</v>
      </c>
      <c r="L3744" s="2"/>
    </row>
    <row r="3745" spans="2:16" ht="15" hidden="1" customHeight="1" outlineLevel="1">
      <c r="B3745" s="200"/>
      <c r="G3745" s="978" t="s">
        <v>5497</v>
      </c>
      <c r="H3745" s="979">
        <v>0</v>
      </c>
    </row>
    <row r="3746" spans="2:16" ht="15" hidden="1" customHeight="1" outlineLevel="1">
      <c r="G3746" s="640" t="s">
        <v>132</v>
      </c>
      <c r="H3746" s="641">
        <f>H3733</f>
        <v>2600.08</v>
      </c>
    </row>
    <row r="3747" spans="2:16" ht="15" hidden="1" customHeight="1" outlineLevel="1">
      <c r="G3747" s="204" t="s">
        <v>4287</v>
      </c>
      <c r="H3747" s="225">
        <v>0</v>
      </c>
    </row>
    <row r="3748" spans="2:16" ht="15" hidden="1" customHeight="1" outlineLevel="1">
      <c r="G3748" s="659" t="s">
        <v>48</v>
      </c>
      <c r="H3748" s="660">
        <v>0</v>
      </c>
      <c r="I3748" s="2"/>
    </row>
    <row r="3749" spans="2:16" ht="15" hidden="1" customHeight="1" outlineLevel="1">
      <c r="G3749" s="236" t="s">
        <v>2625</v>
      </c>
      <c r="H3749" s="1059">
        <v>0</v>
      </c>
      <c r="I3749" s="2"/>
    </row>
    <row r="3750" spans="2:16" ht="15" hidden="1" customHeight="1" outlineLevel="1">
      <c r="G3750" s="182" t="s">
        <v>4424</v>
      </c>
      <c r="H3750" s="210">
        <f>H3726+H3727+H3730+H3731</f>
        <v>1156</v>
      </c>
      <c r="I3750" s="2"/>
    </row>
    <row r="3751" spans="2:16" ht="15" hidden="1" customHeight="1" outlineLevel="1">
      <c r="G3751" s="1068" t="s">
        <v>5935</v>
      </c>
      <c r="H3751" s="210">
        <v>0</v>
      </c>
      <c r="I3751" s="2"/>
    </row>
    <row r="3752" spans="2:16" ht="15" hidden="1" customHeight="1" outlineLevel="1">
      <c r="G3752" s="654" t="s">
        <v>5126</v>
      </c>
      <c r="H3752" s="655">
        <f>H3732</f>
        <v>354</v>
      </c>
    </row>
    <row r="3753" spans="2:16" ht="15" hidden="1" customHeight="1" outlineLevel="1">
      <c r="H3753" s="2">
        <f>SUM(H3740:H3752)</f>
        <v>5030.4799999999996</v>
      </c>
      <c r="I3753" s="2"/>
      <c r="J3753" s="13"/>
    </row>
    <row r="3754" spans="2:16" collapsed="1"/>
    <row r="3755" spans="2:16">
      <c r="B3755" s="2475" t="s">
        <v>9516</v>
      </c>
      <c r="C3755" s="2475"/>
      <c r="D3755" s="2475"/>
      <c r="E3755" s="2475"/>
      <c r="F3755" s="2475"/>
      <c r="G3755" s="2475"/>
      <c r="H3755" s="2475"/>
      <c r="I3755" s="2475"/>
      <c r="J3755" s="2475"/>
      <c r="K3755" s="2475"/>
      <c r="L3755" s="2475"/>
      <c r="M3755" s="2475"/>
    </row>
    <row r="3756" spans="2:16" ht="15" hidden="1" customHeight="1" outlineLevel="1">
      <c r="B3756" s="268" t="s">
        <v>115</v>
      </c>
      <c r="C3756" s="997" t="s">
        <v>2650</v>
      </c>
      <c r="D3756" s="268" t="s">
        <v>2651</v>
      </c>
      <c r="F3756" s="2476" t="s">
        <v>1007</v>
      </c>
      <c r="G3756" s="2476"/>
      <c r="H3756" s="2476"/>
      <c r="J3756" s="2474" t="s">
        <v>1026</v>
      </c>
      <c r="K3756" s="2474"/>
      <c r="L3756" s="2474"/>
      <c r="M3756" s="105"/>
    </row>
    <row r="3757" spans="2:16" ht="15" hidden="1" customHeight="1" outlineLevel="1">
      <c r="B3757" s="681">
        <v>43189</v>
      </c>
      <c r="C3757" s="682" t="s">
        <v>9556</v>
      </c>
      <c r="D3757" s="1071">
        <v>300</v>
      </c>
      <c r="E3757" s="454">
        <f>D3757*0.75%</f>
        <v>2.25</v>
      </c>
      <c r="F3757" s="369">
        <v>43191</v>
      </c>
      <c r="G3757" s="358" t="s">
        <v>9564</v>
      </c>
      <c r="H3757" s="690">
        <v>299</v>
      </c>
      <c r="J3757" s="627" t="s">
        <v>115</v>
      </c>
      <c r="K3757" s="104" t="s">
        <v>116</v>
      </c>
      <c r="L3757" s="899" t="s">
        <v>4</v>
      </c>
      <c r="M3757" s="105"/>
      <c r="N3757" s="842"/>
      <c r="O3757" s="1667"/>
      <c r="P3757" s="1667"/>
    </row>
    <row r="3758" spans="2:16" hidden="1" outlineLevel="1">
      <c r="B3758" s="681">
        <v>43189</v>
      </c>
      <c r="C3758" s="682" t="s">
        <v>9557</v>
      </c>
      <c r="D3758" s="1071">
        <v>250</v>
      </c>
      <c r="E3758" s="454">
        <f>D3758*0.75%</f>
        <v>1.875</v>
      </c>
      <c r="F3758" s="327">
        <v>43194</v>
      </c>
      <c r="G3758" s="378" t="s">
        <v>9577</v>
      </c>
      <c r="H3758" s="540">
        <v>1707.72</v>
      </c>
      <c r="I3758" s="1681">
        <v>1680</v>
      </c>
      <c r="J3758" s="763">
        <v>43196</v>
      </c>
      <c r="K3758" s="764" t="s">
        <v>9579</v>
      </c>
      <c r="L3758" s="765">
        <v>846</v>
      </c>
      <c r="M3758" s="316"/>
      <c r="N3758" s="86"/>
    </row>
    <row r="3759" spans="2:16" ht="30" hidden="1" outlineLevel="1">
      <c r="B3759" s="50"/>
      <c r="C3759" s="50"/>
      <c r="D3759" s="50"/>
      <c r="F3759" s="327">
        <v>43194</v>
      </c>
      <c r="G3759" s="378" t="s">
        <v>9578</v>
      </c>
      <c r="H3759" s="540">
        <v>1707.72</v>
      </c>
      <c r="I3759" s="1681">
        <v>1680</v>
      </c>
      <c r="J3759" s="832">
        <v>43215</v>
      </c>
      <c r="K3759" s="938" t="s">
        <v>5936</v>
      </c>
      <c r="L3759" s="867">
        <v>51335.99</v>
      </c>
      <c r="M3759" s="316"/>
      <c r="N3759" s="86"/>
    </row>
    <row r="3760" spans="2:16" ht="15" hidden="1" customHeight="1" outlineLevel="1">
      <c r="B3760" s="50"/>
      <c r="C3760" s="50"/>
      <c r="D3760" s="50"/>
      <c r="F3760" s="763">
        <v>43194</v>
      </c>
      <c r="G3760" s="764" t="s">
        <v>9579</v>
      </c>
      <c r="H3760" s="765">
        <v>919</v>
      </c>
      <c r="J3760" s="757"/>
      <c r="K3760" s="698"/>
      <c r="L3760" s="699"/>
      <c r="M3760" s="316"/>
      <c r="N3760" s="86"/>
    </row>
    <row r="3761" spans="2:14" ht="15" hidden="1" customHeight="1" outlineLevel="1">
      <c r="B3761" s="50"/>
      <c r="C3761" s="50"/>
      <c r="D3761" s="50"/>
      <c r="F3761" s="327">
        <v>43194</v>
      </c>
      <c r="G3761" s="378" t="s">
        <v>9579</v>
      </c>
      <c r="H3761" s="540">
        <v>919</v>
      </c>
      <c r="I3761" s="632"/>
      <c r="J3761" s="757"/>
      <c r="K3761" s="698"/>
      <c r="L3761" s="699"/>
      <c r="M3761" s="316"/>
      <c r="N3761" s="86"/>
    </row>
    <row r="3762" spans="2:14" hidden="1" outlineLevel="1">
      <c r="B3762" s="50"/>
      <c r="C3762" s="50"/>
      <c r="D3762" s="50"/>
      <c r="F3762" s="1134">
        <v>43196</v>
      </c>
      <c r="G3762" s="1676" t="s">
        <v>4276</v>
      </c>
      <c r="H3762" s="1070">
        <v>34587.949999999997</v>
      </c>
      <c r="I3762" s="2"/>
      <c r="J3762" s="642"/>
      <c r="K3762" s="675"/>
      <c r="L3762" s="645"/>
      <c r="M3762" s="316"/>
      <c r="N3762" s="86"/>
    </row>
    <row r="3763" spans="2:14" hidden="1" outlineLevel="1">
      <c r="B3763" s="50"/>
      <c r="C3763" s="50"/>
      <c r="D3763" s="50"/>
      <c r="F3763" s="646">
        <v>43197</v>
      </c>
      <c r="G3763" s="1394" t="s">
        <v>9595</v>
      </c>
      <c r="H3763" s="657">
        <v>2312</v>
      </c>
      <c r="I3763" s="2"/>
      <c r="J3763" s="642"/>
      <c r="K3763" s="675"/>
      <c r="L3763" s="645"/>
      <c r="M3763" s="316"/>
    </row>
    <row r="3764" spans="2:14" hidden="1" outlineLevel="1">
      <c r="B3764" s="50"/>
      <c r="C3764" s="50"/>
      <c r="D3764" s="50"/>
      <c r="F3764" s="1677">
        <v>43197</v>
      </c>
      <c r="G3764" s="1678" t="s">
        <v>9588</v>
      </c>
      <c r="H3764" s="1679">
        <v>741</v>
      </c>
      <c r="I3764" s="2"/>
      <c r="J3764" s="642"/>
      <c r="K3764" s="675"/>
      <c r="L3764" s="645"/>
      <c r="M3764" s="316"/>
    </row>
    <row r="3765" spans="2:14" hidden="1" outlineLevel="1">
      <c r="B3765" s="50"/>
      <c r="C3765" s="50"/>
      <c r="D3765" s="50"/>
      <c r="E3765" s="205"/>
      <c r="F3765" s="369">
        <v>43197</v>
      </c>
      <c r="G3765" s="358" t="s">
        <v>9470</v>
      </c>
      <c r="H3765" s="690">
        <v>500</v>
      </c>
      <c r="I3765" s="2"/>
      <c r="J3765" s="642"/>
      <c r="K3765" s="675"/>
      <c r="L3765" s="645"/>
      <c r="M3765" s="316"/>
    </row>
    <row r="3766" spans="2:14" hidden="1" outlineLevel="1">
      <c r="B3766" s="50"/>
      <c r="C3766" s="50"/>
      <c r="D3766" s="50"/>
      <c r="E3766" s="215"/>
      <c r="F3766" s="369">
        <v>43198</v>
      </c>
      <c r="G3766" s="358" t="s">
        <v>9585</v>
      </c>
      <c r="H3766" s="690">
        <v>325</v>
      </c>
      <c r="I3766" s="2"/>
      <c r="J3766" s="642"/>
      <c r="K3766" s="675"/>
      <c r="L3766" s="645"/>
      <c r="M3766" s="316"/>
    </row>
    <row r="3767" spans="2:14" hidden="1" outlineLevel="1">
      <c r="B3767" s="50"/>
      <c r="C3767" s="50"/>
      <c r="D3767" s="50"/>
      <c r="E3767" s="215"/>
      <c r="F3767" s="1677">
        <v>43198</v>
      </c>
      <c r="G3767" s="1678" t="s">
        <v>9584</v>
      </c>
      <c r="H3767" s="1679">
        <v>349</v>
      </c>
      <c r="I3767" s="2"/>
      <c r="J3767" s="642"/>
      <c r="K3767" s="675"/>
      <c r="L3767" s="645"/>
      <c r="M3767" s="316"/>
    </row>
    <row r="3768" spans="2:14" hidden="1" outlineLevel="1">
      <c r="B3768" s="50"/>
      <c r="C3768" s="50"/>
      <c r="D3768" s="50"/>
      <c r="E3768" s="215"/>
      <c r="F3768" s="1677">
        <v>43199</v>
      </c>
      <c r="G3768" s="1678" t="s">
        <v>1254</v>
      </c>
      <c r="H3768" s="1679">
        <v>780</v>
      </c>
      <c r="I3768" s="2"/>
      <c r="J3768" s="642"/>
      <c r="K3768" s="675"/>
      <c r="L3768" s="645"/>
      <c r="M3768" s="316"/>
    </row>
    <row r="3769" spans="2:14" hidden="1" outlineLevel="1">
      <c r="B3769" s="50"/>
      <c r="C3769" s="50"/>
      <c r="D3769" s="50"/>
      <c r="E3769" s="215"/>
      <c r="F3769" s="505">
        <v>43202</v>
      </c>
      <c r="G3769" s="363" t="s">
        <v>9618</v>
      </c>
      <c r="H3769" s="541">
        <v>349</v>
      </c>
      <c r="I3769" s="2"/>
      <c r="J3769" s="642"/>
      <c r="K3769" s="675"/>
      <c r="L3769" s="645"/>
      <c r="M3769" s="316"/>
    </row>
    <row r="3770" spans="2:14" hidden="1" outlineLevel="1">
      <c r="B3770" s="50"/>
      <c r="C3770" s="50"/>
      <c r="D3770" s="50"/>
      <c r="E3770" s="2"/>
      <c r="F3770" s="369">
        <v>43203</v>
      </c>
      <c r="G3770" s="358" t="s">
        <v>9604</v>
      </c>
      <c r="H3770" s="690">
        <v>693</v>
      </c>
      <c r="I3770" s="2"/>
      <c r="J3770" s="642"/>
      <c r="K3770" s="675"/>
      <c r="L3770" s="645"/>
      <c r="M3770" s="316"/>
    </row>
    <row r="3771" spans="2:14" hidden="1" outlineLevel="1">
      <c r="B3771" s="50"/>
      <c r="C3771" s="50"/>
      <c r="D3771" s="50"/>
      <c r="E3771" s="1166"/>
      <c r="F3771" s="661">
        <v>43203</v>
      </c>
      <c r="G3771" s="1051" t="s">
        <v>9433</v>
      </c>
      <c r="H3771" s="762">
        <v>473</v>
      </c>
      <c r="I3771" s="2"/>
      <c r="J3771" s="642"/>
      <c r="K3771" s="675"/>
      <c r="L3771" s="645"/>
      <c r="M3771" s="316"/>
    </row>
    <row r="3772" spans="2:14" hidden="1" outlineLevel="1">
      <c r="B3772" s="50"/>
      <c r="C3772" s="50"/>
      <c r="D3772" s="50"/>
      <c r="E3772" s="205"/>
      <c r="F3772" s="681">
        <v>43204</v>
      </c>
      <c r="G3772" s="682" t="s">
        <v>1222</v>
      </c>
      <c r="H3772" s="1071">
        <v>450</v>
      </c>
      <c r="I3772" s="454">
        <f>H3772*0.75%</f>
        <v>3.375</v>
      </c>
      <c r="J3772" s="642"/>
      <c r="K3772" s="675"/>
      <c r="L3772" s="645"/>
      <c r="M3772" s="316"/>
    </row>
    <row r="3773" spans="2:14" ht="15.75" hidden="1" customHeight="1" outlineLevel="1">
      <c r="B3773" s="50"/>
      <c r="C3773" s="50"/>
      <c r="D3773" s="50"/>
      <c r="E3773" s="225"/>
      <c r="F3773" s="369">
        <v>43205</v>
      </c>
      <c r="G3773" s="358" t="s">
        <v>9612</v>
      </c>
      <c r="H3773" s="690">
        <v>1303</v>
      </c>
      <c r="I3773" s="2"/>
      <c r="J3773" s="642"/>
      <c r="K3773" s="675"/>
      <c r="L3773" s="645"/>
      <c r="M3773" s="316"/>
    </row>
    <row r="3774" spans="2:14" ht="15.75" hidden="1" customHeight="1" outlineLevel="1">
      <c r="B3774" s="50"/>
      <c r="C3774" s="50"/>
      <c r="D3774" s="50"/>
      <c r="E3774" s="225"/>
      <c r="F3774" s="369">
        <v>43205</v>
      </c>
      <c r="G3774" s="358" t="s">
        <v>9613</v>
      </c>
      <c r="H3774" s="690">
        <v>420</v>
      </c>
      <c r="I3774" s="2"/>
      <c r="J3774" s="642"/>
      <c r="K3774" s="675"/>
      <c r="L3774" s="645"/>
      <c r="M3774" s="316"/>
    </row>
    <row r="3775" spans="2:14" ht="15.75" hidden="1" customHeight="1" outlineLevel="1">
      <c r="B3775" s="50"/>
      <c r="C3775" s="50"/>
      <c r="D3775" s="50"/>
      <c r="E3775" s="225"/>
      <c r="F3775" s="369">
        <v>43205</v>
      </c>
      <c r="G3775" s="358" t="s">
        <v>9614</v>
      </c>
      <c r="H3775" s="690">
        <v>245</v>
      </c>
      <c r="I3775" s="2"/>
      <c r="J3775" s="642"/>
      <c r="K3775" s="675"/>
      <c r="L3775" s="645"/>
      <c r="M3775" s="316"/>
    </row>
    <row r="3776" spans="2:14" hidden="1" outlineLevel="1">
      <c r="B3776" s="50"/>
      <c r="C3776" s="50"/>
      <c r="D3776" s="50"/>
      <c r="E3776" s="225"/>
      <c r="F3776" s="1684">
        <v>43207</v>
      </c>
      <c r="G3776" s="1687" t="s">
        <v>9615</v>
      </c>
      <c r="H3776" s="1685">
        <v>380</v>
      </c>
      <c r="I3776" s="2"/>
      <c r="J3776" s="642"/>
      <c r="K3776" s="675"/>
      <c r="L3776" s="645"/>
      <c r="M3776" s="316"/>
    </row>
    <row r="3777" spans="2:15" ht="15" hidden="1" customHeight="1" outlineLevel="1">
      <c r="B3777" s="50"/>
      <c r="C3777" s="50"/>
      <c r="D3777" s="50"/>
      <c r="E3777" s="225"/>
      <c r="F3777" s="1684">
        <v>43207</v>
      </c>
      <c r="G3777" s="1687" t="s">
        <v>9616</v>
      </c>
      <c r="H3777" s="1685">
        <v>127.48</v>
      </c>
      <c r="I3777" s="2"/>
      <c r="J3777" s="642"/>
      <c r="K3777" s="675"/>
      <c r="L3777" s="645"/>
      <c r="M3777" s="316"/>
    </row>
    <row r="3778" spans="2:15" hidden="1" outlineLevel="1">
      <c r="B3778" s="50"/>
      <c r="C3778" s="50"/>
      <c r="D3778" s="50"/>
      <c r="E3778" s="225"/>
      <c r="F3778" s="681">
        <v>43207</v>
      </c>
      <c r="G3778" s="724" t="s">
        <v>3997</v>
      </c>
      <c r="H3778" s="645">
        <v>800</v>
      </c>
      <c r="I3778" s="454">
        <f>H3778*0.75%</f>
        <v>6</v>
      </c>
      <c r="J3778" s="642"/>
      <c r="K3778" s="675"/>
      <c r="L3778" s="645"/>
      <c r="M3778" s="316"/>
    </row>
    <row r="3779" spans="2:15" ht="15" hidden="1" customHeight="1" outlineLevel="1">
      <c r="B3779" s="50"/>
      <c r="C3779" s="50"/>
      <c r="D3779" s="50"/>
      <c r="E3779" s="225"/>
      <c r="F3779" s="327">
        <v>43207</v>
      </c>
      <c r="G3779" s="378" t="s">
        <v>9630</v>
      </c>
      <c r="H3779" s="540">
        <v>1794.12</v>
      </c>
      <c r="I3779" s="2"/>
      <c r="J3779" s="642"/>
      <c r="K3779" s="675"/>
      <c r="L3779" s="645"/>
      <c r="M3779" s="316"/>
    </row>
    <row r="3780" spans="2:15" ht="15" hidden="1" customHeight="1" outlineLevel="1">
      <c r="B3780" s="50"/>
      <c r="C3780" s="50"/>
      <c r="D3780" s="50"/>
      <c r="F3780" s="646"/>
      <c r="G3780" s="684"/>
      <c r="H3780" s="657"/>
      <c r="I3780" s="2"/>
      <c r="J3780" s="319"/>
      <c r="K3780" s="319"/>
      <c r="L3780" s="319"/>
      <c r="M3780" s="50"/>
    </row>
    <row r="3781" spans="2:15" ht="15" hidden="1" customHeight="1" outlineLevel="1">
      <c r="B3781" s="83"/>
      <c r="C3781" s="83" t="s">
        <v>195</v>
      </c>
      <c r="D3781" s="84">
        <f>SUM(D3757:D3779)</f>
        <v>550</v>
      </c>
      <c r="F3781" s="311"/>
      <c r="G3781" s="538" t="s">
        <v>195</v>
      </c>
      <c r="H3781" s="57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9517</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27">
        <f>E3739</f>
        <v>713</v>
      </c>
      <c r="C3785" s="227">
        <v>376</v>
      </c>
      <c r="D3785" s="227">
        <f>D3781</f>
        <v>550</v>
      </c>
      <c r="E3785" s="227">
        <f>B3785+C3785-D3785</f>
        <v>539</v>
      </c>
      <c r="H3785" s="13"/>
      <c r="I3785" s="13"/>
      <c r="L3785" s="13"/>
    </row>
    <row r="3786" spans="2:15" ht="15" hidden="1" customHeight="1" outlineLevel="1">
      <c r="G3786" s="630" t="s">
        <v>4080</v>
      </c>
      <c r="H3786" s="631">
        <f>H3769</f>
        <v>349</v>
      </c>
      <c r="L3786" s="2"/>
      <c r="M3786" s="2"/>
    </row>
    <row r="3787" spans="2:15" ht="15" hidden="1" customHeight="1" outlineLevel="1">
      <c r="G3787" s="300" t="s">
        <v>7263</v>
      </c>
      <c r="H3787" s="632">
        <v>0</v>
      </c>
      <c r="L3787" s="2"/>
      <c r="M3787" s="2"/>
    </row>
    <row r="3788" spans="2:15" ht="15" hidden="1" customHeight="1" outlineLevel="1">
      <c r="G3788" s="300" t="s">
        <v>4081</v>
      </c>
      <c r="H3788" s="632">
        <f>H3764+H3767+H3768</f>
        <v>1870</v>
      </c>
    </row>
    <row r="3789" spans="2:15" ht="15" hidden="1" customHeight="1" outlineLevel="1">
      <c r="B3789" s="200"/>
      <c r="G3789" s="696" t="s">
        <v>3905</v>
      </c>
      <c r="H3789" s="701">
        <v>0</v>
      </c>
      <c r="L3789" s="2"/>
    </row>
    <row r="3790" spans="2:15" ht="15" hidden="1" customHeight="1" outlineLevel="1">
      <c r="B3790" s="200"/>
      <c r="C3790" s="192" t="s">
        <v>9051</v>
      </c>
      <c r="G3790" s="1205" t="s">
        <v>18</v>
      </c>
      <c r="H3790" s="983">
        <f>H3776+H3777</f>
        <v>507.48</v>
      </c>
      <c r="L3790" s="2"/>
    </row>
    <row r="3791" spans="2:15" ht="15" hidden="1" customHeight="1" outlineLevel="1">
      <c r="B3791" s="200"/>
      <c r="G3791" s="978" t="s">
        <v>5497</v>
      </c>
      <c r="H3791" s="979">
        <f>H3763</f>
        <v>2312</v>
      </c>
    </row>
    <row r="3792" spans="2:15" ht="15" hidden="1" customHeight="1" outlineLevel="1">
      <c r="G3792" s="640" t="s">
        <v>132</v>
      </c>
      <c r="H3792" s="641">
        <f>H3772+H3778</f>
        <v>1250</v>
      </c>
    </row>
    <row r="3793" spans="2:16" ht="15" hidden="1" customHeight="1" outlineLevel="1">
      <c r="G3793" s="204" t="s">
        <v>4287</v>
      </c>
      <c r="H3793" s="225">
        <f>H3758+H3759+H3760+H3761+H3779</f>
        <v>7047.56</v>
      </c>
    </row>
    <row r="3794" spans="2:16" ht="15" hidden="1" customHeight="1" outlineLevel="1">
      <c r="G3794" s="659" t="s">
        <v>48</v>
      </c>
      <c r="H3794" s="660">
        <f>H3771</f>
        <v>473</v>
      </c>
      <c r="I3794" s="2"/>
    </row>
    <row r="3795" spans="2:16" ht="15" hidden="1" customHeight="1" outlineLevel="1">
      <c r="G3795" s="236" t="s">
        <v>2625</v>
      </c>
      <c r="H3795" s="1059">
        <v>0</v>
      </c>
      <c r="I3795" s="2"/>
    </row>
    <row r="3796" spans="2:16" ht="15" hidden="1" customHeight="1" outlineLevel="1">
      <c r="G3796" s="182" t="s">
        <v>4424</v>
      </c>
      <c r="H3796" s="210">
        <f>H3757+H3765+H3766+H3770+H3773+H3774+H3775</f>
        <v>3785</v>
      </c>
      <c r="I3796" s="2"/>
    </row>
    <row r="3797" spans="2:16" ht="15" hidden="1" customHeight="1" outlineLevel="1">
      <c r="G3797" s="1068" t="s">
        <v>5935</v>
      </c>
      <c r="H3797" s="210">
        <v>0</v>
      </c>
      <c r="I3797" s="2"/>
    </row>
    <row r="3798" spans="2:16" ht="15" hidden="1" customHeight="1" outlineLevel="1">
      <c r="G3798" s="1068" t="s">
        <v>9583</v>
      </c>
      <c r="H3798" s="210">
        <f>H3762</f>
        <v>34587.949999999997</v>
      </c>
      <c r="I3798" s="2"/>
    </row>
    <row r="3799" spans="2:16" ht="15" hidden="1" customHeight="1" outlineLevel="1">
      <c r="G3799" s="654" t="s">
        <v>5126</v>
      </c>
      <c r="H3799" s="655">
        <f>H3779</f>
        <v>1794.12</v>
      </c>
    </row>
    <row r="3800" spans="2:16" ht="15" hidden="1" customHeight="1" outlineLevel="1">
      <c r="H3800" s="2">
        <f>SUM(H3786:H3799)</f>
        <v>53976.11</v>
      </c>
      <c r="I3800" s="2"/>
      <c r="J3800" s="13"/>
    </row>
    <row r="3801" spans="2:16" collapsed="1"/>
    <row r="3802" spans="2:16">
      <c r="B3802" s="2475" t="s">
        <v>9631</v>
      </c>
      <c r="C3802" s="2475"/>
      <c r="D3802" s="2475"/>
      <c r="E3802" s="2475"/>
      <c r="F3802" s="2475"/>
      <c r="G3802" s="2475"/>
      <c r="H3802" s="2475"/>
      <c r="I3802" s="2475"/>
      <c r="J3802" s="2475"/>
      <c r="K3802" s="2475"/>
      <c r="L3802" s="2475"/>
      <c r="M3802" s="2475"/>
    </row>
    <row r="3803" spans="2:16" ht="15" hidden="1" customHeight="1" outlineLevel="1">
      <c r="B3803" s="268" t="s">
        <v>115</v>
      </c>
      <c r="C3803" s="997" t="s">
        <v>2650</v>
      </c>
      <c r="D3803" s="268" t="s">
        <v>2651</v>
      </c>
      <c r="F3803" s="2476" t="s">
        <v>1007</v>
      </c>
      <c r="G3803" s="2476"/>
      <c r="H3803" s="2476"/>
      <c r="J3803" s="2474" t="s">
        <v>1026</v>
      </c>
      <c r="K3803" s="2474"/>
      <c r="L3803" s="2474"/>
      <c r="M3803" s="105"/>
    </row>
    <row r="3804" spans="2:16" ht="15" hidden="1" customHeight="1" outlineLevel="1">
      <c r="B3804" s="681"/>
      <c r="C3804" s="682"/>
      <c r="D3804" s="1071"/>
      <c r="F3804" s="1019">
        <v>43211</v>
      </c>
      <c r="G3804" s="1548" t="s">
        <v>9632</v>
      </c>
      <c r="H3804" s="1020">
        <v>2000</v>
      </c>
      <c r="J3804" s="627" t="s">
        <v>115</v>
      </c>
      <c r="K3804" s="104" t="s">
        <v>116</v>
      </c>
      <c r="L3804" s="899" t="s">
        <v>4</v>
      </c>
      <c r="M3804" s="105"/>
      <c r="N3804" s="842"/>
      <c r="O3804" s="1686"/>
      <c r="P3804" s="1686"/>
    </row>
    <row r="3805" spans="2:16" ht="15" hidden="1" customHeight="1" outlineLevel="1">
      <c r="B3805" s="681"/>
      <c r="C3805" s="682"/>
      <c r="D3805" s="1071"/>
      <c r="E3805" s="86"/>
      <c r="F3805" s="1677">
        <v>43211</v>
      </c>
      <c r="G3805" s="1678" t="s">
        <v>9635</v>
      </c>
      <c r="H3805" s="1679">
        <v>600</v>
      </c>
      <c r="I3805" s="1681"/>
      <c r="J3805" s="327">
        <v>43220</v>
      </c>
      <c r="K3805" s="378" t="s">
        <v>2197</v>
      </c>
      <c r="L3805" s="540">
        <v>1110</v>
      </c>
      <c r="M3805" s="316"/>
      <c r="N3805" s="86"/>
    </row>
    <row r="3806" spans="2:16" ht="15" hidden="1" customHeight="1" outlineLevel="1">
      <c r="B3806" s="50"/>
      <c r="C3806" s="50"/>
      <c r="D3806" s="50"/>
      <c r="F3806" s="369">
        <v>43212</v>
      </c>
      <c r="G3806" s="358" t="s">
        <v>9633</v>
      </c>
      <c r="H3806" s="690">
        <v>467</v>
      </c>
      <c r="I3806" s="1681"/>
      <c r="J3806" s="681">
        <v>43227</v>
      </c>
      <c r="K3806" s="682" t="s">
        <v>9699</v>
      </c>
      <c r="L3806" s="1779">
        <v>1.88</v>
      </c>
      <c r="M3806" s="316"/>
      <c r="N3806" s="86"/>
    </row>
    <row r="3807" spans="2:16" ht="15" hidden="1" customHeight="1" outlineLevel="1">
      <c r="B3807" s="50"/>
      <c r="C3807" s="50"/>
      <c r="D3807" s="50"/>
      <c r="F3807" s="1677">
        <v>43212</v>
      </c>
      <c r="G3807" s="1678" t="s">
        <v>9634</v>
      </c>
      <c r="H3807" s="1679">
        <v>809</v>
      </c>
      <c r="J3807" s="681">
        <v>43227</v>
      </c>
      <c r="K3807" s="682" t="s">
        <v>9699</v>
      </c>
      <c r="L3807" s="1779">
        <v>2.25</v>
      </c>
      <c r="M3807" s="316"/>
      <c r="N3807" s="86"/>
    </row>
    <row r="3808" spans="2:16" ht="15" hidden="1" customHeight="1" outlineLevel="1">
      <c r="B3808" s="50"/>
      <c r="C3808" s="50"/>
      <c r="D3808" s="50"/>
      <c r="F3808" s="1677">
        <v>43213</v>
      </c>
      <c r="G3808" s="1678" t="s">
        <v>8654</v>
      </c>
      <c r="H3808" s="1679">
        <v>927</v>
      </c>
      <c r="I3808" s="632"/>
      <c r="J3808" s="832">
        <v>43250</v>
      </c>
      <c r="K3808" s="938" t="s">
        <v>8997</v>
      </c>
      <c r="L3808" s="867">
        <v>50683.57</v>
      </c>
      <c r="M3808" s="316"/>
      <c r="N3808" s="86"/>
    </row>
    <row r="3809" spans="2:14" hidden="1" outlineLevel="1">
      <c r="B3809" s="50"/>
      <c r="C3809" s="50"/>
      <c r="D3809" s="50"/>
      <c r="F3809" s="1677">
        <v>43213</v>
      </c>
      <c r="G3809" s="1678" t="s">
        <v>1132</v>
      </c>
      <c r="H3809" s="1679">
        <v>743</v>
      </c>
      <c r="I3809" s="2"/>
      <c r="J3809" s="369"/>
      <c r="K3809" s="358"/>
      <c r="L3809" s="690"/>
      <c r="M3809" s="316"/>
      <c r="N3809" s="86"/>
    </row>
    <row r="3810" spans="2:14" hidden="1" outlineLevel="1">
      <c r="B3810" s="50"/>
      <c r="C3810" s="50"/>
      <c r="D3810" s="50"/>
      <c r="F3810" s="1677">
        <v>43213</v>
      </c>
      <c r="G3810" s="1678" t="s">
        <v>1254</v>
      </c>
      <c r="H3810" s="1679">
        <v>824</v>
      </c>
      <c r="I3810" s="2"/>
      <c r="J3810" s="661"/>
      <c r="K3810" s="1051"/>
      <c r="L3810" s="762"/>
      <c r="M3810" s="316"/>
    </row>
    <row r="3811" spans="2:14" hidden="1" outlineLevel="1">
      <c r="B3811" s="50"/>
      <c r="C3811" s="50"/>
      <c r="D3811" s="50"/>
      <c r="F3811" s="369">
        <v>43213</v>
      </c>
      <c r="G3811" s="358" t="s">
        <v>9647</v>
      </c>
      <c r="H3811" s="690">
        <v>235</v>
      </c>
      <c r="I3811" s="2"/>
      <c r="J3811" s="681"/>
      <c r="K3811" s="682"/>
      <c r="L3811" s="1071"/>
      <c r="M3811" s="316"/>
    </row>
    <row r="3812" spans="2:14" hidden="1" outlineLevel="1">
      <c r="B3812" s="50"/>
      <c r="C3812" s="50"/>
      <c r="D3812" s="50"/>
      <c r="E3812" s="205"/>
      <c r="F3812" s="369">
        <v>43214</v>
      </c>
      <c r="G3812" s="358" t="s">
        <v>2796</v>
      </c>
      <c r="H3812" s="690">
        <v>650</v>
      </c>
      <c r="I3812" s="2"/>
      <c r="J3812" s="642"/>
      <c r="K3812" s="675"/>
      <c r="L3812" s="645"/>
      <c r="M3812" s="316"/>
    </row>
    <row r="3813" spans="2:14" hidden="1" outlineLevel="1">
      <c r="B3813" s="50"/>
      <c r="C3813" s="50"/>
      <c r="D3813" s="50"/>
      <c r="E3813" s="215"/>
      <c r="F3813" s="1677">
        <v>43215</v>
      </c>
      <c r="G3813" s="1678" t="s">
        <v>975</v>
      </c>
      <c r="H3813" s="1679">
        <v>35329</v>
      </c>
      <c r="I3813" s="2"/>
      <c r="J3813" s="642"/>
      <c r="K3813" s="675"/>
      <c r="L3813" s="645"/>
      <c r="M3813" s="316"/>
    </row>
    <row r="3814" spans="2:14" hidden="1" outlineLevel="1">
      <c r="B3814" s="50"/>
      <c r="C3814" s="50"/>
      <c r="D3814" s="50"/>
      <c r="E3814" s="215"/>
      <c r="F3814" s="505">
        <v>43216</v>
      </c>
      <c r="G3814" s="686" t="s">
        <v>9119</v>
      </c>
      <c r="H3814" s="541">
        <v>430.7</v>
      </c>
      <c r="I3814" s="2"/>
      <c r="J3814" s="642"/>
      <c r="K3814" s="675"/>
      <c r="L3814" s="645"/>
      <c r="M3814" s="316"/>
    </row>
    <row r="3815" spans="2:14" hidden="1" outlineLevel="1">
      <c r="B3815" s="50"/>
      <c r="C3815" s="50"/>
      <c r="D3815" s="50"/>
      <c r="E3815" s="215"/>
      <c r="F3815" s="505">
        <v>43216</v>
      </c>
      <c r="G3815" s="686" t="s">
        <v>9120</v>
      </c>
      <c r="H3815" s="541">
        <v>352.82</v>
      </c>
      <c r="I3815" s="2"/>
      <c r="J3815" s="642"/>
      <c r="K3815" s="675"/>
      <c r="L3815" s="645"/>
      <c r="M3815" s="316"/>
    </row>
    <row r="3816" spans="2:14" hidden="1" outlineLevel="1">
      <c r="B3816" s="50"/>
      <c r="C3816" s="50"/>
      <c r="D3816" s="50"/>
      <c r="E3816" s="215"/>
      <c r="F3816" s="505">
        <v>43216</v>
      </c>
      <c r="G3816" s="686" t="s">
        <v>9650</v>
      </c>
      <c r="H3816" s="541">
        <v>349</v>
      </c>
      <c r="I3816" s="2"/>
      <c r="J3816" s="642"/>
      <c r="K3816" s="675"/>
      <c r="L3816" s="645"/>
      <c r="M3816" s="316"/>
    </row>
    <row r="3817" spans="2:14" hidden="1" outlineLevel="1">
      <c r="B3817" s="50"/>
      <c r="C3817" s="50"/>
      <c r="D3817" s="50"/>
      <c r="E3817" s="2"/>
      <c r="F3817" s="505">
        <v>43216</v>
      </c>
      <c r="G3817" s="686" t="s">
        <v>9651</v>
      </c>
      <c r="H3817" s="541">
        <v>349</v>
      </c>
      <c r="I3817" s="2"/>
      <c r="J3817" s="642"/>
      <c r="K3817" s="675"/>
      <c r="L3817" s="645"/>
      <c r="M3817" s="316"/>
    </row>
    <row r="3818" spans="2:14" hidden="1" outlineLevel="1">
      <c r="B3818" s="50"/>
      <c r="C3818" s="50"/>
      <c r="D3818" s="50"/>
      <c r="E3818" s="1166"/>
      <c r="F3818" s="505">
        <v>43216</v>
      </c>
      <c r="G3818" s="686" t="s">
        <v>9652</v>
      </c>
      <c r="H3818" s="541">
        <v>349</v>
      </c>
      <c r="I3818" s="2"/>
      <c r="J3818" s="642"/>
      <c r="K3818" s="675"/>
      <c r="L3818" s="645"/>
      <c r="M3818" s="316"/>
    </row>
    <row r="3819" spans="2:14" hidden="1" outlineLevel="1">
      <c r="B3819" s="50"/>
      <c r="C3819" s="50"/>
      <c r="D3819" s="50"/>
      <c r="E3819" s="205"/>
      <c r="F3819" s="369">
        <v>43224</v>
      </c>
      <c r="G3819" s="358" t="s">
        <v>9675</v>
      </c>
      <c r="H3819" s="690">
        <v>202</v>
      </c>
      <c r="I3819" s="2"/>
      <c r="J3819" s="642"/>
      <c r="K3819" s="675"/>
      <c r="L3819" s="645"/>
      <c r="M3819" s="316"/>
    </row>
    <row r="3820" spans="2:14" ht="15.75" hidden="1" customHeight="1" outlineLevel="1">
      <c r="B3820" s="50"/>
      <c r="C3820" s="50"/>
      <c r="D3820" s="50"/>
      <c r="E3820" s="225"/>
      <c r="F3820" s="369">
        <v>43224</v>
      </c>
      <c r="G3820" s="358" t="s">
        <v>9675</v>
      </c>
      <c r="H3820" s="690">
        <v>139</v>
      </c>
      <c r="I3820" s="2"/>
      <c r="J3820" s="642"/>
      <c r="K3820" s="675"/>
      <c r="L3820" s="645"/>
      <c r="M3820" s="316"/>
    </row>
    <row r="3821" spans="2:14" ht="15.75" hidden="1" customHeight="1" outlineLevel="1">
      <c r="B3821" s="50"/>
      <c r="C3821" s="50"/>
      <c r="D3821" s="50"/>
      <c r="E3821" s="225"/>
      <c r="F3821" s="369">
        <v>43225</v>
      </c>
      <c r="G3821" s="358" t="s">
        <v>8032</v>
      </c>
      <c r="H3821" s="690">
        <v>462</v>
      </c>
      <c r="I3821" s="2"/>
      <c r="J3821" s="642"/>
      <c r="K3821" s="675"/>
      <c r="L3821" s="645"/>
      <c r="M3821" s="316"/>
    </row>
    <row r="3822" spans="2:14" ht="15.75" hidden="1" customHeight="1" outlineLevel="1">
      <c r="B3822" s="50"/>
      <c r="C3822" s="50"/>
      <c r="D3822" s="50"/>
      <c r="E3822" s="225"/>
      <c r="F3822" s="681">
        <v>43226</v>
      </c>
      <c r="G3822" s="682" t="s">
        <v>1222</v>
      </c>
      <c r="H3822" s="1071">
        <v>800</v>
      </c>
      <c r="I3822" s="454">
        <f>H3822*0.75%</f>
        <v>6</v>
      </c>
      <c r="J3822" s="642"/>
      <c r="K3822" s="675"/>
      <c r="L3822" s="645"/>
      <c r="M3822" s="316"/>
    </row>
    <row r="3823" spans="2:14" hidden="1" outlineLevel="1">
      <c r="B3823" s="50"/>
      <c r="C3823" s="50"/>
      <c r="D3823" s="50"/>
      <c r="E3823" s="225"/>
      <c r="F3823" s="369">
        <v>1110</v>
      </c>
      <c r="G3823" s="358" t="s">
        <v>9475</v>
      </c>
      <c r="H3823" s="690">
        <v>186</v>
      </c>
      <c r="I3823" s="2"/>
      <c r="J3823" s="642"/>
      <c r="K3823" s="675"/>
      <c r="L3823" s="645"/>
      <c r="M3823" s="316"/>
    </row>
    <row r="3824" spans="2:14" ht="15" hidden="1" customHeight="1" outlineLevel="1">
      <c r="B3824" s="50"/>
      <c r="C3824" s="50"/>
      <c r="D3824" s="50"/>
      <c r="E3824" s="225"/>
      <c r="F3824" s="369">
        <v>43228</v>
      </c>
      <c r="G3824" s="358" t="s">
        <v>2796</v>
      </c>
      <c r="H3824" s="690">
        <v>125</v>
      </c>
      <c r="I3824" s="2"/>
      <c r="J3824" s="642"/>
      <c r="K3824" s="675"/>
      <c r="L3824" s="645"/>
      <c r="M3824" s="316"/>
    </row>
    <row r="3825" spans="2:15" hidden="1" outlineLevel="1">
      <c r="B3825" s="50"/>
      <c r="C3825" s="50"/>
      <c r="D3825" s="50"/>
      <c r="E3825" s="225"/>
      <c r="F3825" s="369">
        <v>43229</v>
      </c>
      <c r="G3825" s="358" t="s">
        <v>9647</v>
      </c>
      <c r="H3825" s="690">
        <v>205</v>
      </c>
      <c r="I3825" s="2"/>
      <c r="J3825" s="642"/>
      <c r="K3825" s="675"/>
      <c r="L3825" s="645"/>
      <c r="M3825" s="316"/>
    </row>
    <row r="3826" spans="2:15" ht="15" hidden="1" customHeight="1" outlineLevel="1">
      <c r="B3826" s="50"/>
      <c r="C3826" s="50"/>
      <c r="D3826" s="50"/>
      <c r="E3826" s="225"/>
      <c r="F3826" s="1677">
        <v>43231</v>
      </c>
      <c r="G3826" s="1678" t="s">
        <v>99</v>
      </c>
      <c r="H3826" s="1679">
        <v>334.18</v>
      </c>
      <c r="I3826" s="2"/>
      <c r="J3826" s="642"/>
      <c r="K3826" s="675"/>
      <c r="L3826" s="645"/>
      <c r="M3826" s="316"/>
    </row>
    <row r="3827" spans="2:15" hidden="1" outlineLevel="1">
      <c r="B3827" s="50"/>
      <c r="C3827" s="50"/>
      <c r="D3827" s="50"/>
      <c r="E3827" s="225"/>
      <c r="F3827" s="369">
        <v>43232</v>
      </c>
      <c r="G3827" s="358" t="s">
        <v>9690</v>
      </c>
      <c r="H3827" s="690">
        <v>625</v>
      </c>
      <c r="I3827" s="2"/>
      <c r="J3827" s="642"/>
      <c r="K3827" s="675"/>
      <c r="L3827" s="645"/>
      <c r="M3827" s="105"/>
    </row>
    <row r="3828" spans="2:15" ht="15.75" hidden="1" customHeight="1" outlineLevel="1">
      <c r="B3828" s="50"/>
      <c r="C3828" s="50"/>
      <c r="D3828" s="50"/>
      <c r="E3828" s="225"/>
      <c r="F3828" s="661">
        <v>43233</v>
      </c>
      <c r="G3828" s="662" t="s">
        <v>7380</v>
      </c>
      <c r="H3828" s="762">
        <v>371</v>
      </c>
      <c r="I3828" s="2"/>
      <c r="J3828" s="642"/>
      <c r="K3828" s="675"/>
      <c r="L3828" s="645"/>
      <c r="M3828" s="1003"/>
    </row>
    <row r="3829" spans="2:15" hidden="1" outlineLevel="1">
      <c r="B3829" s="50"/>
      <c r="C3829" s="50"/>
      <c r="D3829" s="50"/>
      <c r="E3829" s="225"/>
      <c r="F3829" s="369">
        <v>43237</v>
      </c>
      <c r="G3829" s="358" t="s">
        <v>9647</v>
      </c>
      <c r="H3829" s="690">
        <v>330</v>
      </c>
      <c r="I3829" s="2"/>
      <c r="J3829" s="642"/>
      <c r="K3829" s="675"/>
      <c r="L3829" s="645"/>
      <c r="M3829" s="1003"/>
    </row>
    <row r="3830" spans="2:15" ht="15.75" hidden="1" customHeight="1" outlineLevel="1">
      <c r="B3830" s="50"/>
      <c r="C3830" s="50"/>
      <c r="D3830" s="50"/>
      <c r="E3830" s="225"/>
      <c r="F3830" s="681">
        <v>43237</v>
      </c>
      <c r="G3830" s="682" t="s">
        <v>1222</v>
      </c>
      <c r="H3830" s="1071">
        <v>800</v>
      </c>
      <c r="I3830" s="454">
        <f>H3830*0.75%</f>
        <v>6</v>
      </c>
      <c r="J3830" s="642"/>
      <c r="K3830" s="675"/>
      <c r="L3830" s="645"/>
      <c r="M3830" s="1003"/>
    </row>
    <row r="3831" spans="2:15" ht="15.75" hidden="1" customHeight="1" outlineLevel="1">
      <c r="B3831" s="50"/>
      <c r="C3831" s="50"/>
      <c r="D3831" s="50"/>
      <c r="E3831" s="225"/>
      <c r="F3831" s="1677">
        <v>43239</v>
      </c>
      <c r="G3831" s="1678" t="s">
        <v>9710</v>
      </c>
      <c r="H3831" s="1679">
        <v>1147</v>
      </c>
      <c r="I3831" s="2"/>
      <c r="J3831" s="642"/>
      <c r="K3831" s="675"/>
      <c r="L3831" s="645"/>
      <c r="M3831" s="1003"/>
    </row>
    <row r="3832" spans="2:15" ht="15.75" hidden="1" customHeight="1" outlineLevel="1">
      <c r="B3832" s="50"/>
      <c r="C3832" s="50"/>
      <c r="D3832" s="50"/>
      <c r="E3832" s="225"/>
      <c r="F3832" s="1677">
        <v>43240</v>
      </c>
      <c r="G3832" s="1678" t="s">
        <v>8654</v>
      </c>
      <c r="H3832" s="1679">
        <v>1657</v>
      </c>
      <c r="I3832" s="2"/>
      <c r="J3832" s="642"/>
      <c r="K3832" s="675"/>
      <c r="L3832" s="645"/>
      <c r="M3832" s="1003"/>
    </row>
    <row r="3833" spans="2:15" ht="15" hidden="1" customHeight="1" outlineLevel="1">
      <c r="B3833" s="50"/>
      <c r="C3833" s="50"/>
      <c r="D3833" s="50"/>
      <c r="F3833" s="646"/>
      <c r="G3833" s="684"/>
      <c r="H3833" s="657"/>
      <c r="I3833" s="2"/>
      <c r="J3833" s="319"/>
      <c r="K3833" s="319"/>
      <c r="L3833" s="319"/>
      <c r="M3833" s="50"/>
    </row>
    <row r="3834" spans="2:15" ht="15" hidden="1" customHeight="1" outlineLevel="1">
      <c r="B3834" s="83"/>
      <c r="C3834" s="83" t="s">
        <v>195</v>
      </c>
      <c r="D3834" s="84">
        <f>SUM(D3804:D3829)</f>
        <v>0</v>
      </c>
      <c r="F3834" s="311"/>
      <c r="G3834" s="538" t="s">
        <v>195</v>
      </c>
      <c r="H3834" s="57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9680</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27">
        <f>E3785</f>
        <v>539</v>
      </c>
      <c r="C3838" s="227">
        <v>387</v>
      </c>
      <c r="D3838" s="227">
        <f>D3834</f>
        <v>0</v>
      </c>
      <c r="E3838" s="227">
        <f>B3838+C3838-D3838</f>
        <v>926</v>
      </c>
      <c r="H3838" s="13"/>
      <c r="I3838" s="13"/>
      <c r="L3838" s="13"/>
    </row>
    <row r="3839" spans="2:15" ht="15" hidden="1" customHeight="1" outlineLevel="1">
      <c r="G3839" s="630" t="s">
        <v>4080</v>
      </c>
      <c r="H3839" s="1698">
        <f>H3814+H3815+H3816+H3817+H3818</f>
        <v>1830.52</v>
      </c>
      <c r="L3839" s="2"/>
      <c r="M3839" s="2"/>
    </row>
    <row r="3840" spans="2:15" ht="15" hidden="1" customHeight="1" outlineLevel="1">
      <c r="G3840" s="300" t="s">
        <v>7263</v>
      </c>
      <c r="H3840" s="1699">
        <v>0</v>
      </c>
      <c r="L3840" s="2"/>
      <c r="M3840" s="2"/>
    </row>
    <row r="3841" spans="2:13" ht="15" hidden="1" customHeight="1" outlineLevel="1">
      <c r="G3841" s="300" t="s">
        <v>4081</v>
      </c>
      <c r="H3841" s="1699">
        <f>H3805+H3807+H3808+H3809+H3810+H3813+H3826+H3831+H3832</f>
        <v>42370.18</v>
      </c>
    </row>
    <row r="3842" spans="2:13" ht="15" hidden="1" customHeight="1" outlineLevel="1">
      <c r="B3842" s="200"/>
      <c r="G3842" s="696" t="s">
        <v>3905</v>
      </c>
      <c r="H3842" s="1700">
        <v>0</v>
      </c>
      <c r="L3842" s="2"/>
    </row>
    <row r="3843" spans="2:13" ht="15" hidden="1" customHeight="1" outlineLevel="1">
      <c r="B3843" s="200"/>
      <c r="C3843" s="192" t="s">
        <v>9051</v>
      </c>
      <c r="G3843" s="1205" t="s">
        <v>18</v>
      </c>
      <c r="H3843" s="1701">
        <v>0</v>
      </c>
      <c r="L3843" s="2"/>
    </row>
    <row r="3844" spans="2:13" ht="15" hidden="1" customHeight="1" outlineLevel="1">
      <c r="B3844" s="200"/>
      <c r="G3844" s="978" t="s">
        <v>5497</v>
      </c>
      <c r="H3844" s="1702">
        <v>0</v>
      </c>
    </row>
    <row r="3845" spans="2:13" ht="15" hidden="1" customHeight="1" outlineLevel="1">
      <c r="G3845" s="640" t="s">
        <v>132</v>
      </c>
      <c r="H3845" s="1703">
        <f>H3822+H3830</f>
        <v>1600</v>
      </c>
    </row>
    <row r="3846" spans="2:13" ht="15" hidden="1" customHeight="1" outlineLevel="1">
      <c r="G3846" s="204" t="s">
        <v>4287</v>
      </c>
      <c r="H3846" s="1704">
        <v>0</v>
      </c>
    </row>
    <row r="3847" spans="2:13" ht="15" hidden="1" customHeight="1" outlineLevel="1">
      <c r="G3847" s="659" t="s">
        <v>48</v>
      </c>
      <c r="H3847" s="1705">
        <f>H3828</f>
        <v>371</v>
      </c>
      <c r="I3847" s="2"/>
    </row>
    <row r="3848" spans="2:13" ht="15" hidden="1" customHeight="1" outlineLevel="1">
      <c r="G3848" s="236" t="s">
        <v>2625</v>
      </c>
      <c r="H3848" s="1706">
        <v>0</v>
      </c>
      <c r="I3848" s="2"/>
    </row>
    <row r="3849" spans="2:13" ht="15" hidden="1" customHeight="1" outlineLevel="1">
      <c r="G3849" s="182" t="s">
        <v>4424</v>
      </c>
      <c r="H3849" s="1707">
        <f>H3806+H3811+H3812+H3819+H3820+H3821+H3823+H3824+H3825+H3827+H3829</f>
        <v>3626</v>
      </c>
      <c r="I3849" s="2"/>
    </row>
    <row r="3850" spans="2:13" ht="15" hidden="1" customHeight="1" outlineLevel="1">
      <c r="G3850" s="1068" t="s">
        <v>5935</v>
      </c>
      <c r="H3850" s="1707">
        <v>0</v>
      </c>
      <c r="I3850" s="2"/>
    </row>
    <row r="3851" spans="2:13" ht="15" hidden="1" customHeight="1" outlineLevel="1">
      <c r="G3851" s="1068" t="s">
        <v>9583</v>
      </c>
      <c r="H3851" s="1707">
        <v>0</v>
      </c>
      <c r="I3851" s="2"/>
    </row>
    <row r="3852" spans="2:13" ht="15" hidden="1" customHeight="1" outlineLevel="1">
      <c r="G3852" s="654" t="s">
        <v>5126</v>
      </c>
      <c r="H3852" s="1708">
        <f>H3804</f>
        <v>2000</v>
      </c>
    </row>
    <row r="3853" spans="2:13" ht="15" hidden="1" customHeight="1" outlineLevel="1">
      <c r="H3853" s="2">
        <f>SUM(H3839:H3852)</f>
        <v>51797.7</v>
      </c>
      <c r="I3853" s="2"/>
      <c r="J3853" s="13"/>
    </row>
    <row r="3854" spans="2:13" collapsed="1"/>
    <row r="3855" spans="2:13">
      <c r="B3855" s="2475" t="s">
        <v>9713</v>
      </c>
      <c r="C3855" s="2475"/>
      <c r="D3855" s="2475"/>
      <c r="E3855" s="2475"/>
      <c r="F3855" s="2475"/>
      <c r="G3855" s="2475"/>
      <c r="H3855" s="2475"/>
      <c r="I3855" s="2475"/>
      <c r="J3855" s="2475"/>
      <c r="K3855" s="2475"/>
      <c r="L3855" s="2475"/>
      <c r="M3855" s="2475"/>
    </row>
    <row r="3856" spans="2:13" ht="15" hidden="1" customHeight="1" outlineLevel="1">
      <c r="B3856" s="268" t="s">
        <v>115</v>
      </c>
      <c r="C3856" s="997" t="s">
        <v>2650</v>
      </c>
      <c r="D3856" s="268" t="s">
        <v>2651</v>
      </c>
      <c r="F3856" s="2476" t="s">
        <v>1007</v>
      </c>
      <c r="G3856" s="2476"/>
      <c r="H3856" s="2476"/>
      <c r="J3856" s="2474" t="s">
        <v>1026</v>
      </c>
      <c r="K3856" s="2474"/>
      <c r="L3856" s="2474"/>
      <c r="M3856" s="105"/>
    </row>
    <row r="3857" spans="2:16" ht="15" hidden="1" customHeight="1" outlineLevel="1">
      <c r="B3857" s="681">
        <v>43269</v>
      </c>
      <c r="C3857" s="682" t="s">
        <v>9814</v>
      </c>
      <c r="D3857" s="1071">
        <v>300</v>
      </c>
      <c r="E3857" s="454">
        <f>D3857*0.75%</f>
        <v>2.25</v>
      </c>
      <c r="F3857" s="1677">
        <v>43242</v>
      </c>
      <c r="G3857" s="1678" t="s">
        <v>1173</v>
      </c>
      <c r="H3857" s="1679">
        <v>4784.08</v>
      </c>
      <c r="J3857" s="627" t="s">
        <v>115</v>
      </c>
      <c r="K3857" s="104" t="s">
        <v>116</v>
      </c>
      <c r="L3857" s="899" t="s">
        <v>4</v>
      </c>
      <c r="M3857" s="105"/>
      <c r="N3857" s="842"/>
      <c r="O3857" s="1709"/>
      <c r="P3857" s="1709"/>
    </row>
    <row r="3858" spans="2:16" ht="15" hidden="1" customHeight="1" outlineLevel="1">
      <c r="B3858" s="681">
        <v>43270</v>
      </c>
      <c r="C3858" s="682" t="s">
        <v>9814</v>
      </c>
      <c r="D3858" s="1071">
        <v>250</v>
      </c>
      <c r="E3858" s="454">
        <f>D3858*0.75%</f>
        <v>1.875</v>
      </c>
      <c r="F3858" s="369">
        <v>43242</v>
      </c>
      <c r="G3858" s="358" t="s">
        <v>9712</v>
      </c>
      <c r="H3858" s="690">
        <v>608</v>
      </c>
      <c r="I3858" s="1681"/>
      <c r="J3858" s="689">
        <v>43257</v>
      </c>
      <c r="K3858" s="528" t="s">
        <v>7952</v>
      </c>
      <c r="L3858" s="765">
        <v>19.5</v>
      </c>
      <c r="M3858" s="316"/>
      <c r="N3858" s="86"/>
    </row>
    <row r="3859" spans="2:16" ht="15" hidden="1" customHeight="1" outlineLevel="1">
      <c r="B3859" s="50"/>
      <c r="C3859" s="50"/>
      <c r="D3859" s="50"/>
      <c r="F3859" s="369">
        <v>43245</v>
      </c>
      <c r="G3859" s="358" t="s">
        <v>9724</v>
      </c>
      <c r="H3859" s="690">
        <v>140</v>
      </c>
      <c r="I3859" s="1681"/>
      <c r="J3859" s="689">
        <v>43262</v>
      </c>
      <c r="K3859" s="1758" t="s">
        <v>7952</v>
      </c>
      <c r="L3859" s="765">
        <v>3.38</v>
      </c>
      <c r="M3859" s="316"/>
      <c r="N3859" s="86"/>
    </row>
    <row r="3860" spans="2:16" ht="15" hidden="1" customHeight="1" outlineLevel="1">
      <c r="B3860" s="50"/>
      <c r="C3860" s="50"/>
      <c r="D3860" s="50"/>
      <c r="F3860" s="369">
        <v>43246</v>
      </c>
      <c r="G3860" s="358" t="s">
        <v>7745</v>
      </c>
      <c r="H3860" s="882">
        <v>404</v>
      </c>
      <c r="J3860" s="689">
        <v>43262</v>
      </c>
      <c r="K3860" s="1758" t="s">
        <v>7952</v>
      </c>
      <c r="L3860" s="765">
        <v>6</v>
      </c>
      <c r="M3860" s="316"/>
      <c r="N3860" s="86"/>
    </row>
    <row r="3861" spans="2:16" ht="15" hidden="1" customHeight="1" outlineLevel="1">
      <c r="B3861" s="50"/>
      <c r="C3861" s="50"/>
      <c r="D3861" s="50"/>
      <c r="F3861" s="681">
        <v>43246</v>
      </c>
      <c r="G3861" s="682" t="s">
        <v>1222</v>
      </c>
      <c r="H3861" s="1071">
        <v>2900.23</v>
      </c>
      <c r="I3861" s="454">
        <f>H3861*0.75%</f>
        <v>21.751725</v>
      </c>
      <c r="J3861" s="689">
        <v>43269</v>
      </c>
      <c r="K3861" s="528" t="s">
        <v>9823</v>
      </c>
      <c r="L3861" s="540">
        <v>1128.32</v>
      </c>
      <c r="M3861" s="316"/>
      <c r="N3861" s="86"/>
    </row>
    <row r="3862" spans="2:16" hidden="1" outlineLevel="1">
      <c r="B3862" s="50"/>
      <c r="C3862" s="50"/>
      <c r="D3862" s="50"/>
      <c r="F3862" s="369">
        <v>43247</v>
      </c>
      <c r="G3862" s="358" t="s">
        <v>9715</v>
      </c>
      <c r="H3862" s="690">
        <v>219</v>
      </c>
      <c r="I3862" s="2"/>
      <c r="J3862" s="689">
        <v>43269</v>
      </c>
      <c r="K3862" s="528" t="s">
        <v>9823</v>
      </c>
      <c r="L3862" s="540">
        <v>838.61</v>
      </c>
      <c r="M3862" s="316"/>
      <c r="N3862" s="86"/>
    </row>
    <row r="3863" spans="2:16" hidden="1" outlineLevel="1">
      <c r="B3863" s="50"/>
      <c r="C3863" s="50"/>
      <c r="D3863" s="50"/>
      <c r="F3863" s="681">
        <v>43249</v>
      </c>
      <c r="G3863" s="682" t="s">
        <v>9716</v>
      </c>
      <c r="H3863" s="1071">
        <v>750</v>
      </c>
      <c r="I3863" s="454">
        <f>H3863*0.75%</f>
        <v>5.625</v>
      </c>
      <c r="J3863" s="689">
        <v>43270</v>
      </c>
      <c r="K3863" s="1758" t="s">
        <v>8115</v>
      </c>
      <c r="L3863" s="765">
        <v>21.75</v>
      </c>
      <c r="M3863" s="316"/>
    </row>
    <row r="3864" spans="2:16" hidden="1" outlineLevel="1">
      <c r="B3864" s="50"/>
      <c r="C3864" s="50"/>
      <c r="D3864" s="50"/>
      <c r="F3864" s="505">
        <v>43249</v>
      </c>
      <c r="G3864" s="686" t="s">
        <v>9119</v>
      </c>
      <c r="H3864" s="541">
        <v>613.6</v>
      </c>
      <c r="I3864" s="2"/>
      <c r="J3864" s="689">
        <v>43270</v>
      </c>
      <c r="K3864" s="1758" t="s">
        <v>8115</v>
      </c>
      <c r="L3864" s="765">
        <v>5.63</v>
      </c>
      <c r="M3864" s="316"/>
    </row>
    <row r="3865" spans="2:16" hidden="1" outlineLevel="1">
      <c r="B3865" s="50"/>
      <c r="C3865" s="50"/>
      <c r="D3865" s="50"/>
      <c r="E3865" s="205"/>
      <c r="F3865" s="505">
        <v>43249</v>
      </c>
      <c r="G3865" s="686" t="s">
        <v>9120</v>
      </c>
      <c r="H3865" s="541">
        <v>364.62</v>
      </c>
      <c r="I3865" s="2"/>
      <c r="J3865" s="689">
        <v>43273</v>
      </c>
      <c r="K3865" s="1758" t="s">
        <v>8115</v>
      </c>
      <c r="L3865" s="765">
        <v>6</v>
      </c>
      <c r="M3865" s="316"/>
    </row>
    <row r="3866" spans="2:16" hidden="1" outlineLevel="1">
      <c r="B3866" s="50"/>
      <c r="C3866" s="50"/>
      <c r="D3866" s="50"/>
      <c r="E3866" s="215"/>
      <c r="F3866" s="369">
        <v>43256</v>
      </c>
      <c r="G3866" s="358" t="s">
        <v>549</v>
      </c>
      <c r="H3866" s="690">
        <v>771</v>
      </c>
      <c r="I3866" s="2"/>
      <c r="J3866" s="689">
        <v>43273</v>
      </c>
      <c r="K3866" s="1758" t="s">
        <v>8115</v>
      </c>
      <c r="L3866" s="765">
        <v>5.63</v>
      </c>
      <c r="M3866" s="316"/>
    </row>
    <row r="3867" spans="2:16" ht="30" hidden="1" outlineLevel="1">
      <c r="B3867" s="50"/>
      <c r="C3867" s="50"/>
      <c r="D3867" s="50"/>
      <c r="E3867" s="215"/>
      <c r="F3867" s="1677">
        <v>43256</v>
      </c>
      <c r="G3867" s="1678" t="s">
        <v>3990</v>
      </c>
      <c r="H3867" s="1679">
        <v>349</v>
      </c>
      <c r="I3867" s="2"/>
      <c r="J3867" s="811">
        <v>43277</v>
      </c>
      <c r="K3867" s="814" t="s">
        <v>5936</v>
      </c>
      <c r="L3867" s="905">
        <v>21956.71</v>
      </c>
      <c r="M3867" s="316"/>
    </row>
    <row r="3868" spans="2:16" hidden="1" outlineLevel="1">
      <c r="B3868" s="50"/>
      <c r="C3868" s="50"/>
      <c r="D3868" s="50"/>
      <c r="E3868" s="215"/>
      <c r="F3868" s="681">
        <v>43257</v>
      </c>
      <c r="G3868" s="682" t="s">
        <v>1222</v>
      </c>
      <c r="H3868" s="1071">
        <v>750</v>
      </c>
      <c r="I3868" s="454">
        <f>H3868*0.75%</f>
        <v>5.625</v>
      </c>
      <c r="J3868" s="642"/>
      <c r="K3868" s="675"/>
      <c r="L3868" s="645"/>
      <c r="M3868" s="316"/>
    </row>
    <row r="3869" spans="2:16" hidden="1" outlineLevel="1">
      <c r="B3869" s="50"/>
      <c r="C3869" s="50"/>
      <c r="D3869" s="50"/>
      <c r="E3869" s="215"/>
      <c r="F3869" s="1677">
        <v>43260</v>
      </c>
      <c r="G3869" s="1678" t="s">
        <v>9804</v>
      </c>
      <c r="H3869" s="1679">
        <v>7780</v>
      </c>
      <c r="I3869" s="2"/>
      <c r="J3869" s="642"/>
      <c r="K3869" s="675"/>
      <c r="L3869" s="645"/>
      <c r="M3869" s="316"/>
    </row>
    <row r="3870" spans="2:16" hidden="1" outlineLevel="1">
      <c r="B3870" s="50"/>
      <c r="C3870" s="50"/>
      <c r="D3870" s="50"/>
      <c r="E3870" s="2"/>
      <c r="F3870" s="1750">
        <v>43261</v>
      </c>
      <c r="G3870" s="1751" t="s">
        <v>9805</v>
      </c>
      <c r="H3870" s="1752">
        <v>2817</v>
      </c>
      <c r="I3870" s="2"/>
      <c r="J3870" s="642"/>
      <c r="K3870" s="675"/>
      <c r="L3870" s="645"/>
      <c r="M3870" s="316"/>
    </row>
    <row r="3871" spans="2:16" hidden="1" outlineLevel="1">
      <c r="B3871" s="50"/>
      <c r="C3871" s="50"/>
      <c r="D3871" s="50"/>
      <c r="E3871" s="1166"/>
      <c r="F3871" s="413">
        <v>43266</v>
      </c>
      <c r="G3871" s="1435" t="s">
        <v>8428</v>
      </c>
      <c r="H3871" s="1263">
        <v>432</v>
      </c>
      <c r="I3871" s="2"/>
      <c r="J3871" s="642"/>
      <c r="K3871" s="675"/>
      <c r="L3871" s="645"/>
      <c r="M3871" s="316"/>
    </row>
    <row r="3872" spans="2:16" hidden="1" outlineLevel="1">
      <c r="B3872" s="50"/>
      <c r="C3872" s="50"/>
      <c r="D3872" s="50"/>
      <c r="E3872" s="205"/>
      <c r="F3872" s="413">
        <v>43266</v>
      </c>
      <c r="G3872" s="1435" t="s">
        <v>8428</v>
      </c>
      <c r="H3872" s="1263">
        <v>159</v>
      </c>
      <c r="I3872" s="2"/>
      <c r="J3872" s="642"/>
      <c r="K3872" s="675"/>
      <c r="L3872" s="645"/>
      <c r="M3872" s="316"/>
    </row>
    <row r="3873" spans="2:15" ht="15.75" hidden="1" customHeight="1" outlineLevel="1">
      <c r="B3873" s="50"/>
      <c r="C3873" s="50"/>
      <c r="D3873" s="50"/>
      <c r="E3873" s="225"/>
      <c r="F3873" s="681">
        <v>43272</v>
      </c>
      <c r="G3873" s="682" t="s">
        <v>1222</v>
      </c>
      <c r="H3873" s="1071">
        <v>150</v>
      </c>
      <c r="I3873" s="454">
        <f>H3873*0.75%</f>
        <v>1.125</v>
      </c>
      <c r="J3873" s="642"/>
      <c r="K3873" s="675"/>
      <c r="L3873" s="645"/>
      <c r="M3873" s="316"/>
    </row>
    <row r="3874" spans="2:15" ht="15" hidden="1" customHeight="1" outlineLevel="1">
      <c r="B3874" s="50"/>
      <c r="C3874" s="50"/>
      <c r="D3874" s="50"/>
      <c r="F3874" s="646"/>
      <c r="G3874" s="684"/>
      <c r="H3874" s="657"/>
      <c r="I3874" s="2"/>
      <c r="J3874" s="319"/>
      <c r="K3874" s="319"/>
      <c r="L3874" s="319"/>
      <c r="M3874" s="50"/>
    </row>
    <row r="3875" spans="2:15" ht="15" hidden="1" customHeight="1" outlineLevel="1">
      <c r="B3875" s="83"/>
      <c r="C3875" s="83" t="s">
        <v>195</v>
      </c>
      <c r="D3875" s="84">
        <f>SUM(D3857:D3873)</f>
        <v>550</v>
      </c>
      <c r="F3875" s="311"/>
      <c r="G3875" s="538" t="s">
        <v>195</v>
      </c>
      <c r="H3875" s="57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9714</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27">
        <f>E3838</f>
        <v>926</v>
      </c>
      <c r="C3879" s="227">
        <v>349</v>
      </c>
      <c r="D3879" s="227">
        <f>D3875</f>
        <v>550</v>
      </c>
      <c r="E3879" s="227">
        <f>B3879+C3879-D3879</f>
        <v>725</v>
      </c>
      <c r="H3879" s="13"/>
      <c r="I3879" s="13"/>
      <c r="L3879" s="13"/>
    </row>
    <row r="3880" spans="2:15" ht="15" hidden="1" customHeight="1" outlineLevel="1">
      <c r="G3880" s="630" t="s">
        <v>4080</v>
      </c>
      <c r="H3880" s="1698">
        <f>H3864+H3865</f>
        <v>978.22</v>
      </c>
      <c r="L3880" s="2"/>
      <c r="M3880" s="2"/>
    </row>
    <row r="3881" spans="2:15" ht="15" hidden="1" customHeight="1" outlineLevel="1">
      <c r="G3881" s="300" t="s">
        <v>7263</v>
      </c>
      <c r="H3881" s="1699">
        <v>0</v>
      </c>
      <c r="L3881" s="2"/>
      <c r="M3881" s="2"/>
    </row>
    <row r="3882" spans="2:15" ht="15" hidden="1" customHeight="1" outlineLevel="1">
      <c r="G3882" s="300" t="s">
        <v>4081</v>
      </c>
      <c r="H3882" s="1699">
        <f>H3857+H3867+H3869</f>
        <v>12913.08</v>
      </c>
    </row>
    <row r="3883" spans="2:15" ht="15" hidden="1" customHeight="1" outlineLevel="1">
      <c r="B3883" s="200"/>
      <c r="G3883" s="696" t="s">
        <v>3905</v>
      </c>
      <c r="H3883" s="1700">
        <v>0</v>
      </c>
      <c r="L3883" s="2"/>
    </row>
    <row r="3884" spans="2:15" ht="15" hidden="1" customHeight="1" outlineLevel="1">
      <c r="B3884" s="200"/>
      <c r="C3884" s="192" t="s">
        <v>9051</v>
      </c>
      <c r="G3884" s="1205" t="s">
        <v>18</v>
      </c>
      <c r="H3884" s="1701">
        <f>H3871+H3872</f>
        <v>591</v>
      </c>
      <c r="L3884" s="2"/>
    </row>
    <row r="3885" spans="2:15" ht="15" hidden="1" customHeight="1" outlineLevel="1">
      <c r="B3885" s="200"/>
      <c r="G3885" s="978" t="s">
        <v>5497</v>
      </c>
      <c r="H3885" s="1702">
        <v>0</v>
      </c>
    </row>
    <row r="3886" spans="2:15" ht="15" hidden="1" customHeight="1" outlineLevel="1">
      <c r="G3886" s="640" t="s">
        <v>132</v>
      </c>
      <c r="H3886" s="1703">
        <f>H3861+H3863+H3868+H3873</f>
        <v>4550.2299999999996</v>
      </c>
    </row>
    <row r="3887" spans="2:15" ht="15" hidden="1" customHeight="1" outlineLevel="1">
      <c r="G3887" s="204" t="s">
        <v>4287</v>
      </c>
      <c r="H3887" s="1704">
        <v>0</v>
      </c>
    </row>
    <row r="3888" spans="2:15" ht="15" hidden="1" customHeight="1" outlineLevel="1">
      <c r="G3888" s="659" t="s">
        <v>48</v>
      </c>
      <c r="H3888" s="1705">
        <v>0</v>
      </c>
      <c r="I3888" s="2"/>
    </row>
    <row r="3889" spans="2:16" ht="15" hidden="1" customHeight="1" outlineLevel="1">
      <c r="G3889" s="236" t="s">
        <v>2625</v>
      </c>
      <c r="H3889" s="1706">
        <v>0</v>
      </c>
      <c r="I3889" s="2"/>
    </row>
    <row r="3890" spans="2:16" ht="15" hidden="1" customHeight="1" outlineLevel="1">
      <c r="G3890" s="182" t="s">
        <v>4424</v>
      </c>
      <c r="H3890" s="1707">
        <f>H3858+H3859+H3860+H3862+H3866</f>
        <v>2142</v>
      </c>
      <c r="I3890" s="2"/>
    </row>
    <row r="3891" spans="2:16" ht="15" hidden="1" customHeight="1" outlineLevel="1">
      <c r="G3891" s="1068" t="s">
        <v>5935</v>
      </c>
      <c r="H3891" s="1707">
        <v>0</v>
      </c>
      <c r="I3891" s="2"/>
    </row>
    <row r="3892" spans="2:16" ht="15" hidden="1" customHeight="1" outlineLevel="1">
      <c r="G3892" s="1068" t="s">
        <v>9583</v>
      </c>
      <c r="H3892" s="1707">
        <v>0</v>
      </c>
      <c r="I3892" s="2"/>
    </row>
    <row r="3893" spans="2:16" ht="15" hidden="1" customHeight="1" outlineLevel="1">
      <c r="G3893" s="654" t="s">
        <v>5126</v>
      </c>
      <c r="H3893" s="1708">
        <f>H3870</f>
        <v>2817</v>
      </c>
    </row>
    <row r="3894" spans="2:16" ht="15" hidden="1" customHeight="1" outlineLevel="1">
      <c r="H3894" s="2">
        <f>SUM(H3880:H3893)</f>
        <v>23991.53</v>
      </c>
      <c r="I3894" s="2"/>
      <c r="J3894" s="13"/>
    </row>
    <row r="3895" spans="2:16" collapsed="1"/>
    <row r="3896" spans="2:16">
      <c r="B3896" s="2475" t="s">
        <v>9816</v>
      </c>
      <c r="C3896" s="2475"/>
      <c r="D3896" s="2475"/>
      <c r="E3896" s="2475"/>
      <c r="F3896" s="2475"/>
      <c r="G3896" s="2475"/>
      <c r="H3896" s="2475"/>
      <c r="I3896" s="2475"/>
      <c r="J3896" s="2475"/>
      <c r="K3896" s="2475"/>
      <c r="L3896" s="2475"/>
      <c r="M3896" s="2475"/>
    </row>
    <row r="3897" spans="2:16" ht="15" hidden="1" customHeight="1" outlineLevel="1">
      <c r="B3897" s="268" t="s">
        <v>115</v>
      </c>
      <c r="C3897" s="997" t="s">
        <v>2650</v>
      </c>
      <c r="D3897" s="268" t="s">
        <v>2651</v>
      </c>
      <c r="F3897" s="2476" t="s">
        <v>1007</v>
      </c>
      <c r="G3897" s="2476"/>
      <c r="H3897" s="2476"/>
      <c r="J3897" s="2474" t="s">
        <v>1026</v>
      </c>
      <c r="K3897" s="2474"/>
      <c r="L3897" s="2474"/>
      <c r="M3897" s="105"/>
    </row>
    <row r="3898" spans="2:16" ht="15" hidden="1" customHeight="1" outlineLevel="1">
      <c r="B3898" s="681">
        <v>43290</v>
      </c>
      <c r="C3898" s="682" t="s">
        <v>9875</v>
      </c>
      <c r="D3898" s="1071">
        <v>250</v>
      </c>
      <c r="E3898" s="454">
        <f>D3898*0.75%</f>
        <v>1.875</v>
      </c>
      <c r="F3898" s="705">
        <v>43273</v>
      </c>
      <c r="G3898" s="662" t="s">
        <v>7380</v>
      </c>
      <c r="H3898" s="762">
        <v>303</v>
      </c>
      <c r="J3898" s="627" t="s">
        <v>115</v>
      </c>
      <c r="K3898" s="104" t="s">
        <v>116</v>
      </c>
      <c r="L3898" s="899" t="s">
        <v>4</v>
      </c>
      <c r="M3898" s="105"/>
      <c r="N3898" s="842"/>
      <c r="O3898" s="1757"/>
      <c r="P3898" s="1757"/>
    </row>
    <row r="3899" spans="2:16" ht="15" hidden="1" customHeight="1" outlineLevel="1">
      <c r="B3899" s="681"/>
      <c r="C3899" s="682"/>
      <c r="D3899" s="1071"/>
      <c r="E3899" s="86"/>
      <c r="F3899" s="369">
        <v>43274</v>
      </c>
      <c r="G3899" s="358" t="s">
        <v>9819</v>
      </c>
      <c r="H3899" s="690">
        <v>1176</v>
      </c>
      <c r="I3899" s="1681"/>
      <c r="J3899" s="689">
        <v>43281</v>
      </c>
      <c r="K3899" s="378" t="s">
        <v>7952</v>
      </c>
      <c r="L3899" s="765">
        <v>6</v>
      </c>
      <c r="M3899" s="316"/>
      <c r="N3899" s="86"/>
    </row>
    <row r="3900" spans="2:16" ht="15" hidden="1" customHeight="1" outlineLevel="1">
      <c r="B3900" s="50"/>
      <c r="C3900" s="50"/>
      <c r="D3900" s="50"/>
      <c r="F3900" s="369">
        <v>43274</v>
      </c>
      <c r="G3900" s="358" t="s">
        <v>9820</v>
      </c>
      <c r="H3900" s="690">
        <v>285</v>
      </c>
      <c r="I3900" s="1681"/>
      <c r="J3900" s="689">
        <v>43283</v>
      </c>
      <c r="K3900" s="378" t="s">
        <v>7952</v>
      </c>
      <c r="L3900" s="1207">
        <v>2.25</v>
      </c>
      <c r="M3900" s="316"/>
      <c r="N3900" s="86"/>
    </row>
    <row r="3901" spans="2:16" ht="15" hidden="1" customHeight="1" outlineLevel="1">
      <c r="B3901" s="50"/>
      <c r="C3901" s="50"/>
      <c r="D3901" s="50"/>
      <c r="F3901" s="681">
        <v>43277</v>
      </c>
      <c r="G3901" s="682" t="s">
        <v>3997</v>
      </c>
      <c r="H3901" s="1071">
        <v>750</v>
      </c>
      <c r="I3901" s="454">
        <f>H3901*0.75%</f>
        <v>5.625</v>
      </c>
      <c r="J3901" s="689">
        <v>43293</v>
      </c>
      <c r="K3901" s="785" t="s">
        <v>7952</v>
      </c>
      <c r="L3901" s="1207">
        <v>1.88</v>
      </c>
      <c r="M3901" s="316"/>
      <c r="N3901" s="86"/>
    </row>
    <row r="3902" spans="2:16" ht="15" hidden="1" customHeight="1" outlineLevel="1">
      <c r="B3902" s="50"/>
      <c r="C3902" s="50"/>
      <c r="D3902" s="50"/>
      <c r="F3902" s="369">
        <v>43280</v>
      </c>
      <c r="G3902" s="358" t="s">
        <v>9848</v>
      </c>
      <c r="H3902" s="690">
        <v>365</v>
      </c>
      <c r="I3902" s="632"/>
      <c r="J3902" s="689">
        <v>43293</v>
      </c>
      <c r="K3902" s="785" t="s">
        <v>7952</v>
      </c>
      <c r="L3902" s="1207">
        <v>1.1299999999999999</v>
      </c>
      <c r="M3902" s="316"/>
      <c r="N3902" s="86"/>
    </row>
    <row r="3903" spans="2:16" hidden="1" outlineLevel="1">
      <c r="B3903" s="50"/>
      <c r="C3903" s="50"/>
      <c r="D3903" s="50"/>
      <c r="F3903" s="505">
        <v>43280</v>
      </c>
      <c r="G3903" s="686" t="s">
        <v>8992</v>
      </c>
      <c r="H3903" s="541">
        <v>349</v>
      </c>
      <c r="I3903" s="2"/>
      <c r="J3903" s="689">
        <v>43294</v>
      </c>
      <c r="K3903" s="785" t="s">
        <v>7952</v>
      </c>
      <c r="L3903" s="1207">
        <v>5.63</v>
      </c>
      <c r="M3903" s="316"/>
      <c r="N3903" s="86"/>
    </row>
    <row r="3904" spans="2:16" ht="30" hidden="1" outlineLevel="1">
      <c r="B3904" s="50"/>
      <c r="C3904" s="50"/>
      <c r="D3904" s="50"/>
      <c r="F3904" s="505">
        <v>43280</v>
      </c>
      <c r="G3904" s="686" t="s">
        <v>8991</v>
      </c>
      <c r="H3904" s="541">
        <v>349</v>
      </c>
      <c r="I3904" s="2"/>
      <c r="J3904" s="811">
        <v>43307</v>
      </c>
      <c r="K3904" s="814" t="s">
        <v>5936</v>
      </c>
      <c r="L3904" s="876">
        <v>24327.87</v>
      </c>
      <c r="M3904" s="316"/>
    </row>
    <row r="3905" spans="2:13" hidden="1" outlineLevel="1">
      <c r="B3905" s="50"/>
      <c r="C3905" s="50"/>
      <c r="D3905" s="50"/>
      <c r="F3905" s="505">
        <v>43280</v>
      </c>
      <c r="G3905" s="686" t="s">
        <v>8990</v>
      </c>
      <c r="H3905" s="541">
        <v>349</v>
      </c>
      <c r="I3905" s="2"/>
      <c r="J3905" s="681"/>
      <c r="K3905" s="682"/>
      <c r="L3905" s="1071"/>
      <c r="M3905" s="316"/>
    </row>
    <row r="3906" spans="2:13" hidden="1" outlineLevel="1">
      <c r="B3906" s="50"/>
      <c r="C3906" s="50"/>
      <c r="D3906" s="50"/>
      <c r="E3906" s="205"/>
      <c r="F3906" s="505">
        <v>43280</v>
      </c>
      <c r="G3906" s="686" t="s">
        <v>9285</v>
      </c>
      <c r="H3906" s="541">
        <v>349</v>
      </c>
      <c r="I3906" s="2"/>
      <c r="J3906" s="642"/>
      <c r="K3906" s="675"/>
      <c r="L3906" s="645"/>
      <c r="M3906" s="316"/>
    </row>
    <row r="3907" spans="2:13" hidden="1" outlineLevel="1">
      <c r="B3907" s="50"/>
      <c r="C3907" s="50"/>
      <c r="D3907" s="50"/>
      <c r="E3907" s="215"/>
      <c r="F3907" s="681">
        <v>43281</v>
      </c>
      <c r="G3907" s="682" t="s">
        <v>1222</v>
      </c>
      <c r="H3907" s="1071">
        <v>1200</v>
      </c>
      <c r="I3907" s="454">
        <f>H3907*0.75%</f>
        <v>9</v>
      </c>
      <c r="J3907" s="642"/>
      <c r="K3907" s="675"/>
      <c r="L3907" s="645"/>
      <c r="M3907" s="316"/>
    </row>
    <row r="3908" spans="2:13" hidden="1" outlineLevel="1">
      <c r="B3908" s="50"/>
      <c r="C3908" s="50"/>
      <c r="D3908" s="50"/>
      <c r="E3908" s="215"/>
      <c r="F3908" s="681">
        <v>43281</v>
      </c>
      <c r="G3908" s="682" t="s">
        <v>9853</v>
      </c>
      <c r="H3908" s="1071">
        <v>2200</v>
      </c>
      <c r="I3908" s="454">
        <f>H3908*0.75%</f>
        <v>16.5</v>
      </c>
      <c r="J3908" s="642"/>
      <c r="K3908" s="675"/>
      <c r="L3908" s="645"/>
      <c r="M3908" s="316"/>
    </row>
    <row r="3909" spans="2:13" hidden="1" outlineLevel="1">
      <c r="B3909" s="50"/>
      <c r="C3909" s="50"/>
      <c r="D3909" s="50"/>
      <c r="E3909" s="215"/>
      <c r="F3909" s="1677">
        <v>43282</v>
      </c>
      <c r="G3909" s="1678" t="s">
        <v>247</v>
      </c>
      <c r="H3909" s="1679">
        <v>823</v>
      </c>
      <c r="I3909" s="2"/>
      <c r="J3909" s="642"/>
      <c r="K3909" s="675"/>
      <c r="L3909" s="645"/>
      <c r="M3909" s="316"/>
    </row>
    <row r="3910" spans="2:13" hidden="1" outlineLevel="1">
      <c r="B3910" s="50"/>
      <c r="C3910" s="50"/>
      <c r="D3910" s="50"/>
      <c r="E3910" s="215"/>
      <c r="F3910" s="369">
        <v>43282</v>
      </c>
      <c r="G3910" s="358" t="s">
        <v>2796</v>
      </c>
      <c r="H3910" s="690">
        <v>540</v>
      </c>
      <c r="I3910" s="2"/>
      <c r="J3910" s="642"/>
      <c r="K3910" s="675"/>
      <c r="L3910" s="645"/>
      <c r="M3910" s="316"/>
    </row>
    <row r="3911" spans="2:13" hidden="1" outlineLevel="1">
      <c r="B3911" s="50"/>
      <c r="C3911" s="50"/>
      <c r="D3911" s="50"/>
      <c r="E3911" s="2"/>
      <c r="F3911" s="369">
        <v>43282</v>
      </c>
      <c r="G3911" s="358" t="s">
        <v>2796</v>
      </c>
      <c r="H3911" s="690">
        <v>125</v>
      </c>
      <c r="I3911" s="2"/>
      <c r="J3911" s="642"/>
      <c r="K3911" s="675"/>
      <c r="L3911" s="645"/>
      <c r="M3911" s="316"/>
    </row>
    <row r="3912" spans="2:13" hidden="1" outlineLevel="1">
      <c r="B3912" s="50"/>
      <c r="C3912" s="50"/>
      <c r="D3912" s="50"/>
      <c r="E3912" s="1166"/>
      <c r="F3912" s="413">
        <v>43284</v>
      </c>
      <c r="G3912" s="1435" t="s">
        <v>4935</v>
      </c>
      <c r="H3912" s="1263">
        <v>335.9</v>
      </c>
      <c r="I3912" s="2"/>
      <c r="J3912" s="642"/>
      <c r="K3912" s="675"/>
      <c r="L3912" s="645"/>
      <c r="M3912" s="316"/>
    </row>
    <row r="3913" spans="2:13" hidden="1" outlineLevel="1">
      <c r="B3913" s="50"/>
      <c r="C3913" s="50"/>
      <c r="D3913" s="50"/>
      <c r="E3913" s="205"/>
      <c r="F3913" s="705">
        <v>43285</v>
      </c>
      <c r="G3913" s="662" t="s">
        <v>7380</v>
      </c>
      <c r="H3913" s="762">
        <v>193</v>
      </c>
      <c r="I3913" s="2"/>
      <c r="J3913" s="642"/>
      <c r="K3913" s="675"/>
      <c r="L3913" s="645"/>
      <c r="M3913" s="316"/>
    </row>
    <row r="3914" spans="2:13" ht="15.75" hidden="1" customHeight="1" outlineLevel="1">
      <c r="B3914" s="50"/>
      <c r="C3914" s="50"/>
      <c r="D3914" s="50"/>
      <c r="E3914" s="225" t="s">
        <v>3117</v>
      </c>
      <c r="F3914" s="763">
        <v>43286</v>
      </c>
      <c r="G3914" s="764" t="s">
        <v>9877</v>
      </c>
      <c r="H3914" s="1207">
        <v>765</v>
      </c>
      <c r="I3914" s="2"/>
      <c r="J3914" s="642"/>
      <c r="K3914" s="675"/>
      <c r="L3914" s="645"/>
      <c r="M3914" s="316"/>
    </row>
    <row r="3915" spans="2:13" ht="15.75" hidden="1" customHeight="1" outlineLevel="1">
      <c r="B3915" s="50"/>
      <c r="C3915" s="50"/>
      <c r="D3915" s="50"/>
      <c r="E3915" s="225" t="s">
        <v>3117</v>
      </c>
      <c r="F3915" s="763">
        <v>43287</v>
      </c>
      <c r="G3915" s="764" t="s">
        <v>1035</v>
      </c>
      <c r="H3915" s="1207">
        <f>H3914*1.8%</f>
        <v>13.770000000000001</v>
      </c>
      <c r="I3915" s="2"/>
      <c r="J3915" s="642"/>
      <c r="K3915" s="675"/>
      <c r="L3915" s="645"/>
      <c r="M3915" s="316"/>
    </row>
    <row r="3916" spans="2:13" ht="15.75" hidden="1" customHeight="1" outlineLevel="1">
      <c r="B3916" s="50"/>
      <c r="C3916" s="50"/>
      <c r="D3916" s="50"/>
      <c r="E3916" s="225" t="s">
        <v>3117</v>
      </c>
      <c r="F3916" s="689">
        <v>43287</v>
      </c>
      <c r="G3916" s="785" t="s">
        <v>9876</v>
      </c>
      <c r="H3916" s="807">
        <v>777.62</v>
      </c>
      <c r="I3916" s="2"/>
      <c r="J3916" s="642"/>
      <c r="K3916" s="675"/>
      <c r="L3916" s="645"/>
      <c r="M3916" s="316"/>
    </row>
    <row r="3917" spans="2:13" ht="15.75" hidden="1" customHeight="1" outlineLevel="1">
      <c r="B3917" s="50"/>
      <c r="C3917" s="50"/>
      <c r="D3917" s="50"/>
      <c r="E3917" s="225"/>
      <c r="F3917" s="369">
        <v>43287</v>
      </c>
      <c r="G3917" s="358" t="s">
        <v>2796</v>
      </c>
      <c r="H3917" s="690">
        <v>665</v>
      </c>
      <c r="I3917" s="2"/>
      <c r="J3917" s="642"/>
      <c r="K3917" s="675"/>
      <c r="L3917" s="645"/>
      <c r="M3917" s="316"/>
    </row>
    <row r="3918" spans="2:13" hidden="1" outlineLevel="1">
      <c r="B3918" s="50"/>
      <c r="C3918" s="50"/>
      <c r="D3918" s="50"/>
      <c r="E3918" s="225"/>
      <c r="F3918" s="1677">
        <v>43288</v>
      </c>
      <c r="G3918" s="1678" t="s">
        <v>9870</v>
      </c>
      <c r="H3918" s="1679">
        <v>1268</v>
      </c>
      <c r="I3918" s="2"/>
      <c r="J3918" s="642"/>
      <c r="K3918" s="675"/>
      <c r="L3918" s="645"/>
      <c r="M3918" s="316"/>
    </row>
    <row r="3919" spans="2:13" ht="15" hidden="1" customHeight="1" outlineLevel="1">
      <c r="B3919" s="50"/>
      <c r="C3919" s="50"/>
      <c r="D3919" s="50"/>
      <c r="E3919" s="225"/>
      <c r="F3919" s="1677">
        <v>43288</v>
      </c>
      <c r="G3919" s="1678" t="s">
        <v>9870</v>
      </c>
      <c r="H3919" s="1679">
        <v>4726</v>
      </c>
      <c r="I3919" s="2"/>
      <c r="J3919" s="642"/>
      <c r="K3919" s="675"/>
      <c r="L3919" s="645"/>
      <c r="M3919" s="316"/>
    </row>
    <row r="3920" spans="2:13" hidden="1" outlineLevel="1">
      <c r="B3920" s="50"/>
      <c r="C3920" s="50"/>
      <c r="D3920" s="50"/>
      <c r="E3920" s="225"/>
      <c r="F3920" s="697">
        <v>43288</v>
      </c>
      <c r="G3920" s="698" t="s">
        <v>9869</v>
      </c>
      <c r="H3920" s="699">
        <v>1131</v>
      </c>
      <c r="I3920" s="2"/>
      <c r="J3920" s="642"/>
      <c r="K3920" s="675"/>
      <c r="L3920" s="645"/>
      <c r="M3920" s="316"/>
    </row>
    <row r="3921" spans="2:15" ht="15" hidden="1" customHeight="1" outlineLevel="1">
      <c r="B3921" s="50"/>
      <c r="C3921" s="50"/>
      <c r="D3921" s="50"/>
      <c r="E3921" s="225"/>
      <c r="F3921" s="681">
        <v>43288</v>
      </c>
      <c r="G3921" s="682" t="s">
        <v>1222</v>
      </c>
      <c r="H3921" s="1071">
        <v>818.23</v>
      </c>
      <c r="I3921" s="454">
        <f>H3921*0.75%</f>
        <v>6.1367250000000002</v>
      </c>
      <c r="J3921" s="642"/>
      <c r="K3921" s="675"/>
      <c r="L3921" s="645"/>
      <c r="M3921" s="316"/>
    </row>
    <row r="3922" spans="2:15" hidden="1" outlineLevel="1">
      <c r="B3922" s="50"/>
      <c r="C3922" s="50"/>
      <c r="D3922" s="50"/>
      <c r="E3922" s="225"/>
      <c r="F3922" s="369">
        <v>43289</v>
      </c>
      <c r="G3922" s="358" t="s">
        <v>9874</v>
      </c>
      <c r="H3922" s="690">
        <v>534</v>
      </c>
      <c r="I3922" s="2"/>
      <c r="J3922" s="642"/>
      <c r="K3922" s="675"/>
      <c r="L3922" s="645"/>
      <c r="M3922" s="105"/>
    </row>
    <row r="3923" spans="2:15" ht="15.75" hidden="1" customHeight="1" outlineLevel="1">
      <c r="B3923" s="50"/>
      <c r="C3923" s="50"/>
      <c r="D3923" s="50"/>
      <c r="E3923" s="225"/>
      <c r="F3923" s="413">
        <v>43290</v>
      </c>
      <c r="G3923" s="1435" t="s">
        <v>6966</v>
      </c>
      <c r="H3923" s="1263">
        <v>344</v>
      </c>
      <c r="I3923" s="2"/>
      <c r="J3923" s="642"/>
      <c r="K3923" s="675"/>
      <c r="L3923" s="645"/>
      <c r="M3923" s="1003"/>
    </row>
    <row r="3924" spans="2:15" hidden="1" outlineLevel="1">
      <c r="B3924" s="50"/>
      <c r="C3924" s="50"/>
      <c r="D3924" s="50"/>
      <c r="E3924" s="225" t="s">
        <v>3117</v>
      </c>
      <c r="F3924" s="689">
        <v>43291</v>
      </c>
      <c r="G3924" s="785" t="s">
        <v>9878</v>
      </c>
      <c r="H3924" s="807">
        <v>777.62</v>
      </c>
      <c r="I3924" s="2"/>
      <c r="J3924" s="642"/>
      <c r="K3924" s="675"/>
      <c r="L3924" s="645"/>
      <c r="M3924" s="1003"/>
    </row>
    <row r="3925" spans="2:15" ht="15.75" hidden="1" customHeight="1" outlineLevel="1">
      <c r="B3925" s="50"/>
      <c r="C3925" s="50"/>
      <c r="D3925" s="50"/>
      <c r="E3925" s="225" t="s">
        <v>3117</v>
      </c>
      <c r="F3925" s="689">
        <v>43294</v>
      </c>
      <c r="G3925" s="785" t="s">
        <v>9880</v>
      </c>
      <c r="H3925" s="807">
        <v>777.62</v>
      </c>
      <c r="I3925" s="2"/>
      <c r="J3925" s="642"/>
      <c r="K3925" s="675"/>
      <c r="L3925" s="645"/>
      <c r="M3925" s="1003"/>
    </row>
    <row r="3926" spans="2:15" ht="15.75" hidden="1" customHeight="1" outlineLevel="1">
      <c r="B3926" s="50"/>
      <c r="C3926" s="50"/>
      <c r="D3926" s="50"/>
      <c r="E3926" s="225"/>
      <c r="F3926" s="369">
        <v>43296</v>
      </c>
      <c r="G3926" s="358" t="s">
        <v>9889</v>
      </c>
      <c r="H3926" s="690">
        <v>445</v>
      </c>
      <c r="I3926" s="2"/>
      <c r="J3926" s="642"/>
      <c r="K3926" s="675"/>
      <c r="L3926" s="645"/>
      <c r="M3926" s="1003"/>
    </row>
    <row r="3927" spans="2:15" ht="15.75" hidden="1" customHeight="1" outlineLevel="1">
      <c r="B3927" s="50"/>
      <c r="C3927" s="50"/>
      <c r="D3927" s="50"/>
      <c r="E3927" s="225"/>
      <c r="F3927" s="681">
        <v>43298</v>
      </c>
      <c r="G3927" s="682" t="s">
        <v>1222</v>
      </c>
      <c r="H3927" s="1071">
        <v>750</v>
      </c>
      <c r="I3927" s="1113">
        <f>H3927*0.75%</f>
        <v>5.625</v>
      </c>
      <c r="J3927" s="642"/>
      <c r="K3927" s="675"/>
      <c r="L3927" s="645"/>
      <c r="M3927" s="1003"/>
    </row>
    <row r="3928" spans="2:15" ht="15.75" hidden="1" customHeight="1" outlineLevel="1">
      <c r="B3928" s="50"/>
      <c r="C3928" s="50"/>
      <c r="D3928" s="50"/>
      <c r="E3928" s="225"/>
      <c r="F3928" s="369">
        <v>43299</v>
      </c>
      <c r="G3928" s="358" t="s">
        <v>9890</v>
      </c>
      <c r="H3928" s="690">
        <v>450</v>
      </c>
      <c r="I3928" s="2"/>
      <c r="J3928" s="642"/>
      <c r="K3928" s="675"/>
      <c r="L3928" s="645"/>
      <c r="M3928" s="1003"/>
    </row>
    <row r="3929" spans="2:15" ht="15" hidden="1" customHeight="1" outlineLevel="1">
      <c r="B3929" s="50"/>
      <c r="C3929" s="50"/>
      <c r="D3929" s="50"/>
      <c r="F3929" s="369">
        <v>43300</v>
      </c>
      <c r="G3929" s="358" t="s">
        <v>2796</v>
      </c>
      <c r="H3929" s="690">
        <v>250</v>
      </c>
      <c r="I3929" s="2"/>
      <c r="J3929" s="319"/>
      <c r="K3929" s="319"/>
      <c r="L3929" s="319"/>
      <c r="M3929" s="50"/>
    </row>
    <row r="3930" spans="2:15" ht="15" hidden="1" customHeight="1" outlineLevel="1">
      <c r="B3930" s="50"/>
      <c r="C3930" s="50"/>
      <c r="D3930" s="50"/>
      <c r="F3930" s="685">
        <v>43299</v>
      </c>
      <c r="G3930" s="686" t="s">
        <v>9899</v>
      </c>
      <c r="H3930" s="742">
        <v>160</v>
      </c>
      <c r="I3930" s="2"/>
      <c r="J3930" s="319"/>
      <c r="K3930" s="319"/>
      <c r="L3930" s="319"/>
      <c r="M3930" s="50"/>
    </row>
    <row r="3931" spans="2:15" ht="15" hidden="1" customHeight="1" outlineLevel="1">
      <c r="B3931" s="50"/>
      <c r="C3931" s="50"/>
      <c r="D3931" s="50"/>
      <c r="F3931" s="646"/>
      <c r="G3931" s="684"/>
      <c r="H3931" s="657"/>
      <c r="I3931" s="2"/>
      <c r="J3931" s="319"/>
      <c r="K3931" s="319"/>
      <c r="L3931" s="319"/>
      <c r="M3931" s="50"/>
    </row>
    <row r="3932" spans="2:15" ht="15" hidden="1" customHeight="1" outlineLevel="1">
      <c r="B3932" s="83"/>
      <c r="C3932" s="83" t="s">
        <v>195</v>
      </c>
      <c r="D3932" s="84">
        <f>SUM(D3898:D3924)</f>
        <v>250</v>
      </c>
      <c r="F3932" s="311"/>
      <c r="G3932" s="538" t="s">
        <v>195</v>
      </c>
      <c r="H3932" s="57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9817</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27">
        <f>E3879</f>
        <v>725</v>
      </c>
      <c r="C3936" s="227">
        <v>280</v>
      </c>
      <c r="D3936" s="227">
        <f>D3932</f>
        <v>250</v>
      </c>
      <c r="E3936" s="227">
        <f>B3936+C3936-D3936</f>
        <v>755</v>
      </c>
      <c r="H3936" s="13"/>
      <c r="I3936" s="13"/>
      <c r="L3936" s="13"/>
    </row>
    <row r="3937" spans="2:13" ht="15" hidden="1" customHeight="1" outlineLevel="1">
      <c r="G3937" s="630" t="s">
        <v>4080</v>
      </c>
      <c r="H3937" s="1698">
        <f>H3903+H3904+H3905+H3906+H3930</f>
        <v>1556</v>
      </c>
      <c r="L3937" s="2"/>
      <c r="M3937" s="2"/>
    </row>
    <row r="3938" spans="2:13" ht="15" hidden="1" customHeight="1" outlineLevel="1">
      <c r="G3938" s="300" t="s">
        <v>7263</v>
      </c>
      <c r="H3938" s="1699">
        <v>0</v>
      </c>
      <c r="L3938" s="2"/>
      <c r="M3938" s="2"/>
    </row>
    <row r="3939" spans="2:13" ht="15" hidden="1" customHeight="1" outlineLevel="1">
      <c r="G3939" s="300" t="s">
        <v>4081</v>
      </c>
      <c r="H3939" s="1699">
        <f>H3909+H3918+H3919</f>
        <v>6817</v>
      </c>
    </row>
    <row r="3940" spans="2:13" ht="15" hidden="1" customHeight="1" outlineLevel="1">
      <c r="B3940" s="200"/>
      <c r="G3940" s="696" t="s">
        <v>3905</v>
      </c>
      <c r="H3940" s="1700">
        <v>0</v>
      </c>
      <c r="L3940" s="2"/>
    </row>
    <row r="3941" spans="2:13" ht="15" hidden="1" customHeight="1" outlineLevel="1">
      <c r="B3941" s="200"/>
      <c r="C3941" s="192" t="s">
        <v>9051</v>
      </c>
      <c r="G3941" s="1205" t="s">
        <v>18</v>
      </c>
      <c r="H3941" s="1701">
        <f>H3912+H3923</f>
        <v>679.9</v>
      </c>
      <c r="L3941" s="2"/>
    </row>
    <row r="3942" spans="2:13" ht="15" hidden="1" customHeight="1" outlineLevel="1">
      <c r="B3942" s="200"/>
      <c r="G3942" s="978" t="s">
        <v>5497</v>
      </c>
      <c r="H3942" s="1702">
        <v>0</v>
      </c>
    </row>
    <row r="3943" spans="2:13" ht="15" hidden="1" customHeight="1" outlineLevel="1">
      <c r="G3943" s="640" t="s">
        <v>132</v>
      </c>
      <c r="H3943" s="1703">
        <f>H3901+H3907+H3908+H3921+H3927</f>
        <v>5718.23</v>
      </c>
    </row>
    <row r="3944" spans="2:13" ht="15" hidden="1" customHeight="1" outlineLevel="1">
      <c r="G3944" s="204" t="s">
        <v>4287</v>
      </c>
      <c r="H3944" s="1704">
        <f>H3914+H3915+H3916+H3924+H3925+H3926</f>
        <v>3556.6299999999997</v>
      </c>
    </row>
    <row r="3945" spans="2:13" ht="15" hidden="1" customHeight="1" outlineLevel="1">
      <c r="G3945" s="659" t="s">
        <v>48</v>
      </c>
      <c r="H3945" s="1705">
        <f>H3898+H3913</f>
        <v>496</v>
      </c>
      <c r="I3945" s="2"/>
    </row>
    <row r="3946" spans="2:13" ht="15" hidden="1" customHeight="1" outlineLevel="1">
      <c r="G3946" s="236" t="s">
        <v>2625</v>
      </c>
      <c r="H3946" s="1706">
        <v>0</v>
      </c>
      <c r="I3946" s="2"/>
    </row>
    <row r="3947" spans="2:13" ht="15" hidden="1" customHeight="1" outlineLevel="1">
      <c r="G3947" s="182" t="s">
        <v>4424</v>
      </c>
      <c r="H3947" s="1707">
        <f>H3899+H3900+H3902+H3910+H3911+H3917+H3922+H3928+H3929</f>
        <v>4390</v>
      </c>
      <c r="I3947" s="2"/>
    </row>
    <row r="3948" spans="2:13" ht="15" hidden="1" customHeight="1" outlineLevel="1">
      <c r="G3948" s="1068" t="s">
        <v>5935</v>
      </c>
      <c r="H3948" s="1707">
        <v>0</v>
      </c>
      <c r="I3948" s="2"/>
    </row>
    <row r="3949" spans="2:13" ht="15" hidden="1" customHeight="1" outlineLevel="1">
      <c r="G3949" s="1068" t="s">
        <v>9583</v>
      </c>
      <c r="H3949" s="1707">
        <v>0</v>
      </c>
      <c r="I3949" s="2"/>
    </row>
    <row r="3950" spans="2:13" ht="15" hidden="1" customHeight="1" outlineLevel="1">
      <c r="G3950" s="654" t="s">
        <v>5126</v>
      </c>
      <c r="H3950" s="1708">
        <f>H3920</f>
        <v>1131</v>
      </c>
    </row>
    <row r="3951" spans="2:13" ht="15" hidden="1" customHeight="1" outlineLevel="1">
      <c r="H3951" s="2">
        <f>SUM(H3937:H3950)</f>
        <v>24344.76</v>
      </c>
      <c r="I3951" s="2"/>
      <c r="J3951" s="13"/>
    </row>
    <row r="3952" spans="2:13" collapsed="1"/>
    <row r="3953" spans="2:16">
      <c r="B3953" s="2475" t="s">
        <v>9896</v>
      </c>
      <c r="C3953" s="2475"/>
      <c r="D3953" s="2475"/>
      <c r="E3953" s="2475"/>
      <c r="F3953" s="2475"/>
      <c r="G3953" s="2475"/>
      <c r="H3953" s="2475"/>
      <c r="I3953" s="2475"/>
      <c r="J3953" s="2475"/>
      <c r="K3953" s="2475"/>
      <c r="L3953" s="2475"/>
      <c r="M3953" s="2475"/>
    </row>
    <row r="3954" spans="2:16" ht="15" hidden="1" customHeight="1" outlineLevel="1">
      <c r="B3954" s="268" t="s">
        <v>115</v>
      </c>
      <c r="C3954" s="997" t="s">
        <v>2650</v>
      </c>
      <c r="D3954" s="268" t="s">
        <v>2651</v>
      </c>
      <c r="F3954" s="2476" t="s">
        <v>1007</v>
      </c>
      <c r="G3954" s="2476"/>
      <c r="H3954" s="2476"/>
      <c r="J3954" s="2474" t="s">
        <v>1026</v>
      </c>
      <c r="K3954" s="2474"/>
      <c r="L3954" s="2474"/>
      <c r="M3954" s="105"/>
    </row>
    <row r="3955" spans="2:16" ht="15" hidden="1" customHeight="1" outlineLevel="1">
      <c r="B3955" s="681">
        <v>43305</v>
      </c>
      <c r="C3955" s="682" t="s">
        <v>10021</v>
      </c>
      <c r="D3955" s="1071">
        <v>250</v>
      </c>
      <c r="E3955" s="454">
        <f>D3955*0.75%</f>
        <v>1.875</v>
      </c>
      <c r="F3955" s="369">
        <v>43302</v>
      </c>
      <c r="G3955" s="358" t="s">
        <v>9894</v>
      </c>
      <c r="H3955" s="690">
        <v>771.76</v>
      </c>
      <c r="J3955" s="627" t="s">
        <v>115</v>
      </c>
      <c r="K3955" s="104" t="s">
        <v>116</v>
      </c>
      <c r="L3955" s="899" t="s">
        <v>4</v>
      </c>
      <c r="M3955" s="105"/>
      <c r="N3955" s="842"/>
      <c r="O3955" s="1785"/>
      <c r="P3955" s="1785"/>
    </row>
    <row r="3956" spans="2:16" ht="15" hidden="1" customHeight="1" outlineLevel="1">
      <c r="B3956" s="681">
        <v>43308</v>
      </c>
      <c r="C3956" s="682" t="s">
        <v>9918</v>
      </c>
      <c r="D3956" s="1071">
        <v>300</v>
      </c>
      <c r="E3956" s="1113">
        <f>D3956*0.75%</f>
        <v>2.25</v>
      </c>
      <c r="F3956" s="633">
        <v>43303</v>
      </c>
      <c r="G3956" s="634" t="s">
        <v>9908</v>
      </c>
      <c r="H3956" s="635">
        <v>1100</v>
      </c>
      <c r="I3956" s="1681"/>
      <c r="J3956" s="327">
        <v>43305</v>
      </c>
      <c r="K3956" s="378" t="s">
        <v>7952</v>
      </c>
      <c r="L3956" s="540">
        <v>9</v>
      </c>
      <c r="M3956" s="316"/>
      <c r="N3956" s="86"/>
    </row>
    <row r="3957" spans="2:16" ht="15" hidden="1" customHeight="1" outlineLevel="1">
      <c r="B3957" s="681"/>
      <c r="C3957" s="682"/>
      <c r="D3957" s="50"/>
      <c r="F3957" s="327">
        <v>43305</v>
      </c>
      <c r="G3957" s="378" t="s">
        <v>9929</v>
      </c>
      <c r="H3957" s="540">
        <v>637.5</v>
      </c>
      <c r="I3957" s="1681"/>
      <c r="J3957" s="327">
        <v>43305</v>
      </c>
      <c r="K3957" s="378" t="s">
        <v>7952</v>
      </c>
      <c r="L3957" s="540">
        <v>16.5</v>
      </c>
      <c r="M3957" s="316"/>
      <c r="N3957" s="86"/>
    </row>
    <row r="3958" spans="2:16" ht="15" hidden="1" customHeight="1" outlineLevel="1">
      <c r="B3958" s="50"/>
      <c r="C3958" s="50"/>
      <c r="D3958" s="50"/>
      <c r="F3958" s="327">
        <v>43306</v>
      </c>
      <c r="G3958" s="378" t="s">
        <v>9929</v>
      </c>
      <c r="H3958" s="540">
        <v>1060</v>
      </c>
      <c r="I3958" s="2"/>
      <c r="J3958" s="689">
        <v>43315</v>
      </c>
      <c r="K3958" s="785" t="s">
        <v>9929</v>
      </c>
      <c r="L3958" s="540">
        <v>760</v>
      </c>
      <c r="M3958" s="316"/>
      <c r="N3958" s="86"/>
    </row>
    <row r="3959" spans="2:16" ht="15" hidden="1" customHeight="1" outlineLevel="1">
      <c r="B3959" s="50"/>
      <c r="C3959" s="50"/>
      <c r="D3959" s="50"/>
      <c r="F3959" s="327">
        <v>43306</v>
      </c>
      <c r="G3959" s="378" t="s">
        <v>9897</v>
      </c>
      <c r="H3959" s="540">
        <v>510</v>
      </c>
      <c r="I3959" s="632"/>
      <c r="J3959" s="689">
        <v>43315</v>
      </c>
      <c r="K3959" s="785" t="s">
        <v>9929</v>
      </c>
      <c r="L3959" s="540">
        <v>360</v>
      </c>
      <c r="M3959" s="316"/>
      <c r="N3959" s="86"/>
    </row>
    <row r="3960" spans="2:16" hidden="1" outlineLevel="1">
      <c r="B3960" s="50"/>
      <c r="C3960" s="50"/>
      <c r="D3960" s="50"/>
      <c r="F3960" s="369">
        <v>43309</v>
      </c>
      <c r="G3960" s="358" t="s">
        <v>2796</v>
      </c>
      <c r="H3960" s="690">
        <v>250</v>
      </c>
      <c r="I3960" s="2"/>
      <c r="J3960" s="689">
        <v>43316</v>
      </c>
      <c r="K3960" s="378" t="s">
        <v>7952</v>
      </c>
      <c r="L3960" s="540">
        <v>5.63</v>
      </c>
      <c r="M3960" s="316"/>
      <c r="N3960" s="86"/>
    </row>
    <row r="3961" spans="2:16" hidden="1" outlineLevel="1">
      <c r="B3961" s="50"/>
      <c r="C3961" s="50"/>
      <c r="D3961" s="50"/>
      <c r="F3961" s="681">
        <v>43309</v>
      </c>
      <c r="G3961" s="682" t="s">
        <v>9918</v>
      </c>
      <c r="H3961" s="1071">
        <v>450</v>
      </c>
      <c r="I3961" s="1113">
        <f>H3961*0.75%</f>
        <v>3.375</v>
      </c>
      <c r="J3961" s="689">
        <v>43334</v>
      </c>
      <c r="K3961" s="378" t="s">
        <v>8115</v>
      </c>
      <c r="L3961" s="540">
        <v>2.25</v>
      </c>
      <c r="M3961" s="316"/>
    </row>
    <row r="3962" spans="2:16" hidden="1" outlineLevel="1">
      <c r="B3962" s="50"/>
      <c r="C3962" s="50"/>
      <c r="D3962" s="50"/>
      <c r="F3962" s="505">
        <v>43312</v>
      </c>
      <c r="G3962" s="686" t="s">
        <v>9119</v>
      </c>
      <c r="H3962" s="541">
        <v>546.34</v>
      </c>
      <c r="I3962" s="2"/>
      <c r="J3962" s="689">
        <v>43334</v>
      </c>
      <c r="K3962" s="378" t="s">
        <v>8115</v>
      </c>
      <c r="L3962" s="540">
        <v>3.38</v>
      </c>
      <c r="M3962" s="316"/>
    </row>
    <row r="3963" spans="2:16" ht="30" hidden="1" outlineLevel="1">
      <c r="B3963" s="50"/>
      <c r="C3963" s="50"/>
      <c r="D3963" s="50"/>
      <c r="E3963" s="205"/>
      <c r="F3963" s="505">
        <v>43312</v>
      </c>
      <c r="G3963" s="686" t="s">
        <v>9120</v>
      </c>
      <c r="H3963" s="541">
        <v>352.82</v>
      </c>
      <c r="I3963" s="2"/>
      <c r="J3963" s="811">
        <v>43339</v>
      </c>
      <c r="K3963" s="814" t="s">
        <v>5936</v>
      </c>
      <c r="L3963" s="876">
        <v>18659.91</v>
      </c>
      <c r="M3963" s="316"/>
    </row>
    <row r="3964" spans="2:16" hidden="1" outlineLevel="1">
      <c r="B3964" s="50"/>
      <c r="C3964" s="50"/>
      <c r="D3964" s="50"/>
      <c r="E3964" s="215"/>
      <c r="F3964" s="369">
        <v>43313</v>
      </c>
      <c r="G3964" s="358" t="s">
        <v>9894</v>
      </c>
      <c r="H3964" s="690">
        <v>677.26</v>
      </c>
      <c r="I3964" s="2"/>
      <c r="J3964" s="642"/>
      <c r="K3964" s="675"/>
      <c r="L3964" s="645"/>
      <c r="M3964" s="316"/>
    </row>
    <row r="3965" spans="2:16" hidden="1" outlineLevel="1">
      <c r="B3965" s="50"/>
      <c r="C3965" s="50"/>
      <c r="D3965" s="50"/>
      <c r="E3965" s="215"/>
      <c r="F3965" s="1800">
        <v>43314</v>
      </c>
      <c r="G3965" s="1801" t="s">
        <v>9958</v>
      </c>
      <c r="H3965" s="1802">
        <v>1472</v>
      </c>
      <c r="I3965" s="2"/>
      <c r="J3965" s="642"/>
      <c r="K3965" s="675"/>
      <c r="L3965" s="645"/>
      <c r="M3965" s="316"/>
    </row>
    <row r="3966" spans="2:16" hidden="1" outlineLevel="1">
      <c r="B3966" s="50"/>
      <c r="C3966" s="50"/>
      <c r="D3966" s="50"/>
      <c r="E3966" s="215"/>
      <c r="F3966" s="369">
        <v>43322</v>
      </c>
      <c r="G3966" s="358" t="s">
        <v>9318</v>
      </c>
      <c r="H3966" s="690">
        <v>325</v>
      </c>
      <c r="I3966" s="2"/>
      <c r="J3966" s="642"/>
      <c r="K3966" s="675"/>
      <c r="L3966" s="645"/>
      <c r="M3966" s="316"/>
    </row>
    <row r="3967" spans="2:16" hidden="1" outlineLevel="1">
      <c r="B3967" s="50"/>
      <c r="C3967" s="50"/>
      <c r="D3967" s="50"/>
      <c r="E3967" s="215"/>
      <c r="F3967" s="1800">
        <v>43323</v>
      </c>
      <c r="G3967" s="1801" t="s">
        <v>9974</v>
      </c>
      <c r="H3967" s="1802">
        <v>3075</v>
      </c>
      <c r="I3967" s="2"/>
      <c r="J3967" s="642"/>
      <c r="K3967" s="675"/>
      <c r="L3967" s="645"/>
      <c r="M3967" s="316"/>
    </row>
    <row r="3968" spans="2:16" hidden="1" outlineLevel="1">
      <c r="B3968" s="50"/>
      <c r="C3968" s="50"/>
      <c r="D3968" s="50"/>
      <c r="E3968" s="2"/>
      <c r="F3968" s="633">
        <v>43324</v>
      </c>
      <c r="G3968" s="634" t="s">
        <v>1173</v>
      </c>
      <c r="H3968" s="635">
        <v>225</v>
      </c>
      <c r="I3968" s="2"/>
      <c r="J3968" s="642"/>
      <c r="K3968" s="675"/>
      <c r="L3968" s="645"/>
      <c r="M3968" s="316"/>
    </row>
    <row r="3969" spans="2:15" hidden="1" outlineLevel="1">
      <c r="B3969" s="50"/>
      <c r="C3969" s="50"/>
      <c r="D3969" s="50"/>
      <c r="E3969" s="1166"/>
      <c r="F3969" s="633">
        <v>43324</v>
      </c>
      <c r="G3969" s="634" t="s">
        <v>1173</v>
      </c>
      <c r="H3969" s="635">
        <v>3301.59</v>
      </c>
      <c r="I3969" s="2"/>
      <c r="J3969" s="642"/>
      <c r="K3969" s="675"/>
      <c r="L3969" s="645"/>
      <c r="M3969" s="316"/>
    </row>
    <row r="3970" spans="2:15" hidden="1" outlineLevel="1">
      <c r="B3970" s="50"/>
      <c r="C3970" s="50"/>
      <c r="D3970" s="50"/>
      <c r="E3970" s="205"/>
      <c r="F3970" s="681">
        <v>43325</v>
      </c>
      <c r="G3970" s="682" t="s">
        <v>9983</v>
      </c>
      <c r="H3970" s="1071">
        <v>150</v>
      </c>
      <c r="I3970" s="1113">
        <f>H3970*0.75%</f>
        <v>1.125</v>
      </c>
      <c r="J3970" s="642"/>
      <c r="K3970" s="675"/>
      <c r="L3970" s="645"/>
      <c r="M3970" s="316"/>
    </row>
    <row r="3971" spans="2:15" ht="15.75" hidden="1" customHeight="1" outlineLevel="1">
      <c r="B3971" s="50"/>
      <c r="C3971" s="50"/>
      <c r="D3971" s="50"/>
      <c r="E3971" s="225"/>
      <c r="F3971" s="608">
        <v>43326</v>
      </c>
      <c r="G3971" s="612" t="s">
        <v>9400</v>
      </c>
      <c r="H3971" s="1803">
        <v>424.8</v>
      </c>
      <c r="I3971" s="2"/>
      <c r="J3971" s="642"/>
      <c r="K3971" s="675"/>
      <c r="L3971" s="645"/>
      <c r="M3971" s="316"/>
    </row>
    <row r="3972" spans="2:15" ht="15.75" hidden="1" customHeight="1" outlineLevel="1">
      <c r="B3972" s="50"/>
      <c r="C3972" s="50"/>
      <c r="D3972" s="50"/>
      <c r="E3972" s="225"/>
      <c r="F3972" s="369">
        <v>43327</v>
      </c>
      <c r="G3972" s="358" t="s">
        <v>9985</v>
      </c>
      <c r="H3972" s="690">
        <v>1184</v>
      </c>
      <c r="I3972" s="2"/>
      <c r="J3972" s="642"/>
      <c r="K3972" s="675"/>
      <c r="L3972" s="645"/>
      <c r="M3972" s="316"/>
    </row>
    <row r="3973" spans="2:15" ht="15.75" hidden="1" customHeight="1" outlineLevel="1">
      <c r="B3973" s="50"/>
      <c r="C3973" s="50"/>
      <c r="D3973" s="50"/>
      <c r="E3973" s="225"/>
      <c r="F3973" s="661">
        <v>43327</v>
      </c>
      <c r="G3973" s="783" t="s">
        <v>7380</v>
      </c>
      <c r="H3973" s="886">
        <v>329</v>
      </c>
      <c r="I3973" s="2"/>
      <c r="J3973" s="642"/>
      <c r="K3973" s="675"/>
      <c r="L3973" s="645"/>
      <c r="M3973" s="316"/>
    </row>
    <row r="3974" spans="2:15" ht="15.75" hidden="1" customHeight="1" outlineLevel="1">
      <c r="B3974" s="50"/>
      <c r="C3974" s="50"/>
      <c r="D3974" s="50"/>
      <c r="E3974" s="225"/>
      <c r="F3974" s="608">
        <v>43329</v>
      </c>
      <c r="G3974" s="612" t="s">
        <v>9987</v>
      </c>
      <c r="H3974" s="1803">
        <v>1101.5999999999999</v>
      </c>
      <c r="I3974" s="2"/>
      <c r="J3974" s="642"/>
      <c r="K3974" s="675"/>
      <c r="L3974" s="645"/>
      <c r="M3974" s="316"/>
    </row>
    <row r="3975" spans="2:15" hidden="1" outlineLevel="1">
      <c r="B3975" s="50"/>
      <c r="C3975" s="50"/>
      <c r="D3975" s="50"/>
      <c r="E3975" s="225"/>
      <c r="F3975" s="369">
        <v>43331</v>
      </c>
      <c r="G3975" s="358" t="s">
        <v>10000</v>
      </c>
      <c r="H3975" s="690">
        <v>525</v>
      </c>
      <c r="I3975" s="2"/>
      <c r="J3975" s="642"/>
      <c r="K3975" s="675"/>
      <c r="L3975" s="645"/>
      <c r="M3975" s="316"/>
    </row>
    <row r="3976" spans="2:15" ht="15" hidden="1" customHeight="1" outlineLevel="1">
      <c r="B3976" s="50"/>
      <c r="C3976" s="50"/>
      <c r="D3976" s="50"/>
      <c r="E3976" s="225"/>
      <c r="F3976" s="681">
        <v>43332</v>
      </c>
      <c r="G3976" s="682" t="s">
        <v>9983</v>
      </c>
      <c r="H3976" s="1071">
        <v>750</v>
      </c>
      <c r="I3976" s="1113">
        <f>H3976*0.75%</f>
        <v>5.625</v>
      </c>
      <c r="J3976" s="642"/>
      <c r="K3976" s="675"/>
      <c r="L3976" s="645"/>
      <c r="M3976" s="316"/>
    </row>
    <row r="3977" spans="2:15" hidden="1" outlineLevel="1">
      <c r="B3977" s="50"/>
      <c r="C3977" s="50"/>
      <c r="D3977" s="50"/>
      <c r="E3977" s="225"/>
      <c r="F3977" s="633">
        <v>43332</v>
      </c>
      <c r="G3977" s="634" t="s">
        <v>247</v>
      </c>
      <c r="H3977" s="635">
        <v>598</v>
      </c>
      <c r="I3977" s="2"/>
      <c r="J3977" s="642"/>
      <c r="K3977" s="675"/>
      <c r="L3977" s="645"/>
      <c r="M3977" s="316"/>
    </row>
    <row r="3978" spans="2:15" ht="15" hidden="1" customHeight="1" outlineLevel="1">
      <c r="B3978" s="50"/>
      <c r="C3978" s="50"/>
      <c r="D3978" s="50"/>
      <c r="F3978" s="646"/>
      <c r="G3978" s="684"/>
      <c r="H3978" s="657"/>
      <c r="I3978" s="2"/>
      <c r="J3978" s="319"/>
      <c r="K3978" s="319"/>
      <c r="L3978" s="319"/>
      <c r="M3978" s="50"/>
    </row>
    <row r="3979" spans="2:15" ht="15" hidden="1" customHeight="1" outlineLevel="1">
      <c r="B3979" s="83"/>
      <c r="C3979" s="83" t="s">
        <v>195</v>
      </c>
      <c r="D3979" s="84">
        <f>SUM(D3955:D3977)</f>
        <v>550</v>
      </c>
      <c r="F3979" s="311"/>
      <c r="G3979" s="538" t="s">
        <v>195</v>
      </c>
      <c r="H3979" s="57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9898</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27">
        <f>E3936</f>
        <v>755</v>
      </c>
      <c r="C3983" s="227">
        <v>181</v>
      </c>
      <c r="D3983" s="227">
        <f>D3979</f>
        <v>550</v>
      </c>
      <c r="E3983" s="227">
        <f>B3983+C3983-D3983</f>
        <v>386</v>
      </c>
      <c r="H3983" s="13"/>
      <c r="I3983" s="13"/>
      <c r="L3983" s="13"/>
    </row>
    <row r="3984" spans="2:15" ht="15" hidden="1" customHeight="1" outlineLevel="1">
      <c r="G3984" s="630" t="s">
        <v>4080</v>
      </c>
      <c r="H3984" s="1698">
        <f>H3962+H3963</f>
        <v>899.16000000000008</v>
      </c>
      <c r="L3984" s="2"/>
      <c r="M3984" s="2"/>
    </row>
    <row r="3985" spans="2:13" ht="15" hidden="1" customHeight="1" outlineLevel="1">
      <c r="G3985" s="300" t="s">
        <v>7263</v>
      </c>
      <c r="H3985" s="1699">
        <v>0</v>
      </c>
      <c r="L3985" s="2"/>
      <c r="M3985" s="2"/>
    </row>
    <row r="3986" spans="2:13" ht="15" hidden="1" customHeight="1" outlineLevel="1">
      <c r="G3986" s="300" t="s">
        <v>4081</v>
      </c>
      <c r="H3986" s="1699">
        <f>H3956+H3968+H3969+H3977</f>
        <v>5224.59</v>
      </c>
    </row>
    <row r="3987" spans="2:13" ht="15" hidden="1" customHeight="1" outlineLevel="1">
      <c r="B3987" s="200"/>
      <c r="G3987" s="696" t="s">
        <v>3905</v>
      </c>
      <c r="H3987" s="1700">
        <f>H3965+H3967</f>
        <v>4547</v>
      </c>
      <c r="L3987" s="2"/>
    </row>
    <row r="3988" spans="2:13" ht="15" hidden="1" customHeight="1" outlineLevel="1">
      <c r="B3988" s="200"/>
      <c r="C3988" s="192" t="s">
        <v>9051</v>
      </c>
      <c r="G3988" s="1205" t="s">
        <v>18</v>
      </c>
      <c r="H3988" s="1701">
        <v>0</v>
      </c>
      <c r="L3988" s="2"/>
    </row>
    <row r="3989" spans="2:13" ht="15" hidden="1" customHeight="1" outlineLevel="1">
      <c r="B3989" s="200"/>
      <c r="G3989" s="978" t="s">
        <v>5497</v>
      </c>
      <c r="H3989" s="1702">
        <v>0</v>
      </c>
    </row>
    <row r="3990" spans="2:13" ht="15" hidden="1" customHeight="1" outlineLevel="1">
      <c r="G3990" s="640" t="s">
        <v>132</v>
      </c>
      <c r="H3990" s="1703">
        <f>H3961+H3970+H3976</f>
        <v>1350</v>
      </c>
    </row>
    <row r="3991" spans="2:13" ht="15" hidden="1" customHeight="1" outlineLevel="1">
      <c r="G3991" s="204" t="s">
        <v>4287</v>
      </c>
      <c r="H3991" s="1704">
        <f>H3957+H3958+H3959</f>
        <v>2207.5</v>
      </c>
    </row>
    <row r="3992" spans="2:13" ht="15" hidden="1" customHeight="1" outlineLevel="1">
      <c r="G3992" s="659" t="s">
        <v>48</v>
      </c>
      <c r="H3992" s="1705">
        <f>H3973</f>
        <v>329</v>
      </c>
      <c r="I3992" s="2"/>
    </row>
    <row r="3993" spans="2:13" ht="15" hidden="1" customHeight="1" outlineLevel="1">
      <c r="G3993" s="236" t="s">
        <v>2625</v>
      </c>
      <c r="H3993" s="1706">
        <f>H3971+H3974</f>
        <v>1526.3999999999999</v>
      </c>
      <c r="I3993" s="2"/>
    </row>
    <row r="3994" spans="2:13" ht="15" hidden="1" customHeight="1" outlineLevel="1">
      <c r="G3994" s="182" t="s">
        <v>4424</v>
      </c>
      <c r="H3994" s="1707">
        <f>H3955+H3960+H3964+H3966+H3972+H3975</f>
        <v>3733.02</v>
      </c>
      <c r="I3994" s="2"/>
    </row>
    <row r="3995" spans="2:13" ht="15" hidden="1" customHeight="1" outlineLevel="1">
      <c r="G3995" s="1068" t="s">
        <v>5935</v>
      </c>
      <c r="H3995" s="1707">
        <v>0</v>
      </c>
      <c r="I3995" s="2"/>
    </row>
    <row r="3996" spans="2:13" ht="15" hidden="1" customHeight="1" outlineLevel="1">
      <c r="G3996" s="1068" t="s">
        <v>9583</v>
      </c>
      <c r="H3996" s="1707">
        <v>0</v>
      </c>
      <c r="I3996" s="2"/>
    </row>
    <row r="3997" spans="2:13" ht="15" hidden="1" customHeight="1" outlineLevel="1">
      <c r="G3997" s="654" t="s">
        <v>5126</v>
      </c>
      <c r="H3997" s="1708">
        <v>0</v>
      </c>
    </row>
    <row r="3998" spans="2:13" ht="15" hidden="1" customHeight="1" outlineLevel="1">
      <c r="H3998" s="2">
        <f>SUM(H3984:H3997)</f>
        <v>19816.669999999998</v>
      </c>
      <c r="I3998" s="2"/>
      <c r="J3998" s="13"/>
    </row>
    <row r="3999" spans="2:13" collapsed="1"/>
    <row r="4000" spans="2:13">
      <c r="B4000" s="2475" t="s">
        <v>10004</v>
      </c>
      <c r="C4000" s="2475"/>
      <c r="D4000" s="2475"/>
      <c r="E4000" s="2475"/>
      <c r="F4000" s="2475"/>
      <c r="G4000" s="2475"/>
      <c r="H4000" s="2475"/>
      <c r="I4000" s="2475"/>
      <c r="J4000" s="2475"/>
      <c r="K4000" s="2475"/>
      <c r="L4000" s="2475"/>
      <c r="M4000" s="2475"/>
    </row>
    <row r="4001" spans="2:16" ht="15" hidden="1" customHeight="1" outlineLevel="1">
      <c r="B4001" s="268" t="s">
        <v>115</v>
      </c>
      <c r="C4001" s="997" t="s">
        <v>2650</v>
      </c>
      <c r="D4001" s="268" t="s">
        <v>2651</v>
      </c>
      <c r="F4001" s="2476" t="s">
        <v>1007</v>
      </c>
      <c r="G4001" s="2476"/>
      <c r="H4001" s="2476"/>
      <c r="J4001" s="2474" t="s">
        <v>1026</v>
      </c>
      <c r="K4001" s="2474"/>
      <c r="L4001" s="2474"/>
      <c r="M4001" s="105"/>
    </row>
    <row r="4002" spans="2:16" ht="15" hidden="1" customHeight="1" outlineLevel="1">
      <c r="B4002" s="681"/>
      <c r="C4002" s="682"/>
      <c r="D4002" s="1071"/>
      <c r="F4002" s="369">
        <v>43334</v>
      </c>
      <c r="G4002" s="358" t="s">
        <v>549</v>
      </c>
      <c r="H4002" s="690">
        <v>869</v>
      </c>
      <c r="J4002" s="627" t="s">
        <v>115</v>
      </c>
      <c r="K4002" s="104" t="s">
        <v>116</v>
      </c>
      <c r="L4002" s="899" t="s">
        <v>4</v>
      </c>
      <c r="M4002" s="105"/>
      <c r="N4002" s="842"/>
      <c r="O4002" s="1805"/>
      <c r="P4002" s="1805"/>
    </row>
    <row r="4003" spans="2:16" ht="15" hidden="1" customHeight="1" outlineLevel="1">
      <c r="B4003" s="681"/>
      <c r="C4003" s="682"/>
      <c r="D4003" s="1071"/>
      <c r="F4003" s="681">
        <v>43338</v>
      </c>
      <c r="G4003" s="682" t="s">
        <v>1188</v>
      </c>
      <c r="H4003" s="1071">
        <v>1800</v>
      </c>
      <c r="I4003" s="1113">
        <f>H4003*0.75%</f>
        <v>13.5</v>
      </c>
      <c r="J4003" s="327">
        <v>43336</v>
      </c>
      <c r="K4003" s="378" t="s">
        <v>7952</v>
      </c>
      <c r="L4003" s="540">
        <v>6.14</v>
      </c>
      <c r="M4003" s="316"/>
      <c r="N4003" s="86"/>
    </row>
    <row r="4004" spans="2:16" ht="15" hidden="1" customHeight="1" outlineLevel="1">
      <c r="B4004" s="681"/>
      <c r="C4004" s="682"/>
      <c r="D4004" s="50"/>
      <c r="F4004" s="633">
        <v>43338</v>
      </c>
      <c r="G4004" s="634" t="s">
        <v>247</v>
      </c>
      <c r="H4004" s="635">
        <v>362</v>
      </c>
      <c r="I4004" s="1681"/>
      <c r="J4004" s="327">
        <v>43339</v>
      </c>
      <c r="K4004" s="378" t="s">
        <v>7952</v>
      </c>
      <c r="L4004" s="540">
        <v>1.88</v>
      </c>
      <c r="M4004" s="316"/>
      <c r="N4004" s="86"/>
    </row>
    <row r="4005" spans="2:16" ht="15" hidden="1" customHeight="1" outlineLevel="1">
      <c r="B4005" s="50"/>
      <c r="C4005" s="50"/>
      <c r="D4005" s="50"/>
      <c r="F4005" s="633">
        <v>43338</v>
      </c>
      <c r="G4005" s="634" t="s">
        <v>247</v>
      </c>
      <c r="H4005" s="635">
        <v>3891</v>
      </c>
      <c r="I4005" s="2"/>
      <c r="J4005" s="327">
        <v>43339</v>
      </c>
      <c r="K4005" s="785" t="s">
        <v>7952</v>
      </c>
      <c r="L4005" s="540">
        <v>1.88</v>
      </c>
      <c r="M4005" s="316"/>
      <c r="N4005" s="86"/>
    </row>
    <row r="4006" spans="2:16" ht="15" hidden="1" customHeight="1" outlineLevel="1">
      <c r="B4006" s="50"/>
      <c r="C4006" s="50"/>
      <c r="D4006" s="50"/>
      <c r="F4006" s="505">
        <v>43339</v>
      </c>
      <c r="G4006" s="686" t="s">
        <v>9119</v>
      </c>
      <c r="H4006" s="541">
        <v>515.66</v>
      </c>
      <c r="I4006" s="632"/>
      <c r="J4006" s="689">
        <v>43344</v>
      </c>
      <c r="K4006" s="785" t="s">
        <v>7952</v>
      </c>
      <c r="L4006" s="540">
        <v>1.1299999999999999</v>
      </c>
      <c r="M4006" s="316"/>
      <c r="N4006" s="86"/>
    </row>
    <row r="4007" spans="2:16" hidden="1" outlineLevel="1">
      <c r="B4007" s="50"/>
      <c r="C4007" s="50"/>
      <c r="D4007" s="50"/>
      <c r="F4007" s="505">
        <v>43339</v>
      </c>
      <c r="G4007" s="686" t="s">
        <v>9120</v>
      </c>
      <c r="H4007" s="541">
        <v>352.82</v>
      </c>
      <c r="I4007" s="2"/>
      <c r="J4007" s="689">
        <v>43350</v>
      </c>
      <c r="K4007" s="378" t="s">
        <v>7952</v>
      </c>
      <c r="L4007" s="540">
        <v>5.63</v>
      </c>
      <c r="M4007" s="316"/>
      <c r="N4007" s="86"/>
    </row>
    <row r="4008" spans="2:16" hidden="1" outlineLevel="1">
      <c r="B4008" s="50"/>
      <c r="C4008" s="50"/>
      <c r="D4008" s="50"/>
      <c r="F4008" s="681">
        <v>43340</v>
      </c>
      <c r="G4008" s="682" t="s">
        <v>9918</v>
      </c>
      <c r="H4008" s="1071">
        <v>450</v>
      </c>
      <c r="I4008" s="1113">
        <f>H4008*0.75%</f>
        <v>3.375</v>
      </c>
      <c r="J4008" s="689">
        <v>43355</v>
      </c>
      <c r="K4008" s="378" t="s">
        <v>7952</v>
      </c>
      <c r="L4008" s="540">
        <v>13.5</v>
      </c>
      <c r="M4008" s="316"/>
    </row>
    <row r="4009" spans="2:16" hidden="1" outlineLevel="1">
      <c r="B4009" s="50"/>
      <c r="C4009" s="50"/>
      <c r="D4009" s="50"/>
      <c r="F4009" s="369">
        <v>43341</v>
      </c>
      <c r="G4009" s="358" t="s">
        <v>2796</v>
      </c>
      <c r="H4009" s="690">
        <v>650</v>
      </c>
      <c r="I4009" s="2"/>
      <c r="J4009" s="689">
        <v>43356</v>
      </c>
      <c r="K4009" s="378" t="s">
        <v>7952</v>
      </c>
      <c r="L4009" s="540">
        <v>3.38</v>
      </c>
      <c r="M4009" s="316"/>
    </row>
    <row r="4010" spans="2:16" ht="30" hidden="1" outlineLevel="1">
      <c r="B4010" s="50"/>
      <c r="C4010" s="50"/>
      <c r="D4010" s="50"/>
      <c r="E4010" s="205"/>
      <c r="F4010" s="413">
        <v>43342</v>
      </c>
      <c r="G4010" s="1262" t="s">
        <v>7906</v>
      </c>
      <c r="H4010" s="1263">
        <v>527</v>
      </c>
      <c r="I4010" s="2"/>
      <c r="J4010" s="811">
        <v>43358</v>
      </c>
      <c r="K4010" s="814" t="s">
        <v>10068</v>
      </c>
      <c r="L4010" s="876">
        <v>21100</v>
      </c>
      <c r="M4010" s="316"/>
    </row>
    <row r="4011" spans="2:16" hidden="1" outlineLevel="1">
      <c r="B4011" s="50"/>
      <c r="C4011" s="50"/>
      <c r="D4011" s="50"/>
      <c r="E4011" s="215"/>
      <c r="F4011" s="369">
        <v>43344</v>
      </c>
      <c r="G4011" s="358" t="s">
        <v>9633</v>
      </c>
      <c r="H4011" s="690">
        <v>284</v>
      </c>
      <c r="I4011" s="2"/>
      <c r="J4011" s="681">
        <v>43362</v>
      </c>
      <c r="K4011" s="675" t="s">
        <v>10090</v>
      </c>
      <c r="L4011" s="645">
        <v>160</v>
      </c>
      <c r="M4011" s="316"/>
    </row>
    <row r="4012" spans="2:16" hidden="1" outlineLevel="1">
      <c r="B4012" s="50"/>
      <c r="C4012" s="50"/>
      <c r="D4012" s="50"/>
      <c r="E4012" s="215"/>
      <c r="F4012" s="369">
        <v>43345</v>
      </c>
      <c r="G4012" s="358" t="s">
        <v>10051</v>
      </c>
      <c r="H4012" s="690">
        <v>395</v>
      </c>
      <c r="I4012" s="2"/>
      <c r="J4012" s="681">
        <v>43362</v>
      </c>
      <c r="K4012" s="675" t="s">
        <v>6904</v>
      </c>
      <c r="L4012" s="645">
        <v>500</v>
      </c>
      <c r="M4012" s="316"/>
    </row>
    <row r="4013" spans="2:16" hidden="1" outlineLevel="1">
      <c r="B4013" s="50"/>
      <c r="C4013" s="50"/>
      <c r="D4013" s="50"/>
      <c r="E4013" s="215"/>
      <c r="F4013" s="681">
        <v>43346</v>
      </c>
      <c r="G4013" s="682" t="s">
        <v>1188</v>
      </c>
      <c r="H4013" s="1071">
        <v>750</v>
      </c>
      <c r="I4013" s="1113">
        <f>H4013*0.75%</f>
        <v>5.625</v>
      </c>
      <c r="J4013" s="681">
        <v>43362</v>
      </c>
      <c r="K4013" s="675" t="s">
        <v>7952</v>
      </c>
      <c r="L4013" s="645">
        <v>5.63</v>
      </c>
      <c r="M4013" s="316"/>
    </row>
    <row r="4014" spans="2:16" hidden="1" outlineLevel="1">
      <c r="B4014" s="50"/>
      <c r="C4014" s="50"/>
      <c r="D4014" s="50"/>
      <c r="E4014" s="215"/>
      <c r="F4014" s="369">
        <v>43350</v>
      </c>
      <c r="G4014" s="358" t="s">
        <v>9633</v>
      </c>
      <c r="H4014" s="690">
        <v>326</v>
      </c>
      <c r="I4014" s="2"/>
      <c r="J4014" s="681">
        <v>43364</v>
      </c>
      <c r="K4014" s="682" t="s">
        <v>10100</v>
      </c>
      <c r="L4014" s="1071">
        <v>45</v>
      </c>
      <c r="M4014" s="316"/>
    </row>
    <row r="4015" spans="2:16" hidden="1" outlineLevel="1">
      <c r="B4015" s="50"/>
      <c r="C4015" s="50"/>
      <c r="D4015" s="50"/>
      <c r="E4015" s="2"/>
      <c r="F4015" s="681">
        <v>43352</v>
      </c>
      <c r="G4015" s="682" t="s">
        <v>1188</v>
      </c>
      <c r="H4015" s="1071">
        <v>750</v>
      </c>
      <c r="I4015" s="1113">
        <f>H4015*0.75%</f>
        <v>5.625</v>
      </c>
      <c r="J4015" s="681">
        <v>43364</v>
      </c>
      <c r="K4015" s="682" t="s">
        <v>10101</v>
      </c>
      <c r="L4015" s="1071">
        <v>45</v>
      </c>
      <c r="M4015" s="316"/>
    </row>
    <row r="4016" spans="2:16" hidden="1" outlineLevel="1">
      <c r="B4016" s="50"/>
      <c r="C4016" s="50"/>
      <c r="D4016" s="50"/>
      <c r="E4016" s="1166"/>
      <c r="F4016" s="705">
        <v>43352</v>
      </c>
      <c r="G4016" s="662" t="s">
        <v>10055</v>
      </c>
      <c r="H4016" s="762">
        <v>77</v>
      </c>
      <c r="I4016" s="2"/>
      <c r="J4016" s="681">
        <v>43364</v>
      </c>
      <c r="K4016" s="675" t="s">
        <v>8115</v>
      </c>
      <c r="L4016" s="645">
        <v>5.63</v>
      </c>
      <c r="M4016" s="316"/>
    </row>
    <row r="4017" spans="2:15" ht="30" hidden="1" outlineLevel="1">
      <c r="B4017" s="50"/>
      <c r="C4017" s="50"/>
      <c r="D4017" s="50"/>
      <c r="E4017" s="205"/>
      <c r="F4017" s="369">
        <v>43355</v>
      </c>
      <c r="G4017" s="358" t="s">
        <v>10064</v>
      </c>
      <c r="H4017" s="690">
        <v>420</v>
      </c>
      <c r="I4017" s="2"/>
      <c r="J4017" s="811">
        <v>43368</v>
      </c>
      <c r="K4017" s="1097" t="s">
        <v>10102</v>
      </c>
      <c r="L4017" s="876">
        <v>696.75</v>
      </c>
      <c r="M4017" s="316"/>
    </row>
    <row r="4018" spans="2:15" ht="15.75" hidden="1" customHeight="1" outlineLevel="1">
      <c r="B4018" s="50"/>
      <c r="C4018" s="50"/>
      <c r="D4018" s="50"/>
      <c r="E4018" s="225"/>
      <c r="F4018" s="633">
        <v>43355</v>
      </c>
      <c r="G4018" s="634" t="s">
        <v>247</v>
      </c>
      <c r="H4018" s="635">
        <v>2686</v>
      </c>
      <c r="I4018" s="2"/>
      <c r="J4018" s="642"/>
      <c r="K4018" s="675"/>
      <c r="L4018" s="645"/>
      <c r="M4018" s="316"/>
    </row>
    <row r="4019" spans="2:15" ht="15.75" hidden="1" customHeight="1" outlineLevel="1">
      <c r="B4019" s="50"/>
      <c r="C4019" s="50"/>
      <c r="D4019" s="50"/>
      <c r="E4019" s="225"/>
      <c r="F4019" s="633">
        <v>43355</v>
      </c>
      <c r="G4019" s="634" t="s">
        <v>10063</v>
      </c>
      <c r="H4019" s="635">
        <v>696.07</v>
      </c>
      <c r="I4019" s="2"/>
      <c r="J4019" s="642"/>
      <c r="K4019" s="675"/>
      <c r="L4019" s="645"/>
      <c r="M4019" s="316"/>
    </row>
    <row r="4020" spans="2:15" ht="15.75" hidden="1" customHeight="1" outlineLevel="1">
      <c r="B4020" s="50"/>
      <c r="C4020" s="50"/>
      <c r="D4020" s="50"/>
      <c r="E4020" s="225"/>
      <c r="F4020" s="369">
        <v>43356</v>
      </c>
      <c r="G4020" s="358" t="s">
        <v>10051</v>
      </c>
      <c r="H4020" s="690">
        <v>300</v>
      </c>
      <c r="I4020" s="2"/>
      <c r="J4020" s="642"/>
      <c r="K4020" s="675"/>
      <c r="L4020" s="645"/>
      <c r="M4020" s="316"/>
    </row>
    <row r="4021" spans="2:15" ht="15.75" hidden="1" customHeight="1" outlineLevel="1">
      <c r="B4021" s="50"/>
      <c r="C4021" s="50"/>
      <c r="D4021" s="50"/>
      <c r="E4021" s="225"/>
      <c r="F4021" s="768">
        <v>43358</v>
      </c>
      <c r="G4021" s="804" t="s">
        <v>10065</v>
      </c>
      <c r="H4021" s="1813">
        <v>5000</v>
      </c>
      <c r="I4021" s="2"/>
      <c r="J4021" s="642"/>
      <c r="K4021" s="675"/>
      <c r="L4021" s="645"/>
      <c r="M4021" s="316"/>
    </row>
    <row r="4022" spans="2:15" ht="75.75" hidden="1" customHeight="1" outlineLevel="1">
      <c r="B4022" s="50"/>
      <c r="C4022" s="50"/>
      <c r="D4022" s="50"/>
      <c r="E4022" s="225"/>
      <c r="F4022" s="894"/>
      <c r="G4022" s="1095" t="s">
        <v>10069</v>
      </c>
      <c r="H4022" s="635"/>
      <c r="I4022" s="2"/>
      <c r="J4022" s="642"/>
      <c r="K4022" s="675"/>
      <c r="L4022" s="645"/>
      <c r="M4022" s="316"/>
    </row>
    <row r="4023" spans="2:15" ht="75.75" hidden="1" customHeight="1" outlineLevel="1">
      <c r="B4023" s="50"/>
      <c r="C4023" s="50"/>
      <c r="D4023" s="50"/>
      <c r="E4023" s="225"/>
      <c r="F4023" s="768">
        <v>43358</v>
      </c>
      <c r="G4023" s="804" t="s">
        <v>10087</v>
      </c>
      <c r="H4023" s="1813">
        <v>500</v>
      </c>
      <c r="I4023" s="2"/>
      <c r="J4023" s="642"/>
      <c r="K4023" s="675"/>
      <c r="L4023" s="645"/>
      <c r="M4023" s="316"/>
    </row>
    <row r="4024" spans="2:15" hidden="1" outlineLevel="1">
      <c r="B4024" s="50"/>
      <c r="C4024" s="50"/>
      <c r="D4024" s="50"/>
      <c r="E4024" s="225"/>
      <c r="F4024" s="681">
        <v>43361</v>
      </c>
      <c r="G4024" s="682" t="s">
        <v>1188</v>
      </c>
      <c r="H4024" s="1071">
        <v>900</v>
      </c>
      <c r="I4024" s="1113">
        <f>H4024*0.75%</f>
        <v>6.75</v>
      </c>
      <c r="J4024" s="1043"/>
      <c r="K4024" s="1044"/>
      <c r="L4024" s="1045"/>
      <c r="M4024" s="899"/>
    </row>
    <row r="4025" spans="2:15" hidden="1" outlineLevel="1">
      <c r="B4025" s="50"/>
      <c r="C4025" s="50"/>
      <c r="D4025" s="50"/>
      <c r="E4025" s="225"/>
      <c r="F4025" s="681">
        <v>43364</v>
      </c>
      <c r="G4025" s="682" t="s">
        <v>10098</v>
      </c>
      <c r="H4025" s="1071">
        <v>45</v>
      </c>
      <c r="I4025" s="210"/>
      <c r="J4025" s="642"/>
      <c r="K4025" s="675"/>
      <c r="L4025" s="645"/>
      <c r="M4025" s="316"/>
    </row>
    <row r="4026" spans="2:15" hidden="1" outlineLevel="1">
      <c r="B4026" s="50"/>
      <c r="C4026" s="50"/>
      <c r="D4026" s="50"/>
      <c r="E4026" s="225"/>
      <c r="F4026" s="681">
        <v>43364</v>
      </c>
      <c r="G4026" s="682" t="s">
        <v>10099</v>
      </c>
      <c r="H4026" s="1071">
        <v>45</v>
      </c>
      <c r="I4026" s="210"/>
      <c r="J4026" s="642"/>
      <c r="K4026" s="675"/>
      <c r="L4026" s="645"/>
      <c r="M4026" s="316"/>
    </row>
    <row r="4027" spans="2:15" ht="15" hidden="1" customHeight="1" outlineLevel="1">
      <c r="B4027" s="50"/>
      <c r="C4027" s="50"/>
      <c r="D4027" s="50"/>
      <c r="F4027" s="681"/>
      <c r="G4027" s="682"/>
      <c r="H4027" s="1071"/>
      <c r="I4027" s="2"/>
      <c r="J4027" s="628"/>
      <c r="K4027" s="628"/>
      <c r="L4027" s="628"/>
      <c r="M4027" s="628"/>
    </row>
    <row r="4028" spans="2:15" ht="15" hidden="1" customHeight="1" outlineLevel="1">
      <c r="B4028" s="83"/>
      <c r="C4028" s="83" t="s">
        <v>195</v>
      </c>
      <c r="D4028" s="84">
        <f>SUM(D4002:D4024)</f>
        <v>0</v>
      </c>
      <c r="F4028" s="311"/>
      <c r="G4028" s="538" t="s">
        <v>195</v>
      </c>
      <c r="H4028" s="578">
        <f>SUM(H4002:H4027)</f>
        <v>22591.55</v>
      </c>
      <c r="I4028" s="2"/>
      <c r="J4028" s="311"/>
      <c r="K4028" s="311" t="s">
        <v>195</v>
      </c>
      <c r="L4028" s="312">
        <f>SUM(L4003:L4024)</f>
        <v>22591.550000000003</v>
      </c>
      <c r="M4028" s="279">
        <f>SUM(M4003:M4024)</f>
        <v>0</v>
      </c>
    </row>
    <row r="4029" spans="2:15" ht="15" hidden="1" customHeight="1" outlineLevel="1">
      <c r="I4029" s="2"/>
    </row>
    <row r="4030" spans="2:15" ht="15.75" hidden="1" customHeight="1" outlineLevel="1" thickBot="1">
      <c r="B4030" s="97" t="s">
        <v>10005</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27">
        <f>E3983</f>
        <v>386</v>
      </c>
      <c r="C4032" s="227">
        <v>241</v>
      </c>
      <c r="D4032" s="227">
        <f>D4028</f>
        <v>0</v>
      </c>
      <c r="E4032" s="227">
        <f>B4032+C4032-D4032</f>
        <v>627</v>
      </c>
      <c r="H4032" s="13"/>
      <c r="I4032" s="13"/>
      <c r="L4032" s="13"/>
    </row>
    <row r="4033" spans="2:13" ht="15" hidden="1" customHeight="1" outlineLevel="1">
      <c r="G4033" s="630" t="s">
        <v>4080</v>
      </c>
      <c r="H4033" s="1698">
        <f>H4006+H4007</f>
        <v>868.48</v>
      </c>
      <c r="L4033" s="2"/>
      <c r="M4033" s="2"/>
    </row>
    <row r="4034" spans="2:13" ht="15" hidden="1" customHeight="1" outlineLevel="1">
      <c r="G4034" s="300" t="s">
        <v>7263</v>
      </c>
      <c r="H4034" s="1699">
        <v>0</v>
      </c>
      <c r="L4034" s="2"/>
      <c r="M4034" s="2"/>
    </row>
    <row r="4035" spans="2:13" ht="15" hidden="1" customHeight="1" outlineLevel="1">
      <c r="G4035" s="300" t="s">
        <v>4081</v>
      </c>
      <c r="H4035" s="1699">
        <f>H4004+H4005+H4018+H4019</f>
        <v>7635.07</v>
      </c>
    </row>
    <row r="4036" spans="2:13" ht="15" hidden="1" customHeight="1" outlineLevel="1">
      <c r="B4036" s="200"/>
      <c r="G4036" s="696" t="s">
        <v>3905</v>
      </c>
      <c r="H4036" s="1700">
        <v>0</v>
      </c>
      <c r="L4036" s="2"/>
    </row>
    <row r="4037" spans="2:13" ht="15" hidden="1" customHeight="1" outlineLevel="1">
      <c r="B4037" s="200"/>
      <c r="C4037" s="192" t="s">
        <v>9051</v>
      </c>
      <c r="G4037" s="1205" t="s">
        <v>18</v>
      </c>
      <c r="H4037" s="1701">
        <f>H4010</f>
        <v>527</v>
      </c>
      <c r="L4037" s="2"/>
    </row>
    <row r="4038" spans="2:13" ht="15" hidden="1" customHeight="1" outlineLevel="1">
      <c r="B4038" s="200"/>
      <c r="G4038" s="978" t="s">
        <v>5497</v>
      </c>
      <c r="H4038" s="1702">
        <v>0</v>
      </c>
    </row>
    <row r="4039" spans="2:13" ht="15" hidden="1" customHeight="1" outlineLevel="1">
      <c r="G4039" s="640" t="s">
        <v>132</v>
      </c>
      <c r="H4039" s="1703">
        <f>H4003+H4008+H4013+H4015+H4024</f>
        <v>4650</v>
      </c>
    </row>
    <row r="4040" spans="2:13" ht="15" hidden="1" customHeight="1" outlineLevel="1">
      <c r="G4040" s="204" t="s">
        <v>4287</v>
      </c>
      <c r="H4040" s="1704">
        <v>0</v>
      </c>
    </row>
    <row r="4041" spans="2:13" ht="15" hidden="1" customHeight="1" outlineLevel="1">
      <c r="G4041" s="659" t="s">
        <v>48</v>
      </c>
      <c r="H4041" s="1705">
        <f>H4016</f>
        <v>77</v>
      </c>
      <c r="I4041" s="2"/>
    </row>
    <row r="4042" spans="2:13" ht="15" hidden="1" customHeight="1" outlineLevel="1">
      <c r="G4042" s="236" t="s">
        <v>2625</v>
      </c>
      <c r="H4042" s="1706">
        <v>0</v>
      </c>
      <c r="I4042" s="2"/>
    </row>
    <row r="4043" spans="2:13" ht="15" hidden="1" customHeight="1" outlineLevel="1">
      <c r="G4043" s="182" t="s">
        <v>4424</v>
      </c>
      <c r="H4043" s="1707">
        <f>H4002+H4009+H4011+H4012+H4014+H4017+H4020</f>
        <v>3244</v>
      </c>
      <c r="I4043" s="2"/>
    </row>
    <row r="4044" spans="2:13" ht="15" hidden="1" customHeight="1" outlineLevel="1">
      <c r="G4044" s="1068" t="s">
        <v>5935</v>
      </c>
      <c r="H4044" s="1707">
        <v>0</v>
      </c>
      <c r="I4044" s="2"/>
    </row>
    <row r="4045" spans="2:13" ht="15" hidden="1" customHeight="1" outlineLevel="1">
      <c r="G4045" s="1068" t="s">
        <v>9583</v>
      </c>
      <c r="H4045" s="1707">
        <v>0</v>
      </c>
      <c r="I4045" s="2"/>
    </row>
    <row r="4046" spans="2:13" ht="15" hidden="1" customHeight="1" outlineLevel="1">
      <c r="G4046" s="654" t="s">
        <v>5126</v>
      </c>
      <c r="H4046" s="1708">
        <v>0</v>
      </c>
    </row>
    <row r="4047" spans="2:13" ht="15" hidden="1" customHeight="1" outlineLevel="1">
      <c r="G4047" s="1814" t="s">
        <v>3287</v>
      </c>
      <c r="H4047" s="1815">
        <f>H4021+H4023</f>
        <v>5500</v>
      </c>
    </row>
    <row r="4048" spans="2:13" ht="15" hidden="1" customHeight="1" outlineLevel="1">
      <c r="H4048" s="2">
        <f>SUM(H4033:H4047)</f>
        <v>22501.55</v>
      </c>
      <c r="I4048" s="2"/>
      <c r="J4048" s="13"/>
    </row>
    <row r="4049" spans="2:16" collapsed="1">
      <c r="H4049" s="2"/>
    </row>
    <row r="4050" spans="2:16">
      <c r="B4050" s="2475" t="s">
        <v>10070</v>
      </c>
      <c r="C4050" s="2475"/>
      <c r="D4050" s="2475"/>
      <c r="E4050" s="2475"/>
      <c r="F4050" s="2475"/>
      <c r="G4050" s="2475"/>
      <c r="H4050" s="2475"/>
      <c r="I4050" s="2475"/>
      <c r="J4050" s="2475"/>
      <c r="K4050" s="2475"/>
      <c r="L4050" s="2475"/>
      <c r="M4050" s="2475"/>
    </row>
    <row r="4051" spans="2:16" ht="15" hidden="1" customHeight="1" outlineLevel="1">
      <c r="B4051" s="268" t="s">
        <v>115</v>
      </c>
      <c r="C4051" s="997" t="s">
        <v>2650</v>
      </c>
      <c r="D4051" s="268" t="s">
        <v>2651</v>
      </c>
      <c r="F4051" s="2476" t="s">
        <v>1007</v>
      </c>
      <c r="G4051" s="2476"/>
      <c r="H4051" s="2476"/>
      <c r="J4051" s="2474" t="s">
        <v>1026</v>
      </c>
      <c r="K4051" s="2474"/>
      <c r="L4051" s="2474"/>
      <c r="M4051" s="105"/>
    </row>
    <row r="4052" spans="2:16" ht="15" hidden="1" customHeight="1" outlineLevel="1">
      <c r="B4052" s="681"/>
      <c r="C4052" s="682"/>
      <c r="D4052" s="1071"/>
      <c r="F4052" s="681">
        <v>43375</v>
      </c>
      <c r="G4052" s="682" t="s">
        <v>1188</v>
      </c>
      <c r="H4052" s="1071">
        <v>900</v>
      </c>
      <c r="I4052" s="1113">
        <f>H4052*0.75%</f>
        <v>6.75</v>
      </c>
      <c r="J4052" s="627" t="s">
        <v>115</v>
      </c>
      <c r="K4052" s="104" t="s">
        <v>116</v>
      </c>
      <c r="L4052" s="899" t="s">
        <v>4</v>
      </c>
      <c r="M4052" s="105"/>
      <c r="N4052" s="842"/>
      <c r="O4052" s="1812"/>
      <c r="P4052" s="1812"/>
    </row>
    <row r="4053" spans="2:16" ht="15" hidden="1" customHeight="1" outlineLevel="1">
      <c r="B4053" s="681"/>
      <c r="C4053" s="682"/>
      <c r="D4053" s="1071"/>
      <c r="F4053" s="1261">
        <v>43378</v>
      </c>
      <c r="G4053" s="1262" t="s">
        <v>10167</v>
      </c>
      <c r="H4053" s="1313">
        <v>1650</v>
      </c>
      <c r="I4053" s="2"/>
      <c r="J4053" s="689">
        <v>43374</v>
      </c>
      <c r="K4053" s="785" t="s">
        <v>7952</v>
      </c>
      <c r="L4053" s="540">
        <v>6.75</v>
      </c>
      <c r="M4053" s="316"/>
      <c r="N4053" s="86"/>
    </row>
    <row r="4054" spans="2:16" ht="15" hidden="1" customHeight="1" outlineLevel="1">
      <c r="B4054" s="681"/>
      <c r="C4054" s="682"/>
      <c r="D4054" s="50"/>
      <c r="F4054" s="1261">
        <v>43378</v>
      </c>
      <c r="G4054" s="1262" t="s">
        <v>2849</v>
      </c>
      <c r="H4054" s="1313">
        <v>351.5</v>
      </c>
      <c r="I4054" s="2"/>
      <c r="J4054" s="811">
        <v>43402</v>
      </c>
      <c r="K4054" s="814" t="s">
        <v>10102</v>
      </c>
      <c r="L4054" s="876">
        <v>26498.62</v>
      </c>
      <c r="M4054" s="316"/>
      <c r="N4054" s="86"/>
    </row>
    <row r="4055" spans="2:16" ht="15" hidden="1" customHeight="1" outlineLevel="1">
      <c r="B4055" s="50"/>
      <c r="C4055" s="50"/>
      <c r="D4055" s="50"/>
      <c r="F4055" s="1836">
        <v>43378</v>
      </c>
      <c r="G4055" s="634" t="s">
        <v>10169</v>
      </c>
      <c r="H4055" s="635">
        <v>300</v>
      </c>
      <c r="I4055" s="2"/>
      <c r="J4055" s="642"/>
      <c r="K4055" s="675"/>
      <c r="L4055" s="645"/>
      <c r="M4055" s="316"/>
      <c r="N4055" s="86"/>
    </row>
    <row r="4056" spans="2:16" ht="15" hidden="1" customHeight="1" outlineLevel="1">
      <c r="B4056" s="50"/>
      <c r="C4056" s="50"/>
      <c r="D4056" s="50"/>
      <c r="F4056" s="1864">
        <v>43379</v>
      </c>
      <c r="G4056" s="1865" t="s">
        <v>10178</v>
      </c>
      <c r="H4056" s="1866">
        <v>373</v>
      </c>
      <c r="I4056" s="2"/>
      <c r="J4056" s="642"/>
      <c r="K4056" s="675"/>
      <c r="L4056" s="645"/>
      <c r="M4056" s="316"/>
      <c r="N4056" s="86"/>
    </row>
    <row r="4057" spans="2:16" hidden="1" outlineLevel="1">
      <c r="B4057" s="50"/>
      <c r="C4057" s="50"/>
      <c r="D4057" s="50"/>
      <c r="F4057" s="1864">
        <v>43379</v>
      </c>
      <c r="G4057" s="1865" t="s">
        <v>10179</v>
      </c>
      <c r="H4057" s="1866">
        <v>80</v>
      </c>
      <c r="I4057" s="2"/>
      <c r="J4057" s="642"/>
      <c r="K4057" s="675"/>
      <c r="L4057" s="645"/>
      <c r="M4057" s="316"/>
      <c r="N4057" s="86"/>
    </row>
    <row r="4058" spans="2:16" hidden="1" outlineLevel="1">
      <c r="B4058" s="50"/>
      <c r="C4058" s="50"/>
      <c r="D4058" s="50"/>
      <c r="F4058" s="1864">
        <v>43379</v>
      </c>
      <c r="G4058" s="1865" t="s">
        <v>10179</v>
      </c>
      <c r="H4058" s="1867">
        <v>160</v>
      </c>
      <c r="I4058" s="2"/>
      <c r="J4058" s="642"/>
      <c r="K4058" s="675"/>
      <c r="L4058" s="645"/>
      <c r="M4058" s="316"/>
    </row>
    <row r="4059" spans="2:16" hidden="1" outlineLevel="1">
      <c r="B4059" s="50"/>
      <c r="C4059" s="50"/>
      <c r="D4059" s="50"/>
      <c r="F4059" s="1864">
        <v>43379</v>
      </c>
      <c r="G4059" s="1865" t="s">
        <v>10180</v>
      </c>
      <c r="H4059" s="1866">
        <v>126</v>
      </c>
      <c r="I4059" s="2"/>
      <c r="J4059" s="642"/>
      <c r="K4059" s="675"/>
      <c r="L4059" s="645"/>
      <c r="M4059" s="316"/>
    </row>
    <row r="4060" spans="2:16" hidden="1" outlineLevel="1">
      <c r="B4060" s="50"/>
      <c r="C4060" s="50"/>
      <c r="D4060" s="50"/>
      <c r="E4060" s="205"/>
      <c r="F4060" s="1864">
        <v>43379</v>
      </c>
      <c r="G4060" s="1865" t="s">
        <v>10181</v>
      </c>
      <c r="H4060" s="1866">
        <v>562</v>
      </c>
      <c r="I4060" s="2"/>
      <c r="J4060" s="642"/>
      <c r="K4060" s="675"/>
      <c r="L4060" s="645"/>
      <c r="M4060" s="316"/>
    </row>
    <row r="4061" spans="2:16" hidden="1" outlineLevel="1">
      <c r="B4061" s="50"/>
      <c r="C4061" s="50"/>
      <c r="D4061" s="50"/>
      <c r="E4061" s="215"/>
      <c r="F4061" s="1868">
        <v>43382</v>
      </c>
      <c r="G4061" s="1869" t="s">
        <v>10182</v>
      </c>
      <c r="H4061" s="1870">
        <v>7600</v>
      </c>
      <c r="I4061" s="2"/>
      <c r="J4061" s="642"/>
      <c r="K4061" s="675"/>
      <c r="L4061" s="645"/>
      <c r="M4061" s="316"/>
    </row>
    <row r="4062" spans="2:16" hidden="1" outlineLevel="1">
      <c r="B4062" s="50"/>
      <c r="C4062" s="50"/>
      <c r="D4062" s="50"/>
      <c r="E4062" s="215"/>
      <c r="F4062" s="1868">
        <v>43382</v>
      </c>
      <c r="G4062" s="1869" t="s">
        <v>10182</v>
      </c>
      <c r="H4062" s="1870">
        <v>2400</v>
      </c>
      <c r="I4062" s="2"/>
      <c r="J4062" s="642"/>
      <c r="K4062" s="675"/>
      <c r="L4062" s="645"/>
      <c r="M4062" s="316"/>
    </row>
    <row r="4063" spans="2:16" hidden="1" outlineLevel="1">
      <c r="B4063" s="50"/>
      <c r="C4063" s="50"/>
      <c r="D4063" s="50"/>
      <c r="E4063" s="215"/>
      <c r="F4063" s="1849">
        <v>43384</v>
      </c>
      <c r="G4063" s="1850" t="s">
        <v>10183</v>
      </c>
      <c r="H4063" s="1871">
        <v>3800</v>
      </c>
      <c r="I4063" s="2"/>
      <c r="J4063" s="642"/>
      <c r="K4063" s="675"/>
      <c r="L4063" s="645"/>
      <c r="M4063" s="316"/>
    </row>
    <row r="4064" spans="2:16" hidden="1" outlineLevel="1">
      <c r="B4064" s="50"/>
      <c r="C4064" s="50"/>
      <c r="D4064" s="50"/>
      <c r="E4064" s="215"/>
      <c r="F4064" s="1849">
        <v>43384</v>
      </c>
      <c r="G4064" s="1850" t="s">
        <v>10183</v>
      </c>
      <c r="H4064" s="1871">
        <v>800</v>
      </c>
      <c r="I4064" s="2"/>
      <c r="J4064" s="642"/>
      <c r="K4064" s="675"/>
      <c r="L4064" s="645"/>
      <c r="M4064" s="316"/>
    </row>
    <row r="4065" spans="2:15" hidden="1" outlineLevel="1">
      <c r="B4065" s="50"/>
      <c r="C4065" s="50"/>
      <c r="D4065" s="50"/>
      <c r="E4065" s="2"/>
      <c r="F4065" s="1864">
        <v>43386</v>
      </c>
      <c r="G4065" s="1865" t="s">
        <v>10184</v>
      </c>
      <c r="H4065" s="1866">
        <v>500</v>
      </c>
      <c r="I4065" s="210"/>
      <c r="J4065" s="642"/>
      <c r="K4065" s="675"/>
      <c r="L4065" s="645"/>
      <c r="M4065" s="316"/>
    </row>
    <row r="4066" spans="2:15" hidden="1" outlineLevel="1">
      <c r="B4066" s="50"/>
      <c r="C4066" s="50"/>
      <c r="D4066" s="50"/>
      <c r="E4066" s="1166"/>
      <c r="F4066" s="1864">
        <v>43386</v>
      </c>
      <c r="G4066" s="1865" t="s">
        <v>10179</v>
      </c>
      <c r="H4066" s="1866">
        <v>80</v>
      </c>
      <c r="I4066" s="2"/>
      <c r="J4066" s="642"/>
      <c r="K4066" s="675"/>
      <c r="L4066" s="645"/>
      <c r="M4066" s="316"/>
    </row>
    <row r="4067" spans="2:15" hidden="1" outlineLevel="1">
      <c r="B4067" s="50"/>
      <c r="C4067" s="50"/>
      <c r="D4067" s="50"/>
      <c r="E4067" s="205"/>
      <c r="F4067" s="689">
        <v>43387</v>
      </c>
      <c r="G4067" s="785" t="s">
        <v>10231</v>
      </c>
      <c r="H4067" s="540">
        <v>604</v>
      </c>
      <c r="I4067" s="2"/>
      <c r="J4067" s="642"/>
      <c r="K4067" s="675"/>
      <c r="L4067" s="645"/>
      <c r="M4067" s="316"/>
    </row>
    <row r="4068" spans="2:15" ht="15.75" hidden="1" customHeight="1" outlineLevel="1">
      <c r="B4068" s="50"/>
      <c r="C4068" s="50"/>
      <c r="D4068" s="50"/>
      <c r="E4068" s="225"/>
      <c r="F4068" s="689">
        <v>43386</v>
      </c>
      <c r="G4068" s="785" t="s">
        <v>10239</v>
      </c>
      <c r="H4068" s="540">
        <v>1160</v>
      </c>
      <c r="I4068" s="2"/>
      <c r="J4068" s="642"/>
      <c r="K4068" s="675"/>
      <c r="L4068" s="645"/>
      <c r="M4068" s="316"/>
    </row>
    <row r="4069" spans="2:15" ht="15.75" hidden="1" customHeight="1" outlineLevel="1">
      <c r="B4069" s="50"/>
      <c r="C4069" s="50"/>
      <c r="D4069" s="50"/>
      <c r="E4069" s="225"/>
      <c r="F4069" s="689">
        <v>43387</v>
      </c>
      <c r="G4069" s="785" t="s">
        <v>10238</v>
      </c>
      <c r="H4069" s="540">
        <v>1260</v>
      </c>
      <c r="I4069" s="2"/>
      <c r="J4069" s="642"/>
      <c r="K4069" s="675"/>
      <c r="L4069" s="645"/>
      <c r="M4069" s="316"/>
    </row>
    <row r="4070" spans="2:15" ht="15.75" hidden="1" customHeight="1" outlineLevel="1">
      <c r="B4070" s="50"/>
      <c r="C4070" s="50"/>
      <c r="D4070" s="50"/>
      <c r="E4070" s="225"/>
      <c r="F4070" s="689">
        <v>43387</v>
      </c>
      <c r="G4070" s="785" t="s">
        <v>10243</v>
      </c>
      <c r="H4070" s="540">
        <v>40</v>
      </c>
      <c r="I4070" s="2"/>
      <c r="J4070" s="642"/>
      <c r="K4070" s="675"/>
      <c r="L4070" s="645"/>
      <c r="M4070" s="316"/>
    </row>
    <row r="4071" spans="2:15" ht="15.75" hidden="1" customHeight="1" outlineLevel="1">
      <c r="B4071" s="50"/>
      <c r="C4071" s="50"/>
      <c r="D4071" s="50"/>
      <c r="E4071" s="225"/>
      <c r="F4071" s="681">
        <v>43393</v>
      </c>
      <c r="G4071" s="682" t="s">
        <v>1188</v>
      </c>
      <c r="H4071" s="1071">
        <v>1500.63</v>
      </c>
      <c r="I4071" s="1113">
        <f>H4071*0.75%</f>
        <v>11.254725000000001</v>
      </c>
      <c r="J4071" s="642"/>
      <c r="K4071" s="675"/>
      <c r="L4071" s="645"/>
      <c r="M4071" s="316"/>
    </row>
    <row r="4072" spans="2:15" ht="15" hidden="1" customHeight="1" outlineLevel="1">
      <c r="B4072" s="50"/>
      <c r="C4072" s="50"/>
      <c r="D4072" s="50"/>
      <c r="E4072" s="225"/>
      <c r="F4072" s="369">
        <v>43393</v>
      </c>
      <c r="G4072" s="358" t="s">
        <v>567</v>
      </c>
      <c r="H4072" s="690">
        <v>404</v>
      </c>
      <c r="I4072" s="2"/>
      <c r="J4072" s="642"/>
      <c r="K4072" s="675"/>
      <c r="L4072" s="645"/>
      <c r="M4072" s="316"/>
    </row>
    <row r="4073" spans="2:15" hidden="1" outlineLevel="1">
      <c r="B4073" s="50"/>
      <c r="C4073" s="50"/>
      <c r="D4073" s="50"/>
      <c r="E4073" s="225"/>
      <c r="F4073" s="705">
        <v>43394</v>
      </c>
      <c r="G4073" s="783" t="s">
        <v>637</v>
      </c>
      <c r="H4073" s="886">
        <v>590.5</v>
      </c>
      <c r="I4073" s="2"/>
      <c r="J4073" s="1043"/>
      <c r="K4073" s="1044"/>
      <c r="L4073" s="1045"/>
      <c r="M4073" s="899"/>
    </row>
    <row r="4074" spans="2:15" hidden="1" outlineLevel="1">
      <c r="B4074" s="50"/>
      <c r="C4074" s="50"/>
      <c r="D4074" s="50"/>
      <c r="E4074" s="225"/>
      <c r="F4074" s="608">
        <v>43394</v>
      </c>
      <c r="G4074" s="612" t="s">
        <v>10274</v>
      </c>
      <c r="H4074" s="1803">
        <v>382.88</v>
      </c>
      <c r="I4074" s="2"/>
      <c r="J4074" s="642"/>
      <c r="K4074" s="675"/>
      <c r="L4074" s="645"/>
      <c r="M4074" s="316"/>
    </row>
    <row r="4075" spans="2:15" hidden="1" outlineLevel="1">
      <c r="B4075" s="50"/>
      <c r="C4075" s="50"/>
      <c r="D4075" s="50"/>
      <c r="E4075" s="225"/>
      <c r="F4075" s="681">
        <v>43395</v>
      </c>
      <c r="G4075" s="682" t="s">
        <v>1188</v>
      </c>
      <c r="H4075" s="1071">
        <v>880.86</v>
      </c>
      <c r="I4075" s="2"/>
      <c r="J4075" s="642"/>
      <c r="K4075" s="675"/>
      <c r="L4075" s="645"/>
      <c r="M4075" s="316"/>
    </row>
    <row r="4076" spans="2:15" ht="15" hidden="1" customHeight="1" outlineLevel="1">
      <c r="B4076" s="50"/>
      <c r="C4076" s="50"/>
      <c r="D4076" s="50"/>
      <c r="F4076" s="646"/>
      <c r="G4076" s="684"/>
      <c r="H4076" s="657"/>
      <c r="I4076" s="2"/>
      <c r="J4076" s="628"/>
      <c r="K4076" s="628"/>
      <c r="L4076" s="628"/>
      <c r="M4076" s="628"/>
    </row>
    <row r="4077" spans="2:15" ht="15" hidden="1" customHeight="1" outlineLevel="1">
      <c r="B4077" s="83"/>
      <c r="C4077" s="83" t="s">
        <v>195</v>
      </c>
      <c r="D4077" s="84">
        <f>SUM(D4052:D4073)</f>
        <v>0</v>
      </c>
      <c r="F4077" s="311"/>
      <c r="G4077" s="538" t="s">
        <v>195</v>
      </c>
      <c r="H4077" s="578">
        <f>SUM(H4052:H4076)</f>
        <v>26505.370000000003</v>
      </c>
      <c r="I4077" s="2"/>
      <c r="J4077" s="311"/>
      <c r="K4077" s="311" t="s">
        <v>195</v>
      </c>
      <c r="L4077" s="312">
        <f>SUM(L4053:L4073)</f>
        <v>26505.37</v>
      </c>
      <c r="M4077" s="279">
        <f>SUM(M4053:M4073)</f>
        <v>0</v>
      </c>
    </row>
    <row r="4078" spans="2:15" ht="15" hidden="1" customHeight="1" outlineLevel="1">
      <c r="I4078" s="2"/>
    </row>
    <row r="4079" spans="2:15" ht="15.75" hidden="1" customHeight="1" outlineLevel="1" thickBot="1">
      <c r="B4079" s="97" t="s">
        <v>10071</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27">
        <v>627</v>
      </c>
      <c r="C4081" s="227">
        <v>254</v>
      </c>
      <c r="D4081" s="227">
        <f>D4077</f>
        <v>0</v>
      </c>
      <c r="E4081" s="227">
        <f>B4081+C4081-D4081</f>
        <v>881</v>
      </c>
      <c r="H4081" s="13"/>
      <c r="I4081" s="13"/>
      <c r="L4081" s="13"/>
    </row>
    <row r="4082" spans="2:13" ht="15" hidden="1" customHeight="1" outlineLevel="1">
      <c r="G4082" s="630" t="s">
        <v>4080</v>
      </c>
      <c r="H4082" s="1698">
        <v>0</v>
      </c>
      <c r="L4082" s="2"/>
      <c r="M4082" s="2"/>
    </row>
    <row r="4083" spans="2:13" ht="15" hidden="1" customHeight="1" outlineLevel="1">
      <c r="G4083" s="300" t="s">
        <v>7263</v>
      </c>
      <c r="H4083" s="1699">
        <v>0</v>
      </c>
      <c r="L4083" s="2"/>
      <c r="M4083" s="2"/>
    </row>
    <row r="4084" spans="2:13" ht="15" hidden="1" customHeight="1" outlineLevel="1">
      <c r="G4084" s="300" t="s">
        <v>4081</v>
      </c>
      <c r="H4084" s="1699">
        <f>H4055+H4061+H4062</f>
        <v>10300</v>
      </c>
    </row>
    <row r="4085" spans="2:13" ht="15" hidden="1" customHeight="1" outlineLevel="1">
      <c r="B4085" s="200"/>
      <c r="G4085" s="696" t="s">
        <v>3905</v>
      </c>
      <c r="H4085" s="1700">
        <v>0</v>
      </c>
      <c r="L4085" s="2"/>
    </row>
    <row r="4086" spans="2:13" ht="15" hidden="1" customHeight="1" outlineLevel="1">
      <c r="B4086" s="200"/>
      <c r="C4086" s="192" t="s">
        <v>9051</v>
      </c>
      <c r="G4086" s="1205" t="s">
        <v>18</v>
      </c>
      <c r="H4086" s="1701">
        <f>H4053+H4054+H4063+H4064</f>
        <v>6601.5</v>
      </c>
      <c r="L4086" s="2"/>
    </row>
    <row r="4087" spans="2:13" ht="15" hidden="1" customHeight="1" outlineLevel="1">
      <c r="B4087" s="200"/>
      <c r="G4087" s="978" t="s">
        <v>5497</v>
      </c>
      <c r="H4087" s="1702">
        <v>0</v>
      </c>
    </row>
    <row r="4088" spans="2:13" ht="15" hidden="1" customHeight="1" outlineLevel="1">
      <c r="G4088" s="640" t="s">
        <v>132</v>
      </c>
      <c r="H4088" s="1703">
        <f>H4052+H4071+H4075</f>
        <v>3281.4900000000002</v>
      </c>
    </row>
    <row r="4089" spans="2:13" ht="15" hidden="1" customHeight="1" outlineLevel="1">
      <c r="G4089" s="204" t="s">
        <v>4287</v>
      </c>
      <c r="H4089" s="1704">
        <f>H4067+H4068+H4069+H4070</f>
        <v>3064</v>
      </c>
    </row>
    <row r="4090" spans="2:13" ht="15" hidden="1" customHeight="1" outlineLevel="1">
      <c r="G4090" s="659" t="s">
        <v>48</v>
      </c>
      <c r="H4090" s="1705">
        <f>H4073</f>
        <v>590.5</v>
      </c>
      <c r="I4090" s="2"/>
    </row>
    <row r="4091" spans="2:13" ht="15" hidden="1" customHeight="1" outlineLevel="1">
      <c r="G4091" s="236" t="s">
        <v>2625</v>
      </c>
      <c r="H4091" s="1706">
        <f>H4074</f>
        <v>382.88</v>
      </c>
      <c r="I4091" s="2"/>
    </row>
    <row r="4092" spans="2:13" ht="15" hidden="1" customHeight="1" outlineLevel="1">
      <c r="G4092" s="182" t="s">
        <v>4424</v>
      </c>
      <c r="H4092" s="1707">
        <f>H4056+H4057+H4058+H4059+H4060+H4065+H4066+H4072</f>
        <v>2285</v>
      </c>
      <c r="I4092" s="2"/>
    </row>
    <row r="4093" spans="2:13" ht="15" hidden="1" customHeight="1" outlineLevel="1">
      <c r="G4093" s="1068" t="s">
        <v>5935</v>
      </c>
      <c r="H4093" s="1707">
        <v>0</v>
      </c>
      <c r="I4093" s="2"/>
    </row>
    <row r="4094" spans="2:13" ht="15" hidden="1" customHeight="1" outlineLevel="1">
      <c r="G4094" s="1068" t="s">
        <v>9583</v>
      </c>
      <c r="H4094" s="1707">
        <v>0</v>
      </c>
      <c r="I4094" s="2"/>
    </row>
    <row r="4095" spans="2:13" ht="15" hidden="1" customHeight="1" outlineLevel="1">
      <c r="G4095" s="654" t="s">
        <v>5126</v>
      </c>
      <c r="H4095" s="1708">
        <v>0</v>
      </c>
    </row>
    <row r="4096" spans="2:13" ht="15" hidden="1" customHeight="1" outlineLevel="1">
      <c r="G4096" s="1814" t="s">
        <v>3287</v>
      </c>
      <c r="H4096" s="1815">
        <v>0</v>
      </c>
    </row>
    <row r="4097" spans="2:16" ht="15" hidden="1" customHeight="1" outlineLevel="1">
      <c r="H4097" s="2">
        <f>SUM(H4082:H4096)</f>
        <v>26505.370000000003</v>
      </c>
      <c r="I4097" s="2"/>
      <c r="J4097" s="13"/>
    </row>
    <row r="4098" spans="2:16" collapsed="1"/>
    <row r="4099" spans="2:16">
      <c r="B4099" s="2475" t="s">
        <v>10257</v>
      </c>
      <c r="C4099" s="2475"/>
      <c r="D4099" s="2475"/>
      <c r="E4099" s="2475"/>
      <c r="F4099" s="2475"/>
      <c r="G4099" s="2475"/>
      <c r="H4099" s="2475"/>
      <c r="I4099" s="2475"/>
      <c r="J4099" s="2475"/>
      <c r="K4099" s="2475"/>
      <c r="L4099" s="2475"/>
      <c r="M4099" s="2475"/>
    </row>
    <row r="4100" spans="2:16" ht="15" hidden="1" customHeight="1" outlineLevel="1">
      <c r="B4100" s="268" t="s">
        <v>115</v>
      </c>
      <c r="C4100" s="997" t="s">
        <v>2650</v>
      </c>
      <c r="D4100" s="268" t="s">
        <v>2651</v>
      </c>
      <c r="F4100" s="2476" t="s">
        <v>1007</v>
      </c>
      <c r="G4100" s="2476"/>
      <c r="H4100" s="2476"/>
      <c r="J4100" s="2474" t="s">
        <v>1026</v>
      </c>
      <c r="K4100" s="2474"/>
      <c r="L4100" s="2474"/>
      <c r="M4100" s="105"/>
    </row>
    <row r="4101" spans="2:16" ht="15" hidden="1" customHeight="1" outlineLevel="1">
      <c r="B4101" s="681">
        <v>43407</v>
      </c>
      <c r="C4101" s="682" t="s">
        <v>10288</v>
      </c>
      <c r="D4101" s="1071">
        <v>600</v>
      </c>
      <c r="E4101" s="1883">
        <f>D4101*0.75%</f>
        <v>4.5</v>
      </c>
      <c r="F4101" s="608">
        <v>43395</v>
      </c>
      <c r="G4101" s="612" t="s">
        <v>10268</v>
      </c>
      <c r="H4101" s="613">
        <v>340</v>
      </c>
      <c r="I4101" s="210"/>
      <c r="J4101" s="627" t="s">
        <v>115</v>
      </c>
      <c r="K4101" s="104" t="s">
        <v>116</v>
      </c>
      <c r="L4101" s="899" t="s">
        <v>4</v>
      </c>
      <c r="M4101" s="105"/>
      <c r="N4101" s="842"/>
      <c r="O4101" s="1872"/>
      <c r="P4101" s="1872"/>
    </row>
    <row r="4102" spans="2:16" ht="15" hidden="1" customHeight="1" outlineLevel="1">
      <c r="B4102" s="681"/>
      <c r="C4102" s="682"/>
      <c r="D4102" s="1071"/>
      <c r="F4102" s="681">
        <v>43397</v>
      </c>
      <c r="G4102" s="682" t="s">
        <v>1188</v>
      </c>
      <c r="H4102" s="1071">
        <v>300</v>
      </c>
      <c r="I4102" s="1883">
        <f>H4102*0.75%</f>
        <v>2.25</v>
      </c>
      <c r="J4102" s="689">
        <v>43399</v>
      </c>
      <c r="K4102" s="785" t="s">
        <v>7952</v>
      </c>
      <c r="L4102" s="540">
        <v>6.75</v>
      </c>
      <c r="M4102" s="316"/>
      <c r="N4102" s="86"/>
    </row>
    <row r="4103" spans="2:16" ht="15" hidden="1" customHeight="1" outlineLevel="1">
      <c r="B4103" s="681"/>
      <c r="C4103" s="682"/>
      <c r="D4103" s="50"/>
      <c r="F4103" s="1261">
        <v>43397</v>
      </c>
      <c r="G4103" s="1262" t="s">
        <v>10270</v>
      </c>
      <c r="H4103" s="1313">
        <v>500</v>
      </c>
      <c r="I4103" s="2"/>
      <c r="J4103" s="327">
        <v>43404</v>
      </c>
      <c r="K4103" s="378" t="s">
        <v>7952</v>
      </c>
      <c r="L4103" s="540">
        <v>11.25</v>
      </c>
      <c r="M4103" s="316"/>
      <c r="N4103" s="86"/>
    </row>
    <row r="4104" spans="2:16" ht="15" hidden="1" customHeight="1" outlineLevel="1">
      <c r="B4104" s="50"/>
      <c r="C4104" s="50"/>
      <c r="D4104" s="50"/>
      <c r="F4104" s="894">
        <v>43400</v>
      </c>
      <c r="G4104" s="760" t="s">
        <v>3454</v>
      </c>
      <c r="H4104" s="761">
        <v>4396</v>
      </c>
      <c r="I4104" s="2"/>
      <c r="J4104" s="642">
        <v>43405</v>
      </c>
      <c r="K4104" s="675" t="s">
        <v>8953</v>
      </c>
      <c r="L4104" s="645">
        <v>585</v>
      </c>
      <c r="M4104" s="316"/>
      <c r="N4104" s="86"/>
    </row>
    <row r="4105" spans="2:16" ht="15" hidden="1" customHeight="1" outlineLevel="1">
      <c r="B4105" s="50"/>
      <c r="C4105" s="50"/>
      <c r="D4105" s="50"/>
      <c r="F4105" s="894">
        <v>43400</v>
      </c>
      <c r="G4105" s="760" t="s">
        <v>3454</v>
      </c>
      <c r="H4105" s="761">
        <v>1500</v>
      </c>
      <c r="I4105" s="2"/>
      <c r="J4105" s="642">
        <v>43405</v>
      </c>
      <c r="K4105" s="675" t="s">
        <v>1228</v>
      </c>
      <c r="L4105" s="645">
        <v>10.53</v>
      </c>
      <c r="M4105" s="316"/>
      <c r="N4105" s="86"/>
    </row>
    <row r="4106" spans="2:16" hidden="1" outlineLevel="1">
      <c r="B4106" s="50"/>
      <c r="C4106" s="50"/>
      <c r="D4106" s="50"/>
      <c r="F4106" s="1355">
        <v>43400</v>
      </c>
      <c r="G4106" s="1876" t="s">
        <v>10272</v>
      </c>
      <c r="H4106" s="1877">
        <v>250</v>
      </c>
      <c r="I4106" s="2"/>
      <c r="J4106" s="642">
        <v>43411</v>
      </c>
      <c r="K4106" s="675" t="s">
        <v>2197</v>
      </c>
      <c r="L4106" s="645">
        <v>411.68</v>
      </c>
      <c r="M4106" s="316"/>
      <c r="N4106" s="86"/>
    </row>
    <row r="4107" spans="2:16" hidden="1" outlineLevel="1">
      <c r="B4107" s="50"/>
      <c r="C4107" s="50"/>
      <c r="D4107" s="50"/>
      <c r="F4107" s="894">
        <v>43401</v>
      </c>
      <c r="G4107" s="760" t="s">
        <v>247</v>
      </c>
      <c r="H4107" s="761">
        <v>1421</v>
      </c>
      <c r="I4107" s="2"/>
      <c r="J4107" s="327">
        <v>43413</v>
      </c>
      <c r="K4107" s="378" t="s">
        <v>7952</v>
      </c>
      <c r="L4107" s="540">
        <v>6.61</v>
      </c>
      <c r="M4107" s="316"/>
    </row>
    <row r="4108" spans="2:16" hidden="1" outlineLevel="1">
      <c r="B4108" s="50"/>
      <c r="C4108" s="50"/>
      <c r="D4108" s="50"/>
      <c r="F4108" s="369">
        <v>43401</v>
      </c>
      <c r="G4108" s="358" t="s">
        <v>10075</v>
      </c>
      <c r="H4108" s="690">
        <v>175</v>
      </c>
      <c r="I4108" s="2"/>
      <c r="J4108" s="327">
        <v>43413</v>
      </c>
      <c r="K4108" s="378" t="s">
        <v>7952</v>
      </c>
      <c r="L4108" s="540">
        <v>2.25</v>
      </c>
      <c r="M4108" s="316"/>
    </row>
    <row r="4109" spans="2:16" hidden="1" outlineLevel="1">
      <c r="B4109" s="50"/>
      <c r="C4109" s="50"/>
      <c r="D4109" s="50"/>
      <c r="E4109" s="205"/>
      <c r="F4109" s="369">
        <v>43401</v>
      </c>
      <c r="G4109" s="358" t="s">
        <v>549</v>
      </c>
      <c r="H4109" s="690">
        <v>557</v>
      </c>
      <c r="I4109" s="2"/>
      <c r="J4109" s="642">
        <v>43413</v>
      </c>
      <c r="K4109" s="675" t="s">
        <v>2197</v>
      </c>
      <c r="L4109" s="645">
        <v>411.68</v>
      </c>
      <c r="M4109" s="316"/>
    </row>
    <row r="4110" spans="2:16" hidden="1" outlineLevel="1">
      <c r="B4110" s="50"/>
      <c r="C4110" s="50"/>
      <c r="D4110" s="50"/>
      <c r="E4110" s="215"/>
      <c r="F4110" s="1261">
        <v>43403</v>
      </c>
      <c r="G4110" s="1262" t="s">
        <v>10283</v>
      </c>
      <c r="H4110" s="1313">
        <v>713</v>
      </c>
      <c r="I4110" s="2"/>
      <c r="J4110" s="642">
        <v>43419</v>
      </c>
      <c r="K4110" s="675" t="s">
        <v>2197</v>
      </c>
      <c r="L4110" s="645">
        <v>381.19</v>
      </c>
      <c r="M4110" s="316"/>
    </row>
    <row r="4111" spans="2:16" hidden="1" outlineLevel="1">
      <c r="B4111" s="50"/>
      <c r="C4111" s="50"/>
      <c r="D4111" s="50"/>
      <c r="E4111" s="215"/>
      <c r="F4111" s="894">
        <v>43407</v>
      </c>
      <c r="G4111" s="760" t="s">
        <v>10287</v>
      </c>
      <c r="H4111" s="761">
        <v>3414</v>
      </c>
      <c r="I4111" s="2"/>
      <c r="J4111" s="327">
        <v>43424</v>
      </c>
      <c r="K4111" s="378" t="s">
        <v>7952</v>
      </c>
      <c r="L4111" s="540">
        <v>4.5</v>
      </c>
      <c r="M4111" s="316"/>
    </row>
    <row r="4112" spans="2:16" hidden="1" outlineLevel="1">
      <c r="B4112" s="50"/>
      <c r="C4112" s="50"/>
      <c r="D4112" s="50"/>
      <c r="E4112" s="215"/>
      <c r="F4112" s="681">
        <v>43412</v>
      </c>
      <c r="G4112" s="682" t="s">
        <v>1188</v>
      </c>
      <c r="H4112" s="1071">
        <v>600</v>
      </c>
      <c r="I4112" s="1883">
        <f>H4112*0.75%</f>
        <v>4.5</v>
      </c>
      <c r="J4112" s="327">
        <v>43424</v>
      </c>
      <c r="K4112" s="378" t="s">
        <v>7952</v>
      </c>
      <c r="L4112" s="540">
        <v>4.5</v>
      </c>
      <c r="M4112" s="316"/>
    </row>
    <row r="4113" spans="2:15" ht="30" hidden="1" outlineLevel="1">
      <c r="B4113" s="50"/>
      <c r="C4113" s="50"/>
      <c r="D4113" s="50"/>
      <c r="E4113" s="215"/>
      <c r="F4113" s="1261">
        <v>43413</v>
      </c>
      <c r="G4113" s="1262" t="s">
        <v>10316</v>
      </c>
      <c r="H4113" s="1313">
        <v>1000</v>
      </c>
      <c r="I4113" s="2"/>
      <c r="J4113" s="811">
        <v>43435</v>
      </c>
      <c r="K4113" s="814" t="s">
        <v>10102</v>
      </c>
      <c r="L4113" s="876">
        <v>16772.560000000001</v>
      </c>
      <c r="M4113" s="316"/>
    </row>
    <row r="4114" spans="2:15" hidden="1" outlineLevel="1">
      <c r="B4114" s="50"/>
      <c r="C4114" s="50"/>
      <c r="D4114" s="50"/>
      <c r="E4114" s="2"/>
      <c r="F4114" s="369">
        <v>43414</v>
      </c>
      <c r="G4114" s="358" t="s">
        <v>10317</v>
      </c>
      <c r="H4114" s="690">
        <v>871.5</v>
      </c>
      <c r="I4114" s="210"/>
      <c r="J4114" s="642"/>
      <c r="K4114" s="675"/>
      <c r="L4114" s="645"/>
      <c r="M4114" s="316"/>
    </row>
    <row r="4115" spans="2:15" hidden="1" outlineLevel="1">
      <c r="B4115" s="50"/>
      <c r="C4115" s="50"/>
      <c r="D4115" s="50"/>
      <c r="E4115" s="1166"/>
      <c r="F4115" s="685">
        <v>43417</v>
      </c>
      <c r="G4115" s="686" t="s">
        <v>10318</v>
      </c>
      <c r="H4115" s="742">
        <v>10</v>
      </c>
      <c r="I4115" s="2"/>
      <c r="J4115" s="642"/>
      <c r="K4115" s="675"/>
      <c r="L4115" s="645"/>
      <c r="M4115" s="316"/>
    </row>
    <row r="4116" spans="2:15" hidden="1" outlineLevel="1">
      <c r="B4116" s="50"/>
      <c r="C4116" s="50"/>
      <c r="D4116" s="50"/>
      <c r="E4116" s="205"/>
      <c r="F4116" s="685">
        <v>43417</v>
      </c>
      <c r="G4116" s="686" t="s">
        <v>10319</v>
      </c>
      <c r="H4116" s="742">
        <v>399</v>
      </c>
      <c r="I4116" s="2"/>
      <c r="J4116" s="642"/>
      <c r="K4116" s="675"/>
      <c r="L4116" s="645"/>
      <c r="M4116" s="316"/>
    </row>
    <row r="4117" spans="2:15" ht="15.75" hidden="1" customHeight="1" outlineLevel="1">
      <c r="B4117" s="50"/>
      <c r="C4117" s="50"/>
      <c r="D4117" s="50"/>
      <c r="E4117" s="225"/>
      <c r="F4117" s="369">
        <v>43420</v>
      </c>
      <c r="G4117" s="358" t="s">
        <v>549</v>
      </c>
      <c r="H4117" s="690">
        <v>827</v>
      </c>
      <c r="I4117" s="2"/>
      <c r="J4117" s="642"/>
      <c r="K4117" s="675"/>
      <c r="L4117" s="645"/>
      <c r="M4117" s="316"/>
    </row>
    <row r="4118" spans="2:15" ht="15.75" hidden="1" customHeight="1" outlineLevel="1">
      <c r="B4118" s="50"/>
      <c r="C4118" s="50"/>
      <c r="D4118" s="50"/>
      <c r="E4118" s="225"/>
      <c r="F4118" s="1261">
        <v>43423</v>
      </c>
      <c r="G4118" s="1262" t="s">
        <v>10270</v>
      </c>
      <c r="H4118" s="1313">
        <v>940</v>
      </c>
      <c r="I4118" s="2"/>
      <c r="J4118" s="642"/>
      <c r="K4118" s="675"/>
      <c r="L4118" s="645"/>
      <c r="M4118" s="316"/>
    </row>
    <row r="4119" spans="2:15" ht="15.75" hidden="1" customHeight="1" outlineLevel="1">
      <c r="B4119" s="50"/>
      <c r="C4119" s="50"/>
      <c r="D4119" s="50"/>
      <c r="E4119" s="225"/>
      <c r="F4119" s="689">
        <v>43425</v>
      </c>
      <c r="G4119" s="785" t="s">
        <v>10333</v>
      </c>
      <c r="H4119" s="540">
        <v>360</v>
      </c>
      <c r="I4119" s="2"/>
      <c r="J4119" s="642"/>
      <c r="K4119" s="675"/>
      <c r="L4119" s="645"/>
      <c r="M4119" s="316"/>
    </row>
    <row r="4120" spans="2:15" ht="15.75" hidden="1" customHeight="1" outlineLevel="1">
      <c r="B4120" s="50"/>
      <c r="C4120" s="50"/>
      <c r="D4120" s="50"/>
      <c r="E4120" s="225"/>
      <c r="F4120" s="685">
        <v>43425</v>
      </c>
      <c r="G4120" s="686" t="s">
        <v>10332</v>
      </c>
      <c r="H4120" s="742">
        <v>35</v>
      </c>
      <c r="I4120" s="210"/>
      <c r="J4120" s="642"/>
      <c r="K4120" s="675"/>
      <c r="L4120" s="645"/>
      <c r="M4120" s="316"/>
    </row>
    <row r="4121" spans="2:15" ht="15" hidden="1" customHeight="1" outlineLevel="1">
      <c r="B4121" s="50"/>
      <c r="C4121" s="50"/>
      <c r="D4121" s="50"/>
      <c r="F4121" s="646"/>
      <c r="G4121" s="684"/>
      <c r="H4121" s="657"/>
      <c r="I4121" s="2"/>
      <c r="J4121" s="628"/>
      <c r="K4121" s="628"/>
      <c r="L4121" s="628"/>
      <c r="M4121" s="628"/>
    </row>
    <row r="4122" spans="2:15" ht="15" hidden="1" customHeight="1" outlineLevel="1">
      <c r="B4122" s="83"/>
      <c r="C4122" s="83" t="s">
        <v>195</v>
      </c>
      <c r="D4122" s="84">
        <f>SUM(D4101:D4120)</f>
        <v>600</v>
      </c>
      <c r="F4122" s="311"/>
      <c r="G4122" s="538" t="s">
        <v>195</v>
      </c>
      <c r="H4122" s="578">
        <f>SUM(H4101:H4121)</f>
        <v>18608.5</v>
      </c>
      <c r="I4122" s="2"/>
      <c r="J4122" s="311"/>
      <c r="K4122" s="311" t="s">
        <v>195</v>
      </c>
      <c r="L4122" s="312">
        <f>SUM(L4102:L4120)</f>
        <v>18608.5</v>
      </c>
      <c r="M4122" s="279">
        <f>SUM(M4102:M4120)</f>
        <v>0</v>
      </c>
    </row>
    <row r="4123" spans="2:15" ht="15" hidden="1" customHeight="1" outlineLevel="1">
      <c r="I4123" s="2"/>
    </row>
    <row r="4124" spans="2:15" ht="15.75" hidden="1" customHeight="1" outlineLevel="1" thickBot="1">
      <c r="B4124" s="97" t="s">
        <v>10256</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27">
        <v>881</v>
      </c>
      <c r="C4126" s="227">
        <v>154</v>
      </c>
      <c r="D4126" s="227">
        <f>D4122</f>
        <v>600</v>
      </c>
      <c r="E4126" s="227">
        <f>B4126+C4126-D4126</f>
        <v>435</v>
      </c>
      <c r="H4126" s="13"/>
      <c r="I4126" s="13"/>
      <c r="L4126" s="13"/>
    </row>
    <row r="4127" spans="2:15" ht="15" hidden="1" customHeight="1" outlineLevel="1">
      <c r="G4127" s="630" t="s">
        <v>4080</v>
      </c>
      <c r="H4127" s="1698">
        <f>H4115+H4116+H4120</f>
        <v>444</v>
      </c>
      <c r="L4127" s="2"/>
      <c r="M4127" s="2"/>
    </row>
    <row r="4128" spans="2:15" ht="15" hidden="1" customHeight="1" outlineLevel="1">
      <c r="G4128" s="300" t="s">
        <v>7263</v>
      </c>
      <c r="H4128" s="1699">
        <v>0</v>
      </c>
      <c r="L4128" s="2"/>
      <c r="M4128" s="2"/>
    </row>
    <row r="4129" spans="2:13" ht="15" hidden="1" customHeight="1" outlineLevel="1">
      <c r="G4129" s="300" t="s">
        <v>4081</v>
      </c>
      <c r="H4129" s="1699">
        <f>H4104+H4105+H4107+H4111+H4113</f>
        <v>11731</v>
      </c>
    </row>
    <row r="4130" spans="2:13" ht="15" hidden="1" customHeight="1" outlineLevel="1">
      <c r="G4130" s="696" t="s">
        <v>3905</v>
      </c>
      <c r="H4130" s="1700">
        <v>0</v>
      </c>
      <c r="L4130" s="2"/>
    </row>
    <row r="4131" spans="2:13" ht="15" hidden="1" customHeight="1" outlineLevel="1">
      <c r="G4131" s="1205" t="s">
        <v>18</v>
      </c>
      <c r="H4131" s="1701">
        <f>H4103+H4110+H4118</f>
        <v>2153</v>
      </c>
      <c r="L4131" s="2"/>
    </row>
    <row r="4132" spans="2:13" ht="15" hidden="1" customHeight="1" outlineLevel="1">
      <c r="B4132" s="200"/>
      <c r="G4132" s="978" t="s">
        <v>5497</v>
      </c>
      <c r="H4132" s="1702">
        <f>H4106</f>
        <v>250</v>
      </c>
    </row>
    <row r="4133" spans="2:13" ht="15" hidden="1" customHeight="1" outlineLevel="1">
      <c r="G4133" s="640" t="s">
        <v>132</v>
      </c>
      <c r="H4133" s="1703">
        <f>H4102+H4112</f>
        <v>900</v>
      </c>
    </row>
    <row r="4134" spans="2:13" ht="15" hidden="1" customHeight="1" outlineLevel="1">
      <c r="G4134" s="204" t="s">
        <v>4287</v>
      </c>
      <c r="H4134" s="1704">
        <f>H4119</f>
        <v>360</v>
      </c>
    </row>
    <row r="4135" spans="2:13" ht="15" hidden="1" customHeight="1" outlineLevel="1">
      <c r="G4135" s="659" t="s">
        <v>48</v>
      </c>
      <c r="H4135" s="1705">
        <v>0</v>
      </c>
      <c r="I4135" s="2"/>
    </row>
    <row r="4136" spans="2:13" ht="15" hidden="1" customHeight="1" outlineLevel="1">
      <c r="G4136" s="236" t="s">
        <v>2625</v>
      </c>
      <c r="H4136" s="1706">
        <f>H4101</f>
        <v>340</v>
      </c>
      <c r="I4136" s="2"/>
    </row>
    <row r="4137" spans="2:13" ht="15" hidden="1" customHeight="1" outlineLevel="1">
      <c r="G4137" s="182" t="s">
        <v>4424</v>
      </c>
      <c r="H4137" s="1707">
        <f>H4108+H4109+H4114+H4117</f>
        <v>2430.5</v>
      </c>
      <c r="I4137" s="2"/>
    </row>
    <row r="4138" spans="2:13" ht="15" hidden="1" customHeight="1" outlineLevel="1">
      <c r="G4138" s="1068" t="s">
        <v>5935</v>
      </c>
      <c r="H4138" s="1707">
        <v>0</v>
      </c>
      <c r="I4138" s="2"/>
    </row>
    <row r="4139" spans="2:13" ht="15" hidden="1" customHeight="1" outlineLevel="1">
      <c r="G4139" s="1068" t="s">
        <v>9583</v>
      </c>
      <c r="H4139" s="1707">
        <v>0</v>
      </c>
      <c r="I4139" s="2"/>
    </row>
    <row r="4140" spans="2:13" ht="15" hidden="1" customHeight="1" outlineLevel="1">
      <c r="G4140" s="654" t="s">
        <v>5126</v>
      </c>
      <c r="H4140" s="1708">
        <v>0</v>
      </c>
    </row>
    <row r="4141" spans="2:13" ht="15" hidden="1" customHeight="1" outlineLevel="1">
      <c r="G4141" s="1814" t="s">
        <v>3287</v>
      </c>
      <c r="H4141" s="1815">
        <v>0</v>
      </c>
    </row>
    <row r="4142" spans="2:13" ht="15" hidden="1" customHeight="1" outlineLevel="1">
      <c r="H4142" s="2">
        <f>SUM(H4127:H4141)</f>
        <v>18608.5</v>
      </c>
      <c r="I4142" s="2"/>
      <c r="J4142" s="13"/>
    </row>
    <row r="4143" spans="2:13" collapsed="1"/>
    <row r="4144" spans="2:13">
      <c r="B4144" s="2475" t="s">
        <v>10334</v>
      </c>
      <c r="C4144" s="2475"/>
      <c r="D4144" s="2475"/>
      <c r="E4144" s="2475"/>
      <c r="F4144" s="2475"/>
      <c r="G4144" s="2475"/>
      <c r="H4144" s="2475"/>
      <c r="I4144" s="2475"/>
      <c r="J4144" s="2475"/>
      <c r="K4144" s="2475"/>
      <c r="L4144" s="2475"/>
      <c r="M4144" s="2475"/>
    </row>
    <row r="4145" spans="2:16" ht="15" hidden="1" customHeight="1" outlineLevel="1">
      <c r="B4145" s="268" t="s">
        <v>115</v>
      </c>
      <c r="C4145" s="997" t="s">
        <v>2650</v>
      </c>
      <c r="D4145" s="268" t="s">
        <v>2651</v>
      </c>
      <c r="F4145" s="2476" t="s">
        <v>1007</v>
      </c>
      <c r="G4145" s="2476"/>
      <c r="H4145" s="2476"/>
      <c r="J4145" s="2474" t="s">
        <v>1026</v>
      </c>
      <c r="K4145" s="2474"/>
      <c r="L4145" s="2474"/>
      <c r="M4145" s="105"/>
    </row>
    <row r="4146" spans="2:16" ht="15" hidden="1" customHeight="1" outlineLevel="1">
      <c r="B4146" s="681"/>
      <c r="C4146" s="682"/>
      <c r="D4146" s="1071"/>
      <c r="E4146" s="210"/>
      <c r="F4146" s="681">
        <v>43426</v>
      </c>
      <c r="G4146" s="682" t="s">
        <v>10336</v>
      </c>
      <c r="H4146" s="1071">
        <v>600</v>
      </c>
      <c r="I4146" s="1883">
        <f>H4146*0.75%</f>
        <v>4.5</v>
      </c>
      <c r="J4146" s="627" t="s">
        <v>115</v>
      </c>
      <c r="K4146" s="104" t="s">
        <v>116</v>
      </c>
      <c r="L4146" s="899" t="s">
        <v>4</v>
      </c>
      <c r="M4146" s="105"/>
      <c r="N4146" s="842"/>
      <c r="O4146" s="1884"/>
      <c r="P4146" s="1884"/>
    </row>
    <row r="4147" spans="2:16" ht="15" hidden="1" customHeight="1" outlineLevel="1">
      <c r="B4147" s="681"/>
      <c r="C4147" s="682"/>
      <c r="D4147" s="1071"/>
      <c r="F4147" s="369">
        <v>43428</v>
      </c>
      <c r="G4147" s="358" t="s">
        <v>10337</v>
      </c>
      <c r="H4147" s="690">
        <v>280</v>
      </c>
      <c r="I4147" s="2"/>
      <c r="J4147" s="689">
        <v>43445</v>
      </c>
      <c r="K4147" s="785" t="s">
        <v>7952</v>
      </c>
      <c r="L4147" s="540">
        <v>4.5</v>
      </c>
      <c r="M4147" s="316"/>
      <c r="N4147" s="86"/>
    </row>
    <row r="4148" spans="2:16" ht="15" hidden="1" customHeight="1" outlineLevel="1">
      <c r="B4148" s="681"/>
      <c r="C4148" s="682"/>
      <c r="D4148" s="50"/>
      <c r="F4148" s="369">
        <v>43429</v>
      </c>
      <c r="G4148" s="358" t="s">
        <v>10348</v>
      </c>
      <c r="H4148" s="690">
        <v>140</v>
      </c>
      <c r="I4148" s="210"/>
      <c r="J4148" s="689">
        <v>43446</v>
      </c>
      <c r="K4148" s="378" t="s">
        <v>7952</v>
      </c>
      <c r="L4148" s="540">
        <v>4.5</v>
      </c>
      <c r="M4148" s="316"/>
      <c r="N4148" s="86"/>
    </row>
    <row r="4149" spans="2:16" ht="15" hidden="1" customHeight="1" outlineLevel="1">
      <c r="B4149" s="50"/>
      <c r="C4149" s="50"/>
      <c r="D4149" s="50"/>
      <c r="F4149" s="285">
        <v>43429</v>
      </c>
      <c r="G4149" s="612" t="s">
        <v>10355</v>
      </c>
      <c r="H4149" s="1803">
        <v>730.8</v>
      </c>
      <c r="I4149" s="2"/>
      <c r="J4149" s="689">
        <v>43446</v>
      </c>
      <c r="K4149" s="378" t="s">
        <v>7952</v>
      </c>
      <c r="L4149" s="540">
        <v>1.5</v>
      </c>
      <c r="M4149" s="316"/>
      <c r="N4149" s="86"/>
    </row>
    <row r="4150" spans="2:16" ht="31.5" hidden="1" outlineLevel="1">
      <c r="B4150" s="50"/>
      <c r="C4150" s="50"/>
      <c r="D4150" s="50"/>
      <c r="F4150" s="369">
        <v>43431</v>
      </c>
      <c r="G4150" s="358" t="s">
        <v>2796</v>
      </c>
      <c r="H4150" s="690">
        <v>390</v>
      </c>
      <c r="I4150" s="2"/>
      <c r="J4150" s="1892">
        <v>43458</v>
      </c>
      <c r="K4150" s="1893" t="s">
        <v>10102</v>
      </c>
      <c r="L4150" s="1894">
        <v>17386.25</v>
      </c>
      <c r="M4150" s="1895"/>
      <c r="N4150" s="86"/>
    </row>
    <row r="4151" spans="2:16" hidden="1" outlineLevel="1">
      <c r="B4151" s="50"/>
      <c r="C4151" s="50"/>
      <c r="D4151" s="50"/>
      <c r="F4151" s="369">
        <v>43433</v>
      </c>
      <c r="G4151" s="358" t="s">
        <v>8879</v>
      </c>
      <c r="H4151" s="690">
        <v>523</v>
      </c>
      <c r="I4151" s="2"/>
      <c r="J4151" s="642"/>
      <c r="K4151" s="675"/>
      <c r="L4151" s="645"/>
      <c r="M4151" s="316"/>
      <c r="N4151" s="86"/>
    </row>
    <row r="4152" spans="2:16" hidden="1" outlineLevel="1">
      <c r="B4152" s="50"/>
      <c r="C4152" s="50"/>
      <c r="D4152" s="50"/>
      <c r="F4152" s="369">
        <v>43435</v>
      </c>
      <c r="G4152" s="358" t="s">
        <v>10408</v>
      </c>
      <c r="H4152" s="690">
        <v>378</v>
      </c>
      <c r="I4152" s="2"/>
      <c r="J4152" s="327"/>
      <c r="K4152" s="378"/>
      <c r="L4152" s="540"/>
      <c r="M4152" s="316"/>
    </row>
    <row r="4153" spans="2:16" hidden="1" outlineLevel="1">
      <c r="B4153" s="50"/>
      <c r="C4153" s="50"/>
      <c r="D4153" s="50"/>
      <c r="F4153" s="681">
        <v>43435</v>
      </c>
      <c r="G4153" s="682" t="s">
        <v>1188</v>
      </c>
      <c r="H4153" s="1071">
        <v>600</v>
      </c>
      <c r="I4153" s="1883">
        <f>H4153*0.75%</f>
        <v>4.5</v>
      </c>
      <c r="J4153" s="327"/>
      <c r="K4153" s="378"/>
      <c r="L4153" s="540"/>
      <c r="M4153" s="316"/>
    </row>
    <row r="4154" spans="2:16" hidden="1" outlineLevel="1">
      <c r="B4154" s="50"/>
      <c r="C4154" s="50"/>
      <c r="D4154" s="50"/>
      <c r="E4154" s="205"/>
      <c r="F4154" s="681">
        <v>43435</v>
      </c>
      <c r="G4154" s="682" t="s">
        <v>1188</v>
      </c>
      <c r="H4154" s="1071">
        <v>200</v>
      </c>
      <c r="I4154" s="1883">
        <f>H4154*0.75%</f>
        <v>1.5</v>
      </c>
      <c r="J4154" s="642"/>
      <c r="K4154" s="675"/>
      <c r="L4154" s="645"/>
      <c r="M4154" s="316"/>
    </row>
    <row r="4155" spans="2:16" hidden="1" outlineLevel="1">
      <c r="B4155" s="50"/>
      <c r="C4155" s="50"/>
      <c r="D4155" s="50"/>
      <c r="E4155" s="215"/>
      <c r="F4155" s="1261">
        <v>43436</v>
      </c>
      <c r="G4155" s="1262" t="s">
        <v>10396</v>
      </c>
      <c r="H4155" s="1313">
        <v>363</v>
      </c>
      <c r="I4155" s="2"/>
      <c r="J4155" s="642"/>
      <c r="K4155" s="675"/>
      <c r="L4155" s="645"/>
      <c r="M4155" s="316"/>
    </row>
    <row r="4156" spans="2:16" hidden="1" outlineLevel="1">
      <c r="B4156" s="50"/>
      <c r="C4156" s="50"/>
      <c r="D4156" s="50"/>
      <c r="E4156" s="215"/>
      <c r="F4156" s="705">
        <v>43437</v>
      </c>
      <c r="G4156" s="783" t="s">
        <v>637</v>
      </c>
      <c r="H4156" s="886">
        <v>227</v>
      </c>
      <c r="I4156" s="2"/>
      <c r="J4156" s="642"/>
      <c r="K4156" s="675"/>
      <c r="L4156" s="645"/>
      <c r="M4156" s="316"/>
    </row>
    <row r="4157" spans="2:16" hidden="1" outlineLevel="1">
      <c r="B4157" s="50"/>
      <c r="C4157" s="50"/>
      <c r="D4157" s="50"/>
      <c r="E4157" s="215"/>
      <c r="F4157" s="705">
        <v>43439</v>
      </c>
      <c r="G4157" s="783" t="s">
        <v>10409</v>
      </c>
      <c r="H4157" s="886">
        <v>280</v>
      </c>
      <c r="I4157" s="210"/>
      <c r="J4157" s="642"/>
      <c r="K4157" s="675"/>
      <c r="L4157" s="645"/>
      <c r="M4157" s="316"/>
    </row>
    <row r="4158" spans="2:16" hidden="1" outlineLevel="1">
      <c r="B4158" s="50"/>
      <c r="C4158" s="50"/>
      <c r="D4158" s="50"/>
      <c r="E4158" s="215"/>
      <c r="F4158" s="369">
        <v>43441</v>
      </c>
      <c r="G4158" s="358" t="s">
        <v>3444</v>
      </c>
      <c r="H4158" s="690">
        <v>313</v>
      </c>
      <c r="I4158" s="2"/>
      <c r="J4158" s="642"/>
      <c r="K4158" s="675"/>
      <c r="L4158" s="645"/>
      <c r="M4158" s="316"/>
    </row>
    <row r="4159" spans="2:16" hidden="1" outlineLevel="1">
      <c r="B4159" s="50"/>
      <c r="C4159" s="50"/>
      <c r="D4159" s="50"/>
      <c r="E4159" s="2"/>
      <c r="F4159" s="369">
        <v>43441</v>
      </c>
      <c r="G4159" s="358" t="s">
        <v>10410</v>
      </c>
      <c r="H4159" s="690">
        <v>688</v>
      </c>
      <c r="I4159" s="210"/>
      <c r="J4159" s="642"/>
      <c r="K4159" s="675"/>
      <c r="L4159" s="645"/>
      <c r="M4159" s="316"/>
    </row>
    <row r="4160" spans="2:16" hidden="1" outlineLevel="1">
      <c r="B4160" s="50"/>
      <c r="C4160" s="50"/>
      <c r="D4160" s="50"/>
      <c r="E4160" s="1166"/>
      <c r="F4160" s="1261">
        <v>43442</v>
      </c>
      <c r="G4160" s="1262" t="s">
        <v>10063</v>
      </c>
      <c r="H4160" s="1313">
        <v>462</v>
      </c>
      <c r="I4160" s="2"/>
      <c r="J4160" s="642"/>
      <c r="K4160" s="675"/>
      <c r="L4160" s="645"/>
      <c r="M4160" s="316"/>
    </row>
    <row r="4161" spans="2:15" hidden="1" outlineLevel="1">
      <c r="B4161" s="50"/>
      <c r="C4161" s="50"/>
      <c r="D4161" s="50"/>
      <c r="E4161" s="205"/>
      <c r="F4161" s="1261">
        <v>43442</v>
      </c>
      <c r="G4161" s="1262" t="s">
        <v>10063</v>
      </c>
      <c r="H4161" s="1313">
        <v>1147.71</v>
      </c>
      <c r="I4161" s="2"/>
      <c r="J4161" s="642"/>
      <c r="K4161" s="675"/>
      <c r="L4161" s="645"/>
      <c r="M4161" s="316"/>
    </row>
    <row r="4162" spans="2:15" ht="15.75" hidden="1" customHeight="1" outlineLevel="1">
      <c r="B4162" s="50"/>
      <c r="C4162" s="50"/>
      <c r="D4162" s="50"/>
      <c r="E4162" s="225"/>
      <c r="F4162" s="1261">
        <v>43442</v>
      </c>
      <c r="G4162" s="1262" t="s">
        <v>10063</v>
      </c>
      <c r="H4162" s="1313">
        <v>2123.8200000000002</v>
      </c>
      <c r="I4162" s="2"/>
      <c r="J4162" s="642"/>
      <c r="K4162" s="675"/>
      <c r="L4162" s="645"/>
      <c r="M4162" s="316"/>
    </row>
    <row r="4163" spans="2:15" ht="15.75" hidden="1" customHeight="1" outlineLevel="1">
      <c r="B4163" s="50"/>
      <c r="C4163" s="50"/>
      <c r="D4163" s="50"/>
      <c r="E4163" s="225"/>
      <c r="F4163" s="681">
        <v>43442</v>
      </c>
      <c r="G4163" s="682" t="s">
        <v>1188</v>
      </c>
      <c r="H4163" s="1071">
        <v>600</v>
      </c>
      <c r="I4163" s="1883">
        <f>H4163*0.75%</f>
        <v>4.5</v>
      </c>
      <c r="J4163" s="642"/>
      <c r="K4163" s="675"/>
      <c r="L4163" s="645"/>
      <c r="M4163" s="316"/>
    </row>
    <row r="4164" spans="2:15" ht="15.75" hidden="1" customHeight="1" outlineLevel="1">
      <c r="B4164" s="50"/>
      <c r="C4164" s="50"/>
      <c r="D4164" s="50"/>
      <c r="E4164" s="225"/>
      <c r="F4164" s="369">
        <v>43443</v>
      </c>
      <c r="G4164" s="358" t="s">
        <v>10419</v>
      </c>
      <c r="H4164" s="690">
        <v>2509</v>
      </c>
      <c r="I4164" s="2"/>
      <c r="J4164" s="642"/>
      <c r="K4164" s="675"/>
      <c r="L4164" s="645"/>
      <c r="M4164" s="316"/>
    </row>
    <row r="4165" spans="2:15" ht="15.75" hidden="1" customHeight="1" outlineLevel="1">
      <c r="B4165" s="50"/>
      <c r="C4165" s="50"/>
      <c r="D4165" s="50"/>
      <c r="E4165" s="225"/>
      <c r="F4165" s="681">
        <v>43444</v>
      </c>
      <c r="G4165" s="682" t="s">
        <v>1188</v>
      </c>
      <c r="H4165" s="1071">
        <v>300</v>
      </c>
      <c r="I4165" s="1883">
        <f>H4165*0.75%</f>
        <v>2.25</v>
      </c>
      <c r="J4165" s="642"/>
      <c r="K4165" s="675"/>
      <c r="L4165" s="645"/>
      <c r="M4165" s="316"/>
    </row>
    <row r="4166" spans="2:15" ht="15" hidden="1" customHeight="1" outlineLevel="1">
      <c r="B4166" s="50"/>
      <c r="C4166" s="50"/>
      <c r="D4166" s="50"/>
      <c r="E4166" s="225"/>
      <c r="F4166" s="369">
        <v>43444</v>
      </c>
      <c r="G4166" s="358" t="s">
        <v>10420</v>
      </c>
      <c r="H4166" s="690">
        <v>463</v>
      </c>
      <c r="I4166" s="2"/>
      <c r="J4166" s="642"/>
      <c r="K4166" s="675"/>
      <c r="L4166" s="645"/>
      <c r="M4166" s="316"/>
    </row>
    <row r="4167" spans="2:15" hidden="1" outlineLevel="1">
      <c r="B4167" s="50"/>
      <c r="C4167" s="50"/>
      <c r="D4167" s="50"/>
      <c r="E4167" s="225"/>
      <c r="F4167" s="369">
        <v>43446</v>
      </c>
      <c r="G4167" s="358" t="s">
        <v>10421</v>
      </c>
      <c r="H4167" s="690">
        <v>475</v>
      </c>
      <c r="I4167" s="2"/>
      <c r="J4167" s="1043"/>
      <c r="K4167" s="1044"/>
      <c r="L4167" s="1045"/>
      <c r="M4167" s="899"/>
    </row>
    <row r="4168" spans="2:15" hidden="1" outlineLevel="1">
      <c r="B4168" s="50"/>
      <c r="C4168" s="50"/>
      <c r="D4168" s="50"/>
      <c r="E4168" s="225"/>
      <c r="F4168" s="681">
        <v>43449</v>
      </c>
      <c r="G4168" s="682" t="s">
        <v>1188</v>
      </c>
      <c r="H4168" s="1071">
        <v>1500.1</v>
      </c>
      <c r="I4168" s="1883">
        <f>H4168*0.75%</f>
        <v>11.250749999999998</v>
      </c>
      <c r="J4168" s="642"/>
      <c r="K4168" s="675"/>
      <c r="L4168" s="645"/>
      <c r="M4168" s="316"/>
    </row>
    <row r="4169" spans="2:15" hidden="1" outlineLevel="1">
      <c r="B4169" s="50"/>
      <c r="C4169" s="50"/>
      <c r="D4169" s="50"/>
      <c r="E4169" s="225"/>
      <c r="F4169" s="681">
        <v>43451</v>
      </c>
      <c r="G4169" s="682" t="s">
        <v>10429</v>
      </c>
      <c r="H4169" s="1071">
        <v>600</v>
      </c>
      <c r="I4169" s="1883">
        <f>H4169*0.75%</f>
        <v>4.5</v>
      </c>
      <c r="J4169" s="642"/>
      <c r="K4169" s="675"/>
      <c r="L4169" s="645"/>
      <c r="M4169" s="316"/>
    </row>
    <row r="4170" spans="2:15" hidden="1" outlineLevel="1">
      <c r="B4170" s="50"/>
      <c r="C4170" s="50"/>
      <c r="D4170" s="50"/>
      <c r="E4170" s="225"/>
      <c r="F4170" s="369">
        <v>43451</v>
      </c>
      <c r="G4170" s="358" t="s">
        <v>10430</v>
      </c>
      <c r="H4170" s="690">
        <v>431</v>
      </c>
      <c r="I4170" s="2"/>
      <c r="J4170" s="642"/>
      <c r="K4170" s="675"/>
      <c r="L4170" s="645"/>
      <c r="M4170" s="316"/>
    </row>
    <row r="4171" spans="2:15" hidden="1" outlineLevel="1">
      <c r="B4171" s="50"/>
      <c r="C4171" s="50"/>
      <c r="D4171" s="50"/>
      <c r="E4171" s="225"/>
      <c r="F4171" s="369">
        <v>43452</v>
      </c>
      <c r="G4171" s="358" t="s">
        <v>10431</v>
      </c>
      <c r="H4171" s="690">
        <v>263</v>
      </c>
      <c r="I4171" s="2"/>
      <c r="J4171" s="642"/>
      <c r="K4171" s="675"/>
      <c r="L4171" s="645"/>
      <c r="M4171" s="316"/>
    </row>
    <row r="4172" spans="2:15" hidden="1" outlineLevel="1">
      <c r="B4172" s="50"/>
      <c r="C4172" s="50"/>
      <c r="D4172" s="50"/>
      <c r="E4172" s="225"/>
      <c r="F4172" s="369">
        <v>43453</v>
      </c>
      <c r="G4172" s="358" t="s">
        <v>10436</v>
      </c>
      <c r="H4172" s="690">
        <v>235</v>
      </c>
      <c r="I4172" s="2"/>
      <c r="J4172" s="642"/>
      <c r="K4172" s="675"/>
      <c r="L4172" s="645"/>
      <c r="M4172" s="316"/>
    </row>
    <row r="4173" spans="2:15" ht="15" hidden="1" customHeight="1" outlineLevel="1">
      <c r="B4173" s="50"/>
      <c r="C4173" s="50"/>
      <c r="D4173" s="50"/>
      <c r="F4173" s="285">
        <v>43449</v>
      </c>
      <c r="G4173" s="612" t="s">
        <v>10274</v>
      </c>
      <c r="H4173" s="1803">
        <v>574.32000000000005</v>
      </c>
      <c r="I4173" s="2"/>
      <c r="J4173" s="628"/>
      <c r="K4173" s="628"/>
      <c r="L4173" s="628"/>
      <c r="M4173" s="628"/>
    </row>
    <row r="4174" spans="2:15" ht="15" hidden="1" customHeight="1" outlineLevel="1">
      <c r="B4174" s="83"/>
      <c r="C4174" s="83" t="s">
        <v>195</v>
      </c>
      <c r="D4174" s="84">
        <f>SUM(D4146:D4167)</f>
        <v>0</v>
      </c>
      <c r="F4174" s="311"/>
      <c r="G4174" s="538" t="s">
        <v>195</v>
      </c>
      <c r="H4174" s="578">
        <f>SUM(H4146:H4173)</f>
        <v>17396.75</v>
      </c>
      <c r="I4174" s="2"/>
      <c r="J4174" s="311"/>
      <c r="K4174" s="311" t="s">
        <v>195</v>
      </c>
      <c r="L4174" s="312">
        <f>SUM(L4147:L4167)</f>
        <v>17396.75</v>
      </c>
      <c r="M4174" s="279">
        <f>SUM(M4147:M4167)</f>
        <v>0</v>
      </c>
    </row>
    <row r="4175" spans="2:15" ht="15" hidden="1" customHeight="1" outlineLevel="1">
      <c r="I4175" s="2"/>
    </row>
    <row r="4176" spans="2:15" ht="15.75" hidden="1" customHeight="1" outlineLevel="1" thickBot="1">
      <c r="B4176" s="97" t="s">
        <v>10335</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27">
        <f>E4126</f>
        <v>435</v>
      </c>
      <c r="C4178" s="227">
        <v>241</v>
      </c>
      <c r="D4178" s="227">
        <f>D4174</f>
        <v>0</v>
      </c>
      <c r="E4178" s="227">
        <f>B4178+C4178-D4178</f>
        <v>676</v>
      </c>
      <c r="H4178" s="13"/>
      <c r="I4178" s="13"/>
      <c r="L4178" s="13"/>
    </row>
    <row r="4179" spans="2:14" ht="15" hidden="1" customHeight="1" outlineLevel="1">
      <c r="G4179" s="630" t="s">
        <v>4080</v>
      </c>
      <c r="H4179" s="1698">
        <v>0</v>
      </c>
      <c r="L4179" s="2"/>
      <c r="M4179" s="2"/>
    </row>
    <row r="4180" spans="2:14" ht="15" hidden="1" customHeight="1" outlineLevel="1">
      <c r="G4180" s="300" t="s">
        <v>7263</v>
      </c>
      <c r="H4180" s="1699">
        <v>0</v>
      </c>
      <c r="L4180" s="2"/>
      <c r="M4180" s="2"/>
    </row>
    <row r="4181" spans="2:14" ht="15" hidden="1" customHeight="1" outlineLevel="1">
      <c r="E4181" s="13"/>
      <c r="G4181" s="300" t="s">
        <v>4081</v>
      </c>
      <c r="H4181" s="1699">
        <v>0</v>
      </c>
    </row>
    <row r="4182" spans="2:14" ht="15" hidden="1" customHeight="1" outlineLevel="1">
      <c r="G4182" s="696" t="s">
        <v>3905</v>
      </c>
      <c r="H4182" s="1700">
        <v>0</v>
      </c>
      <c r="L4182" s="2"/>
    </row>
    <row r="4183" spans="2:14" ht="15" hidden="1" customHeight="1" outlineLevel="1">
      <c r="G4183" s="1205" t="s">
        <v>18</v>
      </c>
      <c r="H4183" s="1701">
        <f>H4155+H4160+H4161+H4162</f>
        <v>4096.5300000000007</v>
      </c>
      <c r="L4183" s="2"/>
    </row>
    <row r="4184" spans="2:14" ht="15" hidden="1" customHeight="1" outlineLevel="1">
      <c r="B4184" s="200"/>
      <c r="G4184" s="978" t="s">
        <v>5497</v>
      </c>
      <c r="H4184" s="1702">
        <v>0</v>
      </c>
    </row>
    <row r="4185" spans="2:14" ht="15" hidden="1" customHeight="1" outlineLevel="1">
      <c r="G4185" s="640" t="s">
        <v>132</v>
      </c>
      <c r="H4185" s="1703">
        <f>H4146+H4153+H4154+H4163+H4165+H4168+H4169</f>
        <v>4400.1000000000004</v>
      </c>
    </row>
    <row r="4186" spans="2:14" ht="15" hidden="1" customHeight="1" outlineLevel="1">
      <c r="G4186" s="204" t="s">
        <v>4287</v>
      </c>
      <c r="H4186" s="1704">
        <v>0</v>
      </c>
    </row>
    <row r="4187" spans="2:14" ht="15" hidden="1" customHeight="1" outlineLevel="1">
      <c r="G4187" s="659" t="s">
        <v>48</v>
      </c>
      <c r="H4187" s="1705">
        <f>H4156+H4157</f>
        <v>507</v>
      </c>
      <c r="I4187" s="2"/>
    </row>
    <row r="4188" spans="2:14" ht="15" hidden="1" customHeight="1" outlineLevel="1">
      <c r="G4188" s="236" t="s">
        <v>2625</v>
      </c>
      <c r="H4188" s="1706">
        <f>H4149+H4173</f>
        <v>1305.1199999999999</v>
      </c>
      <c r="I4188" s="2"/>
    </row>
    <row r="4189" spans="2:14" ht="15" hidden="1" customHeight="1" outlineLevel="1">
      <c r="G4189" s="182" t="s">
        <v>4424</v>
      </c>
      <c r="H4189" s="1707">
        <f>H4147+H4148+H4150+H4151+H4152+H4158+H4159+H4164+H4166+H4167+H4170+H4171+H4172</f>
        <v>7088</v>
      </c>
      <c r="I4189" s="2"/>
    </row>
    <row r="4190" spans="2:14" ht="15" hidden="1" customHeight="1" outlineLevel="1">
      <c r="G4190" s="1068" t="s">
        <v>5935</v>
      </c>
      <c r="H4190" s="1707">
        <v>0</v>
      </c>
      <c r="I4190" s="2"/>
    </row>
    <row r="4191" spans="2:14" ht="15" hidden="1" customHeight="1" outlineLevel="1">
      <c r="G4191" s="1068" t="s">
        <v>9583</v>
      </c>
      <c r="H4191" s="1707">
        <v>0</v>
      </c>
      <c r="I4191" s="2"/>
    </row>
    <row r="4192" spans="2:14" ht="15" hidden="1" customHeight="1" outlineLevel="1">
      <c r="G4192" s="654" t="s">
        <v>5126</v>
      </c>
      <c r="H4192" s="1708">
        <v>0</v>
      </c>
    </row>
    <row r="4193" spans="2:16" ht="15" hidden="1" customHeight="1" outlineLevel="1">
      <c r="G4193" s="1814" t="s">
        <v>3287</v>
      </c>
      <c r="H4193" s="1815">
        <v>0</v>
      </c>
    </row>
    <row r="4194" spans="2:16" ht="15" hidden="1" customHeight="1" outlineLevel="1">
      <c r="H4194" s="2">
        <f>SUM(H4179:H4193)</f>
        <v>17396.75</v>
      </c>
      <c r="I4194" s="2"/>
      <c r="J4194" s="13"/>
    </row>
    <row r="4195" spans="2:16" collapsed="1"/>
    <row r="4196" spans="2:16">
      <c r="B4196" s="2475" t="s">
        <v>10440</v>
      </c>
      <c r="C4196" s="2475"/>
      <c r="D4196" s="2475"/>
      <c r="E4196" s="2475"/>
      <c r="F4196" s="2475"/>
      <c r="G4196" s="2475"/>
      <c r="H4196" s="2475"/>
      <c r="I4196" s="2475"/>
      <c r="J4196" s="2475"/>
      <c r="K4196" s="2475"/>
      <c r="L4196" s="2475"/>
      <c r="M4196" s="2475"/>
    </row>
    <row r="4197" spans="2:16" ht="15" hidden="1" customHeight="1" outlineLevel="1">
      <c r="B4197" s="268" t="s">
        <v>115</v>
      </c>
      <c r="C4197" s="997" t="s">
        <v>2650</v>
      </c>
      <c r="D4197" s="268" t="s">
        <v>2651</v>
      </c>
      <c r="F4197" s="2476" t="s">
        <v>1007</v>
      </c>
      <c r="G4197" s="2476"/>
      <c r="H4197" s="2476"/>
      <c r="J4197" s="2474" t="s">
        <v>1026</v>
      </c>
      <c r="K4197" s="2474"/>
      <c r="L4197" s="2474"/>
      <c r="M4197" s="105"/>
    </row>
    <row r="4198" spans="2:16" ht="15" hidden="1" customHeight="1" outlineLevel="1">
      <c r="B4198" s="681">
        <v>43457</v>
      </c>
      <c r="C4198" s="682" t="s">
        <v>1188</v>
      </c>
      <c r="D4198" s="1071">
        <v>600</v>
      </c>
      <c r="E4198" s="1883">
        <f>D4198*0.75%</f>
        <v>4.5</v>
      </c>
      <c r="F4198" s="1019">
        <v>43455</v>
      </c>
      <c r="G4198" s="787" t="s">
        <v>10380</v>
      </c>
      <c r="H4198" s="788">
        <v>2204</v>
      </c>
      <c r="I4198" s="2"/>
      <c r="J4198" s="627" t="s">
        <v>115</v>
      </c>
      <c r="K4198" s="104" t="s">
        <v>116</v>
      </c>
      <c r="L4198" s="899" t="s">
        <v>4</v>
      </c>
      <c r="M4198" s="105"/>
      <c r="N4198" s="842"/>
      <c r="O4198" s="1891"/>
      <c r="P4198" s="1891"/>
    </row>
    <row r="4199" spans="2:16" ht="15" hidden="1" customHeight="1" outlineLevel="1">
      <c r="B4199" s="681"/>
      <c r="C4199" s="682"/>
      <c r="D4199" s="1071"/>
      <c r="F4199" s="369">
        <v>43456</v>
      </c>
      <c r="G4199" s="358" t="s">
        <v>10408</v>
      </c>
      <c r="H4199" s="690">
        <v>410</v>
      </c>
      <c r="I4199" s="2"/>
      <c r="J4199" s="689">
        <v>43458</v>
      </c>
      <c r="K4199" s="785" t="s">
        <v>7952</v>
      </c>
      <c r="L4199" s="540">
        <v>4.5</v>
      </c>
      <c r="M4199" s="316"/>
      <c r="N4199" s="86"/>
    </row>
    <row r="4200" spans="2:16" ht="15" hidden="1" customHeight="1" outlineLevel="1">
      <c r="B4200" s="681"/>
      <c r="C4200" s="682"/>
      <c r="D4200" s="50"/>
      <c r="F4200" s="1261">
        <v>43457</v>
      </c>
      <c r="G4200" s="1262" t="s">
        <v>8553</v>
      </c>
      <c r="H4200" s="1313">
        <v>258</v>
      </c>
      <c r="I4200" s="2"/>
      <c r="J4200" s="689">
        <v>43458</v>
      </c>
      <c r="K4200" s="378" t="s">
        <v>7952</v>
      </c>
      <c r="L4200" s="540">
        <v>2.25</v>
      </c>
      <c r="M4200" s="316"/>
      <c r="N4200" s="86"/>
    </row>
    <row r="4201" spans="2:16" ht="15" hidden="1" customHeight="1" outlineLevel="1">
      <c r="B4201" s="50"/>
      <c r="C4201" s="50"/>
      <c r="D4201" s="50"/>
      <c r="F4201" s="369">
        <v>43457</v>
      </c>
      <c r="G4201" s="358" t="s">
        <v>2796</v>
      </c>
      <c r="H4201" s="690">
        <v>610</v>
      </c>
      <c r="I4201" s="2"/>
      <c r="J4201" s="811">
        <v>43490</v>
      </c>
      <c r="K4201" s="1097" t="s">
        <v>10102</v>
      </c>
      <c r="L4201" s="876">
        <v>45872.2</v>
      </c>
      <c r="M4201" s="316"/>
      <c r="N4201" s="86"/>
    </row>
    <row r="4202" spans="2:16" ht="15" hidden="1" customHeight="1" outlineLevel="1">
      <c r="B4202" s="50"/>
      <c r="C4202" s="50"/>
      <c r="D4202" s="50"/>
      <c r="F4202" s="1019">
        <v>43457</v>
      </c>
      <c r="G4202" s="787" t="s">
        <v>9055</v>
      </c>
      <c r="H4202" s="788">
        <v>3338</v>
      </c>
      <c r="I4202" s="2"/>
      <c r="J4202" s="642"/>
      <c r="K4202" s="675"/>
      <c r="L4202" s="645"/>
      <c r="M4202" s="316"/>
      <c r="N4202" s="86"/>
    </row>
    <row r="4203" spans="2:16" hidden="1" outlineLevel="1">
      <c r="B4203" s="50"/>
      <c r="C4203" s="50"/>
      <c r="D4203" s="50"/>
      <c r="F4203" s="681">
        <v>43459</v>
      </c>
      <c r="G4203" s="682" t="s">
        <v>8469</v>
      </c>
      <c r="H4203" s="1071">
        <v>862</v>
      </c>
      <c r="I4203" s="1883">
        <f>H4203*0.75%</f>
        <v>6.4649999999999999</v>
      </c>
      <c r="J4203" s="642"/>
      <c r="K4203" s="675"/>
      <c r="L4203" s="645"/>
      <c r="M4203" s="316"/>
      <c r="N4203" s="86"/>
    </row>
    <row r="4204" spans="2:16" hidden="1" outlineLevel="1">
      <c r="B4204" s="50"/>
      <c r="C4204" s="50"/>
      <c r="D4204" s="50"/>
      <c r="F4204" s="369">
        <v>43459</v>
      </c>
      <c r="G4204" s="358" t="s">
        <v>10461</v>
      </c>
      <c r="H4204" s="690">
        <v>5040</v>
      </c>
      <c r="I4204" s="2"/>
      <c r="J4204" s="327"/>
      <c r="K4204" s="378"/>
      <c r="L4204" s="540"/>
      <c r="M4204" s="316"/>
    </row>
    <row r="4205" spans="2:16" hidden="1" outlineLevel="1">
      <c r="B4205" s="50"/>
      <c r="C4205" s="50"/>
      <c r="D4205" s="50"/>
      <c r="F4205" s="1261">
        <v>43465</v>
      </c>
      <c r="G4205" s="1262" t="s">
        <v>7906</v>
      </c>
      <c r="H4205" s="1313">
        <v>469</v>
      </c>
      <c r="I4205" s="2"/>
      <c r="J4205" s="327"/>
      <c r="K4205" s="378"/>
      <c r="L4205" s="540"/>
      <c r="M4205" s="316"/>
    </row>
    <row r="4206" spans="2:16" hidden="1" outlineLevel="1">
      <c r="B4206" s="50"/>
      <c r="C4206" s="50"/>
      <c r="D4206" s="50"/>
      <c r="E4206" s="205"/>
      <c r="F4206" s="505">
        <v>43465</v>
      </c>
      <c r="G4206" s="686" t="s">
        <v>9119</v>
      </c>
      <c r="H4206" s="742">
        <v>795.32</v>
      </c>
      <c r="I4206" s="2"/>
      <c r="J4206" s="642"/>
      <c r="K4206" s="675"/>
      <c r="L4206" s="645"/>
      <c r="M4206" s="316"/>
    </row>
    <row r="4207" spans="2:16" hidden="1" outlineLevel="1">
      <c r="B4207" s="50"/>
      <c r="C4207" s="50"/>
      <c r="D4207" s="50"/>
      <c r="E4207" s="215"/>
      <c r="F4207" s="505">
        <v>43465</v>
      </c>
      <c r="G4207" s="686" t="s">
        <v>9120</v>
      </c>
      <c r="H4207" s="742">
        <v>352.82</v>
      </c>
      <c r="I4207" s="2"/>
      <c r="J4207" s="642"/>
      <c r="K4207" s="675"/>
      <c r="L4207" s="645"/>
      <c r="M4207" s="316"/>
    </row>
    <row r="4208" spans="2:16" hidden="1" outlineLevel="1">
      <c r="B4208" s="50"/>
      <c r="C4208" s="50"/>
      <c r="D4208" s="50"/>
      <c r="E4208" s="215"/>
      <c r="F4208" s="505">
        <v>43465</v>
      </c>
      <c r="G4208" s="686" t="s">
        <v>8992</v>
      </c>
      <c r="H4208" s="742">
        <v>349</v>
      </c>
      <c r="I4208" s="2"/>
      <c r="J4208" s="642"/>
      <c r="K4208" s="675"/>
      <c r="L4208" s="645"/>
      <c r="M4208" s="316"/>
    </row>
    <row r="4209" spans="2:13" hidden="1" outlineLevel="1">
      <c r="B4209" s="50"/>
      <c r="C4209" s="50"/>
      <c r="D4209" s="50"/>
      <c r="E4209" s="215"/>
      <c r="F4209" s="505">
        <v>43465</v>
      </c>
      <c r="G4209" s="686" t="s">
        <v>8991</v>
      </c>
      <c r="H4209" s="742">
        <v>349</v>
      </c>
      <c r="I4209" s="2"/>
      <c r="J4209" s="642"/>
      <c r="K4209" s="675"/>
      <c r="L4209" s="645"/>
      <c r="M4209" s="316"/>
    </row>
    <row r="4210" spans="2:13" hidden="1" outlineLevel="1">
      <c r="B4210" s="50"/>
      <c r="C4210" s="50"/>
      <c r="D4210" s="50"/>
      <c r="E4210" s="215"/>
      <c r="F4210" s="505">
        <v>43465</v>
      </c>
      <c r="G4210" s="686" t="s">
        <v>8990</v>
      </c>
      <c r="H4210" s="742">
        <v>349</v>
      </c>
      <c r="I4210" s="2"/>
      <c r="J4210" s="642"/>
      <c r="K4210" s="675"/>
      <c r="L4210" s="645"/>
      <c r="M4210" s="316"/>
    </row>
    <row r="4211" spans="2:13" hidden="1" outlineLevel="1">
      <c r="B4211" s="50"/>
      <c r="C4211" s="50"/>
      <c r="D4211" s="50"/>
      <c r="E4211" s="2"/>
      <c r="F4211" s="505">
        <v>43465</v>
      </c>
      <c r="G4211" s="686" t="s">
        <v>8066</v>
      </c>
      <c r="H4211" s="742">
        <v>35</v>
      </c>
      <c r="I4211" s="2"/>
      <c r="J4211" s="642"/>
      <c r="K4211" s="675"/>
      <c r="L4211" s="645"/>
      <c r="M4211" s="316"/>
    </row>
    <row r="4212" spans="2:13" hidden="1" outlineLevel="1">
      <c r="B4212" s="50"/>
      <c r="C4212" s="50"/>
      <c r="D4212" s="50"/>
      <c r="E4212" s="1166"/>
      <c r="F4212" s="705">
        <v>43101</v>
      </c>
      <c r="G4212" s="783" t="s">
        <v>637</v>
      </c>
      <c r="H4212" s="886">
        <v>496.5</v>
      </c>
      <c r="I4212" s="2"/>
      <c r="J4212" s="642"/>
      <c r="K4212" s="675"/>
      <c r="L4212" s="645"/>
      <c r="M4212" s="316"/>
    </row>
    <row r="4213" spans="2:13" hidden="1" outlineLevel="1">
      <c r="B4213" s="50"/>
      <c r="C4213" s="50"/>
      <c r="D4213" s="50"/>
      <c r="E4213" s="205"/>
      <c r="F4213" s="1019">
        <v>43102</v>
      </c>
      <c r="G4213" s="787" t="s">
        <v>10380</v>
      </c>
      <c r="H4213" s="788">
        <v>3260</v>
      </c>
      <c r="I4213" s="2"/>
      <c r="J4213" s="642"/>
      <c r="K4213" s="675"/>
      <c r="L4213" s="645"/>
      <c r="M4213" s="316"/>
    </row>
    <row r="4214" spans="2:13" ht="15.75" hidden="1" customHeight="1" outlineLevel="1">
      <c r="B4214" s="50"/>
      <c r="C4214" s="50"/>
      <c r="D4214" s="50"/>
      <c r="E4214" s="225"/>
      <c r="F4214" s="369">
        <v>43469</v>
      </c>
      <c r="G4214" s="358" t="s">
        <v>2796</v>
      </c>
      <c r="H4214" s="690">
        <v>460</v>
      </c>
      <c r="I4214" s="2"/>
      <c r="J4214" s="642"/>
      <c r="K4214" s="675"/>
      <c r="L4214" s="645"/>
      <c r="M4214" s="316"/>
    </row>
    <row r="4215" spans="2:13" ht="15.75" hidden="1" customHeight="1" outlineLevel="1">
      <c r="B4215" s="50"/>
      <c r="C4215" s="50"/>
      <c r="D4215" s="50"/>
      <c r="E4215" s="225"/>
      <c r="F4215" s="894">
        <v>43469</v>
      </c>
      <c r="G4215" s="760" t="s">
        <v>247</v>
      </c>
      <c r="H4215" s="761">
        <v>221</v>
      </c>
      <c r="I4215" s="2"/>
      <c r="J4215" s="642"/>
      <c r="K4215" s="675"/>
      <c r="L4215" s="645"/>
      <c r="M4215" s="316"/>
    </row>
    <row r="4216" spans="2:13" ht="15.75" hidden="1" customHeight="1" outlineLevel="1">
      <c r="B4216" s="50"/>
      <c r="C4216" s="50"/>
      <c r="D4216" s="50"/>
      <c r="E4216" s="225"/>
      <c r="F4216" s="633">
        <v>43469</v>
      </c>
      <c r="G4216" s="760" t="s">
        <v>247</v>
      </c>
      <c r="H4216" s="635">
        <v>460</v>
      </c>
      <c r="I4216" s="2"/>
      <c r="J4216" s="642"/>
      <c r="K4216" s="675"/>
      <c r="L4216" s="645"/>
      <c r="M4216" s="316"/>
    </row>
    <row r="4217" spans="2:13" ht="15.75" hidden="1" customHeight="1" outlineLevel="1">
      <c r="B4217" s="50"/>
      <c r="C4217" s="50"/>
      <c r="D4217" s="50"/>
      <c r="E4217" s="225"/>
      <c r="F4217" s="1019">
        <v>43470</v>
      </c>
      <c r="G4217" s="787" t="s">
        <v>6135</v>
      </c>
      <c r="H4217" s="788">
        <v>2000</v>
      </c>
      <c r="I4217" s="2"/>
      <c r="J4217" s="642"/>
      <c r="K4217" s="675"/>
      <c r="L4217" s="645"/>
      <c r="M4217" s="316"/>
    </row>
    <row r="4218" spans="2:13" ht="15" hidden="1" customHeight="1" outlineLevel="1">
      <c r="B4218" s="50"/>
      <c r="C4218" s="50"/>
      <c r="D4218" s="50"/>
      <c r="E4218" s="225"/>
      <c r="F4218" s="369">
        <v>43470</v>
      </c>
      <c r="G4218" s="358" t="s">
        <v>10408</v>
      </c>
      <c r="H4218" s="690">
        <v>399</v>
      </c>
      <c r="I4218" s="2"/>
      <c r="J4218" s="642"/>
      <c r="K4218" s="675"/>
      <c r="L4218" s="645"/>
      <c r="M4218" s="316"/>
    </row>
    <row r="4219" spans="2:13" hidden="1" outlineLevel="1">
      <c r="B4219" s="50"/>
      <c r="C4219" s="50"/>
      <c r="D4219" s="50"/>
      <c r="E4219" s="225"/>
      <c r="F4219" s="369">
        <v>43470</v>
      </c>
      <c r="G4219" s="358" t="s">
        <v>10408</v>
      </c>
      <c r="H4219" s="690">
        <v>126</v>
      </c>
      <c r="I4219" s="2"/>
      <c r="J4219" s="1043"/>
      <c r="K4219" s="1044"/>
      <c r="L4219" s="1045"/>
      <c r="M4219" s="899"/>
    </row>
    <row r="4220" spans="2:13" hidden="1" outlineLevel="1">
      <c r="B4220" s="50"/>
      <c r="C4220" s="50"/>
      <c r="D4220" s="50"/>
      <c r="E4220" s="225"/>
      <c r="F4220" s="369">
        <v>43470</v>
      </c>
      <c r="G4220" s="358" t="s">
        <v>10505</v>
      </c>
      <c r="H4220" s="690">
        <v>170</v>
      </c>
      <c r="I4220" s="2"/>
      <c r="J4220" s="642"/>
      <c r="K4220" s="675"/>
      <c r="L4220" s="645"/>
      <c r="M4220" s="316"/>
    </row>
    <row r="4221" spans="2:13" hidden="1" outlineLevel="1">
      <c r="B4221" s="50"/>
      <c r="C4221" s="50"/>
      <c r="D4221" s="50"/>
      <c r="E4221" s="225"/>
      <c r="F4221" s="285">
        <v>43471</v>
      </c>
      <c r="G4221" s="612" t="s">
        <v>10509</v>
      </c>
      <c r="H4221" s="1803">
        <v>500.8</v>
      </c>
      <c r="I4221" s="2"/>
      <c r="J4221" s="642"/>
      <c r="K4221" s="675"/>
      <c r="L4221" s="645"/>
      <c r="M4221" s="316"/>
    </row>
    <row r="4222" spans="2:13" hidden="1" outlineLevel="1">
      <c r="B4222" s="50"/>
      <c r="C4222" s="50"/>
      <c r="D4222" s="50"/>
      <c r="E4222" s="225"/>
      <c r="F4222" s="285">
        <v>43471</v>
      </c>
      <c r="G4222" s="612" t="s">
        <v>10509</v>
      </c>
      <c r="H4222" s="613">
        <v>342.2</v>
      </c>
      <c r="I4222" s="2"/>
      <c r="J4222" s="642"/>
      <c r="K4222" s="675"/>
      <c r="L4222" s="645"/>
      <c r="M4222" s="316"/>
    </row>
    <row r="4223" spans="2:13" hidden="1" outlineLevel="1">
      <c r="B4223" s="50"/>
      <c r="C4223" s="50"/>
      <c r="D4223" s="50"/>
      <c r="E4223" s="225"/>
      <c r="F4223" s="681">
        <v>43472</v>
      </c>
      <c r="G4223" s="682" t="s">
        <v>8469</v>
      </c>
      <c r="H4223" s="1071">
        <v>600</v>
      </c>
      <c r="I4223" s="1883">
        <f>H4223*0.75%</f>
        <v>4.5</v>
      </c>
      <c r="J4223" s="642"/>
      <c r="K4223" s="675"/>
      <c r="L4223" s="645"/>
      <c r="M4223" s="316"/>
    </row>
    <row r="4224" spans="2:13" hidden="1" outlineLevel="1">
      <c r="B4224" s="50"/>
      <c r="C4224" s="50"/>
      <c r="D4224" s="50"/>
      <c r="E4224" s="225"/>
      <c r="F4224" s="369">
        <v>43473</v>
      </c>
      <c r="G4224" s="358" t="s">
        <v>10510</v>
      </c>
      <c r="H4224" s="690">
        <v>410</v>
      </c>
      <c r="I4224" s="2"/>
      <c r="J4224" s="642"/>
      <c r="K4224" s="675"/>
      <c r="L4224" s="645"/>
      <c r="M4224" s="316"/>
    </row>
    <row r="4225" spans="2:13" hidden="1" outlineLevel="1">
      <c r="B4225" s="50"/>
      <c r="C4225" s="50"/>
      <c r="D4225" s="50"/>
      <c r="E4225" s="225"/>
      <c r="F4225" s="1677">
        <v>43474</v>
      </c>
      <c r="G4225" s="1678" t="s">
        <v>10511</v>
      </c>
      <c r="H4225" s="1906">
        <v>5416</v>
      </c>
      <c r="I4225" s="2"/>
      <c r="J4225" s="642"/>
      <c r="K4225" s="675"/>
      <c r="L4225" s="645"/>
      <c r="M4225" s="316"/>
    </row>
    <row r="4226" spans="2:13" hidden="1" outlineLevel="1">
      <c r="B4226" s="50"/>
      <c r="C4226" s="50"/>
      <c r="D4226" s="50"/>
      <c r="E4226" s="225"/>
      <c r="F4226" s="1261">
        <v>43477</v>
      </c>
      <c r="G4226" s="1262" t="s">
        <v>10517</v>
      </c>
      <c r="H4226" s="1313">
        <v>308</v>
      </c>
      <c r="I4226" s="2"/>
      <c r="J4226" s="642"/>
      <c r="K4226" s="675"/>
      <c r="L4226" s="645"/>
      <c r="M4226" s="316"/>
    </row>
    <row r="4227" spans="2:13" ht="15" hidden="1" customHeight="1" outlineLevel="1">
      <c r="B4227" s="50"/>
      <c r="C4227" s="50"/>
      <c r="D4227" s="50"/>
      <c r="F4227" s="369">
        <v>43477</v>
      </c>
      <c r="G4227" s="358" t="s">
        <v>10075</v>
      </c>
      <c r="H4227" s="690">
        <v>220</v>
      </c>
      <c r="I4227" s="2"/>
      <c r="J4227" s="628"/>
      <c r="K4227" s="628"/>
      <c r="L4227" s="628"/>
      <c r="M4227" s="628"/>
    </row>
    <row r="4228" spans="2:13" ht="15" hidden="1" customHeight="1" outlineLevel="1">
      <c r="B4228" s="50"/>
      <c r="C4228" s="50"/>
      <c r="D4228" s="50"/>
      <c r="F4228" s="369">
        <v>43478</v>
      </c>
      <c r="G4228" s="358" t="s">
        <v>10520</v>
      </c>
      <c r="H4228" s="690">
        <v>225</v>
      </c>
      <c r="I4228" s="2"/>
      <c r="J4228" s="628"/>
      <c r="K4228" s="628"/>
      <c r="L4228" s="628"/>
      <c r="M4228" s="628"/>
    </row>
    <row r="4229" spans="2:13" ht="15" hidden="1" customHeight="1" outlineLevel="1">
      <c r="B4229" s="50"/>
      <c r="C4229" s="50"/>
      <c r="D4229" s="50"/>
      <c r="F4229" s="633">
        <v>43478</v>
      </c>
      <c r="G4229" s="760" t="s">
        <v>10521</v>
      </c>
      <c r="H4229" s="635">
        <v>1450</v>
      </c>
      <c r="I4229" s="2"/>
      <c r="J4229" s="628"/>
      <c r="K4229" s="628"/>
      <c r="L4229" s="628"/>
      <c r="M4229" s="628"/>
    </row>
    <row r="4230" spans="2:13" ht="15" hidden="1" customHeight="1" outlineLevel="1">
      <c r="B4230" s="50"/>
      <c r="C4230" s="50"/>
      <c r="D4230" s="50"/>
      <c r="F4230" s="633">
        <v>43478</v>
      </c>
      <c r="G4230" s="760" t="s">
        <v>8654</v>
      </c>
      <c r="H4230" s="635">
        <v>1830.51</v>
      </c>
      <c r="I4230" s="2"/>
      <c r="J4230" s="628"/>
      <c r="K4230" s="628"/>
      <c r="L4230" s="628"/>
      <c r="M4230" s="628"/>
    </row>
    <row r="4231" spans="2:13" ht="15" hidden="1" customHeight="1" outlineLevel="1">
      <c r="B4231" s="50"/>
      <c r="C4231" s="50"/>
      <c r="D4231" s="50"/>
      <c r="F4231" s="285">
        <v>43480</v>
      </c>
      <c r="G4231" s="612" t="s">
        <v>10509</v>
      </c>
      <c r="H4231" s="613">
        <v>456.2</v>
      </c>
      <c r="I4231" s="2"/>
      <c r="J4231" s="628"/>
      <c r="K4231" s="628"/>
      <c r="L4231" s="628"/>
      <c r="M4231" s="628"/>
    </row>
    <row r="4232" spans="2:13" hidden="1" outlineLevel="1">
      <c r="B4232" s="50"/>
      <c r="C4232" s="50"/>
      <c r="D4232" s="50"/>
      <c r="E4232" s="225"/>
      <c r="F4232" s="633">
        <v>43481</v>
      </c>
      <c r="G4232" s="760" t="s">
        <v>10528</v>
      </c>
      <c r="H4232" s="635">
        <v>780</v>
      </c>
      <c r="I4232" s="2"/>
      <c r="J4232" s="642"/>
      <c r="K4232" s="675"/>
      <c r="L4232" s="645"/>
      <c r="M4232" s="316"/>
    </row>
    <row r="4233" spans="2:13" ht="15" hidden="1" customHeight="1" outlineLevel="1">
      <c r="B4233" s="50"/>
      <c r="C4233" s="50"/>
      <c r="D4233" s="50"/>
      <c r="F4233" s="369">
        <v>43481</v>
      </c>
      <c r="G4233" s="358" t="s">
        <v>2528</v>
      </c>
      <c r="H4233" s="690">
        <v>390</v>
      </c>
      <c r="I4233" s="2"/>
      <c r="J4233" s="628"/>
      <c r="K4233" s="628"/>
      <c r="L4233" s="628"/>
      <c r="M4233" s="628"/>
    </row>
    <row r="4234" spans="2:13" ht="15" hidden="1" customHeight="1" outlineLevel="1">
      <c r="B4234" s="50"/>
      <c r="C4234" s="50"/>
      <c r="D4234" s="50"/>
      <c r="F4234" s="681">
        <v>43483</v>
      </c>
      <c r="G4234" s="682" t="s">
        <v>10530</v>
      </c>
      <c r="H4234" s="1071">
        <v>200</v>
      </c>
      <c r="I4234" s="1883">
        <f>H4234*0.75%</f>
        <v>1.5</v>
      </c>
      <c r="J4234" s="628"/>
      <c r="K4234" s="628"/>
      <c r="L4234" s="628"/>
      <c r="M4234" s="628"/>
    </row>
    <row r="4235" spans="2:13" ht="15" hidden="1" customHeight="1" outlineLevel="1">
      <c r="B4235" s="50"/>
      <c r="C4235" s="50"/>
      <c r="D4235" s="50"/>
      <c r="F4235" s="633">
        <v>43483</v>
      </c>
      <c r="G4235" s="760" t="s">
        <v>2399</v>
      </c>
      <c r="H4235" s="635">
        <v>1295</v>
      </c>
      <c r="I4235" s="2"/>
      <c r="J4235" s="628"/>
      <c r="K4235" s="628"/>
      <c r="L4235" s="628"/>
      <c r="M4235" s="628"/>
    </row>
    <row r="4236" spans="2:13" ht="15" hidden="1" customHeight="1" outlineLevel="1">
      <c r="B4236" s="50"/>
      <c r="C4236" s="50"/>
      <c r="D4236" s="50"/>
      <c r="F4236" s="681">
        <v>43484</v>
      </c>
      <c r="G4236" s="682" t="s">
        <v>8469</v>
      </c>
      <c r="H4236" s="1071">
        <v>750</v>
      </c>
      <c r="I4236" s="1883">
        <f>H4236*0.75%</f>
        <v>5.625</v>
      </c>
      <c r="J4236" s="628"/>
      <c r="K4236" s="628"/>
      <c r="L4236" s="628"/>
      <c r="M4236" s="628"/>
    </row>
    <row r="4237" spans="2:13" ht="15" hidden="1" customHeight="1" outlineLevel="1">
      <c r="B4237" s="50"/>
      <c r="C4237" s="50"/>
      <c r="D4237" s="50"/>
      <c r="F4237" s="369">
        <v>43484</v>
      </c>
      <c r="G4237" s="358" t="s">
        <v>9712</v>
      </c>
      <c r="H4237" s="690">
        <v>219.44</v>
      </c>
      <c r="I4237" s="2"/>
      <c r="J4237" s="628"/>
      <c r="K4237" s="628"/>
      <c r="L4237" s="628"/>
      <c r="M4237" s="628"/>
    </row>
    <row r="4238" spans="2:13" ht="15" hidden="1" customHeight="1" outlineLevel="1">
      <c r="B4238" s="50"/>
      <c r="C4238" s="50"/>
      <c r="D4238" s="50"/>
      <c r="F4238" s="369">
        <v>43484</v>
      </c>
      <c r="G4238" s="358" t="s">
        <v>9712</v>
      </c>
      <c r="H4238" s="690">
        <v>203.68</v>
      </c>
      <c r="I4238" s="2"/>
      <c r="J4238" s="628"/>
      <c r="K4238" s="628"/>
      <c r="L4238" s="628"/>
      <c r="M4238" s="628"/>
    </row>
    <row r="4239" spans="2:13" ht="15" hidden="1" customHeight="1" outlineLevel="1">
      <c r="B4239" s="50"/>
      <c r="C4239" s="50"/>
      <c r="D4239" s="50"/>
      <c r="F4239" s="369">
        <v>43484</v>
      </c>
      <c r="G4239" s="358" t="s">
        <v>10531</v>
      </c>
      <c r="H4239" s="690">
        <v>365</v>
      </c>
      <c r="I4239" s="2"/>
      <c r="J4239" s="628"/>
      <c r="K4239" s="628"/>
      <c r="L4239" s="628"/>
      <c r="M4239" s="628"/>
    </row>
    <row r="4240" spans="2:13" ht="15" hidden="1" customHeight="1" outlineLevel="1">
      <c r="B4240" s="50"/>
      <c r="C4240" s="50"/>
      <c r="D4240" s="50"/>
      <c r="F4240" s="369">
        <v>43484</v>
      </c>
      <c r="G4240" s="358" t="s">
        <v>6674</v>
      </c>
      <c r="H4240" s="690">
        <v>312.89999999999998</v>
      </c>
      <c r="I4240" s="2"/>
      <c r="J4240" s="628"/>
      <c r="K4240" s="628"/>
      <c r="L4240" s="628"/>
      <c r="M4240" s="628"/>
    </row>
    <row r="4241" spans="2:15" ht="15" hidden="1" customHeight="1" outlineLevel="1">
      <c r="B4241" s="50"/>
      <c r="C4241" s="50"/>
      <c r="D4241" s="50"/>
      <c r="F4241" s="633">
        <v>43484</v>
      </c>
      <c r="G4241" s="760" t="s">
        <v>10532</v>
      </c>
      <c r="H4241" s="635">
        <v>3456.2</v>
      </c>
      <c r="I4241" s="2"/>
      <c r="J4241" s="628"/>
      <c r="K4241" s="628"/>
      <c r="L4241" s="628"/>
      <c r="M4241" s="628"/>
    </row>
    <row r="4242" spans="2:15" ht="15" hidden="1" customHeight="1" outlineLevel="1">
      <c r="B4242" s="50"/>
      <c r="C4242" s="50"/>
      <c r="D4242" s="50"/>
      <c r="F4242" s="633">
        <v>43484</v>
      </c>
      <c r="G4242" s="760" t="s">
        <v>1173</v>
      </c>
      <c r="H4242" s="635">
        <v>1616.38</v>
      </c>
      <c r="I4242" s="2"/>
      <c r="J4242" s="628"/>
      <c r="K4242" s="628"/>
      <c r="L4242" s="628"/>
      <c r="M4242" s="628"/>
    </row>
    <row r="4243" spans="2:15" ht="15" hidden="1" customHeight="1" outlineLevel="1">
      <c r="B4243" s="50"/>
      <c r="C4243" s="50"/>
      <c r="D4243" s="50"/>
      <c r="F4243" s="681">
        <v>43485</v>
      </c>
      <c r="G4243" s="682" t="s">
        <v>10555</v>
      </c>
      <c r="H4243" s="1071">
        <v>600</v>
      </c>
      <c r="I4243" s="1883">
        <f>H4243*0.75%</f>
        <v>4.5</v>
      </c>
      <c r="J4243" s="628"/>
      <c r="K4243" s="628"/>
      <c r="L4243" s="628"/>
      <c r="M4243" s="628"/>
    </row>
    <row r="4244" spans="2:15" ht="15" hidden="1" customHeight="1" outlineLevel="1">
      <c r="B4244" s="50"/>
      <c r="C4244" s="50"/>
      <c r="D4244" s="50"/>
      <c r="F4244" s="633">
        <v>43485</v>
      </c>
      <c r="G4244" s="760" t="s">
        <v>10557</v>
      </c>
      <c r="H4244" s="635">
        <v>698</v>
      </c>
      <c r="I4244" s="2"/>
      <c r="J4244" s="628"/>
      <c r="K4244" s="628"/>
      <c r="L4244" s="628"/>
      <c r="M4244" s="628"/>
    </row>
    <row r="4245" spans="2:15" ht="15" hidden="1" customHeight="1" outlineLevel="1">
      <c r="B4245" s="50"/>
      <c r="C4245" s="50"/>
      <c r="D4245" s="50"/>
      <c r="F4245" s="369">
        <v>43485</v>
      </c>
      <c r="G4245" s="358" t="s">
        <v>10556</v>
      </c>
      <c r="H4245" s="690">
        <v>220</v>
      </c>
      <c r="I4245" s="2"/>
      <c r="J4245" s="628"/>
      <c r="K4245" s="628"/>
      <c r="L4245" s="628"/>
      <c r="M4245" s="628"/>
    </row>
    <row r="4246" spans="2:15" ht="15" hidden="1" customHeight="1" outlineLevel="1">
      <c r="B4246" s="50"/>
      <c r="C4246" s="50"/>
      <c r="D4246" s="50"/>
      <c r="F4246" s="285"/>
      <c r="G4246" s="787"/>
      <c r="H4246" s="1020"/>
      <c r="I4246" s="2"/>
      <c r="J4246" s="628"/>
      <c r="K4246" s="628"/>
      <c r="L4246" s="628"/>
      <c r="M4246" s="628"/>
    </row>
    <row r="4247" spans="2:15" ht="15" hidden="1" customHeight="1" outlineLevel="1">
      <c r="B4247" s="83"/>
      <c r="C4247" s="83" t="s">
        <v>195</v>
      </c>
      <c r="D4247" s="84">
        <f>SUM(D4198:D4219)</f>
        <v>600</v>
      </c>
      <c r="F4247" s="311"/>
      <c r="G4247" s="538" t="s">
        <v>195</v>
      </c>
      <c r="H4247" s="578">
        <f>SUM(H4198:H4246)</f>
        <v>45878.95</v>
      </c>
      <c r="I4247" s="2"/>
      <c r="J4247" s="1092"/>
      <c r="K4247" s="1092" t="s">
        <v>195</v>
      </c>
      <c r="L4247" s="539">
        <f>SUM(L4199:L4219)</f>
        <v>45878.95</v>
      </c>
      <c r="M4247" s="349">
        <f>SUM(M4199:M4219)</f>
        <v>0</v>
      </c>
    </row>
    <row r="4248" spans="2:15" ht="15" hidden="1" customHeight="1" outlineLevel="1">
      <c r="I4248" s="2"/>
    </row>
    <row r="4249" spans="2:15" ht="15.75" hidden="1" customHeight="1" outlineLevel="1" thickBot="1">
      <c r="B4249" s="97" t="s">
        <v>10441</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27">
        <f>E4178</f>
        <v>676</v>
      </c>
      <c r="C4251" s="227">
        <v>397</v>
      </c>
      <c r="D4251" s="227">
        <f>D4247</f>
        <v>600</v>
      </c>
      <c r="E4251" s="227">
        <f>B4251+C4251-D4251</f>
        <v>473</v>
      </c>
      <c r="H4251" s="13"/>
      <c r="I4251" s="13"/>
      <c r="L4251" s="13"/>
    </row>
    <row r="4252" spans="2:15" ht="15" hidden="1" customHeight="1" outlineLevel="1">
      <c r="G4252" s="630" t="s">
        <v>4080</v>
      </c>
      <c r="H4252" s="1698">
        <f>H4206+H4207+H4208+H4209+H4210+H4211</f>
        <v>2230.1400000000003</v>
      </c>
      <c r="L4252" s="2"/>
      <c r="M4252" s="2"/>
    </row>
    <row r="4253" spans="2:15" ht="15" hidden="1" customHeight="1" outlineLevel="1">
      <c r="G4253" s="300" t="s">
        <v>7263</v>
      </c>
      <c r="H4253" s="1699">
        <v>0</v>
      </c>
      <c r="L4253" s="2"/>
      <c r="M4253" s="2"/>
    </row>
    <row r="4254" spans="2:15" ht="15" hidden="1" customHeight="1" outlineLevel="1">
      <c r="E4254" s="13"/>
      <c r="G4254" s="300" t="s">
        <v>4081</v>
      </c>
      <c r="H4254" s="1699">
        <f>H4200+H4215+H4216+H4229+H4230+H4232+H4235+H4241+H4242+H4244</f>
        <v>12065.09</v>
      </c>
    </row>
    <row r="4255" spans="2:15" ht="15" hidden="1" customHeight="1" outlineLevel="1">
      <c r="G4255" s="696" t="s">
        <v>3905</v>
      </c>
      <c r="H4255" s="1700">
        <v>0</v>
      </c>
      <c r="L4255" s="2"/>
    </row>
    <row r="4256" spans="2:15" ht="15" hidden="1" customHeight="1" outlineLevel="1">
      <c r="G4256" s="1205" t="s">
        <v>18</v>
      </c>
      <c r="H4256" s="1701">
        <f>H4205+H4226</f>
        <v>777</v>
      </c>
      <c r="L4256" s="2"/>
    </row>
    <row r="4257" spans="2:16" ht="15" hidden="1" customHeight="1" outlineLevel="1">
      <c r="B4257" s="200"/>
      <c r="G4257" s="978" t="s">
        <v>5497</v>
      </c>
      <c r="H4257" s="1702">
        <v>0</v>
      </c>
    </row>
    <row r="4258" spans="2:16" ht="15" hidden="1" customHeight="1" outlineLevel="1">
      <c r="G4258" s="640" t="s">
        <v>132</v>
      </c>
      <c r="H4258" s="1703">
        <f>H4203+H4223+H4234+H4236+H4243</f>
        <v>3012</v>
      </c>
    </row>
    <row r="4259" spans="2:16" ht="15" hidden="1" customHeight="1" outlineLevel="1">
      <c r="G4259" s="204" t="s">
        <v>4287</v>
      </c>
      <c r="H4259" s="1704">
        <v>0</v>
      </c>
    </row>
    <row r="4260" spans="2:16" ht="15" hidden="1" customHeight="1" outlineLevel="1">
      <c r="G4260" s="659" t="s">
        <v>48</v>
      </c>
      <c r="H4260" s="1705">
        <f>H4212</f>
        <v>496.5</v>
      </c>
      <c r="I4260" s="2"/>
    </row>
    <row r="4261" spans="2:16" ht="15" hidden="1" customHeight="1" outlineLevel="1">
      <c r="G4261" s="236" t="s">
        <v>2625</v>
      </c>
      <c r="H4261" s="1706">
        <f>H4221+H4222+H4231</f>
        <v>1299.2</v>
      </c>
      <c r="I4261" s="2"/>
    </row>
    <row r="4262" spans="2:16" ht="15" hidden="1" customHeight="1" outlineLevel="1">
      <c r="G4262" s="182" t="s">
        <v>4424</v>
      </c>
      <c r="H4262" s="1707">
        <f>H4199+H4201+H4204+H4214+H4218+H4219+H4220+H4224+H4227+H4228+H4233+H4237+H4238+H4239+H4240+H4245</f>
        <v>9781.02</v>
      </c>
      <c r="I4262" s="2"/>
    </row>
    <row r="4263" spans="2:16" ht="15" hidden="1" customHeight="1" outlineLevel="1">
      <c r="G4263" s="1068" t="s">
        <v>5935</v>
      </c>
      <c r="H4263" s="1707">
        <v>0</v>
      </c>
      <c r="I4263" s="2"/>
    </row>
    <row r="4264" spans="2:16" ht="15" hidden="1" customHeight="1" outlineLevel="1">
      <c r="G4264" s="1068" t="s">
        <v>9583</v>
      </c>
      <c r="H4264" s="1707">
        <v>0</v>
      </c>
      <c r="I4264" s="2"/>
    </row>
    <row r="4265" spans="2:16" ht="15" hidden="1" customHeight="1" outlineLevel="1">
      <c r="G4265" s="1068" t="s">
        <v>10512</v>
      </c>
      <c r="H4265" s="1707">
        <f>H4225</f>
        <v>5416</v>
      </c>
      <c r="I4265" s="2"/>
    </row>
    <row r="4266" spans="2:16" ht="15" hidden="1" customHeight="1" outlineLevel="1">
      <c r="G4266" s="654" t="s">
        <v>5126</v>
      </c>
      <c r="H4266" s="1708">
        <f>H4198+H4202+H4213+H4217</f>
        <v>10802</v>
      </c>
    </row>
    <row r="4267" spans="2:16" ht="15" hidden="1" customHeight="1" outlineLevel="1">
      <c r="G4267" s="1814" t="s">
        <v>3287</v>
      </c>
      <c r="H4267" s="1815">
        <v>0</v>
      </c>
    </row>
    <row r="4268" spans="2:16" ht="15" hidden="1" customHeight="1" outlineLevel="1">
      <c r="H4268" s="2">
        <f>SUM(H4252:H4267)</f>
        <v>45878.95</v>
      </c>
      <c r="I4268" s="2"/>
      <c r="J4268" s="13"/>
    </row>
    <row r="4269" spans="2:16" collapsed="1"/>
    <row r="4270" spans="2:16">
      <c r="B4270" s="2475" t="s">
        <v>10554</v>
      </c>
      <c r="C4270" s="2475"/>
      <c r="D4270" s="2475"/>
      <c r="E4270" s="2475"/>
      <c r="F4270" s="2475"/>
      <c r="G4270" s="2475"/>
      <c r="H4270" s="2475"/>
      <c r="I4270" s="2475"/>
      <c r="J4270" s="2475"/>
      <c r="K4270" s="2475"/>
      <c r="L4270" s="2475"/>
      <c r="M4270" s="2475"/>
    </row>
    <row r="4271" spans="2:16" ht="15" hidden="1" customHeight="1" outlineLevel="1">
      <c r="B4271" s="268" t="s">
        <v>115</v>
      </c>
      <c r="C4271" s="997" t="s">
        <v>2650</v>
      </c>
      <c r="D4271" s="268" t="s">
        <v>2651</v>
      </c>
      <c r="F4271" s="2476" t="s">
        <v>1007</v>
      </c>
      <c r="G4271" s="2476"/>
      <c r="H4271" s="2476"/>
      <c r="J4271" s="2474" t="s">
        <v>1026</v>
      </c>
      <c r="K4271" s="2474"/>
      <c r="L4271" s="2474"/>
      <c r="M4271" s="105"/>
    </row>
    <row r="4272" spans="2:16" ht="15" hidden="1" customHeight="1" outlineLevel="1">
      <c r="B4272" s="681"/>
      <c r="C4272" s="682"/>
      <c r="D4272" s="1071"/>
      <c r="E4272" s="1707"/>
      <c r="F4272" s="897">
        <v>43487</v>
      </c>
      <c r="G4272" s="782" t="s">
        <v>10588</v>
      </c>
      <c r="H4272" s="882">
        <v>280</v>
      </c>
      <c r="I4272" s="2"/>
      <c r="J4272" s="627" t="s">
        <v>115</v>
      </c>
      <c r="K4272" s="104" t="s">
        <v>116</v>
      </c>
      <c r="L4272" s="899" t="s">
        <v>4</v>
      </c>
      <c r="M4272" s="105"/>
      <c r="N4272" s="842"/>
      <c r="O4272" s="1911"/>
      <c r="P4272" s="1911"/>
    </row>
    <row r="4273" spans="2:14" ht="15" hidden="1" customHeight="1" outlineLevel="1">
      <c r="B4273" s="681"/>
      <c r="C4273" s="682"/>
      <c r="D4273" s="1071"/>
      <c r="F4273" s="285">
        <v>43491</v>
      </c>
      <c r="G4273" s="304" t="s">
        <v>10568</v>
      </c>
      <c r="H4273" s="613">
        <v>283.5</v>
      </c>
      <c r="I4273" s="2"/>
      <c r="J4273" s="689">
        <v>43490</v>
      </c>
      <c r="K4273" s="785" t="s">
        <v>7952</v>
      </c>
      <c r="L4273" s="540">
        <v>11.25</v>
      </c>
      <c r="M4273" s="316"/>
      <c r="N4273" s="86"/>
    </row>
    <row r="4274" spans="2:14" ht="15" hidden="1" customHeight="1" outlineLevel="1">
      <c r="B4274" s="681"/>
      <c r="C4274" s="682"/>
      <c r="D4274" s="50"/>
      <c r="F4274" s="897">
        <v>43491</v>
      </c>
      <c r="G4274" s="782" t="s">
        <v>2796</v>
      </c>
      <c r="H4274" s="882">
        <v>390</v>
      </c>
      <c r="I4274" s="2"/>
      <c r="J4274" s="689">
        <v>43490</v>
      </c>
      <c r="K4274" s="378" t="s">
        <v>7952</v>
      </c>
      <c r="L4274" s="540">
        <v>4.5</v>
      </c>
      <c r="M4274" s="316"/>
      <c r="N4274" s="86"/>
    </row>
    <row r="4275" spans="2:14" ht="15" hidden="1" customHeight="1" outlineLevel="1">
      <c r="B4275" s="50"/>
      <c r="C4275" s="50"/>
      <c r="D4275" s="50"/>
      <c r="F4275" s="897">
        <v>43493</v>
      </c>
      <c r="G4275" s="358" t="s">
        <v>10569</v>
      </c>
      <c r="H4275" s="690">
        <v>545</v>
      </c>
      <c r="I4275" s="2"/>
      <c r="J4275" s="689">
        <v>43493</v>
      </c>
      <c r="K4275" s="378" t="s">
        <v>7952</v>
      </c>
      <c r="L4275" s="540">
        <v>6.47</v>
      </c>
      <c r="M4275" s="316"/>
      <c r="N4275" s="86"/>
    </row>
    <row r="4276" spans="2:14" ht="15" hidden="1" customHeight="1" outlineLevel="1">
      <c r="B4276" s="50"/>
      <c r="C4276" s="50"/>
      <c r="D4276" s="50"/>
      <c r="F4276" s="705">
        <v>43493</v>
      </c>
      <c r="G4276" s="783" t="s">
        <v>637</v>
      </c>
      <c r="H4276" s="1159">
        <v>610.11</v>
      </c>
      <c r="I4276" s="454">
        <v>599.5</v>
      </c>
      <c r="J4276" s="689">
        <v>43493</v>
      </c>
      <c r="K4276" s="378" t="s">
        <v>7952</v>
      </c>
      <c r="L4276" s="540">
        <v>4.5</v>
      </c>
      <c r="M4276" s="316"/>
      <c r="N4276" s="86"/>
    </row>
    <row r="4277" spans="2:14" hidden="1" outlineLevel="1">
      <c r="B4277" s="50"/>
      <c r="C4277" s="50"/>
      <c r="D4277" s="50"/>
      <c r="F4277" s="897">
        <v>43497</v>
      </c>
      <c r="G4277" s="782" t="s">
        <v>9397</v>
      </c>
      <c r="H4277" s="882">
        <v>1722</v>
      </c>
      <c r="I4277" s="1707"/>
      <c r="J4277" s="689">
        <v>43495</v>
      </c>
      <c r="K4277" s="378" t="s">
        <v>7952</v>
      </c>
      <c r="L4277" s="540">
        <v>4.5</v>
      </c>
      <c r="M4277" s="316"/>
      <c r="N4277" s="86"/>
    </row>
    <row r="4278" spans="2:14" hidden="1" outlineLevel="1">
      <c r="B4278" s="50"/>
      <c r="C4278" s="50"/>
      <c r="D4278" s="50"/>
      <c r="F4278" s="608">
        <v>43497</v>
      </c>
      <c r="G4278" s="304" t="s">
        <v>10586</v>
      </c>
      <c r="H4278" s="613">
        <v>425.53</v>
      </c>
      <c r="I4278" s="2"/>
      <c r="J4278" s="689">
        <v>43497</v>
      </c>
      <c r="K4278" s="378" t="s">
        <v>10596</v>
      </c>
      <c r="L4278" s="765">
        <v>10.61</v>
      </c>
      <c r="M4278" s="316"/>
    </row>
    <row r="4279" spans="2:14" hidden="1" outlineLevel="1">
      <c r="B4279" s="50"/>
      <c r="C4279" s="50"/>
      <c r="D4279" s="50"/>
      <c r="F4279" s="897">
        <v>43497</v>
      </c>
      <c r="G4279" s="782" t="s">
        <v>10583</v>
      </c>
      <c r="H4279" s="882">
        <v>360</v>
      </c>
      <c r="I4279" s="2"/>
      <c r="J4279" s="689">
        <v>43515</v>
      </c>
      <c r="K4279" s="378" t="s">
        <v>7952</v>
      </c>
      <c r="L4279" s="540">
        <v>1.5</v>
      </c>
      <c r="M4279" s="316"/>
    </row>
    <row r="4280" spans="2:14" hidden="1" outlineLevel="1">
      <c r="B4280" s="50"/>
      <c r="C4280" s="50"/>
      <c r="D4280" s="50"/>
      <c r="E4280" s="205"/>
      <c r="F4280" s="897">
        <v>43498</v>
      </c>
      <c r="G4280" s="782" t="s">
        <v>10584</v>
      </c>
      <c r="H4280" s="882">
        <v>303</v>
      </c>
      <c r="I4280" s="2"/>
      <c r="J4280" s="689">
        <v>43515</v>
      </c>
      <c r="K4280" s="378" t="s">
        <v>7952</v>
      </c>
      <c r="L4280" s="540">
        <v>5.63</v>
      </c>
      <c r="M4280" s="316"/>
    </row>
    <row r="4281" spans="2:14" hidden="1" outlineLevel="1">
      <c r="B4281" s="50"/>
      <c r="C4281" s="50"/>
      <c r="D4281" s="50"/>
      <c r="E4281" s="215"/>
      <c r="F4281" s="894">
        <v>43498</v>
      </c>
      <c r="G4281" s="760" t="s">
        <v>10585</v>
      </c>
      <c r="H4281" s="761">
        <v>604</v>
      </c>
      <c r="I4281" s="2"/>
      <c r="J4281" s="689">
        <v>43517</v>
      </c>
      <c r="K4281" s="378" t="s">
        <v>7952</v>
      </c>
      <c r="L4281" s="540">
        <v>4.5</v>
      </c>
      <c r="M4281" s="316"/>
    </row>
    <row r="4282" spans="2:14" ht="30" hidden="1" outlineLevel="1">
      <c r="B4282" s="50"/>
      <c r="C4282" s="50"/>
      <c r="D4282" s="50"/>
      <c r="E4282" s="215"/>
      <c r="F4282" s="897">
        <v>43498</v>
      </c>
      <c r="G4282" s="782" t="s">
        <v>10587</v>
      </c>
      <c r="H4282" s="882">
        <v>610</v>
      </c>
      <c r="I4282" s="2"/>
      <c r="J4282" s="811">
        <v>43525</v>
      </c>
      <c r="K4282" s="1097" t="s">
        <v>10068</v>
      </c>
      <c r="L4282" s="876">
        <v>21585</v>
      </c>
      <c r="M4282" s="316"/>
    </row>
    <row r="4283" spans="2:14" hidden="1" outlineLevel="1">
      <c r="B4283" s="50"/>
      <c r="C4283" s="50"/>
      <c r="D4283" s="50"/>
      <c r="E4283" s="215"/>
      <c r="F4283" s="894">
        <v>43499</v>
      </c>
      <c r="G4283" s="760" t="s">
        <v>10590</v>
      </c>
      <c r="H4283" s="761">
        <v>1478</v>
      </c>
      <c r="I4283" s="2"/>
      <c r="J4283" s="642"/>
      <c r="K4283" s="675"/>
      <c r="L4283" s="645"/>
      <c r="M4283" s="316"/>
    </row>
    <row r="4284" spans="2:14" hidden="1" outlineLevel="1">
      <c r="B4284" s="50"/>
      <c r="C4284" s="50"/>
      <c r="D4284" s="50"/>
      <c r="E4284" s="215"/>
      <c r="F4284" s="689">
        <v>43499</v>
      </c>
      <c r="G4284" s="785" t="s">
        <v>10589</v>
      </c>
      <c r="H4284" s="807">
        <v>7582</v>
      </c>
      <c r="I4284" s="2"/>
      <c r="J4284" s="642"/>
      <c r="K4284" s="675"/>
      <c r="L4284" s="645"/>
      <c r="M4284" s="316"/>
    </row>
    <row r="4285" spans="2:14" hidden="1" outlineLevel="1">
      <c r="B4285" s="50"/>
      <c r="C4285" s="50"/>
      <c r="D4285" s="50"/>
      <c r="E4285" s="2"/>
      <c r="F4285" s="681">
        <v>43499</v>
      </c>
      <c r="G4285" s="682" t="s">
        <v>1222</v>
      </c>
      <c r="H4285" s="1071">
        <v>2600.31</v>
      </c>
      <c r="I4285" s="1883">
        <f>H4285*0.75%</f>
        <v>19.502324999999999</v>
      </c>
      <c r="J4285" s="642"/>
      <c r="K4285" s="675"/>
      <c r="L4285" s="645"/>
      <c r="M4285" s="316"/>
    </row>
    <row r="4286" spans="2:14" hidden="1" outlineLevel="1">
      <c r="B4286" s="50"/>
      <c r="C4286" s="50"/>
      <c r="D4286" s="50"/>
      <c r="E4286" s="1166"/>
      <c r="F4286" s="894">
        <v>43499</v>
      </c>
      <c r="G4286" s="760" t="s">
        <v>247</v>
      </c>
      <c r="H4286" s="761">
        <v>202</v>
      </c>
      <c r="I4286" s="2"/>
      <c r="J4286" s="642"/>
      <c r="K4286" s="675"/>
      <c r="L4286" s="645"/>
      <c r="M4286" s="316"/>
    </row>
    <row r="4287" spans="2:14" hidden="1" outlineLevel="1">
      <c r="B4287" s="50"/>
      <c r="C4287" s="50"/>
      <c r="D4287" s="50"/>
      <c r="E4287" s="205"/>
      <c r="F4287" s="681">
        <v>43499</v>
      </c>
      <c r="G4287" s="682" t="s">
        <v>10336</v>
      </c>
      <c r="H4287" s="1071">
        <v>450</v>
      </c>
      <c r="I4287" s="1883">
        <f>H4287*0.75%</f>
        <v>3.375</v>
      </c>
      <c r="J4287" s="642"/>
      <c r="K4287" s="675"/>
      <c r="L4287" s="645"/>
      <c r="M4287" s="316"/>
    </row>
    <row r="4288" spans="2:14" ht="15.75" hidden="1" customHeight="1" outlineLevel="1">
      <c r="B4288" s="50"/>
      <c r="C4288" s="50"/>
      <c r="D4288" s="50"/>
      <c r="E4288" s="225"/>
      <c r="F4288" s="685">
        <v>43501</v>
      </c>
      <c r="G4288" s="686" t="s">
        <v>10608</v>
      </c>
      <c r="H4288" s="541">
        <v>350</v>
      </c>
      <c r="I4288" s="2"/>
      <c r="J4288" s="642"/>
      <c r="K4288" s="675"/>
      <c r="L4288" s="645"/>
      <c r="M4288" s="316"/>
    </row>
    <row r="4289" spans="2:15" ht="15.75" hidden="1" customHeight="1" outlineLevel="1">
      <c r="B4289" s="50"/>
      <c r="C4289" s="50"/>
      <c r="D4289" s="50"/>
      <c r="E4289" s="225"/>
      <c r="F4289" s="646">
        <v>43501</v>
      </c>
      <c r="G4289" s="684" t="s">
        <v>10609</v>
      </c>
      <c r="H4289" s="657">
        <v>250</v>
      </c>
      <c r="I4289" s="2"/>
      <c r="J4289" s="642"/>
      <c r="K4289" s="675"/>
      <c r="L4289" s="645"/>
      <c r="M4289" s="316"/>
    </row>
    <row r="4290" spans="2:15" ht="15.75" hidden="1" customHeight="1" outlineLevel="1">
      <c r="B4290" s="50"/>
      <c r="C4290" s="50"/>
      <c r="D4290" s="50"/>
      <c r="E4290" s="225"/>
      <c r="F4290" s="894">
        <v>43501</v>
      </c>
      <c r="G4290" s="760" t="s">
        <v>247</v>
      </c>
      <c r="H4290" s="761">
        <v>380</v>
      </c>
      <c r="I4290" s="2"/>
      <c r="J4290" s="642"/>
      <c r="K4290" s="675"/>
      <c r="L4290" s="645"/>
      <c r="M4290" s="316"/>
    </row>
    <row r="4291" spans="2:15" ht="15.75" hidden="1" customHeight="1" outlineLevel="1">
      <c r="B4291" s="50"/>
      <c r="C4291" s="50"/>
      <c r="D4291" s="50"/>
      <c r="E4291" s="225"/>
      <c r="F4291" s="646">
        <v>43503</v>
      </c>
      <c r="G4291" s="684" t="s">
        <v>10609</v>
      </c>
      <c r="H4291" s="657">
        <v>235</v>
      </c>
      <c r="I4291" s="2"/>
      <c r="J4291" s="642"/>
      <c r="K4291" s="675"/>
      <c r="L4291" s="645"/>
      <c r="M4291" s="316"/>
    </row>
    <row r="4292" spans="2:15" ht="15" hidden="1" customHeight="1" outlineLevel="1">
      <c r="B4292" s="50"/>
      <c r="C4292" s="50"/>
      <c r="D4292" s="50"/>
      <c r="E4292" s="225"/>
      <c r="F4292" s="369">
        <v>43504</v>
      </c>
      <c r="G4292" s="358" t="s">
        <v>10642</v>
      </c>
      <c r="H4292" s="690">
        <v>773</v>
      </c>
      <c r="I4292" s="2"/>
      <c r="J4292" s="642"/>
      <c r="K4292" s="675"/>
      <c r="L4292" s="645"/>
      <c r="M4292" s="316"/>
    </row>
    <row r="4293" spans="2:15" hidden="1" outlineLevel="1">
      <c r="B4293" s="50"/>
      <c r="C4293" s="50"/>
      <c r="D4293" s="50"/>
      <c r="E4293" s="225"/>
      <c r="F4293" s="369">
        <v>43505</v>
      </c>
      <c r="G4293" s="358" t="s">
        <v>10615</v>
      </c>
      <c r="H4293" s="690">
        <v>295</v>
      </c>
      <c r="I4293" s="2"/>
      <c r="J4293" s="1043"/>
      <c r="K4293" s="1044"/>
      <c r="L4293" s="1045"/>
      <c r="M4293" s="899"/>
    </row>
    <row r="4294" spans="2:15" hidden="1" outlineLevel="1">
      <c r="B4294" s="50"/>
      <c r="C4294" s="50"/>
      <c r="D4294" s="50"/>
      <c r="E4294" s="225"/>
      <c r="F4294" s="413">
        <v>43506</v>
      </c>
      <c r="G4294" s="1205" t="s">
        <v>10634</v>
      </c>
      <c r="H4294" s="1263">
        <v>500</v>
      </c>
      <c r="I4294" s="2"/>
      <c r="J4294" s="642"/>
      <c r="K4294" s="675"/>
      <c r="L4294" s="645"/>
      <c r="M4294" s="316"/>
    </row>
    <row r="4295" spans="2:15" hidden="1" outlineLevel="1">
      <c r="B4295" s="50"/>
      <c r="C4295" s="50"/>
      <c r="D4295" s="50"/>
      <c r="E4295" s="225"/>
      <c r="F4295" s="369">
        <v>43511</v>
      </c>
      <c r="G4295" s="358" t="s">
        <v>10510</v>
      </c>
      <c r="H4295" s="690">
        <v>410</v>
      </c>
      <c r="I4295" s="2"/>
      <c r="J4295" s="642"/>
      <c r="K4295" s="675"/>
      <c r="L4295" s="645"/>
      <c r="M4295" s="316"/>
    </row>
    <row r="4296" spans="2:15" ht="15" hidden="1" customHeight="1" outlineLevel="1">
      <c r="B4296" s="50"/>
      <c r="C4296" s="50"/>
      <c r="D4296" s="50"/>
      <c r="F4296" s="285"/>
      <c r="G4296" s="787"/>
      <c r="H4296" s="1020"/>
      <c r="I4296" s="2"/>
      <c r="J4296" s="628"/>
      <c r="K4296" s="628"/>
      <c r="L4296" s="628"/>
      <c r="M4296" s="628"/>
    </row>
    <row r="4297" spans="2:15" ht="15" hidden="1" customHeight="1" outlineLevel="1">
      <c r="B4297" s="83"/>
      <c r="C4297" s="83" t="s">
        <v>195</v>
      </c>
      <c r="D4297" s="84">
        <f>SUM(D4272:D4293)</f>
        <v>0</v>
      </c>
      <c r="F4297" s="311"/>
      <c r="G4297" s="538" t="s">
        <v>195</v>
      </c>
      <c r="H4297" s="578">
        <f>SUM(H4272:H4296)</f>
        <v>21638.45</v>
      </c>
      <c r="I4297" s="2"/>
      <c r="J4297" s="1092"/>
      <c r="K4297" s="1092" t="s">
        <v>195</v>
      </c>
      <c r="L4297" s="539">
        <f>SUM(L4273:L4293)</f>
        <v>21638.46</v>
      </c>
      <c r="M4297" s="349">
        <f>SUM(M4273:M4293)</f>
        <v>0</v>
      </c>
    </row>
    <row r="4298" spans="2:15" ht="15" hidden="1" customHeight="1" outlineLevel="1">
      <c r="I4298" s="2"/>
    </row>
    <row r="4299" spans="2:15" ht="15.75" hidden="1" customHeight="1" outlineLevel="1" thickBot="1">
      <c r="B4299" s="97" t="s">
        <v>10553</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27">
        <f>E4251</f>
        <v>473</v>
      </c>
      <c r="C4301" s="227">
        <v>218</v>
      </c>
      <c r="D4301" s="227">
        <f>D4297</f>
        <v>0</v>
      </c>
      <c r="E4301" s="227">
        <f>B4301+C4301-D4301</f>
        <v>691</v>
      </c>
      <c r="H4301" s="13"/>
      <c r="I4301" s="13"/>
      <c r="L4301" s="13"/>
    </row>
    <row r="4302" spans="2:15" ht="15" hidden="1" customHeight="1" outlineLevel="1">
      <c r="G4302" s="630" t="s">
        <v>4080</v>
      </c>
      <c r="H4302" s="1698">
        <f>H4288</f>
        <v>350</v>
      </c>
      <c r="L4302" s="2"/>
      <c r="M4302" s="2"/>
    </row>
    <row r="4303" spans="2:15" ht="15" hidden="1" customHeight="1" outlineLevel="1">
      <c r="G4303" s="300" t="s">
        <v>7263</v>
      </c>
      <c r="H4303" s="1699">
        <v>0</v>
      </c>
      <c r="L4303" s="2"/>
      <c r="M4303" s="2"/>
    </row>
    <row r="4304" spans="2:15" ht="15" hidden="1" customHeight="1" outlineLevel="1">
      <c r="E4304" s="13"/>
      <c r="G4304" s="300" t="s">
        <v>4081</v>
      </c>
      <c r="H4304" s="1699">
        <f>H4281+H4283+H4286+H4290</f>
        <v>2664</v>
      </c>
    </row>
    <row r="4305" spans="2:13" ht="15" hidden="1" customHeight="1" outlineLevel="1">
      <c r="G4305" s="696" t="s">
        <v>3905</v>
      </c>
      <c r="H4305" s="1700">
        <v>0</v>
      </c>
      <c r="L4305" s="2"/>
    </row>
    <row r="4306" spans="2:13" ht="15" hidden="1" customHeight="1" outlineLevel="1">
      <c r="G4306" s="1205" t="s">
        <v>18</v>
      </c>
      <c r="H4306" s="1701">
        <f>H4294</f>
        <v>500</v>
      </c>
      <c r="L4306" s="2"/>
    </row>
    <row r="4307" spans="2:13" ht="15" hidden="1" customHeight="1" outlineLevel="1">
      <c r="B4307" s="200"/>
      <c r="G4307" s="978" t="s">
        <v>5497</v>
      </c>
      <c r="H4307" s="1702">
        <f>H4289+H4291</f>
        <v>485</v>
      </c>
    </row>
    <row r="4308" spans="2:13" ht="15" hidden="1" customHeight="1" outlineLevel="1">
      <c r="G4308" s="640" t="s">
        <v>132</v>
      </c>
      <c r="H4308" s="1703">
        <f>H4285+H4287</f>
        <v>3050.31</v>
      </c>
    </row>
    <row r="4309" spans="2:13" ht="15" hidden="1" customHeight="1" outlineLevel="1">
      <c r="G4309" s="204" t="s">
        <v>4287</v>
      </c>
      <c r="H4309" s="1704">
        <f>H4292</f>
        <v>773</v>
      </c>
    </row>
    <row r="4310" spans="2:13" ht="15" hidden="1" customHeight="1" outlineLevel="1">
      <c r="G4310" s="659" t="s">
        <v>48</v>
      </c>
      <c r="H4310" s="1705">
        <f>H4276</f>
        <v>610.11</v>
      </c>
      <c r="I4310" s="2"/>
    </row>
    <row r="4311" spans="2:13" ht="15" hidden="1" customHeight="1" outlineLevel="1">
      <c r="G4311" s="236" t="s">
        <v>2625</v>
      </c>
      <c r="H4311" s="1706">
        <f>H4273+H4278</f>
        <v>709.03</v>
      </c>
      <c r="I4311" s="2"/>
    </row>
    <row r="4312" spans="2:13" ht="15" hidden="1" customHeight="1" outlineLevel="1">
      <c r="G4312" s="182" t="s">
        <v>4424</v>
      </c>
      <c r="H4312" s="1707">
        <f>H4272+H4274+H4275+H4277+H4279+H4280+H4282+H4293+H4295</f>
        <v>4915</v>
      </c>
      <c r="I4312" s="2"/>
    </row>
    <row r="4313" spans="2:13" ht="15" hidden="1" customHeight="1" outlineLevel="1">
      <c r="G4313" s="1068" t="s">
        <v>5935</v>
      </c>
      <c r="H4313" s="1707">
        <v>0</v>
      </c>
      <c r="I4313" s="2"/>
    </row>
    <row r="4314" spans="2:13" ht="15" hidden="1" customHeight="1" outlineLevel="1">
      <c r="G4314" s="1068" t="s">
        <v>9583</v>
      </c>
      <c r="H4314" s="1707">
        <v>0</v>
      </c>
      <c r="I4314" s="2"/>
    </row>
    <row r="4315" spans="2:13" ht="15" hidden="1" customHeight="1" outlineLevel="1">
      <c r="G4315" s="1068" t="s">
        <v>10512</v>
      </c>
      <c r="H4315" s="1707">
        <v>0</v>
      </c>
      <c r="I4315" s="2"/>
    </row>
    <row r="4316" spans="2:13" ht="15" hidden="1" customHeight="1" outlineLevel="1">
      <c r="G4316" s="654" t="s">
        <v>5126</v>
      </c>
      <c r="H4316" s="1708">
        <f>H4284</f>
        <v>7582</v>
      </c>
    </row>
    <row r="4317" spans="2:13" ht="15" hidden="1" customHeight="1" outlineLevel="1">
      <c r="G4317" s="1814" t="s">
        <v>3287</v>
      </c>
      <c r="H4317" s="1815">
        <v>0</v>
      </c>
    </row>
    <row r="4318" spans="2:13" ht="15" hidden="1" customHeight="1" outlineLevel="1">
      <c r="H4318" s="2">
        <f>SUM(H4302:H4317)</f>
        <v>21638.45</v>
      </c>
      <c r="I4318" s="2"/>
      <c r="J4318" s="13"/>
    </row>
    <row r="4319" spans="2:13" collapsed="1"/>
    <row r="4320" spans="2:13">
      <c r="B4320" s="2475" t="s">
        <v>10645</v>
      </c>
      <c r="C4320" s="2475"/>
      <c r="D4320" s="2475"/>
      <c r="E4320" s="2475"/>
      <c r="F4320" s="2475"/>
      <c r="G4320" s="2475"/>
      <c r="H4320" s="2475"/>
      <c r="I4320" s="2475"/>
      <c r="J4320" s="2475"/>
      <c r="K4320" s="2475"/>
      <c r="L4320" s="2475"/>
      <c r="M4320" s="2475"/>
    </row>
    <row r="4321" spans="2:16" ht="15" hidden="1" customHeight="1" outlineLevel="1">
      <c r="B4321" s="268" t="s">
        <v>115</v>
      </c>
      <c r="C4321" s="997" t="s">
        <v>2650</v>
      </c>
      <c r="D4321" s="268" t="s">
        <v>2651</v>
      </c>
      <c r="F4321" s="2476" t="s">
        <v>1007</v>
      </c>
      <c r="G4321" s="2476"/>
      <c r="H4321" s="2476"/>
      <c r="J4321" s="2474" t="s">
        <v>1026</v>
      </c>
      <c r="K4321" s="2474"/>
      <c r="L4321" s="2474"/>
      <c r="M4321" s="105"/>
    </row>
    <row r="4322" spans="2:16" ht="15" hidden="1" customHeight="1" outlineLevel="1">
      <c r="B4322" s="681">
        <v>43520</v>
      </c>
      <c r="C4322" s="682" t="s">
        <v>10662</v>
      </c>
      <c r="D4322" s="1071">
        <v>300</v>
      </c>
      <c r="E4322" s="1883">
        <f>D4322*0.75%</f>
        <v>2.25</v>
      </c>
      <c r="F4322" s="369">
        <v>43517</v>
      </c>
      <c r="G4322" s="358" t="s">
        <v>2796</v>
      </c>
      <c r="H4322" s="690">
        <v>450</v>
      </c>
      <c r="I4322" s="2"/>
      <c r="J4322" s="627" t="s">
        <v>115</v>
      </c>
      <c r="K4322" s="104" t="s">
        <v>116</v>
      </c>
      <c r="L4322" s="899" t="s">
        <v>4</v>
      </c>
      <c r="M4322" s="105"/>
      <c r="N4322" s="842"/>
      <c r="O4322" s="1925"/>
      <c r="P4322" s="1925"/>
    </row>
    <row r="4323" spans="2:16" ht="15" hidden="1" customHeight="1" outlineLevel="1">
      <c r="B4323" s="681">
        <v>43533</v>
      </c>
      <c r="C4323" s="682" t="s">
        <v>10662</v>
      </c>
      <c r="D4323" s="1071">
        <v>250</v>
      </c>
      <c r="E4323" s="1883">
        <f>D4323*0.75%</f>
        <v>1.875</v>
      </c>
      <c r="F4323" s="413">
        <v>43519</v>
      </c>
      <c r="G4323" s="1205" t="s">
        <v>10647</v>
      </c>
      <c r="H4323" s="1263">
        <v>263</v>
      </c>
      <c r="I4323" s="2"/>
      <c r="J4323" s="327">
        <v>43535</v>
      </c>
      <c r="K4323" s="785" t="s">
        <v>7952</v>
      </c>
      <c r="L4323" s="540">
        <v>19.5</v>
      </c>
      <c r="M4323" s="316"/>
      <c r="N4323" s="86"/>
    </row>
    <row r="4324" spans="2:16" ht="15" hidden="1" customHeight="1" outlineLevel="1">
      <c r="B4324" s="681"/>
      <c r="C4324" s="682"/>
      <c r="D4324" s="50"/>
      <c r="F4324" s="633">
        <v>43519</v>
      </c>
      <c r="G4324" s="760" t="s">
        <v>247</v>
      </c>
      <c r="H4324" s="761">
        <v>200</v>
      </c>
      <c r="I4324" s="2"/>
      <c r="J4324" s="327">
        <v>43536</v>
      </c>
      <c r="K4324" s="378" t="s">
        <v>7952</v>
      </c>
      <c r="L4324" s="540">
        <v>3.38</v>
      </c>
      <c r="M4324" s="316"/>
      <c r="N4324" s="86"/>
    </row>
    <row r="4325" spans="2:16" ht="15" hidden="1" customHeight="1" outlineLevel="1">
      <c r="B4325" s="50"/>
      <c r="C4325" s="50"/>
      <c r="D4325" s="50"/>
      <c r="F4325" s="327">
        <v>43520</v>
      </c>
      <c r="G4325" s="378" t="s">
        <v>9929</v>
      </c>
      <c r="H4325" s="540">
        <v>885</v>
      </c>
      <c r="I4325" s="2"/>
      <c r="J4325" s="327">
        <v>43546</v>
      </c>
      <c r="K4325" s="378" t="s">
        <v>8115</v>
      </c>
      <c r="L4325" s="540">
        <v>2.25</v>
      </c>
      <c r="M4325" s="316"/>
      <c r="N4325" s="86"/>
    </row>
    <row r="4326" spans="2:16" ht="15" hidden="1" customHeight="1" outlineLevel="1">
      <c r="B4326" s="50"/>
      <c r="C4326" s="50"/>
      <c r="D4326" s="50"/>
      <c r="F4326" s="327">
        <v>43520</v>
      </c>
      <c r="G4326" s="785" t="s">
        <v>9929</v>
      </c>
      <c r="H4326" s="807">
        <v>840</v>
      </c>
      <c r="I4326" s="2"/>
      <c r="J4326" s="832">
        <v>43549</v>
      </c>
      <c r="K4326" s="938" t="s">
        <v>10068</v>
      </c>
      <c r="L4326" s="867">
        <v>15904.74</v>
      </c>
      <c r="M4326" s="316"/>
      <c r="N4326" s="86"/>
    </row>
    <row r="4327" spans="2:16" hidden="1" outlineLevel="1">
      <c r="B4327" s="50"/>
      <c r="C4327" s="50"/>
      <c r="D4327" s="50"/>
      <c r="F4327" s="685">
        <v>43524</v>
      </c>
      <c r="G4327" s="686" t="s">
        <v>10493</v>
      </c>
      <c r="H4327" s="541">
        <v>35</v>
      </c>
      <c r="I4327" s="1707"/>
      <c r="J4327" s="689"/>
      <c r="K4327" s="378"/>
      <c r="L4327" s="540"/>
      <c r="M4327" s="316"/>
      <c r="N4327" s="86"/>
    </row>
    <row r="4328" spans="2:16" hidden="1" outlineLevel="1">
      <c r="B4328" s="50"/>
      <c r="C4328" s="50"/>
      <c r="D4328" s="50"/>
      <c r="F4328" s="685">
        <v>43525</v>
      </c>
      <c r="G4328" s="686" t="s">
        <v>9119</v>
      </c>
      <c r="H4328" s="541">
        <v>403.56</v>
      </c>
      <c r="I4328" s="2"/>
      <c r="J4328" s="689"/>
      <c r="K4328" s="378"/>
      <c r="L4328" s="540"/>
      <c r="M4328" s="316"/>
    </row>
    <row r="4329" spans="2:16" hidden="1" outlineLevel="1">
      <c r="B4329" s="50"/>
      <c r="C4329" s="50"/>
      <c r="D4329" s="50"/>
      <c r="F4329" s="685">
        <v>43525</v>
      </c>
      <c r="G4329" s="686" t="s">
        <v>9120</v>
      </c>
      <c r="H4329" s="541">
        <v>352.82</v>
      </c>
      <c r="I4329" s="2"/>
      <c r="J4329" s="689"/>
      <c r="K4329" s="378"/>
      <c r="L4329" s="540"/>
      <c r="M4329" s="316"/>
    </row>
    <row r="4330" spans="2:16" hidden="1" outlineLevel="1">
      <c r="B4330" s="50"/>
      <c r="C4330" s="50"/>
      <c r="D4330" s="50"/>
      <c r="E4330" s="205"/>
      <c r="F4330" s="327">
        <v>43525</v>
      </c>
      <c r="G4330" s="785" t="s">
        <v>10694</v>
      </c>
      <c r="H4330" s="807">
        <v>50</v>
      </c>
      <c r="I4330" s="2"/>
      <c r="J4330" s="689"/>
      <c r="K4330" s="378"/>
      <c r="L4330" s="540"/>
      <c r="M4330" s="316"/>
    </row>
    <row r="4331" spans="2:16" hidden="1" outlineLevel="1">
      <c r="B4331" s="50"/>
      <c r="C4331" s="50"/>
      <c r="D4331" s="50"/>
      <c r="E4331" s="215"/>
      <c r="F4331" s="369">
        <v>43525</v>
      </c>
      <c r="G4331" s="358" t="s">
        <v>10695</v>
      </c>
      <c r="H4331" s="690">
        <v>350</v>
      </c>
      <c r="I4331" s="2"/>
      <c r="J4331" s="689"/>
      <c r="K4331" s="378"/>
      <c r="L4331" s="540"/>
      <c r="M4331" s="316"/>
    </row>
    <row r="4332" spans="2:16" hidden="1" outlineLevel="1">
      <c r="B4332" s="50"/>
      <c r="C4332" s="50"/>
      <c r="D4332" s="50"/>
      <c r="E4332" s="215"/>
      <c r="F4332" s="633">
        <v>43526</v>
      </c>
      <c r="G4332" s="760" t="s">
        <v>10697</v>
      </c>
      <c r="H4332" s="761">
        <v>617</v>
      </c>
      <c r="I4332" s="2"/>
      <c r="J4332" s="642"/>
      <c r="K4332" s="675"/>
      <c r="L4332" s="645"/>
      <c r="M4332" s="316"/>
    </row>
    <row r="4333" spans="2:16" hidden="1" outlineLevel="1">
      <c r="B4333" s="50"/>
      <c r="C4333" s="50"/>
      <c r="D4333" s="50"/>
      <c r="E4333" s="215"/>
      <c r="F4333" s="894">
        <v>43527</v>
      </c>
      <c r="G4333" s="760" t="s">
        <v>6530</v>
      </c>
      <c r="H4333" s="761">
        <v>400</v>
      </c>
      <c r="I4333" s="2"/>
      <c r="J4333" s="642"/>
      <c r="K4333" s="675"/>
      <c r="L4333" s="645"/>
      <c r="M4333" s="316"/>
    </row>
    <row r="4334" spans="2:16" hidden="1" outlineLevel="1">
      <c r="B4334" s="50"/>
      <c r="C4334" s="50"/>
      <c r="D4334" s="50"/>
      <c r="E4334" s="215"/>
      <c r="F4334" s="633">
        <v>43530</v>
      </c>
      <c r="G4334" s="760" t="s">
        <v>247</v>
      </c>
      <c r="H4334" s="761">
        <v>1138.5</v>
      </c>
      <c r="I4334" s="2"/>
      <c r="J4334" s="642"/>
      <c r="K4334" s="675"/>
      <c r="L4334" s="645"/>
      <c r="M4334" s="316"/>
    </row>
    <row r="4335" spans="2:16" hidden="1" outlineLevel="1">
      <c r="B4335" s="50"/>
      <c r="C4335" s="50"/>
      <c r="D4335" s="50"/>
      <c r="E4335" s="2"/>
      <c r="F4335" s="633">
        <v>43530</v>
      </c>
      <c r="G4335" s="760" t="s">
        <v>247</v>
      </c>
      <c r="H4335" s="761">
        <v>598</v>
      </c>
      <c r="I4335" s="1707"/>
      <c r="J4335" s="642"/>
      <c r="K4335" s="675"/>
      <c r="L4335" s="645"/>
      <c r="M4335" s="316"/>
    </row>
    <row r="4336" spans="2:16" hidden="1" outlineLevel="1">
      <c r="B4336" s="50"/>
      <c r="C4336" s="50"/>
      <c r="D4336" s="50"/>
      <c r="E4336" s="1166"/>
      <c r="F4336" s="369">
        <v>43531</v>
      </c>
      <c r="G4336" s="358" t="s">
        <v>10700</v>
      </c>
      <c r="H4336" s="690">
        <v>53</v>
      </c>
      <c r="I4336" s="2"/>
      <c r="J4336" s="642"/>
      <c r="K4336" s="675"/>
      <c r="L4336" s="645"/>
      <c r="M4336" s="316"/>
    </row>
    <row r="4337" spans="2:13" hidden="1" outlineLevel="1">
      <c r="B4337" s="50"/>
      <c r="C4337" s="50"/>
      <c r="D4337" s="50"/>
      <c r="E4337" s="205"/>
      <c r="F4337" s="369">
        <v>43531</v>
      </c>
      <c r="G4337" s="358" t="s">
        <v>10700</v>
      </c>
      <c r="H4337" s="690">
        <v>35</v>
      </c>
      <c r="I4337" s="1707"/>
      <c r="J4337" s="642"/>
      <c r="K4337" s="675"/>
      <c r="L4337" s="645"/>
      <c r="M4337" s="316"/>
    </row>
    <row r="4338" spans="2:13" ht="15.75" hidden="1" customHeight="1" outlineLevel="1">
      <c r="B4338" s="50"/>
      <c r="C4338" s="50"/>
      <c r="D4338" s="50"/>
      <c r="E4338" s="225"/>
      <c r="F4338" s="633">
        <v>43533</v>
      </c>
      <c r="G4338" s="760" t="s">
        <v>247</v>
      </c>
      <c r="H4338" s="635">
        <v>1662</v>
      </c>
      <c r="I4338" s="2"/>
      <c r="J4338" s="642"/>
      <c r="K4338" s="675"/>
      <c r="L4338" s="645"/>
      <c r="M4338" s="316"/>
    </row>
    <row r="4339" spans="2:13" ht="15.75" hidden="1" customHeight="1" outlineLevel="1">
      <c r="B4339" s="50"/>
      <c r="C4339" s="50"/>
      <c r="D4339" s="50"/>
      <c r="E4339" s="225"/>
      <c r="F4339" s="633">
        <v>43533</v>
      </c>
      <c r="G4339" s="760" t="s">
        <v>247</v>
      </c>
      <c r="H4339" s="635">
        <v>522</v>
      </c>
      <c r="I4339" s="2"/>
      <c r="J4339" s="642"/>
      <c r="K4339" s="675"/>
      <c r="L4339" s="645"/>
      <c r="M4339" s="316"/>
    </row>
    <row r="4340" spans="2:13" ht="15.75" hidden="1" customHeight="1" outlineLevel="1">
      <c r="B4340" s="50"/>
      <c r="C4340" s="50"/>
      <c r="D4340" s="50"/>
      <c r="E4340" s="225"/>
      <c r="F4340" s="413">
        <v>43534</v>
      </c>
      <c r="G4340" s="1435" t="s">
        <v>10716</v>
      </c>
      <c r="H4340" s="1263">
        <v>545</v>
      </c>
      <c r="I4340" s="2"/>
      <c r="J4340" s="642"/>
      <c r="K4340" s="675"/>
      <c r="L4340" s="645"/>
      <c r="M4340" s="316"/>
    </row>
    <row r="4341" spans="2:13" ht="15.75" hidden="1" customHeight="1" outlineLevel="1">
      <c r="B4341" s="50"/>
      <c r="C4341" s="50"/>
      <c r="D4341" s="50"/>
      <c r="E4341" s="225"/>
      <c r="F4341" s="642">
        <v>43536</v>
      </c>
      <c r="G4341" s="682" t="s">
        <v>10336</v>
      </c>
      <c r="H4341" s="645">
        <v>600</v>
      </c>
      <c r="I4341" s="1883">
        <f>H4341*0.75%</f>
        <v>4.5</v>
      </c>
      <c r="J4341" s="642"/>
      <c r="K4341" s="675"/>
      <c r="L4341" s="645"/>
      <c r="M4341" s="316"/>
    </row>
    <row r="4342" spans="2:13" ht="15" hidden="1" customHeight="1" outlineLevel="1">
      <c r="B4342" s="50"/>
      <c r="C4342" s="50"/>
      <c r="D4342" s="50"/>
      <c r="E4342" s="225"/>
      <c r="F4342" s="685">
        <v>43539</v>
      </c>
      <c r="G4342" s="686" t="s">
        <v>9285</v>
      </c>
      <c r="H4342" s="541">
        <v>349</v>
      </c>
      <c r="I4342" s="2"/>
      <c r="J4342" s="642"/>
      <c r="K4342" s="675"/>
      <c r="L4342" s="645"/>
      <c r="M4342" s="316"/>
    </row>
    <row r="4343" spans="2:13" hidden="1" outlineLevel="1">
      <c r="B4343" s="50"/>
      <c r="C4343" s="50"/>
      <c r="D4343" s="50"/>
      <c r="E4343" s="225"/>
      <c r="F4343" s="633">
        <v>43539</v>
      </c>
      <c r="G4343" s="760" t="s">
        <v>7995</v>
      </c>
      <c r="H4343" s="635">
        <v>2975</v>
      </c>
      <c r="I4343" s="2"/>
      <c r="J4343" s="1043"/>
      <c r="K4343" s="1044"/>
      <c r="L4343" s="1045"/>
      <c r="M4343" s="899"/>
    </row>
    <row r="4344" spans="2:13" hidden="1" outlineLevel="1">
      <c r="B4344" s="50"/>
      <c r="C4344" s="50"/>
      <c r="D4344" s="50"/>
      <c r="E4344" s="225"/>
      <c r="F4344" s="661">
        <v>43539</v>
      </c>
      <c r="G4344" s="662" t="s">
        <v>7380</v>
      </c>
      <c r="H4344" s="762">
        <v>515</v>
      </c>
      <c r="I4344" s="2"/>
      <c r="J4344" s="642"/>
      <c r="K4344" s="675"/>
      <c r="L4344" s="645"/>
      <c r="M4344" s="316"/>
    </row>
    <row r="4345" spans="2:13" hidden="1" outlineLevel="1">
      <c r="B4345" s="50"/>
      <c r="C4345" s="50"/>
      <c r="D4345" s="50"/>
      <c r="E4345" s="225"/>
      <c r="F4345" s="413">
        <v>43540</v>
      </c>
      <c r="G4345" s="1435" t="s">
        <v>10716</v>
      </c>
      <c r="H4345" s="1263">
        <v>325</v>
      </c>
      <c r="I4345" s="2"/>
      <c r="J4345" s="642"/>
      <c r="K4345" s="675"/>
      <c r="L4345" s="645"/>
      <c r="M4345" s="316"/>
    </row>
    <row r="4346" spans="2:13" hidden="1" outlineLevel="1">
      <c r="B4346" s="50"/>
      <c r="C4346" s="50"/>
      <c r="D4346" s="50"/>
      <c r="E4346" s="225"/>
      <c r="F4346" s="369">
        <v>43540</v>
      </c>
      <c r="G4346" s="358" t="s">
        <v>2528</v>
      </c>
      <c r="H4346" s="690">
        <v>405</v>
      </c>
      <c r="I4346" s="2"/>
      <c r="J4346" s="642"/>
      <c r="K4346" s="675"/>
      <c r="L4346" s="645"/>
      <c r="M4346" s="316"/>
    </row>
    <row r="4347" spans="2:13" hidden="1" outlineLevel="1">
      <c r="B4347" s="50"/>
      <c r="C4347" s="50"/>
      <c r="D4347" s="50"/>
      <c r="E4347" s="225"/>
      <c r="F4347" s="369">
        <v>43540</v>
      </c>
      <c r="G4347" s="782" t="s">
        <v>2528</v>
      </c>
      <c r="H4347" s="690">
        <v>135</v>
      </c>
      <c r="I4347" s="1707"/>
      <c r="J4347" s="642"/>
      <c r="K4347" s="675"/>
      <c r="L4347" s="645"/>
      <c r="M4347" s="316"/>
    </row>
    <row r="4348" spans="2:13" hidden="1" outlineLevel="1">
      <c r="B4348" s="50"/>
      <c r="C4348" s="50"/>
      <c r="D4348" s="50"/>
      <c r="E4348" s="225"/>
      <c r="F4348" s="369">
        <v>43541</v>
      </c>
      <c r="G4348" s="358" t="s">
        <v>10728</v>
      </c>
      <c r="H4348" s="690">
        <v>395</v>
      </c>
      <c r="I4348" s="2"/>
      <c r="J4348" s="642"/>
      <c r="K4348" s="675"/>
      <c r="L4348" s="645"/>
      <c r="M4348" s="316"/>
    </row>
    <row r="4349" spans="2:13" hidden="1" outlineLevel="1">
      <c r="B4349" s="50"/>
      <c r="C4349" s="50"/>
      <c r="D4349" s="50"/>
      <c r="E4349" s="225"/>
      <c r="F4349" s="633">
        <v>43541</v>
      </c>
      <c r="G4349" s="760" t="s">
        <v>10730</v>
      </c>
      <c r="H4349" s="761">
        <v>475</v>
      </c>
      <c r="I4349" s="2"/>
      <c r="J4349" s="642"/>
      <c r="K4349" s="675"/>
      <c r="L4349" s="645"/>
      <c r="M4349" s="316"/>
    </row>
    <row r="4350" spans="2:13" hidden="1" outlineLevel="1">
      <c r="B4350" s="50"/>
      <c r="C4350" s="50"/>
      <c r="D4350" s="50"/>
      <c r="E4350" s="225"/>
      <c r="F4350" s="369">
        <v>43542</v>
      </c>
      <c r="G4350" s="358" t="s">
        <v>10729</v>
      </c>
      <c r="H4350" s="690">
        <v>356</v>
      </c>
      <c r="I4350" s="2"/>
      <c r="J4350" s="642"/>
      <c r="K4350" s="675"/>
      <c r="L4350" s="645"/>
      <c r="M4350" s="316"/>
    </row>
    <row r="4351" spans="2:13" ht="15" hidden="1" customHeight="1" outlineLevel="1">
      <c r="B4351" s="50"/>
      <c r="C4351" s="50"/>
      <c r="D4351" s="50"/>
      <c r="F4351" s="285"/>
      <c r="G4351" s="787"/>
      <c r="H4351" s="1020"/>
      <c r="I4351" s="2"/>
      <c r="J4351" s="628"/>
      <c r="K4351" s="628"/>
      <c r="L4351" s="628"/>
      <c r="M4351" s="628"/>
    </row>
    <row r="4352" spans="2:13" ht="15" hidden="1" customHeight="1" outlineLevel="1">
      <c r="B4352" s="83"/>
      <c r="C4352" s="83" t="s">
        <v>195</v>
      </c>
      <c r="D4352" s="84">
        <f>SUM(D4322:D4343)</f>
        <v>550</v>
      </c>
      <c r="F4352" s="311"/>
      <c r="G4352" s="538" t="s">
        <v>195</v>
      </c>
      <c r="H4352" s="578">
        <f>SUM(H4322:H4351)</f>
        <v>15929.880000000001</v>
      </c>
      <c r="I4352" s="2"/>
      <c r="J4352" s="1092"/>
      <c r="K4352" s="1092" t="s">
        <v>195</v>
      </c>
      <c r="L4352" s="539">
        <f>SUM(L4323:L4343)</f>
        <v>15929.869999999999</v>
      </c>
      <c r="M4352" s="349">
        <f>SUM(M4323:M4343)</f>
        <v>0</v>
      </c>
    </row>
    <row r="4353" spans="2:15" ht="15" hidden="1" customHeight="1" outlineLevel="1">
      <c r="I4353" s="2"/>
    </row>
    <row r="4354" spans="2:15" ht="15.75" hidden="1" customHeight="1" outlineLevel="1" thickBot="1">
      <c r="B4354" s="97" t="s">
        <v>10646</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27">
        <f>E4301</f>
        <v>691</v>
      </c>
      <c r="C4356" s="227">
        <v>151</v>
      </c>
      <c r="D4356" s="227">
        <f>D4352</f>
        <v>550</v>
      </c>
      <c r="E4356" s="227">
        <f>B4356+C4356-D4356</f>
        <v>292</v>
      </c>
      <c r="H4356" s="13"/>
      <c r="I4356" s="13"/>
      <c r="L4356" s="13"/>
    </row>
    <row r="4357" spans="2:15" ht="15" hidden="1" customHeight="1" outlineLevel="1">
      <c r="G4357" s="630" t="s">
        <v>4080</v>
      </c>
      <c r="H4357" s="1698">
        <f>H4327+H4328+H4329+H4342</f>
        <v>1140.3800000000001</v>
      </c>
      <c r="L4357" s="2"/>
      <c r="M4357" s="2"/>
    </row>
    <row r="4358" spans="2:15" ht="15" hidden="1" customHeight="1" outlineLevel="1">
      <c r="G4358" s="300" t="s">
        <v>7263</v>
      </c>
      <c r="H4358" s="1699">
        <v>0</v>
      </c>
      <c r="L4358" s="2"/>
      <c r="M4358" s="2"/>
    </row>
    <row r="4359" spans="2:15" ht="15" hidden="1" customHeight="1" outlineLevel="1">
      <c r="E4359" s="13"/>
      <c r="G4359" s="300" t="s">
        <v>4081</v>
      </c>
      <c r="H4359" s="1699">
        <f>H4324+H4332+H4333+H4334+H4335+H4338+H4339+H4343+H4349</f>
        <v>8587.5</v>
      </c>
    </row>
    <row r="4360" spans="2:15" ht="15" hidden="1" customHeight="1" outlineLevel="1">
      <c r="G4360" s="696" t="s">
        <v>3905</v>
      </c>
      <c r="H4360" s="1700">
        <v>0</v>
      </c>
      <c r="L4360" s="2"/>
    </row>
    <row r="4361" spans="2:15" ht="15" hidden="1" customHeight="1" outlineLevel="1">
      <c r="G4361" s="1205" t="s">
        <v>18</v>
      </c>
      <c r="H4361" s="1701">
        <f>H4323+H4340+H4345</f>
        <v>1133</v>
      </c>
      <c r="L4361" s="2"/>
    </row>
    <row r="4362" spans="2:15" ht="15" hidden="1" customHeight="1" outlineLevel="1">
      <c r="B4362" s="200"/>
      <c r="G4362" s="978" t="s">
        <v>5497</v>
      </c>
      <c r="H4362" s="1702">
        <v>0</v>
      </c>
    </row>
    <row r="4363" spans="2:15" ht="15" hidden="1" customHeight="1" outlineLevel="1">
      <c r="G4363" s="640" t="s">
        <v>132</v>
      </c>
      <c r="H4363" s="1703">
        <f>H4341</f>
        <v>600</v>
      </c>
    </row>
    <row r="4364" spans="2:15" ht="15" hidden="1" customHeight="1" outlineLevel="1">
      <c r="G4364" s="204" t="s">
        <v>4287</v>
      </c>
      <c r="H4364" s="1704">
        <f>H4325+H4326+H4330</f>
        <v>1775</v>
      </c>
    </row>
    <row r="4365" spans="2:15" ht="15" hidden="1" customHeight="1" outlineLevel="1">
      <c r="G4365" s="659" t="s">
        <v>48</v>
      </c>
      <c r="H4365" s="1705">
        <f>H4344</f>
        <v>515</v>
      </c>
      <c r="I4365" s="2"/>
    </row>
    <row r="4366" spans="2:15" ht="15" hidden="1" customHeight="1" outlineLevel="1">
      <c r="G4366" s="236" t="s">
        <v>2625</v>
      </c>
      <c r="H4366" s="1706">
        <f>0</f>
        <v>0</v>
      </c>
      <c r="I4366" s="2"/>
    </row>
    <row r="4367" spans="2:15" ht="15" hidden="1" customHeight="1" outlineLevel="1">
      <c r="G4367" s="182" t="s">
        <v>4424</v>
      </c>
      <c r="H4367" s="1707">
        <f>H4322+H4331+H4336+H4337+H4346+H4347+H4348+H4350</f>
        <v>2179</v>
      </c>
      <c r="I4367" s="2"/>
    </row>
    <row r="4368" spans="2:15" ht="15" hidden="1" customHeight="1" outlineLevel="1">
      <c r="G4368" s="1068" t="s">
        <v>5935</v>
      </c>
      <c r="H4368" s="1707">
        <v>0</v>
      </c>
      <c r="I4368" s="2"/>
    </row>
    <row r="4369" spans="2:16" ht="15" hidden="1" customHeight="1" outlineLevel="1">
      <c r="G4369" s="1068" t="s">
        <v>9583</v>
      </c>
      <c r="H4369" s="1707">
        <v>0</v>
      </c>
      <c r="I4369" s="2"/>
    </row>
    <row r="4370" spans="2:16" ht="15" hidden="1" customHeight="1" outlineLevel="1">
      <c r="G4370" s="1068" t="s">
        <v>10512</v>
      </c>
      <c r="H4370" s="1707">
        <v>0</v>
      </c>
      <c r="I4370" s="2"/>
    </row>
    <row r="4371" spans="2:16" ht="15" hidden="1" customHeight="1" outlineLevel="1">
      <c r="G4371" s="654" t="s">
        <v>5126</v>
      </c>
      <c r="H4371" s="1708">
        <v>0</v>
      </c>
    </row>
    <row r="4372" spans="2:16" ht="15" hidden="1" customHeight="1" outlineLevel="1">
      <c r="G4372" s="1814" t="s">
        <v>3287</v>
      </c>
      <c r="H4372" s="1815">
        <v>0</v>
      </c>
    </row>
    <row r="4373" spans="2:16" ht="15" hidden="1" customHeight="1" outlineLevel="1">
      <c r="H4373" s="2">
        <f>SUM(H4357:H4372)</f>
        <v>15929.880000000001</v>
      </c>
      <c r="I4373" s="2"/>
      <c r="J4373" s="13"/>
    </row>
    <row r="4374" spans="2:16" collapsed="1"/>
    <row r="4375" spans="2:16">
      <c r="B4375" s="2475" t="s">
        <v>10796</v>
      </c>
      <c r="C4375" s="2475"/>
      <c r="D4375" s="2475"/>
      <c r="E4375" s="2475"/>
      <c r="F4375" s="2475"/>
      <c r="G4375" s="2475"/>
      <c r="H4375" s="2475"/>
      <c r="I4375" s="2475"/>
      <c r="J4375" s="2475"/>
      <c r="K4375" s="2475"/>
      <c r="L4375" s="2475"/>
      <c r="M4375" s="2475"/>
    </row>
    <row r="4376" spans="2:16" ht="15" hidden="1" customHeight="1" outlineLevel="1">
      <c r="B4376" s="268" t="s">
        <v>115</v>
      </c>
      <c r="C4376" s="997" t="s">
        <v>2650</v>
      </c>
      <c r="D4376" s="268" t="s">
        <v>2651</v>
      </c>
      <c r="F4376" s="2476" t="s">
        <v>1007</v>
      </c>
      <c r="G4376" s="2476"/>
      <c r="H4376" s="2476"/>
      <c r="J4376" s="2474" t="s">
        <v>1026</v>
      </c>
      <c r="K4376" s="2474"/>
      <c r="L4376" s="2474"/>
      <c r="M4376" s="105"/>
    </row>
    <row r="4377" spans="2:16" ht="15" hidden="1" customHeight="1" outlineLevel="1">
      <c r="B4377" s="681"/>
      <c r="C4377" s="682"/>
      <c r="D4377" s="1071"/>
      <c r="E4377" s="1707"/>
      <c r="F4377" s="642">
        <v>43545</v>
      </c>
      <c r="G4377" s="682" t="s">
        <v>10336</v>
      </c>
      <c r="H4377" s="645">
        <v>300</v>
      </c>
      <c r="I4377" s="1883">
        <f>H4377*0.75%</f>
        <v>2.25</v>
      </c>
      <c r="J4377" s="627" t="s">
        <v>115</v>
      </c>
      <c r="K4377" s="104" t="s">
        <v>116</v>
      </c>
      <c r="L4377" s="899" t="s">
        <v>4</v>
      </c>
      <c r="M4377" s="105"/>
      <c r="N4377" s="842"/>
      <c r="O4377" s="1931"/>
      <c r="P4377" s="1931"/>
    </row>
    <row r="4378" spans="2:16" ht="15" hidden="1" customHeight="1" outlineLevel="1">
      <c r="B4378" s="681"/>
      <c r="C4378" s="682"/>
      <c r="D4378" s="1071"/>
      <c r="E4378" s="1707"/>
      <c r="F4378" s="661">
        <v>43545</v>
      </c>
      <c r="G4378" s="662" t="s">
        <v>637</v>
      </c>
      <c r="H4378" s="762">
        <v>397</v>
      </c>
      <c r="I4378" s="2"/>
      <c r="J4378" s="327">
        <v>43557</v>
      </c>
      <c r="K4378" s="785" t="s">
        <v>7952</v>
      </c>
      <c r="L4378" s="540">
        <v>1.88</v>
      </c>
      <c r="M4378" s="316"/>
      <c r="N4378" s="86"/>
    </row>
    <row r="4379" spans="2:16" ht="15" hidden="1" customHeight="1" outlineLevel="1">
      <c r="B4379" s="681"/>
      <c r="C4379" s="682"/>
      <c r="D4379" s="50"/>
      <c r="F4379" s="894">
        <v>43545</v>
      </c>
      <c r="G4379" s="760" t="s">
        <v>556</v>
      </c>
      <c r="H4379" s="761">
        <v>105</v>
      </c>
      <c r="I4379" s="2"/>
      <c r="J4379" s="327">
        <v>43559</v>
      </c>
      <c r="K4379" s="785" t="s">
        <v>7952</v>
      </c>
      <c r="L4379" s="540">
        <v>4.5</v>
      </c>
      <c r="M4379" s="316"/>
      <c r="N4379" s="86"/>
    </row>
    <row r="4380" spans="2:16" ht="15" hidden="1" customHeight="1" outlineLevel="1">
      <c r="B4380" s="50"/>
      <c r="C4380" s="50"/>
      <c r="D4380" s="50"/>
      <c r="F4380" s="894">
        <v>43545</v>
      </c>
      <c r="G4380" s="760" t="s">
        <v>556</v>
      </c>
      <c r="H4380" s="761">
        <v>140</v>
      </c>
      <c r="I4380" s="2"/>
      <c r="J4380" s="327">
        <v>43560</v>
      </c>
      <c r="K4380" s="785" t="s">
        <v>7952</v>
      </c>
      <c r="L4380" s="540">
        <v>2.25</v>
      </c>
      <c r="M4380" s="316"/>
      <c r="N4380" s="86"/>
    </row>
    <row r="4381" spans="2:16" ht="15" hidden="1" customHeight="1" outlineLevel="1">
      <c r="B4381" s="50"/>
      <c r="C4381" s="50"/>
      <c r="D4381" s="50"/>
      <c r="F4381" s="685">
        <v>43553</v>
      </c>
      <c r="G4381" s="686" t="s">
        <v>8992</v>
      </c>
      <c r="H4381" s="541">
        <v>349</v>
      </c>
      <c r="I4381" s="2"/>
      <c r="J4381" s="1879">
        <v>43584</v>
      </c>
      <c r="K4381" s="1880" t="s">
        <v>10870</v>
      </c>
      <c r="L4381" s="1881">
        <v>21127.58</v>
      </c>
      <c r="M4381" s="316"/>
      <c r="N4381" s="86"/>
    </row>
    <row r="4382" spans="2:16" hidden="1" outlineLevel="1">
      <c r="B4382" s="50"/>
      <c r="C4382" s="50"/>
      <c r="D4382" s="50"/>
      <c r="F4382" s="685">
        <v>43553</v>
      </c>
      <c r="G4382" s="686" t="s">
        <v>8991</v>
      </c>
      <c r="H4382" s="541">
        <v>349</v>
      </c>
      <c r="I4382" s="1707"/>
      <c r="J4382" s="689"/>
      <c r="K4382" s="378"/>
      <c r="L4382" s="540"/>
      <c r="M4382" s="316"/>
      <c r="N4382" s="86"/>
    </row>
    <row r="4383" spans="2:16" hidden="1" outlineLevel="1">
      <c r="B4383" s="50"/>
      <c r="C4383" s="50"/>
      <c r="D4383" s="50"/>
      <c r="F4383" s="685">
        <v>43553</v>
      </c>
      <c r="G4383" s="686" t="s">
        <v>8990</v>
      </c>
      <c r="H4383" s="541">
        <v>398</v>
      </c>
      <c r="I4383" s="2"/>
      <c r="J4383" s="689"/>
      <c r="K4383" s="378"/>
      <c r="L4383" s="540"/>
      <c r="M4383" s="316"/>
    </row>
    <row r="4384" spans="2:16" hidden="1" outlineLevel="1">
      <c r="B4384" s="50"/>
      <c r="C4384" s="50"/>
      <c r="D4384" s="50"/>
      <c r="F4384" s="608">
        <v>43554</v>
      </c>
      <c r="G4384" s="612" t="s">
        <v>9400</v>
      </c>
      <c r="H4384" s="613">
        <v>423.72</v>
      </c>
      <c r="I4384" s="2"/>
      <c r="J4384" s="689"/>
      <c r="K4384" s="378"/>
      <c r="L4384" s="540"/>
      <c r="M4384" s="316"/>
    </row>
    <row r="4385" spans="2:13" hidden="1" outlineLevel="1">
      <c r="B4385" s="50"/>
      <c r="C4385" s="50"/>
      <c r="D4385" s="50"/>
      <c r="E4385" s="205"/>
      <c r="F4385" s="705">
        <v>43555</v>
      </c>
      <c r="G4385" s="783" t="s">
        <v>10782</v>
      </c>
      <c r="H4385" s="886">
        <v>1650</v>
      </c>
      <c r="I4385" s="2"/>
      <c r="J4385" s="689"/>
      <c r="K4385" s="378"/>
      <c r="L4385" s="540"/>
      <c r="M4385" s="316"/>
    </row>
    <row r="4386" spans="2:13" hidden="1" outlineLevel="1">
      <c r="B4386" s="50"/>
      <c r="C4386" s="50"/>
      <c r="D4386" s="50"/>
      <c r="E4386" s="215"/>
      <c r="F4386" s="894">
        <v>43555</v>
      </c>
      <c r="G4386" s="760" t="s">
        <v>975</v>
      </c>
      <c r="H4386" s="761">
        <v>1100</v>
      </c>
      <c r="I4386" s="2"/>
      <c r="J4386" s="689"/>
      <c r="K4386" s="378"/>
      <c r="L4386" s="540"/>
      <c r="M4386" s="316"/>
    </row>
    <row r="4387" spans="2:13" hidden="1" outlineLevel="1">
      <c r="B4387" s="50"/>
      <c r="C4387" s="50"/>
      <c r="D4387" s="50"/>
      <c r="E4387" s="215"/>
      <c r="F4387" s="642">
        <v>43555</v>
      </c>
      <c r="G4387" s="682" t="s">
        <v>10336</v>
      </c>
      <c r="H4387" s="645">
        <v>300</v>
      </c>
      <c r="I4387" s="1883">
        <f>H4387*0.75%</f>
        <v>2.25</v>
      </c>
      <c r="J4387" s="642"/>
      <c r="K4387" s="675"/>
      <c r="L4387" s="645"/>
      <c r="M4387" s="316"/>
    </row>
    <row r="4388" spans="2:13" hidden="1" outlineLevel="1">
      <c r="B4388" s="50"/>
      <c r="C4388" s="50"/>
      <c r="D4388" s="50"/>
      <c r="E4388" s="215"/>
      <c r="F4388" s="685">
        <v>43555</v>
      </c>
      <c r="G4388" s="686" t="s">
        <v>10493</v>
      </c>
      <c r="H4388" s="541">
        <v>35</v>
      </c>
      <c r="I4388" s="2"/>
      <c r="J4388" s="642"/>
      <c r="K4388" s="675"/>
      <c r="L4388" s="645"/>
      <c r="M4388" s="316"/>
    </row>
    <row r="4389" spans="2:13" hidden="1" outlineLevel="1">
      <c r="B4389" s="50"/>
      <c r="C4389" s="50"/>
      <c r="D4389" s="50"/>
      <c r="E4389" s="215"/>
      <c r="F4389" s="683">
        <v>43555</v>
      </c>
      <c r="G4389" s="684" t="s">
        <v>10799</v>
      </c>
      <c r="H4389" s="1946">
        <v>300</v>
      </c>
      <c r="I4389" s="2"/>
      <c r="J4389" s="642"/>
      <c r="K4389" s="675"/>
      <c r="L4389" s="645"/>
      <c r="M4389" s="316"/>
    </row>
    <row r="4390" spans="2:13" hidden="1" outlineLevel="1">
      <c r="B4390" s="50"/>
      <c r="C4390" s="50"/>
      <c r="D4390" s="50"/>
      <c r="E4390" s="2"/>
      <c r="F4390" s="683">
        <v>43555</v>
      </c>
      <c r="G4390" s="684" t="s">
        <v>10800</v>
      </c>
      <c r="H4390" s="1946">
        <v>300</v>
      </c>
      <c r="I4390" s="1707"/>
      <c r="J4390" s="642"/>
      <c r="K4390" s="675"/>
      <c r="L4390" s="645"/>
      <c r="M4390" s="316"/>
    </row>
    <row r="4391" spans="2:13" hidden="1" outlineLevel="1">
      <c r="B4391" s="50"/>
      <c r="C4391" s="50"/>
      <c r="D4391" s="50"/>
      <c r="E4391" s="1166"/>
      <c r="F4391" s="685">
        <v>43553</v>
      </c>
      <c r="G4391" s="363" t="s">
        <v>10803</v>
      </c>
      <c r="H4391" s="541">
        <v>379.96</v>
      </c>
      <c r="I4391" s="2"/>
      <c r="J4391" s="642"/>
      <c r="K4391" s="675"/>
      <c r="L4391" s="645"/>
      <c r="M4391" s="316"/>
    </row>
    <row r="4392" spans="2:13" hidden="1" outlineLevel="1">
      <c r="B4392" s="50"/>
      <c r="C4392" s="50"/>
      <c r="D4392" s="50"/>
      <c r="E4392" s="205"/>
      <c r="F4392" s="685">
        <v>43553</v>
      </c>
      <c r="G4392" s="363" t="s">
        <v>10803</v>
      </c>
      <c r="H4392" s="541">
        <v>352.82</v>
      </c>
      <c r="I4392" s="1707"/>
      <c r="J4392" s="642"/>
      <c r="K4392" s="675"/>
      <c r="L4392" s="645"/>
      <c r="M4392" s="316"/>
    </row>
    <row r="4393" spans="2:13" ht="15.75" hidden="1" customHeight="1" outlineLevel="1">
      <c r="B4393" s="50"/>
      <c r="C4393" s="50"/>
      <c r="D4393" s="50"/>
      <c r="E4393" s="225"/>
      <c r="F4393" s="1261">
        <v>43558</v>
      </c>
      <c r="G4393" s="1262" t="s">
        <v>9615</v>
      </c>
      <c r="H4393" s="1263">
        <v>220</v>
      </c>
      <c r="I4393" s="2"/>
      <c r="J4393" s="642"/>
      <c r="K4393" s="675"/>
      <c r="L4393" s="645"/>
      <c r="M4393" s="316"/>
    </row>
    <row r="4394" spans="2:13" ht="15.75" hidden="1" customHeight="1" outlineLevel="1">
      <c r="B4394" s="50"/>
      <c r="C4394" s="50"/>
      <c r="D4394" s="50"/>
      <c r="E4394" s="225"/>
      <c r="F4394" s="1261">
        <v>43558</v>
      </c>
      <c r="G4394" s="1262" t="s">
        <v>9615</v>
      </c>
      <c r="H4394" s="1263">
        <v>706</v>
      </c>
      <c r="I4394" s="2"/>
      <c r="J4394" s="642"/>
      <c r="K4394" s="675"/>
      <c r="L4394" s="645"/>
      <c r="M4394" s="316"/>
    </row>
    <row r="4395" spans="2:13" ht="15.75" hidden="1" customHeight="1" outlineLevel="1">
      <c r="B4395" s="50"/>
      <c r="C4395" s="50"/>
      <c r="D4395" s="50"/>
      <c r="E4395" s="225"/>
      <c r="F4395" s="689">
        <v>43559</v>
      </c>
      <c r="G4395" s="378" t="s">
        <v>10804</v>
      </c>
      <c r="H4395" s="540">
        <v>709.5</v>
      </c>
      <c r="I4395" s="2"/>
      <c r="J4395" s="642"/>
      <c r="K4395" s="675"/>
      <c r="L4395" s="645"/>
      <c r="M4395" s="316"/>
    </row>
    <row r="4396" spans="2:13" ht="15.75" hidden="1" customHeight="1" outlineLevel="1">
      <c r="B4396" s="50"/>
      <c r="C4396" s="50"/>
      <c r="D4396" s="50"/>
      <c r="E4396" s="225"/>
      <c r="F4396" s="689">
        <v>43559</v>
      </c>
      <c r="G4396" s="785" t="s">
        <v>10804</v>
      </c>
      <c r="H4396" s="540">
        <v>825</v>
      </c>
      <c r="I4396" s="1707"/>
      <c r="J4396" s="642"/>
      <c r="K4396" s="675"/>
      <c r="L4396" s="645"/>
      <c r="M4396" s="316"/>
    </row>
    <row r="4397" spans="2:13" ht="15" hidden="1" customHeight="1" outlineLevel="1">
      <c r="B4397" s="50"/>
      <c r="C4397" s="50"/>
      <c r="D4397" s="50"/>
      <c r="E4397" s="225"/>
      <c r="F4397" s="642">
        <v>43560</v>
      </c>
      <c r="G4397" s="682" t="s">
        <v>10336</v>
      </c>
      <c r="H4397" s="645">
        <v>300</v>
      </c>
      <c r="I4397" s="1883">
        <f>H4397*0.75%</f>
        <v>2.25</v>
      </c>
      <c r="J4397" s="642"/>
      <c r="K4397" s="675"/>
      <c r="L4397" s="645"/>
      <c r="M4397" s="316"/>
    </row>
    <row r="4398" spans="2:13" hidden="1" outlineLevel="1">
      <c r="B4398" s="50"/>
      <c r="C4398" s="50"/>
      <c r="D4398" s="50"/>
      <c r="E4398" s="225"/>
      <c r="F4398" s="894">
        <v>43567</v>
      </c>
      <c r="G4398" s="760" t="s">
        <v>6579</v>
      </c>
      <c r="H4398" s="761">
        <v>559</v>
      </c>
      <c r="I4398" s="2"/>
      <c r="J4398" s="1043"/>
      <c r="K4398" s="1044"/>
      <c r="L4398" s="1045"/>
      <c r="M4398" s="899"/>
    </row>
    <row r="4399" spans="2:13" hidden="1" outlineLevel="1">
      <c r="B4399" s="50"/>
      <c r="C4399" s="50"/>
      <c r="D4399" s="50"/>
      <c r="E4399" s="225"/>
      <c r="F4399" s="345">
        <v>43566</v>
      </c>
      <c r="G4399" s="393" t="s">
        <v>10817</v>
      </c>
      <c r="H4399" s="614">
        <v>459.53</v>
      </c>
      <c r="I4399" s="2"/>
      <c r="J4399" s="642"/>
      <c r="K4399" s="675"/>
      <c r="L4399" s="645"/>
      <c r="M4399" s="316"/>
    </row>
    <row r="4400" spans="2:13" hidden="1" outlineLevel="1">
      <c r="B4400" s="50"/>
      <c r="C4400" s="50"/>
      <c r="D4400" s="50"/>
      <c r="E4400" s="225"/>
      <c r="F4400" s="705">
        <v>43569</v>
      </c>
      <c r="G4400" s="783" t="s">
        <v>637</v>
      </c>
      <c r="H4400" s="886">
        <v>128.5</v>
      </c>
      <c r="I4400" s="2"/>
      <c r="J4400" s="642"/>
      <c r="K4400" s="675"/>
      <c r="L4400" s="645"/>
      <c r="M4400" s="316"/>
    </row>
    <row r="4401" spans="2:15" hidden="1" outlineLevel="1">
      <c r="B4401" s="50"/>
      <c r="C4401" s="50"/>
      <c r="D4401" s="50"/>
      <c r="E4401" s="225"/>
      <c r="F4401" s="894">
        <v>43570</v>
      </c>
      <c r="G4401" s="760" t="s">
        <v>247</v>
      </c>
      <c r="H4401" s="761">
        <v>253</v>
      </c>
      <c r="I4401" s="2"/>
      <c r="J4401" s="642"/>
      <c r="K4401" s="675"/>
      <c r="L4401" s="645"/>
      <c r="M4401" s="316"/>
    </row>
    <row r="4402" spans="2:15" hidden="1" outlineLevel="1">
      <c r="B4402" s="50"/>
      <c r="C4402" s="50"/>
      <c r="D4402" s="50"/>
      <c r="E4402" s="225"/>
      <c r="F4402" s="651">
        <v>43570</v>
      </c>
      <c r="G4402" s="787" t="s">
        <v>10820</v>
      </c>
      <c r="H4402" s="1020">
        <v>1220</v>
      </c>
      <c r="I4402" s="1707"/>
      <c r="J4402" s="642"/>
      <c r="K4402" s="675"/>
      <c r="L4402" s="645"/>
      <c r="M4402" s="316"/>
    </row>
    <row r="4403" spans="2:15" hidden="1" outlineLevel="1">
      <c r="B4403" s="50"/>
      <c r="C4403" s="50"/>
      <c r="D4403" s="50"/>
      <c r="E4403" s="225"/>
      <c r="F4403" s="369">
        <v>43572</v>
      </c>
      <c r="G4403" s="358" t="s">
        <v>10825</v>
      </c>
      <c r="H4403" s="690">
        <v>85</v>
      </c>
      <c r="I4403" s="2"/>
      <c r="J4403" s="642"/>
      <c r="K4403" s="675"/>
      <c r="L4403" s="645"/>
      <c r="M4403" s="316"/>
    </row>
    <row r="4404" spans="2:15" hidden="1" outlineLevel="1">
      <c r="B4404" s="50"/>
      <c r="C4404" s="50"/>
      <c r="D4404" s="50"/>
      <c r="E4404" s="225"/>
      <c r="F4404" s="642">
        <v>43573</v>
      </c>
      <c r="G4404" s="682" t="s">
        <v>1222</v>
      </c>
      <c r="H4404" s="1151">
        <v>2091.1799999999998</v>
      </c>
      <c r="I4404" s="1883">
        <f>H4404*0.75%</f>
        <v>15.683849999999998</v>
      </c>
      <c r="J4404" s="642"/>
      <c r="K4404" s="675"/>
      <c r="L4404" s="645"/>
      <c r="M4404" s="316"/>
    </row>
    <row r="4405" spans="2:15" hidden="1" outlineLevel="1">
      <c r="B4405" s="50"/>
      <c r="C4405" s="50"/>
      <c r="D4405" s="50"/>
      <c r="E4405" s="225"/>
      <c r="F4405" s="369">
        <v>43574</v>
      </c>
      <c r="G4405" s="358" t="s">
        <v>10826</v>
      </c>
      <c r="H4405" s="690">
        <v>4000</v>
      </c>
      <c r="I4405" s="2"/>
      <c r="J4405" s="642"/>
      <c r="K4405" s="675"/>
      <c r="L4405" s="645"/>
      <c r="M4405" s="316"/>
    </row>
    <row r="4406" spans="2:15" ht="15" hidden="1" customHeight="1" outlineLevel="1">
      <c r="B4406" s="50"/>
      <c r="C4406" s="50"/>
      <c r="D4406" s="50"/>
      <c r="F4406" s="642">
        <v>43576</v>
      </c>
      <c r="G4406" s="682" t="s">
        <v>10827</v>
      </c>
      <c r="H4406" s="1151">
        <v>2700</v>
      </c>
      <c r="I4406" s="1883">
        <f>H4406*0.75%</f>
        <v>20.25</v>
      </c>
      <c r="J4406" s="628"/>
      <c r="K4406" s="628"/>
      <c r="L4406" s="628"/>
      <c r="M4406" s="628"/>
    </row>
    <row r="4407" spans="2:15" ht="15" hidden="1" customHeight="1" outlineLevel="1">
      <c r="B4407" s="50"/>
      <c r="C4407" s="50"/>
      <c r="D4407" s="50"/>
      <c r="F4407" s="285"/>
      <c r="G4407" s="787"/>
      <c r="H4407" s="1020"/>
      <c r="I4407" s="2"/>
      <c r="J4407" s="628"/>
      <c r="K4407" s="628"/>
      <c r="L4407" s="628"/>
      <c r="M4407" s="628"/>
    </row>
    <row r="4408" spans="2:15" ht="15" hidden="1" customHeight="1" outlineLevel="1">
      <c r="B4408" s="83"/>
      <c r="C4408" s="83" t="s">
        <v>195</v>
      </c>
      <c r="D4408" s="84">
        <f>SUM(D4377:D4398)</f>
        <v>0</v>
      </c>
      <c r="F4408" s="311"/>
      <c r="G4408" s="538" t="s">
        <v>195</v>
      </c>
      <c r="H4408" s="578">
        <f>SUM(H4377:H4407)</f>
        <v>21136.21</v>
      </c>
      <c r="I4408" s="2"/>
      <c r="J4408" s="1092"/>
      <c r="K4408" s="1092" t="s">
        <v>195</v>
      </c>
      <c r="L4408" s="539">
        <f>SUM(L4378:L4398)</f>
        <v>21136.210000000003</v>
      </c>
      <c r="M4408" s="349">
        <f>SUM(M4378:M4398)</f>
        <v>0</v>
      </c>
    </row>
    <row r="4409" spans="2:15" ht="15" hidden="1" customHeight="1" outlineLevel="1">
      <c r="I4409" s="2"/>
    </row>
    <row r="4410" spans="2:15" ht="15.75" hidden="1" customHeight="1" outlineLevel="1" thickBot="1">
      <c r="B4410" s="97" t="s">
        <v>10753</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27">
        <f>E4356</f>
        <v>292</v>
      </c>
      <c r="C4412" s="227">
        <v>267</v>
      </c>
      <c r="D4412" s="227">
        <f>D4408</f>
        <v>0</v>
      </c>
      <c r="E4412" s="227">
        <f>B4412+C4412-D4412</f>
        <v>559</v>
      </c>
      <c r="H4412" s="13"/>
      <c r="I4412" s="13"/>
      <c r="L4412" s="13"/>
    </row>
    <row r="4413" spans="2:15" ht="15" hidden="1" customHeight="1" outlineLevel="1">
      <c r="G4413" s="630" t="s">
        <v>4080</v>
      </c>
      <c r="H4413" s="1698">
        <f>H4381+H4382+H4383+H4388+H4391+H4392</f>
        <v>1863.78</v>
      </c>
      <c r="L4413" s="2"/>
      <c r="M4413" s="2"/>
    </row>
    <row r="4414" spans="2:15" ht="15" hidden="1" customHeight="1" outlineLevel="1">
      <c r="G4414" s="300" t="s">
        <v>7263</v>
      </c>
      <c r="H4414" s="1699">
        <v>0</v>
      </c>
      <c r="L4414" s="2"/>
      <c r="M4414" s="2"/>
    </row>
    <row r="4415" spans="2:15" ht="15" hidden="1" customHeight="1" outlineLevel="1">
      <c r="E4415" s="13"/>
      <c r="G4415" s="300" t="s">
        <v>4081</v>
      </c>
      <c r="H4415" s="1699">
        <f>H4379+H4380+H4386+H4398+H4401</f>
        <v>2157</v>
      </c>
    </row>
    <row r="4416" spans="2:15" ht="15" hidden="1" customHeight="1" outlineLevel="1">
      <c r="G4416" s="696" t="s">
        <v>3905</v>
      </c>
      <c r="H4416" s="1700">
        <v>0</v>
      </c>
      <c r="L4416" s="2"/>
    </row>
    <row r="4417" spans="2:13" ht="15" hidden="1" customHeight="1" outlineLevel="1">
      <c r="G4417" s="1205" t="s">
        <v>18</v>
      </c>
      <c r="H4417" s="1701">
        <f>H4393+H4394</f>
        <v>926</v>
      </c>
      <c r="L4417" s="2"/>
    </row>
    <row r="4418" spans="2:13" ht="15" hidden="1" customHeight="1" outlineLevel="1">
      <c r="B4418" s="200"/>
      <c r="G4418" s="978" t="s">
        <v>5497</v>
      </c>
      <c r="H4418" s="1702">
        <f>H4389+H4390</f>
        <v>600</v>
      </c>
    </row>
    <row r="4419" spans="2:13" ht="15" hidden="1" customHeight="1" outlineLevel="1">
      <c r="G4419" s="640" t="s">
        <v>132</v>
      </c>
      <c r="H4419" s="1703">
        <f>H4377+H4387+H4397+H4404+H4406</f>
        <v>5691.18</v>
      </c>
    </row>
    <row r="4420" spans="2:13" ht="15" hidden="1" customHeight="1" outlineLevel="1">
      <c r="G4420" s="204" t="s">
        <v>4287</v>
      </c>
      <c r="H4420" s="1704">
        <f>H4395+H4396</f>
        <v>1534.5</v>
      </c>
    </row>
    <row r="4421" spans="2:13" ht="15" hidden="1" customHeight="1" outlineLevel="1">
      <c r="G4421" s="659" t="s">
        <v>48</v>
      </c>
      <c r="H4421" s="1705">
        <f>H4378+H4385+H4400</f>
        <v>2175.5</v>
      </c>
      <c r="I4421" s="2"/>
    </row>
    <row r="4422" spans="2:13" ht="15" hidden="1" customHeight="1" outlineLevel="1">
      <c r="G4422" s="236" t="s">
        <v>2625</v>
      </c>
      <c r="H4422" s="1706">
        <f>H4384+H4399</f>
        <v>883.25</v>
      </c>
      <c r="I4422" s="2"/>
    </row>
    <row r="4423" spans="2:13" ht="15" hidden="1" customHeight="1" outlineLevel="1">
      <c r="G4423" s="182" t="s">
        <v>4424</v>
      </c>
      <c r="H4423" s="1707">
        <f>H4403+H4405</f>
        <v>4085</v>
      </c>
      <c r="I4423" s="2"/>
    </row>
    <row r="4424" spans="2:13" ht="15" hidden="1" customHeight="1" outlineLevel="1">
      <c r="G4424" s="1068" t="s">
        <v>5935</v>
      </c>
      <c r="H4424" s="1707">
        <v>0</v>
      </c>
      <c r="I4424" s="2"/>
    </row>
    <row r="4425" spans="2:13" ht="15" hidden="1" customHeight="1" outlineLevel="1">
      <c r="G4425" s="1068" t="s">
        <v>9583</v>
      </c>
      <c r="H4425" s="1707">
        <v>0</v>
      </c>
      <c r="I4425" s="2"/>
    </row>
    <row r="4426" spans="2:13" ht="15" hidden="1" customHeight="1" outlineLevel="1">
      <c r="G4426" s="1068" t="s">
        <v>10512</v>
      </c>
      <c r="H4426" s="1707">
        <v>0</v>
      </c>
      <c r="I4426" s="2"/>
    </row>
    <row r="4427" spans="2:13" ht="15" hidden="1" customHeight="1" outlineLevel="1">
      <c r="G4427" s="654" t="s">
        <v>5126</v>
      </c>
      <c r="H4427" s="1708">
        <f>H4402</f>
        <v>1220</v>
      </c>
    </row>
    <row r="4428" spans="2:13" ht="15" hidden="1" customHeight="1" outlineLevel="1">
      <c r="G4428" s="1814" t="s">
        <v>3287</v>
      </c>
      <c r="H4428" s="1815">
        <v>0</v>
      </c>
    </row>
    <row r="4429" spans="2:13" ht="15" hidden="1" customHeight="1" outlineLevel="1">
      <c r="H4429" s="2">
        <f>SUM(H4413:H4428)</f>
        <v>21136.21</v>
      </c>
      <c r="I4429" s="2"/>
      <c r="J4429" s="13"/>
    </row>
    <row r="4430" spans="2:13" collapsed="1"/>
    <row r="4431" spans="2:13">
      <c r="B4431" s="2475" t="s">
        <v>10852</v>
      </c>
      <c r="C4431" s="2475"/>
      <c r="D4431" s="2475"/>
      <c r="E4431" s="2475"/>
      <c r="F4431" s="2475"/>
      <c r="G4431" s="2475"/>
      <c r="H4431" s="2475"/>
      <c r="I4431" s="2475"/>
      <c r="J4431" s="2475"/>
      <c r="K4431" s="2475"/>
      <c r="L4431" s="2475"/>
      <c r="M4431" s="2475"/>
    </row>
    <row r="4432" spans="2:13" ht="15" hidden="1" customHeight="1" outlineLevel="1">
      <c r="B4432" s="268" t="s">
        <v>115</v>
      </c>
      <c r="C4432" s="997" t="s">
        <v>2650</v>
      </c>
      <c r="D4432" s="268" t="s">
        <v>2651</v>
      </c>
      <c r="F4432" s="2476" t="s">
        <v>1007</v>
      </c>
      <c r="G4432" s="2476"/>
      <c r="H4432" s="2476"/>
      <c r="J4432" s="2474" t="s">
        <v>1026</v>
      </c>
      <c r="K4432" s="2474"/>
      <c r="L4432" s="2474"/>
      <c r="M4432" s="105"/>
    </row>
    <row r="4433" spans="2:16" ht="15" hidden="1" customHeight="1" outlineLevel="1">
      <c r="B4433" s="681"/>
      <c r="C4433" s="682"/>
      <c r="D4433" s="1071"/>
      <c r="E4433" s="1707"/>
      <c r="F4433" s="369">
        <v>43577</v>
      </c>
      <c r="G4433" s="358" t="s">
        <v>10825</v>
      </c>
      <c r="H4433" s="690">
        <v>220</v>
      </c>
      <c r="I4433" s="2"/>
      <c r="J4433" s="627" t="s">
        <v>115</v>
      </c>
      <c r="K4433" s="104" t="s">
        <v>116</v>
      </c>
      <c r="L4433" s="899" t="s">
        <v>4</v>
      </c>
      <c r="M4433" s="105"/>
      <c r="N4433" s="842"/>
      <c r="O4433" s="1949"/>
      <c r="P4433" s="1949"/>
    </row>
    <row r="4434" spans="2:16" ht="15" hidden="1" customHeight="1" outlineLevel="1">
      <c r="B4434" s="681"/>
      <c r="C4434" s="682"/>
      <c r="D4434" s="1071"/>
      <c r="E4434" s="1707"/>
      <c r="F4434" s="369">
        <v>43577</v>
      </c>
      <c r="G4434" s="358" t="s">
        <v>10431</v>
      </c>
      <c r="H4434" s="690">
        <v>494</v>
      </c>
      <c r="I4434" s="2"/>
      <c r="J4434" s="689">
        <v>43589</v>
      </c>
      <c r="K4434" s="785" t="s">
        <v>10943</v>
      </c>
      <c r="L4434" s="540">
        <v>2.25</v>
      </c>
      <c r="M4434" s="316"/>
      <c r="N4434" s="86"/>
    </row>
    <row r="4435" spans="2:16" ht="15" hidden="1" customHeight="1" outlineLevel="1">
      <c r="B4435" s="681"/>
      <c r="C4435" s="682"/>
      <c r="D4435" s="50"/>
      <c r="F4435" s="642">
        <v>43579</v>
      </c>
      <c r="G4435" s="682" t="s">
        <v>10336</v>
      </c>
      <c r="H4435" s="1151">
        <v>200</v>
      </c>
      <c r="I4435" s="1883">
        <f>H4435*0.75%</f>
        <v>1.5</v>
      </c>
      <c r="J4435" s="689">
        <v>43589</v>
      </c>
      <c r="K4435" s="785" t="s">
        <v>10943</v>
      </c>
      <c r="L4435" s="540">
        <v>2.25</v>
      </c>
      <c r="M4435" s="316"/>
      <c r="N4435" s="86"/>
    </row>
    <row r="4436" spans="2:16" ht="15" hidden="1" customHeight="1" outlineLevel="1">
      <c r="B4436" s="50"/>
      <c r="C4436" s="50"/>
      <c r="D4436" s="50"/>
      <c r="F4436" s="633">
        <v>43579</v>
      </c>
      <c r="G4436" s="760" t="s">
        <v>10854</v>
      </c>
      <c r="H4436" s="761">
        <v>56000</v>
      </c>
      <c r="I4436" s="1707"/>
      <c r="J4436" s="689">
        <v>43599</v>
      </c>
      <c r="K4436" s="785" t="s">
        <v>10943</v>
      </c>
      <c r="L4436" s="540">
        <v>15.68</v>
      </c>
      <c r="M4436" s="316"/>
      <c r="N4436" s="86"/>
    </row>
    <row r="4437" spans="2:16" ht="15" hidden="1" customHeight="1" outlineLevel="1">
      <c r="B4437" s="50"/>
      <c r="C4437" s="50"/>
      <c r="D4437" s="50"/>
      <c r="F4437" s="642">
        <v>43581</v>
      </c>
      <c r="G4437" s="682" t="s">
        <v>10336</v>
      </c>
      <c r="H4437" s="1151">
        <v>600.67999999999995</v>
      </c>
      <c r="I4437" s="1883">
        <f>H4437*0.75%</f>
        <v>4.5050999999999997</v>
      </c>
      <c r="J4437" s="689">
        <v>43600</v>
      </c>
      <c r="K4437" s="785" t="s">
        <v>10943</v>
      </c>
      <c r="L4437" s="540">
        <v>20.25</v>
      </c>
      <c r="M4437" s="316"/>
      <c r="N4437" s="86"/>
    </row>
    <row r="4438" spans="2:16" hidden="1" outlineLevel="1">
      <c r="B4438" s="50"/>
      <c r="C4438" s="50"/>
      <c r="D4438" s="50"/>
      <c r="F4438" s="369">
        <v>43583</v>
      </c>
      <c r="G4438" s="358" t="s">
        <v>10885</v>
      </c>
      <c r="H4438" s="690">
        <v>238</v>
      </c>
      <c r="I4438" s="1707"/>
      <c r="J4438" s="689">
        <v>43608</v>
      </c>
      <c r="K4438" s="785" t="s">
        <v>10943</v>
      </c>
      <c r="L4438" s="540">
        <v>1.5</v>
      </c>
      <c r="M4438" s="316"/>
      <c r="N4438" s="86"/>
    </row>
    <row r="4439" spans="2:16" hidden="1" outlineLevel="1">
      <c r="B4439" s="50"/>
      <c r="C4439" s="50"/>
      <c r="D4439" s="50"/>
      <c r="F4439" s="685">
        <v>43584</v>
      </c>
      <c r="G4439" s="686" t="s">
        <v>10886</v>
      </c>
      <c r="H4439" s="541">
        <v>350</v>
      </c>
      <c r="I4439" s="2"/>
      <c r="J4439" s="689">
        <v>43608</v>
      </c>
      <c r="K4439" s="785" t="s">
        <v>10943</v>
      </c>
      <c r="L4439" s="540">
        <v>4.51</v>
      </c>
      <c r="M4439" s="316"/>
    </row>
    <row r="4440" spans="2:16" ht="30" hidden="1" outlineLevel="1">
      <c r="B4440" s="50"/>
      <c r="C4440" s="50"/>
      <c r="D4440" s="50"/>
      <c r="F4440" s="683">
        <v>43584</v>
      </c>
      <c r="G4440" s="684" t="s">
        <v>10887</v>
      </c>
      <c r="H4440" s="657">
        <v>1000</v>
      </c>
      <c r="I4440" s="2"/>
      <c r="J4440" s="1964">
        <v>43619</v>
      </c>
      <c r="K4440" s="1965" t="s">
        <v>11025</v>
      </c>
      <c r="L4440" s="1966">
        <v>90132.41</v>
      </c>
      <c r="M4440" s="316"/>
    </row>
    <row r="4441" spans="2:16" hidden="1" outlineLevel="1">
      <c r="B4441" s="50"/>
      <c r="C4441" s="50"/>
      <c r="D4441" s="50"/>
      <c r="E4441" s="205"/>
      <c r="F4441" s="633">
        <v>43584</v>
      </c>
      <c r="G4441" s="760" t="s">
        <v>1278</v>
      </c>
      <c r="H4441" s="761">
        <v>799</v>
      </c>
      <c r="I4441" s="2"/>
      <c r="J4441" s="689"/>
      <c r="K4441" s="378"/>
      <c r="L4441" s="540"/>
      <c r="M4441" s="316"/>
    </row>
    <row r="4442" spans="2:16" hidden="1" outlineLevel="1">
      <c r="B4442" s="50"/>
      <c r="C4442" s="50"/>
      <c r="D4442" s="50"/>
      <c r="E4442" s="215"/>
      <c r="F4442" s="369">
        <v>43584</v>
      </c>
      <c r="G4442" s="358" t="s">
        <v>2796</v>
      </c>
      <c r="H4442" s="690">
        <v>660</v>
      </c>
      <c r="I4442" s="2"/>
      <c r="J4442" s="689"/>
      <c r="K4442" s="378"/>
      <c r="L4442" s="540"/>
      <c r="M4442" s="316"/>
    </row>
    <row r="4443" spans="2:16" hidden="1" outlineLevel="1">
      <c r="B4443" s="50"/>
      <c r="C4443" s="50"/>
      <c r="D4443" s="50"/>
      <c r="E4443" s="215"/>
      <c r="F4443" s="1019">
        <v>43585</v>
      </c>
      <c r="G4443" s="787" t="s">
        <v>10888</v>
      </c>
      <c r="H4443" s="1020">
        <v>1000</v>
      </c>
      <c r="I4443" s="1707"/>
      <c r="J4443" s="642"/>
      <c r="K4443" s="675"/>
      <c r="L4443" s="645"/>
      <c r="M4443" s="316"/>
    </row>
    <row r="4444" spans="2:16" hidden="1" outlineLevel="1">
      <c r="B4444" s="50"/>
      <c r="C4444" s="50"/>
      <c r="D4444" s="50"/>
      <c r="E4444" s="215"/>
      <c r="F4444" s="369">
        <v>43588</v>
      </c>
      <c r="G4444" s="358" t="s">
        <v>10913</v>
      </c>
      <c r="H4444" s="690">
        <v>445</v>
      </c>
      <c r="I4444" s="2"/>
      <c r="J4444" s="642"/>
      <c r="K4444" s="675"/>
      <c r="L4444" s="645"/>
      <c r="M4444" s="316"/>
    </row>
    <row r="4445" spans="2:16" hidden="1" outlineLevel="1">
      <c r="B4445" s="50"/>
      <c r="C4445" s="50"/>
      <c r="D4445" s="50"/>
      <c r="E4445" s="215"/>
      <c r="F4445" s="1019">
        <v>43589</v>
      </c>
      <c r="G4445" s="787" t="s">
        <v>10917</v>
      </c>
      <c r="H4445" s="1020">
        <v>2000</v>
      </c>
      <c r="I4445" s="2"/>
      <c r="J4445" s="642"/>
      <c r="K4445" s="675"/>
      <c r="L4445" s="645"/>
      <c r="M4445" s="316"/>
    </row>
    <row r="4446" spans="2:16" hidden="1" outlineLevel="1">
      <c r="B4446" s="50"/>
      <c r="C4446" s="50"/>
      <c r="D4446" s="50"/>
      <c r="E4446" s="2"/>
      <c r="F4446" s="1019">
        <v>43589</v>
      </c>
      <c r="G4446" s="787" t="s">
        <v>10917</v>
      </c>
      <c r="H4446" s="1020">
        <v>2000</v>
      </c>
      <c r="I4446" s="1707"/>
      <c r="J4446" s="642"/>
      <c r="K4446" s="675"/>
      <c r="L4446" s="645"/>
      <c r="M4446" s="316"/>
    </row>
    <row r="4447" spans="2:16" hidden="1" outlineLevel="1">
      <c r="B4447" s="50"/>
      <c r="C4447" s="50"/>
      <c r="D4447" s="50"/>
      <c r="E4447" s="1166"/>
      <c r="F4447" s="642">
        <v>43589</v>
      </c>
      <c r="G4447" s="682" t="s">
        <v>1222</v>
      </c>
      <c r="H4447" s="1151">
        <v>2485.64</v>
      </c>
      <c r="I4447" s="1883">
        <f>H4447*0.75%</f>
        <v>18.642299999999999</v>
      </c>
      <c r="J4447" s="642"/>
      <c r="K4447" s="675"/>
      <c r="L4447" s="645"/>
      <c r="M4447" s="316"/>
    </row>
    <row r="4448" spans="2:16" hidden="1" outlineLevel="1">
      <c r="B4448" s="50"/>
      <c r="C4448" s="50"/>
      <c r="D4448" s="50"/>
      <c r="E4448" s="205"/>
      <c r="F4448" s="642">
        <v>43590</v>
      </c>
      <c r="G4448" s="682" t="s">
        <v>8977</v>
      </c>
      <c r="H4448" s="1151">
        <v>760.1</v>
      </c>
      <c r="I4448" s="1883">
        <f>H4448*0.75%</f>
        <v>5.7007500000000002</v>
      </c>
      <c r="J4448" s="642"/>
      <c r="K4448" s="675"/>
      <c r="L4448" s="645"/>
      <c r="M4448" s="316"/>
    </row>
    <row r="4449" spans="2:13" ht="15.75" hidden="1" customHeight="1" outlineLevel="1">
      <c r="B4449" s="50"/>
      <c r="C4449" s="50"/>
      <c r="D4449" s="50"/>
      <c r="E4449" s="225"/>
      <c r="F4449" s="369">
        <v>43590</v>
      </c>
      <c r="G4449" s="358" t="s">
        <v>10926</v>
      </c>
      <c r="H4449" s="690">
        <v>819</v>
      </c>
      <c r="I4449" s="2"/>
      <c r="J4449" s="642"/>
      <c r="K4449" s="675"/>
      <c r="L4449" s="645"/>
      <c r="M4449" s="316"/>
    </row>
    <row r="4450" spans="2:13" ht="15.75" hidden="1" customHeight="1" outlineLevel="1">
      <c r="B4450" s="50"/>
      <c r="C4450" s="50"/>
      <c r="D4450" s="50"/>
      <c r="E4450" s="225"/>
      <c r="F4450" s="685">
        <v>43591</v>
      </c>
      <c r="G4450" s="686" t="s">
        <v>10927</v>
      </c>
      <c r="H4450" s="541">
        <v>352.82</v>
      </c>
      <c r="I4450" s="2"/>
      <c r="J4450" s="642"/>
      <c r="K4450" s="675"/>
      <c r="L4450" s="645"/>
      <c r="M4450" s="316"/>
    </row>
    <row r="4451" spans="2:13" ht="15.75" hidden="1" customHeight="1" outlineLevel="1">
      <c r="B4451" s="50"/>
      <c r="C4451" s="50"/>
      <c r="D4451" s="50"/>
      <c r="E4451" s="225"/>
      <c r="F4451" s="685">
        <v>43591</v>
      </c>
      <c r="G4451" s="686" t="s">
        <v>10927</v>
      </c>
      <c r="H4451" s="541">
        <v>363.73</v>
      </c>
      <c r="I4451" s="2"/>
      <c r="J4451" s="642"/>
      <c r="K4451" s="675"/>
      <c r="L4451" s="645"/>
      <c r="M4451" s="316"/>
    </row>
    <row r="4452" spans="2:13" ht="15.75" hidden="1" customHeight="1" outlineLevel="1">
      <c r="B4452" s="50"/>
      <c r="C4452" s="50"/>
      <c r="D4452" s="50"/>
      <c r="E4452" s="225"/>
      <c r="F4452" s="369">
        <v>43591</v>
      </c>
      <c r="G4452" s="358" t="s">
        <v>10825</v>
      </c>
      <c r="H4452" s="690">
        <v>110</v>
      </c>
      <c r="I4452" s="1707"/>
      <c r="J4452" s="642"/>
      <c r="K4452" s="675"/>
      <c r="L4452" s="645"/>
      <c r="M4452" s="316"/>
    </row>
    <row r="4453" spans="2:13" ht="15" hidden="1" customHeight="1" outlineLevel="1">
      <c r="B4453" s="50"/>
      <c r="C4453" s="50"/>
      <c r="D4453" s="50"/>
      <c r="E4453" s="225"/>
      <c r="F4453" s="369">
        <v>43591</v>
      </c>
      <c r="G4453" s="358" t="s">
        <v>2528</v>
      </c>
      <c r="H4453" s="690">
        <v>315</v>
      </c>
      <c r="I4453" s="1707"/>
      <c r="J4453" s="642"/>
      <c r="K4453" s="675"/>
      <c r="L4453" s="645"/>
      <c r="M4453" s="316"/>
    </row>
    <row r="4454" spans="2:13" hidden="1" outlineLevel="1">
      <c r="B4454" s="50"/>
      <c r="C4454" s="50"/>
      <c r="D4454" s="50"/>
      <c r="E4454" s="225"/>
      <c r="F4454" s="633">
        <v>43593</v>
      </c>
      <c r="G4454" s="760" t="s">
        <v>247</v>
      </c>
      <c r="H4454" s="761">
        <v>1222</v>
      </c>
      <c r="I4454" s="2"/>
      <c r="J4454" s="1043"/>
      <c r="K4454" s="1044"/>
      <c r="L4454" s="1045"/>
      <c r="M4454" s="899"/>
    </row>
    <row r="4455" spans="2:13" hidden="1" outlineLevel="1">
      <c r="B4455" s="50"/>
      <c r="C4455" s="50"/>
      <c r="D4455" s="50"/>
      <c r="E4455" s="225"/>
      <c r="F4455" s="685">
        <v>43594</v>
      </c>
      <c r="G4455" s="686" t="s">
        <v>10930</v>
      </c>
      <c r="H4455" s="541">
        <v>500</v>
      </c>
      <c r="I4455" s="2"/>
      <c r="J4455" s="642"/>
      <c r="K4455" s="675"/>
      <c r="L4455" s="645"/>
      <c r="M4455" s="316"/>
    </row>
    <row r="4456" spans="2:13" hidden="1" outlineLevel="1">
      <c r="B4456" s="50"/>
      <c r="C4456" s="50"/>
      <c r="D4456" s="50"/>
      <c r="E4456" s="225"/>
      <c r="F4456" s="705">
        <v>43594</v>
      </c>
      <c r="G4456" s="783" t="s">
        <v>10941</v>
      </c>
      <c r="H4456" s="886">
        <v>480</v>
      </c>
      <c r="I4456" s="2"/>
      <c r="J4456" s="642"/>
      <c r="K4456" s="675"/>
      <c r="L4456" s="645"/>
      <c r="M4456" s="316"/>
    </row>
    <row r="4457" spans="2:13" hidden="1" outlineLevel="1">
      <c r="B4457" s="50"/>
      <c r="C4457" s="50"/>
      <c r="D4457" s="50"/>
      <c r="E4457" s="225"/>
      <c r="F4457" s="369">
        <v>43595</v>
      </c>
      <c r="G4457" s="358" t="s">
        <v>10948</v>
      </c>
      <c r="H4457" s="690">
        <v>360</v>
      </c>
      <c r="I4457" s="2"/>
      <c r="J4457" s="642"/>
      <c r="K4457" s="675"/>
      <c r="L4457" s="645"/>
      <c r="M4457" s="316"/>
    </row>
    <row r="4458" spans="2:13" hidden="1" outlineLevel="1">
      <c r="B4458" s="50"/>
      <c r="C4458" s="50"/>
      <c r="D4458" s="50"/>
      <c r="E4458" s="225"/>
      <c r="F4458" s="725">
        <v>43595</v>
      </c>
      <c r="G4458" s="394" t="s">
        <v>10942</v>
      </c>
      <c r="H4458" s="614">
        <v>563.88</v>
      </c>
      <c r="I4458" s="1707"/>
      <c r="J4458" s="642"/>
      <c r="K4458" s="675"/>
      <c r="L4458" s="645"/>
      <c r="M4458" s="316"/>
    </row>
    <row r="4459" spans="2:13" hidden="1" outlineLevel="1">
      <c r="B4459" s="50"/>
      <c r="C4459" s="50"/>
      <c r="D4459" s="50"/>
      <c r="E4459" s="225"/>
      <c r="F4459" s="633">
        <v>43596</v>
      </c>
      <c r="G4459" s="760" t="s">
        <v>10944</v>
      </c>
      <c r="H4459" s="761">
        <v>1000</v>
      </c>
      <c r="I4459" s="42"/>
      <c r="J4459" s="642"/>
      <c r="K4459" s="675"/>
      <c r="L4459" s="645"/>
      <c r="M4459" s="316"/>
    </row>
    <row r="4460" spans="2:13" hidden="1" outlineLevel="1">
      <c r="B4460" s="50"/>
      <c r="C4460" s="50"/>
      <c r="D4460" s="50"/>
      <c r="E4460" s="225"/>
      <c r="F4460" s="633">
        <v>43596</v>
      </c>
      <c r="G4460" s="760" t="s">
        <v>10944</v>
      </c>
      <c r="H4460" s="761">
        <v>850</v>
      </c>
      <c r="I4460" s="1968"/>
      <c r="J4460" s="642"/>
      <c r="K4460" s="675"/>
      <c r="L4460" s="645"/>
      <c r="M4460" s="316"/>
    </row>
    <row r="4461" spans="2:13" hidden="1" outlineLevel="1">
      <c r="B4461" s="50"/>
      <c r="C4461" s="50"/>
      <c r="D4461" s="50"/>
      <c r="E4461" s="225"/>
      <c r="F4461" s="369">
        <v>43596</v>
      </c>
      <c r="G4461" s="358" t="s">
        <v>10945</v>
      </c>
      <c r="H4461" s="690">
        <v>200</v>
      </c>
      <c r="I4461" s="42"/>
      <c r="J4461" s="642"/>
      <c r="K4461" s="675"/>
      <c r="L4461" s="645"/>
      <c r="M4461" s="316"/>
    </row>
    <row r="4462" spans="2:13" ht="15" hidden="1" customHeight="1" outlineLevel="1">
      <c r="B4462" s="50"/>
      <c r="C4462" s="50"/>
      <c r="D4462" s="50"/>
      <c r="F4462" s="369">
        <v>43597</v>
      </c>
      <c r="G4462" s="358" t="s">
        <v>10946</v>
      </c>
      <c r="H4462" s="690">
        <v>340</v>
      </c>
      <c r="I4462" s="1968"/>
      <c r="J4462" s="628"/>
      <c r="K4462" s="628"/>
      <c r="L4462" s="628"/>
      <c r="M4462" s="628"/>
    </row>
    <row r="4463" spans="2:13" ht="15" hidden="1" customHeight="1" outlineLevel="1">
      <c r="B4463" s="50"/>
      <c r="C4463" s="50"/>
      <c r="D4463" s="50"/>
      <c r="F4463" s="633">
        <v>43597</v>
      </c>
      <c r="G4463" s="760" t="s">
        <v>10947</v>
      </c>
      <c r="H4463" s="761">
        <v>1129</v>
      </c>
      <c r="I4463" s="42"/>
      <c r="J4463" s="628"/>
      <c r="K4463" s="628"/>
      <c r="L4463" s="628"/>
      <c r="M4463" s="628"/>
    </row>
    <row r="4464" spans="2:13" ht="15" hidden="1" customHeight="1" outlineLevel="1">
      <c r="B4464" s="50"/>
      <c r="C4464" s="50"/>
      <c r="D4464" s="50"/>
      <c r="F4464" s="642">
        <v>43599</v>
      </c>
      <c r="G4464" s="682" t="s">
        <v>10963</v>
      </c>
      <c r="H4464" s="1151">
        <v>750</v>
      </c>
      <c r="I4464" s="1883">
        <f>H4464*0.75%</f>
        <v>5.625</v>
      </c>
      <c r="J4464" s="628"/>
      <c r="K4464" s="628"/>
      <c r="L4464" s="628"/>
      <c r="M4464" s="628"/>
    </row>
    <row r="4465" spans="2:15" ht="15" hidden="1" customHeight="1" outlineLevel="1">
      <c r="B4465" s="50"/>
      <c r="C4465" s="50"/>
      <c r="D4465" s="50"/>
      <c r="F4465" s="894">
        <v>43603</v>
      </c>
      <c r="G4465" s="760" t="s">
        <v>10982</v>
      </c>
      <c r="H4465" s="761">
        <v>900</v>
      </c>
      <c r="I4465" s="42"/>
      <c r="J4465" s="628"/>
      <c r="K4465" s="628"/>
      <c r="L4465" s="628"/>
      <c r="M4465" s="628"/>
    </row>
    <row r="4466" spans="2:15" ht="15" hidden="1" customHeight="1" outlineLevel="1">
      <c r="B4466" s="50"/>
      <c r="C4466" s="50"/>
      <c r="D4466" s="50"/>
      <c r="F4466" s="369">
        <v>43603</v>
      </c>
      <c r="G4466" s="782" t="s">
        <v>10983</v>
      </c>
      <c r="H4466" s="690">
        <v>450</v>
      </c>
      <c r="I4466" s="2"/>
      <c r="J4466" s="628"/>
      <c r="K4466" s="628"/>
      <c r="L4466" s="628"/>
      <c r="M4466" s="628"/>
    </row>
    <row r="4467" spans="2:15" hidden="1" outlineLevel="1">
      <c r="B4467" s="50"/>
      <c r="C4467" s="50"/>
      <c r="D4467" s="50"/>
      <c r="E4467" s="225"/>
      <c r="F4467" s="369">
        <v>43604</v>
      </c>
      <c r="G4467" s="782" t="s">
        <v>10984</v>
      </c>
      <c r="H4467" s="690">
        <v>10221</v>
      </c>
      <c r="I4467" s="2"/>
      <c r="J4467" s="642"/>
      <c r="K4467" s="675"/>
      <c r="L4467" s="645"/>
      <c r="M4467" s="316"/>
    </row>
    <row r="4468" spans="2:15" ht="15" hidden="1" customHeight="1" outlineLevel="1">
      <c r="B4468" s="50"/>
      <c r="C4468" s="50"/>
      <c r="D4468" s="50"/>
      <c r="F4468" s="285"/>
      <c r="G4468" s="787"/>
      <c r="H4468" s="1020"/>
      <c r="I4468" s="2"/>
      <c r="J4468" s="628"/>
      <c r="K4468" s="628"/>
      <c r="L4468" s="628"/>
      <c r="M4468" s="628"/>
    </row>
    <row r="4469" spans="2:15" ht="15" hidden="1" customHeight="1" outlineLevel="1">
      <c r="B4469" s="83"/>
      <c r="C4469" s="83" t="s">
        <v>195</v>
      </c>
      <c r="D4469" s="84">
        <f>SUM(D4433:D4454)</f>
        <v>0</v>
      </c>
      <c r="F4469" s="311"/>
      <c r="G4469" s="538" t="s">
        <v>195</v>
      </c>
      <c r="H4469" s="578">
        <f>SUM(H4433:H4468)</f>
        <v>90178.85</v>
      </c>
      <c r="I4469" s="2"/>
      <c r="J4469" s="1092"/>
      <c r="K4469" s="1092" t="s">
        <v>195</v>
      </c>
      <c r="L4469" s="539">
        <f>SUM(L4434:L4454)</f>
        <v>90178.85</v>
      </c>
      <c r="M4469" s="349">
        <f>SUM(M4434:M4454)</f>
        <v>0</v>
      </c>
    </row>
    <row r="4470" spans="2:15" ht="15" hidden="1" customHeight="1" outlineLevel="1">
      <c r="I4470" s="2"/>
    </row>
    <row r="4471" spans="2:15" ht="15.75" hidden="1" customHeight="1" outlineLevel="1" thickBot="1">
      <c r="B4471" s="97" t="s">
        <v>10853</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27">
        <v>559</v>
      </c>
      <c r="C4473" s="227">
        <v>716</v>
      </c>
      <c r="D4473" s="227">
        <f>D4469</f>
        <v>0</v>
      </c>
      <c r="E4473" s="227">
        <f>B4473+C4473-D4473</f>
        <v>1275</v>
      </c>
      <c r="H4473" s="13"/>
      <c r="I4473" s="13">
        <v>90132.41</v>
      </c>
      <c r="L4473" s="13"/>
    </row>
    <row r="4474" spans="2:15" ht="15" hidden="1" customHeight="1" outlineLevel="1">
      <c r="G4474" s="630" t="s">
        <v>4080</v>
      </c>
      <c r="H4474" s="1698">
        <f>H4439+H4450+H4451+H4455</f>
        <v>1566.55</v>
      </c>
      <c r="L4474" s="2"/>
      <c r="M4474" s="2"/>
    </row>
    <row r="4475" spans="2:15" ht="15" hidden="1" customHeight="1" outlineLevel="1">
      <c r="G4475" s="300" t="s">
        <v>7263</v>
      </c>
      <c r="H4475" s="1699">
        <v>0</v>
      </c>
      <c r="L4475" s="2"/>
      <c r="M4475" s="2"/>
    </row>
    <row r="4476" spans="2:15" ht="15" hidden="1" customHeight="1" outlineLevel="1">
      <c r="E4476" s="13"/>
      <c r="G4476" s="300" t="s">
        <v>4081</v>
      </c>
      <c r="H4476" s="1699">
        <f>H4441+H4454+H4459+H4460+H4463+H4465</f>
        <v>5900</v>
      </c>
    </row>
    <row r="4477" spans="2:15" ht="15" hidden="1" customHeight="1" outlineLevel="1">
      <c r="G4477" s="696" t="s">
        <v>3905</v>
      </c>
      <c r="H4477" s="1700">
        <v>0</v>
      </c>
      <c r="L4477" s="2"/>
    </row>
    <row r="4478" spans="2:15" ht="15" hidden="1" customHeight="1" outlineLevel="1">
      <c r="G4478" s="1205" t="s">
        <v>18</v>
      </c>
      <c r="H4478" s="1701">
        <v>0</v>
      </c>
      <c r="L4478" s="2"/>
    </row>
    <row r="4479" spans="2:15" ht="15" hidden="1" customHeight="1" outlineLevel="1">
      <c r="B4479" s="200"/>
      <c r="G4479" s="978" t="s">
        <v>5497</v>
      </c>
      <c r="H4479" s="1702">
        <f>H4440</f>
        <v>1000</v>
      </c>
    </row>
    <row r="4480" spans="2:15" ht="15" hidden="1" customHeight="1" outlineLevel="1">
      <c r="G4480" s="640" t="s">
        <v>132</v>
      </c>
      <c r="H4480" s="1703">
        <f>H4435+H4437+H4447+H4448+H4464</f>
        <v>4796.42</v>
      </c>
    </row>
    <row r="4481" spans="2:16" ht="15" hidden="1" customHeight="1" outlineLevel="1">
      <c r="G4481" s="204" t="s">
        <v>4287</v>
      </c>
      <c r="H4481" s="1704">
        <v>0</v>
      </c>
    </row>
    <row r="4482" spans="2:16" ht="15" hidden="1" customHeight="1" outlineLevel="1">
      <c r="G4482" s="659" t="s">
        <v>48</v>
      </c>
      <c r="H4482" s="1705">
        <f>H4456</f>
        <v>480</v>
      </c>
      <c r="I4482" s="2"/>
    </row>
    <row r="4483" spans="2:16" ht="15" hidden="1" customHeight="1" outlineLevel="1">
      <c r="G4483" s="236" t="s">
        <v>2625</v>
      </c>
      <c r="H4483" s="1706">
        <f>H4458</f>
        <v>563.88</v>
      </c>
      <c r="I4483" s="2"/>
    </row>
    <row r="4484" spans="2:16" ht="15" hidden="1" customHeight="1" outlineLevel="1">
      <c r="G4484" s="182" t="s">
        <v>4424</v>
      </c>
      <c r="H4484" s="1707">
        <f>H4433+H4434+H4438+H4442+H4444+H4449+H4452+H4453+H4457+H4461+H4462+H4466+H4467</f>
        <v>14872</v>
      </c>
      <c r="I4484" s="2"/>
    </row>
    <row r="4485" spans="2:16" ht="15" hidden="1" customHeight="1" outlineLevel="1">
      <c r="G4485" s="1068" t="s">
        <v>5935</v>
      </c>
      <c r="H4485" s="1707">
        <v>0</v>
      </c>
      <c r="I4485" s="2"/>
    </row>
    <row r="4486" spans="2:16" ht="15" hidden="1" customHeight="1" outlineLevel="1">
      <c r="G4486" s="1068" t="s">
        <v>9583</v>
      </c>
      <c r="H4486" s="1707">
        <f>H4436</f>
        <v>56000</v>
      </c>
      <c r="I4486" s="2"/>
    </row>
    <row r="4487" spans="2:16" ht="15" hidden="1" customHeight="1" outlineLevel="1">
      <c r="G4487" s="1068" t="s">
        <v>10512</v>
      </c>
      <c r="H4487" s="1707">
        <v>0</v>
      </c>
      <c r="I4487" s="2"/>
    </row>
    <row r="4488" spans="2:16" ht="15" hidden="1" customHeight="1" outlineLevel="1">
      <c r="G4488" s="654" t="s">
        <v>5126</v>
      </c>
      <c r="H4488" s="1708">
        <f>H4443+H4445+H4446</f>
        <v>5000</v>
      </c>
    </row>
    <row r="4489" spans="2:16" ht="15" hidden="1" customHeight="1" outlineLevel="1">
      <c r="G4489" s="1814" t="s">
        <v>3287</v>
      </c>
      <c r="H4489" s="1815">
        <v>0</v>
      </c>
    </row>
    <row r="4490" spans="2:16" ht="15" hidden="1" customHeight="1" outlineLevel="1">
      <c r="H4490" s="2">
        <f>SUM(H4474:H4489)</f>
        <v>90178.85</v>
      </c>
      <c r="I4490" s="2"/>
      <c r="J4490" s="13"/>
    </row>
    <row r="4491" spans="2:16" collapsed="1"/>
    <row r="4492" spans="2:16">
      <c r="B4492" s="2475" t="s">
        <v>10985</v>
      </c>
      <c r="C4492" s="2475"/>
      <c r="D4492" s="2475"/>
      <c r="E4492" s="2475"/>
      <c r="F4492" s="2475"/>
      <c r="G4492" s="2475"/>
      <c r="H4492" s="2475"/>
      <c r="I4492" s="2475"/>
      <c r="J4492" s="2475"/>
      <c r="K4492" s="2475"/>
      <c r="L4492" s="2475"/>
      <c r="M4492" s="2475"/>
    </row>
    <row r="4493" spans="2:16" ht="15" hidden="1" customHeight="1" outlineLevel="1">
      <c r="B4493" s="268" t="s">
        <v>115</v>
      </c>
      <c r="C4493" s="997" t="s">
        <v>2650</v>
      </c>
      <c r="D4493" s="268" t="s">
        <v>2651</v>
      </c>
      <c r="F4493" s="2476" t="s">
        <v>1007</v>
      </c>
      <c r="G4493" s="2476"/>
      <c r="H4493" s="2476"/>
      <c r="J4493" s="2474" t="s">
        <v>1026</v>
      </c>
      <c r="K4493" s="2474"/>
      <c r="L4493" s="2474"/>
      <c r="M4493" s="105"/>
    </row>
    <row r="4494" spans="2:16" ht="15" hidden="1" customHeight="1" outlineLevel="1">
      <c r="B4494" s="681">
        <v>43636</v>
      </c>
      <c r="C4494" s="682" t="s">
        <v>11086</v>
      </c>
      <c r="D4494" s="1071">
        <v>600</v>
      </c>
      <c r="E4494" s="1883">
        <f>D4494*0.75%</f>
        <v>4.5</v>
      </c>
      <c r="F4494" s="633">
        <v>43612</v>
      </c>
      <c r="G4494" s="634" t="s">
        <v>7995</v>
      </c>
      <c r="H4494" s="635">
        <v>13399</v>
      </c>
      <c r="I4494" s="2"/>
      <c r="J4494" s="627" t="s">
        <v>115</v>
      </c>
      <c r="K4494" s="104" t="s">
        <v>116</v>
      </c>
      <c r="L4494" s="899" t="s">
        <v>4</v>
      </c>
      <c r="M4494" s="105"/>
      <c r="N4494" s="842"/>
      <c r="O4494" s="1971"/>
      <c r="P4494" s="1971"/>
    </row>
    <row r="4495" spans="2:16" ht="15" hidden="1" customHeight="1" outlineLevel="1">
      <c r="B4495" s="681"/>
      <c r="C4495" s="682"/>
      <c r="D4495" s="1071"/>
      <c r="E4495" s="1707"/>
      <c r="F4495" s="633">
        <v>43612</v>
      </c>
      <c r="G4495" s="634" t="s">
        <v>10987</v>
      </c>
      <c r="H4495" s="635">
        <v>727</v>
      </c>
      <c r="I4495" s="2"/>
      <c r="J4495" s="689">
        <v>43630</v>
      </c>
      <c r="K4495" s="785" t="s">
        <v>8115</v>
      </c>
      <c r="L4495" s="540">
        <v>18.64</v>
      </c>
      <c r="M4495" s="316"/>
      <c r="N4495" s="86"/>
    </row>
    <row r="4496" spans="2:16" ht="15" hidden="1" customHeight="1" outlineLevel="1">
      <c r="B4496" s="681"/>
      <c r="C4496" s="682"/>
      <c r="D4496" s="50"/>
      <c r="F4496" s="633">
        <v>43613</v>
      </c>
      <c r="G4496" s="760" t="s">
        <v>10988</v>
      </c>
      <c r="H4496" s="761">
        <v>2800</v>
      </c>
      <c r="I4496" s="2"/>
      <c r="J4496" s="689">
        <v>43630</v>
      </c>
      <c r="K4496" s="785" t="s">
        <v>8115</v>
      </c>
      <c r="L4496" s="540">
        <v>5.7</v>
      </c>
      <c r="M4496" s="316"/>
      <c r="N4496" s="86"/>
    </row>
    <row r="4497" spans="2:14" ht="15" hidden="1" customHeight="1" outlineLevel="1">
      <c r="B4497" s="50"/>
      <c r="C4497" s="50"/>
      <c r="D4497" s="50"/>
      <c r="F4497" s="327">
        <v>43613</v>
      </c>
      <c r="G4497" s="785" t="s">
        <v>9929</v>
      </c>
      <c r="H4497" s="807">
        <v>738.15</v>
      </c>
      <c r="I4497" s="2"/>
      <c r="J4497" s="689">
        <v>43631</v>
      </c>
      <c r="K4497" s="785" t="s">
        <v>8115</v>
      </c>
      <c r="L4497" s="540">
        <v>5.63</v>
      </c>
      <c r="M4497" s="316"/>
      <c r="N4497" s="86"/>
    </row>
    <row r="4498" spans="2:14" ht="15" hidden="1" customHeight="1" outlineLevel="1">
      <c r="B4498" s="50"/>
      <c r="C4498" s="50"/>
      <c r="D4498" s="50"/>
      <c r="F4498" s="327">
        <v>43613</v>
      </c>
      <c r="G4498" s="378" t="s">
        <v>9929</v>
      </c>
      <c r="H4498" s="540">
        <v>690</v>
      </c>
      <c r="I4498" s="2"/>
      <c r="J4498" s="1964">
        <v>43647</v>
      </c>
      <c r="K4498" s="1965" t="s">
        <v>10102</v>
      </c>
      <c r="L4498" s="1966">
        <v>39962.81</v>
      </c>
      <c r="M4498" s="316"/>
      <c r="N4498" s="86"/>
    </row>
    <row r="4499" spans="2:14" hidden="1" outlineLevel="1">
      <c r="B4499" s="50"/>
      <c r="C4499" s="50"/>
      <c r="D4499" s="50"/>
      <c r="F4499" s="505">
        <v>43614</v>
      </c>
      <c r="G4499" s="363" t="s">
        <v>10989</v>
      </c>
      <c r="H4499" s="541">
        <v>65</v>
      </c>
      <c r="I4499" s="2"/>
      <c r="J4499" s="689"/>
      <c r="K4499" s="785"/>
      <c r="L4499" s="540"/>
      <c r="M4499" s="316"/>
      <c r="N4499" s="86"/>
    </row>
    <row r="4500" spans="2:14" hidden="1" outlineLevel="1">
      <c r="B4500" s="50"/>
      <c r="C4500" s="50"/>
      <c r="D4500" s="50"/>
      <c r="F4500" s="505">
        <v>43614</v>
      </c>
      <c r="G4500" s="686" t="s">
        <v>10990</v>
      </c>
      <c r="H4500" s="541">
        <v>416.54</v>
      </c>
      <c r="I4500" s="2"/>
      <c r="J4500" s="689"/>
      <c r="K4500" s="785"/>
      <c r="L4500" s="540"/>
      <c r="M4500" s="316"/>
    </row>
    <row r="4501" spans="2:14" hidden="1" outlineLevel="1">
      <c r="B4501" s="50"/>
      <c r="C4501" s="50"/>
      <c r="D4501" s="50"/>
      <c r="F4501" s="505">
        <v>43614</v>
      </c>
      <c r="G4501" s="686" t="s">
        <v>10990</v>
      </c>
      <c r="H4501" s="541">
        <v>352.82</v>
      </c>
      <c r="I4501" s="2"/>
      <c r="J4501" s="689"/>
      <c r="K4501" s="378"/>
      <c r="L4501" s="540"/>
      <c r="M4501" s="316"/>
    </row>
    <row r="4502" spans="2:14" hidden="1" outlineLevel="1">
      <c r="B4502" s="50"/>
      <c r="C4502" s="50"/>
      <c r="D4502" s="50"/>
      <c r="E4502" s="205"/>
      <c r="F4502" s="505">
        <v>43614</v>
      </c>
      <c r="G4502" s="686" t="s">
        <v>10991</v>
      </c>
      <c r="H4502" s="742">
        <v>349</v>
      </c>
      <c r="I4502" s="2"/>
      <c r="J4502" s="689"/>
      <c r="K4502" s="378"/>
      <c r="L4502" s="540"/>
      <c r="M4502" s="316"/>
    </row>
    <row r="4503" spans="2:14" hidden="1" outlineLevel="1">
      <c r="B4503" s="50"/>
      <c r="C4503" s="50"/>
      <c r="D4503" s="50"/>
      <c r="E4503" s="215"/>
      <c r="F4503" s="505">
        <v>43614</v>
      </c>
      <c r="G4503" s="363" t="s">
        <v>10991</v>
      </c>
      <c r="H4503" s="742">
        <v>349</v>
      </c>
      <c r="I4503" s="2"/>
      <c r="J4503" s="689"/>
      <c r="K4503" s="378"/>
      <c r="L4503" s="540"/>
      <c r="M4503" s="316"/>
    </row>
    <row r="4504" spans="2:14" hidden="1" outlineLevel="1">
      <c r="B4504" s="50"/>
      <c r="C4504" s="50"/>
      <c r="D4504" s="50"/>
      <c r="E4504" s="215"/>
      <c r="F4504" s="505">
        <v>43614</v>
      </c>
      <c r="G4504" s="686" t="s">
        <v>10991</v>
      </c>
      <c r="H4504" s="742">
        <v>349</v>
      </c>
      <c r="I4504" s="1707"/>
      <c r="J4504" s="642"/>
      <c r="K4504" s="675"/>
      <c r="L4504" s="645"/>
      <c r="M4504" s="316"/>
    </row>
    <row r="4505" spans="2:14" hidden="1" outlineLevel="1">
      <c r="B4505" s="50"/>
      <c r="C4505" s="50"/>
      <c r="D4505" s="50"/>
      <c r="E4505" s="215"/>
      <c r="F4505" s="505">
        <v>43614</v>
      </c>
      <c r="G4505" s="363" t="s">
        <v>10991</v>
      </c>
      <c r="H4505" s="742">
        <v>349</v>
      </c>
      <c r="I4505" s="2"/>
      <c r="J4505" s="642"/>
      <c r="K4505" s="675"/>
      <c r="L4505" s="645"/>
      <c r="M4505" s="316"/>
    </row>
    <row r="4506" spans="2:14" hidden="1" outlineLevel="1">
      <c r="B4506" s="50"/>
      <c r="C4506" s="50"/>
      <c r="D4506" s="50"/>
      <c r="E4506" s="215"/>
      <c r="F4506" s="633">
        <v>43615</v>
      </c>
      <c r="G4506" s="760" t="s">
        <v>11024</v>
      </c>
      <c r="H4506" s="635">
        <v>520</v>
      </c>
      <c r="I4506" s="2"/>
      <c r="J4506" s="642"/>
      <c r="K4506" s="675"/>
      <c r="L4506" s="645"/>
      <c r="M4506" s="316"/>
    </row>
    <row r="4507" spans="2:14" hidden="1" outlineLevel="1">
      <c r="B4507" s="50"/>
      <c r="C4507" s="50"/>
      <c r="D4507" s="50"/>
      <c r="E4507" s="2"/>
      <c r="F4507" s="646">
        <v>43615</v>
      </c>
      <c r="G4507" s="684" t="s">
        <v>613</v>
      </c>
      <c r="H4507" s="657">
        <v>610</v>
      </c>
      <c r="I4507" s="1707"/>
      <c r="J4507" s="642"/>
      <c r="K4507" s="675"/>
      <c r="L4507" s="645"/>
      <c r="M4507" s="316"/>
    </row>
    <row r="4508" spans="2:14" hidden="1" outlineLevel="1">
      <c r="B4508" s="50"/>
      <c r="C4508" s="50"/>
      <c r="D4508" s="50"/>
      <c r="E4508" s="1166"/>
      <c r="F4508" s="285">
        <v>43622</v>
      </c>
      <c r="G4508" s="612" t="s">
        <v>11037</v>
      </c>
      <c r="H4508" s="1803">
        <v>415.53</v>
      </c>
      <c r="I4508" s="1707"/>
      <c r="J4508" s="642"/>
      <c r="K4508" s="675"/>
      <c r="L4508" s="645"/>
      <c r="M4508" s="316"/>
    </row>
    <row r="4509" spans="2:14" hidden="1" outlineLevel="1">
      <c r="B4509" s="50"/>
      <c r="C4509" s="50"/>
      <c r="D4509" s="50"/>
      <c r="E4509" s="205"/>
      <c r="F4509" s="369">
        <v>43622</v>
      </c>
      <c r="G4509" s="358" t="s">
        <v>10416</v>
      </c>
      <c r="H4509" s="690">
        <v>460</v>
      </c>
      <c r="I4509" s="1707"/>
      <c r="J4509" s="642"/>
      <c r="K4509" s="675"/>
      <c r="L4509" s="645"/>
      <c r="M4509" s="316"/>
    </row>
    <row r="4510" spans="2:14" ht="15.75" hidden="1" customHeight="1" outlineLevel="1">
      <c r="B4510" s="50"/>
      <c r="C4510" s="50"/>
      <c r="D4510" s="50"/>
      <c r="E4510" s="225"/>
      <c r="F4510" s="768">
        <v>43623</v>
      </c>
      <c r="G4510" s="804" t="s">
        <v>11044</v>
      </c>
      <c r="H4510" s="769">
        <v>201</v>
      </c>
      <c r="I4510" s="2"/>
      <c r="J4510" s="642"/>
      <c r="K4510" s="675"/>
      <c r="L4510" s="645"/>
      <c r="M4510" s="316"/>
    </row>
    <row r="4511" spans="2:14" ht="15.75" hidden="1" customHeight="1" outlineLevel="1">
      <c r="B4511" s="50"/>
      <c r="C4511" s="50"/>
      <c r="D4511" s="50"/>
      <c r="E4511" s="225"/>
      <c r="F4511" s="768">
        <v>43623</v>
      </c>
      <c r="G4511" s="804" t="s">
        <v>11045</v>
      </c>
      <c r="H4511" s="769">
        <v>402</v>
      </c>
      <c r="I4511" s="2"/>
      <c r="J4511" s="642"/>
      <c r="K4511" s="675"/>
      <c r="L4511" s="645"/>
      <c r="M4511" s="316"/>
    </row>
    <row r="4512" spans="2:14" ht="15.75" hidden="1" customHeight="1" outlineLevel="1">
      <c r="B4512" s="50"/>
      <c r="C4512" s="50"/>
      <c r="D4512" s="50"/>
      <c r="E4512" s="225"/>
      <c r="F4512" s="633">
        <v>43623</v>
      </c>
      <c r="G4512" s="760" t="s">
        <v>11069</v>
      </c>
      <c r="H4512" s="635">
        <v>1210</v>
      </c>
      <c r="I4512" s="2"/>
      <c r="J4512" s="642"/>
      <c r="K4512" s="675"/>
      <c r="L4512" s="645"/>
      <c r="M4512" s="316"/>
    </row>
    <row r="4513" spans="2:13" ht="15.75" hidden="1" customHeight="1" outlineLevel="1">
      <c r="B4513" s="50"/>
      <c r="C4513" s="50"/>
      <c r="D4513" s="50"/>
      <c r="E4513" s="225"/>
      <c r="F4513" s="681">
        <v>43624</v>
      </c>
      <c r="G4513" s="682" t="s">
        <v>11048</v>
      </c>
      <c r="H4513" s="645">
        <v>1800.74</v>
      </c>
      <c r="I4513" s="1883">
        <f>H4513*0.75%</f>
        <v>13.505549999999999</v>
      </c>
      <c r="J4513" s="642"/>
      <c r="K4513" s="675"/>
      <c r="L4513" s="645"/>
      <c r="M4513" s="316"/>
    </row>
    <row r="4514" spans="2:13" ht="15.75" hidden="1" customHeight="1" outlineLevel="1">
      <c r="B4514" s="50"/>
      <c r="C4514" s="50"/>
      <c r="D4514" s="50"/>
      <c r="E4514" s="225"/>
      <c r="F4514" s="894">
        <v>43625</v>
      </c>
      <c r="G4514" s="760" t="s">
        <v>11076</v>
      </c>
      <c r="H4514" s="635">
        <v>1963</v>
      </c>
      <c r="I4514" s="1707"/>
      <c r="J4514" s="642"/>
      <c r="K4514" s="675"/>
      <c r="L4514" s="645"/>
      <c r="M4514" s="316"/>
    </row>
    <row r="4515" spans="2:13" ht="15" hidden="1" customHeight="1" outlineLevel="1">
      <c r="B4515" s="50"/>
      <c r="C4515" s="50"/>
      <c r="D4515" s="50"/>
      <c r="E4515" s="225"/>
      <c r="F4515" s="897">
        <v>43627</v>
      </c>
      <c r="G4515" s="782" t="s">
        <v>11082</v>
      </c>
      <c r="H4515" s="690">
        <v>330</v>
      </c>
      <c r="I4515" s="1707"/>
      <c r="J4515" s="642"/>
      <c r="K4515" s="675"/>
      <c r="L4515" s="645"/>
      <c r="M4515" s="316"/>
    </row>
    <row r="4516" spans="2:13" hidden="1" outlineLevel="1">
      <c r="B4516" s="50"/>
      <c r="C4516" s="50"/>
      <c r="D4516" s="50"/>
      <c r="E4516" s="225"/>
      <c r="F4516" s="894">
        <v>43627</v>
      </c>
      <c r="G4516" s="760" t="s">
        <v>11076</v>
      </c>
      <c r="H4516" s="635">
        <v>1468</v>
      </c>
      <c r="I4516" s="2"/>
      <c r="J4516" s="1043"/>
      <c r="K4516" s="1044"/>
      <c r="L4516" s="1045"/>
      <c r="M4516" s="899"/>
    </row>
    <row r="4517" spans="2:13" hidden="1" outlineLevel="1">
      <c r="B4517" s="50"/>
      <c r="C4517" s="50"/>
      <c r="D4517" s="50"/>
      <c r="E4517" s="225"/>
      <c r="F4517" s="1022">
        <v>43627</v>
      </c>
      <c r="G4517" s="804" t="s">
        <v>11078</v>
      </c>
      <c r="H4517" s="769">
        <v>100.5</v>
      </c>
      <c r="I4517" s="2"/>
      <c r="J4517" s="642"/>
      <c r="K4517" s="675"/>
      <c r="L4517" s="645"/>
      <c r="M4517" s="316"/>
    </row>
    <row r="4518" spans="2:13" hidden="1" outlineLevel="1">
      <c r="B4518" s="50"/>
      <c r="C4518" s="50"/>
      <c r="D4518" s="50"/>
      <c r="E4518" s="225"/>
      <c r="F4518" s="768">
        <v>43627</v>
      </c>
      <c r="G4518" s="804" t="s">
        <v>11077</v>
      </c>
      <c r="H4518" s="769">
        <v>402</v>
      </c>
      <c r="I4518" s="2"/>
      <c r="J4518" s="642"/>
      <c r="K4518" s="675"/>
      <c r="L4518" s="645"/>
      <c r="M4518" s="316"/>
    </row>
    <row r="4519" spans="2:13" hidden="1" outlineLevel="1">
      <c r="B4519" s="50"/>
      <c r="C4519" s="50"/>
      <c r="D4519" s="50"/>
      <c r="E4519" s="225"/>
      <c r="F4519" s="897">
        <v>43629</v>
      </c>
      <c r="G4519" s="782" t="s">
        <v>11079</v>
      </c>
      <c r="H4519" s="690">
        <v>478</v>
      </c>
      <c r="I4519" s="2"/>
      <c r="J4519" s="642"/>
      <c r="K4519" s="675"/>
      <c r="L4519" s="645"/>
      <c r="M4519" s="316"/>
    </row>
    <row r="4520" spans="2:13" hidden="1" outlineLevel="1">
      <c r="B4520" s="50"/>
      <c r="C4520" s="50"/>
      <c r="D4520" s="50"/>
      <c r="E4520" s="225"/>
      <c r="F4520" s="894">
        <v>43629</v>
      </c>
      <c r="G4520" s="760" t="s">
        <v>11083</v>
      </c>
      <c r="H4520" s="635">
        <v>1000</v>
      </c>
      <c r="I4520" s="1707"/>
      <c r="J4520" s="642"/>
      <c r="K4520" s="675"/>
      <c r="L4520" s="645"/>
      <c r="M4520" s="316"/>
    </row>
    <row r="4521" spans="2:13" hidden="1" outlineLevel="1">
      <c r="B4521" s="50"/>
      <c r="C4521" s="50"/>
      <c r="D4521" s="50"/>
      <c r="E4521" s="225"/>
      <c r="F4521" s="894">
        <v>43630</v>
      </c>
      <c r="G4521" s="760" t="s">
        <v>11084</v>
      </c>
      <c r="H4521" s="635">
        <v>2100</v>
      </c>
      <c r="I4521" s="42"/>
      <c r="J4521" s="642"/>
      <c r="K4521" s="675"/>
      <c r="L4521" s="645"/>
      <c r="M4521" s="316"/>
    </row>
    <row r="4522" spans="2:13" hidden="1" outlineLevel="1">
      <c r="B4522" s="50"/>
      <c r="C4522" s="50"/>
      <c r="D4522" s="50"/>
      <c r="E4522" s="225"/>
      <c r="F4522" s="894">
        <v>43630</v>
      </c>
      <c r="G4522" s="760" t="s">
        <v>8800</v>
      </c>
      <c r="H4522" s="635">
        <v>1072.5</v>
      </c>
      <c r="I4522" s="42"/>
      <c r="J4522" s="642"/>
      <c r="K4522" s="675"/>
      <c r="L4522" s="645"/>
      <c r="M4522" s="316"/>
    </row>
    <row r="4523" spans="2:13" hidden="1" outlineLevel="1">
      <c r="B4523" s="50"/>
      <c r="C4523" s="50"/>
      <c r="D4523" s="50"/>
      <c r="E4523" s="225"/>
      <c r="F4523" s="681">
        <v>43631</v>
      </c>
      <c r="G4523" s="682" t="s">
        <v>9983</v>
      </c>
      <c r="H4523" s="645">
        <v>300</v>
      </c>
      <c r="I4523" s="1883">
        <f>H4523*0.75%</f>
        <v>2.25</v>
      </c>
      <c r="J4523" s="642"/>
      <c r="K4523" s="675"/>
      <c r="L4523" s="645"/>
      <c r="M4523" s="316"/>
    </row>
    <row r="4524" spans="2:13" hidden="1" outlineLevel="1">
      <c r="B4524" s="50"/>
      <c r="C4524" s="50"/>
      <c r="D4524" s="50"/>
      <c r="E4524" s="225"/>
      <c r="F4524" s="897">
        <v>43632</v>
      </c>
      <c r="G4524" s="782" t="s">
        <v>11085</v>
      </c>
      <c r="H4524" s="690">
        <v>244</v>
      </c>
      <c r="I4524" s="42"/>
      <c r="J4524" s="642"/>
      <c r="K4524" s="675"/>
      <c r="L4524" s="645"/>
      <c r="M4524" s="316"/>
    </row>
    <row r="4525" spans="2:13" ht="15" hidden="1" customHeight="1" outlineLevel="1">
      <c r="B4525" s="50"/>
      <c r="C4525" s="50"/>
      <c r="D4525" s="50"/>
      <c r="F4525" s="894">
        <v>43633</v>
      </c>
      <c r="G4525" s="760" t="s">
        <v>11080</v>
      </c>
      <c r="H4525" s="635">
        <v>3000</v>
      </c>
      <c r="I4525" s="1968"/>
      <c r="J4525" s="628"/>
      <c r="K4525" s="628"/>
      <c r="L4525" s="628"/>
      <c r="M4525" s="628"/>
    </row>
    <row r="4526" spans="2:13" ht="15" hidden="1" customHeight="1" outlineLevel="1">
      <c r="B4526" s="50"/>
      <c r="C4526" s="50"/>
      <c r="D4526" s="50"/>
      <c r="F4526" s="894">
        <v>43635</v>
      </c>
      <c r="G4526" s="760" t="s">
        <v>11081</v>
      </c>
      <c r="H4526" s="635">
        <v>995</v>
      </c>
      <c r="I4526" s="42"/>
      <c r="J4526" s="628"/>
      <c r="K4526" s="628"/>
      <c r="L4526" s="628"/>
      <c r="M4526" s="628"/>
    </row>
    <row r="4527" spans="2:13" ht="15" hidden="1" customHeight="1" outlineLevel="1">
      <c r="B4527" s="50"/>
      <c r="C4527" s="50"/>
      <c r="D4527" s="50"/>
      <c r="F4527" s="894">
        <v>43635</v>
      </c>
      <c r="G4527" s="760" t="s">
        <v>11081</v>
      </c>
      <c r="H4527" s="635">
        <v>141</v>
      </c>
      <c r="I4527" s="1707"/>
      <c r="J4527" s="628"/>
      <c r="K4527" s="628"/>
      <c r="L4527" s="628"/>
      <c r="M4527" s="628"/>
    </row>
    <row r="4528" spans="2:13" ht="15" hidden="1" customHeight="1" outlineLevel="1">
      <c r="B4528" s="50"/>
      <c r="C4528" s="50"/>
      <c r="D4528" s="50"/>
      <c r="F4528" s="894">
        <v>43635</v>
      </c>
      <c r="G4528" s="760" t="s">
        <v>11081</v>
      </c>
      <c r="H4528" s="635">
        <v>195</v>
      </c>
      <c r="I4528" s="42"/>
      <c r="J4528" s="628"/>
      <c r="K4528" s="628"/>
      <c r="L4528" s="628"/>
      <c r="M4528" s="628"/>
    </row>
    <row r="4529" spans="2:15" ht="15" hidden="1" customHeight="1" outlineLevel="1">
      <c r="B4529" s="50"/>
      <c r="C4529" s="50"/>
      <c r="D4529" s="50"/>
      <c r="F4529" s="285"/>
      <c r="G4529" s="787"/>
      <c r="H4529" s="1020"/>
      <c r="I4529" s="2"/>
      <c r="J4529" s="628"/>
      <c r="K4529" s="628"/>
      <c r="L4529" s="628"/>
      <c r="M4529" s="628"/>
    </row>
    <row r="4530" spans="2:15" ht="15" hidden="1" customHeight="1" outlineLevel="1">
      <c r="B4530" s="83"/>
      <c r="C4530" s="83" t="s">
        <v>195</v>
      </c>
      <c r="D4530" s="84">
        <f>SUM(D4494:D4516)</f>
        <v>600</v>
      </c>
      <c r="F4530" s="311"/>
      <c r="G4530" s="538" t="s">
        <v>195</v>
      </c>
      <c r="H4530" s="578">
        <f>SUM(H4494:H4529)</f>
        <v>39992.78</v>
      </c>
      <c r="I4530" s="2"/>
      <c r="J4530" s="1092"/>
      <c r="K4530" s="1092" t="s">
        <v>195</v>
      </c>
      <c r="L4530" s="539">
        <f>SUM(L4495:L4516)</f>
        <v>39992.78</v>
      </c>
      <c r="M4530" s="349">
        <f>SUM(M4495:M4516)</f>
        <v>0</v>
      </c>
    </row>
    <row r="4531" spans="2:15" ht="15" hidden="1" customHeight="1" outlineLevel="1">
      <c r="I4531" s="2"/>
    </row>
    <row r="4532" spans="2:15" ht="15.75" hidden="1" customHeight="1" outlineLevel="1" thickBot="1">
      <c r="B4532" s="97" t="s">
        <v>10986</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27">
        <v>1275</v>
      </c>
      <c r="C4534" s="227">
        <v>329</v>
      </c>
      <c r="D4534" s="227">
        <v>600</v>
      </c>
      <c r="E4534" s="227">
        <f>B4534+C4534-D4534</f>
        <v>1004</v>
      </c>
      <c r="H4534" s="13"/>
      <c r="I4534" s="13"/>
      <c r="L4534" s="13"/>
    </row>
    <row r="4535" spans="2:15" ht="15" hidden="1" customHeight="1" outlineLevel="1">
      <c r="G4535" s="630" t="s">
        <v>4080</v>
      </c>
      <c r="H4535" s="1698">
        <f>H4499+H4500+H4501+H4502+H4503+H4504+H4505</f>
        <v>2230.36</v>
      </c>
      <c r="L4535" s="2"/>
      <c r="M4535" s="2"/>
    </row>
    <row r="4536" spans="2:15" ht="15" hidden="1" customHeight="1" outlineLevel="1">
      <c r="G4536" s="300" t="s">
        <v>7263</v>
      </c>
      <c r="H4536" s="1699">
        <v>0</v>
      </c>
      <c r="L4536" s="2"/>
      <c r="M4536" s="2"/>
    </row>
    <row r="4537" spans="2:15" ht="15" hidden="1" customHeight="1" outlineLevel="1">
      <c r="E4537" s="13"/>
      <c r="G4537" s="300" t="s">
        <v>4081</v>
      </c>
      <c r="H4537" s="1699">
        <f>H4494+H4495+H4496+H4506+H4514+H4516+H4520+H4521+H4512+H4522+H4525+H4526+H4527+H4528</f>
        <v>30590.5</v>
      </c>
    </row>
    <row r="4538" spans="2:15" ht="15" hidden="1" customHeight="1" outlineLevel="1">
      <c r="G4538" s="696" t="s">
        <v>3905</v>
      </c>
      <c r="H4538" s="1700">
        <v>0</v>
      </c>
      <c r="L4538" s="2"/>
    </row>
    <row r="4539" spans="2:15" ht="15" hidden="1" customHeight="1" outlineLevel="1">
      <c r="G4539" s="1205" t="s">
        <v>18</v>
      </c>
      <c r="H4539" s="1701">
        <v>0</v>
      </c>
      <c r="L4539" s="2"/>
    </row>
    <row r="4540" spans="2:15" ht="15" hidden="1" customHeight="1" outlineLevel="1">
      <c r="B4540" s="200"/>
      <c r="G4540" s="978" t="s">
        <v>5497</v>
      </c>
      <c r="H4540" s="1702">
        <v>0</v>
      </c>
    </row>
    <row r="4541" spans="2:15" ht="15" hidden="1" customHeight="1" outlineLevel="1">
      <c r="G4541" s="640" t="s">
        <v>132</v>
      </c>
      <c r="H4541" s="1703">
        <f>H4513+H4523</f>
        <v>2100.7399999999998</v>
      </c>
    </row>
    <row r="4542" spans="2:15" ht="15" hidden="1" customHeight="1" outlineLevel="1">
      <c r="G4542" s="204" t="s">
        <v>4287</v>
      </c>
      <c r="H4542" s="1704">
        <f>H4497+H4498</f>
        <v>1428.15</v>
      </c>
    </row>
    <row r="4543" spans="2:15" ht="15" hidden="1" customHeight="1" outlineLevel="1">
      <c r="G4543" s="659" t="s">
        <v>48</v>
      </c>
      <c r="H4543" s="1705">
        <v>0</v>
      </c>
      <c r="I4543" s="2"/>
    </row>
    <row r="4544" spans="2:15" ht="15" hidden="1" customHeight="1" outlineLevel="1">
      <c r="G4544" s="236" t="s">
        <v>2625</v>
      </c>
      <c r="H4544" s="1706">
        <f>H4508</f>
        <v>415.53</v>
      </c>
      <c r="I4544" s="2"/>
    </row>
    <row r="4545" spans="2:16" ht="15" hidden="1" customHeight="1" outlineLevel="1">
      <c r="G4545" s="182" t="s">
        <v>4424</v>
      </c>
      <c r="H4545" s="1707">
        <f>H4507+H4509+H4515+H4519+H4524</f>
        <v>2122</v>
      </c>
      <c r="I4545" s="2"/>
    </row>
    <row r="4546" spans="2:16" ht="15" hidden="1" customHeight="1" outlineLevel="1">
      <c r="G4546" s="1068" t="s">
        <v>5935</v>
      </c>
      <c r="H4546" s="1707">
        <v>0</v>
      </c>
      <c r="I4546" s="2"/>
    </row>
    <row r="4547" spans="2:16" ht="15" hidden="1" customHeight="1" outlineLevel="1">
      <c r="G4547" s="1068" t="s">
        <v>9583</v>
      </c>
      <c r="H4547" s="1707">
        <v>0</v>
      </c>
      <c r="I4547" s="2"/>
    </row>
    <row r="4548" spans="2:16" ht="15" hidden="1" customHeight="1" outlineLevel="1">
      <c r="G4548" s="1068" t="s">
        <v>10512</v>
      </c>
      <c r="H4548" s="1707">
        <v>0</v>
      </c>
      <c r="I4548" s="2"/>
    </row>
    <row r="4549" spans="2:16" ht="15" hidden="1" customHeight="1" outlineLevel="1">
      <c r="G4549" s="654" t="s">
        <v>5126</v>
      </c>
      <c r="H4549" s="1708">
        <v>0</v>
      </c>
    </row>
    <row r="4550" spans="2:16" ht="15" hidden="1" customHeight="1" outlineLevel="1">
      <c r="G4550" s="1814" t="s">
        <v>1211</v>
      </c>
      <c r="H4550" s="1815">
        <f>H4510+H4511+H4517+H4518</f>
        <v>1105.5</v>
      </c>
    </row>
    <row r="4551" spans="2:16" ht="15" hidden="1" customHeight="1" outlineLevel="1">
      <c r="H4551" s="2">
        <f>SUM(H4535:H4550)</f>
        <v>39992.78</v>
      </c>
      <c r="I4551" s="2"/>
      <c r="J4551" s="13"/>
    </row>
    <row r="4552" spans="2:16" collapsed="1"/>
    <row r="4553" spans="2:16">
      <c r="B4553" s="2475" t="s">
        <v>11087</v>
      </c>
      <c r="C4553" s="2475"/>
      <c r="D4553" s="2475"/>
      <c r="E4553" s="2475"/>
      <c r="F4553" s="2475"/>
      <c r="G4553" s="2475"/>
      <c r="H4553" s="2475"/>
      <c r="I4553" s="2475"/>
      <c r="J4553" s="2475"/>
      <c r="K4553" s="2475"/>
      <c r="L4553" s="2475"/>
      <c r="M4553" s="2475"/>
    </row>
    <row r="4554" spans="2:16" ht="15" hidden="1" customHeight="1" outlineLevel="1">
      <c r="B4554" s="268" t="s">
        <v>115</v>
      </c>
      <c r="C4554" s="997" t="s">
        <v>2650</v>
      </c>
      <c r="D4554" s="268" t="s">
        <v>2651</v>
      </c>
      <c r="F4554" s="2476" t="s">
        <v>1007</v>
      </c>
      <c r="G4554" s="2476"/>
      <c r="H4554" s="2476"/>
      <c r="J4554" s="2474" t="s">
        <v>1026</v>
      </c>
      <c r="K4554" s="2474"/>
      <c r="L4554" s="2474"/>
      <c r="M4554" s="105"/>
    </row>
    <row r="4555" spans="2:16" ht="15" hidden="1" customHeight="1" outlineLevel="1">
      <c r="B4555" s="681">
        <v>43650</v>
      </c>
      <c r="C4555" s="682" t="s">
        <v>9983</v>
      </c>
      <c r="D4555" s="1071">
        <v>300</v>
      </c>
      <c r="E4555" s="1883">
        <f>D4555*0.75%</f>
        <v>2.25</v>
      </c>
      <c r="F4555" s="894">
        <v>43636</v>
      </c>
      <c r="G4555" s="760" t="s">
        <v>11089</v>
      </c>
      <c r="H4555" s="635">
        <v>1490</v>
      </c>
      <c r="I4555" s="2"/>
      <c r="J4555" s="627" t="s">
        <v>115</v>
      </c>
      <c r="K4555" s="104" t="s">
        <v>116</v>
      </c>
      <c r="L4555" s="899" t="s">
        <v>4</v>
      </c>
      <c r="M4555" s="105"/>
      <c r="N4555" s="842"/>
      <c r="O4555" s="1973"/>
      <c r="P4555" s="1973"/>
    </row>
    <row r="4556" spans="2:16" ht="15" hidden="1" customHeight="1" outlineLevel="1">
      <c r="B4556" s="681"/>
      <c r="C4556" s="682"/>
      <c r="D4556" s="1071"/>
      <c r="E4556" s="1707"/>
      <c r="F4556" s="897">
        <v>43636</v>
      </c>
      <c r="G4556" s="782" t="s">
        <v>2796</v>
      </c>
      <c r="H4556" s="690">
        <v>410</v>
      </c>
      <c r="I4556" s="2"/>
      <c r="J4556" s="689">
        <v>43645</v>
      </c>
      <c r="K4556" s="785" t="s">
        <v>7952</v>
      </c>
      <c r="L4556" s="540">
        <v>13.51</v>
      </c>
      <c r="M4556" s="316"/>
      <c r="N4556" s="86"/>
    </row>
    <row r="4557" spans="2:16" ht="15" hidden="1" customHeight="1" outlineLevel="1">
      <c r="B4557" s="681"/>
      <c r="C4557" s="682"/>
      <c r="D4557" s="50"/>
      <c r="F4557" s="894">
        <v>43637</v>
      </c>
      <c r="G4557" s="760" t="s">
        <v>2850</v>
      </c>
      <c r="H4557" s="761">
        <v>955</v>
      </c>
      <c r="I4557" s="2"/>
      <c r="J4557" s="689">
        <v>43652</v>
      </c>
      <c r="K4557" s="785" t="s">
        <v>7952</v>
      </c>
      <c r="L4557" s="540">
        <v>2.25</v>
      </c>
      <c r="M4557" s="316"/>
      <c r="N4557" s="86"/>
    </row>
    <row r="4558" spans="2:16" ht="15" hidden="1" customHeight="1" outlineLevel="1">
      <c r="B4558" s="50"/>
      <c r="C4558" s="50"/>
      <c r="D4558" s="50"/>
      <c r="F4558" s="681">
        <v>43638</v>
      </c>
      <c r="G4558" s="682" t="s">
        <v>11048</v>
      </c>
      <c r="H4558" s="645">
        <v>2536</v>
      </c>
      <c r="I4558" s="1883">
        <f>H4558*0.75%</f>
        <v>19.02</v>
      </c>
      <c r="J4558" s="689">
        <v>43654</v>
      </c>
      <c r="K4558" s="785" t="s">
        <v>7952</v>
      </c>
      <c r="L4558" s="540">
        <v>19.02</v>
      </c>
      <c r="M4558" s="316"/>
      <c r="N4558" s="86"/>
    </row>
    <row r="4559" spans="2:16" ht="15" hidden="1" customHeight="1" outlineLevel="1">
      <c r="B4559" s="50"/>
      <c r="C4559" s="50"/>
      <c r="D4559" s="50"/>
      <c r="F4559" s="897">
        <v>43637</v>
      </c>
      <c r="G4559" s="782" t="s">
        <v>11092</v>
      </c>
      <c r="H4559" s="690">
        <v>348</v>
      </c>
      <c r="I4559" s="2"/>
      <c r="J4559" s="689">
        <v>43654</v>
      </c>
      <c r="K4559" s="785" t="s">
        <v>7952</v>
      </c>
      <c r="L4559" s="540">
        <v>4.5</v>
      </c>
      <c r="M4559" s="316"/>
      <c r="N4559" s="86"/>
    </row>
    <row r="4560" spans="2:16" ht="45" hidden="1" outlineLevel="1">
      <c r="B4560" s="50"/>
      <c r="C4560" s="50"/>
      <c r="D4560" s="50"/>
      <c r="F4560" s="608">
        <v>43637</v>
      </c>
      <c r="G4560" s="612" t="s">
        <v>11037</v>
      </c>
      <c r="H4560" s="613">
        <v>535.53</v>
      </c>
      <c r="I4560" s="308" t="s">
        <v>11103</v>
      </c>
      <c r="J4560" s="689">
        <v>43662</v>
      </c>
      <c r="K4560" s="785" t="s">
        <v>7952</v>
      </c>
      <c r="L4560" s="540">
        <v>2.25</v>
      </c>
      <c r="M4560" s="316"/>
      <c r="N4560" s="86"/>
    </row>
    <row r="4561" spans="2:13" hidden="1" outlineLevel="1">
      <c r="B4561" s="50"/>
      <c r="C4561" s="50"/>
      <c r="D4561" s="50"/>
      <c r="F4561" s="897">
        <v>43639</v>
      </c>
      <c r="G4561" s="782" t="s">
        <v>11124</v>
      </c>
      <c r="H4561" s="690">
        <v>530</v>
      </c>
      <c r="I4561" s="2"/>
      <c r="J4561" s="689">
        <v>43662</v>
      </c>
      <c r="K4561" s="785" t="s">
        <v>7952</v>
      </c>
      <c r="L4561" s="540">
        <v>4.5</v>
      </c>
      <c r="M4561" s="316"/>
    </row>
    <row r="4562" spans="2:13" ht="30" hidden="1" outlineLevel="1">
      <c r="B4562" s="50"/>
      <c r="C4562" s="50"/>
      <c r="D4562" s="50"/>
      <c r="F4562" s="897">
        <v>43642</v>
      </c>
      <c r="G4562" s="782" t="s">
        <v>76</v>
      </c>
      <c r="H4562" s="690">
        <v>347</v>
      </c>
      <c r="I4562" s="2"/>
      <c r="J4562" s="1964">
        <v>43677</v>
      </c>
      <c r="K4562" s="814" t="s">
        <v>10068</v>
      </c>
      <c r="L4562" s="876">
        <v>34671.19</v>
      </c>
      <c r="M4562" s="316"/>
    </row>
    <row r="4563" spans="2:13" hidden="1" outlineLevel="1">
      <c r="B4563" s="50"/>
      <c r="C4563" s="50"/>
      <c r="D4563" s="50"/>
      <c r="E4563" s="205"/>
      <c r="F4563" s="897">
        <v>43642</v>
      </c>
      <c r="G4563" s="782" t="s">
        <v>2796</v>
      </c>
      <c r="H4563" s="690">
        <v>420</v>
      </c>
      <c r="I4563" s="1707"/>
      <c r="J4563" s="689"/>
      <c r="K4563" s="378"/>
      <c r="L4563" s="540"/>
      <c r="M4563" s="316"/>
    </row>
    <row r="4564" spans="2:13" hidden="1" outlineLevel="1">
      <c r="B4564" s="50"/>
      <c r="C4564" s="50"/>
      <c r="D4564" s="50"/>
      <c r="E4564" s="215"/>
      <c r="F4564" s="681">
        <v>43643</v>
      </c>
      <c r="G4564" s="682" t="s">
        <v>11139</v>
      </c>
      <c r="H4564" s="645">
        <v>300</v>
      </c>
      <c r="I4564" s="1883">
        <f>H4564*0.75%</f>
        <v>2.25</v>
      </c>
      <c r="J4564" s="689"/>
      <c r="K4564" s="378"/>
      <c r="L4564" s="540"/>
      <c r="M4564" s="316"/>
    </row>
    <row r="4565" spans="2:13" hidden="1" outlineLevel="1">
      <c r="B4565" s="50"/>
      <c r="C4565" s="50"/>
      <c r="D4565" s="50"/>
      <c r="E4565" s="215"/>
      <c r="F4565" s="1261">
        <v>43644</v>
      </c>
      <c r="G4565" s="1435" t="s">
        <v>7906</v>
      </c>
      <c r="H4565" s="1263">
        <v>401</v>
      </c>
      <c r="I4565" s="1707"/>
      <c r="J4565" s="642"/>
      <c r="K4565" s="675"/>
      <c r="L4565" s="645"/>
      <c r="M4565" s="316"/>
    </row>
    <row r="4566" spans="2:13" hidden="1" outlineLevel="1">
      <c r="B4566" s="50"/>
      <c r="C4566" s="50"/>
      <c r="D4566" s="50"/>
      <c r="E4566" s="215"/>
      <c r="F4566" s="683">
        <v>43644</v>
      </c>
      <c r="G4566" s="1394" t="s">
        <v>11143</v>
      </c>
      <c r="H4566" s="657">
        <v>710</v>
      </c>
      <c r="I4566" s="2"/>
      <c r="J4566" s="642"/>
      <c r="K4566" s="675"/>
      <c r="L4566" s="645"/>
      <c r="M4566" s="316"/>
    </row>
    <row r="4567" spans="2:13" hidden="1" outlineLevel="1">
      <c r="B4567" s="50"/>
      <c r="C4567" s="50"/>
      <c r="D4567" s="50"/>
      <c r="E4567" s="215"/>
      <c r="F4567" s="683">
        <v>43644</v>
      </c>
      <c r="G4567" s="1394" t="s">
        <v>11144</v>
      </c>
      <c r="H4567" s="657">
        <v>710</v>
      </c>
      <c r="I4567" s="2"/>
      <c r="J4567" s="642"/>
      <c r="K4567" s="675"/>
      <c r="L4567" s="645"/>
      <c r="M4567" s="316"/>
    </row>
    <row r="4568" spans="2:13" hidden="1" outlineLevel="1">
      <c r="B4568" s="50"/>
      <c r="C4568" s="50"/>
      <c r="D4568" s="50"/>
      <c r="E4568" s="2"/>
      <c r="F4568" s="608">
        <v>43643</v>
      </c>
      <c r="G4568" s="612" t="s">
        <v>10817</v>
      </c>
      <c r="H4568" s="613">
        <v>535.53</v>
      </c>
      <c r="I4568" s="1707"/>
      <c r="J4568" s="642"/>
      <c r="K4568" s="675"/>
      <c r="L4568" s="645"/>
      <c r="M4568" s="316"/>
    </row>
    <row r="4569" spans="2:13" hidden="1" outlineLevel="1">
      <c r="B4569" s="50"/>
      <c r="C4569" s="50"/>
      <c r="D4569" s="50"/>
      <c r="E4569" s="1166"/>
      <c r="F4569" s="505">
        <v>43646</v>
      </c>
      <c r="G4569" s="686" t="s">
        <v>11162</v>
      </c>
      <c r="H4569" s="742">
        <v>353.72</v>
      </c>
      <c r="I4569" s="1707"/>
      <c r="J4569" s="642"/>
      <c r="K4569" s="675"/>
      <c r="L4569" s="645"/>
      <c r="M4569" s="316"/>
    </row>
    <row r="4570" spans="2:13" hidden="1" outlineLevel="1">
      <c r="B4570" s="50"/>
      <c r="C4570" s="50"/>
      <c r="D4570" s="50"/>
      <c r="E4570" s="205"/>
      <c r="F4570" s="505">
        <v>43646</v>
      </c>
      <c r="G4570" s="363" t="s">
        <v>11161</v>
      </c>
      <c r="H4570" s="541">
        <v>365.8</v>
      </c>
      <c r="I4570" s="1707"/>
      <c r="J4570" s="642"/>
      <c r="K4570" s="675"/>
      <c r="L4570" s="645"/>
      <c r="M4570" s="316"/>
    </row>
    <row r="4571" spans="2:13" ht="15.75" hidden="1" customHeight="1" outlineLevel="1">
      <c r="B4571" s="50"/>
      <c r="C4571" s="50"/>
      <c r="D4571" s="50"/>
      <c r="E4571" s="225"/>
      <c r="F4571" s="897">
        <v>43645</v>
      </c>
      <c r="G4571" s="782" t="s">
        <v>10615</v>
      </c>
      <c r="H4571" s="690">
        <v>250</v>
      </c>
      <c r="I4571" s="2"/>
      <c r="J4571" s="642"/>
      <c r="K4571" s="675"/>
      <c r="L4571" s="645"/>
      <c r="M4571" s="316"/>
    </row>
    <row r="4572" spans="2:13" ht="15.75" hidden="1" customHeight="1" outlineLevel="1">
      <c r="B4572" s="50"/>
      <c r="C4572" s="50"/>
      <c r="D4572" s="50"/>
      <c r="E4572" s="225"/>
      <c r="F4572" s="681">
        <v>43646</v>
      </c>
      <c r="G4572" s="682" t="s">
        <v>11086</v>
      </c>
      <c r="H4572" s="645">
        <v>600</v>
      </c>
      <c r="I4572" s="1883">
        <f>H4572*0.75%</f>
        <v>4.5</v>
      </c>
      <c r="J4572" s="642"/>
      <c r="K4572" s="675"/>
      <c r="L4572" s="645"/>
      <c r="M4572" s="316"/>
    </row>
    <row r="4573" spans="2:13" ht="15.75" hidden="1" customHeight="1" outlineLevel="1">
      <c r="B4573" s="50"/>
      <c r="C4573" s="50"/>
      <c r="D4573" s="50"/>
      <c r="E4573" s="225"/>
      <c r="F4573" s="505">
        <v>43647</v>
      </c>
      <c r="G4573" s="363" t="s">
        <v>10493</v>
      </c>
      <c r="H4573" s="541">
        <v>399</v>
      </c>
      <c r="I4573" s="2"/>
      <c r="J4573" s="642"/>
      <c r="K4573" s="675"/>
      <c r="L4573" s="645"/>
      <c r="M4573" s="316"/>
    </row>
    <row r="4574" spans="2:13" ht="15.75" hidden="1" customHeight="1" outlineLevel="1">
      <c r="B4574" s="50"/>
      <c r="C4574" s="50"/>
      <c r="D4574" s="50"/>
      <c r="E4574" s="225"/>
      <c r="F4574" s="894">
        <v>43647</v>
      </c>
      <c r="G4574" s="760" t="s">
        <v>11081</v>
      </c>
      <c r="H4574" s="635">
        <v>1420</v>
      </c>
      <c r="I4574" s="2"/>
      <c r="J4574" s="642"/>
      <c r="K4574" s="675"/>
      <c r="L4574" s="645"/>
      <c r="M4574" s="316"/>
    </row>
    <row r="4575" spans="2:13" ht="15.75" hidden="1" customHeight="1" outlineLevel="1">
      <c r="B4575" s="50"/>
      <c r="C4575" s="50"/>
      <c r="D4575" s="50"/>
      <c r="E4575" s="225"/>
      <c r="F4575" s="1984">
        <v>43648</v>
      </c>
      <c r="G4575" s="1985" t="s">
        <v>11180</v>
      </c>
      <c r="H4575" s="1986">
        <v>3000</v>
      </c>
      <c r="I4575" s="2"/>
      <c r="J4575" s="642"/>
      <c r="K4575" s="675"/>
      <c r="L4575" s="645"/>
      <c r="M4575" s="316"/>
    </row>
    <row r="4576" spans="2:13" ht="15" hidden="1" customHeight="1" outlineLevel="1">
      <c r="B4576" s="50"/>
      <c r="C4576" s="50"/>
      <c r="D4576" s="50"/>
      <c r="E4576" s="225"/>
      <c r="F4576" s="681">
        <v>43651</v>
      </c>
      <c r="G4576" s="682" t="s">
        <v>9983</v>
      </c>
      <c r="H4576" s="1071">
        <v>750</v>
      </c>
      <c r="I4576" s="1883">
        <f>H4576*0.75%</f>
        <v>5.625</v>
      </c>
      <c r="J4576" s="642"/>
      <c r="K4576" s="675"/>
      <c r="L4576" s="645"/>
      <c r="M4576" s="316"/>
    </row>
    <row r="4577" spans="2:13" hidden="1" outlineLevel="1">
      <c r="B4577" s="50"/>
      <c r="C4577" s="50"/>
      <c r="D4577" s="50"/>
      <c r="E4577" s="225"/>
      <c r="F4577" s="505">
        <v>43652</v>
      </c>
      <c r="G4577" s="686" t="s">
        <v>11176</v>
      </c>
      <c r="H4577" s="742">
        <v>6835</v>
      </c>
      <c r="I4577" s="2"/>
      <c r="J4577" s="1043"/>
      <c r="K4577" s="1044"/>
      <c r="L4577" s="1045"/>
      <c r="M4577" s="899"/>
    </row>
    <row r="4578" spans="2:13" hidden="1" outlineLevel="1">
      <c r="B4578" s="50"/>
      <c r="C4578" s="50"/>
      <c r="D4578" s="50"/>
      <c r="E4578" s="225"/>
      <c r="F4578" s="894">
        <v>43656</v>
      </c>
      <c r="G4578" s="760" t="s">
        <v>11194</v>
      </c>
      <c r="H4578" s="635">
        <v>174</v>
      </c>
      <c r="I4578" s="2"/>
      <c r="J4578" s="642"/>
      <c r="K4578" s="675"/>
      <c r="L4578" s="645"/>
      <c r="M4578" s="316"/>
    </row>
    <row r="4579" spans="2:13" hidden="1" outlineLevel="1">
      <c r="B4579" s="50"/>
      <c r="C4579" s="50"/>
      <c r="D4579" s="50"/>
      <c r="E4579" s="225"/>
      <c r="F4579" s="757">
        <v>43659</v>
      </c>
      <c r="G4579" s="758" t="s">
        <v>6135</v>
      </c>
      <c r="H4579" s="887">
        <v>800</v>
      </c>
      <c r="I4579" s="2"/>
      <c r="J4579" s="642"/>
      <c r="K4579" s="675"/>
      <c r="L4579" s="645"/>
      <c r="M4579" s="316"/>
    </row>
    <row r="4580" spans="2:13" hidden="1" outlineLevel="1">
      <c r="B4580" s="50"/>
      <c r="C4580" s="50"/>
      <c r="D4580" s="50"/>
      <c r="E4580" s="225"/>
      <c r="F4580" s="894">
        <v>43660</v>
      </c>
      <c r="G4580" s="760" t="s">
        <v>11081</v>
      </c>
      <c r="H4580" s="635">
        <v>1883</v>
      </c>
      <c r="I4580" s="1707"/>
      <c r="J4580" s="642"/>
      <c r="K4580" s="675"/>
      <c r="L4580" s="645"/>
      <c r="M4580" s="316"/>
    </row>
    <row r="4581" spans="2:13" hidden="1" outlineLevel="1">
      <c r="B4581" s="50"/>
      <c r="C4581" s="50"/>
      <c r="D4581" s="50"/>
      <c r="E4581" s="225"/>
      <c r="F4581" s="894">
        <v>43660</v>
      </c>
      <c r="G4581" s="760" t="s">
        <v>11081</v>
      </c>
      <c r="H4581" s="635">
        <v>371.5</v>
      </c>
      <c r="I4581" s="2"/>
      <c r="J4581" s="642"/>
      <c r="K4581" s="675"/>
      <c r="L4581" s="645"/>
      <c r="M4581" s="316"/>
    </row>
    <row r="4582" spans="2:13" hidden="1" outlineLevel="1">
      <c r="B4582" s="50"/>
      <c r="C4582" s="50"/>
      <c r="D4582" s="50"/>
      <c r="E4582" s="225"/>
      <c r="F4582" s="681">
        <v>43660</v>
      </c>
      <c r="G4582" s="682" t="s">
        <v>1222</v>
      </c>
      <c r="H4582" s="645">
        <v>750</v>
      </c>
      <c r="I4582" s="1883">
        <f>H4582*0.75%</f>
        <v>5.625</v>
      </c>
      <c r="J4582" s="642"/>
      <c r="K4582" s="675"/>
      <c r="L4582" s="645"/>
      <c r="M4582" s="316"/>
    </row>
    <row r="4583" spans="2:13" hidden="1" outlineLevel="1">
      <c r="B4583" s="50"/>
      <c r="C4583" s="50"/>
      <c r="D4583" s="50"/>
      <c r="E4583" s="225"/>
      <c r="F4583" s="1261">
        <v>43661</v>
      </c>
      <c r="G4583" s="1435" t="s">
        <v>10517</v>
      </c>
      <c r="H4583" s="1263">
        <v>312</v>
      </c>
      <c r="I4583" s="1707"/>
      <c r="J4583" s="642"/>
      <c r="K4583" s="675"/>
      <c r="L4583" s="645"/>
      <c r="M4583" s="316"/>
    </row>
    <row r="4584" spans="2:13" hidden="1" outlineLevel="1">
      <c r="B4584" s="50"/>
      <c r="C4584" s="50"/>
      <c r="D4584" s="50"/>
      <c r="E4584" s="225"/>
      <c r="F4584" s="894">
        <v>43663</v>
      </c>
      <c r="G4584" s="760" t="s">
        <v>11081</v>
      </c>
      <c r="H4584" s="635">
        <v>660</v>
      </c>
      <c r="I4584" s="1707"/>
      <c r="J4584" s="642"/>
      <c r="K4584" s="675"/>
      <c r="L4584" s="645"/>
      <c r="M4584" s="316"/>
    </row>
    <row r="4585" spans="2:13" hidden="1" outlineLevel="1">
      <c r="B4585" s="50"/>
      <c r="C4585" s="50"/>
      <c r="D4585" s="50"/>
      <c r="E4585" s="225"/>
      <c r="F4585" s="327">
        <v>43666</v>
      </c>
      <c r="G4585" s="378" t="s">
        <v>11219</v>
      </c>
      <c r="H4585" s="540">
        <v>750</v>
      </c>
      <c r="I4585" s="1883">
        <f>H4585*0.75%</f>
        <v>5.625</v>
      </c>
      <c r="J4585" s="642"/>
      <c r="K4585" s="675"/>
      <c r="L4585" s="645"/>
      <c r="M4585" s="316"/>
    </row>
    <row r="4586" spans="2:13" hidden="1" outlineLevel="1">
      <c r="B4586" s="50"/>
      <c r="C4586" s="50"/>
      <c r="D4586" s="50"/>
      <c r="E4586" s="225"/>
      <c r="F4586" s="894">
        <v>43667</v>
      </c>
      <c r="G4586" s="760" t="s">
        <v>11237</v>
      </c>
      <c r="H4586" s="635">
        <v>375</v>
      </c>
      <c r="I4586" s="1707"/>
      <c r="J4586" s="642"/>
      <c r="K4586" s="675"/>
      <c r="L4586" s="645"/>
      <c r="M4586" s="316"/>
    </row>
    <row r="4587" spans="2:13" hidden="1" outlineLevel="1">
      <c r="B4587" s="50"/>
      <c r="C4587" s="50"/>
      <c r="D4587" s="50"/>
      <c r="E4587" s="225"/>
      <c r="F4587" s="894">
        <v>43667</v>
      </c>
      <c r="G4587" s="760" t="s">
        <v>11238</v>
      </c>
      <c r="H4587" s="635">
        <v>995</v>
      </c>
      <c r="I4587" s="1707"/>
      <c r="J4587" s="642"/>
      <c r="K4587" s="675"/>
      <c r="L4587" s="645"/>
      <c r="M4587" s="316"/>
    </row>
    <row r="4588" spans="2:13" hidden="1" outlineLevel="1">
      <c r="B4588" s="50"/>
      <c r="C4588" s="50"/>
      <c r="D4588" s="50"/>
      <c r="E4588" s="225"/>
      <c r="F4588" s="327">
        <v>43669</v>
      </c>
      <c r="G4588" s="378" t="s">
        <v>11239</v>
      </c>
      <c r="H4588" s="540">
        <v>3382</v>
      </c>
      <c r="I4588" s="1707"/>
      <c r="J4588" s="642"/>
      <c r="K4588" s="675"/>
      <c r="L4588" s="645"/>
      <c r="M4588" s="316"/>
    </row>
    <row r="4589" spans="2:13" hidden="1" outlineLevel="1">
      <c r="B4589" s="50"/>
      <c r="C4589" s="50"/>
      <c r="D4589" s="50"/>
      <c r="E4589" s="225"/>
      <c r="F4589" s="327">
        <v>43669</v>
      </c>
      <c r="G4589" s="378" t="s">
        <v>11240</v>
      </c>
      <c r="H4589" s="540">
        <v>31.57</v>
      </c>
      <c r="I4589" s="1707"/>
      <c r="J4589" s="642"/>
      <c r="K4589" s="675"/>
      <c r="L4589" s="645"/>
      <c r="M4589" s="316"/>
    </row>
    <row r="4590" spans="2:13" hidden="1" outlineLevel="1">
      <c r="B4590" s="50"/>
      <c r="C4590" s="50"/>
      <c r="D4590" s="50"/>
      <c r="E4590" s="225"/>
      <c r="F4590" s="327">
        <v>43669</v>
      </c>
      <c r="G4590" s="378" t="s">
        <v>10099</v>
      </c>
      <c r="H4590" s="540">
        <v>31.57</v>
      </c>
      <c r="I4590" s="1707"/>
      <c r="J4590" s="642"/>
      <c r="K4590" s="675"/>
      <c r="L4590" s="645"/>
      <c r="M4590" s="316"/>
    </row>
    <row r="4591" spans="2:13" ht="15" hidden="1" customHeight="1" outlineLevel="1">
      <c r="B4591" s="50"/>
      <c r="C4591" s="50"/>
      <c r="D4591" s="50"/>
      <c r="F4591" s="285"/>
      <c r="G4591" s="787"/>
      <c r="H4591" s="1020"/>
      <c r="I4591" s="2"/>
      <c r="J4591" s="628"/>
      <c r="K4591" s="628"/>
      <c r="L4591" s="628"/>
      <c r="M4591" s="628"/>
    </row>
    <row r="4592" spans="2:13" ht="15" hidden="1" customHeight="1" outlineLevel="1">
      <c r="B4592" s="83"/>
      <c r="C4592" s="83" t="s">
        <v>195</v>
      </c>
      <c r="D4592" s="84">
        <f>SUM(D4555:D4577)</f>
        <v>300</v>
      </c>
      <c r="F4592" s="311"/>
      <c r="G4592" s="538" t="s">
        <v>195</v>
      </c>
      <c r="H4592" s="578">
        <f>SUM(H4555:H4591)</f>
        <v>34717.22</v>
      </c>
      <c r="I4592" s="2"/>
      <c r="J4592" s="1092"/>
      <c r="K4592" s="1092" t="s">
        <v>195</v>
      </c>
      <c r="L4592" s="539">
        <f>SUM(L4556:L4577)</f>
        <v>34717.22</v>
      </c>
      <c r="M4592" s="349">
        <f>SUM(M4556:M4577)</f>
        <v>0</v>
      </c>
    </row>
    <row r="4593" spans="2:15" ht="15" hidden="1" customHeight="1" outlineLevel="1">
      <c r="I4593" s="2"/>
    </row>
    <row r="4594" spans="2:15" ht="15.75" hidden="1" customHeight="1" outlineLevel="1" thickBot="1">
      <c r="B4594" s="97" t="s">
        <v>11088</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27">
        <f>E4534</f>
        <v>1004</v>
      </c>
      <c r="C4596" s="227">
        <v>382</v>
      </c>
      <c r="D4596" s="227">
        <f>D4592</f>
        <v>300</v>
      </c>
      <c r="E4596" s="227">
        <f>B4596+C4596-D4596</f>
        <v>1086</v>
      </c>
      <c r="H4596" s="13"/>
      <c r="I4596" s="13"/>
      <c r="L4596" s="13"/>
    </row>
    <row r="4597" spans="2:15" ht="15" hidden="1" customHeight="1" outlineLevel="1">
      <c r="G4597" s="630" t="s">
        <v>4080</v>
      </c>
      <c r="H4597" s="1698">
        <f>H4569+H4570+H4573</f>
        <v>1118.52</v>
      </c>
      <c r="L4597" s="2"/>
      <c r="M4597" s="2"/>
    </row>
    <row r="4598" spans="2:15" ht="15" hidden="1" customHeight="1" outlineLevel="1">
      <c r="G4598" s="300" t="s">
        <v>7263</v>
      </c>
      <c r="H4598" s="1699">
        <v>0</v>
      </c>
      <c r="L4598" s="2"/>
      <c r="M4598" s="2"/>
    </row>
    <row r="4599" spans="2:15" ht="15" hidden="1" customHeight="1" outlineLevel="1">
      <c r="E4599" s="13"/>
      <c r="G4599" s="300" t="s">
        <v>4081</v>
      </c>
      <c r="H4599" s="1699">
        <f>H4555+H4557+H4574+H4577+H4578+H4580+H4581+H4584+H4575+H4586+H4587</f>
        <v>18158.5</v>
      </c>
    </row>
    <row r="4600" spans="2:15" ht="15" hidden="1" customHeight="1" outlineLevel="1">
      <c r="G4600" s="696" t="s">
        <v>3905</v>
      </c>
      <c r="H4600" s="1700">
        <v>0</v>
      </c>
      <c r="L4600" s="2"/>
    </row>
    <row r="4601" spans="2:15" ht="15" hidden="1" customHeight="1" outlineLevel="1">
      <c r="G4601" s="1205" t="s">
        <v>18</v>
      </c>
      <c r="H4601" s="1701">
        <f>H4565+H4583</f>
        <v>713</v>
      </c>
      <c r="L4601" s="2"/>
    </row>
    <row r="4602" spans="2:15" ht="15" hidden="1" customHeight="1" outlineLevel="1">
      <c r="B4602" s="200"/>
      <c r="G4602" s="978" t="s">
        <v>5497</v>
      </c>
      <c r="H4602" s="1702">
        <f>H4566+H4567</f>
        <v>1420</v>
      </c>
    </row>
    <row r="4603" spans="2:15" ht="15" hidden="1" customHeight="1" outlineLevel="1">
      <c r="G4603" s="640" t="s">
        <v>132</v>
      </c>
      <c r="H4603" s="1703">
        <f>H4558+H4564+H4572+H4576+H4582+H4585</f>
        <v>5686</v>
      </c>
    </row>
    <row r="4604" spans="2:15" ht="15" hidden="1" customHeight="1" outlineLevel="1">
      <c r="G4604" s="204" t="s">
        <v>4287</v>
      </c>
      <c r="H4604" s="1704">
        <v>0</v>
      </c>
    </row>
    <row r="4605" spans="2:15" ht="15" hidden="1" customHeight="1" outlineLevel="1">
      <c r="G4605" s="659" t="s">
        <v>48</v>
      </c>
      <c r="H4605" s="1705">
        <v>0</v>
      </c>
      <c r="I4605" s="2"/>
    </row>
    <row r="4606" spans="2:15" ht="15" hidden="1" customHeight="1" outlineLevel="1">
      <c r="G4606" s="236" t="s">
        <v>2625</v>
      </c>
      <c r="H4606" s="1706">
        <f>H4560+H4568</f>
        <v>1071.06</v>
      </c>
      <c r="I4606" s="2"/>
    </row>
    <row r="4607" spans="2:15" ht="15" hidden="1" customHeight="1" outlineLevel="1">
      <c r="G4607" s="182" t="s">
        <v>4424</v>
      </c>
      <c r="H4607" s="1707">
        <f>H4556+H4559+H4561+H4562+H4563+H4571</f>
        <v>2305</v>
      </c>
      <c r="I4607" s="2"/>
    </row>
    <row r="4608" spans="2:15" ht="15" hidden="1" customHeight="1" outlineLevel="1">
      <c r="G4608" s="1068" t="s">
        <v>5935</v>
      </c>
      <c r="H4608" s="1707">
        <v>0</v>
      </c>
      <c r="I4608" s="2"/>
    </row>
    <row r="4609" spans="2:16" ht="15" hidden="1" customHeight="1" outlineLevel="1">
      <c r="G4609" s="1068" t="s">
        <v>9583</v>
      </c>
      <c r="H4609" s="1707">
        <v>0</v>
      </c>
      <c r="I4609" s="2"/>
    </row>
    <row r="4610" spans="2:16" ht="15" hidden="1" customHeight="1" outlineLevel="1">
      <c r="G4610" s="1068" t="s">
        <v>11241</v>
      </c>
      <c r="H4610" s="1707">
        <f>H4588+H4589+H4590</f>
        <v>3445.1400000000003</v>
      </c>
      <c r="I4610" s="2"/>
    </row>
    <row r="4611" spans="2:16" ht="15" hidden="1" customHeight="1" outlineLevel="1">
      <c r="G4611" s="654" t="s">
        <v>5126</v>
      </c>
      <c r="H4611" s="1708">
        <f>H4579</f>
        <v>800</v>
      </c>
    </row>
    <row r="4612" spans="2:16" ht="15" hidden="1" customHeight="1" outlineLevel="1">
      <c r="G4612" s="1814" t="s">
        <v>1211</v>
      </c>
      <c r="H4612" s="1815">
        <v>0</v>
      </c>
    </row>
    <row r="4613" spans="2:16" ht="15" hidden="1" customHeight="1" outlineLevel="1">
      <c r="H4613" s="2">
        <f>SUM(H4597:H4612)</f>
        <v>34717.22</v>
      </c>
      <c r="I4613" s="2"/>
      <c r="J4613" s="13"/>
    </row>
    <row r="4614" spans="2:16" collapsed="1"/>
    <row r="4615" spans="2:16">
      <c r="B4615" s="2475" t="s">
        <v>11224</v>
      </c>
      <c r="C4615" s="2475"/>
      <c r="D4615" s="2475"/>
      <c r="E4615" s="2475"/>
      <c r="F4615" s="2475"/>
      <c r="G4615" s="2475"/>
      <c r="H4615" s="2475"/>
      <c r="I4615" s="2475"/>
      <c r="J4615" s="2475"/>
      <c r="K4615" s="2475"/>
      <c r="L4615" s="2475"/>
      <c r="M4615" s="2475"/>
    </row>
    <row r="4616" spans="2:16" ht="15" hidden="1" customHeight="1" outlineLevel="1">
      <c r="B4616" s="268" t="s">
        <v>115</v>
      </c>
      <c r="C4616" s="997" t="s">
        <v>2650</v>
      </c>
      <c r="D4616" s="268" t="s">
        <v>2651</v>
      </c>
      <c r="F4616" s="2476" t="s">
        <v>1007</v>
      </c>
      <c r="G4616" s="2476"/>
      <c r="H4616" s="2476"/>
      <c r="J4616" s="2474" t="s">
        <v>1026</v>
      </c>
      <c r="K4616" s="2474"/>
      <c r="L4616" s="2474"/>
      <c r="M4616" s="105"/>
    </row>
    <row r="4617" spans="2:16" ht="15" hidden="1" customHeight="1" outlineLevel="1">
      <c r="B4617" s="2003">
        <v>43676</v>
      </c>
      <c r="C4617" s="2004" t="s">
        <v>11280</v>
      </c>
      <c r="D4617" s="2005">
        <v>600</v>
      </c>
      <c r="E4617" s="1883">
        <f>D4617*0.75%</f>
        <v>4.5</v>
      </c>
      <c r="F4617" s="685">
        <v>43669</v>
      </c>
      <c r="G4617" s="686" t="s">
        <v>11228</v>
      </c>
      <c r="H4617" s="742">
        <v>350</v>
      </c>
      <c r="I4617" s="2"/>
      <c r="J4617" s="627" t="s">
        <v>115</v>
      </c>
      <c r="K4617" s="104" t="s">
        <v>116</v>
      </c>
      <c r="L4617" s="899" t="s">
        <v>4</v>
      </c>
      <c r="M4617" s="105"/>
      <c r="N4617" s="842"/>
      <c r="O4617" s="1998"/>
      <c r="P4617" s="1998"/>
    </row>
    <row r="4618" spans="2:16" ht="15" hidden="1" customHeight="1" outlineLevel="1">
      <c r="B4618" s="681"/>
      <c r="C4618" s="682"/>
      <c r="D4618" s="1071"/>
      <c r="E4618" s="1707"/>
      <c r="F4618" s="705">
        <v>43670</v>
      </c>
      <c r="G4618" s="783" t="s">
        <v>11242</v>
      </c>
      <c r="H4618" s="762">
        <v>284.5</v>
      </c>
      <c r="I4618" s="2"/>
      <c r="J4618" s="689">
        <v>43678</v>
      </c>
      <c r="K4618" s="378" t="s">
        <v>11294</v>
      </c>
      <c r="L4618" s="540">
        <v>153</v>
      </c>
      <c r="M4618" s="316"/>
      <c r="N4618" s="86"/>
    </row>
    <row r="4619" spans="2:16" ht="15" hidden="1" customHeight="1" outlineLevel="1">
      <c r="B4619" s="681"/>
      <c r="C4619" s="682"/>
      <c r="D4619" s="50"/>
      <c r="F4619" s="705">
        <v>43670</v>
      </c>
      <c r="G4619" s="783" t="s">
        <v>11242</v>
      </c>
      <c r="H4619" s="886">
        <v>337</v>
      </c>
      <c r="I4619" s="2"/>
      <c r="J4619" s="689">
        <v>43694</v>
      </c>
      <c r="K4619" s="785" t="s">
        <v>7952</v>
      </c>
      <c r="L4619" s="540">
        <v>2.25</v>
      </c>
      <c r="M4619" s="316"/>
      <c r="N4619" s="86"/>
    </row>
    <row r="4620" spans="2:16" ht="15" hidden="1" customHeight="1" outlineLevel="1">
      <c r="B4620" s="50"/>
      <c r="C4620" s="50"/>
      <c r="D4620" s="50"/>
      <c r="F4620" s="705">
        <v>43670</v>
      </c>
      <c r="G4620" s="783" t="s">
        <v>11243</v>
      </c>
      <c r="H4620" s="762">
        <v>514</v>
      </c>
      <c r="I4620" s="308"/>
      <c r="J4620" s="689">
        <v>43694</v>
      </c>
      <c r="K4620" s="785" t="s">
        <v>7952</v>
      </c>
      <c r="L4620" s="540">
        <v>5.63</v>
      </c>
      <c r="M4620" s="316"/>
      <c r="N4620" s="86"/>
    </row>
    <row r="4621" spans="2:16" ht="15" hidden="1" customHeight="1" outlineLevel="1">
      <c r="B4621" s="50"/>
      <c r="C4621" s="50"/>
      <c r="D4621" s="50"/>
      <c r="F4621" s="897">
        <v>43674</v>
      </c>
      <c r="G4621" s="782" t="s">
        <v>11246</v>
      </c>
      <c r="H4621" s="690">
        <v>390</v>
      </c>
      <c r="I4621" s="308"/>
      <c r="J4621" s="1983">
        <v>43711</v>
      </c>
      <c r="K4621" s="1539" t="s">
        <v>11389</v>
      </c>
      <c r="L4621" s="1522">
        <v>21792.01</v>
      </c>
      <c r="M4621" s="316"/>
      <c r="N4621" s="86"/>
    </row>
    <row r="4622" spans="2:16" hidden="1" outlineLevel="1">
      <c r="B4622" s="50"/>
      <c r="C4622" s="50"/>
      <c r="D4622" s="50"/>
      <c r="F4622" s="897">
        <v>43675</v>
      </c>
      <c r="G4622" s="782" t="s">
        <v>11248</v>
      </c>
      <c r="H4622" s="690">
        <v>463</v>
      </c>
      <c r="I4622" s="308"/>
      <c r="J4622" s="1983"/>
      <c r="K4622" s="1539"/>
      <c r="L4622" s="1522"/>
      <c r="M4622" s="316"/>
      <c r="N4622" s="86"/>
    </row>
    <row r="4623" spans="2:16" hidden="1" outlineLevel="1">
      <c r="B4623" s="50"/>
      <c r="C4623" s="50"/>
      <c r="D4623" s="50"/>
      <c r="F4623" s="1469">
        <v>43677</v>
      </c>
      <c r="G4623" s="1494" t="s">
        <v>3304</v>
      </c>
      <c r="H4623" s="1495">
        <v>352.82</v>
      </c>
      <c r="I4623" s="308"/>
      <c r="J4623" s="689"/>
      <c r="K4623" s="785"/>
      <c r="L4623" s="540"/>
      <c r="M4623" s="316"/>
    </row>
    <row r="4624" spans="2:16" hidden="1" outlineLevel="1">
      <c r="B4624" s="50"/>
      <c r="C4624" s="50"/>
      <c r="D4624" s="50"/>
      <c r="F4624" s="1469">
        <v>43677</v>
      </c>
      <c r="G4624" s="1494" t="s">
        <v>614</v>
      </c>
      <c r="H4624" s="1495">
        <v>352.82</v>
      </c>
      <c r="I4624" s="308"/>
      <c r="J4624" s="689"/>
      <c r="K4624" s="378"/>
      <c r="L4624" s="540"/>
      <c r="M4624" s="316"/>
    </row>
    <row r="4625" spans="2:13" hidden="1" outlineLevel="1">
      <c r="B4625" s="50"/>
      <c r="C4625" s="50"/>
      <c r="D4625" s="50"/>
      <c r="E4625" s="205"/>
      <c r="F4625" s="1983">
        <v>43678</v>
      </c>
      <c r="G4625" s="2006" t="s">
        <v>11278</v>
      </c>
      <c r="H4625" s="1776">
        <v>535.53</v>
      </c>
      <c r="I4625" s="308" t="s">
        <v>11279</v>
      </c>
      <c r="J4625" s="689"/>
      <c r="K4625" s="378"/>
      <c r="L4625" s="540"/>
      <c r="M4625" s="316"/>
    </row>
    <row r="4626" spans="2:13" hidden="1" outlineLevel="1">
      <c r="B4626" s="50"/>
      <c r="C4626" s="50"/>
      <c r="D4626" s="50"/>
      <c r="E4626" s="215"/>
      <c r="F4626" s="897">
        <v>43679</v>
      </c>
      <c r="G4626" s="782" t="s">
        <v>2796</v>
      </c>
      <c r="H4626" s="690">
        <v>225</v>
      </c>
      <c r="I4626" s="308"/>
      <c r="J4626" s="689"/>
      <c r="K4626" s="378"/>
      <c r="L4626" s="540"/>
      <c r="M4626" s="316"/>
    </row>
    <row r="4627" spans="2:13" hidden="1" outlineLevel="1">
      <c r="B4627" s="50"/>
      <c r="C4627" s="50"/>
      <c r="D4627" s="50"/>
      <c r="E4627" s="215"/>
      <c r="F4627" s="897">
        <v>43680</v>
      </c>
      <c r="G4627" s="782" t="s">
        <v>2666</v>
      </c>
      <c r="H4627" s="690">
        <v>520</v>
      </c>
      <c r="I4627" s="308"/>
      <c r="J4627" s="642"/>
      <c r="K4627" s="675"/>
      <c r="L4627" s="645"/>
      <c r="M4627" s="316"/>
    </row>
    <row r="4628" spans="2:13" hidden="1" outlineLevel="1">
      <c r="B4628" s="50"/>
      <c r="C4628" s="50"/>
      <c r="D4628" s="50"/>
      <c r="E4628" s="215"/>
      <c r="F4628" s="894">
        <v>43680</v>
      </c>
      <c r="G4628" s="760" t="s">
        <v>247</v>
      </c>
      <c r="H4628" s="635">
        <v>2063.5</v>
      </c>
      <c r="I4628" s="308"/>
      <c r="J4628" s="642"/>
      <c r="K4628" s="675"/>
      <c r="L4628" s="645"/>
      <c r="M4628" s="316"/>
    </row>
    <row r="4629" spans="2:13" hidden="1" outlineLevel="1">
      <c r="B4629" s="50"/>
      <c r="C4629" s="50"/>
      <c r="D4629" s="50"/>
      <c r="E4629" s="215"/>
      <c r="F4629" s="1469">
        <v>43678</v>
      </c>
      <c r="G4629" s="1494" t="s">
        <v>6028</v>
      </c>
      <c r="H4629" s="1495">
        <v>100</v>
      </c>
      <c r="I4629" s="308"/>
      <c r="J4629" s="642"/>
      <c r="K4629" s="675"/>
      <c r="L4629" s="645"/>
      <c r="M4629" s="316"/>
    </row>
    <row r="4630" spans="2:13" hidden="1" outlineLevel="1">
      <c r="B4630" s="50"/>
      <c r="C4630" s="50"/>
      <c r="D4630" s="50"/>
      <c r="E4630" s="2"/>
      <c r="F4630" s="1469">
        <v>43679</v>
      </c>
      <c r="G4630" s="1494" t="s">
        <v>11285</v>
      </c>
      <c r="H4630" s="1495">
        <v>1500</v>
      </c>
      <c r="I4630" s="308"/>
      <c r="J4630" s="642"/>
      <c r="K4630" s="675"/>
      <c r="L4630" s="645"/>
      <c r="M4630" s="316"/>
    </row>
    <row r="4631" spans="2:13" hidden="1" outlineLevel="1">
      <c r="B4631" s="50"/>
      <c r="C4631" s="50"/>
      <c r="D4631" s="50"/>
      <c r="E4631" s="1166"/>
      <c r="F4631" s="681">
        <v>43682</v>
      </c>
      <c r="G4631" s="682" t="s">
        <v>11293</v>
      </c>
      <c r="H4631" s="645">
        <v>600</v>
      </c>
      <c r="I4631" s="1883">
        <f>H4631*0.75%</f>
        <v>4.5</v>
      </c>
      <c r="J4631" s="642"/>
      <c r="K4631" s="675"/>
      <c r="L4631" s="645"/>
      <c r="M4631" s="316"/>
    </row>
    <row r="4632" spans="2:13" hidden="1" outlineLevel="1">
      <c r="B4632" s="50"/>
      <c r="C4632" s="50"/>
      <c r="D4632" s="50"/>
      <c r="E4632" s="205"/>
      <c r="F4632" s="681">
        <v>43682</v>
      </c>
      <c r="G4632" s="682" t="s">
        <v>11139</v>
      </c>
      <c r="H4632" s="645">
        <v>200</v>
      </c>
      <c r="I4632" s="1883">
        <f>H4632*0.75%</f>
        <v>1.5</v>
      </c>
      <c r="J4632" s="642"/>
      <c r="K4632" s="675"/>
      <c r="L4632" s="645"/>
      <c r="M4632" s="316"/>
    </row>
    <row r="4633" spans="2:13" ht="15.75" hidden="1" customHeight="1" outlineLevel="1">
      <c r="B4633" s="50"/>
      <c r="C4633" s="50"/>
      <c r="D4633" s="50"/>
      <c r="E4633" s="225"/>
      <c r="F4633" s="705">
        <v>43682</v>
      </c>
      <c r="G4633" s="783" t="s">
        <v>11292</v>
      </c>
      <c r="H4633" s="762">
        <v>152</v>
      </c>
      <c r="I4633" s="308"/>
      <c r="J4633" s="642"/>
      <c r="K4633" s="675"/>
      <c r="L4633" s="645"/>
      <c r="M4633" s="316"/>
    </row>
    <row r="4634" spans="2:13" ht="15.75" hidden="1" customHeight="1" outlineLevel="1">
      <c r="B4634" s="50"/>
      <c r="C4634" s="50"/>
      <c r="D4634" s="50"/>
      <c r="E4634" s="225"/>
      <c r="F4634" s="1983">
        <v>43686</v>
      </c>
      <c r="G4634" s="2006" t="s">
        <v>11303</v>
      </c>
      <c r="H4634" s="1776">
        <v>54.36</v>
      </c>
      <c r="I4634" s="308" t="s">
        <v>1016</v>
      </c>
      <c r="J4634" s="642"/>
      <c r="K4634" s="675"/>
      <c r="L4634" s="645"/>
      <c r="M4634" s="316"/>
    </row>
    <row r="4635" spans="2:13" ht="15.75" hidden="1" customHeight="1" outlineLevel="1">
      <c r="B4635" s="50"/>
      <c r="C4635" s="50"/>
      <c r="D4635" s="50"/>
      <c r="E4635" s="225"/>
      <c r="F4635" s="681">
        <v>43689</v>
      </c>
      <c r="G4635" s="682" t="s">
        <v>11293</v>
      </c>
      <c r="H4635" s="645">
        <v>600</v>
      </c>
      <c r="I4635" s="1883">
        <f>H4635*0.75%</f>
        <v>4.5</v>
      </c>
      <c r="J4635" s="642"/>
      <c r="K4635" s="675"/>
      <c r="L4635" s="645"/>
      <c r="M4635" s="316"/>
    </row>
    <row r="4636" spans="2:13" ht="15.75" hidden="1" customHeight="1" outlineLevel="1">
      <c r="B4636" s="50"/>
      <c r="C4636" s="50"/>
      <c r="D4636" s="50"/>
      <c r="E4636" s="225"/>
      <c r="F4636" s="689">
        <v>43690</v>
      </c>
      <c r="G4636" s="785" t="s">
        <v>11313</v>
      </c>
      <c r="H4636" s="540">
        <v>1845.69</v>
      </c>
      <c r="I4636" s="1707"/>
      <c r="J4636" s="642"/>
      <c r="K4636" s="675"/>
      <c r="L4636" s="645"/>
      <c r="M4636" s="316"/>
    </row>
    <row r="4637" spans="2:13" ht="15.75" hidden="1" customHeight="1" outlineLevel="1">
      <c r="B4637" s="50"/>
      <c r="C4637" s="50"/>
      <c r="D4637" s="50"/>
      <c r="E4637" s="225"/>
      <c r="F4637" s="689">
        <v>43690</v>
      </c>
      <c r="G4637" s="785" t="s">
        <v>11313</v>
      </c>
      <c r="H4637" s="540">
        <v>1358</v>
      </c>
      <c r="I4637" s="308"/>
      <c r="J4637" s="642"/>
      <c r="K4637" s="675"/>
      <c r="L4637" s="645"/>
      <c r="M4637" s="316"/>
    </row>
    <row r="4638" spans="2:13" ht="15" hidden="1" customHeight="1" outlineLevel="1">
      <c r="B4638" s="50"/>
      <c r="C4638" s="50"/>
      <c r="D4638" s="50"/>
      <c r="E4638" s="225"/>
      <c r="F4638" s="897">
        <v>43690</v>
      </c>
      <c r="G4638" s="782" t="s">
        <v>11312</v>
      </c>
      <c r="H4638" s="690">
        <v>414</v>
      </c>
      <c r="I4638" s="308"/>
      <c r="J4638" s="642"/>
      <c r="K4638" s="675"/>
      <c r="L4638" s="645"/>
      <c r="M4638" s="316"/>
    </row>
    <row r="4639" spans="2:13" hidden="1" outlineLevel="1">
      <c r="B4639" s="50"/>
      <c r="C4639" s="50"/>
      <c r="D4639" s="50"/>
      <c r="E4639" s="225"/>
      <c r="F4639" s="897">
        <v>43690</v>
      </c>
      <c r="G4639" s="782" t="s">
        <v>11312</v>
      </c>
      <c r="H4639" s="690">
        <v>384</v>
      </c>
      <c r="I4639" s="2"/>
      <c r="J4639" s="1043"/>
      <c r="K4639" s="1044"/>
      <c r="L4639" s="1045"/>
      <c r="M4639" s="899"/>
    </row>
    <row r="4640" spans="2:13" hidden="1" outlineLevel="1">
      <c r="B4640" s="50"/>
      <c r="C4640" s="50"/>
      <c r="D4640" s="50"/>
      <c r="E4640" s="225"/>
      <c r="F4640" s="2015">
        <v>43692</v>
      </c>
      <c r="G4640" s="682" t="s">
        <v>11306</v>
      </c>
      <c r="H4640" s="645">
        <v>750</v>
      </c>
      <c r="I4640" s="1883">
        <f>H4640*0.75%</f>
        <v>5.625</v>
      </c>
      <c r="J4640" s="642"/>
      <c r="K4640" s="675"/>
      <c r="L4640" s="645"/>
      <c r="M4640" s="316"/>
    </row>
    <row r="4641" spans="2:15" hidden="1" outlineLevel="1">
      <c r="B4641" s="50"/>
      <c r="C4641" s="50"/>
      <c r="D4641" s="50"/>
      <c r="E4641" s="225"/>
      <c r="F4641" s="897">
        <v>43692</v>
      </c>
      <c r="G4641" s="782" t="s">
        <v>11304</v>
      </c>
      <c r="H4641" s="690">
        <v>294</v>
      </c>
      <c r="I4641" s="2"/>
      <c r="J4641" s="642"/>
      <c r="K4641" s="675"/>
      <c r="L4641" s="645"/>
      <c r="M4641" s="316"/>
    </row>
    <row r="4642" spans="2:15" hidden="1" outlineLevel="1">
      <c r="B4642" s="50"/>
      <c r="C4642" s="50"/>
      <c r="D4642" s="50"/>
      <c r="E4642" s="225"/>
      <c r="F4642" s="897">
        <v>43692</v>
      </c>
      <c r="G4642" s="782" t="s">
        <v>11304</v>
      </c>
      <c r="H4642" s="690">
        <v>793</v>
      </c>
      <c r="I4642" s="1707"/>
      <c r="J4642" s="642"/>
      <c r="K4642" s="675"/>
      <c r="L4642" s="645"/>
      <c r="M4642" s="316"/>
    </row>
    <row r="4643" spans="2:15" hidden="1" outlineLevel="1">
      <c r="B4643" s="50"/>
      <c r="C4643" s="50"/>
      <c r="D4643" s="50"/>
      <c r="E4643" s="225"/>
      <c r="F4643" s="894">
        <v>43695</v>
      </c>
      <c r="G4643" s="760" t="s">
        <v>11324</v>
      </c>
      <c r="H4643" s="634">
        <v>951.99</v>
      </c>
      <c r="I4643" s="2"/>
      <c r="J4643" s="642"/>
      <c r="K4643" s="675"/>
      <c r="L4643" s="645"/>
      <c r="M4643" s="316"/>
    </row>
    <row r="4644" spans="2:15" hidden="1" outlineLevel="1">
      <c r="B4644" s="50"/>
      <c r="C4644" s="50"/>
      <c r="D4644" s="50"/>
      <c r="E4644" s="225"/>
      <c r="F4644" s="681">
        <v>43696</v>
      </c>
      <c r="G4644" s="682" t="s">
        <v>10336</v>
      </c>
      <c r="H4644" s="645">
        <v>600</v>
      </c>
      <c r="I4644" s="1707">
        <f>H4644*0.75%</f>
        <v>4.5</v>
      </c>
      <c r="J4644" s="642"/>
      <c r="K4644" s="675"/>
      <c r="L4644" s="645"/>
      <c r="M4644" s="316"/>
    </row>
    <row r="4645" spans="2:15" hidden="1" outlineLevel="1">
      <c r="B4645" s="50"/>
      <c r="C4645" s="50"/>
      <c r="D4645" s="50"/>
      <c r="E4645" s="225"/>
      <c r="F4645" s="897">
        <v>43697</v>
      </c>
      <c r="G4645" s="782" t="s">
        <v>8925</v>
      </c>
      <c r="H4645" s="690">
        <v>495</v>
      </c>
      <c r="I4645" s="1707"/>
      <c r="J4645" s="642"/>
      <c r="K4645" s="675"/>
      <c r="L4645" s="645"/>
      <c r="M4645" s="316"/>
    </row>
    <row r="4646" spans="2:15" hidden="1" outlineLevel="1">
      <c r="B4646" s="50"/>
      <c r="C4646" s="50"/>
      <c r="D4646" s="50"/>
      <c r="E4646" s="225"/>
      <c r="F4646" s="705">
        <v>43698</v>
      </c>
      <c r="G4646" s="783" t="s">
        <v>11243</v>
      </c>
      <c r="H4646" s="762">
        <v>206</v>
      </c>
      <c r="I4646" s="1707"/>
      <c r="J4646" s="642"/>
      <c r="K4646" s="675"/>
      <c r="L4646" s="645"/>
      <c r="M4646" s="316"/>
    </row>
    <row r="4647" spans="2:15" hidden="1" outlineLevel="1">
      <c r="B4647" s="50"/>
      <c r="C4647" s="50"/>
      <c r="D4647" s="50"/>
      <c r="E4647" s="225"/>
      <c r="F4647" s="1261">
        <v>43700</v>
      </c>
      <c r="G4647" s="1435" t="s">
        <v>11344</v>
      </c>
      <c r="H4647" s="1263">
        <v>4084</v>
      </c>
      <c r="I4647" s="1707"/>
      <c r="J4647" s="642"/>
      <c r="K4647" s="675"/>
      <c r="L4647" s="645"/>
      <c r="M4647" s="316"/>
    </row>
    <row r="4648" spans="2:15" ht="15" hidden="1" customHeight="1" outlineLevel="1">
      <c r="B4648" s="50"/>
      <c r="C4648" s="50"/>
      <c r="D4648" s="50"/>
      <c r="F4648" s="1261">
        <v>43700</v>
      </c>
      <c r="G4648" s="760" t="s">
        <v>11240</v>
      </c>
      <c r="H4648" s="635">
        <v>91.34</v>
      </c>
      <c r="I4648" s="2"/>
      <c r="J4648" s="628"/>
      <c r="K4648" s="628"/>
      <c r="L4648" s="628"/>
      <c r="M4648" s="628"/>
    </row>
    <row r="4649" spans="2:15" ht="15" hidden="1" customHeight="1" outlineLevel="1">
      <c r="B4649" s="50"/>
      <c r="C4649" s="50"/>
      <c r="D4649" s="50"/>
      <c r="F4649" s="1261">
        <v>43700</v>
      </c>
      <c r="G4649" s="760" t="s">
        <v>10099</v>
      </c>
      <c r="H4649" s="635">
        <v>91.34</v>
      </c>
      <c r="I4649" s="2"/>
      <c r="J4649" s="628"/>
      <c r="K4649" s="628"/>
      <c r="L4649" s="628"/>
      <c r="M4649" s="628"/>
    </row>
    <row r="4650" spans="2:15" ht="15" hidden="1" customHeight="1" outlineLevel="1">
      <c r="B4650" s="50"/>
      <c r="C4650" s="50"/>
      <c r="D4650" s="50"/>
      <c r="F4650" s="285"/>
      <c r="G4650" s="787"/>
      <c r="H4650" s="1020"/>
      <c r="I4650" s="2"/>
      <c r="J4650" s="628"/>
      <c r="K4650" s="628"/>
      <c r="L4650" s="628"/>
      <c r="M4650" s="628"/>
    </row>
    <row r="4651" spans="2:15" ht="15" hidden="1" customHeight="1" outlineLevel="1">
      <c r="B4651" s="83"/>
      <c r="C4651" s="83" t="s">
        <v>195</v>
      </c>
      <c r="D4651" s="84">
        <f>SUM(D4617:D4639)</f>
        <v>600</v>
      </c>
      <c r="F4651" s="311"/>
      <c r="G4651" s="538" t="s">
        <v>195</v>
      </c>
      <c r="H4651" s="578">
        <f>SUM(H4617:H4650)</f>
        <v>21952.890000000003</v>
      </c>
      <c r="I4651" s="2"/>
      <c r="J4651" s="1092"/>
      <c r="K4651" s="1092" t="s">
        <v>195</v>
      </c>
      <c r="L4651" s="539">
        <f>SUM(L4618:L4639)</f>
        <v>21952.89</v>
      </c>
      <c r="M4651" s="349">
        <f>SUM(M4618:M4639)</f>
        <v>0</v>
      </c>
    </row>
    <row r="4652" spans="2:15" ht="15" hidden="1" customHeight="1" outlineLevel="1">
      <c r="I4652" s="2"/>
    </row>
    <row r="4653" spans="2:15" ht="15.75" hidden="1" customHeight="1" outlineLevel="1" thickBot="1">
      <c r="B4653" s="97" t="s">
        <v>11198</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27">
        <f>E4596</f>
        <v>1086</v>
      </c>
      <c r="C4655" s="227">
        <v>223</v>
      </c>
      <c r="D4655" s="227">
        <f>D4651</f>
        <v>600</v>
      </c>
      <c r="E4655" s="227">
        <f>B4655+C4655-D4655</f>
        <v>709</v>
      </c>
      <c r="H4655" s="13"/>
      <c r="I4655" s="13"/>
      <c r="L4655" s="13"/>
    </row>
    <row r="4656" spans="2:15" ht="15" hidden="1" customHeight="1" outlineLevel="1">
      <c r="G4656" s="630" t="s">
        <v>4080</v>
      </c>
      <c r="H4656" s="1698">
        <f>H4617+H4623+H4624+H4629+H4630</f>
        <v>2655.64</v>
      </c>
      <c r="L4656" s="2"/>
      <c r="M4656" s="2"/>
    </row>
    <row r="4657" spans="2:13" ht="15" hidden="1" customHeight="1" outlineLevel="1">
      <c r="G4657" s="300" t="s">
        <v>7263</v>
      </c>
      <c r="H4657" s="1699">
        <v>0</v>
      </c>
      <c r="L4657" s="2"/>
      <c r="M4657" s="2"/>
    </row>
    <row r="4658" spans="2:13" ht="15" hidden="1" customHeight="1" outlineLevel="1">
      <c r="E4658" s="13"/>
      <c r="G4658" s="300" t="s">
        <v>4081</v>
      </c>
      <c r="H4658" s="1699">
        <f>H4628+H4643</f>
        <v>3015.49</v>
      </c>
    </row>
    <row r="4659" spans="2:13" ht="15" hidden="1" customHeight="1" outlineLevel="1">
      <c r="G4659" s="696" t="s">
        <v>3905</v>
      </c>
      <c r="H4659" s="1700">
        <v>0</v>
      </c>
      <c r="L4659" s="2"/>
    </row>
    <row r="4660" spans="2:13" ht="15" hidden="1" customHeight="1" outlineLevel="1">
      <c r="G4660" s="1205" t="s">
        <v>18</v>
      </c>
      <c r="H4660" s="1701">
        <v>0</v>
      </c>
      <c r="L4660" s="2"/>
    </row>
    <row r="4661" spans="2:13" ht="15" hidden="1" customHeight="1" outlineLevel="1">
      <c r="B4661" s="200"/>
      <c r="G4661" s="978" t="s">
        <v>5497</v>
      </c>
      <c r="H4661" s="1702">
        <v>0</v>
      </c>
    </row>
    <row r="4662" spans="2:13" ht="15" hidden="1" customHeight="1" outlineLevel="1">
      <c r="G4662" s="640" t="s">
        <v>132</v>
      </c>
      <c r="H4662" s="1703">
        <f>H4631+H4632+H4635+H4640+H4644</f>
        <v>2750</v>
      </c>
    </row>
    <row r="4663" spans="2:13" ht="15" hidden="1" customHeight="1" outlineLevel="1">
      <c r="G4663" s="204" t="s">
        <v>4287</v>
      </c>
      <c r="H4663" s="1704">
        <f>H4636+H4637</f>
        <v>3203.69</v>
      </c>
    </row>
    <row r="4664" spans="2:13" ht="15" hidden="1" customHeight="1" outlineLevel="1">
      <c r="G4664" s="659" t="s">
        <v>48</v>
      </c>
      <c r="H4664" s="1705">
        <f>H4618+H4619+H4620+H4633+H4646</f>
        <v>1493.5</v>
      </c>
      <c r="I4664" s="2"/>
    </row>
    <row r="4665" spans="2:13" ht="15" hidden="1" customHeight="1" outlineLevel="1">
      <c r="G4665" s="236" t="s">
        <v>2625</v>
      </c>
      <c r="H4665" s="1706">
        <f>H4625+H4634</f>
        <v>589.89</v>
      </c>
      <c r="I4665" s="2"/>
    </row>
    <row r="4666" spans="2:13" ht="15" hidden="1" customHeight="1" outlineLevel="1">
      <c r="G4666" s="182" t="s">
        <v>4424</v>
      </c>
      <c r="H4666" s="1707">
        <f>H4621+H4622+H4626+H4627+H4638+H4639+H4641+H4642+H4645</f>
        <v>3978</v>
      </c>
      <c r="I4666" s="2"/>
    </row>
    <row r="4667" spans="2:13" ht="15" hidden="1" customHeight="1" outlineLevel="1">
      <c r="G4667" s="1068" t="s">
        <v>5935</v>
      </c>
      <c r="H4667" s="1707">
        <f>H4648+H4649</f>
        <v>182.68</v>
      </c>
      <c r="I4667" s="2"/>
    </row>
    <row r="4668" spans="2:13" ht="15" hidden="1" customHeight="1" outlineLevel="1">
      <c r="G4668" s="1068" t="s">
        <v>9583</v>
      </c>
      <c r="H4668" s="1707">
        <v>0</v>
      </c>
      <c r="I4668" s="2"/>
    </row>
    <row r="4669" spans="2:13" ht="15" hidden="1" customHeight="1" outlineLevel="1">
      <c r="G4669" s="1068" t="s">
        <v>11241</v>
      </c>
      <c r="H4669" s="1707">
        <f>H4647</f>
        <v>4084</v>
      </c>
      <c r="I4669" s="2"/>
    </row>
    <row r="4670" spans="2:13" ht="15" hidden="1" customHeight="1" outlineLevel="1">
      <c r="G4670" s="654" t="s">
        <v>5126</v>
      </c>
      <c r="H4670" s="1708">
        <v>0</v>
      </c>
    </row>
    <row r="4671" spans="2:13" ht="15" hidden="1" customHeight="1" outlineLevel="1">
      <c r="G4671" s="1814" t="s">
        <v>1211</v>
      </c>
      <c r="H4671" s="1815">
        <v>0</v>
      </c>
    </row>
    <row r="4672" spans="2:13" ht="15" hidden="1" customHeight="1" outlineLevel="1">
      <c r="H4672" s="2">
        <f>SUM(H4656:H4671)</f>
        <v>21952.89</v>
      </c>
      <c r="I4672" s="2"/>
      <c r="J4672" s="13"/>
    </row>
    <row r="4673" spans="2:16" collapsed="1"/>
    <row r="4674" spans="2:16">
      <c r="B4674" s="2475" t="s">
        <v>11342</v>
      </c>
      <c r="C4674" s="2475"/>
      <c r="D4674" s="2475"/>
      <c r="E4674" s="2475"/>
      <c r="F4674" s="2475"/>
      <c r="G4674" s="2475"/>
      <c r="H4674" s="2475"/>
      <c r="I4674" s="2475"/>
      <c r="J4674" s="2475"/>
      <c r="K4674" s="2475"/>
      <c r="L4674" s="2475"/>
      <c r="M4674" s="2475"/>
    </row>
    <row r="4675" spans="2:16" ht="15" hidden="1" customHeight="1" outlineLevel="1">
      <c r="B4675" s="268" t="s">
        <v>115</v>
      </c>
      <c r="C4675" s="997" t="s">
        <v>2650</v>
      </c>
      <c r="D4675" s="268" t="s">
        <v>2651</v>
      </c>
      <c r="F4675" s="2476" t="s">
        <v>1007</v>
      </c>
      <c r="G4675" s="2476"/>
      <c r="H4675" s="2476"/>
      <c r="J4675" s="2474" t="s">
        <v>1026</v>
      </c>
      <c r="K4675" s="2474"/>
      <c r="L4675" s="2474"/>
      <c r="M4675" s="105"/>
    </row>
    <row r="4676" spans="2:16" ht="15" hidden="1" customHeight="1" outlineLevel="1">
      <c r="B4676" s="2003"/>
      <c r="C4676" s="2004"/>
      <c r="D4676" s="2005"/>
      <c r="E4676" s="1707"/>
      <c r="F4676" s="897">
        <v>43699</v>
      </c>
      <c r="G4676" s="782" t="s">
        <v>11326</v>
      </c>
      <c r="H4676" s="2032">
        <v>546</v>
      </c>
      <c r="I4676" s="2"/>
      <c r="J4676" s="627" t="s">
        <v>115</v>
      </c>
      <c r="K4676" s="104" t="s">
        <v>116</v>
      </c>
      <c r="L4676" s="899" t="s">
        <v>4</v>
      </c>
      <c r="M4676" s="105"/>
      <c r="N4676" s="842"/>
      <c r="O4676" s="2012"/>
      <c r="P4676" s="2012"/>
    </row>
    <row r="4677" spans="2:16" ht="15" hidden="1" customHeight="1" outlineLevel="1">
      <c r="B4677" s="681"/>
      <c r="C4677" s="682"/>
      <c r="D4677" s="1071"/>
      <c r="E4677" s="1707"/>
      <c r="F4677" s="1019">
        <v>43705</v>
      </c>
      <c r="G4677" s="787" t="s">
        <v>11350</v>
      </c>
      <c r="H4677" s="1020">
        <v>385</v>
      </c>
      <c r="I4677" s="2"/>
      <c r="J4677" s="897"/>
      <c r="K4677" s="785"/>
      <c r="L4677" s="540"/>
      <c r="M4677" s="316"/>
      <c r="N4677" s="86"/>
    </row>
    <row r="4678" spans="2:16" ht="15" hidden="1" customHeight="1" outlineLevel="1">
      <c r="B4678" s="681"/>
      <c r="C4678" s="682"/>
      <c r="D4678" s="50"/>
      <c r="F4678" s="894">
        <v>43705</v>
      </c>
      <c r="G4678" s="760" t="s">
        <v>247</v>
      </c>
      <c r="H4678" s="635">
        <v>103.5</v>
      </c>
      <c r="I4678" s="2"/>
      <c r="J4678" s="689">
        <v>43711</v>
      </c>
      <c r="K4678" s="378" t="s">
        <v>4130</v>
      </c>
      <c r="L4678" s="765">
        <v>78476</v>
      </c>
      <c r="M4678" s="316"/>
      <c r="N4678" s="86"/>
    </row>
    <row r="4679" spans="2:16" ht="15" hidden="1" customHeight="1" outlineLevel="1">
      <c r="B4679" s="50"/>
      <c r="C4679" s="50"/>
      <c r="D4679" s="50"/>
      <c r="F4679" s="681">
        <v>43706</v>
      </c>
      <c r="G4679" s="682" t="s">
        <v>10336</v>
      </c>
      <c r="H4679" s="645">
        <v>750</v>
      </c>
      <c r="I4679" s="1883">
        <f>H4679*0.75%</f>
        <v>5.625</v>
      </c>
      <c r="J4679" s="689">
        <v>43714</v>
      </c>
      <c r="K4679" s="378" t="s">
        <v>11422</v>
      </c>
      <c r="L4679" s="765">
        <v>44</v>
      </c>
      <c r="M4679" s="316"/>
      <c r="N4679" s="86"/>
    </row>
    <row r="4680" spans="2:16" ht="15" hidden="1" customHeight="1" outlineLevel="1">
      <c r="B4680" s="50"/>
      <c r="C4680" s="50"/>
      <c r="D4680" s="50"/>
      <c r="F4680" s="681">
        <v>43707</v>
      </c>
      <c r="G4680" s="682" t="s">
        <v>11364</v>
      </c>
      <c r="H4680" s="645">
        <v>1200</v>
      </c>
      <c r="I4680" s="1883">
        <f>H4680*0.75%</f>
        <v>9</v>
      </c>
      <c r="J4680" s="689">
        <v>43719</v>
      </c>
      <c r="K4680" s="785" t="s">
        <v>7952</v>
      </c>
      <c r="L4680" s="765">
        <v>5.63</v>
      </c>
      <c r="M4680" s="316"/>
      <c r="N4680" s="86"/>
    </row>
    <row r="4681" spans="2:16" hidden="1" outlineLevel="1">
      <c r="B4681" s="50"/>
      <c r="C4681" s="50"/>
      <c r="D4681" s="50"/>
      <c r="F4681" s="681">
        <v>43708</v>
      </c>
      <c r="G4681" s="682" t="s">
        <v>8469</v>
      </c>
      <c r="H4681" s="645">
        <v>1700.6</v>
      </c>
      <c r="I4681" s="1883">
        <f>H4681*0.75%</f>
        <v>12.754499999999998</v>
      </c>
      <c r="J4681" s="689">
        <v>43720</v>
      </c>
      <c r="K4681" s="785" t="s">
        <v>7952</v>
      </c>
      <c r="L4681" s="765">
        <v>5.63</v>
      </c>
      <c r="M4681" s="316"/>
      <c r="N4681" s="86"/>
    </row>
    <row r="4682" spans="2:16" hidden="1" outlineLevel="1">
      <c r="B4682" s="50"/>
      <c r="C4682" s="50"/>
      <c r="D4682" s="50"/>
      <c r="F4682" s="689">
        <v>43708</v>
      </c>
      <c r="G4682" s="785" t="s">
        <v>11404</v>
      </c>
      <c r="H4682" s="2057">
        <v>804</v>
      </c>
      <c r="I4682" s="308"/>
      <c r="J4682" s="689">
        <v>43724</v>
      </c>
      <c r="K4682" s="785" t="s">
        <v>7952</v>
      </c>
      <c r="L4682" s="765">
        <v>4.5</v>
      </c>
      <c r="M4682" s="316"/>
    </row>
    <row r="4683" spans="2:16" hidden="1" outlineLevel="1">
      <c r="B4683" s="50"/>
      <c r="C4683" s="50"/>
      <c r="D4683" s="50"/>
      <c r="F4683" s="689">
        <v>43708</v>
      </c>
      <c r="G4683" s="785" t="s">
        <v>11403</v>
      </c>
      <c r="H4683" s="2057">
        <v>703.5</v>
      </c>
      <c r="I4683" s="308"/>
      <c r="J4683" s="689">
        <v>43727</v>
      </c>
      <c r="K4683" s="785" t="s">
        <v>7952</v>
      </c>
      <c r="L4683" s="765">
        <v>1.5</v>
      </c>
      <c r="M4683" s="316"/>
    </row>
    <row r="4684" spans="2:16" hidden="1" outlineLevel="1">
      <c r="B4684" s="50"/>
      <c r="C4684" s="50"/>
      <c r="D4684" s="50"/>
      <c r="E4684" s="205"/>
      <c r="F4684" s="685">
        <v>43709</v>
      </c>
      <c r="G4684" s="686" t="s">
        <v>11365</v>
      </c>
      <c r="H4684" s="2058">
        <v>349</v>
      </c>
      <c r="I4684" s="1707"/>
      <c r="J4684" s="689">
        <v>43727</v>
      </c>
      <c r="K4684" s="785" t="s">
        <v>7952</v>
      </c>
      <c r="L4684" s="765">
        <v>4.5</v>
      </c>
      <c r="M4684" s="316"/>
    </row>
    <row r="4685" spans="2:16" hidden="1" outlineLevel="1">
      <c r="B4685" s="50"/>
      <c r="C4685" s="50"/>
      <c r="D4685" s="50"/>
      <c r="E4685" s="215"/>
      <c r="F4685" s="897">
        <v>43710</v>
      </c>
      <c r="G4685" s="782" t="s">
        <v>10756</v>
      </c>
      <c r="H4685" s="2032">
        <v>220</v>
      </c>
      <c r="I4685" s="1707"/>
      <c r="J4685" s="689">
        <v>43728</v>
      </c>
      <c r="K4685" s="785" t="s">
        <v>7952</v>
      </c>
      <c r="L4685" s="765">
        <v>4.5</v>
      </c>
      <c r="M4685" s="316"/>
    </row>
    <row r="4686" spans="2:16" hidden="1" outlineLevel="1">
      <c r="B4686" s="50"/>
      <c r="C4686" s="50"/>
      <c r="D4686" s="50"/>
      <c r="E4686" s="215"/>
      <c r="F4686" s="897">
        <v>43710</v>
      </c>
      <c r="G4686" s="782" t="s">
        <v>10756</v>
      </c>
      <c r="H4686" s="690">
        <v>163</v>
      </c>
      <c r="I4686" s="1707"/>
      <c r="J4686" s="689">
        <v>43729</v>
      </c>
      <c r="K4686" s="785" t="s">
        <v>7952</v>
      </c>
      <c r="L4686" s="765">
        <v>5.63</v>
      </c>
      <c r="M4686" s="316"/>
    </row>
    <row r="4687" spans="2:16" ht="30" hidden="1" outlineLevel="1">
      <c r="B4687" s="50"/>
      <c r="C4687" s="50"/>
      <c r="D4687" s="50"/>
      <c r="E4687" s="215"/>
      <c r="F4687" s="894">
        <v>43711</v>
      </c>
      <c r="G4687" s="760" t="s">
        <v>11405</v>
      </c>
      <c r="H4687" s="635">
        <v>292</v>
      </c>
      <c r="I4687" s="1707"/>
      <c r="J4687" s="1964">
        <v>43741</v>
      </c>
      <c r="K4687" s="1965" t="s">
        <v>11508</v>
      </c>
      <c r="L4687" s="1966">
        <v>23017.06</v>
      </c>
      <c r="M4687" s="316"/>
    </row>
    <row r="4688" spans="2:16" hidden="1" outlineLevel="1">
      <c r="B4688" s="50"/>
      <c r="C4688" s="50"/>
      <c r="D4688" s="50"/>
      <c r="E4688" s="215"/>
      <c r="F4688" s="894">
        <v>43711</v>
      </c>
      <c r="G4688" s="760" t="s">
        <v>11406</v>
      </c>
      <c r="H4688" s="2034">
        <v>78131.08</v>
      </c>
      <c r="I4688" s="1707"/>
      <c r="J4688" s="642"/>
      <c r="K4688" s="675"/>
      <c r="L4688" s="645"/>
      <c r="M4688" s="316"/>
    </row>
    <row r="4689" spans="2:13" hidden="1" outlineLevel="1">
      <c r="B4689" s="50"/>
      <c r="C4689" s="50"/>
      <c r="D4689" s="50"/>
      <c r="E4689" s="2"/>
      <c r="F4689" s="897">
        <v>43713</v>
      </c>
      <c r="G4689" s="782" t="s">
        <v>11417</v>
      </c>
      <c r="H4689" s="2032">
        <v>614</v>
      </c>
      <c r="I4689" s="1707"/>
      <c r="J4689" s="642"/>
      <c r="K4689" s="675"/>
      <c r="L4689" s="645"/>
      <c r="M4689" s="316"/>
    </row>
    <row r="4690" spans="2:13" hidden="1" outlineLevel="1">
      <c r="B4690" s="50"/>
      <c r="C4690" s="50"/>
      <c r="D4690" s="50"/>
      <c r="E4690" s="1166"/>
      <c r="F4690" s="685">
        <v>43715</v>
      </c>
      <c r="G4690" s="686" t="s">
        <v>11423</v>
      </c>
      <c r="H4690" s="2058">
        <v>550</v>
      </c>
      <c r="I4690" s="1707"/>
      <c r="J4690" s="642"/>
      <c r="K4690" s="675"/>
      <c r="L4690" s="645"/>
      <c r="M4690" s="316"/>
    </row>
    <row r="4691" spans="2:13" hidden="1" outlineLevel="1">
      <c r="B4691" s="50"/>
      <c r="C4691" s="50"/>
      <c r="D4691" s="50"/>
      <c r="E4691" s="205"/>
      <c r="F4691" s="1019">
        <v>43715</v>
      </c>
      <c r="G4691" s="787" t="s">
        <v>11350</v>
      </c>
      <c r="H4691" s="1020">
        <v>1330</v>
      </c>
      <c r="I4691" s="1707"/>
      <c r="J4691" s="642"/>
      <c r="K4691" s="675"/>
      <c r="L4691" s="645"/>
      <c r="M4691" s="316"/>
    </row>
    <row r="4692" spans="2:13" ht="15.75" hidden="1" customHeight="1" outlineLevel="1">
      <c r="B4692" s="50"/>
      <c r="C4692" s="50"/>
      <c r="D4692" s="50"/>
      <c r="E4692" s="225"/>
      <c r="F4692" s="894">
        <v>43715</v>
      </c>
      <c r="G4692" s="760" t="s">
        <v>11424</v>
      </c>
      <c r="H4692" s="635">
        <v>285</v>
      </c>
      <c r="I4692" s="1707"/>
      <c r="J4692" s="642"/>
      <c r="K4692" s="675"/>
      <c r="L4692" s="645"/>
      <c r="M4692" s="316"/>
    </row>
    <row r="4693" spans="2:13" ht="15.75" hidden="1" customHeight="1" outlineLevel="1">
      <c r="B4693" s="50"/>
      <c r="C4693" s="50"/>
      <c r="D4693" s="50"/>
      <c r="E4693" s="225"/>
      <c r="F4693" s="894">
        <v>43715</v>
      </c>
      <c r="G4693" s="760" t="s">
        <v>247</v>
      </c>
      <c r="H4693" s="635">
        <v>2132</v>
      </c>
      <c r="I4693" s="308"/>
      <c r="J4693" s="642"/>
      <c r="K4693" s="675"/>
      <c r="L4693" s="645"/>
      <c r="M4693" s="316"/>
    </row>
    <row r="4694" spans="2:13" ht="15.75" hidden="1" customHeight="1" outlineLevel="1">
      <c r="B4694" s="50"/>
      <c r="C4694" s="50"/>
      <c r="D4694" s="50"/>
      <c r="E4694" s="225"/>
      <c r="F4694" s="894">
        <v>43716</v>
      </c>
      <c r="G4694" s="760" t="s">
        <v>11425</v>
      </c>
      <c r="H4694" s="635">
        <v>505</v>
      </c>
      <c r="I4694" s="1707"/>
      <c r="J4694" s="642"/>
      <c r="K4694" s="675"/>
      <c r="L4694" s="645"/>
      <c r="M4694" s="316"/>
    </row>
    <row r="4695" spans="2:13" ht="15.75" hidden="1" customHeight="1" outlineLevel="1">
      <c r="B4695" s="50"/>
      <c r="C4695" s="50"/>
      <c r="D4695" s="50"/>
      <c r="E4695" s="225"/>
      <c r="F4695" s="681">
        <v>43717</v>
      </c>
      <c r="G4695" s="682" t="s">
        <v>11426</v>
      </c>
      <c r="H4695" s="645">
        <v>750</v>
      </c>
      <c r="I4695" s="1707">
        <f>H4695*0.75%</f>
        <v>5.625</v>
      </c>
      <c r="J4695" s="642"/>
      <c r="K4695" s="675"/>
      <c r="L4695" s="645"/>
      <c r="M4695" s="316"/>
    </row>
    <row r="4696" spans="2:13" ht="15.75" hidden="1" customHeight="1" outlineLevel="1">
      <c r="B4696" s="50"/>
      <c r="C4696" s="50"/>
      <c r="D4696" s="50"/>
      <c r="E4696" s="225"/>
      <c r="F4696" s="689">
        <v>43717</v>
      </c>
      <c r="G4696" s="785" t="s">
        <v>11428</v>
      </c>
      <c r="H4696" s="2057">
        <v>603</v>
      </c>
      <c r="I4696" s="308"/>
      <c r="J4696" s="642"/>
      <c r="K4696" s="675"/>
      <c r="L4696" s="645"/>
      <c r="M4696" s="316"/>
    </row>
    <row r="4697" spans="2:13" ht="15" hidden="1" customHeight="1" outlineLevel="1">
      <c r="B4697" s="50"/>
      <c r="C4697" s="50"/>
      <c r="D4697" s="50"/>
      <c r="E4697" s="225"/>
      <c r="F4697" s="1261">
        <v>43717</v>
      </c>
      <c r="G4697" s="1262" t="s">
        <v>10517</v>
      </c>
      <c r="H4697" s="1263">
        <v>1071</v>
      </c>
      <c r="I4697" s="308"/>
      <c r="J4697" s="642"/>
      <c r="K4697" s="675"/>
      <c r="L4697" s="645"/>
      <c r="M4697" s="316"/>
    </row>
    <row r="4698" spans="2:13" hidden="1" outlineLevel="1">
      <c r="B4698" s="50"/>
      <c r="C4698" s="50"/>
      <c r="D4698" s="50"/>
      <c r="E4698" s="225"/>
      <c r="F4698" s="897">
        <v>43719</v>
      </c>
      <c r="G4698" s="782" t="s">
        <v>11446</v>
      </c>
      <c r="H4698" s="2032">
        <v>393</v>
      </c>
      <c r="I4698" s="2"/>
      <c r="J4698" s="1043"/>
      <c r="K4698" s="1044"/>
      <c r="L4698" s="1045"/>
      <c r="M4698" s="899"/>
    </row>
    <row r="4699" spans="2:13" hidden="1" outlineLevel="1">
      <c r="B4699" s="50"/>
      <c r="C4699" s="50"/>
      <c r="D4699" s="50"/>
      <c r="E4699" s="225"/>
      <c r="F4699" s="894">
        <v>43719</v>
      </c>
      <c r="G4699" s="760" t="s">
        <v>6675</v>
      </c>
      <c r="H4699" s="635">
        <v>1000</v>
      </c>
      <c r="I4699" s="1707"/>
      <c r="J4699" s="642"/>
      <c r="K4699" s="675"/>
      <c r="L4699" s="645"/>
      <c r="M4699" s="316"/>
    </row>
    <row r="4700" spans="2:13" hidden="1" outlineLevel="1">
      <c r="B4700" s="50"/>
      <c r="C4700" s="50"/>
      <c r="D4700" s="50"/>
      <c r="E4700" s="225"/>
      <c r="F4700" s="894">
        <v>43719</v>
      </c>
      <c r="G4700" s="760" t="s">
        <v>8031</v>
      </c>
      <c r="H4700" s="635">
        <v>639</v>
      </c>
      <c r="I4700" s="2"/>
      <c r="J4700" s="642"/>
      <c r="K4700" s="675"/>
      <c r="L4700" s="645"/>
      <c r="M4700" s="316"/>
    </row>
    <row r="4701" spans="2:13" hidden="1" outlineLevel="1">
      <c r="B4701" s="50"/>
      <c r="C4701" s="50"/>
      <c r="D4701" s="50"/>
      <c r="E4701" s="225"/>
      <c r="F4701" s="689">
        <v>43719</v>
      </c>
      <c r="G4701" s="785" t="s">
        <v>11404</v>
      </c>
      <c r="H4701" s="2057">
        <v>100.5</v>
      </c>
      <c r="I4701" s="1707"/>
      <c r="J4701" s="642"/>
      <c r="K4701" s="675"/>
      <c r="L4701" s="645"/>
      <c r="M4701" s="316"/>
    </row>
    <row r="4702" spans="2:13" hidden="1" outlineLevel="1">
      <c r="B4702" s="50"/>
      <c r="C4702" s="50"/>
      <c r="D4702" s="50"/>
      <c r="E4702" s="225"/>
      <c r="F4702" s="685">
        <v>43721</v>
      </c>
      <c r="G4702" s="686" t="s">
        <v>8992</v>
      </c>
      <c r="H4702" s="2052">
        <v>349</v>
      </c>
      <c r="I4702" s="2"/>
      <c r="J4702" s="642"/>
      <c r="K4702" s="675"/>
      <c r="L4702" s="645"/>
      <c r="M4702" s="316"/>
    </row>
    <row r="4703" spans="2:13" hidden="1" outlineLevel="1">
      <c r="B4703" s="50"/>
      <c r="C4703" s="50"/>
      <c r="D4703" s="50"/>
      <c r="E4703" s="225"/>
      <c r="F4703" s="685">
        <v>43721</v>
      </c>
      <c r="G4703" s="686" t="s">
        <v>8991</v>
      </c>
      <c r="H4703" s="2052">
        <v>349</v>
      </c>
      <c r="I4703" s="1707"/>
      <c r="J4703" s="642"/>
      <c r="K4703" s="675"/>
      <c r="L4703" s="645"/>
      <c r="M4703" s="316"/>
    </row>
    <row r="4704" spans="2:13" hidden="1" outlineLevel="1">
      <c r="B4704" s="50"/>
      <c r="C4704" s="50"/>
      <c r="D4704" s="50"/>
      <c r="E4704" s="225"/>
      <c r="F4704" s="685">
        <v>43721</v>
      </c>
      <c r="G4704" s="686" t="s">
        <v>8990</v>
      </c>
      <c r="H4704" s="2052">
        <v>398</v>
      </c>
      <c r="I4704" s="1707"/>
      <c r="J4704" s="642"/>
      <c r="K4704" s="675"/>
      <c r="L4704" s="645"/>
      <c r="M4704" s="316"/>
    </row>
    <row r="4705" spans="2:15" hidden="1" outlineLevel="1">
      <c r="B4705" s="50"/>
      <c r="C4705" s="50"/>
      <c r="D4705" s="50"/>
      <c r="E4705" s="225"/>
      <c r="F4705" s="681">
        <v>43721</v>
      </c>
      <c r="G4705" s="682" t="s">
        <v>8469</v>
      </c>
      <c r="H4705" s="645">
        <v>750</v>
      </c>
      <c r="I4705" s="1707">
        <f>H4705*0.75%</f>
        <v>5.625</v>
      </c>
      <c r="J4705" s="642"/>
      <c r="K4705" s="675"/>
      <c r="L4705" s="645"/>
      <c r="M4705" s="316"/>
    </row>
    <row r="4706" spans="2:15" hidden="1" outlineLevel="1">
      <c r="B4706" s="50"/>
      <c r="C4706" s="50"/>
      <c r="D4706" s="50"/>
      <c r="E4706" s="225"/>
      <c r="F4706" s="685">
        <v>43721</v>
      </c>
      <c r="G4706" s="686" t="s">
        <v>11444</v>
      </c>
      <c r="H4706" s="541">
        <v>406</v>
      </c>
      <c r="I4706" s="1707"/>
      <c r="J4706" s="642"/>
      <c r="K4706" s="675"/>
      <c r="L4706" s="645"/>
      <c r="M4706" s="316"/>
    </row>
    <row r="4707" spans="2:15" ht="15" hidden="1" customHeight="1" outlineLevel="1">
      <c r="B4707" s="50"/>
      <c r="C4707" s="50"/>
      <c r="D4707" s="50"/>
      <c r="F4707" s="681">
        <v>43722</v>
      </c>
      <c r="G4707" s="682" t="s">
        <v>8469</v>
      </c>
      <c r="H4707" s="645">
        <v>2250.73</v>
      </c>
      <c r="I4707" s="1707">
        <f>H4707*0.75%</f>
        <v>16.880475000000001</v>
      </c>
      <c r="J4707" s="628"/>
      <c r="K4707" s="628"/>
      <c r="L4707" s="628"/>
      <c r="M4707" s="628"/>
    </row>
    <row r="4708" spans="2:15" ht="15" hidden="1" customHeight="1" outlineLevel="1">
      <c r="B4708" s="50"/>
      <c r="C4708" s="50"/>
      <c r="D4708" s="50"/>
      <c r="F4708" s="1983">
        <v>43726</v>
      </c>
      <c r="G4708" s="2006" t="s">
        <v>11445</v>
      </c>
      <c r="H4708" s="1776">
        <v>450</v>
      </c>
      <c r="I4708" s="2"/>
      <c r="J4708" s="628"/>
      <c r="K4708" s="628"/>
      <c r="L4708" s="628"/>
      <c r="M4708" s="628"/>
    </row>
    <row r="4709" spans="2:15" ht="15" hidden="1" customHeight="1" outlineLevel="1">
      <c r="B4709" s="50"/>
      <c r="C4709" s="50"/>
      <c r="D4709" s="50"/>
      <c r="F4709" s="681">
        <v>43728</v>
      </c>
      <c r="G4709" s="682" t="s">
        <v>8469</v>
      </c>
      <c r="H4709" s="645">
        <v>200</v>
      </c>
      <c r="I4709" s="1707">
        <f>H4709*0.75%</f>
        <v>1.5</v>
      </c>
      <c r="J4709" s="628"/>
      <c r="K4709" s="628"/>
      <c r="L4709" s="628"/>
      <c r="M4709" s="628"/>
    </row>
    <row r="4710" spans="2:15" ht="15" hidden="1" customHeight="1" outlineLevel="1">
      <c r="B4710" s="50"/>
      <c r="C4710" s="50"/>
      <c r="D4710" s="50"/>
      <c r="F4710" s="705">
        <v>43728</v>
      </c>
      <c r="G4710" s="783" t="s">
        <v>11447</v>
      </c>
      <c r="H4710" s="762">
        <v>440</v>
      </c>
      <c r="I4710" s="2"/>
      <c r="J4710" s="628"/>
      <c r="K4710" s="628"/>
      <c r="L4710" s="628"/>
      <c r="M4710" s="628"/>
    </row>
    <row r="4711" spans="2:15" ht="15" hidden="1" customHeight="1" outlineLevel="1">
      <c r="B4711" s="50"/>
      <c r="C4711" s="50"/>
      <c r="D4711" s="50"/>
      <c r="F4711" s="681">
        <v>43729</v>
      </c>
      <c r="G4711" s="682" t="s">
        <v>8469</v>
      </c>
      <c r="H4711" s="645">
        <v>603.48</v>
      </c>
      <c r="I4711" s="2"/>
      <c r="J4711" s="628"/>
      <c r="K4711" s="628"/>
      <c r="L4711" s="628"/>
      <c r="M4711" s="628"/>
    </row>
    <row r="4712" spans="2:15" ht="15" hidden="1" customHeight="1" outlineLevel="1">
      <c r="B4712" s="50"/>
      <c r="C4712" s="50"/>
      <c r="D4712" s="50"/>
      <c r="F4712" s="681">
        <v>43731</v>
      </c>
      <c r="G4712" s="612" t="s">
        <v>11240</v>
      </c>
      <c r="H4712" s="645">
        <v>26.28</v>
      </c>
      <c r="I4712" s="2"/>
      <c r="J4712" s="628"/>
      <c r="K4712" s="628"/>
      <c r="L4712" s="628"/>
      <c r="M4712" s="628"/>
    </row>
    <row r="4713" spans="2:15" ht="15" hidden="1" customHeight="1" outlineLevel="1">
      <c r="B4713" s="50"/>
      <c r="C4713" s="50"/>
      <c r="D4713" s="50"/>
      <c r="F4713" s="681">
        <v>43731</v>
      </c>
      <c r="G4713" s="612" t="s">
        <v>10099</v>
      </c>
      <c r="H4713" s="645">
        <v>26.28</v>
      </c>
      <c r="I4713" s="2"/>
      <c r="J4713" s="628"/>
      <c r="K4713" s="628"/>
      <c r="L4713" s="628"/>
      <c r="M4713" s="628"/>
    </row>
    <row r="4714" spans="2:15" ht="15" hidden="1" customHeight="1" outlineLevel="1">
      <c r="B4714" s="83"/>
      <c r="C4714" s="83" t="s">
        <v>195</v>
      </c>
      <c r="D4714" s="84">
        <f>SUM(D4676:D4698)</f>
        <v>0</v>
      </c>
      <c r="F4714" s="311"/>
      <c r="G4714" s="538" t="s">
        <v>195</v>
      </c>
      <c r="H4714" s="578">
        <f>SUM(H4676:H4713)</f>
        <v>101568.95</v>
      </c>
      <c r="I4714" s="2"/>
      <c r="J4714" s="1092"/>
      <c r="K4714" s="1092" t="s">
        <v>195</v>
      </c>
      <c r="L4714" s="539">
        <f>SUM(L4677:L4698)</f>
        <v>101568.95000000001</v>
      </c>
      <c r="M4714" s="349">
        <f>SUM(M4677:M4698)</f>
        <v>0</v>
      </c>
    </row>
    <row r="4715" spans="2:15" ht="15" hidden="1" customHeight="1" outlineLevel="1">
      <c r="I4715" s="2"/>
    </row>
    <row r="4716" spans="2:15" ht="15.75" hidden="1" customHeight="1" outlineLevel="1" thickBot="1">
      <c r="B4716" s="97" t="s">
        <v>11343</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27">
        <f>E4655</f>
        <v>709</v>
      </c>
      <c r="C4718" s="227">
        <v>341</v>
      </c>
      <c r="D4718" s="227">
        <f>D4714</f>
        <v>0</v>
      </c>
      <c r="E4718" s="227">
        <f>B4718+C4718-D4718</f>
        <v>1050</v>
      </c>
      <c r="H4718" s="13"/>
      <c r="I4718" s="13"/>
      <c r="L4718" s="13"/>
    </row>
    <row r="4719" spans="2:15" ht="15" hidden="1" customHeight="1" outlineLevel="1">
      <c r="G4719" s="630" t="s">
        <v>4080</v>
      </c>
      <c r="H4719" s="1698">
        <f>H4684+H4690+H4702+H4703+H4704</f>
        <v>1995</v>
      </c>
      <c r="J4719" s="894">
        <v>43711</v>
      </c>
      <c r="K4719" s="760" t="s">
        <v>11405</v>
      </c>
      <c r="L4719" s="635">
        <v>292</v>
      </c>
      <c r="M4719" s="2"/>
    </row>
    <row r="4720" spans="2:15" ht="15" hidden="1" customHeight="1" outlineLevel="1">
      <c r="G4720" s="300" t="s">
        <v>7263</v>
      </c>
      <c r="H4720" s="1699">
        <v>0</v>
      </c>
      <c r="J4720" s="894">
        <v>43711</v>
      </c>
      <c r="K4720" s="760" t="s">
        <v>11406</v>
      </c>
      <c r="L4720" s="2034">
        <v>78131.08</v>
      </c>
      <c r="M4720" s="2"/>
    </row>
    <row r="4721" spans="2:12" ht="15" hidden="1" customHeight="1" outlineLevel="1">
      <c r="E4721" s="13"/>
      <c r="G4721" s="300" t="s">
        <v>4081</v>
      </c>
      <c r="H4721" s="1699">
        <f>H4678+H4692+H4693+H4694+H4699+H4700</f>
        <v>4664.5</v>
      </c>
      <c r="L4721" s="2">
        <f>SUM(L4719:L4720)</f>
        <v>78423.08</v>
      </c>
    </row>
    <row r="4722" spans="2:12" ht="15" hidden="1" customHeight="1" outlineLevel="1">
      <c r="C4722" s="280" t="s">
        <v>11409</v>
      </c>
      <c r="D4722" s="434">
        <v>169500</v>
      </c>
      <c r="G4722" s="696" t="s">
        <v>3905</v>
      </c>
      <c r="H4722" s="1700">
        <v>0</v>
      </c>
      <c r="L4722" s="2"/>
    </row>
    <row r="4723" spans="2:12" ht="15" hidden="1" customHeight="1" outlineLevel="1">
      <c r="C4723" s="280" t="s">
        <v>11381</v>
      </c>
      <c r="D4723" s="434">
        <f>H4717</f>
        <v>0</v>
      </c>
      <c r="E4723" s="13"/>
      <c r="G4723" s="1205" t="s">
        <v>18</v>
      </c>
      <c r="H4723" s="1701">
        <f>H4697</f>
        <v>1071</v>
      </c>
      <c r="J4723" s="897">
        <v>43711</v>
      </c>
      <c r="K4723" s="378" t="s">
        <v>4130</v>
      </c>
      <c r="L4723" s="540">
        <v>78476</v>
      </c>
    </row>
    <row r="4724" spans="2:12" ht="15" hidden="1" customHeight="1" outlineLevel="1">
      <c r="B4724" s="200"/>
      <c r="C4724" s="439" t="s">
        <v>11383</v>
      </c>
      <c r="D4724" s="2036">
        <f>D4722-D4723</f>
        <v>169500</v>
      </c>
      <c r="E4724" s="13"/>
      <c r="G4724" s="978" t="s">
        <v>5497</v>
      </c>
      <c r="H4724" s="1702">
        <v>0</v>
      </c>
    </row>
    <row r="4725" spans="2:12" ht="15" hidden="1" customHeight="1" outlineLevel="1">
      <c r="D4725" s="13"/>
      <c r="E4725" s="13"/>
      <c r="G4725" s="640" t="s">
        <v>132</v>
      </c>
      <c r="H4725" s="1703">
        <f>H4679+H4680+H4681+H4695+H4705+H4707+H4709+H4711</f>
        <v>8204.81</v>
      </c>
      <c r="K4725" s="192" t="s">
        <v>11410</v>
      </c>
      <c r="L4725" s="2">
        <f>L4723-L4721</f>
        <v>52.919999999998254</v>
      </c>
    </row>
    <row r="4726" spans="2:12" ht="15" hidden="1" customHeight="1" outlineLevel="1">
      <c r="C4726" s="280" t="s">
        <v>11396</v>
      </c>
      <c r="D4726" s="434">
        <f>D4722-D4727</f>
        <v>101500</v>
      </c>
      <c r="G4726" s="204" t="s">
        <v>11407</v>
      </c>
      <c r="H4726" s="1704">
        <f>H4682+H4683+H4696+H4701</f>
        <v>2211</v>
      </c>
    </row>
    <row r="4727" spans="2:12" ht="15" hidden="1" customHeight="1" outlineLevel="1">
      <c r="C4727" s="280" t="s">
        <v>11384</v>
      </c>
      <c r="D4727" s="2035">
        <v>68000</v>
      </c>
      <c r="G4727" s="659" t="s">
        <v>48</v>
      </c>
      <c r="H4727" s="1705">
        <f>H4710+H4706</f>
        <v>846</v>
      </c>
      <c r="I4727" s="2"/>
    </row>
    <row r="4728" spans="2:12" ht="15" hidden="1" customHeight="1" outlineLevel="1">
      <c r="C4728" s="280" t="s">
        <v>11385</v>
      </c>
      <c r="D4728" s="434">
        <v>68000</v>
      </c>
      <c r="G4728" s="236" t="s">
        <v>2625</v>
      </c>
      <c r="H4728" s="1706">
        <f>H4708</f>
        <v>450</v>
      </c>
      <c r="I4728" s="2"/>
    </row>
    <row r="4729" spans="2:12" ht="15" hidden="1" customHeight="1" outlineLevel="1">
      <c r="C4729" s="280" t="s">
        <v>11409</v>
      </c>
      <c r="D4729" s="434">
        <f>D4726+D4727</f>
        <v>169500</v>
      </c>
      <c r="G4729" s="182" t="s">
        <v>4424</v>
      </c>
      <c r="H4729" s="1707">
        <f>H4676+H4685+H4686+H4689+H4698</f>
        <v>1936</v>
      </c>
      <c r="I4729" s="2"/>
    </row>
    <row r="4730" spans="2:12" ht="15" hidden="1" customHeight="1" outlineLevel="1">
      <c r="G4730" s="1068" t="s">
        <v>5935</v>
      </c>
      <c r="H4730" s="1707">
        <v>0</v>
      </c>
      <c r="I4730" s="2"/>
    </row>
    <row r="4731" spans="2:12" ht="15" hidden="1" customHeight="1" outlineLevel="1">
      <c r="G4731" s="1068" t="s">
        <v>11408</v>
      </c>
      <c r="H4731" s="1707">
        <f>H4688+H4687+H4712+H4713</f>
        <v>78475.64</v>
      </c>
      <c r="I4731" s="2"/>
    </row>
    <row r="4732" spans="2:12" ht="15" hidden="1" customHeight="1" outlineLevel="1">
      <c r="E4732" s="1" t="s">
        <v>11387</v>
      </c>
      <c r="G4732" s="1068" t="s">
        <v>10512</v>
      </c>
      <c r="H4732" s="1707">
        <v>0</v>
      </c>
      <c r="I4732" s="2"/>
    </row>
    <row r="4733" spans="2:12" ht="15" hidden="1" customHeight="1" outlineLevel="1">
      <c r="C4733" s="1" t="s">
        <v>11382</v>
      </c>
      <c r="D4733" s="1">
        <v>78476</v>
      </c>
      <c r="E4733" s="1" t="s">
        <v>11386</v>
      </c>
      <c r="G4733" s="654" t="s">
        <v>5126</v>
      </c>
      <c r="H4733" s="1708">
        <f>H4691+H4677</f>
        <v>1715</v>
      </c>
    </row>
    <row r="4734" spans="2:12" ht="15" hidden="1" customHeight="1" outlineLevel="1">
      <c r="D4734" s="13">
        <v>21792.01</v>
      </c>
      <c r="E4734" s="6">
        <v>43711</v>
      </c>
      <c r="G4734" s="1814" t="s">
        <v>1211</v>
      </c>
      <c r="H4734" s="1815">
        <v>0</v>
      </c>
    </row>
    <row r="4735" spans="2:12" ht="15" hidden="1" customHeight="1" outlineLevel="1">
      <c r="H4735" s="2">
        <f>SUM(H4719:H4734)</f>
        <v>101568.95</v>
      </c>
      <c r="I4735" s="2"/>
      <c r="J4735" s="13"/>
    </row>
    <row r="4736" spans="2:12" collapsed="1"/>
    <row r="4737" spans="2:16">
      <c r="B4737" s="2475" t="s">
        <v>11451</v>
      </c>
      <c r="C4737" s="2475"/>
      <c r="D4737" s="2475"/>
      <c r="E4737" s="2475"/>
      <c r="F4737" s="2475"/>
      <c r="G4737" s="2475"/>
      <c r="H4737" s="2475"/>
      <c r="I4737" s="2475"/>
      <c r="J4737" s="2475"/>
      <c r="K4737" s="2475"/>
      <c r="L4737" s="2475"/>
      <c r="M4737" s="2475"/>
    </row>
    <row r="4738" spans="2:16" ht="15" hidden="1" customHeight="1" outlineLevel="1">
      <c r="B4738" s="268" t="s">
        <v>115</v>
      </c>
      <c r="C4738" s="997" t="s">
        <v>2650</v>
      </c>
      <c r="D4738" s="268" t="s">
        <v>2651</v>
      </c>
      <c r="F4738" s="2476" t="s">
        <v>1007</v>
      </c>
      <c r="G4738" s="2476"/>
      <c r="H4738" s="2476"/>
      <c r="J4738" s="2474" t="s">
        <v>1026</v>
      </c>
      <c r="K4738" s="2474"/>
      <c r="L4738" s="2474"/>
      <c r="M4738" s="105"/>
    </row>
    <row r="4739" spans="2:16" ht="15" hidden="1" customHeight="1" outlineLevel="1">
      <c r="B4739" s="2003"/>
      <c r="C4739" s="2004"/>
      <c r="D4739" s="2005"/>
      <c r="E4739" s="1707"/>
      <c r="F4739" s="897">
        <v>43736</v>
      </c>
      <c r="G4739" s="782" t="s">
        <v>8854</v>
      </c>
      <c r="H4739" s="2032">
        <v>166.96</v>
      </c>
      <c r="I4739" s="2"/>
      <c r="J4739" s="627" t="s">
        <v>115</v>
      </c>
      <c r="K4739" s="104" t="s">
        <v>116</v>
      </c>
      <c r="L4739" s="899" t="s">
        <v>4</v>
      </c>
      <c r="M4739" s="105"/>
      <c r="N4739" s="842"/>
      <c r="O4739" s="2053"/>
      <c r="P4739" s="2053"/>
    </row>
    <row r="4740" spans="2:16" ht="15" hidden="1" customHeight="1" outlineLevel="1">
      <c r="B4740" s="681"/>
      <c r="C4740" s="682"/>
      <c r="D4740" s="1071"/>
      <c r="E4740" s="1707"/>
      <c r="F4740" s="897">
        <v>43736</v>
      </c>
      <c r="G4740" s="782" t="s">
        <v>8854</v>
      </c>
      <c r="H4740" s="2032">
        <v>406.36</v>
      </c>
      <c r="I4740" s="2"/>
      <c r="J4740" s="846">
        <v>43732</v>
      </c>
      <c r="K4740" s="939" t="s">
        <v>9699</v>
      </c>
      <c r="L4740" s="848">
        <v>5.63</v>
      </c>
      <c r="M4740" s="316"/>
      <c r="N4740" s="86"/>
    </row>
    <row r="4741" spans="2:16" ht="15" hidden="1" customHeight="1" outlineLevel="1">
      <c r="B4741" s="681"/>
      <c r="C4741" s="682"/>
      <c r="D4741" s="50"/>
      <c r="F4741" s="681">
        <v>43737</v>
      </c>
      <c r="G4741" s="682" t="s">
        <v>8469</v>
      </c>
      <c r="H4741" s="645">
        <v>2202.1</v>
      </c>
      <c r="I4741" s="1707">
        <f>H4741*0.75%</f>
        <v>16.515749999999997</v>
      </c>
      <c r="J4741" s="846">
        <v>43732</v>
      </c>
      <c r="K4741" s="939" t="s">
        <v>9699</v>
      </c>
      <c r="L4741" s="848">
        <v>9</v>
      </c>
      <c r="M4741" s="316"/>
      <c r="N4741" s="86"/>
    </row>
    <row r="4742" spans="2:16" ht="15" hidden="1" customHeight="1" outlineLevel="1">
      <c r="B4742" s="50"/>
      <c r="C4742" s="50"/>
      <c r="D4742" s="50"/>
      <c r="F4742" s="685">
        <v>43740</v>
      </c>
      <c r="G4742" s="686" t="s">
        <v>3304</v>
      </c>
      <c r="H4742" s="2052">
        <v>444.86</v>
      </c>
      <c r="I4742" s="1707"/>
      <c r="J4742" s="846">
        <v>43732</v>
      </c>
      <c r="K4742" s="939" t="s">
        <v>9699</v>
      </c>
      <c r="L4742" s="848">
        <v>12.75</v>
      </c>
      <c r="M4742" s="316"/>
      <c r="N4742" s="86"/>
    </row>
    <row r="4743" spans="2:16" ht="15" hidden="1" customHeight="1" outlineLevel="1">
      <c r="B4743" s="50"/>
      <c r="C4743" s="50"/>
      <c r="D4743" s="50"/>
      <c r="F4743" s="685">
        <v>43740</v>
      </c>
      <c r="G4743" s="686" t="s">
        <v>614</v>
      </c>
      <c r="H4743" s="2052">
        <v>352.82</v>
      </c>
      <c r="I4743" s="1707"/>
      <c r="J4743" s="1126">
        <v>43769</v>
      </c>
      <c r="K4743" s="1129" t="s">
        <v>10102</v>
      </c>
      <c r="L4743" s="1128">
        <v>23017.06</v>
      </c>
      <c r="M4743" s="316"/>
      <c r="N4743" s="86"/>
    </row>
    <row r="4744" spans="2:16" ht="30" hidden="1" outlineLevel="1">
      <c r="B4744" s="50"/>
      <c r="C4744" s="50"/>
      <c r="D4744" s="50"/>
      <c r="F4744" s="685">
        <v>43740</v>
      </c>
      <c r="G4744" s="686" t="s">
        <v>10493</v>
      </c>
      <c r="H4744" s="2052">
        <v>349</v>
      </c>
      <c r="I4744" s="1707"/>
      <c r="J4744" s="1126">
        <v>43769</v>
      </c>
      <c r="K4744" s="1129" t="s">
        <v>10102</v>
      </c>
      <c r="L4744" s="1128">
        <v>4228.75</v>
      </c>
      <c r="M4744" s="316"/>
      <c r="N4744" s="86"/>
    </row>
    <row r="4745" spans="2:16" hidden="1" outlineLevel="1">
      <c r="B4745" s="50"/>
      <c r="C4745" s="50"/>
      <c r="D4745" s="50"/>
      <c r="F4745" s="1019">
        <v>43740</v>
      </c>
      <c r="G4745" s="787" t="s">
        <v>7372</v>
      </c>
      <c r="H4745" s="2068">
        <v>1620</v>
      </c>
      <c r="I4745" s="308"/>
      <c r="J4745" s="642"/>
      <c r="K4745" s="675"/>
      <c r="L4745" s="645"/>
      <c r="M4745" s="316"/>
    </row>
    <row r="4746" spans="2:16" hidden="1" outlineLevel="1">
      <c r="B4746" s="50"/>
      <c r="C4746" s="50"/>
      <c r="D4746" s="50"/>
      <c r="F4746" s="681">
        <v>43740</v>
      </c>
      <c r="G4746" s="682" t="s">
        <v>8977</v>
      </c>
      <c r="H4746" s="645">
        <v>900</v>
      </c>
      <c r="I4746" s="1707">
        <f>H4746*0.75%</f>
        <v>6.75</v>
      </c>
      <c r="J4746" s="642"/>
      <c r="K4746" s="675"/>
      <c r="L4746" s="645"/>
      <c r="M4746" s="316"/>
    </row>
    <row r="4747" spans="2:16" hidden="1" outlineLevel="1">
      <c r="B4747" s="50"/>
      <c r="C4747" s="50"/>
      <c r="D4747" s="50"/>
      <c r="E4747" s="205"/>
      <c r="F4747" s="894">
        <v>43743</v>
      </c>
      <c r="G4747" s="760" t="s">
        <v>11536</v>
      </c>
      <c r="H4747" s="2100">
        <v>2700</v>
      </c>
      <c r="I4747" s="1707"/>
      <c r="J4747" s="642"/>
      <c r="K4747" s="675"/>
      <c r="L4747" s="645"/>
      <c r="M4747" s="316"/>
    </row>
    <row r="4748" spans="2:16" hidden="1" outlineLevel="1">
      <c r="B4748" s="50"/>
      <c r="C4748" s="50"/>
      <c r="D4748" s="50"/>
      <c r="E4748" s="215"/>
      <c r="F4748" s="1261">
        <v>43744</v>
      </c>
      <c r="G4748" s="1262" t="s">
        <v>7906</v>
      </c>
      <c r="H4748" s="2101">
        <v>534</v>
      </c>
      <c r="I4748" s="1707"/>
      <c r="J4748" s="642"/>
      <c r="K4748" s="675"/>
      <c r="L4748" s="645"/>
      <c r="M4748" s="316"/>
    </row>
    <row r="4749" spans="2:16" hidden="1" outlineLevel="1">
      <c r="B4749" s="50"/>
      <c r="C4749" s="50"/>
      <c r="D4749" s="50"/>
      <c r="E4749" s="215"/>
      <c r="F4749" s="894">
        <v>43744</v>
      </c>
      <c r="G4749" s="760" t="s">
        <v>11540</v>
      </c>
      <c r="H4749" s="2100">
        <v>3846.19</v>
      </c>
      <c r="I4749" s="1707"/>
      <c r="J4749" s="642"/>
      <c r="K4749" s="675"/>
      <c r="L4749" s="645"/>
      <c r="M4749" s="316"/>
    </row>
    <row r="4750" spans="2:16" hidden="1" outlineLevel="1">
      <c r="B4750" s="50"/>
      <c r="C4750" s="50"/>
      <c r="D4750" s="50"/>
      <c r="E4750" s="215"/>
      <c r="F4750" s="1261">
        <v>43745</v>
      </c>
      <c r="G4750" s="1262" t="s">
        <v>11541</v>
      </c>
      <c r="H4750" s="2101">
        <v>225</v>
      </c>
      <c r="I4750" s="1707"/>
      <c r="J4750" s="1043"/>
      <c r="K4750" s="1044"/>
      <c r="L4750" s="1045"/>
      <c r="M4750" s="899"/>
    </row>
    <row r="4751" spans="2:16" hidden="1" outlineLevel="1">
      <c r="B4751" s="50"/>
      <c r="C4751" s="50"/>
      <c r="D4751" s="50"/>
      <c r="E4751" s="215"/>
      <c r="F4751" s="894">
        <v>43745</v>
      </c>
      <c r="G4751" s="760" t="s">
        <v>247</v>
      </c>
      <c r="H4751" s="2100">
        <v>1209</v>
      </c>
      <c r="I4751" s="1707"/>
      <c r="J4751" s="642"/>
      <c r="K4751" s="675"/>
      <c r="L4751" s="645"/>
      <c r="M4751" s="316"/>
    </row>
    <row r="4752" spans="2:16" hidden="1" outlineLevel="1">
      <c r="B4752" s="50"/>
      <c r="C4752" s="50"/>
      <c r="D4752" s="50"/>
      <c r="E4752" s="2"/>
      <c r="F4752" s="897">
        <v>43746</v>
      </c>
      <c r="G4752" s="782" t="s">
        <v>11543</v>
      </c>
      <c r="H4752" s="2032">
        <v>360</v>
      </c>
      <c r="I4752" s="1707"/>
      <c r="J4752" s="642"/>
      <c r="K4752" s="675"/>
      <c r="L4752" s="645"/>
      <c r="M4752" s="316"/>
    </row>
    <row r="4753" spans="2:13" hidden="1" outlineLevel="1">
      <c r="B4753" s="50"/>
      <c r="C4753" s="50"/>
      <c r="D4753" s="50"/>
      <c r="E4753" s="1166"/>
      <c r="F4753" s="897">
        <v>43746</v>
      </c>
      <c r="G4753" s="782" t="s">
        <v>10946</v>
      </c>
      <c r="H4753" s="2032">
        <v>275</v>
      </c>
      <c r="I4753" s="1707"/>
      <c r="J4753" s="642"/>
      <c r="K4753" s="675"/>
      <c r="L4753" s="645"/>
      <c r="M4753" s="316"/>
    </row>
    <row r="4754" spans="2:13" hidden="1" outlineLevel="1">
      <c r="B4754" s="50"/>
      <c r="C4754" s="50"/>
      <c r="D4754" s="50"/>
      <c r="E4754" s="205"/>
      <c r="F4754" s="894">
        <v>43746</v>
      </c>
      <c r="G4754" s="760" t="s">
        <v>11545</v>
      </c>
      <c r="H4754" s="2100">
        <v>661</v>
      </c>
      <c r="I4754" s="1707"/>
      <c r="J4754" s="642"/>
      <c r="K4754" s="675"/>
      <c r="L4754" s="645"/>
      <c r="M4754" s="316"/>
    </row>
    <row r="4755" spans="2:13" ht="15.75" hidden="1" customHeight="1" outlineLevel="1">
      <c r="B4755" s="50"/>
      <c r="C4755" s="50"/>
      <c r="D4755" s="50"/>
      <c r="E4755" s="225"/>
      <c r="F4755" s="681">
        <v>43749</v>
      </c>
      <c r="G4755" s="682" t="s">
        <v>8977</v>
      </c>
      <c r="H4755" s="645">
        <v>200</v>
      </c>
      <c r="I4755" s="1707">
        <f>H4755*0.75%</f>
        <v>1.5</v>
      </c>
      <c r="J4755" s="642"/>
      <c r="K4755" s="675"/>
      <c r="L4755" s="645"/>
      <c r="M4755" s="316"/>
    </row>
    <row r="4756" spans="2:13" ht="15.75" hidden="1" customHeight="1" outlineLevel="1">
      <c r="B4756" s="50"/>
      <c r="C4756" s="50"/>
      <c r="D4756" s="50"/>
      <c r="E4756" s="225"/>
      <c r="F4756" s="894">
        <v>43750</v>
      </c>
      <c r="G4756" s="760" t="s">
        <v>11551</v>
      </c>
      <c r="H4756" s="635">
        <v>389</v>
      </c>
      <c r="I4756" s="308"/>
      <c r="J4756" s="642"/>
      <c r="K4756" s="675"/>
      <c r="L4756" s="645"/>
      <c r="M4756" s="316"/>
    </row>
    <row r="4757" spans="2:13" ht="15.75" hidden="1" customHeight="1" outlineLevel="1">
      <c r="B4757" s="50"/>
      <c r="C4757" s="50"/>
      <c r="D4757" s="50"/>
      <c r="E4757" s="225"/>
      <c r="F4757" s="894">
        <v>43751</v>
      </c>
      <c r="G4757" s="760" t="s">
        <v>11556</v>
      </c>
      <c r="H4757" s="635">
        <v>200</v>
      </c>
      <c r="I4757" s="1707"/>
      <c r="J4757" s="642"/>
      <c r="K4757" s="675"/>
      <c r="L4757" s="645"/>
      <c r="M4757" s="316"/>
    </row>
    <row r="4758" spans="2:13" ht="15.75" hidden="1" customHeight="1" outlineLevel="1">
      <c r="B4758" s="50"/>
      <c r="C4758" s="50"/>
      <c r="D4758" s="50"/>
      <c r="E4758" s="225"/>
      <c r="F4758" s="894">
        <v>43751</v>
      </c>
      <c r="G4758" s="760" t="s">
        <v>11557</v>
      </c>
      <c r="H4758" s="635">
        <v>300</v>
      </c>
      <c r="I4758" s="1707"/>
      <c r="J4758" s="642"/>
      <c r="K4758" s="675"/>
      <c r="L4758" s="645"/>
      <c r="M4758" s="316"/>
    </row>
    <row r="4759" spans="2:13" ht="15.75" hidden="1" customHeight="1" outlineLevel="1">
      <c r="B4759" s="50"/>
      <c r="C4759" s="50"/>
      <c r="D4759" s="50"/>
      <c r="E4759" s="225"/>
      <c r="F4759" s="1019">
        <v>43751</v>
      </c>
      <c r="G4759" s="787" t="s">
        <v>11558</v>
      </c>
      <c r="H4759" s="2068">
        <v>150</v>
      </c>
      <c r="I4759" s="308"/>
      <c r="J4759" s="642"/>
      <c r="K4759" s="675"/>
      <c r="L4759" s="645"/>
      <c r="M4759" s="316"/>
    </row>
    <row r="4760" spans="2:13" ht="15" hidden="1" customHeight="1" outlineLevel="1">
      <c r="B4760" s="50"/>
      <c r="C4760" s="50"/>
      <c r="D4760" s="50"/>
      <c r="E4760" s="225"/>
      <c r="F4760" s="705">
        <v>43751</v>
      </c>
      <c r="G4760" s="783" t="s">
        <v>526</v>
      </c>
      <c r="H4760" s="762">
        <v>251</v>
      </c>
      <c r="I4760" s="308"/>
      <c r="J4760" s="642"/>
      <c r="K4760" s="675"/>
      <c r="L4760" s="645"/>
      <c r="M4760" s="316"/>
    </row>
    <row r="4761" spans="2:13" hidden="1" outlineLevel="1">
      <c r="B4761" s="50"/>
      <c r="C4761" s="50"/>
      <c r="D4761" s="50"/>
      <c r="E4761" s="225"/>
      <c r="F4761" s="1019">
        <v>43752</v>
      </c>
      <c r="G4761" s="787" t="s">
        <v>11559</v>
      </c>
      <c r="H4761" s="2068">
        <v>150</v>
      </c>
      <c r="I4761" s="2"/>
      <c r="J4761" s="1043"/>
      <c r="K4761" s="1044"/>
      <c r="L4761" s="1045"/>
      <c r="M4761" s="899"/>
    </row>
    <row r="4762" spans="2:13" hidden="1" outlineLevel="1">
      <c r="B4762" s="50"/>
      <c r="C4762" s="50"/>
      <c r="D4762" s="50"/>
      <c r="E4762" s="225"/>
      <c r="F4762" s="894">
        <v>43753</v>
      </c>
      <c r="G4762" s="760" t="s">
        <v>11567</v>
      </c>
      <c r="H4762" s="2100">
        <v>868</v>
      </c>
      <c r="I4762" s="1707"/>
      <c r="J4762" s="642"/>
      <c r="K4762" s="675"/>
      <c r="L4762" s="645"/>
      <c r="M4762" s="316"/>
    </row>
    <row r="4763" spans="2:13" hidden="1" outlineLevel="1">
      <c r="B4763" s="50"/>
      <c r="C4763" s="50"/>
      <c r="D4763" s="50"/>
      <c r="E4763" s="225"/>
      <c r="F4763" s="681">
        <v>43755</v>
      </c>
      <c r="G4763" s="682" t="s">
        <v>8469</v>
      </c>
      <c r="H4763" s="645">
        <v>750</v>
      </c>
      <c r="I4763" s="1707">
        <f>H4763*0.75%</f>
        <v>5.625</v>
      </c>
      <c r="J4763" s="642"/>
      <c r="K4763" s="675"/>
      <c r="L4763" s="645"/>
      <c r="M4763" s="316"/>
    </row>
    <row r="4764" spans="2:13" hidden="1" outlineLevel="1">
      <c r="B4764" s="50"/>
      <c r="C4764" s="50"/>
      <c r="D4764" s="50"/>
      <c r="E4764" s="225"/>
      <c r="F4764" s="689">
        <v>43756</v>
      </c>
      <c r="G4764" s="785" t="s">
        <v>11573</v>
      </c>
      <c r="H4764" s="2115">
        <v>618.45000000000005</v>
      </c>
      <c r="I4764" s="1707"/>
      <c r="J4764" s="642"/>
      <c r="K4764" s="675"/>
      <c r="L4764" s="645"/>
      <c r="M4764" s="316"/>
    </row>
    <row r="4765" spans="2:13" hidden="1" outlineLevel="1">
      <c r="B4765" s="50"/>
      <c r="C4765" s="50"/>
      <c r="D4765" s="50"/>
      <c r="E4765" s="225"/>
      <c r="F4765" s="689">
        <v>43756</v>
      </c>
      <c r="G4765" s="785" t="s">
        <v>11573</v>
      </c>
      <c r="H4765" s="2115">
        <v>618.45000000000005</v>
      </c>
      <c r="I4765" s="2"/>
      <c r="J4765" s="642"/>
      <c r="K4765" s="675"/>
      <c r="L4765" s="645"/>
      <c r="M4765" s="316"/>
    </row>
    <row r="4766" spans="2:13" hidden="1" outlineLevel="1">
      <c r="B4766" s="50"/>
      <c r="C4766" s="50"/>
      <c r="D4766" s="50"/>
      <c r="E4766" s="225"/>
      <c r="F4766" s="1261">
        <v>43756</v>
      </c>
      <c r="G4766" s="1262" t="s">
        <v>10517</v>
      </c>
      <c r="H4766" s="2101">
        <v>649</v>
      </c>
      <c r="I4766" s="1707"/>
      <c r="J4766" s="642"/>
      <c r="K4766" s="675"/>
      <c r="L4766" s="645"/>
      <c r="M4766" s="316"/>
    </row>
    <row r="4767" spans="2:13" hidden="1" outlineLevel="1">
      <c r="B4767" s="50"/>
      <c r="C4767" s="50"/>
      <c r="D4767" s="50"/>
      <c r="E4767" s="225"/>
      <c r="F4767" s="897">
        <v>43757</v>
      </c>
      <c r="G4767" s="782" t="s">
        <v>11574</v>
      </c>
      <c r="H4767" s="2032">
        <v>692</v>
      </c>
      <c r="I4767" s="1707"/>
      <c r="J4767" s="642"/>
      <c r="K4767" s="675"/>
      <c r="L4767" s="645"/>
      <c r="M4767" s="316"/>
    </row>
    <row r="4768" spans="2:13" hidden="1" outlineLevel="1">
      <c r="B4768" s="50"/>
      <c r="C4768" s="50"/>
      <c r="D4768" s="50"/>
      <c r="E4768" s="225"/>
      <c r="F4768" s="894">
        <v>43758</v>
      </c>
      <c r="G4768" s="760" t="s">
        <v>11580</v>
      </c>
      <c r="H4768" s="635">
        <v>4000</v>
      </c>
      <c r="I4768" s="1707"/>
      <c r="J4768" s="642"/>
      <c r="K4768" s="675"/>
      <c r="L4768" s="645"/>
      <c r="M4768" s="316"/>
    </row>
    <row r="4769" spans="2:15" hidden="1" outlineLevel="1">
      <c r="B4769" s="50"/>
      <c r="C4769" s="50"/>
      <c r="D4769" s="50"/>
      <c r="E4769" s="225"/>
      <c r="F4769" s="894">
        <v>43758</v>
      </c>
      <c r="G4769" s="760" t="s">
        <v>11580</v>
      </c>
      <c r="H4769" s="635">
        <v>1185</v>
      </c>
      <c r="I4769" s="1707"/>
      <c r="J4769" s="642"/>
      <c r="K4769" s="675"/>
      <c r="L4769" s="645"/>
      <c r="M4769" s="316"/>
    </row>
    <row r="4770" spans="2:15" ht="15" hidden="1" customHeight="1" outlineLevel="1">
      <c r="B4770" s="50"/>
      <c r="C4770" s="50"/>
      <c r="D4770" s="50"/>
      <c r="F4770" s="285"/>
      <c r="G4770" s="787"/>
      <c r="H4770" s="1020"/>
      <c r="I4770" s="2"/>
      <c r="J4770" s="628"/>
      <c r="K4770" s="628"/>
      <c r="L4770" s="628"/>
      <c r="M4770" s="628"/>
    </row>
    <row r="4771" spans="2:15" ht="15" hidden="1" customHeight="1" outlineLevel="1">
      <c r="B4771" s="83"/>
      <c r="C4771" s="83" t="s">
        <v>195</v>
      </c>
      <c r="D4771" s="84">
        <f>SUM(D4739:D4761)</f>
        <v>0</v>
      </c>
      <c r="F4771" s="311"/>
      <c r="G4771" s="538" t="s">
        <v>195</v>
      </c>
      <c r="H4771" s="578">
        <f>SUM(H4739:H4770)</f>
        <v>27273.190000000002</v>
      </c>
      <c r="I4771" s="2"/>
      <c r="J4771" s="1092"/>
      <c r="K4771" s="1092" t="s">
        <v>195</v>
      </c>
      <c r="L4771" s="539">
        <f>SUM(L4740:L4761)</f>
        <v>27273.190000000002</v>
      </c>
      <c r="M4771" s="349">
        <f>SUM(M4740:M4761)</f>
        <v>0</v>
      </c>
    </row>
    <row r="4772" spans="2:15" ht="15" hidden="1" customHeight="1" outlineLevel="1">
      <c r="I4772" s="2"/>
    </row>
    <row r="4773" spans="2:15" ht="15.75" hidden="1" customHeight="1" outlineLevel="1" thickBot="1">
      <c r="B4773" s="97" t="s">
        <v>11450</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27">
        <f>E4718</f>
        <v>1050</v>
      </c>
      <c r="C4775" s="227">
        <v>291</v>
      </c>
      <c r="D4775" s="227">
        <f>D4771</f>
        <v>0</v>
      </c>
      <c r="E4775" s="227">
        <f>B4775+C4775-D4775</f>
        <v>1341</v>
      </c>
      <c r="H4775" s="13"/>
      <c r="I4775" s="13"/>
      <c r="L4775" s="13"/>
    </row>
    <row r="4776" spans="2:15" ht="15" hidden="1" customHeight="1" outlineLevel="1">
      <c r="G4776" s="630" t="s">
        <v>4080</v>
      </c>
      <c r="H4776" s="1698">
        <f>H4742+H4743+H4744</f>
        <v>1146.68</v>
      </c>
    </row>
    <row r="4777" spans="2:15" ht="15" hidden="1" customHeight="1" outlineLevel="1">
      <c r="G4777" s="300" t="s">
        <v>7263</v>
      </c>
      <c r="H4777" s="1699">
        <v>0</v>
      </c>
    </row>
    <row r="4778" spans="2:15" ht="15" hidden="1" customHeight="1" outlineLevel="1">
      <c r="E4778" s="13"/>
      <c r="G4778" s="300" t="s">
        <v>4081</v>
      </c>
      <c r="H4778" s="1699">
        <f>H4747+H4749+H4751+H4754+H4756+H4757+H4758+H4762+H4768+H4769</f>
        <v>15358.19</v>
      </c>
    </row>
    <row r="4779" spans="2:15" ht="15" hidden="1" customHeight="1" outlineLevel="1">
      <c r="C4779" s="280" t="s">
        <v>11409</v>
      </c>
      <c r="D4779" s="434">
        <v>169500</v>
      </c>
      <c r="G4779" s="696" t="s">
        <v>3905</v>
      </c>
      <c r="H4779" s="1700">
        <v>0</v>
      </c>
    </row>
    <row r="4780" spans="2:15" ht="15" hidden="1" customHeight="1" outlineLevel="1">
      <c r="C4780" s="280" t="s">
        <v>11381</v>
      </c>
      <c r="D4780" s="434">
        <f>H4717</f>
        <v>0</v>
      </c>
      <c r="E4780" s="13"/>
      <c r="G4780" s="1205" t="s">
        <v>11542</v>
      </c>
      <c r="H4780" s="1701">
        <f>H4748+H4750+H4766</f>
        <v>1408</v>
      </c>
    </row>
    <row r="4781" spans="2:15" ht="15" hidden="1" customHeight="1" outlineLevel="1">
      <c r="B4781" s="200"/>
      <c r="C4781" s="439" t="s">
        <v>11383</v>
      </c>
      <c r="D4781" s="2036">
        <f>D4779-D4780</f>
        <v>169500</v>
      </c>
      <c r="E4781" s="13"/>
      <c r="G4781" s="978" t="s">
        <v>5497</v>
      </c>
      <c r="H4781" s="1702">
        <v>0</v>
      </c>
    </row>
    <row r="4782" spans="2:15" ht="15" hidden="1" customHeight="1" outlineLevel="1">
      <c r="D4782" s="13"/>
      <c r="E4782" s="13"/>
      <c r="G4782" s="640" t="s">
        <v>132</v>
      </c>
      <c r="H4782" s="1703">
        <f>H4741+H4746+H4755+H4763</f>
        <v>4052.1</v>
      </c>
    </row>
    <row r="4783" spans="2:15" ht="15" hidden="1" customHeight="1" outlineLevel="1">
      <c r="C4783" s="280" t="s">
        <v>11396</v>
      </c>
      <c r="D4783" s="434">
        <f>D4779-D4784</f>
        <v>101500</v>
      </c>
      <c r="G4783" s="204" t="s">
        <v>11407</v>
      </c>
      <c r="H4783" s="1704">
        <f>H4764+H4765</f>
        <v>1236.9000000000001</v>
      </c>
    </row>
    <row r="4784" spans="2:15" ht="15" hidden="1" customHeight="1" outlineLevel="1">
      <c r="C4784" s="280" t="s">
        <v>11384</v>
      </c>
      <c r="D4784" s="2035">
        <v>68000</v>
      </c>
      <c r="G4784" s="659" t="s">
        <v>48</v>
      </c>
      <c r="H4784" s="1705">
        <f>H4760</f>
        <v>251</v>
      </c>
      <c r="I4784" s="2"/>
    </row>
    <row r="4785" spans="2:16" ht="15" hidden="1" customHeight="1" outlineLevel="1">
      <c r="C4785" s="280" t="s">
        <v>11385</v>
      </c>
      <c r="D4785" s="434">
        <v>68000</v>
      </c>
      <c r="G4785" s="236" t="s">
        <v>2625</v>
      </c>
      <c r="H4785" s="1706">
        <v>0</v>
      </c>
      <c r="I4785" s="2"/>
    </row>
    <row r="4786" spans="2:16" ht="15" hidden="1" customHeight="1" outlineLevel="1">
      <c r="C4786" s="280" t="s">
        <v>11409</v>
      </c>
      <c r="D4786" s="434">
        <f>D4783+D4784</f>
        <v>169500</v>
      </c>
      <c r="G4786" s="182" t="s">
        <v>4424</v>
      </c>
      <c r="H4786" s="1707">
        <f>H4739+H4740+H4752+H4753+H4767</f>
        <v>1900.3200000000002</v>
      </c>
      <c r="I4786" s="2"/>
      <c r="J4786" s="13"/>
    </row>
    <row r="4787" spans="2:16" ht="15" hidden="1" customHeight="1" outlineLevel="1">
      <c r="G4787" s="1068" t="s">
        <v>5935</v>
      </c>
      <c r="H4787" s="1707">
        <v>0</v>
      </c>
      <c r="I4787" s="2"/>
    </row>
    <row r="4788" spans="2:16" ht="15" hidden="1" customHeight="1" outlineLevel="1">
      <c r="G4788" s="1068" t="s">
        <v>11575</v>
      </c>
      <c r="H4788" s="1707">
        <v>0</v>
      </c>
      <c r="I4788" s="2"/>
    </row>
    <row r="4789" spans="2:16" ht="15" hidden="1" customHeight="1" outlineLevel="1">
      <c r="G4789" s="654" t="s">
        <v>5126</v>
      </c>
      <c r="H4789" s="1708">
        <f>H4745+H4759+H4761</f>
        <v>1920</v>
      </c>
      <c r="I4789" s="2"/>
    </row>
    <row r="4790" spans="2:16" ht="15" hidden="1" customHeight="1" outlineLevel="1">
      <c r="G4790" s="1814" t="s">
        <v>1211</v>
      </c>
      <c r="H4790" s="1815">
        <v>0</v>
      </c>
    </row>
    <row r="4791" spans="2:16" ht="15" hidden="1" customHeight="1" outlineLevel="1">
      <c r="D4791" s="13"/>
      <c r="E4791" s="6"/>
      <c r="H4791" s="2">
        <f>SUM(H4776:H4790)</f>
        <v>27273.19</v>
      </c>
    </row>
    <row r="4792" spans="2:16" ht="15" customHeight="1" collapsed="1">
      <c r="I4792" s="2"/>
      <c r="J4792" s="13"/>
    </row>
    <row r="4793" spans="2:16">
      <c r="B4793" s="2475" t="s">
        <v>11593</v>
      </c>
      <c r="C4793" s="2475"/>
      <c r="D4793" s="2475"/>
      <c r="E4793" s="2475"/>
      <c r="F4793" s="2475"/>
      <c r="G4793" s="2475"/>
      <c r="H4793" s="2475"/>
      <c r="I4793" s="2475"/>
      <c r="J4793" s="2475"/>
      <c r="K4793" s="2475"/>
      <c r="L4793" s="2475"/>
      <c r="M4793" s="2475"/>
    </row>
    <row r="4794" spans="2:16" ht="15" hidden="1" customHeight="1" outlineLevel="1">
      <c r="B4794" s="268" t="s">
        <v>115</v>
      </c>
      <c r="C4794" s="997" t="s">
        <v>2650</v>
      </c>
      <c r="D4794" s="268" t="s">
        <v>2651</v>
      </c>
      <c r="F4794" s="2476" t="s">
        <v>1007</v>
      </c>
      <c r="G4794" s="2476"/>
      <c r="H4794" s="2476"/>
      <c r="J4794" s="2474" t="s">
        <v>1026</v>
      </c>
      <c r="K4794" s="2474"/>
      <c r="L4794" s="2474"/>
      <c r="M4794" s="105"/>
    </row>
    <row r="4795" spans="2:16" ht="15" hidden="1" customHeight="1" outlineLevel="1">
      <c r="B4795" s="681">
        <v>43764</v>
      </c>
      <c r="C4795" s="682" t="s">
        <v>8977</v>
      </c>
      <c r="D4795" s="645">
        <v>300</v>
      </c>
      <c r="E4795" s="1707">
        <f>D4795*0.75%</f>
        <v>2.25</v>
      </c>
      <c r="F4795" s="608">
        <v>43761</v>
      </c>
      <c r="G4795" s="1920" t="s">
        <v>8771</v>
      </c>
      <c r="H4795" s="613">
        <v>1106.1500000000001</v>
      </c>
      <c r="I4795" s="2"/>
      <c r="J4795" s="627" t="s">
        <v>115</v>
      </c>
      <c r="K4795" s="104" t="s">
        <v>116</v>
      </c>
      <c r="L4795" s="899" t="s">
        <v>4</v>
      </c>
      <c r="M4795" s="105"/>
      <c r="N4795" s="842"/>
      <c r="O4795" s="2114"/>
      <c r="P4795" s="2114"/>
    </row>
    <row r="4796" spans="2:16" ht="15" hidden="1" customHeight="1" outlineLevel="1">
      <c r="B4796" s="681">
        <v>43766</v>
      </c>
      <c r="C4796" s="682" t="s">
        <v>1188</v>
      </c>
      <c r="D4796" s="1071">
        <v>300</v>
      </c>
      <c r="E4796" s="1707">
        <f>D4796*0.75%</f>
        <v>2.25</v>
      </c>
      <c r="F4796" s="705">
        <v>43763</v>
      </c>
      <c r="G4796" s="783" t="s">
        <v>637</v>
      </c>
      <c r="H4796" s="762">
        <v>379.5</v>
      </c>
      <c r="I4796" s="2"/>
      <c r="J4796" s="846">
        <v>43768</v>
      </c>
      <c r="K4796" s="939" t="s">
        <v>11605</v>
      </c>
      <c r="L4796" s="848">
        <v>553.35</v>
      </c>
      <c r="M4796" s="316"/>
      <c r="N4796" s="86"/>
    </row>
    <row r="4797" spans="2:16" ht="15" hidden="1" customHeight="1" outlineLevel="1">
      <c r="B4797" s="681"/>
      <c r="C4797" s="682"/>
      <c r="D4797" s="50"/>
      <c r="F4797" s="894">
        <v>43764</v>
      </c>
      <c r="G4797" s="760" t="s">
        <v>247</v>
      </c>
      <c r="H4797" s="635">
        <v>452</v>
      </c>
      <c r="I4797" s="1707"/>
      <c r="J4797" s="846">
        <v>43777</v>
      </c>
      <c r="K4797" s="939" t="s">
        <v>11648</v>
      </c>
      <c r="L4797" s="848">
        <v>100.5</v>
      </c>
      <c r="M4797" s="316"/>
      <c r="N4797" s="86"/>
    </row>
    <row r="4798" spans="2:16" ht="15" hidden="1" customHeight="1" outlineLevel="1">
      <c r="B4798" s="50"/>
      <c r="C4798" s="50"/>
      <c r="D4798" s="50"/>
      <c r="F4798" s="894">
        <v>43764</v>
      </c>
      <c r="G4798" s="760" t="s">
        <v>247</v>
      </c>
      <c r="H4798" s="635">
        <v>601</v>
      </c>
      <c r="I4798" s="1707"/>
      <c r="J4798" s="846">
        <v>43784</v>
      </c>
      <c r="K4798" s="939" t="s">
        <v>11605</v>
      </c>
      <c r="L4798" s="848">
        <v>615.99</v>
      </c>
      <c r="M4798" s="316"/>
      <c r="N4798" s="86"/>
    </row>
    <row r="4799" spans="2:16" ht="15" hidden="1" customHeight="1" outlineLevel="1">
      <c r="B4799" s="50"/>
      <c r="C4799" s="50"/>
      <c r="D4799" s="50"/>
      <c r="F4799" s="763">
        <v>43765</v>
      </c>
      <c r="G4799" s="764" t="s">
        <v>11606</v>
      </c>
      <c r="H4799" s="2122">
        <v>615.99</v>
      </c>
      <c r="I4799" s="1707" t="s">
        <v>11607</v>
      </c>
      <c r="J4799" s="1126">
        <v>43798</v>
      </c>
      <c r="K4799" s="1129" t="s">
        <v>11389</v>
      </c>
      <c r="L4799" s="1128">
        <v>43049.62</v>
      </c>
      <c r="M4799" s="316"/>
      <c r="N4799" s="86"/>
    </row>
    <row r="4800" spans="2:16" hidden="1" outlineLevel="1">
      <c r="B4800" s="50"/>
      <c r="C4800" s="50"/>
      <c r="D4800" s="50"/>
      <c r="F4800" s="897">
        <v>43765</v>
      </c>
      <c r="G4800" s="782" t="s">
        <v>11602</v>
      </c>
      <c r="H4800" s="1791">
        <v>410</v>
      </c>
      <c r="I4800" s="1707"/>
      <c r="J4800" s="642"/>
      <c r="K4800" s="675"/>
      <c r="L4800" s="645"/>
      <c r="M4800" s="316"/>
      <c r="N4800" s="86"/>
    </row>
    <row r="4801" spans="2:13" hidden="1" outlineLevel="1">
      <c r="B4801" s="50"/>
      <c r="C4801" s="50"/>
      <c r="D4801" s="50"/>
      <c r="F4801" s="689">
        <v>43766</v>
      </c>
      <c r="G4801" s="785" t="s">
        <v>11606</v>
      </c>
      <c r="H4801" s="2115">
        <v>658.35</v>
      </c>
      <c r="I4801" s="308"/>
      <c r="J4801" s="642"/>
      <c r="K4801" s="675"/>
      <c r="L4801" s="645"/>
      <c r="M4801" s="316"/>
    </row>
    <row r="4802" spans="2:13" hidden="1" outlineLevel="1">
      <c r="B4802" s="50"/>
      <c r="C4802" s="50"/>
      <c r="D4802" s="50"/>
      <c r="F4802" s="897">
        <v>43770</v>
      </c>
      <c r="G4802" s="782" t="s">
        <v>2796</v>
      </c>
      <c r="H4802" s="1791">
        <v>355</v>
      </c>
      <c r="I4802" s="1707"/>
      <c r="J4802" s="642"/>
      <c r="K4802" s="675"/>
      <c r="L4802" s="645"/>
      <c r="M4802" s="316"/>
    </row>
    <row r="4803" spans="2:13" hidden="1" outlineLevel="1">
      <c r="B4803" s="50"/>
      <c r="C4803" s="50"/>
      <c r="D4803" s="50"/>
      <c r="E4803" s="205"/>
      <c r="F4803" s="705">
        <v>43771</v>
      </c>
      <c r="G4803" s="783" t="s">
        <v>11628</v>
      </c>
      <c r="H4803" s="2124">
        <v>800</v>
      </c>
      <c r="I4803" s="1707"/>
      <c r="J4803" s="642"/>
      <c r="K4803" s="675"/>
      <c r="L4803" s="645"/>
      <c r="M4803" s="316"/>
    </row>
    <row r="4804" spans="2:13" hidden="1" outlineLevel="1">
      <c r="B4804" s="50"/>
      <c r="C4804" s="50"/>
      <c r="D4804" s="50"/>
      <c r="E4804" s="215"/>
      <c r="F4804" s="897">
        <v>43771</v>
      </c>
      <c r="G4804" s="782" t="s">
        <v>11627</v>
      </c>
      <c r="H4804" s="1791">
        <v>295</v>
      </c>
      <c r="I4804" s="1707"/>
      <c r="J4804" s="642"/>
      <c r="K4804" s="675"/>
      <c r="L4804" s="645"/>
      <c r="M4804" s="316"/>
    </row>
    <row r="4805" spans="2:13" hidden="1" outlineLevel="1">
      <c r="B4805" s="50"/>
      <c r="C4805" s="50"/>
      <c r="D4805" s="50"/>
      <c r="E4805" s="215"/>
      <c r="F4805" s="897">
        <v>43772</v>
      </c>
      <c r="G4805" s="1791" t="s">
        <v>11642</v>
      </c>
      <c r="H4805" s="1791">
        <v>175</v>
      </c>
      <c r="I4805" s="1707"/>
      <c r="J4805" s="642"/>
      <c r="K4805" s="675"/>
      <c r="L4805" s="645"/>
      <c r="M4805" s="316"/>
    </row>
    <row r="4806" spans="2:13" hidden="1" outlineLevel="1">
      <c r="B4806" s="50"/>
      <c r="C4806" s="50"/>
      <c r="D4806" s="50"/>
      <c r="E4806" s="215"/>
      <c r="F4806" s="897">
        <v>43772</v>
      </c>
      <c r="G4806" s="1791" t="s">
        <v>11643</v>
      </c>
      <c r="H4806" s="1791">
        <v>246.76</v>
      </c>
      <c r="I4806" s="1707"/>
      <c r="J4806" s="1043"/>
      <c r="K4806" s="1044"/>
      <c r="L4806" s="1045"/>
      <c r="M4806" s="899"/>
    </row>
    <row r="4807" spans="2:13" hidden="1" outlineLevel="1">
      <c r="B4807" s="50"/>
      <c r="C4807" s="50"/>
      <c r="D4807" s="50"/>
      <c r="E4807" s="215"/>
      <c r="F4807" s="897">
        <v>43772</v>
      </c>
      <c r="G4807" s="1791" t="s">
        <v>11644</v>
      </c>
      <c r="H4807" s="1791">
        <v>439</v>
      </c>
      <c r="I4807" s="1707"/>
      <c r="J4807" s="642"/>
      <c r="K4807" s="675"/>
      <c r="L4807" s="645"/>
      <c r="M4807" s="316"/>
    </row>
    <row r="4808" spans="2:13" hidden="1" outlineLevel="1">
      <c r="B4808" s="50"/>
      <c r="C4808" s="50"/>
      <c r="D4808" s="50"/>
      <c r="E4808" s="2"/>
      <c r="F4808" s="897">
        <v>43772</v>
      </c>
      <c r="G4808" s="1791" t="s">
        <v>11645</v>
      </c>
      <c r="H4808" s="1791">
        <v>278</v>
      </c>
      <c r="I4808" s="1707"/>
      <c r="J4808" s="642"/>
      <c r="K4808" s="675"/>
      <c r="L4808" s="645"/>
      <c r="M4808" s="316"/>
    </row>
    <row r="4809" spans="2:13" hidden="1" outlineLevel="1">
      <c r="B4809" s="50"/>
      <c r="C4809" s="50"/>
      <c r="D4809" s="50"/>
      <c r="E4809" s="1166"/>
      <c r="F4809" s="894">
        <v>43772</v>
      </c>
      <c r="G4809" s="760" t="s">
        <v>11646</v>
      </c>
      <c r="H4809" s="635">
        <v>643.69000000000005</v>
      </c>
      <c r="I4809" s="1707"/>
      <c r="J4809" s="642"/>
      <c r="K4809" s="675"/>
      <c r="L4809" s="645"/>
      <c r="M4809" s="316"/>
    </row>
    <row r="4810" spans="2:13" hidden="1" outlineLevel="1">
      <c r="B4810" s="50"/>
      <c r="C4810" s="50"/>
      <c r="D4810" s="50"/>
      <c r="E4810" s="205"/>
      <c r="F4810" s="2125">
        <v>43774</v>
      </c>
      <c r="G4810" s="2115" t="s">
        <v>11647</v>
      </c>
      <c r="H4810" s="2115">
        <v>402</v>
      </c>
      <c r="I4810" s="1707"/>
      <c r="J4810" s="642"/>
      <c r="K4810" s="675"/>
      <c r="L4810" s="645"/>
      <c r="M4810" s="316"/>
    </row>
    <row r="4811" spans="2:13" ht="15.75" hidden="1" customHeight="1" outlineLevel="1">
      <c r="B4811" s="50"/>
      <c r="C4811" s="50"/>
      <c r="D4811" s="50"/>
      <c r="E4811" s="225"/>
      <c r="F4811" s="681">
        <v>43774</v>
      </c>
      <c r="G4811" s="682" t="s">
        <v>8469</v>
      </c>
      <c r="H4811" s="645">
        <v>500</v>
      </c>
      <c r="I4811" s="1707">
        <f>H4811*0.75%</f>
        <v>3.75</v>
      </c>
      <c r="J4811" s="642"/>
      <c r="K4811" s="675"/>
      <c r="L4811" s="645"/>
      <c r="M4811" s="316"/>
    </row>
    <row r="4812" spans="2:13" ht="15.75" hidden="1" customHeight="1" outlineLevel="1">
      <c r="B4812" s="50"/>
      <c r="C4812" s="50"/>
      <c r="D4812" s="50"/>
      <c r="E4812" s="225"/>
      <c r="F4812" s="2125">
        <v>43774</v>
      </c>
      <c r="G4812" s="2115" t="s">
        <v>11648</v>
      </c>
      <c r="H4812" s="540">
        <v>201</v>
      </c>
      <c r="I4812" s="308"/>
      <c r="J4812" s="642"/>
      <c r="K4812" s="675"/>
      <c r="L4812" s="645"/>
      <c r="M4812" s="316"/>
    </row>
    <row r="4813" spans="2:13" ht="15.75" hidden="1" customHeight="1" outlineLevel="1">
      <c r="B4813" s="50"/>
      <c r="C4813" s="50"/>
      <c r="D4813" s="50"/>
      <c r="E4813" s="225"/>
      <c r="F4813" s="894">
        <v>43774</v>
      </c>
      <c r="G4813" s="760" t="s">
        <v>10634</v>
      </c>
      <c r="H4813" s="635">
        <v>404</v>
      </c>
      <c r="I4813" s="1707"/>
      <c r="J4813" s="642"/>
      <c r="K4813" s="675"/>
      <c r="L4813" s="645"/>
      <c r="M4813" s="316"/>
    </row>
    <row r="4814" spans="2:13" ht="15.75" hidden="1" customHeight="1" outlineLevel="1">
      <c r="B4814" s="50"/>
      <c r="C4814" s="50"/>
      <c r="D4814" s="50"/>
      <c r="E4814" s="225"/>
      <c r="F4814" s="897">
        <v>43776</v>
      </c>
      <c r="G4814" s="1791" t="s">
        <v>11651</v>
      </c>
      <c r="H4814" s="1791">
        <v>724</v>
      </c>
      <c r="I4814" s="1707"/>
      <c r="J4814" s="642"/>
      <c r="K4814" s="675"/>
      <c r="L4814" s="645"/>
      <c r="M4814" s="316"/>
    </row>
    <row r="4815" spans="2:13" ht="15.75" hidden="1" customHeight="1" outlineLevel="1">
      <c r="B4815" s="50"/>
      <c r="C4815" s="50"/>
      <c r="D4815" s="50"/>
      <c r="E4815" s="225"/>
      <c r="F4815" s="1019">
        <v>43778</v>
      </c>
      <c r="G4815" s="787" t="s">
        <v>11654</v>
      </c>
      <c r="H4815" s="2068">
        <v>470</v>
      </c>
      <c r="I4815" s="308"/>
      <c r="J4815" s="642"/>
      <c r="K4815" s="675"/>
      <c r="L4815" s="645"/>
      <c r="M4815" s="316"/>
    </row>
    <row r="4816" spans="2:13" ht="15" hidden="1" customHeight="1" outlineLevel="1">
      <c r="B4816" s="50"/>
      <c r="C4816" s="50"/>
      <c r="D4816" s="50"/>
      <c r="E4816" s="225"/>
      <c r="F4816" s="894">
        <v>43778</v>
      </c>
      <c r="G4816" s="760" t="s">
        <v>247</v>
      </c>
      <c r="H4816" s="635">
        <v>600</v>
      </c>
      <c r="I4816" s="308"/>
      <c r="J4816" s="642"/>
      <c r="K4816" s="675"/>
      <c r="L4816" s="645"/>
      <c r="M4816" s="316"/>
    </row>
    <row r="4817" spans="2:15" hidden="1" outlineLevel="1">
      <c r="B4817" s="50"/>
      <c r="C4817" s="50"/>
      <c r="D4817" s="50"/>
      <c r="E4817" s="225"/>
      <c r="F4817" s="681">
        <v>43779</v>
      </c>
      <c r="G4817" s="682" t="s">
        <v>8469</v>
      </c>
      <c r="H4817" s="645">
        <v>750</v>
      </c>
      <c r="I4817" s="1707">
        <f>H4817*0.75%</f>
        <v>5.625</v>
      </c>
      <c r="J4817" s="1043"/>
      <c r="K4817" s="1044"/>
      <c r="L4817" s="1045"/>
      <c r="M4817" s="899"/>
    </row>
    <row r="4818" spans="2:15" hidden="1" outlineLevel="1">
      <c r="B4818" s="50"/>
      <c r="C4818" s="50"/>
      <c r="D4818" s="50"/>
      <c r="E4818" s="225"/>
      <c r="F4818" s="897">
        <v>43779</v>
      </c>
      <c r="G4818" s="1791" t="s">
        <v>7745</v>
      </c>
      <c r="H4818" s="1791">
        <v>377</v>
      </c>
      <c r="I4818" s="1707"/>
      <c r="J4818" s="642"/>
      <c r="K4818" s="675"/>
      <c r="L4818" s="645"/>
      <c r="M4818" s="316"/>
    </row>
    <row r="4819" spans="2:15" hidden="1" outlineLevel="1">
      <c r="B4819" s="50"/>
      <c r="C4819" s="50"/>
      <c r="D4819" s="50"/>
      <c r="E4819" s="225"/>
      <c r="F4819" s="897">
        <v>43781</v>
      </c>
      <c r="G4819" s="1791" t="s">
        <v>11663</v>
      </c>
      <c r="H4819" s="1791">
        <v>756</v>
      </c>
      <c r="I4819" s="1707"/>
      <c r="J4819" s="642"/>
      <c r="K4819" s="675"/>
      <c r="L4819" s="645"/>
      <c r="M4819" s="316"/>
    </row>
    <row r="4820" spans="2:15" hidden="1" outlineLevel="1">
      <c r="B4820" s="50"/>
      <c r="C4820" s="50"/>
      <c r="D4820" s="50"/>
      <c r="E4820" s="225"/>
      <c r="F4820" s="705">
        <v>43783</v>
      </c>
      <c r="G4820" s="783" t="s">
        <v>7380</v>
      </c>
      <c r="H4820" s="2124">
        <v>941</v>
      </c>
      <c r="I4820" s="1707"/>
      <c r="J4820" s="642"/>
      <c r="K4820" s="675"/>
      <c r="L4820" s="645"/>
      <c r="M4820" s="316"/>
    </row>
    <row r="4821" spans="2:15" hidden="1" outlineLevel="1">
      <c r="B4821" s="50"/>
      <c r="C4821" s="50"/>
      <c r="D4821" s="50"/>
      <c r="E4821" s="225"/>
      <c r="F4821" s="689">
        <v>43783</v>
      </c>
      <c r="G4821" s="785" t="s">
        <v>11573</v>
      </c>
      <c r="H4821" s="2115">
        <v>703</v>
      </c>
      <c r="I4821" s="2"/>
      <c r="J4821" s="642"/>
      <c r="K4821" s="675"/>
      <c r="L4821" s="645"/>
      <c r="M4821" s="316"/>
    </row>
    <row r="4822" spans="2:15" hidden="1" outlineLevel="1">
      <c r="B4822" s="50"/>
      <c r="C4822" s="50"/>
      <c r="D4822" s="50"/>
      <c r="E4822" s="225"/>
      <c r="F4822" s="1984">
        <v>43785</v>
      </c>
      <c r="G4822" s="2128" t="s">
        <v>11666</v>
      </c>
      <c r="H4822" s="2129">
        <v>28100</v>
      </c>
      <c r="I4822" s="1707"/>
      <c r="J4822" s="642"/>
      <c r="K4822" s="675"/>
      <c r="L4822" s="645"/>
      <c r="M4822" s="316"/>
    </row>
    <row r="4823" spans="2:15" hidden="1" outlineLevel="1">
      <c r="B4823" s="50"/>
      <c r="C4823" s="50"/>
      <c r="D4823" s="50"/>
      <c r="E4823" s="225"/>
      <c r="F4823" s="681">
        <v>43787</v>
      </c>
      <c r="G4823" s="682" t="s">
        <v>11667</v>
      </c>
      <c r="H4823" s="645">
        <v>750</v>
      </c>
      <c r="I4823" s="1707">
        <f t="shared" ref="I4823:I4824" si="0">H4823*0.75%</f>
        <v>5.625</v>
      </c>
      <c r="J4823" s="642"/>
      <c r="K4823" s="675"/>
      <c r="L4823" s="645"/>
      <c r="M4823" s="316"/>
    </row>
    <row r="4824" spans="2:15" hidden="1" outlineLevel="1">
      <c r="B4824" s="50"/>
      <c r="C4824" s="50"/>
      <c r="D4824" s="50"/>
      <c r="E4824" s="225"/>
      <c r="F4824" s="681">
        <v>43788</v>
      </c>
      <c r="G4824" s="682" t="s">
        <v>11667</v>
      </c>
      <c r="H4824" s="645">
        <v>250</v>
      </c>
      <c r="I4824" s="1707">
        <f t="shared" si="0"/>
        <v>1.875</v>
      </c>
      <c r="J4824" s="642"/>
      <c r="K4824" s="675"/>
      <c r="L4824" s="645"/>
      <c r="M4824" s="316"/>
    </row>
    <row r="4825" spans="2:15" hidden="1" outlineLevel="1">
      <c r="B4825" s="50"/>
      <c r="C4825" s="50"/>
      <c r="D4825" s="50"/>
      <c r="E4825" s="225"/>
      <c r="F4825" s="894">
        <v>43788</v>
      </c>
      <c r="G4825" s="760" t="s">
        <v>11675</v>
      </c>
      <c r="H4825" s="635">
        <v>291.02</v>
      </c>
      <c r="I4825" s="1707"/>
      <c r="J4825" s="642"/>
      <c r="K4825" s="675"/>
      <c r="L4825" s="645"/>
      <c r="M4825" s="316"/>
    </row>
    <row r="4826" spans="2:15" ht="15" hidden="1" customHeight="1" outlineLevel="1">
      <c r="B4826" s="50"/>
      <c r="C4826" s="50"/>
      <c r="D4826" s="50"/>
      <c r="F4826" s="894">
        <v>43790</v>
      </c>
      <c r="G4826" s="760" t="s">
        <v>11668</v>
      </c>
      <c r="H4826" s="635">
        <v>645</v>
      </c>
      <c r="I4826" s="1707"/>
      <c r="J4826" s="628"/>
      <c r="K4826" s="628"/>
      <c r="L4826" s="628"/>
      <c r="M4826" s="628"/>
    </row>
    <row r="4827" spans="2:15" ht="15" hidden="1" customHeight="1" outlineLevel="1">
      <c r="B4827" s="50"/>
      <c r="C4827" s="50"/>
      <c r="D4827" s="50"/>
      <c r="F4827" s="285"/>
      <c r="G4827" s="787"/>
      <c r="H4827" s="1020"/>
      <c r="I4827" s="2"/>
      <c r="J4827" s="628"/>
      <c r="K4827" s="628"/>
      <c r="L4827" s="628"/>
      <c r="M4827" s="628"/>
    </row>
    <row r="4828" spans="2:15" ht="15" hidden="1" customHeight="1" outlineLevel="1">
      <c r="B4828" s="83"/>
      <c r="C4828" s="83" t="s">
        <v>195</v>
      </c>
      <c r="D4828" s="84">
        <f>SUM(D4795:D4817)</f>
        <v>600</v>
      </c>
      <c r="F4828" s="311"/>
      <c r="G4828" s="538" t="s">
        <v>195</v>
      </c>
      <c r="H4828" s="578">
        <f>SUM(H4795:H4827)</f>
        <v>44319.46</v>
      </c>
      <c r="I4828" s="2"/>
      <c r="J4828" s="1092"/>
      <c r="K4828" s="1092" t="s">
        <v>195</v>
      </c>
      <c r="L4828" s="539">
        <f>SUM(L4796:L4817)</f>
        <v>44319.460000000006</v>
      </c>
      <c r="M4828" s="349">
        <f>SUM(M4796:M4817)</f>
        <v>0</v>
      </c>
    </row>
    <row r="4829" spans="2:15" ht="15" hidden="1" customHeight="1" outlineLevel="1">
      <c r="I4829" s="2"/>
    </row>
    <row r="4830" spans="2:15" ht="15.75" hidden="1" customHeight="1" outlineLevel="1" thickBot="1">
      <c r="B4830" s="97" t="s">
        <v>11592</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27">
        <f>E4775</f>
        <v>1341</v>
      </c>
      <c r="C4832" s="227">
        <v>159</v>
      </c>
      <c r="D4832" s="227">
        <f>D4828</f>
        <v>600</v>
      </c>
      <c r="E4832" s="227">
        <f>B4832+C4832-D4832</f>
        <v>900</v>
      </c>
      <c r="H4832" s="13"/>
      <c r="I4832" s="13"/>
      <c r="L4832" s="13"/>
    </row>
    <row r="4833" spans="2:10" ht="15" hidden="1" customHeight="1" outlineLevel="1">
      <c r="G4833" s="630" t="s">
        <v>4080</v>
      </c>
      <c r="H4833" s="1698">
        <v>0</v>
      </c>
    </row>
    <row r="4834" spans="2:10" ht="15" hidden="1" customHeight="1" outlineLevel="1">
      <c r="G4834" s="300" t="s">
        <v>7263</v>
      </c>
      <c r="H4834" s="1699">
        <v>0</v>
      </c>
    </row>
    <row r="4835" spans="2:10" ht="15" hidden="1" customHeight="1" outlineLevel="1">
      <c r="C4835" s="956"/>
      <c r="D4835" s="956"/>
      <c r="E4835" s="2116"/>
      <c r="G4835" s="300" t="s">
        <v>4081</v>
      </c>
      <c r="H4835" s="1699">
        <f>H4797+H4798+H4816+H4826</f>
        <v>2298</v>
      </c>
    </row>
    <row r="4836" spans="2:10" ht="15" hidden="1" customHeight="1" outlineLevel="1">
      <c r="C4836" s="956"/>
      <c r="D4836" s="2116"/>
      <c r="E4836" s="956"/>
      <c r="G4836" s="696" t="s">
        <v>3905</v>
      </c>
      <c r="H4836" s="1700">
        <v>0</v>
      </c>
    </row>
    <row r="4837" spans="2:10" ht="15" hidden="1" customHeight="1" outlineLevel="1">
      <c r="C4837" s="956"/>
      <c r="D4837" s="2116"/>
      <c r="E4837" s="2116"/>
      <c r="G4837" s="1205" t="s">
        <v>11542</v>
      </c>
      <c r="H4837" s="1701">
        <f>H4809+H4813</f>
        <v>1047.69</v>
      </c>
    </row>
    <row r="4838" spans="2:10" ht="15" hidden="1" customHeight="1" outlineLevel="1">
      <c r="B4838" s="200"/>
      <c r="C4838" s="956"/>
      <c r="D4838" s="2117"/>
      <c r="E4838" s="2116"/>
      <c r="G4838" s="978" t="s">
        <v>5497</v>
      </c>
      <c r="H4838" s="1702">
        <v>0</v>
      </c>
    </row>
    <row r="4839" spans="2:10" ht="15" hidden="1" customHeight="1" outlineLevel="1">
      <c r="C4839" s="956"/>
      <c r="D4839" s="2116"/>
      <c r="E4839" s="2116"/>
      <c r="G4839" s="640" t="s">
        <v>132</v>
      </c>
      <c r="H4839" s="1703">
        <f>H4811+H4817+H4823+H4824</f>
        <v>2250</v>
      </c>
    </row>
    <row r="4840" spans="2:10" ht="15" hidden="1" customHeight="1" outlineLevel="1">
      <c r="C4840" s="956"/>
      <c r="D4840" s="2116"/>
      <c r="E4840" s="956"/>
      <c r="G4840" s="204" t="s">
        <v>11407</v>
      </c>
      <c r="H4840" s="1704">
        <f>H4799+H4801+H4810+H4812+H4821</f>
        <v>2580.34</v>
      </c>
    </row>
    <row r="4841" spans="2:10" ht="15" hidden="1" customHeight="1" outlineLevel="1">
      <c r="C4841" s="956"/>
      <c r="D4841" s="2118"/>
      <c r="E4841" s="956"/>
      <c r="G4841" s="659" t="s">
        <v>48</v>
      </c>
      <c r="H4841" s="1705">
        <f>H4796+H4803+H4820</f>
        <v>2120.5</v>
      </c>
      <c r="I4841" s="2"/>
    </row>
    <row r="4842" spans="2:10" ht="15" hidden="1" customHeight="1" outlineLevel="1">
      <c r="C4842" s="956"/>
      <c r="D4842" s="2116"/>
      <c r="E4842" s="956"/>
      <c r="G4842" s="236" t="s">
        <v>2625</v>
      </c>
      <c r="H4842" s="1706">
        <f>H4795+H4825</f>
        <v>1397.17</v>
      </c>
      <c r="I4842" s="2"/>
    </row>
    <row r="4843" spans="2:10" ht="15" hidden="1" customHeight="1" outlineLevel="1">
      <c r="C4843" s="956"/>
      <c r="D4843" s="2116"/>
      <c r="E4843" s="956"/>
      <c r="G4843" s="182" t="s">
        <v>4424</v>
      </c>
      <c r="H4843" s="1707">
        <f>H4800+H4802+H4804+H4805+H4806+H4807+H4808+H4814+H4818+H4819</f>
        <v>4055.76</v>
      </c>
      <c r="I4843" s="2"/>
      <c r="J4843" s="13"/>
    </row>
    <row r="4844" spans="2:10" ht="15" hidden="1" customHeight="1" outlineLevel="1">
      <c r="G4844" s="1068" t="s">
        <v>5935</v>
      </c>
      <c r="H4844" s="1707">
        <v>0</v>
      </c>
      <c r="I4844" s="2"/>
    </row>
    <row r="4845" spans="2:10" ht="15" hidden="1" customHeight="1" outlineLevel="1">
      <c r="G4845" s="1068" t="s">
        <v>11575</v>
      </c>
      <c r="H4845" s="1707">
        <f>H4822</f>
        <v>28100</v>
      </c>
      <c r="I4845" s="2"/>
    </row>
    <row r="4846" spans="2:10" ht="15" hidden="1" customHeight="1" outlineLevel="1">
      <c r="G4846" s="654" t="s">
        <v>5126</v>
      </c>
      <c r="H4846" s="1708">
        <f>H4815</f>
        <v>470</v>
      </c>
      <c r="I4846" s="2"/>
    </row>
    <row r="4847" spans="2:10" ht="15" hidden="1" customHeight="1" outlineLevel="1">
      <c r="G4847" s="1814" t="s">
        <v>1211</v>
      </c>
      <c r="H4847" s="1815">
        <v>0</v>
      </c>
    </row>
    <row r="4848" spans="2:10" ht="15" hidden="1" customHeight="1" outlineLevel="1">
      <c r="D4848" s="13"/>
      <c r="E4848" s="6"/>
      <c r="H4848" s="2">
        <f>SUM(H4833:H4847)</f>
        <v>44319.46</v>
      </c>
    </row>
    <row r="4849" spans="2:16" collapsed="1"/>
    <row r="4850" spans="2:16">
      <c r="B4850" s="2475" t="s">
        <v>11669</v>
      </c>
      <c r="C4850" s="2475"/>
      <c r="D4850" s="2475"/>
      <c r="E4850" s="2475"/>
      <c r="F4850" s="2475"/>
      <c r="G4850" s="2475"/>
      <c r="H4850" s="2475"/>
      <c r="I4850" s="2475"/>
      <c r="J4850" s="2475"/>
      <c r="K4850" s="2475"/>
      <c r="L4850" s="2475"/>
      <c r="M4850" s="2475"/>
    </row>
    <row r="4851" spans="2:16" ht="15" hidden="1" customHeight="1" outlineLevel="1">
      <c r="B4851" s="268" t="s">
        <v>115</v>
      </c>
      <c r="C4851" s="997" t="s">
        <v>2650</v>
      </c>
      <c r="D4851" s="268" t="s">
        <v>2651</v>
      </c>
      <c r="F4851" s="2476" t="s">
        <v>1007</v>
      </c>
      <c r="G4851" s="2476"/>
      <c r="H4851" s="2476"/>
      <c r="J4851" s="2474" t="s">
        <v>1026</v>
      </c>
      <c r="K4851" s="2474"/>
      <c r="L4851" s="2474"/>
      <c r="M4851" s="105"/>
    </row>
    <row r="4852" spans="2:16" ht="15" hidden="1" customHeight="1" outlineLevel="1">
      <c r="B4852" s="681">
        <v>43795</v>
      </c>
      <c r="C4852" s="682" t="s">
        <v>8977</v>
      </c>
      <c r="D4852" s="645">
        <v>250</v>
      </c>
      <c r="E4852" s="1707">
        <f>D4852*0.75%</f>
        <v>1.875</v>
      </c>
      <c r="F4852" s="894">
        <v>43790</v>
      </c>
      <c r="G4852" s="2013" t="s">
        <v>6579</v>
      </c>
      <c r="H4852" s="635">
        <v>669</v>
      </c>
      <c r="I4852" s="2"/>
      <c r="J4852" s="627" t="s">
        <v>115</v>
      </c>
      <c r="K4852" s="104" t="s">
        <v>116</v>
      </c>
      <c r="L4852" s="899" t="s">
        <v>4</v>
      </c>
      <c r="M4852" s="105"/>
      <c r="N4852" s="842"/>
      <c r="O4852" s="2126"/>
      <c r="P4852" s="2126"/>
    </row>
    <row r="4853" spans="2:16" ht="15" hidden="1" customHeight="1" outlineLevel="1">
      <c r="B4853" s="681">
        <v>43820</v>
      </c>
      <c r="C4853" s="682" t="s">
        <v>11667</v>
      </c>
      <c r="D4853" s="645">
        <v>300</v>
      </c>
      <c r="E4853" s="1707">
        <f t="shared" ref="E4853" si="1">D4853*0.75%</f>
        <v>2.25</v>
      </c>
      <c r="F4853" s="2140">
        <v>43790</v>
      </c>
      <c r="G4853" s="2141" t="s">
        <v>1254</v>
      </c>
      <c r="H4853" s="2142">
        <v>720</v>
      </c>
      <c r="I4853" s="2"/>
      <c r="J4853" s="754">
        <v>43815</v>
      </c>
      <c r="K4853" s="928" t="s">
        <v>11787</v>
      </c>
      <c r="L4853" s="775">
        <v>286</v>
      </c>
      <c r="M4853" s="316"/>
      <c r="N4853" s="86"/>
    </row>
    <row r="4854" spans="2:16" ht="15" hidden="1" customHeight="1" outlineLevel="1">
      <c r="B4854" s="681"/>
      <c r="C4854" s="682"/>
      <c r="D4854" s="50"/>
      <c r="F4854" s="1261">
        <v>43790</v>
      </c>
      <c r="G4854" s="2137" t="s">
        <v>10517</v>
      </c>
      <c r="H4854" s="1263">
        <v>737</v>
      </c>
      <c r="I4854" s="1707"/>
      <c r="J4854" s="1126">
        <v>43836</v>
      </c>
      <c r="K4854" s="1127" t="s">
        <v>10102</v>
      </c>
      <c r="L4854" s="1128">
        <v>28186.5</v>
      </c>
      <c r="M4854" s="316"/>
      <c r="N4854" s="86"/>
    </row>
    <row r="4855" spans="2:16" ht="15" hidden="1" customHeight="1" outlineLevel="1">
      <c r="B4855" s="50"/>
      <c r="C4855" s="50"/>
      <c r="D4855" s="50"/>
      <c r="F4855" s="683">
        <v>43791</v>
      </c>
      <c r="G4855" s="2138" t="s">
        <v>11671</v>
      </c>
      <c r="H4855" s="657">
        <v>260</v>
      </c>
      <c r="I4855" s="1707"/>
      <c r="J4855" s="846"/>
      <c r="K4855" s="939"/>
      <c r="L4855" s="848"/>
      <c r="M4855" s="316"/>
      <c r="N4855" s="86"/>
    </row>
    <row r="4856" spans="2:16" ht="15" hidden="1" customHeight="1" outlineLevel="1">
      <c r="B4856" s="50"/>
      <c r="C4856" s="50"/>
      <c r="D4856" s="50"/>
      <c r="F4856" s="1019">
        <v>43792</v>
      </c>
      <c r="G4856" s="2139" t="s">
        <v>11677</v>
      </c>
      <c r="H4856" s="1020">
        <v>800</v>
      </c>
      <c r="I4856" s="1707"/>
      <c r="J4856" s="642"/>
      <c r="K4856" s="675"/>
      <c r="L4856" s="645"/>
      <c r="M4856" s="316"/>
      <c r="N4856" s="86"/>
    </row>
    <row r="4857" spans="2:16" hidden="1" outlineLevel="1">
      <c r="B4857" s="50"/>
      <c r="C4857" s="50"/>
      <c r="D4857" s="50"/>
      <c r="F4857" s="681">
        <v>43793</v>
      </c>
      <c r="G4857" s="682" t="s">
        <v>11667</v>
      </c>
      <c r="H4857" s="645">
        <v>2700.32</v>
      </c>
      <c r="I4857" s="1707">
        <f t="shared" ref="I4857:I4859" si="2">H4857*0.75%</f>
        <v>20.252400000000002</v>
      </c>
      <c r="J4857" s="642"/>
      <c r="K4857" s="675"/>
      <c r="L4857" s="645"/>
      <c r="M4857" s="316"/>
      <c r="N4857" s="86"/>
    </row>
    <row r="4858" spans="2:16" hidden="1" outlineLevel="1">
      <c r="B4858" s="50"/>
      <c r="C4858" s="50"/>
      <c r="D4858" s="50"/>
      <c r="F4858" s="685">
        <v>43793</v>
      </c>
      <c r="G4858" s="686" t="s">
        <v>11702</v>
      </c>
      <c r="H4858" s="2058">
        <v>394</v>
      </c>
      <c r="I4858" s="308"/>
      <c r="J4858" s="642"/>
      <c r="K4858" s="675"/>
      <c r="L4858" s="645"/>
      <c r="M4858" s="316"/>
    </row>
    <row r="4859" spans="2:16" hidden="1" outlineLevel="1">
      <c r="B4859" s="50"/>
      <c r="C4859" s="50"/>
      <c r="D4859" s="50"/>
      <c r="F4859" s="681">
        <v>43793</v>
      </c>
      <c r="G4859" s="682" t="s">
        <v>11667</v>
      </c>
      <c r="H4859" s="645">
        <v>600</v>
      </c>
      <c r="I4859" s="1707">
        <f t="shared" si="2"/>
        <v>4.5</v>
      </c>
      <c r="J4859" s="642"/>
      <c r="K4859" s="675"/>
      <c r="L4859" s="645"/>
      <c r="M4859" s="316"/>
    </row>
    <row r="4860" spans="2:16" hidden="1" outlineLevel="1">
      <c r="B4860" s="50"/>
      <c r="C4860" s="50"/>
      <c r="D4860" s="50"/>
      <c r="E4860" s="205"/>
      <c r="F4860" s="2140">
        <v>43793</v>
      </c>
      <c r="G4860" s="2141" t="s">
        <v>11585</v>
      </c>
      <c r="H4860" s="2142">
        <v>750</v>
      </c>
      <c r="I4860" s="1707"/>
      <c r="J4860" s="642"/>
      <c r="K4860" s="675"/>
      <c r="L4860" s="645"/>
      <c r="M4860" s="316"/>
    </row>
    <row r="4861" spans="2:16" hidden="1" outlineLevel="1">
      <c r="B4861" s="50"/>
      <c r="C4861" s="50"/>
      <c r="D4861" s="50"/>
      <c r="E4861" s="215"/>
      <c r="F4861" s="705">
        <v>43793</v>
      </c>
      <c r="G4861" s="783" t="s">
        <v>7380</v>
      </c>
      <c r="H4861" s="2124">
        <v>419</v>
      </c>
      <c r="I4861" s="1707"/>
      <c r="J4861" s="642"/>
      <c r="K4861" s="675"/>
      <c r="L4861" s="645"/>
      <c r="M4861" s="316"/>
    </row>
    <row r="4862" spans="2:16" hidden="1" outlineLevel="1">
      <c r="B4862" s="50"/>
      <c r="C4862" s="50"/>
      <c r="D4862" s="50"/>
      <c r="E4862" s="215"/>
      <c r="F4862" s="683">
        <v>43793</v>
      </c>
      <c r="G4862" s="2138" t="s">
        <v>11671</v>
      </c>
      <c r="H4862" s="657">
        <v>320</v>
      </c>
      <c r="I4862" s="1707"/>
      <c r="J4862" s="642"/>
      <c r="K4862" s="675"/>
      <c r="L4862" s="645"/>
      <c r="M4862" s="316"/>
    </row>
    <row r="4863" spans="2:16" hidden="1" outlineLevel="1">
      <c r="B4863" s="50"/>
      <c r="C4863" s="50"/>
      <c r="D4863" s="50"/>
      <c r="E4863" s="215"/>
      <c r="F4863" s="1261">
        <v>43794</v>
      </c>
      <c r="G4863" s="2137" t="s">
        <v>10634</v>
      </c>
      <c r="H4863" s="1263">
        <v>440</v>
      </c>
      <c r="I4863" s="1707"/>
      <c r="J4863" s="1043"/>
      <c r="K4863" s="1044"/>
      <c r="L4863" s="1045"/>
      <c r="M4863" s="899"/>
    </row>
    <row r="4864" spans="2:16" ht="30" hidden="1" outlineLevel="1">
      <c r="B4864" s="50"/>
      <c r="C4864" s="50"/>
      <c r="D4864" s="50"/>
      <c r="E4864" s="215"/>
      <c r="F4864" s="683">
        <v>43795</v>
      </c>
      <c r="G4864" s="2145" t="s">
        <v>11706</v>
      </c>
      <c r="H4864" s="2143">
        <v>365</v>
      </c>
      <c r="I4864" s="1707"/>
      <c r="J4864" s="642"/>
      <c r="K4864" s="675"/>
      <c r="L4864" s="645"/>
      <c r="M4864" s="316"/>
    </row>
    <row r="4865" spans="2:13" hidden="1" outlineLevel="1">
      <c r="B4865" s="50"/>
      <c r="C4865" s="50"/>
      <c r="D4865" s="50"/>
      <c r="E4865" s="2"/>
      <c r="F4865" s="685">
        <v>43797</v>
      </c>
      <c r="G4865" s="686" t="s">
        <v>3304</v>
      </c>
      <c r="H4865" s="2058">
        <v>414.18</v>
      </c>
      <c r="I4865" s="1707"/>
      <c r="J4865" s="642"/>
      <c r="K4865" s="675"/>
      <c r="L4865" s="645"/>
      <c r="M4865" s="316"/>
    </row>
    <row r="4866" spans="2:13" hidden="1" outlineLevel="1">
      <c r="B4866" s="50"/>
      <c r="C4866" s="50"/>
      <c r="D4866" s="50"/>
      <c r="E4866" s="1166"/>
      <c r="F4866" s="685">
        <v>43797</v>
      </c>
      <c r="G4866" s="686" t="s">
        <v>614</v>
      </c>
      <c r="H4866" s="2058">
        <v>398.84</v>
      </c>
      <c r="I4866" s="1707"/>
      <c r="J4866" s="642"/>
      <c r="K4866" s="675"/>
      <c r="L4866" s="645"/>
      <c r="M4866" s="316"/>
    </row>
    <row r="4867" spans="2:13" hidden="1" outlineLevel="1">
      <c r="B4867" s="50"/>
      <c r="C4867" s="50"/>
      <c r="D4867" s="50"/>
      <c r="E4867" s="205"/>
      <c r="F4867" s="1209">
        <v>43797</v>
      </c>
      <c r="G4867" s="2161" t="s">
        <v>11707</v>
      </c>
      <c r="H4867" s="2161">
        <v>286</v>
      </c>
      <c r="I4867" s="1707"/>
      <c r="J4867" s="642"/>
      <c r="K4867" s="675"/>
      <c r="L4867" s="645"/>
      <c r="M4867" s="316"/>
    </row>
    <row r="4868" spans="2:13" ht="15.75" hidden="1" customHeight="1" outlineLevel="1">
      <c r="B4868" s="50"/>
      <c r="C4868" s="50"/>
      <c r="D4868" s="50"/>
      <c r="E4868" s="225"/>
      <c r="F4868" s="897">
        <v>43799</v>
      </c>
      <c r="G4868" s="1664" t="s">
        <v>11730</v>
      </c>
      <c r="H4868" s="690">
        <v>609</v>
      </c>
      <c r="I4868" s="1707"/>
      <c r="J4868" s="642"/>
      <c r="K4868" s="675"/>
      <c r="L4868" s="645"/>
      <c r="M4868" s="316"/>
    </row>
    <row r="4869" spans="2:13" ht="15.75" hidden="1" customHeight="1" outlineLevel="1">
      <c r="B4869" s="50"/>
      <c r="C4869" s="50"/>
      <c r="D4869" s="50"/>
      <c r="E4869" s="225"/>
      <c r="F4869" s="897">
        <v>43801</v>
      </c>
      <c r="G4869" s="782" t="s">
        <v>11741</v>
      </c>
      <c r="H4869" s="690">
        <v>231</v>
      </c>
      <c r="I4869" s="308"/>
      <c r="J4869" s="642"/>
      <c r="K4869" s="675"/>
      <c r="L4869" s="645"/>
      <c r="M4869" s="316"/>
    </row>
    <row r="4870" spans="2:13" ht="15.75" hidden="1" customHeight="1" outlineLevel="1">
      <c r="B4870" s="50"/>
      <c r="C4870" s="50"/>
      <c r="D4870" s="50"/>
      <c r="E4870" s="225"/>
      <c r="F4870" s="681">
        <v>43803</v>
      </c>
      <c r="G4870" s="682" t="s">
        <v>8977</v>
      </c>
      <c r="H4870" s="645">
        <v>600</v>
      </c>
      <c r="I4870" s="1707">
        <f t="shared" ref="I4870" si="3">H4870*0.75%</f>
        <v>4.5</v>
      </c>
      <c r="J4870" s="642"/>
      <c r="K4870" s="675"/>
      <c r="L4870" s="645"/>
      <c r="M4870" s="316"/>
    </row>
    <row r="4871" spans="2:13" ht="15.75" hidden="1" customHeight="1" outlineLevel="1">
      <c r="B4871" s="50"/>
      <c r="C4871" s="50"/>
      <c r="D4871" s="50"/>
      <c r="E4871" s="225"/>
      <c r="F4871" s="897">
        <v>43804</v>
      </c>
      <c r="G4871" s="782" t="s">
        <v>11750</v>
      </c>
      <c r="H4871" s="690">
        <v>483</v>
      </c>
      <c r="I4871" s="1707"/>
      <c r="J4871" s="642"/>
      <c r="K4871" s="675"/>
      <c r="L4871" s="645"/>
      <c r="M4871" s="316"/>
    </row>
    <row r="4872" spans="2:13" ht="15.75" hidden="1" customHeight="1" outlineLevel="1">
      <c r="B4872" s="50"/>
      <c r="C4872" s="50"/>
      <c r="D4872" s="50"/>
      <c r="E4872" s="225"/>
      <c r="F4872" s="685">
        <v>43805</v>
      </c>
      <c r="G4872" s="686" t="s">
        <v>8992</v>
      </c>
      <c r="H4872" s="2052">
        <v>505</v>
      </c>
      <c r="I4872" s="308"/>
      <c r="J4872" s="642"/>
      <c r="K4872" s="675"/>
      <c r="L4872" s="645"/>
      <c r="M4872" s="316"/>
    </row>
    <row r="4873" spans="2:13" ht="15" hidden="1" customHeight="1" outlineLevel="1">
      <c r="B4873" s="50"/>
      <c r="C4873" s="50"/>
      <c r="D4873" s="50"/>
      <c r="E4873" s="225"/>
      <c r="F4873" s="685">
        <v>43805</v>
      </c>
      <c r="G4873" s="686" t="s">
        <v>8991</v>
      </c>
      <c r="H4873" s="2052">
        <v>505</v>
      </c>
      <c r="I4873" s="308"/>
      <c r="J4873" s="642"/>
      <c r="K4873" s="675"/>
      <c r="L4873" s="645"/>
      <c r="M4873" s="316"/>
    </row>
    <row r="4874" spans="2:13" hidden="1" outlineLevel="1">
      <c r="B4874" s="50"/>
      <c r="C4874" s="50"/>
      <c r="D4874" s="50"/>
      <c r="E4874" s="225"/>
      <c r="F4874" s="685">
        <v>43805</v>
      </c>
      <c r="G4874" s="686" t="s">
        <v>8990</v>
      </c>
      <c r="H4874" s="2052">
        <v>549</v>
      </c>
      <c r="I4874" s="1707"/>
      <c r="J4874" s="1043"/>
      <c r="K4874" s="1044"/>
      <c r="L4874" s="1045"/>
      <c r="M4874" s="899"/>
    </row>
    <row r="4875" spans="2:13" hidden="1" outlineLevel="1">
      <c r="B4875" s="50"/>
      <c r="C4875" s="50"/>
      <c r="D4875" s="50"/>
      <c r="E4875" s="225"/>
      <c r="F4875" s="2140">
        <v>43807</v>
      </c>
      <c r="G4875" s="2141" t="s">
        <v>11540</v>
      </c>
      <c r="H4875" s="2142">
        <v>3502.68</v>
      </c>
      <c r="I4875" s="1707"/>
      <c r="J4875" s="642"/>
      <c r="K4875" s="675"/>
      <c r="L4875" s="645"/>
      <c r="M4875" s="316"/>
    </row>
    <row r="4876" spans="2:13" hidden="1" outlineLevel="1">
      <c r="B4876" s="50"/>
      <c r="C4876" s="50"/>
      <c r="D4876" s="50"/>
      <c r="E4876" s="225"/>
      <c r="F4876" s="897">
        <v>43807</v>
      </c>
      <c r="G4876" s="1791" t="s">
        <v>11651</v>
      </c>
      <c r="H4876" s="1791">
        <v>137</v>
      </c>
      <c r="I4876" s="1707"/>
      <c r="J4876" s="642"/>
      <c r="K4876" s="675"/>
      <c r="L4876" s="645"/>
      <c r="M4876" s="316"/>
    </row>
    <row r="4877" spans="2:13" hidden="1" outlineLevel="1">
      <c r="B4877" s="50"/>
      <c r="C4877" s="50"/>
      <c r="D4877" s="50"/>
      <c r="E4877" s="225"/>
      <c r="F4877" s="705">
        <v>43808</v>
      </c>
      <c r="G4877" s="783" t="s">
        <v>7380</v>
      </c>
      <c r="H4877" s="2124">
        <v>457</v>
      </c>
      <c r="I4877" s="1707"/>
      <c r="J4877" s="642"/>
      <c r="K4877" s="675"/>
      <c r="L4877" s="645"/>
      <c r="M4877" s="316"/>
    </row>
    <row r="4878" spans="2:13" hidden="1" outlineLevel="1">
      <c r="B4878" s="50"/>
      <c r="C4878" s="50"/>
      <c r="D4878" s="50"/>
      <c r="E4878" s="225"/>
      <c r="F4878" s="768">
        <v>43809</v>
      </c>
      <c r="G4878" s="1643" t="s">
        <v>11648</v>
      </c>
      <c r="H4878" s="1643">
        <v>201</v>
      </c>
      <c r="I4878" s="2"/>
      <c r="J4878" s="642"/>
      <c r="K4878" s="675"/>
      <c r="L4878" s="645"/>
      <c r="M4878" s="316"/>
    </row>
    <row r="4879" spans="2:13" hidden="1" outlineLevel="1">
      <c r="B4879" s="50"/>
      <c r="C4879" s="50"/>
      <c r="D4879" s="50"/>
      <c r="E4879" s="225"/>
      <c r="F4879" s="768">
        <v>43809</v>
      </c>
      <c r="G4879" s="1643" t="s">
        <v>11761</v>
      </c>
      <c r="H4879" s="1643">
        <v>2363.87</v>
      </c>
      <c r="I4879" s="1707"/>
      <c r="J4879" s="642"/>
      <c r="K4879" s="675"/>
      <c r="L4879" s="645"/>
      <c r="M4879" s="316"/>
    </row>
    <row r="4880" spans="2:13" hidden="1" outlineLevel="1">
      <c r="B4880" s="50"/>
      <c r="C4880" s="50"/>
      <c r="D4880" s="50"/>
      <c r="E4880" s="225"/>
      <c r="F4880" s="681">
        <v>43809</v>
      </c>
      <c r="G4880" s="682" t="s">
        <v>11667</v>
      </c>
      <c r="H4880" s="645">
        <v>300</v>
      </c>
      <c r="I4880" s="1707">
        <f t="shared" ref="I4880:I4881" si="4">H4880*0.75%</f>
        <v>2.25</v>
      </c>
      <c r="J4880" s="642"/>
      <c r="K4880" s="675"/>
      <c r="L4880" s="645"/>
      <c r="M4880" s="316"/>
    </row>
    <row r="4881" spans="2:15" hidden="1" outlineLevel="1">
      <c r="B4881" s="50"/>
      <c r="C4881" s="50"/>
      <c r="D4881" s="50"/>
      <c r="E4881" s="225"/>
      <c r="F4881" s="681">
        <v>43811</v>
      </c>
      <c r="G4881" s="682" t="s">
        <v>8977</v>
      </c>
      <c r="H4881" s="645">
        <v>600</v>
      </c>
      <c r="I4881" s="1707">
        <f t="shared" si="4"/>
        <v>4.5</v>
      </c>
      <c r="J4881" s="642"/>
      <c r="K4881" s="675"/>
      <c r="L4881" s="645"/>
      <c r="M4881" s="316"/>
    </row>
    <row r="4882" spans="2:15" hidden="1" outlineLevel="1">
      <c r="B4882" s="50"/>
      <c r="C4882" s="50"/>
      <c r="D4882" s="50"/>
      <c r="E4882" s="225"/>
      <c r="F4882" s="897">
        <v>43811</v>
      </c>
      <c r="G4882" s="1791" t="s">
        <v>11766</v>
      </c>
      <c r="H4882" s="1791">
        <v>245</v>
      </c>
      <c r="I4882" s="1707"/>
      <c r="J4882" s="642"/>
      <c r="K4882" s="675"/>
      <c r="L4882" s="645"/>
      <c r="M4882" s="316"/>
    </row>
    <row r="4883" spans="2:15" ht="15" hidden="1" customHeight="1" outlineLevel="1">
      <c r="B4883" s="50"/>
      <c r="C4883" s="50"/>
      <c r="D4883" s="50"/>
      <c r="F4883" s="689">
        <v>43815</v>
      </c>
      <c r="G4883" s="2115" t="s">
        <v>10168</v>
      </c>
      <c r="H4883" s="2115">
        <v>1640</v>
      </c>
      <c r="I4883" s="1707"/>
      <c r="J4883" s="628"/>
      <c r="K4883" s="628"/>
      <c r="L4883" s="628"/>
      <c r="M4883" s="628"/>
    </row>
    <row r="4884" spans="2:15" ht="15" hidden="1" customHeight="1" outlineLevel="1">
      <c r="B4884" s="50"/>
      <c r="C4884" s="50"/>
      <c r="D4884" s="50"/>
      <c r="F4884" s="689">
        <v>43815</v>
      </c>
      <c r="G4884" s="2115" t="s">
        <v>10168</v>
      </c>
      <c r="H4884" s="2115">
        <v>1093</v>
      </c>
      <c r="I4884" s="2"/>
      <c r="J4884" s="628"/>
      <c r="K4884" s="628"/>
      <c r="L4884" s="628"/>
      <c r="M4884" s="628"/>
    </row>
    <row r="4885" spans="2:15" ht="15" hidden="1" customHeight="1" outlineLevel="1">
      <c r="B4885" s="50"/>
      <c r="C4885" s="50"/>
      <c r="D4885" s="50"/>
      <c r="F4885" s="608">
        <v>43817</v>
      </c>
      <c r="G4885" s="1792" t="s">
        <v>6469</v>
      </c>
      <c r="H4885" s="1792">
        <v>42.61</v>
      </c>
      <c r="I4885" s="1707"/>
      <c r="J4885" s="628"/>
      <c r="K4885" s="628"/>
      <c r="L4885" s="628"/>
      <c r="M4885" s="628"/>
    </row>
    <row r="4886" spans="2:15" ht="15" hidden="1" customHeight="1" outlineLevel="1">
      <c r="B4886" s="50"/>
      <c r="C4886" s="50"/>
      <c r="D4886" s="50"/>
      <c r="F4886" s="681">
        <v>43817</v>
      </c>
      <c r="G4886" s="682" t="s">
        <v>11667</v>
      </c>
      <c r="H4886" s="645">
        <v>600</v>
      </c>
      <c r="I4886" s="1707">
        <f t="shared" ref="I4886" si="5">H4886*0.75%</f>
        <v>4.5</v>
      </c>
      <c r="J4886" s="628"/>
      <c r="K4886" s="628"/>
      <c r="L4886" s="628"/>
      <c r="M4886" s="628"/>
    </row>
    <row r="4887" spans="2:15" ht="15" hidden="1" customHeight="1" outlineLevel="1">
      <c r="B4887" s="50"/>
      <c r="C4887" s="50"/>
      <c r="D4887" s="50"/>
      <c r="F4887" s="705">
        <v>43819</v>
      </c>
      <c r="G4887" s="783" t="s">
        <v>7380</v>
      </c>
      <c r="H4887" s="2124">
        <v>215</v>
      </c>
      <c r="I4887" s="1707"/>
      <c r="J4887" s="628"/>
      <c r="K4887" s="628"/>
      <c r="L4887" s="628"/>
      <c r="M4887" s="628"/>
    </row>
    <row r="4888" spans="2:15" hidden="1" outlineLevel="1">
      <c r="B4888" s="50"/>
      <c r="C4888" s="50"/>
      <c r="D4888" s="50"/>
      <c r="E4888" s="225"/>
      <c r="F4888" s="897">
        <v>43819</v>
      </c>
      <c r="G4888" s="1791" t="s">
        <v>11778</v>
      </c>
      <c r="H4888" s="1791">
        <v>820</v>
      </c>
      <c r="I4888" s="1707"/>
      <c r="J4888" s="642"/>
      <c r="K4888" s="675"/>
      <c r="L4888" s="645"/>
      <c r="M4888" s="316"/>
    </row>
    <row r="4889" spans="2:15" ht="15" hidden="1" customHeight="1" outlineLevel="1">
      <c r="B4889" s="50"/>
      <c r="C4889" s="50"/>
      <c r="D4889" s="50"/>
      <c r="F4889" s="681">
        <v>43820</v>
      </c>
      <c r="G4889" s="682" t="s">
        <v>11780</v>
      </c>
      <c r="H4889" s="645">
        <v>2500</v>
      </c>
      <c r="I4889" s="1707">
        <f t="shared" ref="I4889" si="6">H4889*0.75%</f>
        <v>18.75</v>
      </c>
      <c r="J4889" s="628"/>
      <c r="K4889" s="628"/>
      <c r="L4889" s="628"/>
      <c r="M4889" s="628"/>
    </row>
    <row r="4890" spans="2:15" ht="15" hidden="1" customHeight="1" outlineLevel="1">
      <c r="B4890" s="50"/>
      <c r="C4890" s="50"/>
      <c r="D4890" s="50"/>
      <c r="F4890" s="285"/>
      <c r="G4890" s="787"/>
      <c r="H4890" s="1020"/>
      <c r="I4890" s="2"/>
      <c r="J4890" s="628"/>
      <c r="K4890" s="628"/>
      <c r="L4890" s="628"/>
      <c r="M4890" s="628"/>
    </row>
    <row r="4891" spans="2:15" ht="15" hidden="1" customHeight="1" outlineLevel="1">
      <c r="B4891" s="83"/>
      <c r="C4891" s="83" t="s">
        <v>195</v>
      </c>
      <c r="D4891" s="84">
        <f>SUM(D4852:D4874)</f>
        <v>550</v>
      </c>
      <c r="F4891" s="311"/>
      <c r="G4891" s="538" t="s">
        <v>195</v>
      </c>
      <c r="H4891" s="578">
        <f>SUM(H4852:H4890)</f>
        <v>28472.5</v>
      </c>
      <c r="I4891" s="2"/>
      <c r="J4891" s="1092"/>
      <c r="K4891" s="1092" t="s">
        <v>195</v>
      </c>
      <c r="L4891" s="539">
        <f>SUM(L4853:L4874)</f>
        <v>28472.5</v>
      </c>
      <c r="M4891" s="349">
        <f>SUM(M4853:M4874)</f>
        <v>0</v>
      </c>
    </row>
    <row r="4892" spans="2:15" ht="15" hidden="1" customHeight="1" outlineLevel="1">
      <c r="I4892" s="2"/>
    </row>
    <row r="4893" spans="2:15" ht="15.75" hidden="1" customHeight="1" outlineLevel="1" thickBot="1">
      <c r="B4893" s="97" t="s">
        <v>11670</v>
      </c>
      <c r="H4893" s="2"/>
      <c r="I4893" s="13"/>
      <c r="L4893" s="13"/>
      <c r="M4893" s="2"/>
      <c r="N4893" s="2"/>
      <c r="O4893" s="86"/>
    </row>
    <row r="4894" spans="2:15" ht="30" hidden="1" customHeight="1" outlineLevel="1">
      <c r="B4894" s="120" t="s">
        <v>1039</v>
      </c>
      <c r="C4894" s="121" t="s">
        <v>1040</v>
      </c>
      <c r="D4894" s="121" t="s">
        <v>1041</v>
      </c>
      <c r="E4894" s="122" t="s">
        <v>1042</v>
      </c>
      <c r="G4894" s="1" t="s">
        <v>1023</v>
      </c>
      <c r="H4894" s="13">
        <f>H4891-L4891</f>
        <v>0</v>
      </c>
      <c r="I4894" s="2">
        <v>28186.5</v>
      </c>
      <c r="J4894" s="2"/>
      <c r="K4894" s="2"/>
      <c r="L4894" s="2"/>
      <c r="M4894" s="2"/>
      <c r="N4894" s="2"/>
    </row>
    <row r="4895" spans="2:15" ht="15" hidden="1" customHeight="1" outlineLevel="1">
      <c r="B4895" s="227">
        <f>E4832</f>
        <v>900</v>
      </c>
      <c r="C4895" s="227">
        <v>310</v>
      </c>
      <c r="D4895" s="227">
        <f>D4891</f>
        <v>550</v>
      </c>
      <c r="E4895" s="227">
        <f>B4895+C4895-D4895</f>
        <v>660</v>
      </c>
      <c r="H4895" s="13"/>
      <c r="I4895" s="13"/>
      <c r="L4895" s="13"/>
    </row>
    <row r="4896" spans="2:15" ht="15" hidden="1" customHeight="1" outlineLevel="1">
      <c r="G4896" s="630" t="s">
        <v>4080</v>
      </c>
      <c r="H4896" s="1698">
        <f>H4858+H4865+H4866+H4872+H4873+H4874</f>
        <v>2766.02</v>
      </c>
    </row>
    <row r="4897" spans="2:10" ht="15" hidden="1" customHeight="1" outlineLevel="1">
      <c r="G4897" s="300" t="s">
        <v>7263</v>
      </c>
      <c r="H4897" s="1699">
        <v>0</v>
      </c>
    </row>
    <row r="4898" spans="2:10" ht="15" hidden="1" customHeight="1" outlineLevel="1">
      <c r="C4898" s="956"/>
      <c r="D4898" s="956"/>
      <c r="E4898" s="2116"/>
      <c r="G4898" s="300" t="s">
        <v>4081</v>
      </c>
      <c r="H4898" s="1699">
        <f>H4852</f>
        <v>669</v>
      </c>
    </row>
    <row r="4899" spans="2:10" ht="15" hidden="1" customHeight="1" outlineLevel="1">
      <c r="C4899" s="956"/>
      <c r="D4899" s="2116"/>
      <c r="E4899" s="956"/>
      <c r="G4899" s="696" t="s">
        <v>3905</v>
      </c>
      <c r="H4899" s="1700">
        <f>H4860+H4875+H4853</f>
        <v>4972.68</v>
      </c>
    </row>
    <row r="4900" spans="2:10" ht="15" hidden="1" customHeight="1" outlineLevel="1">
      <c r="C4900" s="956">
        <v>3011185691</v>
      </c>
      <c r="D4900" s="2116">
        <v>1982</v>
      </c>
      <c r="E4900" s="2116"/>
      <c r="G4900" s="1205" t="s">
        <v>11542</v>
      </c>
      <c r="H4900" s="1701">
        <f>H4854+H4863</f>
        <v>1177</v>
      </c>
    </row>
    <row r="4901" spans="2:10" ht="15" hidden="1" customHeight="1" outlineLevel="1">
      <c r="B4901" s="200"/>
      <c r="C4901" s="956" t="s">
        <v>11752</v>
      </c>
      <c r="D4901" s="2117"/>
      <c r="E4901" s="2116"/>
      <c r="G4901" s="978" t="s">
        <v>5497</v>
      </c>
      <c r="H4901" s="1702">
        <f>H4864</f>
        <v>365</v>
      </c>
    </row>
    <row r="4902" spans="2:10" ht="15" hidden="1" customHeight="1" outlineLevel="1">
      <c r="C4902" s="956"/>
      <c r="D4902" s="2116"/>
      <c r="E4902" s="2116"/>
      <c r="G4902" s="640" t="s">
        <v>132</v>
      </c>
      <c r="H4902" s="1703">
        <f>H4857+H4859+H4870+H4880+H4881+H4886+H4889</f>
        <v>7900.32</v>
      </c>
    </row>
    <row r="4903" spans="2:10" ht="15" hidden="1" customHeight="1" outlineLevel="1">
      <c r="C4903" s="956">
        <v>3005430401</v>
      </c>
      <c r="D4903" s="2116">
        <v>1541</v>
      </c>
      <c r="E4903" s="956"/>
      <c r="G4903" s="204" t="s">
        <v>11407</v>
      </c>
      <c r="H4903" s="1704">
        <f>H4883+H4884</f>
        <v>2733</v>
      </c>
    </row>
    <row r="4904" spans="2:10" ht="15" hidden="1" customHeight="1" outlineLevel="1">
      <c r="C4904" s="956" t="s">
        <v>11751</v>
      </c>
      <c r="D4904" s="2118">
        <f>D4900-D4903</f>
        <v>441</v>
      </c>
      <c r="E4904" s="956"/>
      <c r="G4904" s="659" t="s">
        <v>48</v>
      </c>
      <c r="H4904" s="1705">
        <f>H4861+H4877+H4887</f>
        <v>1091</v>
      </c>
      <c r="I4904" s="2"/>
    </row>
    <row r="4905" spans="2:10" ht="15" hidden="1" customHeight="1" outlineLevel="1">
      <c r="C4905" s="956" t="s">
        <v>11752</v>
      </c>
      <c r="D4905" s="2116">
        <v>480</v>
      </c>
      <c r="E4905" s="956"/>
      <c r="G4905" s="236" t="s">
        <v>2625</v>
      </c>
      <c r="H4905" s="1706">
        <f>H4885</f>
        <v>42.61</v>
      </c>
      <c r="I4905" s="2"/>
    </row>
    <row r="4906" spans="2:10" ht="15" hidden="1" customHeight="1" outlineLevel="1">
      <c r="D4906" s="2116"/>
      <c r="E4906" s="956"/>
      <c r="G4906" s="182" t="s">
        <v>4424</v>
      </c>
      <c r="H4906" s="1707">
        <f>H4855+H4862+H4868+H4869+H4871+H4876+H4882+H4888</f>
        <v>3105</v>
      </c>
      <c r="I4906" s="2"/>
      <c r="J4906" s="13"/>
    </row>
    <row r="4907" spans="2:10" ht="15" hidden="1" customHeight="1" outlineLevel="1">
      <c r="G4907" s="1068" t="s">
        <v>5935</v>
      </c>
      <c r="H4907" s="1707">
        <v>0</v>
      </c>
      <c r="I4907" s="2"/>
    </row>
    <row r="4908" spans="2:10" ht="15" hidden="1" customHeight="1" outlineLevel="1">
      <c r="G4908" s="1068" t="s">
        <v>11575</v>
      </c>
      <c r="H4908" s="1707">
        <v>0</v>
      </c>
      <c r="I4908" s="2"/>
    </row>
    <row r="4909" spans="2:10" ht="15" hidden="1" customHeight="1" outlineLevel="1">
      <c r="G4909" s="654" t="s">
        <v>5126</v>
      </c>
      <c r="H4909" s="1708">
        <f>H4856+H4867</f>
        <v>1086</v>
      </c>
      <c r="I4909" s="2"/>
    </row>
    <row r="4910" spans="2:10" ht="15" hidden="1" customHeight="1" outlineLevel="1">
      <c r="G4910" s="1814" t="s">
        <v>1211</v>
      </c>
      <c r="H4910" s="1815">
        <f>H4878+H4879</f>
        <v>2564.87</v>
      </c>
    </row>
    <row r="4911" spans="2:10" ht="15" hidden="1" customHeight="1" outlineLevel="1">
      <c r="G4911" s="654" t="s">
        <v>11807</v>
      </c>
      <c r="H4911" s="1708">
        <v>0</v>
      </c>
    </row>
    <row r="4912" spans="2:10" ht="15" hidden="1" customHeight="1" outlineLevel="1">
      <c r="D4912" s="13"/>
      <c r="E4912" s="6"/>
      <c r="H4912" s="2">
        <f>SUM(H4896:H4911)</f>
        <v>28472.5</v>
      </c>
    </row>
    <row r="4913" spans="2:16" collapsed="1"/>
    <row r="4914" spans="2:16">
      <c r="B4914" s="2475" t="s">
        <v>11818</v>
      </c>
      <c r="C4914" s="2475"/>
      <c r="D4914" s="2475"/>
      <c r="E4914" s="2475"/>
      <c r="F4914" s="2475"/>
      <c r="G4914" s="2475"/>
      <c r="H4914" s="2475"/>
      <c r="I4914" s="2475"/>
      <c r="J4914" s="2475"/>
      <c r="K4914" s="2475"/>
      <c r="L4914" s="2475"/>
      <c r="M4914" s="2475"/>
    </row>
    <row r="4915" spans="2:16" ht="15" hidden="1" customHeight="1" outlineLevel="1">
      <c r="B4915" s="268" t="s">
        <v>115</v>
      </c>
      <c r="C4915" s="997" t="s">
        <v>2650</v>
      </c>
      <c r="D4915" s="268" t="s">
        <v>2651</v>
      </c>
      <c r="F4915" s="2476" t="s">
        <v>1007</v>
      </c>
      <c r="G4915" s="2476"/>
      <c r="H4915" s="2476"/>
      <c r="J4915" s="2474" t="s">
        <v>1026</v>
      </c>
      <c r="K4915" s="2474"/>
      <c r="L4915" s="2474"/>
      <c r="M4915" s="105"/>
    </row>
    <row r="4916" spans="2:16" ht="15" hidden="1" customHeight="1" outlineLevel="1">
      <c r="B4916" s="681"/>
      <c r="C4916" s="682"/>
      <c r="D4916" s="645"/>
      <c r="E4916" s="1707"/>
      <c r="F4916" s="757">
        <v>43820</v>
      </c>
      <c r="G4916" s="758" t="s">
        <v>10589</v>
      </c>
      <c r="H4916" s="699">
        <v>1000</v>
      </c>
      <c r="I4916" s="2"/>
      <c r="J4916" s="627" t="s">
        <v>115</v>
      </c>
      <c r="K4916" s="104" t="s">
        <v>116</v>
      </c>
      <c r="L4916" s="899" t="s">
        <v>4</v>
      </c>
      <c r="M4916" s="105"/>
      <c r="N4916" s="842"/>
      <c r="O4916" s="2164"/>
      <c r="P4916" s="2164"/>
    </row>
    <row r="4917" spans="2:16" ht="15" hidden="1" customHeight="1" outlineLevel="1">
      <c r="B4917" s="681"/>
      <c r="C4917" s="682"/>
      <c r="D4917" s="645"/>
      <c r="E4917" s="1707"/>
      <c r="F4917" s="897">
        <v>43820</v>
      </c>
      <c r="G4917" s="1791" t="s">
        <v>11781</v>
      </c>
      <c r="H4917" s="1791">
        <v>25</v>
      </c>
      <c r="I4917" s="2"/>
      <c r="J4917" s="681">
        <v>43837</v>
      </c>
      <c r="K4917" s="682" t="s">
        <v>11938</v>
      </c>
      <c r="L4917" s="1151">
        <v>6.01</v>
      </c>
      <c r="M4917" s="316"/>
      <c r="N4917" s="86"/>
    </row>
    <row r="4918" spans="2:16" ht="15" hidden="1" customHeight="1" outlineLevel="1">
      <c r="B4918" s="681"/>
      <c r="C4918" s="682"/>
      <c r="D4918" s="50"/>
      <c r="F4918" s="897">
        <v>43820</v>
      </c>
      <c r="G4918" s="1791" t="s">
        <v>10416</v>
      </c>
      <c r="H4918" s="1791">
        <v>192</v>
      </c>
      <c r="I4918" s="1707"/>
      <c r="J4918" s="642">
        <v>43846</v>
      </c>
      <c r="K4918" s="675" t="s">
        <v>11967</v>
      </c>
      <c r="L4918" s="1151">
        <v>6.01</v>
      </c>
      <c r="M4918" s="316"/>
      <c r="N4918" s="86"/>
    </row>
    <row r="4919" spans="2:16" ht="15" hidden="1" customHeight="1" outlineLevel="1">
      <c r="B4919" s="50"/>
      <c r="C4919" s="50"/>
      <c r="D4919" s="50"/>
      <c r="F4919" s="757">
        <v>43822</v>
      </c>
      <c r="G4919" s="758" t="s">
        <v>11806</v>
      </c>
      <c r="H4919" s="699">
        <v>200</v>
      </c>
      <c r="I4919" s="1707"/>
      <c r="J4919" s="642">
        <v>43851</v>
      </c>
      <c r="K4919" s="675" t="s">
        <v>11992</v>
      </c>
      <c r="L4919" s="1151">
        <v>7.51</v>
      </c>
      <c r="M4919" s="316"/>
      <c r="N4919" s="86"/>
    </row>
    <row r="4920" spans="2:16" ht="15" hidden="1" customHeight="1" outlineLevel="1">
      <c r="B4920" s="50"/>
      <c r="C4920" s="50"/>
      <c r="D4920" s="50"/>
      <c r="F4920" s="897">
        <v>43825</v>
      </c>
      <c r="G4920" s="1791" t="s">
        <v>11851</v>
      </c>
      <c r="H4920" s="1791">
        <v>161</v>
      </c>
      <c r="I4920" s="1707"/>
      <c r="J4920" s="1126">
        <v>43861</v>
      </c>
      <c r="K4920" s="1129" t="s">
        <v>11025</v>
      </c>
      <c r="L4920" s="1128">
        <v>9944.91</v>
      </c>
      <c r="M4920" s="316"/>
      <c r="N4920" s="86"/>
    </row>
    <row r="4921" spans="2:16" hidden="1" outlineLevel="1">
      <c r="B4921" s="50"/>
      <c r="C4921" s="50"/>
      <c r="D4921" s="50"/>
      <c r="F4921" s="689">
        <v>43827</v>
      </c>
      <c r="G4921" s="785" t="s">
        <v>11993</v>
      </c>
      <c r="H4921" s="540">
        <v>102.12</v>
      </c>
      <c r="I4921" s="1707"/>
      <c r="J4921" s="642"/>
      <c r="K4921" s="675"/>
      <c r="L4921" s="645"/>
      <c r="M4921" s="316"/>
      <c r="N4921" s="86"/>
    </row>
    <row r="4922" spans="2:16" hidden="1" outlineLevel="1">
      <c r="B4922" s="50"/>
      <c r="C4922" s="50"/>
      <c r="D4922" s="50"/>
      <c r="F4922" s="685">
        <v>43827</v>
      </c>
      <c r="G4922" s="686" t="s">
        <v>10493</v>
      </c>
      <c r="H4922" s="2052">
        <v>349</v>
      </c>
      <c r="I4922" s="308"/>
      <c r="J4922" s="642"/>
      <c r="K4922" s="675"/>
      <c r="L4922" s="645"/>
      <c r="M4922" s="316"/>
    </row>
    <row r="4923" spans="2:16" hidden="1" outlineLevel="1">
      <c r="B4923" s="50"/>
      <c r="C4923" s="50"/>
      <c r="D4923" s="50"/>
      <c r="F4923" s="894">
        <v>43827</v>
      </c>
      <c r="G4923" s="760" t="s">
        <v>247</v>
      </c>
      <c r="H4923" s="635">
        <v>198</v>
      </c>
      <c r="I4923" s="1707"/>
      <c r="J4923" s="642"/>
      <c r="K4923" s="675"/>
      <c r="L4923" s="645"/>
      <c r="M4923" s="316"/>
    </row>
    <row r="4924" spans="2:16" hidden="1" outlineLevel="1">
      <c r="B4924" s="50"/>
      <c r="C4924" s="50"/>
      <c r="D4924" s="50"/>
      <c r="E4924" s="205"/>
      <c r="F4924" s="894">
        <v>43827</v>
      </c>
      <c r="G4924" s="760" t="s">
        <v>247</v>
      </c>
      <c r="H4924" s="2100">
        <v>416</v>
      </c>
      <c r="I4924" s="1707"/>
      <c r="J4924" s="642"/>
      <c r="K4924" s="675"/>
      <c r="L4924" s="645"/>
      <c r="M4924" s="316"/>
    </row>
    <row r="4925" spans="2:16" hidden="1" outlineLevel="1">
      <c r="B4925" s="50"/>
      <c r="C4925" s="50"/>
      <c r="D4925" s="50"/>
      <c r="E4925" s="215"/>
      <c r="F4925" s="757">
        <v>43827</v>
      </c>
      <c r="G4925" s="758" t="s">
        <v>11585</v>
      </c>
      <c r="H4925" s="2190">
        <v>1125</v>
      </c>
      <c r="I4925" s="1707"/>
      <c r="J4925" s="642"/>
      <c r="K4925" s="675"/>
      <c r="L4925" s="645"/>
      <c r="M4925" s="316"/>
    </row>
    <row r="4926" spans="2:16" hidden="1" outlineLevel="1">
      <c r="B4926" s="50"/>
      <c r="C4926" s="50"/>
      <c r="D4926" s="50"/>
      <c r="E4926" s="215"/>
      <c r="F4926" s="683">
        <v>43831</v>
      </c>
      <c r="G4926" s="2138" t="s">
        <v>2528</v>
      </c>
      <c r="H4926" s="657">
        <v>515</v>
      </c>
      <c r="I4926" s="1707"/>
      <c r="J4926" s="642"/>
      <c r="K4926" s="675"/>
      <c r="L4926" s="645"/>
      <c r="M4926" s="316"/>
    </row>
    <row r="4927" spans="2:16" hidden="1" outlineLevel="1">
      <c r="B4927" s="50"/>
      <c r="C4927" s="50"/>
      <c r="D4927" s="50"/>
      <c r="E4927" s="215"/>
      <c r="F4927" s="894">
        <v>43832</v>
      </c>
      <c r="G4927" s="760" t="s">
        <v>11899</v>
      </c>
      <c r="H4927" s="2100">
        <v>307</v>
      </c>
      <c r="I4927" s="1707"/>
      <c r="J4927" s="1043"/>
      <c r="K4927" s="1044"/>
      <c r="L4927" s="1045"/>
      <c r="M4927" s="899"/>
    </row>
    <row r="4928" spans="2:16" hidden="1" outlineLevel="1">
      <c r="B4928" s="50"/>
      <c r="C4928" s="50"/>
      <c r="D4928" s="50"/>
      <c r="E4928" s="215"/>
      <c r="F4928" s="894">
        <v>43832</v>
      </c>
      <c r="G4928" s="760" t="s">
        <v>11567</v>
      </c>
      <c r="H4928" s="2100">
        <v>1585</v>
      </c>
      <c r="I4928" s="1707"/>
      <c r="J4928" s="642"/>
      <c r="K4928" s="675"/>
      <c r="L4928" s="645"/>
      <c r="M4928" s="316"/>
    </row>
    <row r="4929" spans="2:15" hidden="1" outlineLevel="1">
      <c r="B4929" s="50"/>
      <c r="C4929" s="50"/>
      <c r="D4929" s="50"/>
      <c r="E4929" s="2"/>
      <c r="F4929" s="685">
        <v>43836</v>
      </c>
      <c r="G4929" s="686" t="s">
        <v>10607</v>
      </c>
      <c r="H4929" s="2058">
        <v>300</v>
      </c>
      <c r="I4929" s="1707"/>
      <c r="J4929" s="642"/>
      <c r="K4929" s="675"/>
      <c r="L4929" s="645"/>
      <c r="M4929" s="316"/>
    </row>
    <row r="4930" spans="2:15" hidden="1" outlineLevel="1">
      <c r="B4930" s="50"/>
      <c r="C4930" s="50"/>
      <c r="D4930" s="50"/>
      <c r="E4930" s="1166"/>
      <c r="F4930" s="681">
        <v>43837</v>
      </c>
      <c r="G4930" s="682" t="s">
        <v>11667</v>
      </c>
      <c r="H4930" s="1151">
        <v>607.08000000000004</v>
      </c>
      <c r="I4930" s="1707"/>
      <c r="J4930" s="642"/>
      <c r="K4930" s="675"/>
      <c r="L4930" s="645"/>
      <c r="M4930" s="316"/>
    </row>
    <row r="4931" spans="2:15" hidden="1" outlineLevel="1">
      <c r="B4931" s="50"/>
      <c r="C4931" s="50"/>
      <c r="D4931" s="50"/>
      <c r="E4931" s="205"/>
      <c r="F4931" s="608">
        <v>43839</v>
      </c>
      <c r="G4931" s="612" t="s">
        <v>11933</v>
      </c>
      <c r="H4931" s="613">
        <v>169.69</v>
      </c>
      <c r="I4931" s="1707"/>
      <c r="J4931" s="642"/>
      <c r="K4931" s="675"/>
      <c r="L4931" s="645"/>
      <c r="M4931" s="316"/>
    </row>
    <row r="4932" spans="2:15" ht="15.75" hidden="1" customHeight="1" outlineLevel="1">
      <c r="B4932" s="50"/>
      <c r="C4932" s="50"/>
      <c r="D4932" s="50"/>
      <c r="E4932" s="225"/>
      <c r="F4932" s="681">
        <v>43844</v>
      </c>
      <c r="G4932" s="682" t="s">
        <v>11966</v>
      </c>
      <c r="H4932" s="1151">
        <v>607.08000000000004</v>
      </c>
      <c r="I4932" s="1707"/>
      <c r="J4932" s="642"/>
      <c r="K4932" s="675"/>
      <c r="L4932" s="645"/>
      <c r="M4932" s="316"/>
    </row>
    <row r="4933" spans="2:15" ht="15.75" hidden="1" customHeight="1" outlineLevel="1">
      <c r="B4933" s="50"/>
      <c r="C4933" s="50"/>
      <c r="D4933" s="50"/>
      <c r="E4933" s="225"/>
      <c r="F4933" s="897">
        <v>43846</v>
      </c>
      <c r="G4933" s="782" t="s">
        <v>10439</v>
      </c>
      <c r="H4933" s="690">
        <v>540</v>
      </c>
      <c r="I4933" s="308"/>
      <c r="J4933" s="642"/>
      <c r="K4933" s="675"/>
      <c r="L4933" s="645"/>
      <c r="M4933" s="316"/>
    </row>
    <row r="4934" spans="2:15" ht="15.75" hidden="1" customHeight="1" outlineLevel="1">
      <c r="B4934" s="50"/>
      <c r="C4934" s="50"/>
      <c r="D4934" s="50"/>
      <c r="E4934" s="225"/>
      <c r="F4934" s="897">
        <v>43847</v>
      </c>
      <c r="G4934" s="782" t="s">
        <v>11977</v>
      </c>
      <c r="H4934" s="690">
        <v>410</v>
      </c>
      <c r="I4934" s="1707"/>
      <c r="J4934" s="642"/>
      <c r="K4934" s="675"/>
      <c r="L4934" s="645"/>
      <c r="M4934" s="316"/>
    </row>
    <row r="4935" spans="2:15" ht="15.75" hidden="1" customHeight="1" outlineLevel="1">
      <c r="B4935" s="50"/>
      <c r="C4935" s="50"/>
      <c r="D4935" s="50"/>
      <c r="E4935" s="225"/>
      <c r="F4935" s="705">
        <v>43847</v>
      </c>
      <c r="G4935" s="783" t="s">
        <v>526</v>
      </c>
      <c r="H4935" s="762">
        <v>294.5</v>
      </c>
      <c r="I4935" s="1707"/>
      <c r="J4935" s="642"/>
      <c r="K4935" s="675"/>
      <c r="L4935" s="645"/>
      <c r="M4935" s="316"/>
    </row>
    <row r="4936" spans="2:15" ht="15.75" hidden="1" customHeight="1" outlineLevel="1">
      <c r="B4936" s="50"/>
      <c r="C4936" s="50"/>
      <c r="D4936" s="50"/>
      <c r="E4936" s="225"/>
      <c r="F4936" s="681">
        <v>43848</v>
      </c>
      <c r="G4936" s="682" t="s">
        <v>3997</v>
      </c>
      <c r="H4936" s="1151">
        <v>758.85</v>
      </c>
      <c r="I4936" s="308"/>
      <c r="J4936" s="642"/>
      <c r="K4936" s="675"/>
      <c r="L4936" s="645"/>
      <c r="M4936" s="316"/>
    </row>
    <row r="4937" spans="2:15" ht="15" hidden="1" customHeight="1" outlineLevel="1">
      <c r="B4937" s="50"/>
      <c r="C4937" s="50"/>
      <c r="D4937" s="50"/>
      <c r="E4937" s="225"/>
      <c r="F4937" s="689">
        <v>43848</v>
      </c>
      <c r="G4937" s="785" t="s">
        <v>11993</v>
      </c>
      <c r="H4937" s="540">
        <v>102.12</v>
      </c>
      <c r="I4937" s="308"/>
      <c r="J4937" s="642"/>
      <c r="K4937" s="675"/>
      <c r="L4937" s="645"/>
      <c r="M4937" s="316"/>
    </row>
    <row r="4938" spans="2:15" ht="15" hidden="1" customHeight="1" outlineLevel="1">
      <c r="B4938" s="50"/>
      <c r="C4938" s="50"/>
      <c r="D4938" s="50"/>
      <c r="F4938" s="285"/>
      <c r="G4938" s="787"/>
      <c r="H4938" s="1020"/>
      <c r="I4938" s="2"/>
      <c r="J4938" s="628"/>
      <c r="K4938" s="628"/>
      <c r="L4938" s="628"/>
      <c r="M4938" s="628"/>
    </row>
    <row r="4939" spans="2:15" ht="15" hidden="1" customHeight="1" outlineLevel="1">
      <c r="B4939" s="83"/>
      <c r="C4939" s="83" t="s">
        <v>195</v>
      </c>
      <c r="D4939" s="84">
        <f>SUM(D4916:D4937)</f>
        <v>0</v>
      </c>
      <c r="F4939" s="311"/>
      <c r="G4939" s="538" t="s">
        <v>195</v>
      </c>
      <c r="H4939" s="578">
        <f>SUM(H4916:H4938)</f>
        <v>9964.44</v>
      </c>
      <c r="I4939" s="2"/>
      <c r="J4939" s="1092"/>
      <c r="K4939" s="1092" t="s">
        <v>195</v>
      </c>
      <c r="L4939" s="539">
        <f>SUM(L4917:L4937)</f>
        <v>9964.44</v>
      </c>
      <c r="M4939" s="349">
        <f>SUM(M4917:M4937)</f>
        <v>0</v>
      </c>
    </row>
    <row r="4940" spans="2:15" ht="15" hidden="1" customHeight="1" outlineLevel="1">
      <c r="I4940" s="2"/>
    </row>
    <row r="4941" spans="2:15" ht="15.75" hidden="1" customHeight="1" outlineLevel="1" thickBot="1">
      <c r="B4941" s="97" t="s">
        <v>11819</v>
      </c>
      <c r="H4941" s="2"/>
      <c r="I4941" s="13"/>
      <c r="L4941" s="13"/>
      <c r="M4941" s="2"/>
      <c r="N4941" s="2"/>
      <c r="O4941" s="86"/>
    </row>
    <row r="4942" spans="2:15" ht="30" hidden="1" customHeight="1" outlineLevel="1">
      <c r="B4942" s="120" t="s">
        <v>1039</v>
      </c>
      <c r="C4942" s="121" t="s">
        <v>1040</v>
      </c>
      <c r="D4942" s="121" t="s">
        <v>1041</v>
      </c>
      <c r="E4942" s="122" t="s">
        <v>1042</v>
      </c>
      <c r="G4942" s="1" t="s">
        <v>1023</v>
      </c>
      <c r="H4942" s="13">
        <f>H4939-L4939</f>
        <v>0</v>
      </c>
      <c r="I4942" s="1789">
        <v>9944.91</v>
      </c>
      <c r="J4942" s="2"/>
      <c r="K4942" s="2"/>
      <c r="L4942" s="2"/>
      <c r="M4942" s="2"/>
      <c r="N4942" s="2"/>
    </row>
    <row r="4943" spans="2:15" ht="15" hidden="1" customHeight="1" outlineLevel="1">
      <c r="B4943" s="227">
        <v>660</v>
      </c>
      <c r="C4943" s="227">
        <v>121</v>
      </c>
      <c r="D4943" s="227">
        <f>D4939</f>
        <v>0</v>
      </c>
      <c r="E4943" s="227">
        <f>B4943+C4943-D4943</f>
        <v>781</v>
      </c>
      <c r="H4943" s="13"/>
      <c r="I4943" s="13"/>
      <c r="L4943" s="13"/>
    </row>
    <row r="4944" spans="2:15" ht="15" hidden="1" customHeight="1" outlineLevel="1">
      <c r="G4944" s="630" t="s">
        <v>4080</v>
      </c>
      <c r="H4944" s="1698">
        <f>H4922+H4929</f>
        <v>649</v>
      </c>
    </row>
    <row r="4945" spans="2:10" ht="15" hidden="1" customHeight="1" outlineLevel="1">
      <c r="G4945" s="300" t="s">
        <v>7263</v>
      </c>
      <c r="H4945" s="1699">
        <v>0</v>
      </c>
    </row>
    <row r="4946" spans="2:10" ht="15" hidden="1" customHeight="1" outlineLevel="1">
      <c r="C4946" s="956"/>
      <c r="D4946" s="956"/>
      <c r="E4946" s="2116"/>
      <c r="G4946" s="300" t="s">
        <v>4081</v>
      </c>
      <c r="H4946" s="1699">
        <f>H4923+H4924+H4927+H4928</f>
        <v>2506</v>
      </c>
    </row>
    <row r="4947" spans="2:10" ht="15" hidden="1" customHeight="1" outlineLevel="1">
      <c r="C4947" s="956"/>
      <c r="D4947" s="2116"/>
      <c r="E4947" s="956"/>
      <c r="G4947" s="696" t="s">
        <v>3905</v>
      </c>
      <c r="H4947" s="1700">
        <f>H4925</f>
        <v>1125</v>
      </c>
    </row>
    <row r="4948" spans="2:10" ht="15" hidden="1" customHeight="1" outlineLevel="1">
      <c r="C4948" s="956"/>
      <c r="D4948" s="2116"/>
      <c r="E4948" s="2116"/>
      <c r="G4948" s="1205" t="s">
        <v>11542</v>
      </c>
      <c r="H4948" s="1701">
        <v>0</v>
      </c>
    </row>
    <row r="4949" spans="2:10" ht="15" hidden="1" customHeight="1" outlineLevel="1">
      <c r="B4949" s="200"/>
      <c r="C4949" s="956"/>
      <c r="D4949" s="2117"/>
      <c r="E4949" s="2116"/>
      <c r="G4949" s="978" t="s">
        <v>5497</v>
      </c>
      <c r="H4949" s="1702">
        <v>0</v>
      </c>
    </row>
    <row r="4950" spans="2:10" ht="15" hidden="1" customHeight="1" outlineLevel="1">
      <c r="C4950" s="956"/>
      <c r="D4950" s="2116"/>
      <c r="E4950" s="2116"/>
      <c r="G4950" s="640" t="s">
        <v>132</v>
      </c>
      <c r="H4950" s="1703">
        <f>H4930+H4932+H4936</f>
        <v>1973.0100000000002</v>
      </c>
    </row>
    <row r="4951" spans="2:10" ht="15" hidden="1" customHeight="1" outlineLevel="1">
      <c r="C4951" s="956"/>
      <c r="D4951" s="2116"/>
      <c r="E4951" s="956"/>
      <c r="G4951" s="204" t="s">
        <v>11407</v>
      </c>
      <c r="H4951" s="1704">
        <f>H4921+H4937</f>
        <v>204.24</v>
      </c>
    </row>
    <row r="4952" spans="2:10" ht="15" hidden="1" customHeight="1" outlineLevel="1">
      <c r="C4952" s="956"/>
      <c r="D4952" s="2118"/>
      <c r="E4952" s="956"/>
      <c r="G4952" s="659" t="s">
        <v>48</v>
      </c>
      <c r="H4952" s="1705">
        <f>H4935</f>
        <v>294.5</v>
      </c>
      <c r="I4952" s="2"/>
    </row>
    <row r="4953" spans="2:10" ht="15" hidden="1" customHeight="1" outlineLevel="1">
      <c r="C4953" s="956"/>
      <c r="D4953" s="2116"/>
      <c r="E4953" s="956"/>
      <c r="G4953" s="236" t="s">
        <v>2625</v>
      </c>
      <c r="H4953" s="1706">
        <f>H4931</f>
        <v>169.69</v>
      </c>
      <c r="I4953" s="2"/>
    </row>
    <row r="4954" spans="2:10" ht="15" hidden="1" customHeight="1" outlineLevel="1">
      <c r="D4954" s="2116"/>
      <c r="E4954" s="956"/>
      <c r="G4954" s="182" t="s">
        <v>4424</v>
      </c>
      <c r="H4954" s="1707">
        <f>H4917+H4918+H4920+H4926+H4933+H4934</f>
        <v>1843</v>
      </c>
      <c r="I4954" s="2"/>
      <c r="J4954" s="13"/>
    </row>
    <row r="4955" spans="2:10" ht="15" hidden="1" customHeight="1" outlineLevel="1">
      <c r="G4955" s="1068" t="s">
        <v>5935</v>
      </c>
      <c r="H4955" s="1707">
        <v>0</v>
      </c>
      <c r="I4955" s="2"/>
    </row>
    <row r="4956" spans="2:10" ht="15" hidden="1" customHeight="1" outlineLevel="1">
      <c r="G4956" s="1068" t="s">
        <v>11575</v>
      </c>
      <c r="H4956" s="1707">
        <v>0</v>
      </c>
      <c r="I4956" s="2"/>
    </row>
    <row r="4957" spans="2:10" ht="15" hidden="1" customHeight="1" outlineLevel="1">
      <c r="G4957" s="654" t="s">
        <v>5126</v>
      </c>
      <c r="H4957" s="1708">
        <f>H4916</f>
        <v>1000</v>
      </c>
      <c r="I4957" s="2"/>
    </row>
    <row r="4958" spans="2:10" ht="15" hidden="1" customHeight="1" outlineLevel="1">
      <c r="G4958" s="1814" t="s">
        <v>1211</v>
      </c>
      <c r="H4958" s="1815">
        <v>0</v>
      </c>
    </row>
    <row r="4959" spans="2:10" ht="15" hidden="1" customHeight="1" outlineLevel="1">
      <c r="G4959" s="654" t="s">
        <v>11807</v>
      </c>
      <c r="H4959" s="1708">
        <f>H4919</f>
        <v>200</v>
      </c>
    </row>
    <row r="4960" spans="2:10" ht="15" hidden="1" customHeight="1" outlineLevel="1">
      <c r="D4960" s="13"/>
      <c r="E4960" s="6"/>
      <c r="H4960" s="2">
        <f>SUM(H4944:H4959)</f>
        <v>9964.4399999999987</v>
      </c>
    </row>
    <row r="4961" spans="2:16" collapsed="1"/>
    <row r="4962" spans="2:16">
      <c r="B4962" s="2475" t="s">
        <v>12012</v>
      </c>
      <c r="C4962" s="2475"/>
      <c r="D4962" s="2475"/>
      <c r="E4962" s="2475"/>
      <c r="F4962" s="2475"/>
      <c r="G4962" s="2475"/>
      <c r="H4962" s="2475"/>
      <c r="I4962" s="2475"/>
      <c r="J4962" s="2475"/>
      <c r="K4962" s="2475"/>
      <c r="L4962" s="2475"/>
      <c r="M4962" s="2475"/>
    </row>
    <row r="4963" spans="2:16" ht="15" hidden="1" customHeight="1" outlineLevel="1">
      <c r="B4963" s="2476" t="s">
        <v>2650</v>
      </c>
      <c r="C4963" s="2476"/>
      <c r="D4963" s="2476"/>
      <c r="F4963" s="2476" t="s">
        <v>1007</v>
      </c>
      <c r="G4963" s="2476"/>
      <c r="H4963" s="2476"/>
      <c r="J4963" s="2474" t="s">
        <v>1026</v>
      </c>
      <c r="K4963" s="2474"/>
      <c r="L4963" s="2474"/>
      <c r="M4963" s="105"/>
    </row>
    <row r="4964" spans="2:16" ht="15" hidden="1" customHeight="1" outlineLevel="1">
      <c r="B4964" s="2238" t="s">
        <v>115</v>
      </c>
      <c r="C4964" s="2239" t="s">
        <v>116</v>
      </c>
      <c r="D4964" s="2240" t="s">
        <v>2651</v>
      </c>
      <c r="E4964" s="1707"/>
      <c r="F4964" s="2238" t="s">
        <v>115</v>
      </c>
      <c r="G4964" s="2239" t="s">
        <v>116</v>
      </c>
      <c r="H4964" s="2240" t="s">
        <v>4</v>
      </c>
      <c r="I4964" s="2"/>
      <c r="J4964" s="627" t="s">
        <v>115</v>
      </c>
      <c r="K4964" s="104" t="s">
        <v>116</v>
      </c>
      <c r="L4964" s="899" t="s">
        <v>4</v>
      </c>
      <c r="M4964" s="105"/>
      <c r="N4964" s="842"/>
      <c r="O4964" s="2213"/>
      <c r="P4964" s="2213"/>
    </row>
    <row r="4965" spans="2:16" ht="15" hidden="1" customHeight="1" outlineLevel="1">
      <c r="B4965" s="681"/>
      <c r="C4965" s="682"/>
      <c r="D4965" s="645"/>
      <c r="E4965" s="1707"/>
      <c r="F4965" s="681">
        <v>43856</v>
      </c>
      <c r="G4965" s="682" t="s">
        <v>3997</v>
      </c>
      <c r="H4965" s="1151">
        <v>634.29999999999995</v>
      </c>
      <c r="I4965" s="2"/>
      <c r="J4965" s="681">
        <v>43857</v>
      </c>
      <c r="K4965" s="682" t="s">
        <v>12034</v>
      </c>
      <c r="L4965" s="1151">
        <v>6.28</v>
      </c>
      <c r="M4965" s="316"/>
      <c r="N4965" s="86"/>
    </row>
    <row r="4966" spans="2:16" ht="15" hidden="1" customHeight="1" outlineLevel="1">
      <c r="B4966" s="681"/>
      <c r="C4966" s="682"/>
      <c r="D4966" s="50"/>
      <c r="F4966" s="681">
        <v>43859</v>
      </c>
      <c r="G4966" s="682" t="s">
        <v>3997</v>
      </c>
      <c r="H4966" s="1151">
        <v>303</v>
      </c>
      <c r="I4966" s="1707"/>
      <c r="J4966" s="642">
        <v>43860</v>
      </c>
      <c r="K4966" s="675" t="s">
        <v>12073</v>
      </c>
      <c r="L4966" s="1151">
        <v>3</v>
      </c>
      <c r="M4966" s="316"/>
      <c r="N4966" s="86"/>
    </row>
    <row r="4967" spans="2:16" ht="15" hidden="1" customHeight="1" outlineLevel="1">
      <c r="B4967" s="50"/>
      <c r="C4967" s="50"/>
      <c r="D4967" s="50"/>
      <c r="F4967" s="681">
        <v>43863</v>
      </c>
      <c r="G4967" s="682" t="s">
        <v>12084</v>
      </c>
      <c r="H4967" s="1151">
        <v>303</v>
      </c>
      <c r="I4967" s="1707"/>
      <c r="J4967" s="642">
        <v>43864</v>
      </c>
      <c r="K4967" s="675" t="s">
        <v>12101</v>
      </c>
      <c r="L4967" s="1151">
        <v>3</v>
      </c>
      <c r="M4967" s="316"/>
      <c r="N4967" s="86"/>
    </row>
    <row r="4968" spans="2:16" ht="15" hidden="1" customHeight="1" outlineLevel="1">
      <c r="B4968" s="50"/>
      <c r="C4968" s="50"/>
      <c r="D4968" s="50"/>
      <c r="F4968" s="681">
        <v>43864</v>
      </c>
      <c r="G4968" s="682" t="s">
        <v>1188</v>
      </c>
      <c r="H4968" s="1151">
        <v>454.5</v>
      </c>
      <c r="I4968" s="1707"/>
      <c r="J4968" s="642">
        <v>43865</v>
      </c>
      <c r="K4968" s="675" t="s">
        <v>12168</v>
      </c>
      <c r="L4968" s="1151">
        <v>4.5</v>
      </c>
      <c r="M4968" s="316"/>
      <c r="N4968" s="86"/>
    </row>
    <row r="4969" spans="2:16" hidden="1" outlineLevel="1">
      <c r="B4969" s="50"/>
      <c r="C4969" s="50"/>
      <c r="D4969" s="50"/>
      <c r="F4969" s="681">
        <v>43867</v>
      </c>
      <c r="G4969" s="682" t="s">
        <v>12169</v>
      </c>
      <c r="H4969" s="645">
        <v>2023.6</v>
      </c>
      <c r="I4969" s="1707"/>
      <c r="J4969" s="642">
        <v>43871</v>
      </c>
      <c r="K4969" s="675" t="s">
        <v>11648</v>
      </c>
      <c r="L4969" s="645">
        <v>201</v>
      </c>
      <c r="M4969" s="316"/>
      <c r="N4969" s="86"/>
    </row>
    <row r="4970" spans="2:16" hidden="1" outlineLevel="1">
      <c r="B4970" s="50"/>
      <c r="C4970" s="50"/>
      <c r="D4970" s="50"/>
      <c r="F4970" s="846">
        <v>43873</v>
      </c>
      <c r="G4970" s="939" t="s">
        <v>12170</v>
      </c>
      <c r="H4970" s="2321">
        <v>607.08000000000004</v>
      </c>
      <c r="I4970" s="308"/>
      <c r="J4970" s="642">
        <v>43874</v>
      </c>
      <c r="K4970" s="675" t="s">
        <v>7952</v>
      </c>
      <c r="L4970" s="2321">
        <v>4.5</v>
      </c>
      <c r="M4970" s="316"/>
    </row>
    <row r="4971" spans="2:16" hidden="1" outlineLevel="1">
      <c r="B4971" s="50"/>
      <c r="C4971" s="50"/>
      <c r="D4971" s="50"/>
      <c r="F4971" s="846">
        <v>43874</v>
      </c>
      <c r="G4971" s="939" t="s">
        <v>12171</v>
      </c>
      <c r="H4971" s="2322">
        <v>303</v>
      </c>
      <c r="I4971" s="1707"/>
      <c r="J4971" s="846">
        <v>43875</v>
      </c>
      <c r="K4971" s="939" t="s">
        <v>12172</v>
      </c>
      <c r="L4971" s="2321">
        <v>3</v>
      </c>
      <c r="M4971" s="316"/>
    </row>
    <row r="4972" spans="2:16" ht="15" hidden="1" customHeight="1" outlineLevel="1">
      <c r="B4972" s="50"/>
      <c r="C4972" s="50"/>
      <c r="D4972" s="50"/>
      <c r="F4972" s="285"/>
      <c r="G4972" s="787"/>
      <c r="H4972" s="1020"/>
      <c r="I4972" s="2"/>
      <c r="J4972" s="1126">
        <v>43889</v>
      </c>
      <c r="K4972" s="1129" t="s">
        <v>11025</v>
      </c>
      <c r="L4972" s="1128">
        <v>4403.2</v>
      </c>
      <c r="M4972" s="1129" t="s">
        <v>8394</v>
      </c>
    </row>
    <row r="4973" spans="2:16" ht="15" hidden="1" customHeight="1" outlineLevel="1">
      <c r="B4973" s="83"/>
      <c r="C4973" s="83" t="s">
        <v>195</v>
      </c>
      <c r="D4973" s="84">
        <f>SUM(D4964:D4971)</f>
        <v>0</v>
      </c>
      <c r="F4973" s="311"/>
      <c r="G4973" s="538" t="s">
        <v>195</v>
      </c>
      <c r="H4973" s="578">
        <f>SUM(H4964:H4972)</f>
        <v>4628.4799999999996</v>
      </c>
      <c r="I4973" s="2"/>
      <c r="J4973" s="1092"/>
      <c r="K4973" s="1092" t="s">
        <v>195</v>
      </c>
      <c r="L4973" s="539">
        <f>SUM(L4965:L4972)</f>
        <v>4628.4799999999996</v>
      </c>
      <c r="M4973" s="349">
        <f>SUM(M4965:M4971)</f>
        <v>0</v>
      </c>
    </row>
    <row r="4974" spans="2:16" ht="15" hidden="1" customHeight="1" outlineLevel="1">
      <c r="I4974" s="2"/>
    </row>
    <row r="4975" spans="2:16" ht="15.75" hidden="1" customHeight="1" outlineLevel="1" thickBot="1">
      <c r="B4975" s="97" t="s">
        <v>12015</v>
      </c>
      <c r="H4975" s="2"/>
      <c r="I4975" s="13"/>
      <c r="L4975" s="13"/>
      <c r="M4975" s="2"/>
      <c r="N4975" s="2"/>
      <c r="O4975" s="86"/>
    </row>
    <row r="4976" spans="2:16" ht="30" hidden="1" customHeight="1" outlineLevel="1">
      <c r="B4976" s="120" t="s">
        <v>1039</v>
      </c>
      <c r="C4976" s="121" t="s">
        <v>1040</v>
      </c>
      <c r="D4976" s="121" t="s">
        <v>1041</v>
      </c>
      <c r="E4976" s="122" t="s">
        <v>1042</v>
      </c>
      <c r="G4976" s="1" t="s">
        <v>1023</v>
      </c>
      <c r="H4976" s="13">
        <f>H4973-L4973</f>
        <v>0</v>
      </c>
      <c r="J4976" s="2"/>
      <c r="K4976" s="2"/>
      <c r="L4976" s="2"/>
      <c r="M4976" s="2"/>
      <c r="N4976" s="2"/>
    </row>
    <row r="4977" spans="2:12" ht="15" hidden="1" customHeight="1" outlineLevel="1">
      <c r="B4977" s="227">
        <v>781</v>
      </c>
      <c r="C4977" s="227">
        <v>71</v>
      </c>
      <c r="D4977" s="227">
        <f>D4973</f>
        <v>0</v>
      </c>
      <c r="E4977" s="227">
        <f>B4977+C4977-D4977</f>
        <v>852</v>
      </c>
      <c r="H4977" s="13"/>
      <c r="I4977" s="13"/>
      <c r="L4977" s="13"/>
    </row>
    <row r="4978" spans="2:12" ht="15" hidden="1" customHeight="1" outlineLevel="1">
      <c r="G4978" s="630" t="s">
        <v>4080</v>
      </c>
      <c r="H4978" s="1698">
        <v>0</v>
      </c>
    </row>
    <row r="4979" spans="2:12" ht="15" hidden="1" customHeight="1" outlineLevel="1">
      <c r="C4979" s="1" t="s">
        <v>12085</v>
      </c>
      <c r="G4979" s="300" t="s">
        <v>7263</v>
      </c>
      <c r="H4979" s="1699">
        <v>0</v>
      </c>
    </row>
    <row r="4980" spans="2:12" ht="15" hidden="1" customHeight="1" outlineLevel="1">
      <c r="C4980" s="956" t="s">
        <v>12087</v>
      </c>
      <c r="D4980" s="956"/>
      <c r="E4980" s="2116"/>
      <c r="G4980" s="300" t="s">
        <v>4081</v>
      </c>
      <c r="H4980" s="1699">
        <v>0</v>
      </c>
    </row>
    <row r="4981" spans="2:12" ht="15" hidden="1" customHeight="1" outlineLevel="1">
      <c r="C4981" s="956" t="s">
        <v>12088</v>
      </c>
      <c r="D4981" s="2116"/>
      <c r="E4981" s="956"/>
      <c r="G4981" s="696" t="s">
        <v>3905</v>
      </c>
      <c r="H4981" s="1700">
        <v>0</v>
      </c>
    </row>
    <row r="4982" spans="2:12" ht="15" hidden="1" customHeight="1" outlineLevel="1">
      <c r="C4982" s="956" t="s">
        <v>12089</v>
      </c>
      <c r="D4982" s="2116"/>
      <c r="E4982" s="2116"/>
      <c r="G4982" s="1205" t="s">
        <v>11542</v>
      </c>
      <c r="H4982" s="1701">
        <v>0</v>
      </c>
    </row>
    <row r="4983" spans="2:12" ht="15" hidden="1" customHeight="1" outlineLevel="1">
      <c r="B4983" s="200"/>
      <c r="C4983" s="956" t="s">
        <v>12090</v>
      </c>
      <c r="D4983" s="2117"/>
      <c r="E4983" s="2116"/>
      <c r="G4983" s="978" t="s">
        <v>5497</v>
      </c>
      <c r="H4983" s="1702">
        <v>0</v>
      </c>
    </row>
    <row r="4984" spans="2:12" ht="15" hidden="1" customHeight="1" outlineLevel="1">
      <c r="C4984" s="956"/>
      <c r="D4984" s="2116"/>
      <c r="E4984" s="2116"/>
      <c r="G4984" s="640" t="s">
        <v>132</v>
      </c>
      <c r="H4984" s="1703">
        <f>H4965+H4966+H4967+H4968+H4969+H4970+H4971</f>
        <v>4628.4799999999996</v>
      </c>
    </row>
    <row r="4985" spans="2:12" ht="15" hidden="1" customHeight="1" outlineLevel="1">
      <c r="C4985" s="956"/>
      <c r="D4985" s="2116"/>
      <c r="E4985" s="956"/>
      <c r="G4985" s="204" t="s">
        <v>11407</v>
      </c>
      <c r="H4985" s="1704">
        <v>0</v>
      </c>
    </row>
    <row r="4986" spans="2:12" ht="15" hidden="1" customHeight="1" outlineLevel="1">
      <c r="C4986" s="956"/>
      <c r="D4986" s="2118"/>
      <c r="E4986" s="956"/>
      <c r="G4986" s="659" t="s">
        <v>48</v>
      </c>
      <c r="H4986" s="1705">
        <v>0</v>
      </c>
      <c r="I4986" s="2"/>
    </row>
    <row r="4987" spans="2:12" ht="15" hidden="1" customHeight="1" outlineLevel="1">
      <c r="C4987" s="956"/>
      <c r="D4987" s="2116"/>
      <c r="E4987" s="956"/>
      <c r="G4987" s="236" t="s">
        <v>2625</v>
      </c>
      <c r="H4987" s="1706">
        <v>0</v>
      </c>
      <c r="I4987" s="2"/>
    </row>
    <row r="4988" spans="2:12" ht="15" hidden="1" customHeight="1" outlineLevel="1">
      <c r="D4988" s="2116"/>
      <c r="E4988" s="956"/>
      <c r="G4988" s="182" t="s">
        <v>4424</v>
      </c>
      <c r="H4988" s="1707">
        <v>0</v>
      </c>
      <c r="I4988" s="2"/>
      <c r="J4988" s="13"/>
    </row>
    <row r="4989" spans="2:12" ht="15" hidden="1" customHeight="1" outlineLevel="1">
      <c r="G4989" s="1068" t="s">
        <v>5935</v>
      </c>
      <c r="H4989" s="1707">
        <v>0</v>
      </c>
      <c r="I4989" s="2"/>
    </row>
    <row r="4990" spans="2:12" ht="15" hidden="1" customHeight="1" outlineLevel="1">
      <c r="G4990" s="1068" t="s">
        <v>11575</v>
      </c>
      <c r="H4990" s="1707">
        <v>0</v>
      </c>
      <c r="I4990" s="2"/>
    </row>
    <row r="4991" spans="2:12" ht="15" hidden="1" customHeight="1" outlineLevel="1">
      <c r="G4991" s="654" t="s">
        <v>5126</v>
      </c>
      <c r="H4991" s="1708">
        <v>0</v>
      </c>
      <c r="I4991" s="2"/>
    </row>
    <row r="4992" spans="2:12" ht="15" hidden="1" customHeight="1" outlineLevel="1">
      <c r="G4992" s="1814" t="s">
        <v>1211</v>
      </c>
      <c r="H4992" s="1815">
        <v>0</v>
      </c>
    </row>
    <row r="4993" spans="2:16" ht="15" hidden="1" customHeight="1" outlineLevel="1">
      <c r="G4993" s="654" t="s">
        <v>11807</v>
      </c>
      <c r="H4993" s="1708">
        <v>0</v>
      </c>
    </row>
    <row r="4994" spans="2:16" ht="15" hidden="1" customHeight="1" outlineLevel="1">
      <c r="D4994" s="13"/>
      <c r="E4994" s="6"/>
      <c r="H4994" s="2">
        <f>SUM(H4978:H4993)</f>
        <v>4628.4799999999996</v>
      </c>
    </row>
    <row r="4995" spans="2:16" collapsed="1"/>
    <row r="4996" spans="2:16">
      <c r="B4996" s="2475" t="s">
        <v>12226</v>
      </c>
      <c r="C4996" s="2475"/>
      <c r="D4996" s="2475"/>
      <c r="E4996" s="2475"/>
      <c r="F4996" s="2475"/>
      <c r="G4996" s="2475"/>
      <c r="H4996" s="2475"/>
      <c r="I4996" s="2475"/>
      <c r="J4996" s="2475"/>
      <c r="K4996" s="2475"/>
      <c r="L4996" s="2475"/>
      <c r="M4996" s="2475"/>
    </row>
    <row r="4997" spans="2:16" ht="15" customHeight="1" outlineLevel="1">
      <c r="B4997" s="2476" t="s">
        <v>2650</v>
      </c>
      <c r="C4997" s="2476"/>
      <c r="D4997" s="2476"/>
      <c r="F4997" s="2476" t="s">
        <v>1007</v>
      </c>
      <c r="G4997" s="2476"/>
      <c r="H4997" s="2476"/>
      <c r="J4997" s="2474" t="s">
        <v>1026</v>
      </c>
      <c r="K4997" s="2474"/>
      <c r="L4997" s="2474"/>
      <c r="M4997" s="105"/>
    </row>
    <row r="4998" spans="2:16" ht="15" customHeight="1" outlineLevel="1">
      <c r="B4998" s="2238" t="s">
        <v>115</v>
      </c>
      <c r="C4998" s="2239" t="s">
        <v>116</v>
      </c>
      <c r="D4998" s="2240" t="s">
        <v>2651</v>
      </c>
      <c r="E4998" s="1707"/>
      <c r="F4998" s="2238" t="s">
        <v>115</v>
      </c>
      <c r="G4998" s="2239" t="s">
        <v>116</v>
      </c>
      <c r="H4998" s="2240" t="s">
        <v>4</v>
      </c>
      <c r="I4998" s="2"/>
      <c r="J4998" s="627" t="s">
        <v>115</v>
      </c>
      <c r="K4998" s="104" t="s">
        <v>116</v>
      </c>
      <c r="L4998" s="899" t="s">
        <v>4</v>
      </c>
      <c r="M4998" s="105"/>
      <c r="N4998" s="842"/>
      <c r="O4998" s="2213"/>
      <c r="P4998" s="2213"/>
    </row>
    <row r="4999" spans="2:16" ht="15" customHeight="1" outlineLevel="1">
      <c r="B4999" s="681"/>
      <c r="C4999" s="682"/>
      <c r="D4999" s="645"/>
      <c r="E4999" s="1707"/>
      <c r="F4999" s="846">
        <v>43890</v>
      </c>
      <c r="G4999" s="939" t="s">
        <v>12171</v>
      </c>
      <c r="H4999" s="848">
        <v>757.5</v>
      </c>
      <c r="I4999" s="2"/>
      <c r="J4999" s="681">
        <v>43892</v>
      </c>
      <c r="K4999" s="682" t="s">
        <v>12495</v>
      </c>
      <c r="L4999" s="1045">
        <v>8.83</v>
      </c>
      <c r="M4999" s="316"/>
      <c r="N4999" s="86"/>
    </row>
    <row r="5000" spans="2:16" ht="15" customHeight="1" outlineLevel="1">
      <c r="B5000" s="681"/>
      <c r="C5000" s="682"/>
      <c r="D5000" s="50"/>
      <c r="F5000" s="846">
        <v>11022</v>
      </c>
      <c r="G5000" s="939" t="s">
        <v>12500</v>
      </c>
      <c r="H5000" s="848">
        <v>202</v>
      </c>
      <c r="I5000" s="1707"/>
      <c r="J5000" s="681">
        <v>43897</v>
      </c>
      <c r="K5000" s="675" t="s">
        <v>12507</v>
      </c>
      <c r="L5000" s="645">
        <v>21.81</v>
      </c>
      <c r="M5000" s="316"/>
      <c r="N5000" s="86"/>
    </row>
    <row r="5001" spans="2:16" ht="15" customHeight="1" outlineLevel="1">
      <c r="B5001" s="50"/>
      <c r="C5001" s="50"/>
      <c r="D5001" s="50"/>
      <c r="F5001" s="846">
        <v>11023</v>
      </c>
      <c r="G5001" s="682" t="s">
        <v>1188</v>
      </c>
      <c r="H5001" s="645">
        <v>1869.76</v>
      </c>
      <c r="I5001" s="1707"/>
      <c r="J5001" s="642"/>
      <c r="K5001" s="675"/>
      <c r="L5001" s="645"/>
      <c r="M5001" s="316"/>
      <c r="N5001" s="86"/>
    </row>
    <row r="5002" spans="2:16" ht="15" customHeight="1" outlineLevel="1">
      <c r="B5002" s="50"/>
      <c r="C5002" s="50"/>
      <c r="D5002" s="50"/>
      <c r="F5002" s="681"/>
      <c r="G5002" s="682"/>
      <c r="H5002" s="613"/>
      <c r="I5002" s="1707"/>
      <c r="J5002" s="642"/>
      <c r="K5002" s="675"/>
      <c r="L5002" s="645"/>
      <c r="M5002" s="316"/>
      <c r="N5002" s="86"/>
    </row>
    <row r="5003" spans="2:16" outlineLevel="1">
      <c r="B5003" s="50"/>
      <c r="C5003" s="50"/>
      <c r="D5003" s="50"/>
      <c r="F5003" s="681"/>
      <c r="G5003" s="682"/>
      <c r="H5003" s="280"/>
      <c r="I5003" s="1707"/>
      <c r="J5003" s="642"/>
      <c r="K5003" s="675"/>
      <c r="L5003" s="645"/>
      <c r="M5003" s="316"/>
      <c r="N5003" s="86"/>
    </row>
    <row r="5004" spans="2:16" outlineLevel="1">
      <c r="B5004" s="50"/>
      <c r="C5004" s="50"/>
      <c r="D5004" s="50"/>
      <c r="F5004" s="846"/>
      <c r="G5004" s="939"/>
      <c r="H5004" s="690"/>
      <c r="I5004" s="308"/>
      <c r="J5004" s="642"/>
      <c r="K5004" s="675"/>
      <c r="L5004" s="645"/>
      <c r="M5004" s="316"/>
    </row>
    <row r="5005" spans="2:16" outlineLevel="1">
      <c r="B5005" s="50"/>
      <c r="C5005" s="50"/>
      <c r="D5005" s="50"/>
      <c r="F5005" s="846"/>
      <c r="G5005" s="939"/>
      <c r="H5005" s="690"/>
      <c r="I5005" s="1707"/>
      <c r="J5005" s="846"/>
      <c r="K5005" s="939"/>
      <c r="L5005" s="645"/>
      <c r="M5005" s="316"/>
    </row>
    <row r="5006" spans="2:16" outlineLevel="1">
      <c r="B5006" s="50"/>
      <c r="C5006" s="50"/>
      <c r="D5006" s="50"/>
      <c r="E5006" s="2349"/>
      <c r="F5006" s="846"/>
      <c r="G5006" s="939"/>
      <c r="H5006" s="762"/>
      <c r="I5006" s="1707"/>
      <c r="J5006" s="642"/>
      <c r="K5006" s="675"/>
      <c r="L5006" s="645"/>
      <c r="M5006" s="316"/>
    </row>
    <row r="5007" spans="2:16" outlineLevel="1">
      <c r="B5007" s="50"/>
      <c r="C5007" s="50"/>
      <c r="D5007" s="50"/>
      <c r="E5007" s="215"/>
      <c r="F5007" s="757"/>
      <c r="G5007" s="758"/>
      <c r="H5007" s="645"/>
      <c r="I5007" s="1707"/>
      <c r="J5007" s="642"/>
      <c r="K5007" s="675"/>
      <c r="L5007" s="645"/>
      <c r="M5007" s="316"/>
    </row>
    <row r="5008" spans="2:16" outlineLevel="1">
      <c r="B5008" s="50"/>
      <c r="C5008" s="50"/>
      <c r="D5008" s="50"/>
      <c r="E5008" s="215"/>
      <c r="F5008" s="683"/>
      <c r="G5008" s="2138"/>
      <c r="H5008" s="540"/>
      <c r="I5008" s="1707"/>
      <c r="J5008" s="642"/>
      <c r="K5008" s="675"/>
      <c r="L5008" s="645"/>
      <c r="M5008" s="316"/>
    </row>
    <row r="5009" spans="2:13" outlineLevel="1">
      <c r="B5009" s="50"/>
      <c r="C5009" s="50"/>
      <c r="D5009" s="50"/>
      <c r="E5009" s="215"/>
      <c r="F5009" s="894"/>
      <c r="G5009" s="760" t="s">
        <v>12515</v>
      </c>
      <c r="H5009" s="2100"/>
      <c r="I5009" s="1707"/>
      <c r="J5009" s="1043"/>
      <c r="K5009" s="1044"/>
      <c r="L5009" s="645"/>
      <c r="M5009" s="899"/>
    </row>
    <row r="5010" spans="2:13" outlineLevel="1">
      <c r="B5010" s="50"/>
      <c r="C5010" s="50"/>
      <c r="D5010" s="50"/>
      <c r="E5010" s="215"/>
      <c r="F5010" s="894"/>
      <c r="G5010" s="760" t="s">
        <v>12514</v>
      </c>
      <c r="H5010" s="2100"/>
      <c r="I5010" s="1707"/>
      <c r="J5010" s="642"/>
      <c r="K5010" s="675"/>
      <c r="L5010" s="1045"/>
      <c r="M5010" s="316"/>
    </row>
    <row r="5011" spans="2:13" outlineLevel="1">
      <c r="B5011" s="50"/>
      <c r="C5011" s="50"/>
      <c r="D5011" s="50"/>
      <c r="E5011" s="2"/>
      <c r="F5011" s="685"/>
      <c r="G5011" s="686"/>
      <c r="H5011" s="2058"/>
      <c r="I5011" s="1707"/>
      <c r="J5011" s="642"/>
      <c r="K5011" s="675"/>
      <c r="L5011" s="645"/>
      <c r="M5011" s="316"/>
    </row>
    <row r="5012" spans="2:13" outlineLevel="1">
      <c r="B5012" s="50"/>
      <c r="C5012" s="50"/>
      <c r="D5012" s="50"/>
      <c r="E5012" s="1166"/>
      <c r="F5012" s="681"/>
      <c r="G5012" s="682"/>
      <c r="H5012" s="645"/>
      <c r="I5012" s="1707"/>
      <c r="J5012" s="642"/>
      <c r="K5012" s="675"/>
      <c r="L5012" s="645"/>
      <c r="M5012" s="316"/>
    </row>
    <row r="5013" spans="2:13" outlineLevel="1">
      <c r="B5013" s="50"/>
      <c r="C5013" s="50"/>
      <c r="D5013" s="50"/>
      <c r="E5013" s="2349"/>
      <c r="F5013" s="608"/>
      <c r="G5013" s="612"/>
      <c r="H5013" s="613"/>
      <c r="I5013" s="1707"/>
      <c r="J5013" s="642"/>
      <c r="K5013" s="675"/>
      <c r="L5013" s="645"/>
      <c r="M5013" s="316"/>
    </row>
    <row r="5014" spans="2:13" ht="15.75" customHeight="1" outlineLevel="1">
      <c r="B5014" s="50"/>
      <c r="C5014" s="50"/>
      <c r="D5014" s="50"/>
      <c r="E5014" s="225"/>
      <c r="F5014" s="681"/>
      <c r="G5014" s="682"/>
      <c r="H5014" s="645"/>
      <c r="I5014" s="1707"/>
      <c r="J5014" s="642"/>
      <c r="K5014" s="675"/>
      <c r="L5014" s="645"/>
      <c r="M5014" s="316"/>
    </row>
    <row r="5015" spans="2:13" ht="15.75" customHeight="1" outlineLevel="1">
      <c r="B5015" s="50"/>
      <c r="C5015" s="50"/>
      <c r="D5015" s="50"/>
      <c r="E5015" s="225"/>
      <c r="F5015" s="897"/>
      <c r="G5015" s="782"/>
      <c r="H5015" s="690"/>
      <c r="I5015" s="308"/>
      <c r="J5015" s="642"/>
      <c r="K5015" s="675"/>
      <c r="L5015" s="645"/>
      <c r="M5015" s="316"/>
    </row>
    <row r="5016" spans="2:13" ht="15.75" customHeight="1" outlineLevel="1">
      <c r="B5016" s="50"/>
      <c r="C5016" s="50"/>
      <c r="D5016" s="50"/>
      <c r="E5016" s="225"/>
      <c r="F5016" s="897"/>
      <c r="G5016" s="782"/>
      <c r="H5016" s="690"/>
      <c r="I5016" s="1707"/>
      <c r="J5016" s="642"/>
      <c r="K5016" s="675"/>
      <c r="L5016" s="645"/>
      <c r="M5016" s="316"/>
    </row>
    <row r="5017" spans="2:13" ht="15.75" customHeight="1" outlineLevel="1">
      <c r="B5017" s="50"/>
      <c r="C5017" s="50"/>
      <c r="D5017" s="50"/>
      <c r="E5017" s="225"/>
      <c r="F5017" s="705"/>
      <c r="G5017" s="783"/>
      <c r="H5017" s="762"/>
      <c r="I5017" s="1707"/>
      <c r="J5017" s="642"/>
      <c r="K5017" s="675"/>
      <c r="L5017" s="645"/>
      <c r="M5017" s="316"/>
    </row>
    <row r="5018" spans="2:13" ht="15.75" customHeight="1" outlineLevel="1">
      <c r="B5018" s="50"/>
      <c r="C5018" s="50"/>
      <c r="D5018" s="50"/>
      <c r="E5018" s="225"/>
      <c r="F5018" s="681"/>
      <c r="G5018" s="682"/>
      <c r="H5018" s="645"/>
      <c r="I5018" s="308"/>
      <c r="J5018" s="642"/>
      <c r="K5018" s="675"/>
      <c r="L5018" s="645"/>
      <c r="M5018" s="316"/>
    </row>
    <row r="5019" spans="2:13" ht="15" customHeight="1" outlineLevel="1">
      <c r="B5019" s="50"/>
      <c r="C5019" s="50"/>
      <c r="D5019" s="50"/>
      <c r="E5019" s="225"/>
      <c r="F5019" s="689"/>
      <c r="G5019" s="785"/>
      <c r="H5019" s="540"/>
      <c r="I5019" s="308"/>
      <c r="J5019" s="642"/>
      <c r="K5019" s="675"/>
      <c r="L5019" s="645"/>
      <c r="M5019" s="316"/>
    </row>
    <row r="5020" spans="2:13" outlineLevel="1">
      <c r="B5020" s="50"/>
      <c r="C5020" s="50"/>
      <c r="D5020" s="50"/>
      <c r="E5020" s="225"/>
      <c r="F5020" s="685"/>
      <c r="G5020" s="686"/>
      <c r="H5020" s="2052"/>
      <c r="I5020" s="1707"/>
      <c r="J5020" s="1043"/>
      <c r="K5020" s="1044"/>
      <c r="L5020" s="1045"/>
      <c r="M5020" s="899"/>
    </row>
    <row r="5021" spans="2:13" outlineLevel="1">
      <c r="B5021" s="50"/>
      <c r="C5021" s="50"/>
      <c r="D5021" s="50"/>
      <c r="E5021" s="225"/>
      <c r="F5021" s="2140"/>
      <c r="G5021" s="2141"/>
      <c r="H5021" s="2142"/>
      <c r="I5021" s="1707"/>
      <c r="J5021" s="642"/>
      <c r="K5021" s="675"/>
      <c r="L5021" s="645"/>
      <c r="M5021" s="316"/>
    </row>
    <row r="5022" spans="2:13" outlineLevel="1">
      <c r="B5022" s="50"/>
      <c r="C5022" s="50"/>
      <c r="D5022" s="50"/>
      <c r="E5022" s="225"/>
      <c r="F5022" s="897"/>
      <c r="G5022" s="1791"/>
      <c r="H5022" s="1791"/>
      <c r="I5022" s="1707"/>
      <c r="J5022" s="642"/>
      <c r="K5022" s="675"/>
      <c r="L5022" s="645"/>
      <c r="M5022" s="316"/>
    </row>
    <row r="5023" spans="2:13" outlineLevel="1">
      <c r="B5023" s="50"/>
      <c r="C5023" s="50"/>
      <c r="D5023" s="50"/>
      <c r="E5023" s="225"/>
      <c r="F5023" s="705"/>
      <c r="G5023" s="783"/>
      <c r="H5023" s="2124"/>
      <c r="I5023" s="1707"/>
      <c r="J5023" s="642"/>
      <c r="K5023" s="675"/>
      <c r="L5023" s="645"/>
      <c r="M5023" s="316"/>
    </row>
    <row r="5024" spans="2:13" outlineLevel="1">
      <c r="B5024" s="50"/>
      <c r="C5024" s="50"/>
      <c r="D5024" s="50"/>
      <c r="E5024" s="225"/>
      <c r="F5024" s="689"/>
      <c r="G5024" s="2115"/>
      <c r="H5024" s="2115"/>
      <c r="I5024" s="2"/>
      <c r="J5024" s="642"/>
      <c r="K5024" s="675"/>
      <c r="L5024" s="645"/>
      <c r="M5024" s="316"/>
    </row>
    <row r="5025" spans="2:13" outlineLevel="1">
      <c r="B5025" s="50"/>
      <c r="C5025" s="50"/>
      <c r="D5025" s="50"/>
      <c r="E5025" s="225"/>
      <c r="F5025" s="689"/>
      <c r="G5025" s="2115"/>
      <c r="H5025" s="2115"/>
      <c r="I5025" s="1707"/>
      <c r="J5025" s="642"/>
      <c r="K5025" s="675"/>
      <c r="L5025" s="645"/>
      <c r="M5025" s="316"/>
    </row>
    <row r="5026" spans="2:13" outlineLevel="1">
      <c r="B5026" s="50"/>
      <c r="C5026" s="50"/>
      <c r="D5026" s="50"/>
      <c r="E5026" s="225"/>
      <c r="F5026" s="681"/>
      <c r="G5026" s="682"/>
      <c r="H5026" s="645"/>
      <c r="I5026" s="1707"/>
      <c r="J5026" s="642"/>
      <c r="K5026" s="675"/>
      <c r="L5026" s="645"/>
      <c r="M5026" s="316"/>
    </row>
    <row r="5027" spans="2:13" outlineLevel="1">
      <c r="B5027" s="50"/>
      <c r="C5027" s="50"/>
      <c r="D5027" s="50"/>
      <c r="E5027" s="225"/>
      <c r="F5027" s="681"/>
      <c r="G5027" s="682"/>
      <c r="H5027" s="645"/>
      <c r="I5027" s="1707"/>
      <c r="J5027" s="642"/>
      <c r="K5027" s="675"/>
      <c r="L5027" s="645"/>
      <c r="M5027" s="316"/>
    </row>
    <row r="5028" spans="2:13" outlineLevel="1">
      <c r="B5028" s="50"/>
      <c r="C5028" s="50"/>
      <c r="D5028" s="50"/>
      <c r="E5028" s="225"/>
      <c r="F5028" s="897"/>
      <c r="G5028" s="1791"/>
      <c r="H5028" s="1791"/>
      <c r="I5028" s="1707"/>
      <c r="J5028" s="642"/>
      <c r="K5028" s="675"/>
      <c r="L5028" s="645"/>
      <c r="M5028" s="316"/>
    </row>
    <row r="5029" spans="2:13" ht="15" customHeight="1" outlineLevel="1">
      <c r="B5029" s="50"/>
      <c r="C5029" s="50"/>
      <c r="D5029" s="50"/>
      <c r="F5029" s="689"/>
      <c r="G5029" s="2115"/>
      <c r="H5029" s="2115"/>
      <c r="I5029" s="1707"/>
      <c r="J5029" s="628"/>
      <c r="K5029" s="628"/>
      <c r="L5029" s="628"/>
      <c r="M5029" s="628"/>
    </row>
    <row r="5030" spans="2:13" ht="15" customHeight="1" outlineLevel="1">
      <c r="B5030" s="50"/>
      <c r="C5030" s="50"/>
      <c r="D5030" s="50"/>
      <c r="F5030" s="689"/>
      <c r="G5030" s="2115"/>
      <c r="H5030" s="2115"/>
      <c r="I5030" s="2"/>
      <c r="J5030" s="628"/>
      <c r="K5030" s="628"/>
      <c r="L5030" s="628"/>
      <c r="M5030" s="628"/>
    </row>
    <row r="5031" spans="2:13" ht="15" customHeight="1" outlineLevel="1">
      <c r="B5031" s="50"/>
      <c r="C5031" s="50"/>
      <c r="D5031" s="50"/>
      <c r="F5031" s="608"/>
      <c r="G5031" s="1792"/>
      <c r="H5031" s="1792"/>
      <c r="I5031" s="1707"/>
      <c r="J5031" s="628"/>
      <c r="K5031" s="628"/>
      <c r="L5031" s="628"/>
      <c r="M5031" s="628"/>
    </row>
    <row r="5032" spans="2:13" ht="15" customHeight="1" outlineLevel="1">
      <c r="B5032" s="50"/>
      <c r="C5032" s="50"/>
      <c r="D5032" s="50"/>
      <c r="F5032" s="681"/>
      <c r="G5032" s="682"/>
      <c r="H5032" s="645"/>
      <c r="I5032" s="1707"/>
      <c r="J5032" s="628"/>
      <c r="K5032" s="628"/>
      <c r="L5032" s="628"/>
      <c r="M5032" s="628"/>
    </row>
    <row r="5033" spans="2:13" ht="15" customHeight="1" outlineLevel="1">
      <c r="B5033" s="50"/>
      <c r="C5033" s="50"/>
      <c r="D5033" s="50"/>
      <c r="F5033" s="705"/>
      <c r="G5033" s="783"/>
      <c r="H5033" s="2124"/>
      <c r="I5033" s="1707"/>
      <c r="J5033" s="628"/>
      <c r="K5033" s="628"/>
      <c r="L5033" s="628"/>
      <c r="M5033" s="628"/>
    </row>
    <row r="5034" spans="2:13" outlineLevel="1">
      <c r="B5034" s="50"/>
      <c r="C5034" s="50"/>
      <c r="D5034" s="50"/>
      <c r="E5034" s="225"/>
      <c r="F5034" s="897"/>
      <c r="G5034" s="1791"/>
      <c r="H5034" s="1791"/>
      <c r="I5034" s="1707"/>
      <c r="J5034" s="642"/>
      <c r="K5034" s="675"/>
      <c r="L5034" s="645"/>
      <c r="M5034" s="316"/>
    </row>
    <row r="5035" spans="2:13" ht="15" customHeight="1" outlineLevel="1">
      <c r="B5035" s="50"/>
      <c r="C5035" s="50"/>
      <c r="D5035" s="50"/>
      <c r="F5035" s="681"/>
      <c r="G5035" s="682"/>
      <c r="H5035" s="645"/>
      <c r="I5035" s="2"/>
      <c r="J5035" s="628"/>
      <c r="K5035" s="628"/>
      <c r="L5035" s="628"/>
      <c r="M5035" s="628"/>
    </row>
    <row r="5036" spans="2:13" ht="15" customHeight="1" outlineLevel="1">
      <c r="B5036" s="50"/>
      <c r="C5036" s="50"/>
      <c r="D5036" s="50"/>
      <c r="F5036" s="280"/>
      <c r="G5036" s="280"/>
      <c r="H5036" s="280"/>
      <c r="I5036" s="1707"/>
      <c r="J5036" s="628"/>
      <c r="K5036" s="628"/>
      <c r="L5036" s="628"/>
      <c r="M5036" s="628"/>
    </row>
    <row r="5037" spans="2:13" ht="15" customHeight="1" outlineLevel="1">
      <c r="B5037" s="50"/>
      <c r="C5037" s="50"/>
      <c r="D5037" s="50"/>
      <c r="F5037" s="280"/>
      <c r="G5037" s="280"/>
      <c r="H5037" s="280"/>
      <c r="I5037" s="1707"/>
      <c r="J5037" s="628"/>
      <c r="K5037" s="628"/>
      <c r="L5037" s="628"/>
      <c r="M5037" s="628"/>
    </row>
    <row r="5038" spans="2:13" ht="15" customHeight="1" outlineLevel="1">
      <c r="B5038" s="50"/>
      <c r="C5038" s="50"/>
      <c r="D5038" s="50"/>
      <c r="F5038" s="280"/>
      <c r="G5038" s="280"/>
      <c r="H5038" s="280"/>
      <c r="I5038" s="1707"/>
      <c r="J5038" s="628"/>
      <c r="K5038" s="628"/>
      <c r="L5038" s="628"/>
      <c r="M5038" s="628"/>
    </row>
    <row r="5039" spans="2:13" ht="15" customHeight="1" outlineLevel="1">
      <c r="B5039" s="50"/>
      <c r="C5039" s="50"/>
      <c r="D5039" s="50"/>
      <c r="F5039" s="280"/>
      <c r="G5039" s="280"/>
      <c r="H5039" s="280"/>
      <c r="I5039" s="2"/>
      <c r="J5039" s="628"/>
      <c r="K5039" s="628"/>
      <c r="L5039" s="628"/>
      <c r="M5039" s="628"/>
    </row>
    <row r="5040" spans="2:13" ht="15" customHeight="1" outlineLevel="1">
      <c r="B5040" s="50"/>
      <c r="C5040" s="50"/>
      <c r="D5040" s="50"/>
      <c r="F5040" s="897"/>
      <c r="G5040" s="782"/>
      <c r="H5040" s="690"/>
      <c r="I5040" s="2"/>
      <c r="J5040" s="628"/>
      <c r="K5040" s="628"/>
      <c r="L5040" s="628"/>
      <c r="M5040" s="628"/>
    </row>
    <row r="5041" spans="2:15" ht="15" customHeight="1" outlineLevel="1">
      <c r="B5041" s="50"/>
      <c r="C5041" s="50"/>
      <c r="D5041" s="50"/>
      <c r="F5041" s="897"/>
      <c r="G5041" s="782"/>
      <c r="H5041" s="690"/>
      <c r="I5041" s="2"/>
      <c r="J5041" s="628"/>
      <c r="K5041" s="628"/>
      <c r="L5041" s="628"/>
      <c r="M5041" s="628"/>
    </row>
    <row r="5042" spans="2:15" ht="15" customHeight="1" outlineLevel="1">
      <c r="B5042" s="50"/>
      <c r="C5042" s="50"/>
      <c r="D5042" s="50"/>
      <c r="F5042" s="897"/>
      <c r="G5042" s="782"/>
      <c r="H5042" s="690"/>
      <c r="I5042" s="2"/>
      <c r="J5042" s="628"/>
      <c r="K5042" s="628"/>
      <c r="L5042" s="628"/>
      <c r="M5042" s="628"/>
    </row>
    <row r="5043" spans="2:15" ht="15" customHeight="1" outlineLevel="1">
      <c r="B5043" s="50"/>
      <c r="C5043" s="50"/>
      <c r="D5043" s="50"/>
      <c r="F5043" s="757"/>
      <c r="G5043" s="758"/>
      <c r="H5043" s="699"/>
      <c r="I5043" s="2"/>
      <c r="J5043" s="628"/>
      <c r="K5043" s="628"/>
      <c r="L5043" s="628"/>
      <c r="M5043" s="628"/>
    </row>
    <row r="5044" spans="2:15" ht="15" customHeight="1" outlineLevel="1">
      <c r="B5044" s="50"/>
      <c r="C5044" s="50"/>
      <c r="D5044" s="50"/>
      <c r="F5044" s="897"/>
      <c r="G5044" s="1791"/>
      <c r="H5044" s="1791"/>
      <c r="I5044" s="2"/>
      <c r="J5044" s="628"/>
      <c r="K5044" s="628"/>
      <c r="L5044" s="628"/>
      <c r="M5044" s="628"/>
    </row>
    <row r="5045" spans="2:15" ht="15" customHeight="1" outlineLevel="1">
      <c r="B5045" s="50"/>
      <c r="C5045" s="50"/>
      <c r="D5045" s="50"/>
      <c r="F5045" s="897"/>
      <c r="G5045" s="1791"/>
      <c r="H5045" s="1791"/>
      <c r="I5045" s="2"/>
      <c r="J5045" s="628"/>
      <c r="K5045" s="628"/>
      <c r="L5045" s="628"/>
      <c r="M5045" s="628"/>
    </row>
    <row r="5046" spans="2:15" ht="15" customHeight="1" outlineLevel="1">
      <c r="B5046" s="50"/>
      <c r="C5046" s="50"/>
      <c r="D5046" s="50"/>
      <c r="F5046" s="757"/>
      <c r="G5046" s="758"/>
      <c r="H5046" s="699"/>
      <c r="I5046" s="2"/>
      <c r="J5046" s="628"/>
      <c r="K5046" s="628"/>
      <c r="L5046" s="628"/>
      <c r="M5046" s="628"/>
    </row>
    <row r="5047" spans="2:15" ht="15" customHeight="1" outlineLevel="1">
      <c r="B5047" s="50"/>
      <c r="C5047" s="50"/>
      <c r="D5047" s="50"/>
      <c r="F5047" s="285"/>
      <c r="G5047" s="787"/>
      <c r="H5047" s="1020"/>
      <c r="I5047" s="2"/>
      <c r="J5047" s="628"/>
      <c r="K5047" s="628"/>
      <c r="L5047" s="628"/>
      <c r="M5047" s="628"/>
    </row>
    <row r="5048" spans="2:15" ht="15" customHeight="1" outlineLevel="1">
      <c r="B5048" s="50"/>
      <c r="C5048" s="50"/>
      <c r="D5048" s="50"/>
      <c r="F5048" s="285"/>
      <c r="G5048" s="787"/>
      <c r="H5048" s="1020"/>
      <c r="I5048" s="2"/>
      <c r="J5048" s="628"/>
      <c r="K5048" s="628"/>
      <c r="L5048" s="628"/>
      <c r="M5048" s="628"/>
    </row>
    <row r="5049" spans="2:15" ht="15" customHeight="1" outlineLevel="1">
      <c r="B5049" s="83"/>
      <c r="C5049" s="83" t="s">
        <v>195</v>
      </c>
      <c r="D5049" s="84">
        <f>SUM(D4998:D5020)</f>
        <v>0</v>
      </c>
      <c r="F5049" s="311"/>
      <c r="G5049" s="538" t="s">
        <v>195</v>
      </c>
      <c r="H5049" s="578">
        <f>SUM(H4998:H5048)</f>
        <v>2829.26</v>
      </c>
      <c r="I5049" s="2"/>
      <c r="J5049" s="1092"/>
      <c r="K5049" s="1092" t="s">
        <v>195</v>
      </c>
      <c r="L5049" s="539">
        <f>SUM(L4999:L5020)</f>
        <v>30.64</v>
      </c>
      <c r="M5049" s="349">
        <f>SUM(M4999:M5020)</f>
        <v>0</v>
      </c>
    </row>
    <row r="5050" spans="2:15" ht="15" customHeight="1" outlineLevel="1">
      <c r="I5050" s="2"/>
    </row>
    <row r="5051" spans="2:15" ht="15.75" customHeight="1" outlineLevel="1" thickBot="1">
      <c r="B5051" s="97" t="s">
        <v>12227</v>
      </c>
      <c r="H5051" s="2"/>
      <c r="I5051" s="13"/>
      <c r="L5051" s="13"/>
      <c r="M5051" s="2"/>
      <c r="N5051" s="2"/>
      <c r="O5051" s="86"/>
    </row>
    <row r="5052" spans="2:15" ht="30" customHeight="1" outlineLevel="1">
      <c r="B5052" s="120" t="s">
        <v>1039</v>
      </c>
      <c r="C5052" s="121" t="s">
        <v>1040</v>
      </c>
      <c r="D5052" s="121" t="s">
        <v>1041</v>
      </c>
      <c r="E5052" s="122" t="s">
        <v>1042</v>
      </c>
      <c r="G5052" s="1" t="s">
        <v>1023</v>
      </c>
      <c r="H5052" s="13">
        <f>H5049-L5049</f>
        <v>2798.6200000000003</v>
      </c>
      <c r="J5052" s="2"/>
      <c r="K5052" s="2"/>
      <c r="L5052" s="2"/>
      <c r="M5052" s="2"/>
      <c r="N5052" s="2"/>
    </row>
    <row r="5053" spans="2:15" ht="15" customHeight="1" outlineLevel="1">
      <c r="B5053" s="227">
        <f>E4977</f>
        <v>852</v>
      </c>
      <c r="C5053" s="227">
        <v>0</v>
      </c>
      <c r="D5053" s="227">
        <f>D5049</f>
        <v>0</v>
      </c>
      <c r="E5053" s="227">
        <f>B5053+C5053-D5053</f>
        <v>852</v>
      </c>
      <c r="H5053" s="13"/>
      <c r="I5053" s="13"/>
      <c r="L5053" s="13"/>
    </row>
    <row r="5054" spans="2:15" ht="15" customHeight="1" outlineLevel="1">
      <c r="G5054" s="630" t="s">
        <v>4080</v>
      </c>
      <c r="H5054" s="1698">
        <v>0</v>
      </c>
    </row>
    <row r="5055" spans="2:15" ht="15" customHeight="1" outlineLevel="1">
      <c r="C5055" s="1" t="s">
        <v>12085</v>
      </c>
      <c r="G5055" s="300" t="s">
        <v>7263</v>
      </c>
      <c r="H5055" s="1699">
        <v>0</v>
      </c>
    </row>
    <row r="5056" spans="2:15" ht="15" customHeight="1" outlineLevel="1">
      <c r="C5056" s="956" t="s">
        <v>12087</v>
      </c>
      <c r="D5056" s="956"/>
      <c r="E5056" s="2116"/>
      <c r="G5056" s="300" t="s">
        <v>4081</v>
      </c>
      <c r="H5056" s="1699">
        <v>0</v>
      </c>
    </row>
    <row r="5057" spans="2:10" ht="15" customHeight="1" outlineLevel="1">
      <c r="C5057" s="956" t="s">
        <v>12088</v>
      </c>
      <c r="D5057" s="2116"/>
      <c r="E5057" s="956"/>
      <c r="G5057" s="696" t="s">
        <v>3905</v>
      </c>
      <c r="H5057" s="1700">
        <v>0</v>
      </c>
    </row>
    <row r="5058" spans="2:10" ht="15" customHeight="1" outlineLevel="1">
      <c r="C5058" s="956" t="s">
        <v>12089</v>
      </c>
      <c r="D5058" s="2116"/>
      <c r="E5058" s="2116"/>
      <c r="G5058" s="1205" t="s">
        <v>11542</v>
      </c>
      <c r="H5058" s="1701">
        <v>0</v>
      </c>
    </row>
    <row r="5059" spans="2:10" ht="15" customHeight="1" outlineLevel="1">
      <c r="B5059" s="200"/>
      <c r="C5059" s="956" t="s">
        <v>12090</v>
      </c>
      <c r="D5059" s="2117"/>
      <c r="E5059" s="2116"/>
      <c r="G5059" s="978" t="s">
        <v>5497</v>
      </c>
      <c r="H5059" s="1702">
        <v>0</v>
      </c>
    </row>
    <row r="5060" spans="2:10" ht="15" customHeight="1" outlineLevel="1">
      <c r="C5060" s="956"/>
      <c r="D5060" s="2116"/>
      <c r="E5060" s="2116"/>
      <c r="G5060" s="640" t="s">
        <v>132</v>
      </c>
      <c r="H5060" s="1703">
        <f>H4999+H5000+H5001</f>
        <v>2829.26</v>
      </c>
    </row>
    <row r="5061" spans="2:10" ht="15" customHeight="1" outlineLevel="1">
      <c r="C5061" s="956"/>
      <c r="D5061" s="2116"/>
      <c r="E5061" s="956"/>
      <c r="G5061" s="204" t="s">
        <v>11407</v>
      </c>
      <c r="H5061" s="1704">
        <v>0</v>
      </c>
    </row>
    <row r="5062" spans="2:10" ht="15" customHeight="1" outlineLevel="1">
      <c r="C5062" s="956"/>
      <c r="D5062" s="2118"/>
      <c r="E5062" s="956"/>
      <c r="G5062" s="659" t="s">
        <v>48</v>
      </c>
      <c r="H5062" s="1705">
        <v>0</v>
      </c>
      <c r="I5062" s="2"/>
    </row>
    <row r="5063" spans="2:10" ht="15" customHeight="1" outlineLevel="1">
      <c r="C5063" s="956"/>
      <c r="D5063" s="2116"/>
      <c r="E5063" s="956"/>
      <c r="G5063" s="236" t="s">
        <v>2625</v>
      </c>
      <c r="H5063" s="1706">
        <v>0</v>
      </c>
      <c r="I5063" s="2"/>
    </row>
    <row r="5064" spans="2:10" ht="15" customHeight="1" outlineLevel="1">
      <c r="D5064" s="2116"/>
      <c r="E5064" s="956"/>
      <c r="G5064" s="182" t="s">
        <v>4424</v>
      </c>
      <c r="H5064" s="1707">
        <v>0</v>
      </c>
      <c r="I5064" s="2"/>
      <c r="J5064" s="13"/>
    </row>
    <row r="5065" spans="2:10" ht="15" customHeight="1" outlineLevel="1">
      <c r="G5065" s="1068" t="s">
        <v>5935</v>
      </c>
      <c r="H5065" s="1707">
        <v>0</v>
      </c>
      <c r="I5065" s="2"/>
    </row>
    <row r="5066" spans="2:10" ht="15" customHeight="1" outlineLevel="1">
      <c r="G5066" s="1068" t="s">
        <v>11575</v>
      </c>
      <c r="H5066" s="1707">
        <v>0</v>
      </c>
      <c r="I5066" s="2"/>
    </row>
    <row r="5067" spans="2:10" ht="15" customHeight="1" outlineLevel="1">
      <c r="G5067" s="654" t="s">
        <v>5126</v>
      </c>
      <c r="H5067" s="1708">
        <v>0</v>
      </c>
      <c r="I5067" s="2"/>
    </row>
    <row r="5068" spans="2:10" ht="15" customHeight="1" outlineLevel="1">
      <c r="G5068" s="1814" t="s">
        <v>1211</v>
      </c>
      <c r="H5068" s="1815">
        <v>0</v>
      </c>
    </row>
    <row r="5069" spans="2:10" ht="15" customHeight="1" outlineLevel="1">
      <c r="G5069" s="654" t="s">
        <v>11807</v>
      </c>
      <c r="H5069" s="1708">
        <v>0</v>
      </c>
    </row>
    <row r="5070" spans="2:10" ht="15" customHeight="1" outlineLevel="1">
      <c r="D5070" s="13"/>
      <c r="E5070" s="6"/>
      <c r="H5070" s="2">
        <f>SUM(H5054:H5069)</f>
        <v>2829.26</v>
      </c>
    </row>
  </sheetData>
  <sheetProtection selectLockedCells="1" selectUnlockedCells="1"/>
  <mergeCells count="478">
    <mergeCell ref="B4996:M4996"/>
    <mergeCell ref="B4997:D4997"/>
    <mergeCell ref="F4997:H4997"/>
    <mergeCell ref="J4997:L4997"/>
    <mergeCell ref="B4962:M4962"/>
    <mergeCell ref="F4963:H4963"/>
    <mergeCell ref="J4963:L4963"/>
    <mergeCell ref="B4737:M4737"/>
    <mergeCell ref="F4738:H4738"/>
    <mergeCell ref="J4738:L4738"/>
    <mergeCell ref="B4963:D4963"/>
    <mergeCell ref="B4674:M4674"/>
    <mergeCell ref="F4675:H4675"/>
    <mergeCell ref="J4675:L4675"/>
    <mergeCell ref="B4914:M4914"/>
    <mergeCell ref="F4915:H4915"/>
    <mergeCell ref="J4915:L4915"/>
    <mergeCell ref="B4850:M4850"/>
    <mergeCell ref="F4851:H4851"/>
    <mergeCell ref="J4851:L4851"/>
    <mergeCell ref="B4492:M4492"/>
    <mergeCell ref="F4493:H4493"/>
    <mergeCell ref="J4493:L4493"/>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196:M4196"/>
    <mergeCell ref="F4197:H4197"/>
    <mergeCell ref="J4197:L4197"/>
    <mergeCell ref="B4144:M4144"/>
    <mergeCell ref="F4145:H4145"/>
    <mergeCell ref="J4145:L4145"/>
    <mergeCell ref="B4000:M4000"/>
    <mergeCell ref="F4001:H4001"/>
    <mergeCell ref="J4001:L4001"/>
    <mergeCell ref="B3953:M3953"/>
    <mergeCell ref="F3954:H3954"/>
    <mergeCell ref="J3954:L3954"/>
    <mergeCell ref="B4099:M4099"/>
    <mergeCell ref="F4100:H4100"/>
    <mergeCell ref="J4100:L4100"/>
    <mergeCell ref="B4050:M4050"/>
    <mergeCell ref="F4051:H4051"/>
    <mergeCell ref="J4051:L4051"/>
    <mergeCell ref="B3855:M3855"/>
    <mergeCell ref="F3856:H3856"/>
    <mergeCell ref="J3856:L3856"/>
    <mergeCell ref="B3724:M3724"/>
    <mergeCell ref="F3725:H3725"/>
    <mergeCell ref="J3725:L3725"/>
    <mergeCell ref="B3896:M3896"/>
    <mergeCell ref="F3897:H3897"/>
    <mergeCell ref="J3897:L3897"/>
    <mergeCell ref="B3691:M3691"/>
    <mergeCell ref="F3692:H3692"/>
    <mergeCell ref="J3692:L3692"/>
    <mergeCell ref="B3802:M3802"/>
    <mergeCell ref="F3803:H3803"/>
    <mergeCell ref="J3803:L3803"/>
    <mergeCell ref="B3755:M3755"/>
    <mergeCell ref="F3756:H3756"/>
    <mergeCell ref="J3756:L3756"/>
    <mergeCell ref="B3658:M3658"/>
    <mergeCell ref="F3659:H3659"/>
    <mergeCell ref="J3659:L3659"/>
    <mergeCell ref="B3629:M3629"/>
    <mergeCell ref="F3630:H3630"/>
    <mergeCell ref="J3630:L3630"/>
    <mergeCell ref="B3589:M3589"/>
    <mergeCell ref="F3590:H3590"/>
    <mergeCell ref="J3590:L3590"/>
    <mergeCell ref="B3506:M3506"/>
    <mergeCell ref="F3507:H3507"/>
    <mergeCell ref="J3507:L3507"/>
    <mergeCell ref="B3476:M3476"/>
    <mergeCell ref="F3477:H3477"/>
    <mergeCell ref="J3477:L3477"/>
    <mergeCell ref="B3544:M3544"/>
    <mergeCell ref="F3545:H3545"/>
    <mergeCell ref="J3545:L3545"/>
    <mergeCell ref="B3438:M3438"/>
    <mergeCell ref="F3439:H3439"/>
    <mergeCell ref="J3439:L3439"/>
    <mergeCell ref="B3395:M3395"/>
    <mergeCell ref="F3396:H3396"/>
    <mergeCell ref="J3396:L3396"/>
    <mergeCell ref="B3227:M3227"/>
    <mergeCell ref="F3228:H3228"/>
    <mergeCell ref="J3228:L3228"/>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2640:M2640"/>
    <mergeCell ref="F2641:H2641"/>
    <mergeCell ref="J2641:L2641"/>
    <mergeCell ref="B2684:M2684"/>
    <mergeCell ref="F2685:H2685"/>
    <mergeCell ref="J2685:L2685"/>
    <mergeCell ref="B2767:M2767"/>
    <mergeCell ref="F2768:H2768"/>
    <mergeCell ref="J2768:L2768"/>
    <mergeCell ref="B2803:M2803"/>
    <mergeCell ref="F2804:H2804"/>
    <mergeCell ref="J2804:L2804"/>
    <mergeCell ref="B2709:M2709"/>
    <mergeCell ref="F2710:H2710"/>
    <mergeCell ref="J2710:L2710"/>
    <mergeCell ref="B2742:M2742"/>
    <mergeCell ref="F2743:H2743"/>
    <mergeCell ref="J2743:L2743"/>
    <mergeCell ref="B2573:M2573"/>
    <mergeCell ref="F2574:H2574"/>
    <mergeCell ref="J2574:L2574"/>
    <mergeCell ref="B2616:M2616"/>
    <mergeCell ref="F2617:H2617"/>
    <mergeCell ref="J2617:L2617"/>
    <mergeCell ref="B2494:M2494"/>
    <mergeCell ref="F2495:H2495"/>
    <mergeCell ref="J2495:L2495"/>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262:M2262"/>
    <mergeCell ref="F2263:H2263"/>
    <mergeCell ref="J2263:L2263"/>
    <mergeCell ref="B2296:M2296"/>
    <mergeCell ref="F2297:H2297"/>
    <mergeCell ref="J2297:L2297"/>
    <mergeCell ref="B2222:M2222"/>
    <mergeCell ref="F2223:H2223"/>
    <mergeCell ref="J2223:L2223"/>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40:D40"/>
    <mergeCell ref="C47:F47"/>
    <mergeCell ref="C50:F50"/>
    <mergeCell ref="B54:M54"/>
    <mergeCell ref="B55:D55"/>
    <mergeCell ref="F55:H55"/>
    <mergeCell ref="J55:L55"/>
    <mergeCell ref="B65:D65"/>
    <mergeCell ref="B80:M80"/>
    <mergeCell ref="B2:M2"/>
    <mergeCell ref="B3:M3"/>
    <mergeCell ref="B5:D5"/>
    <mergeCell ref="F5:H5"/>
    <mergeCell ref="J25:L25"/>
    <mergeCell ref="B28:M28"/>
    <mergeCell ref="B29:D29"/>
    <mergeCell ref="F29:H29"/>
    <mergeCell ref="J29:L29"/>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196:D196"/>
    <mergeCell ref="B211:M211"/>
    <mergeCell ref="B212:D212"/>
    <mergeCell ref="F212:H212"/>
    <mergeCell ref="J212:L212"/>
    <mergeCell ref="B227:D227"/>
    <mergeCell ref="B242:M242"/>
    <mergeCell ref="B243:D243"/>
    <mergeCell ref="F243:H243"/>
    <mergeCell ref="J243:L243"/>
    <mergeCell ref="B306:D306"/>
    <mergeCell ref="B253:D253"/>
    <mergeCell ref="B269:M269"/>
    <mergeCell ref="B270:D270"/>
    <mergeCell ref="F270:H270"/>
    <mergeCell ref="J270:L270"/>
    <mergeCell ref="B280:D280"/>
    <mergeCell ref="B295:M295"/>
    <mergeCell ref="B296:D296"/>
    <mergeCell ref="F296:H296"/>
    <mergeCell ref="J296:L296"/>
    <mergeCell ref="B374:D374"/>
    <mergeCell ref="B334:M334"/>
    <mergeCell ref="B335:D335"/>
    <mergeCell ref="F335:H335"/>
    <mergeCell ref="J335:L335"/>
    <mergeCell ref="B343:D343"/>
    <mergeCell ref="B365:M365"/>
    <mergeCell ref="B366:D366"/>
    <mergeCell ref="F366:H366"/>
    <mergeCell ref="J366:L366"/>
    <mergeCell ref="B472:D472"/>
    <mergeCell ref="B490:M490"/>
    <mergeCell ref="B491:D491"/>
    <mergeCell ref="F491:H491"/>
    <mergeCell ref="J491:L491"/>
    <mergeCell ref="B631:M631"/>
    <mergeCell ref="B537:D537"/>
    <mergeCell ref="B551:M551"/>
    <mergeCell ref="B605:D605"/>
    <mergeCell ref="B499:D499"/>
    <mergeCell ref="B528:M528"/>
    <mergeCell ref="B529:D529"/>
    <mergeCell ref="F529:H529"/>
    <mergeCell ref="J529:L529"/>
    <mergeCell ref="B552:D552"/>
    <mergeCell ref="F552:H552"/>
    <mergeCell ref="B400:M400"/>
    <mergeCell ref="B401:D401"/>
    <mergeCell ref="F401:H401"/>
    <mergeCell ref="J401:L401"/>
    <mergeCell ref="B409:D409"/>
    <mergeCell ref="B427:M427"/>
    <mergeCell ref="B428:D428"/>
    <mergeCell ref="F428:H428"/>
    <mergeCell ref="J428:L428"/>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F894:H894"/>
    <mergeCell ref="J894:L894"/>
    <mergeCell ref="B696:D696"/>
    <mergeCell ref="F696:H696"/>
    <mergeCell ref="B736:M736"/>
    <mergeCell ref="B737:D737"/>
    <mergeCell ref="B910:M910"/>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B1510:M1510"/>
    <mergeCell ref="B1413:M1413"/>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854:H1854"/>
    <mergeCell ref="J1854:L1854"/>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F1280:H1280"/>
    <mergeCell ref="J1280:L1280"/>
    <mergeCell ref="B1473:M1473"/>
    <mergeCell ref="F1474:H1474"/>
    <mergeCell ref="J1474:L1474"/>
    <mergeCell ref="F1393:H1393"/>
    <mergeCell ref="J1393:L1393"/>
    <mergeCell ref="J1614:L1614"/>
    <mergeCell ref="F1705:H1705"/>
    <mergeCell ref="J1705:L1705"/>
    <mergeCell ref="F1648:H1648"/>
    <mergeCell ref="J1648:L1648"/>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745:M1745"/>
    <mergeCell ref="F1746:H1746"/>
    <mergeCell ref="J1746:L1746"/>
    <mergeCell ref="B1613:M1613"/>
    <mergeCell ref="F1614:H1614"/>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918:M1918"/>
    <mergeCell ref="F1919:H1919"/>
    <mergeCell ref="J1919:L1919"/>
    <mergeCell ref="B1958:M1958"/>
    <mergeCell ref="F1959:H1959"/>
    <mergeCell ref="B1853:M1853"/>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5" r:id="rId13" name="Control 1"/>
    <control shapeId="6146" r:id="rId14" name="Control 2"/>
    <control shapeId="6147" r:id="rId15" name="Control 3"/>
    <control shapeId="6148" r:id="rId16" name="Control 4"/>
  </controls>
</worksheet>
</file>

<file path=xl/worksheets/sheet3.xml><?xml version="1.0" encoding="utf-8"?>
<worksheet xmlns="http://schemas.openxmlformats.org/spreadsheetml/2006/main" xmlns:r="http://schemas.openxmlformats.org/officeDocument/2006/relationships">
  <sheetPr>
    <tabColor theme="5" tint="-0.249977111117893"/>
  </sheetPr>
  <dimension ref="B1:P154"/>
  <sheetViews>
    <sheetView zoomScale="90" zoomScaleNormal="90" workbookViewId="0">
      <selection activeCell="G97" sqref="G97"/>
    </sheetView>
  </sheetViews>
  <sheetFormatPr defaultRowHeight="12.75" outlineLevelRow="1"/>
  <cols>
    <col min="2" max="2" width="8.7109375" customWidth="1"/>
    <col min="3" max="3" width="29" bestFit="1" customWidth="1"/>
    <col min="4" max="4" width="10.7109375" bestFit="1" customWidth="1"/>
    <col min="5" max="5" width="19.5703125" bestFit="1" customWidth="1"/>
    <col min="6" max="6" width="10" bestFit="1" customWidth="1"/>
    <col min="7" max="7" width="35.5703125" bestFit="1" customWidth="1"/>
    <col min="8" max="8" width="9.85546875" bestFit="1" customWidth="1"/>
    <col min="9" max="9" width="11.5703125" customWidth="1"/>
    <col min="10" max="10" width="9.85546875" bestFit="1" customWidth="1"/>
    <col min="11" max="11" width="34.7109375" customWidth="1"/>
    <col min="12" max="12" width="10.42578125" customWidth="1"/>
    <col min="13" max="13" width="4.85546875" bestFit="1" customWidth="1"/>
  </cols>
  <sheetData>
    <row r="1" spans="2:16" s="1" customFormat="1" ht="15">
      <c r="B1" s="2475" t="s">
        <v>12014</v>
      </c>
      <c r="C1" s="2475"/>
      <c r="D1" s="2475"/>
      <c r="E1" s="2475"/>
      <c r="F1" s="2475"/>
      <c r="G1" s="2475"/>
      <c r="H1" s="2475"/>
      <c r="I1" s="2475"/>
      <c r="J1" s="2475"/>
      <c r="K1" s="2475"/>
      <c r="L1" s="2475"/>
      <c r="M1" s="2475"/>
    </row>
    <row r="2" spans="2:16" s="1" customFormat="1" ht="15" hidden="1" customHeight="1" outlineLevel="1">
      <c r="B2" s="268" t="s">
        <v>115</v>
      </c>
      <c r="C2" s="997" t="s">
        <v>2650</v>
      </c>
      <c r="D2" s="268" t="s">
        <v>2651</v>
      </c>
      <c r="F2" s="2476" t="s">
        <v>1007</v>
      </c>
      <c r="G2" s="2476"/>
      <c r="H2" s="2476"/>
      <c r="J2" s="2474" t="s">
        <v>1026</v>
      </c>
      <c r="K2" s="2474"/>
      <c r="L2" s="2474"/>
      <c r="M2" s="105"/>
    </row>
    <row r="3" spans="2:16" s="1" customFormat="1" ht="15" hidden="1" customHeight="1" outlineLevel="1">
      <c r="B3" s="681"/>
      <c r="C3" s="682"/>
      <c r="D3" s="645"/>
      <c r="E3" s="1707"/>
      <c r="F3" s="757">
        <v>43836</v>
      </c>
      <c r="G3" s="758" t="s">
        <v>11910</v>
      </c>
      <c r="H3" s="699">
        <v>1959</v>
      </c>
      <c r="I3" s="2"/>
      <c r="J3" s="627" t="s">
        <v>115</v>
      </c>
      <c r="K3" s="104" t="s">
        <v>116</v>
      </c>
      <c r="L3" s="899" t="s">
        <v>4</v>
      </c>
      <c r="M3" s="105"/>
      <c r="N3" s="842"/>
      <c r="O3" s="2196"/>
      <c r="P3" s="2196"/>
    </row>
    <row r="4" spans="2:16" s="1" customFormat="1" ht="15" hidden="1" customHeight="1" outlineLevel="1">
      <c r="B4" s="681"/>
      <c r="C4" s="682"/>
      <c r="D4" s="645"/>
      <c r="E4" s="1707"/>
      <c r="F4" s="894">
        <v>43836</v>
      </c>
      <c r="G4" s="2100" t="s">
        <v>11911</v>
      </c>
      <c r="H4" s="2100">
        <v>525</v>
      </c>
      <c r="I4" s="2"/>
      <c r="J4" s="1126">
        <v>43861</v>
      </c>
      <c r="K4" s="1127" t="s">
        <v>12059</v>
      </c>
      <c r="L4" s="1128">
        <v>16661.41</v>
      </c>
      <c r="M4" s="1129" t="s">
        <v>8394</v>
      </c>
      <c r="N4" s="86"/>
    </row>
    <row r="5" spans="2:16" s="1" customFormat="1" ht="15" hidden="1" customHeight="1" outlineLevel="1">
      <c r="B5" s="681"/>
      <c r="C5" s="682"/>
      <c r="D5" s="50"/>
      <c r="F5" s="894">
        <v>43836</v>
      </c>
      <c r="G5" s="2100" t="s">
        <v>6675</v>
      </c>
      <c r="H5" s="2100">
        <v>695</v>
      </c>
      <c r="I5" s="1707"/>
      <c r="J5" s="642"/>
      <c r="K5" s="675"/>
      <c r="L5" s="645"/>
      <c r="M5" s="316"/>
      <c r="N5" s="86"/>
    </row>
    <row r="6" spans="2:16" s="1" customFormat="1" ht="15" hidden="1" customHeight="1" outlineLevel="1">
      <c r="B6" s="50"/>
      <c r="C6" s="50"/>
      <c r="D6" s="50"/>
      <c r="F6" s="757">
        <v>43837</v>
      </c>
      <c r="G6" s="758" t="s">
        <v>11912</v>
      </c>
      <c r="H6" s="699">
        <v>200</v>
      </c>
      <c r="I6" s="1707"/>
      <c r="J6" s="642"/>
      <c r="K6" s="675"/>
      <c r="L6" s="645"/>
      <c r="M6" s="316"/>
      <c r="N6" s="86"/>
    </row>
    <row r="7" spans="2:16" s="1" customFormat="1" ht="15" hidden="1" customHeight="1" outlineLevel="1">
      <c r="B7" s="50"/>
      <c r="C7" s="50"/>
      <c r="D7" s="50"/>
      <c r="E7" s="1" t="s">
        <v>11941</v>
      </c>
      <c r="F7" s="689">
        <v>43838</v>
      </c>
      <c r="G7" s="2115" t="s">
        <v>11928</v>
      </c>
      <c r="H7" s="2115">
        <v>1897.5</v>
      </c>
      <c r="I7" s="1707"/>
      <c r="J7" s="642"/>
      <c r="K7" s="675"/>
      <c r="L7" s="645"/>
      <c r="M7" s="316"/>
      <c r="N7" s="86"/>
    </row>
    <row r="8" spans="2:16" s="1" customFormat="1" ht="15" hidden="1" outlineLevel="1">
      <c r="B8" s="50"/>
      <c r="C8" s="50"/>
      <c r="D8" s="50"/>
      <c r="F8" s="897">
        <v>43838</v>
      </c>
      <c r="G8" s="782" t="s">
        <v>11931</v>
      </c>
      <c r="H8" s="690">
        <v>201</v>
      </c>
      <c r="I8" s="1707"/>
      <c r="J8" s="642"/>
      <c r="K8" s="675"/>
      <c r="L8" s="645"/>
      <c r="M8" s="316"/>
      <c r="N8" s="86"/>
    </row>
    <row r="9" spans="2:16" s="1" customFormat="1" ht="15" hidden="1" outlineLevel="1">
      <c r="B9" s="50"/>
      <c r="C9" s="50"/>
      <c r="D9" s="50"/>
      <c r="F9" s="897">
        <v>43838</v>
      </c>
      <c r="G9" s="782" t="s">
        <v>11428</v>
      </c>
      <c r="H9" s="1791">
        <v>402</v>
      </c>
      <c r="I9" s="308"/>
      <c r="J9" s="642"/>
      <c r="K9" s="675"/>
      <c r="L9" s="645"/>
      <c r="M9" s="316"/>
    </row>
    <row r="10" spans="2:16" s="1" customFormat="1" ht="15" hidden="1" outlineLevel="1">
      <c r="B10" s="50"/>
      <c r="C10" s="50"/>
      <c r="D10" s="50"/>
      <c r="F10" s="897">
        <v>43838</v>
      </c>
      <c r="G10" s="782" t="s">
        <v>11931</v>
      </c>
      <c r="H10" s="690">
        <v>201</v>
      </c>
      <c r="I10" s="1707"/>
      <c r="J10" s="642"/>
      <c r="K10" s="675"/>
      <c r="L10" s="645"/>
      <c r="M10" s="316"/>
    </row>
    <row r="11" spans="2:16" s="1" customFormat="1" ht="15" hidden="1" outlineLevel="1">
      <c r="B11" s="50"/>
      <c r="C11" s="50"/>
      <c r="D11" s="50"/>
      <c r="E11" s="205"/>
      <c r="F11" s="897">
        <v>43838</v>
      </c>
      <c r="G11" s="782" t="s">
        <v>11428</v>
      </c>
      <c r="H11" s="1791">
        <v>402</v>
      </c>
      <c r="I11" s="1707"/>
      <c r="J11" s="642"/>
      <c r="K11" s="675"/>
      <c r="L11" s="645"/>
      <c r="M11" s="316"/>
    </row>
    <row r="12" spans="2:16" s="1" customFormat="1" ht="15" hidden="1" outlineLevel="1">
      <c r="B12" s="50"/>
      <c r="C12" s="50"/>
      <c r="D12" s="50"/>
      <c r="E12" s="215"/>
      <c r="F12" s="897">
        <v>43838</v>
      </c>
      <c r="G12" s="782" t="s">
        <v>11931</v>
      </c>
      <c r="H12" s="690">
        <v>201</v>
      </c>
      <c r="I12" s="1707"/>
      <c r="J12" s="642"/>
      <c r="K12" s="675"/>
      <c r="L12" s="645"/>
      <c r="M12" s="316"/>
    </row>
    <row r="13" spans="2:16" s="1" customFormat="1" ht="15" hidden="1" outlineLevel="1">
      <c r="B13" s="50"/>
      <c r="C13" s="50"/>
      <c r="D13" s="50"/>
      <c r="E13" s="215"/>
      <c r="F13" s="897">
        <v>43838</v>
      </c>
      <c r="G13" s="782" t="s">
        <v>11428</v>
      </c>
      <c r="H13" s="1791">
        <v>402</v>
      </c>
      <c r="I13" s="1707"/>
      <c r="J13" s="642"/>
      <c r="K13" s="675"/>
      <c r="L13" s="645"/>
      <c r="M13" s="316"/>
    </row>
    <row r="14" spans="2:16" s="1" customFormat="1" ht="15" hidden="1" outlineLevel="1">
      <c r="B14" s="50"/>
      <c r="C14" s="50"/>
      <c r="D14" s="50"/>
      <c r="E14" s="215"/>
      <c r="F14" s="897">
        <v>43838</v>
      </c>
      <c r="G14" s="782" t="s">
        <v>11428</v>
      </c>
      <c r="H14" s="1791">
        <v>201</v>
      </c>
      <c r="I14" s="1707"/>
      <c r="J14" s="1043"/>
      <c r="K14" s="1044"/>
      <c r="L14" s="1045"/>
      <c r="M14" s="899"/>
    </row>
    <row r="15" spans="2:16" s="1" customFormat="1" ht="15" hidden="1" outlineLevel="1">
      <c r="B15" s="50"/>
      <c r="C15" s="50"/>
      <c r="D15" s="50"/>
      <c r="E15" s="334" t="s">
        <v>11936</v>
      </c>
      <c r="F15" s="763">
        <v>43839</v>
      </c>
      <c r="G15" s="764" t="s">
        <v>1193</v>
      </c>
      <c r="H15" s="2122">
        <v>829.96</v>
      </c>
      <c r="I15" s="1707" t="s">
        <v>11986</v>
      </c>
      <c r="J15" s="642"/>
      <c r="K15" s="675"/>
      <c r="L15" s="645"/>
      <c r="M15" s="316"/>
    </row>
    <row r="16" spans="2:16" s="1" customFormat="1" ht="15" hidden="1" outlineLevel="1">
      <c r="B16" s="50"/>
      <c r="C16" s="50"/>
      <c r="D16" s="50"/>
      <c r="E16" s="2209" t="s">
        <v>11934</v>
      </c>
      <c r="F16" s="763">
        <v>43839</v>
      </c>
      <c r="G16" s="764" t="s">
        <v>1193</v>
      </c>
      <c r="H16" s="2210">
        <v>559.33000000000004</v>
      </c>
      <c r="I16" s="1707" t="s">
        <v>11986</v>
      </c>
      <c r="J16" s="642"/>
      <c r="K16" s="675"/>
      <c r="L16" s="645"/>
      <c r="M16" s="316"/>
    </row>
    <row r="17" spans="2:15" s="1" customFormat="1" ht="15" hidden="1" outlineLevel="1">
      <c r="B17" s="50"/>
      <c r="C17" s="50"/>
      <c r="D17" s="50"/>
      <c r="E17" s="2209" t="s">
        <v>11934</v>
      </c>
      <c r="F17" s="763">
        <v>43839</v>
      </c>
      <c r="G17" s="764" t="s">
        <v>1193</v>
      </c>
      <c r="H17" s="2210">
        <v>288.7</v>
      </c>
      <c r="I17" s="1707" t="s">
        <v>11987</v>
      </c>
      <c r="J17" s="642"/>
      <c r="K17" s="675"/>
      <c r="L17" s="645"/>
      <c r="M17" s="316"/>
    </row>
    <row r="18" spans="2:15" s="1" customFormat="1" ht="15" hidden="1" outlineLevel="1">
      <c r="B18" s="50"/>
      <c r="C18" s="50"/>
      <c r="D18" s="50"/>
      <c r="E18" s="1" t="s">
        <v>11942</v>
      </c>
      <c r="F18" s="689">
        <v>43841</v>
      </c>
      <c r="G18" s="2115" t="s">
        <v>11940</v>
      </c>
      <c r="H18" s="2115">
        <v>1984.5</v>
      </c>
      <c r="I18" s="1707"/>
      <c r="J18" s="642"/>
      <c r="K18" s="675"/>
      <c r="L18" s="645"/>
      <c r="M18" s="316"/>
    </row>
    <row r="19" spans="2:15" s="1" customFormat="1" ht="15.75" hidden="1" customHeight="1" outlineLevel="1">
      <c r="B19" s="50"/>
      <c r="C19" s="50"/>
      <c r="D19" s="50"/>
      <c r="E19" s="334" t="s">
        <v>11984</v>
      </c>
      <c r="F19" s="763">
        <v>43848</v>
      </c>
      <c r="G19" s="764" t="s">
        <v>1193</v>
      </c>
      <c r="H19" s="2122">
        <v>829.96</v>
      </c>
      <c r="I19" s="1707" t="s">
        <v>11988</v>
      </c>
      <c r="J19" s="642"/>
      <c r="K19" s="675"/>
      <c r="L19" s="645"/>
      <c r="M19" s="316"/>
    </row>
    <row r="20" spans="2:15" s="1" customFormat="1" ht="15.75" hidden="1" customHeight="1" outlineLevel="1">
      <c r="B20" s="50"/>
      <c r="C20" s="50"/>
      <c r="D20" s="50"/>
      <c r="E20" s="2209" t="s">
        <v>11985</v>
      </c>
      <c r="F20" s="763">
        <v>43848</v>
      </c>
      <c r="G20" s="764" t="s">
        <v>1193</v>
      </c>
      <c r="H20" s="2122">
        <v>829.96</v>
      </c>
      <c r="I20" s="1707" t="s">
        <v>11989</v>
      </c>
      <c r="J20" s="642"/>
      <c r="K20" s="675"/>
      <c r="L20" s="645"/>
      <c r="M20" s="316"/>
    </row>
    <row r="21" spans="2:15" s="1" customFormat="1" ht="15.75" hidden="1" customHeight="1" outlineLevel="1">
      <c r="B21" s="50"/>
      <c r="C21" s="50"/>
      <c r="D21" s="50"/>
      <c r="E21" s="225"/>
      <c r="F21" s="894">
        <v>43849</v>
      </c>
      <c r="G21" s="2100" t="s">
        <v>11994</v>
      </c>
      <c r="H21" s="2100">
        <v>1397.5</v>
      </c>
      <c r="I21" s="1707"/>
      <c r="J21" s="642"/>
      <c r="K21" s="675"/>
      <c r="L21" s="645"/>
      <c r="M21" s="316"/>
    </row>
    <row r="22" spans="2:15" s="1" customFormat="1" ht="15.75" hidden="1" customHeight="1" outlineLevel="1">
      <c r="B22" s="50"/>
      <c r="C22" s="50"/>
      <c r="D22" s="50"/>
      <c r="E22" s="225"/>
      <c r="F22" s="894">
        <v>43849</v>
      </c>
      <c r="G22" s="2100" t="s">
        <v>11995</v>
      </c>
      <c r="H22" s="2100">
        <v>698</v>
      </c>
      <c r="I22" s="1707"/>
      <c r="J22" s="642"/>
      <c r="K22" s="675"/>
      <c r="L22" s="645"/>
      <c r="M22" s="316"/>
    </row>
    <row r="23" spans="2:15" s="1" customFormat="1" ht="15.75" hidden="1" customHeight="1" outlineLevel="1">
      <c r="B23" s="50"/>
      <c r="C23" s="50"/>
      <c r="D23" s="50"/>
      <c r="E23" s="225"/>
      <c r="F23" s="897">
        <v>43849</v>
      </c>
      <c r="G23" s="782" t="s">
        <v>11996</v>
      </c>
      <c r="H23" s="1791">
        <v>308</v>
      </c>
      <c r="I23" s="308"/>
      <c r="J23" s="642"/>
      <c r="K23" s="675"/>
      <c r="L23" s="645"/>
      <c r="M23" s="316"/>
    </row>
    <row r="24" spans="2:15" s="1" customFormat="1" ht="15" hidden="1" customHeight="1" outlineLevel="1">
      <c r="B24" s="50"/>
      <c r="C24" s="50"/>
      <c r="D24" s="50"/>
      <c r="E24" s="225"/>
      <c r="F24" s="894">
        <v>43850</v>
      </c>
      <c r="G24" s="2100" t="s">
        <v>11994</v>
      </c>
      <c r="H24" s="2100">
        <v>999</v>
      </c>
      <c r="I24" s="308"/>
      <c r="J24" s="642"/>
      <c r="K24" s="675"/>
      <c r="L24" s="645"/>
      <c r="M24" s="316"/>
    </row>
    <row r="25" spans="2:15" s="1" customFormat="1" ht="15" hidden="1" outlineLevel="1">
      <c r="B25" s="50"/>
      <c r="C25" s="50"/>
      <c r="D25" s="50"/>
      <c r="E25" s="225"/>
      <c r="F25" s="757">
        <v>43851</v>
      </c>
      <c r="G25" s="758" t="s">
        <v>11997</v>
      </c>
      <c r="H25" s="2190">
        <v>430</v>
      </c>
      <c r="I25" s="1707"/>
      <c r="J25" s="1043"/>
      <c r="K25" s="1044"/>
      <c r="L25" s="1045"/>
      <c r="M25" s="899"/>
    </row>
    <row r="26" spans="2:15" s="1" customFormat="1" ht="15" hidden="1" outlineLevel="1">
      <c r="B26" s="50"/>
      <c r="C26" s="50"/>
      <c r="D26" s="50"/>
      <c r="E26" s="225"/>
      <c r="F26" s="757">
        <v>43851</v>
      </c>
      <c r="G26" s="758" t="s">
        <v>11997</v>
      </c>
      <c r="H26" s="2190">
        <v>220</v>
      </c>
      <c r="I26" s="1707"/>
      <c r="J26" s="642"/>
      <c r="K26" s="675"/>
      <c r="L26" s="645"/>
      <c r="M26" s="316"/>
    </row>
    <row r="27" spans="2:15" s="1" customFormat="1" ht="15" hidden="1" customHeight="1" outlineLevel="1">
      <c r="B27" s="50"/>
      <c r="C27" s="50"/>
      <c r="D27" s="50"/>
      <c r="F27" s="285"/>
      <c r="G27" s="787"/>
      <c r="H27" s="1020"/>
      <c r="I27" s="2"/>
      <c r="J27" s="628"/>
      <c r="K27" s="628"/>
      <c r="L27" s="628"/>
      <c r="M27" s="628"/>
    </row>
    <row r="28" spans="2:15" s="1" customFormat="1" ht="15" hidden="1" customHeight="1" outlineLevel="1">
      <c r="B28" s="83"/>
      <c r="C28" s="83" t="s">
        <v>195</v>
      </c>
      <c r="D28" s="84">
        <f>SUM(D3:D25)</f>
        <v>0</v>
      </c>
      <c r="F28" s="311"/>
      <c r="G28" s="538" t="s">
        <v>195</v>
      </c>
      <c r="H28" s="578">
        <f>SUM(H3:H27)</f>
        <v>16661.41</v>
      </c>
      <c r="I28" s="2"/>
      <c r="J28" s="1092"/>
      <c r="K28" s="1092" t="s">
        <v>195</v>
      </c>
      <c r="L28" s="539">
        <f>SUM(L4:L25)</f>
        <v>16661.41</v>
      </c>
      <c r="M28" s="349">
        <f>SUM(M4:M25)</f>
        <v>0</v>
      </c>
    </row>
    <row r="29" spans="2:15" s="1" customFormat="1" ht="15" hidden="1" customHeight="1" outlineLevel="1">
      <c r="I29" s="2"/>
    </row>
    <row r="30" spans="2:15" s="1" customFormat="1" ht="15.75" hidden="1" customHeight="1" outlineLevel="1" thickBot="1">
      <c r="B30" s="97" t="s">
        <v>11819</v>
      </c>
      <c r="H30" s="2"/>
      <c r="I30" s="13"/>
      <c r="L30" s="13"/>
      <c r="M30" s="2"/>
      <c r="N30" s="2"/>
      <c r="O30" s="86"/>
    </row>
    <row r="31" spans="2:15" s="1" customFormat="1" ht="30" hidden="1" customHeight="1" outlineLevel="1">
      <c r="B31" s="120" t="s">
        <v>1039</v>
      </c>
      <c r="C31" s="121" t="s">
        <v>1040</v>
      </c>
      <c r="D31" s="121" t="s">
        <v>1041</v>
      </c>
      <c r="E31" s="122" t="s">
        <v>1042</v>
      </c>
      <c r="G31" s="1" t="s">
        <v>1023</v>
      </c>
      <c r="H31" s="13">
        <f>H28-L28</f>
        <v>0</v>
      </c>
      <c r="I31" s="1789">
        <v>16661.41</v>
      </c>
      <c r="J31" s="2"/>
      <c r="K31" s="2"/>
      <c r="L31" s="2"/>
      <c r="M31" s="2"/>
      <c r="N31" s="2"/>
    </row>
    <row r="32" spans="2:15" s="1" customFormat="1" ht="15" hidden="1" customHeight="1" outlineLevel="1">
      <c r="B32" s="227">
        <v>0</v>
      </c>
      <c r="C32" s="227">
        <v>2862</v>
      </c>
      <c r="D32" s="227"/>
      <c r="E32" s="227">
        <v>2862</v>
      </c>
      <c r="H32" s="13"/>
      <c r="I32" s="13"/>
      <c r="L32" s="13"/>
    </row>
    <row r="33" spans="2:10" s="1" customFormat="1" ht="15" hidden="1" customHeight="1" outlineLevel="1">
      <c r="G33" s="630" t="s">
        <v>4080</v>
      </c>
      <c r="H33" s="1698">
        <v>0</v>
      </c>
    </row>
    <row r="34" spans="2:10" s="1" customFormat="1" ht="15" hidden="1" customHeight="1" outlineLevel="1">
      <c r="G34" s="300" t="s">
        <v>7263</v>
      </c>
      <c r="H34" s="1699">
        <v>0</v>
      </c>
    </row>
    <row r="35" spans="2:10" s="1" customFormat="1" ht="15" hidden="1" customHeight="1" outlineLevel="1">
      <c r="C35" s="956" t="s">
        <v>12085</v>
      </c>
      <c r="D35" s="956"/>
      <c r="E35" s="2116"/>
      <c r="G35" s="300" t="s">
        <v>4081</v>
      </c>
      <c r="H35" s="1699">
        <f>H4+H5+H21+H22+H24</f>
        <v>4314.5</v>
      </c>
    </row>
    <row r="36" spans="2:10" s="1" customFormat="1" ht="15" hidden="1" customHeight="1" outlineLevel="1">
      <c r="C36" s="956" t="s">
        <v>12086</v>
      </c>
      <c r="D36" s="2116"/>
      <c r="E36" s="956"/>
      <c r="G36" s="696" t="s">
        <v>3905</v>
      </c>
      <c r="H36" s="1700">
        <v>0</v>
      </c>
    </row>
    <row r="37" spans="2:10" s="1" customFormat="1" ht="15" hidden="1" customHeight="1" outlineLevel="1">
      <c r="C37" s="956" t="s">
        <v>12091</v>
      </c>
      <c r="D37" s="2116"/>
      <c r="E37" s="2116"/>
      <c r="G37" s="1205" t="s">
        <v>11542</v>
      </c>
      <c r="H37" s="1701">
        <v>0</v>
      </c>
    </row>
    <row r="38" spans="2:10" s="1" customFormat="1" ht="15" hidden="1" customHeight="1" outlineLevel="1">
      <c r="B38" s="200"/>
      <c r="C38" s="956" t="s">
        <v>12092</v>
      </c>
      <c r="D38" s="2117"/>
      <c r="E38" s="2116"/>
      <c r="G38" s="978" t="s">
        <v>5497</v>
      </c>
      <c r="H38" s="1702">
        <v>0</v>
      </c>
    </row>
    <row r="39" spans="2:10" s="1" customFormat="1" ht="15" hidden="1" customHeight="1" outlineLevel="1">
      <c r="C39" s="956"/>
      <c r="D39" s="2116"/>
      <c r="E39" s="2116"/>
      <c r="G39" s="640" t="s">
        <v>132</v>
      </c>
      <c r="H39" s="1703">
        <v>0</v>
      </c>
    </row>
    <row r="40" spans="2:10" s="1" customFormat="1" ht="15" hidden="1" customHeight="1" outlineLevel="1">
      <c r="C40" s="956"/>
      <c r="D40" s="2116"/>
      <c r="E40" s="956"/>
      <c r="G40" s="204" t="s">
        <v>11407</v>
      </c>
      <c r="H40" s="1704">
        <f>H7+H15+H16+H17+H18+H19+H20</f>
        <v>7219.91</v>
      </c>
    </row>
    <row r="41" spans="2:10" s="1" customFormat="1" ht="15" hidden="1" customHeight="1" outlineLevel="1">
      <c r="C41" s="956"/>
      <c r="D41" s="2118"/>
      <c r="E41" s="956"/>
      <c r="G41" s="659" t="s">
        <v>48</v>
      </c>
      <c r="H41" s="1705">
        <v>0</v>
      </c>
      <c r="I41" s="2"/>
    </row>
    <row r="42" spans="2:10" s="1" customFormat="1" ht="15" hidden="1" customHeight="1" outlineLevel="1">
      <c r="C42" s="956"/>
      <c r="D42" s="2116"/>
      <c r="E42" s="956"/>
      <c r="G42" s="236" t="s">
        <v>2625</v>
      </c>
      <c r="H42" s="1706">
        <v>0</v>
      </c>
      <c r="I42" s="2"/>
    </row>
    <row r="43" spans="2:10" s="1" customFormat="1" ht="15" hidden="1" customHeight="1" outlineLevel="1">
      <c r="D43" s="2116"/>
      <c r="E43" s="956"/>
      <c r="G43" s="182" t="s">
        <v>4424</v>
      </c>
      <c r="H43" s="1707">
        <f>H23</f>
        <v>308</v>
      </c>
      <c r="I43" s="2"/>
      <c r="J43" s="13"/>
    </row>
    <row r="44" spans="2:10" s="1" customFormat="1" ht="15" hidden="1" customHeight="1" outlineLevel="1">
      <c r="G44" s="1068" t="s">
        <v>5935</v>
      </c>
      <c r="H44" s="1707">
        <v>0</v>
      </c>
      <c r="I44" s="2"/>
    </row>
    <row r="45" spans="2:10" s="1" customFormat="1" ht="15" hidden="1" customHeight="1" outlineLevel="1">
      <c r="G45" s="1068" t="s">
        <v>11575</v>
      </c>
      <c r="H45" s="1707">
        <v>0</v>
      </c>
      <c r="I45" s="2"/>
    </row>
    <row r="46" spans="2:10" s="1" customFormat="1" ht="15" hidden="1" customHeight="1" outlineLevel="1">
      <c r="G46" s="654" t="s">
        <v>5126</v>
      </c>
      <c r="H46" s="1708">
        <f>H3+H25+H26</f>
        <v>2609</v>
      </c>
      <c r="I46" s="2"/>
    </row>
    <row r="47" spans="2:10" s="1" customFormat="1" ht="15" hidden="1" customHeight="1" outlineLevel="1">
      <c r="G47" s="1814" t="s">
        <v>1211</v>
      </c>
      <c r="H47" s="1815">
        <f>H8+H9+H10+H11+H12+H13+H14</f>
        <v>2010</v>
      </c>
    </row>
    <row r="48" spans="2:10" s="1" customFormat="1" ht="15" hidden="1" customHeight="1" outlineLevel="1">
      <c r="G48" s="654" t="s">
        <v>11807</v>
      </c>
      <c r="H48" s="1708">
        <f>H6</f>
        <v>200</v>
      </c>
    </row>
    <row r="49" spans="2:16" s="1" customFormat="1" ht="15" hidden="1" customHeight="1" outlineLevel="1">
      <c r="D49" s="13"/>
      <c r="E49" s="6"/>
      <c r="H49" s="2">
        <f>SUM(H33:H48)</f>
        <v>16661.41</v>
      </c>
    </row>
    <row r="50" spans="2:16" collapsed="1"/>
    <row r="51" spans="2:16" s="1" customFormat="1" ht="15">
      <c r="B51" s="2475" t="s">
        <v>12013</v>
      </c>
      <c r="C51" s="2475"/>
      <c r="D51" s="2475"/>
      <c r="E51" s="2475"/>
      <c r="F51" s="2475"/>
      <c r="G51" s="2475"/>
      <c r="H51" s="2475"/>
      <c r="I51" s="2475"/>
      <c r="J51" s="2475"/>
      <c r="K51" s="2475"/>
      <c r="L51" s="2475"/>
      <c r="M51" s="2475"/>
    </row>
    <row r="52" spans="2:16" s="1" customFormat="1" ht="15" hidden="1" customHeight="1" outlineLevel="1">
      <c r="B52" s="268" t="s">
        <v>115</v>
      </c>
      <c r="C52" s="997" t="s">
        <v>2650</v>
      </c>
      <c r="D52" s="268" t="s">
        <v>2651</v>
      </c>
      <c r="F52" s="2476" t="s">
        <v>1007</v>
      </c>
      <c r="G52" s="2476"/>
      <c r="H52" s="2476"/>
      <c r="J52" s="2474" t="s">
        <v>1026</v>
      </c>
      <c r="K52" s="2474"/>
      <c r="L52" s="2474"/>
      <c r="M52" s="105"/>
    </row>
    <row r="53" spans="2:16" s="1" customFormat="1" ht="15" hidden="1" customHeight="1" outlineLevel="1">
      <c r="B53" s="681"/>
      <c r="C53" s="682"/>
      <c r="D53" s="645"/>
      <c r="E53" s="1707"/>
      <c r="F53" s="757"/>
      <c r="G53" s="758" t="s">
        <v>8875</v>
      </c>
      <c r="H53" s="699"/>
      <c r="I53" s="2"/>
      <c r="J53" s="627" t="s">
        <v>115</v>
      </c>
      <c r="K53" s="104" t="s">
        <v>116</v>
      </c>
      <c r="L53" s="899" t="s">
        <v>4</v>
      </c>
      <c r="M53" s="105"/>
      <c r="N53" s="842"/>
      <c r="O53" s="2213"/>
      <c r="P53" s="2213"/>
    </row>
    <row r="54" spans="2:16" s="1" customFormat="1" ht="15" hidden="1" customHeight="1" outlineLevel="1">
      <c r="B54" s="681"/>
      <c r="C54" s="682"/>
      <c r="D54" s="645"/>
      <c r="E54" s="1707"/>
      <c r="F54" s="894"/>
      <c r="G54" s="2100"/>
      <c r="H54" s="2100"/>
      <c r="I54" s="2"/>
      <c r="J54" s="846">
        <v>43878</v>
      </c>
      <c r="K54" s="939" t="s">
        <v>11605</v>
      </c>
      <c r="L54" s="848">
        <v>1702.5</v>
      </c>
      <c r="M54" s="316"/>
      <c r="N54" s="86"/>
    </row>
    <row r="55" spans="2:16" s="1" customFormat="1" ht="15" hidden="1" customHeight="1" outlineLevel="1">
      <c r="B55" s="50"/>
      <c r="C55" s="50"/>
      <c r="D55" s="50"/>
      <c r="F55" s="285"/>
      <c r="G55" s="787"/>
      <c r="H55" s="1020"/>
      <c r="I55" s="2"/>
      <c r="J55" s="628"/>
      <c r="K55" s="628"/>
      <c r="L55" s="628"/>
      <c r="M55" s="628"/>
    </row>
    <row r="56" spans="2:16" s="1" customFormat="1" ht="15" hidden="1" customHeight="1" outlineLevel="1">
      <c r="B56" s="50"/>
      <c r="C56" s="50"/>
      <c r="D56" s="50"/>
      <c r="F56" s="285"/>
      <c r="G56" s="787"/>
      <c r="H56" s="1020"/>
      <c r="I56" s="2"/>
      <c r="J56" s="628"/>
      <c r="K56" s="628"/>
      <c r="L56" s="628"/>
      <c r="M56" s="628"/>
    </row>
    <row r="57" spans="2:16" s="1" customFormat="1" ht="15" hidden="1" customHeight="1" outlineLevel="1">
      <c r="B57" s="83"/>
      <c r="C57" s="83" t="s">
        <v>195</v>
      </c>
      <c r="D57" s="84">
        <f>SUM(D53:D54)</f>
        <v>0</v>
      </c>
      <c r="F57" s="311"/>
      <c r="G57" s="538" t="s">
        <v>195</v>
      </c>
      <c r="H57" s="578">
        <f>SUM(H53:H56)</f>
        <v>0</v>
      </c>
      <c r="I57" s="2"/>
      <c r="J57" s="1092"/>
      <c r="K57" s="1092" t="s">
        <v>195</v>
      </c>
      <c r="L57" s="539">
        <f>SUM(L54:L54)</f>
        <v>1702.5</v>
      </c>
      <c r="M57" s="349">
        <f>SUM(M54:M54)</f>
        <v>0</v>
      </c>
    </row>
    <row r="58" spans="2:16" s="1" customFormat="1" ht="15" hidden="1" customHeight="1" outlineLevel="1">
      <c r="I58" s="2"/>
    </row>
    <row r="59" spans="2:16" s="1" customFormat="1" ht="15.75" hidden="1" customHeight="1" outlineLevel="1" thickBot="1">
      <c r="B59" s="97" t="s">
        <v>12015</v>
      </c>
      <c r="H59" s="2"/>
      <c r="I59" s="13"/>
      <c r="L59" s="13"/>
      <c r="M59" s="2"/>
      <c r="N59" s="2"/>
      <c r="O59" s="86"/>
    </row>
    <row r="60" spans="2:16" s="1" customFormat="1" ht="30" hidden="1" customHeight="1" outlineLevel="1">
      <c r="B60" s="120" t="s">
        <v>1039</v>
      </c>
      <c r="C60" s="121" t="s">
        <v>1040</v>
      </c>
      <c r="D60" s="121" t="s">
        <v>1041</v>
      </c>
      <c r="E60" s="122" t="s">
        <v>1042</v>
      </c>
      <c r="G60" s="1" t="s">
        <v>1023</v>
      </c>
      <c r="H60" s="13">
        <f>H57-L57</f>
        <v>-1702.5</v>
      </c>
      <c r="J60" s="2"/>
      <c r="K60" s="2"/>
      <c r="L60" s="2"/>
      <c r="M60" s="2"/>
      <c r="N60" s="2"/>
    </row>
    <row r="61" spans="2:16" s="1" customFormat="1" ht="15" hidden="1" customHeight="1" outlineLevel="1">
      <c r="B61" s="227">
        <v>2862</v>
      </c>
      <c r="C61" s="227">
        <v>-14</v>
      </c>
      <c r="D61" s="227">
        <v>0</v>
      </c>
      <c r="E61" s="227">
        <f>B61+C61</f>
        <v>2848</v>
      </c>
      <c r="H61" s="13"/>
      <c r="I61" s="13"/>
      <c r="L61" s="13"/>
    </row>
    <row r="62" spans="2:16" s="1" customFormat="1" ht="15" hidden="1" customHeight="1" outlineLevel="1">
      <c r="G62" s="630" t="s">
        <v>4080</v>
      </c>
      <c r="H62" s="1698">
        <v>0</v>
      </c>
    </row>
    <row r="63" spans="2:16" s="1" customFormat="1" ht="15" hidden="1" customHeight="1" outlineLevel="1">
      <c r="C63" s="956" t="s">
        <v>12085</v>
      </c>
      <c r="G63" s="300" t="s">
        <v>7263</v>
      </c>
      <c r="H63" s="1699">
        <v>0</v>
      </c>
    </row>
    <row r="64" spans="2:16" s="1" customFormat="1" ht="15" hidden="1" customHeight="1" outlineLevel="1">
      <c r="C64" s="956" t="s">
        <v>12086</v>
      </c>
      <c r="D64" s="956"/>
      <c r="E64" s="2116"/>
      <c r="G64" s="300" t="s">
        <v>4081</v>
      </c>
      <c r="H64" s="1699">
        <v>0</v>
      </c>
    </row>
    <row r="65" spans="2:13" s="1" customFormat="1" ht="15" hidden="1" customHeight="1" outlineLevel="1">
      <c r="C65" s="956" t="s">
        <v>12091</v>
      </c>
      <c r="D65" s="2116"/>
      <c r="E65" s="956"/>
      <c r="G65" s="696" t="s">
        <v>3905</v>
      </c>
      <c r="H65" s="1700">
        <v>0</v>
      </c>
    </row>
    <row r="66" spans="2:13" s="1" customFormat="1" ht="15" hidden="1" customHeight="1" outlineLevel="1">
      <c r="C66" s="956" t="s">
        <v>12092</v>
      </c>
      <c r="D66" s="2116"/>
      <c r="E66" s="2116"/>
      <c r="G66" s="1205" t="s">
        <v>11542</v>
      </c>
      <c r="H66" s="1701">
        <v>0</v>
      </c>
    </row>
    <row r="67" spans="2:13" s="1" customFormat="1" ht="15" hidden="1" customHeight="1" outlineLevel="1">
      <c r="B67" s="200"/>
      <c r="C67" s="956"/>
      <c r="D67" s="2117"/>
      <c r="E67" s="2116"/>
      <c r="G67" s="978" t="s">
        <v>5497</v>
      </c>
      <c r="H67" s="1702">
        <v>0</v>
      </c>
    </row>
    <row r="68" spans="2:13" s="1" customFormat="1" ht="15" hidden="1" customHeight="1" outlineLevel="1">
      <c r="C68" s="956"/>
      <c r="D68" s="2116"/>
      <c r="E68" s="2116"/>
      <c r="G68" s="640" t="s">
        <v>132</v>
      </c>
      <c r="H68" s="1703">
        <v>0</v>
      </c>
    </row>
    <row r="69" spans="2:13" s="1" customFormat="1" ht="15" hidden="1" customHeight="1" outlineLevel="1">
      <c r="C69" s="956"/>
      <c r="D69" s="2116"/>
      <c r="E69" s="956"/>
      <c r="G69" s="204" t="s">
        <v>11407</v>
      </c>
      <c r="H69" s="1704">
        <v>0</v>
      </c>
    </row>
    <row r="70" spans="2:13" s="1" customFormat="1" ht="15" hidden="1" customHeight="1" outlineLevel="1">
      <c r="C70" s="956"/>
      <c r="D70" s="2118"/>
      <c r="E70" s="956"/>
      <c r="G70" s="659" t="s">
        <v>48</v>
      </c>
      <c r="H70" s="1705">
        <v>0</v>
      </c>
      <c r="I70" s="2"/>
    </row>
    <row r="71" spans="2:13" s="1" customFormat="1" ht="15" hidden="1" customHeight="1" outlineLevel="1">
      <c r="C71" s="956"/>
      <c r="D71" s="2116"/>
      <c r="E71" s="956"/>
      <c r="G71" s="236" t="s">
        <v>2625</v>
      </c>
      <c r="H71" s="1706">
        <v>0</v>
      </c>
      <c r="I71" s="2"/>
    </row>
    <row r="72" spans="2:13" s="1" customFormat="1" ht="15" hidden="1" customHeight="1" outlineLevel="1">
      <c r="D72" s="2116"/>
      <c r="E72" s="956"/>
      <c r="G72" s="182" t="s">
        <v>4424</v>
      </c>
      <c r="H72" s="1707">
        <v>0</v>
      </c>
      <c r="I72" s="2"/>
      <c r="J72" s="13"/>
    </row>
    <row r="73" spans="2:13" s="1" customFormat="1" ht="15" hidden="1" customHeight="1" outlineLevel="1">
      <c r="G73" s="1068" t="s">
        <v>5935</v>
      </c>
      <c r="H73" s="1707">
        <v>0</v>
      </c>
      <c r="I73" s="2"/>
    </row>
    <row r="74" spans="2:13" s="1" customFormat="1" ht="15" hidden="1" customHeight="1" outlineLevel="1">
      <c r="G74" s="1068" t="s">
        <v>11575</v>
      </c>
      <c r="H74" s="1707">
        <v>0</v>
      </c>
      <c r="I74" s="2"/>
    </row>
    <row r="75" spans="2:13" s="1" customFormat="1" ht="15" hidden="1" customHeight="1" outlineLevel="1">
      <c r="G75" s="654" t="s">
        <v>5126</v>
      </c>
      <c r="H75" s="1708">
        <v>0</v>
      </c>
      <c r="I75" s="2"/>
    </row>
    <row r="76" spans="2:13" s="1" customFormat="1" ht="15" hidden="1" customHeight="1" outlineLevel="1">
      <c r="G76" s="1814" t="s">
        <v>1211</v>
      </c>
      <c r="H76" s="1815">
        <v>0</v>
      </c>
    </row>
    <row r="77" spans="2:13" s="1" customFormat="1" ht="15" hidden="1" customHeight="1" outlineLevel="1">
      <c r="G77" s="654" t="s">
        <v>11807</v>
      </c>
      <c r="H77" s="1708">
        <v>0</v>
      </c>
    </row>
    <row r="78" spans="2:13" s="1" customFormat="1" ht="15" hidden="1" customHeight="1" outlineLevel="1">
      <c r="D78" s="13"/>
      <c r="E78" s="6"/>
      <c r="H78" s="2">
        <f>SUM(H62:H77)</f>
        <v>0</v>
      </c>
    </row>
    <row r="79" spans="2:13" collapsed="1"/>
    <row r="80" spans="2:13" s="1" customFormat="1" ht="15">
      <c r="B80" s="2475" t="s">
        <v>12228</v>
      </c>
      <c r="C80" s="2475"/>
      <c r="D80" s="2475"/>
      <c r="E80" s="2475"/>
      <c r="F80" s="2475"/>
      <c r="G80" s="2475"/>
      <c r="H80" s="2475"/>
      <c r="I80" s="2475"/>
      <c r="J80" s="2475"/>
      <c r="K80" s="2475"/>
      <c r="L80" s="2475"/>
      <c r="M80" s="2475"/>
    </row>
    <row r="81" spans="2:16" s="1" customFormat="1" ht="15" customHeight="1" outlineLevel="1">
      <c r="B81" s="268" t="s">
        <v>115</v>
      </c>
      <c r="C81" s="997" t="s">
        <v>2650</v>
      </c>
      <c r="D81" s="268" t="s">
        <v>2651</v>
      </c>
      <c r="F81" s="2476" t="s">
        <v>1007</v>
      </c>
      <c r="G81" s="2476"/>
      <c r="H81" s="2476"/>
      <c r="J81" s="2474" t="s">
        <v>1026</v>
      </c>
      <c r="K81" s="2474"/>
      <c r="L81" s="2474"/>
      <c r="M81" s="105"/>
    </row>
    <row r="82" spans="2:16" s="1" customFormat="1" ht="15" customHeight="1" outlineLevel="1">
      <c r="B82" s="681"/>
      <c r="C82" s="682"/>
      <c r="D82" s="645"/>
      <c r="E82" s="1707"/>
      <c r="F82" s="685">
        <v>43890</v>
      </c>
      <c r="G82" s="686" t="s">
        <v>10493</v>
      </c>
      <c r="H82" s="2058">
        <v>349</v>
      </c>
      <c r="I82" s="2"/>
      <c r="J82" s="627" t="s">
        <v>115</v>
      </c>
      <c r="K82" s="104" t="s">
        <v>116</v>
      </c>
      <c r="L82" s="899" t="s">
        <v>4</v>
      </c>
      <c r="M82" s="105"/>
      <c r="N82" s="842"/>
      <c r="O82" s="2213"/>
      <c r="P82" s="2213"/>
    </row>
    <row r="83" spans="2:16" s="1" customFormat="1" ht="15" customHeight="1" outlineLevel="1">
      <c r="B83" s="681"/>
      <c r="C83" s="682"/>
      <c r="D83" s="645"/>
      <c r="E83" s="1707"/>
      <c r="F83" s="894"/>
      <c r="G83" s="2100"/>
      <c r="H83" s="2100"/>
      <c r="I83" s="2"/>
      <c r="J83" s="846">
        <v>43878</v>
      </c>
      <c r="K83" s="939" t="s">
        <v>11605</v>
      </c>
      <c r="L83" s="848">
        <v>1702.5</v>
      </c>
      <c r="M83" s="316"/>
      <c r="N83" s="86"/>
    </row>
    <row r="84" spans="2:16" s="1" customFormat="1" ht="15" customHeight="1" outlineLevel="1">
      <c r="B84" s="681"/>
      <c r="C84" s="682"/>
      <c r="D84" s="50"/>
      <c r="F84" s="894"/>
      <c r="G84" s="2100"/>
      <c r="H84" s="2100"/>
      <c r="I84" s="1707"/>
      <c r="J84" s="642"/>
      <c r="K84" s="675"/>
      <c r="L84" s="645"/>
      <c r="M84" s="316"/>
      <c r="N84" s="86"/>
    </row>
    <row r="85" spans="2:16" s="1" customFormat="1" ht="15" customHeight="1" outlineLevel="1">
      <c r="B85" s="50"/>
      <c r="C85" s="50"/>
      <c r="D85" s="50"/>
      <c r="F85" s="757"/>
      <c r="G85" s="758"/>
      <c r="H85" s="699"/>
      <c r="I85" s="1707"/>
      <c r="J85" s="642"/>
      <c r="K85" s="675"/>
      <c r="L85" s="645"/>
      <c r="M85" s="316"/>
      <c r="N85" s="86"/>
    </row>
    <row r="86" spans="2:16" s="1" customFormat="1" ht="15" customHeight="1" outlineLevel="1">
      <c r="B86" s="50"/>
      <c r="C86" s="50"/>
      <c r="D86" s="50"/>
      <c r="F86" s="689"/>
      <c r="G86" s="2115"/>
      <c r="H86" s="2115"/>
      <c r="I86" s="1707"/>
      <c r="J86" s="642"/>
      <c r="K86" s="675"/>
      <c r="L86" s="645"/>
      <c r="M86" s="316"/>
      <c r="N86" s="86"/>
    </row>
    <row r="87" spans="2:16" s="1" customFormat="1" ht="15" outlineLevel="1">
      <c r="B87" s="50"/>
      <c r="C87" s="50"/>
      <c r="D87" s="50"/>
      <c r="F87" s="897"/>
      <c r="G87" s="782"/>
      <c r="H87" s="690"/>
      <c r="I87" s="1707"/>
      <c r="J87" s="642"/>
      <c r="K87" s="675"/>
      <c r="L87" s="645"/>
      <c r="M87" s="316"/>
      <c r="N87" s="86"/>
    </row>
    <row r="88" spans="2:16" s="1" customFormat="1" ht="15" outlineLevel="1">
      <c r="B88" s="50"/>
      <c r="C88" s="50"/>
      <c r="D88" s="50"/>
      <c r="F88" s="897"/>
      <c r="G88" s="782"/>
      <c r="H88" s="1791"/>
      <c r="I88" s="308"/>
      <c r="J88" s="642"/>
      <c r="K88" s="675"/>
      <c r="L88" s="645"/>
      <c r="M88" s="316"/>
    </row>
    <row r="89" spans="2:16" s="1" customFormat="1" ht="15" outlineLevel="1">
      <c r="B89" s="50"/>
      <c r="C89" s="50"/>
      <c r="D89" s="50"/>
      <c r="F89" s="897"/>
      <c r="G89" s="782"/>
      <c r="H89" s="690"/>
      <c r="I89" s="1707"/>
      <c r="J89" s="642"/>
      <c r="K89" s="675"/>
      <c r="L89" s="645"/>
      <c r="M89" s="316"/>
    </row>
    <row r="90" spans="2:16" s="1" customFormat="1" ht="15" outlineLevel="1">
      <c r="B90" s="50"/>
      <c r="C90" s="50"/>
      <c r="D90" s="50"/>
      <c r="E90" s="2349"/>
      <c r="F90" s="897"/>
      <c r="G90" s="782"/>
      <c r="H90" s="1791"/>
      <c r="I90" s="1707"/>
      <c r="J90" s="642"/>
      <c r="K90" s="675"/>
      <c r="L90" s="645"/>
      <c r="M90" s="316"/>
    </row>
    <row r="91" spans="2:16" s="1" customFormat="1" ht="15" outlineLevel="1">
      <c r="B91" s="50"/>
      <c r="C91" s="50"/>
      <c r="D91" s="50"/>
      <c r="E91" s="215"/>
      <c r="F91" s="897"/>
      <c r="G91" s="782"/>
      <c r="H91" s="690"/>
      <c r="I91" s="1707"/>
      <c r="J91" s="642"/>
      <c r="K91" s="675"/>
      <c r="L91" s="645"/>
      <c r="M91" s="316"/>
    </row>
    <row r="92" spans="2:16" s="1" customFormat="1" ht="15" outlineLevel="1">
      <c r="B92" s="50"/>
      <c r="C92" s="50"/>
      <c r="D92" s="50"/>
      <c r="E92" s="215"/>
      <c r="F92" s="897"/>
      <c r="G92" s="782"/>
      <c r="H92" s="1791"/>
      <c r="I92" s="1707"/>
      <c r="J92" s="642"/>
      <c r="K92" s="675"/>
      <c r="L92" s="645"/>
      <c r="M92" s="316"/>
    </row>
    <row r="93" spans="2:16" s="1" customFormat="1" ht="15" outlineLevel="1">
      <c r="B93" s="50"/>
      <c r="C93" s="50"/>
      <c r="D93" s="50"/>
      <c r="E93" s="215"/>
      <c r="F93" s="897"/>
      <c r="G93" s="782"/>
      <c r="H93" s="1791"/>
      <c r="I93" s="1707"/>
      <c r="J93" s="1043"/>
      <c r="K93" s="1044"/>
      <c r="L93" s="1045"/>
      <c r="M93" s="899"/>
    </row>
    <row r="94" spans="2:16" s="1" customFormat="1" ht="15" outlineLevel="1">
      <c r="B94" s="50"/>
      <c r="C94" s="50"/>
      <c r="D94" s="50"/>
      <c r="F94" s="689"/>
      <c r="G94" s="2115"/>
      <c r="H94" s="2115"/>
      <c r="I94" s="1707"/>
      <c r="J94" s="642"/>
      <c r="K94" s="675"/>
      <c r="L94" s="645"/>
      <c r="M94" s="316"/>
    </row>
    <row r="95" spans="2:16" s="1" customFormat="1" ht="15" outlineLevel="1">
      <c r="B95" s="50"/>
      <c r="C95" s="50"/>
      <c r="D95" s="50"/>
      <c r="F95" s="897"/>
      <c r="G95" s="782"/>
      <c r="H95" s="690"/>
      <c r="I95" s="1707"/>
      <c r="J95" s="642"/>
      <c r="K95" s="675"/>
      <c r="L95" s="645"/>
      <c r="M95" s="316"/>
    </row>
    <row r="96" spans="2:16" s="1" customFormat="1" ht="15" outlineLevel="1">
      <c r="B96" s="50"/>
      <c r="C96" s="50"/>
      <c r="D96" s="50"/>
      <c r="F96" s="897"/>
      <c r="G96" s="782"/>
      <c r="H96" s="1791"/>
      <c r="I96" s="308"/>
      <c r="J96" s="642"/>
      <c r="K96" s="675"/>
      <c r="L96" s="645"/>
      <c r="M96" s="316"/>
    </row>
    <row r="97" spans="2:13" s="1" customFormat="1" ht="15" outlineLevel="1">
      <c r="B97" s="50"/>
      <c r="C97" s="50"/>
      <c r="D97" s="50"/>
      <c r="F97" s="897"/>
      <c r="G97" s="782"/>
      <c r="H97" s="690"/>
      <c r="I97" s="1707"/>
      <c r="J97" s="642"/>
      <c r="K97" s="675"/>
      <c r="L97" s="645"/>
      <c r="M97" s="316"/>
    </row>
    <row r="98" spans="2:13" s="1" customFormat="1" ht="15.75" customHeight="1" outlineLevel="1">
      <c r="B98" s="50"/>
      <c r="C98" s="50"/>
      <c r="D98" s="50"/>
      <c r="E98" s="2349"/>
      <c r="F98" s="897"/>
      <c r="G98" s="782"/>
      <c r="H98" s="1791"/>
      <c r="I98" s="1707"/>
      <c r="J98" s="642"/>
      <c r="K98" s="675"/>
      <c r="L98" s="645"/>
      <c r="M98" s="316"/>
    </row>
    <row r="99" spans="2:13" s="1" customFormat="1" ht="15.75" customHeight="1" outlineLevel="1">
      <c r="B99" s="50"/>
      <c r="C99" s="50"/>
      <c r="D99" s="50"/>
      <c r="F99" s="689"/>
      <c r="G99" s="2115"/>
      <c r="H99" s="2115"/>
      <c r="I99" s="1707"/>
      <c r="J99" s="642"/>
      <c r="K99" s="675"/>
      <c r="L99" s="645"/>
      <c r="M99" s="316"/>
    </row>
    <row r="100" spans="2:13" s="1" customFormat="1" ht="15.75" customHeight="1" outlineLevel="1">
      <c r="B100" s="50"/>
      <c r="C100" s="50"/>
      <c r="D100" s="50"/>
      <c r="F100" s="897"/>
      <c r="G100" s="782"/>
      <c r="H100" s="690"/>
      <c r="I100" s="1707"/>
      <c r="J100" s="642"/>
      <c r="K100" s="675"/>
      <c r="L100" s="645"/>
      <c r="M100" s="316"/>
    </row>
    <row r="101" spans="2:13" s="1" customFormat="1" ht="15.75" customHeight="1" outlineLevel="1">
      <c r="B101" s="50"/>
      <c r="C101" s="50"/>
      <c r="D101" s="50"/>
      <c r="F101" s="897"/>
      <c r="G101" s="782"/>
      <c r="H101" s="1791"/>
      <c r="I101" s="308"/>
      <c r="J101" s="642"/>
      <c r="K101" s="675"/>
      <c r="L101" s="645"/>
      <c r="M101" s="316"/>
    </row>
    <row r="102" spans="2:13" s="1" customFormat="1" ht="15.75" customHeight="1" outlineLevel="1">
      <c r="B102" s="50"/>
      <c r="C102" s="50"/>
      <c r="D102" s="50"/>
      <c r="F102" s="897"/>
      <c r="G102" s="782"/>
      <c r="H102" s="690"/>
      <c r="I102" s="1707"/>
      <c r="J102" s="642"/>
      <c r="K102" s="675"/>
      <c r="L102" s="645"/>
      <c r="M102" s="316"/>
    </row>
    <row r="103" spans="2:13" s="1" customFormat="1" ht="15" customHeight="1" outlineLevel="1">
      <c r="B103" s="50"/>
      <c r="C103" s="50"/>
      <c r="D103" s="50"/>
      <c r="E103" s="2349"/>
      <c r="F103" s="897"/>
      <c r="G103" s="782"/>
      <c r="H103" s="1791"/>
      <c r="I103" s="1707"/>
      <c r="J103" s="642"/>
      <c r="K103" s="675"/>
      <c r="L103" s="645"/>
      <c r="M103" s="316"/>
    </row>
    <row r="104" spans="2:13" s="1" customFormat="1" ht="15" outlineLevel="1">
      <c r="B104" s="50"/>
      <c r="C104" s="50"/>
      <c r="D104" s="50"/>
      <c r="E104" s="225"/>
      <c r="F104" s="757"/>
      <c r="G104" s="758"/>
      <c r="H104" s="2190"/>
      <c r="I104" s="1707"/>
      <c r="J104" s="1043"/>
      <c r="K104" s="1044"/>
      <c r="L104" s="1045"/>
      <c r="M104" s="899"/>
    </row>
    <row r="105" spans="2:13" s="1" customFormat="1" ht="15" outlineLevel="1">
      <c r="B105" s="50"/>
      <c r="C105" s="50"/>
      <c r="D105" s="50"/>
      <c r="E105" s="225"/>
      <c r="F105" s="757"/>
      <c r="G105" s="758"/>
      <c r="H105" s="2190"/>
      <c r="I105" s="1707"/>
      <c r="J105" s="642"/>
      <c r="K105" s="675"/>
      <c r="L105" s="645"/>
      <c r="M105" s="316"/>
    </row>
    <row r="106" spans="2:13" s="1" customFormat="1" ht="15" outlineLevel="1">
      <c r="B106" s="50"/>
      <c r="C106" s="50"/>
      <c r="D106" s="50"/>
      <c r="E106" s="225"/>
      <c r="F106" s="897"/>
      <c r="G106" s="1791"/>
      <c r="H106" s="1791"/>
      <c r="I106" s="1707"/>
      <c r="J106" s="642"/>
      <c r="K106" s="675"/>
      <c r="L106" s="645"/>
      <c r="M106" s="316"/>
    </row>
    <row r="107" spans="2:13" s="1" customFormat="1" ht="15" outlineLevel="1">
      <c r="B107" s="50"/>
      <c r="C107" s="50"/>
      <c r="D107" s="50"/>
      <c r="E107" s="225"/>
      <c r="F107" s="705"/>
      <c r="G107" s="783"/>
      <c r="H107" s="2124"/>
      <c r="I107" s="1707"/>
      <c r="J107" s="642"/>
      <c r="K107" s="675"/>
      <c r="L107" s="645"/>
      <c r="M107" s="316"/>
    </row>
    <row r="108" spans="2:13" s="1" customFormat="1" ht="15" outlineLevel="1">
      <c r="B108" s="50"/>
      <c r="C108" s="50"/>
      <c r="D108" s="50"/>
      <c r="E108" s="225"/>
      <c r="F108" s="689"/>
      <c r="G108" s="2115"/>
      <c r="H108" s="2115"/>
      <c r="I108" s="2"/>
      <c r="J108" s="642"/>
      <c r="K108" s="675"/>
      <c r="L108" s="645"/>
      <c r="M108" s="316"/>
    </row>
    <row r="109" spans="2:13" s="1" customFormat="1" ht="15" outlineLevel="1">
      <c r="B109" s="50"/>
      <c r="C109" s="50"/>
      <c r="D109" s="50"/>
      <c r="E109" s="225"/>
      <c r="F109" s="689"/>
      <c r="G109" s="2115"/>
      <c r="H109" s="2115"/>
      <c r="I109" s="1707"/>
      <c r="J109" s="642"/>
      <c r="K109" s="675"/>
      <c r="L109" s="645"/>
      <c r="M109" s="316"/>
    </row>
    <row r="110" spans="2:13" s="1" customFormat="1" ht="15" outlineLevel="1">
      <c r="B110" s="50"/>
      <c r="C110" s="50"/>
      <c r="D110" s="50"/>
      <c r="E110" s="225"/>
      <c r="F110" s="681"/>
      <c r="G110" s="682"/>
      <c r="H110" s="645"/>
      <c r="I110" s="1707"/>
      <c r="J110" s="642"/>
      <c r="K110" s="675"/>
      <c r="L110" s="645"/>
      <c r="M110" s="316"/>
    </row>
    <row r="111" spans="2:13" s="1" customFormat="1" ht="15" outlineLevel="1">
      <c r="B111" s="50"/>
      <c r="C111" s="50"/>
      <c r="D111" s="50"/>
      <c r="E111" s="225"/>
      <c r="F111" s="681"/>
      <c r="G111" s="682"/>
      <c r="H111" s="645"/>
      <c r="I111" s="1707"/>
      <c r="J111" s="642"/>
      <c r="K111" s="675"/>
      <c r="L111" s="645"/>
      <c r="M111" s="316"/>
    </row>
    <row r="112" spans="2:13" s="1" customFormat="1" ht="15" outlineLevel="1">
      <c r="B112" s="50"/>
      <c r="C112" s="50"/>
      <c r="D112" s="50"/>
      <c r="E112" s="225"/>
      <c r="F112" s="897"/>
      <c r="G112" s="1791"/>
      <c r="H112" s="1791"/>
      <c r="I112" s="1707"/>
      <c r="J112" s="642"/>
      <c r="K112" s="675"/>
      <c r="L112" s="645"/>
      <c r="M112" s="316"/>
    </row>
    <row r="113" spans="2:13" s="1" customFormat="1" ht="15" customHeight="1" outlineLevel="1">
      <c r="B113" s="50"/>
      <c r="C113" s="50"/>
      <c r="D113" s="50"/>
      <c r="F113" s="689"/>
      <c r="G113" s="2115"/>
      <c r="H113" s="2115"/>
      <c r="I113" s="1707"/>
      <c r="J113" s="628"/>
      <c r="K113" s="628"/>
      <c r="L113" s="628"/>
      <c r="M113" s="628"/>
    </row>
    <row r="114" spans="2:13" s="1" customFormat="1" ht="15" customHeight="1" outlineLevel="1">
      <c r="B114" s="50"/>
      <c r="C114" s="50"/>
      <c r="D114" s="50"/>
      <c r="F114" s="689"/>
      <c r="G114" s="2115"/>
      <c r="H114" s="2115"/>
      <c r="I114" s="2"/>
      <c r="J114" s="628"/>
      <c r="K114" s="628"/>
      <c r="L114" s="628"/>
      <c r="M114" s="628"/>
    </row>
    <row r="115" spans="2:13" s="1" customFormat="1" ht="15" customHeight="1" outlineLevel="1">
      <c r="B115" s="50"/>
      <c r="C115" s="50"/>
      <c r="D115" s="50"/>
      <c r="F115" s="608"/>
      <c r="G115" s="1792"/>
      <c r="H115" s="1792"/>
      <c r="I115" s="1707"/>
      <c r="J115" s="628"/>
      <c r="K115" s="628"/>
      <c r="L115" s="628"/>
      <c r="M115" s="628"/>
    </row>
    <row r="116" spans="2:13" s="1" customFormat="1" ht="15" customHeight="1" outlineLevel="1">
      <c r="B116" s="50"/>
      <c r="C116" s="50"/>
      <c r="D116" s="50"/>
      <c r="F116" s="681"/>
      <c r="G116" s="682"/>
      <c r="H116" s="645"/>
      <c r="I116" s="1707"/>
      <c r="J116" s="628"/>
      <c r="K116" s="628"/>
      <c r="L116" s="628"/>
      <c r="M116" s="628"/>
    </row>
    <row r="117" spans="2:13" s="1" customFormat="1" ht="15" customHeight="1" outlineLevel="1">
      <c r="B117" s="50"/>
      <c r="C117" s="50"/>
      <c r="D117" s="50"/>
      <c r="F117" s="705"/>
      <c r="G117" s="783"/>
      <c r="H117" s="2124"/>
      <c r="I117" s="1707"/>
      <c r="J117" s="628"/>
      <c r="K117" s="628"/>
      <c r="L117" s="628"/>
      <c r="M117" s="628"/>
    </row>
    <row r="118" spans="2:13" s="1" customFormat="1" ht="15" outlineLevel="1">
      <c r="B118" s="50"/>
      <c r="C118" s="50"/>
      <c r="D118" s="50"/>
      <c r="E118" s="225"/>
      <c r="F118" s="897"/>
      <c r="G118" s="1791"/>
      <c r="H118" s="1791"/>
      <c r="I118" s="1707"/>
      <c r="J118" s="642"/>
      <c r="K118" s="675"/>
      <c r="L118" s="645"/>
      <c r="M118" s="316"/>
    </row>
    <row r="119" spans="2:13" s="1" customFormat="1" ht="15" customHeight="1" outlineLevel="1">
      <c r="B119" s="50"/>
      <c r="C119" s="50"/>
      <c r="D119" s="50"/>
      <c r="F119" s="681"/>
      <c r="G119" s="682"/>
      <c r="H119" s="645"/>
      <c r="I119" s="2"/>
      <c r="J119" s="628"/>
      <c r="K119" s="628"/>
      <c r="L119" s="628"/>
      <c r="M119" s="628"/>
    </row>
    <row r="120" spans="2:13" s="1" customFormat="1" ht="15" customHeight="1" outlineLevel="1">
      <c r="B120" s="50"/>
      <c r="C120" s="50"/>
      <c r="D120" s="50"/>
      <c r="F120" s="280"/>
      <c r="G120" s="280"/>
      <c r="H120" s="280"/>
      <c r="I120" s="1707"/>
      <c r="J120" s="628"/>
      <c r="K120" s="628"/>
      <c r="L120" s="628"/>
      <c r="M120" s="628"/>
    </row>
    <row r="121" spans="2:13" s="1" customFormat="1" ht="15" customHeight="1" outlineLevel="1">
      <c r="B121" s="50"/>
      <c r="C121" s="50"/>
      <c r="D121" s="50"/>
      <c r="F121" s="280"/>
      <c r="G121" s="280"/>
      <c r="H121" s="280"/>
      <c r="I121" s="1707"/>
      <c r="J121" s="628"/>
      <c r="K121" s="628"/>
      <c r="L121" s="628"/>
      <c r="M121" s="628"/>
    </row>
    <row r="122" spans="2:13" s="1" customFormat="1" ht="15" customHeight="1" outlineLevel="1">
      <c r="B122" s="50"/>
      <c r="C122" s="50"/>
      <c r="D122" s="50"/>
      <c r="F122" s="280"/>
      <c r="G122" s="280"/>
      <c r="H122" s="280"/>
      <c r="I122" s="1707"/>
      <c r="J122" s="628"/>
      <c r="K122" s="628"/>
      <c r="L122" s="628"/>
      <c r="M122" s="628"/>
    </row>
    <row r="123" spans="2:13" s="1" customFormat="1" ht="15" customHeight="1" outlineLevel="1">
      <c r="B123" s="50"/>
      <c r="C123" s="50"/>
      <c r="D123" s="50"/>
      <c r="F123" s="280"/>
      <c r="G123" s="280"/>
      <c r="H123" s="280"/>
      <c r="I123" s="2"/>
      <c r="J123" s="628"/>
      <c r="K123" s="628"/>
      <c r="L123" s="628"/>
      <c r="M123" s="628"/>
    </row>
    <row r="124" spans="2:13" s="1" customFormat="1" ht="15" customHeight="1" outlineLevel="1">
      <c r="B124" s="50"/>
      <c r="C124" s="50"/>
      <c r="D124" s="50"/>
      <c r="F124" s="897"/>
      <c r="G124" s="782"/>
      <c r="H124" s="690"/>
      <c r="I124" s="2"/>
      <c r="J124" s="628"/>
      <c r="K124" s="628"/>
      <c r="L124" s="628"/>
      <c r="M124" s="628"/>
    </row>
    <row r="125" spans="2:13" s="1" customFormat="1" ht="15" customHeight="1" outlineLevel="1">
      <c r="B125" s="50"/>
      <c r="C125" s="50"/>
      <c r="D125" s="50"/>
      <c r="F125" s="897"/>
      <c r="G125" s="782"/>
      <c r="H125" s="690"/>
      <c r="I125" s="2"/>
      <c r="J125" s="628"/>
      <c r="K125" s="628"/>
      <c r="L125" s="628"/>
      <c r="M125" s="628"/>
    </row>
    <row r="126" spans="2:13" s="1" customFormat="1" ht="15" customHeight="1" outlineLevel="1">
      <c r="B126" s="50"/>
      <c r="C126" s="50"/>
      <c r="D126" s="50"/>
      <c r="F126" s="897"/>
      <c r="G126" s="782"/>
      <c r="H126" s="690"/>
      <c r="I126" s="2"/>
      <c r="J126" s="628"/>
      <c r="K126" s="628"/>
      <c r="L126" s="628"/>
      <c r="M126" s="628"/>
    </row>
    <row r="127" spans="2:13" s="1" customFormat="1" ht="15" customHeight="1" outlineLevel="1">
      <c r="B127" s="50"/>
      <c r="C127" s="50"/>
      <c r="D127" s="50"/>
      <c r="F127" s="757"/>
      <c r="G127" s="758"/>
      <c r="H127" s="699"/>
      <c r="I127" s="2"/>
      <c r="J127" s="628"/>
      <c r="K127" s="628"/>
      <c r="L127" s="628"/>
      <c r="M127" s="628"/>
    </row>
    <row r="128" spans="2:13" s="1" customFormat="1" ht="15" customHeight="1" outlineLevel="1">
      <c r="B128" s="50"/>
      <c r="C128" s="50"/>
      <c r="D128" s="50"/>
      <c r="F128" s="897"/>
      <c r="G128" s="1791"/>
      <c r="H128" s="1791"/>
      <c r="I128" s="2"/>
      <c r="J128" s="628"/>
      <c r="K128" s="628"/>
      <c r="L128" s="628"/>
      <c r="M128" s="628"/>
    </row>
    <row r="129" spans="2:15" s="1" customFormat="1" ht="15" customHeight="1" outlineLevel="1">
      <c r="B129" s="50"/>
      <c r="C129" s="50"/>
      <c r="D129" s="50"/>
      <c r="F129" s="897"/>
      <c r="G129" s="1791"/>
      <c r="H129" s="1791"/>
      <c r="I129" s="2"/>
      <c r="J129" s="628"/>
      <c r="K129" s="628"/>
      <c r="L129" s="628"/>
      <c r="M129" s="628"/>
    </row>
    <row r="130" spans="2:15" s="1" customFormat="1" ht="15" customHeight="1" outlineLevel="1">
      <c r="B130" s="50"/>
      <c r="C130" s="50"/>
      <c r="D130" s="50"/>
      <c r="F130" s="757"/>
      <c r="G130" s="758"/>
      <c r="H130" s="699"/>
      <c r="I130" s="2"/>
      <c r="J130" s="628"/>
      <c r="K130" s="628"/>
      <c r="L130" s="628"/>
      <c r="M130" s="628"/>
    </row>
    <row r="131" spans="2:15" s="1" customFormat="1" ht="15" customHeight="1" outlineLevel="1">
      <c r="B131" s="50"/>
      <c r="C131" s="50"/>
      <c r="D131" s="50"/>
      <c r="F131" s="285"/>
      <c r="G131" s="787"/>
      <c r="H131" s="1020"/>
      <c r="I131" s="2"/>
      <c r="J131" s="628"/>
      <c r="K131" s="628"/>
      <c r="L131" s="628"/>
      <c r="M131" s="628"/>
    </row>
    <row r="132" spans="2:15" s="1" customFormat="1" ht="15" customHeight="1" outlineLevel="1">
      <c r="B132" s="50"/>
      <c r="C132" s="50"/>
      <c r="D132" s="50"/>
      <c r="F132" s="285"/>
      <c r="G132" s="787"/>
      <c r="H132" s="1020"/>
      <c r="I132" s="2"/>
      <c r="J132" s="628"/>
      <c r="K132" s="628"/>
      <c r="L132" s="628"/>
      <c r="M132" s="628"/>
    </row>
    <row r="133" spans="2:15" s="1" customFormat="1" ht="15" customHeight="1" outlineLevel="1">
      <c r="B133" s="83"/>
      <c r="C133" s="83" t="s">
        <v>195</v>
      </c>
      <c r="D133" s="84">
        <f>SUM(D82:D104)</f>
        <v>0</v>
      </c>
      <c r="F133" s="311"/>
      <c r="G133" s="538" t="s">
        <v>195</v>
      </c>
      <c r="H133" s="578">
        <f>SUM(H82:H132)</f>
        <v>349</v>
      </c>
      <c r="I133" s="2"/>
      <c r="J133" s="1092"/>
      <c r="K133" s="1092" t="s">
        <v>195</v>
      </c>
      <c r="L133" s="539">
        <f>SUM(L83:L104)</f>
        <v>1702.5</v>
      </c>
      <c r="M133" s="349">
        <f>SUM(M83:M104)</f>
        <v>0</v>
      </c>
    </row>
    <row r="134" spans="2:15" s="1" customFormat="1" ht="15" customHeight="1" outlineLevel="1">
      <c r="I134" s="2"/>
    </row>
    <row r="135" spans="2:15" s="1" customFormat="1" ht="15.75" customHeight="1" outlineLevel="1" thickBot="1">
      <c r="B135" s="97" t="s">
        <v>12227</v>
      </c>
      <c r="H135" s="2"/>
      <c r="I135" s="13"/>
      <c r="L135" s="13"/>
      <c r="M135" s="2"/>
      <c r="N135" s="2"/>
      <c r="O135" s="86"/>
    </row>
    <row r="136" spans="2:15" s="1" customFormat="1" ht="30" customHeight="1" outlineLevel="1">
      <c r="B136" s="120" t="s">
        <v>1039</v>
      </c>
      <c r="C136" s="121" t="s">
        <v>1040</v>
      </c>
      <c r="D136" s="121" t="s">
        <v>1041</v>
      </c>
      <c r="E136" s="122" t="s">
        <v>1042</v>
      </c>
      <c r="G136" s="1" t="s">
        <v>1023</v>
      </c>
      <c r="H136" s="13">
        <f>H133-L133</f>
        <v>-1353.5</v>
      </c>
      <c r="J136" s="2"/>
      <c r="K136" s="2"/>
      <c r="L136" s="2"/>
      <c r="M136" s="2"/>
      <c r="N136" s="2"/>
    </row>
    <row r="137" spans="2:15" s="1" customFormat="1" ht="15" customHeight="1" outlineLevel="1">
      <c r="B137" s="227">
        <f>E61</f>
        <v>2848</v>
      </c>
      <c r="C137" s="227">
        <v>0</v>
      </c>
      <c r="D137" s="227">
        <v>0</v>
      </c>
      <c r="E137" s="227">
        <f>B137+C137</f>
        <v>2848</v>
      </c>
      <c r="H137" s="13"/>
      <c r="I137" s="13"/>
      <c r="L137" s="13"/>
    </row>
    <row r="138" spans="2:15" s="1" customFormat="1" ht="15" customHeight="1" outlineLevel="1">
      <c r="G138" s="630" t="s">
        <v>4080</v>
      </c>
      <c r="H138" s="1698">
        <f>H82</f>
        <v>349</v>
      </c>
    </row>
    <row r="139" spans="2:15" s="1" customFormat="1" ht="15" customHeight="1" outlineLevel="1">
      <c r="C139" s="956" t="s">
        <v>12085</v>
      </c>
      <c r="G139" s="300" t="s">
        <v>7263</v>
      </c>
      <c r="H139" s="1699">
        <v>0</v>
      </c>
    </row>
    <row r="140" spans="2:15" s="1" customFormat="1" ht="15" customHeight="1" outlineLevel="1">
      <c r="C140" s="956" t="s">
        <v>12086</v>
      </c>
      <c r="D140" s="956"/>
      <c r="E140" s="2116"/>
      <c r="G140" s="300" t="s">
        <v>4081</v>
      </c>
      <c r="H140" s="1699">
        <v>0</v>
      </c>
    </row>
    <row r="141" spans="2:15" s="1" customFormat="1" ht="15" customHeight="1" outlineLevel="1">
      <c r="C141" s="956" t="s">
        <v>12091</v>
      </c>
      <c r="D141" s="2116"/>
      <c r="E141" s="956"/>
      <c r="G141" s="696" t="s">
        <v>3905</v>
      </c>
      <c r="H141" s="1700">
        <v>0</v>
      </c>
    </row>
    <row r="142" spans="2:15" s="1" customFormat="1" ht="15" customHeight="1" outlineLevel="1">
      <c r="C142" s="956" t="s">
        <v>12092</v>
      </c>
      <c r="D142" s="2116"/>
      <c r="E142" s="2116"/>
      <c r="G142" s="1205" t="s">
        <v>11542</v>
      </c>
      <c r="H142" s="1701">
        <v>0</v>
      </c>
    </row>
    <row r="143" spans="2:15" s="1" customFormat="1" ht="15" customHeight="1" outlineLevel="1">
      <c r="B143" s="200"/>
      <c r="C143" s="956"/>
      <c r="D143" s="2117"/>
      <c r="E143" s="2116"/>
      <c r="G143" s="978" t="s">
        <v>5497</v>
      </c>
      <c r="H143" s="1702">
        <v>0</v>
      </c>
    </row>
    <row r="144" spans="2:15" s="1" customFormat="1" ht="15" customHeight="1" outlineLevel="1">
      <c r="C144" s="956"/>
      <c r="D144" s="2116"/>
      <c r="E144" s="2116"/>
      <c r="G144" s="640" t="s">
        <v>132</v>
      </c>
      <c r="H144" s="1703">
        <v>0</v>
      </c>
    </row>
    <row r="145" spans="3:10" s="1" customFormat="1" ht="15" customHeight="1" outlineLevel="1">
      <c r="C145" s="956"/>
      <c r="D145" s="2116"/>
      <c r="E145" s="956"/>
      <c r="G145" s="204" t="s">
        <v>11407</v>
      </c>
      <c r="H145" s="1704">
        <v>0</v>
      </c>
    </row>
    <row r="146" spans="3:10" s="1" customFormat="1" ht="15" customHeight="1" outlineLevel="1">
      <c r="C146" s="956"/>
      <c r="D146" s="2118"/>
      <c r="E146" s="956"/>
      <c r="G146" s="659" t="s">
        <v>48</v>
      </c>
      <c r="H146" s="1705">
        <v>0</v>
      </c>
      <c r="I146" s="2"/>
    </row>
    <row r="147" spans="3:10" s="1" customFormat="1" ht="15" customHeight="1" outlineLevel="1">
      <c r="C147" s="956"/>
      <c r="D147" s="2116"/>
      <c r="E147" s="956"/>
      <c r="G147" s="236" t="s">
        <v>2625</v>
      </c>
      <c r="H147" s="1706">
        <v>0</v>
      </c>
      <c r="I147" s="2"/>
    </row>
    <row r="148" spans="3:10" s="1" customFormat="1" ht="15" customHeight="1" outlineLevel="1">
      <c r="D148" s="2116"/>
      <c r="E148" s="956"/>
      <c r="G148" s="182" t="s">
        <v>4424</v>
      </c>
      <c r="H148" s="1707">
        <v>0</v>
      </c>
      <c r="I148" s="2"/>
      <c r="J148" s="13"/>
    </row>
    <row r="149" spans="3:10" s="1" customFormat="1" ht="15" customHeight="1" outlineLevel="1">
      <c r="G149" s="1068" t="s">
        <v>5935</v>
      </c>
      <c r="H149" s="1707">
        <v>0</v>
      </c>
      <c r="I149" s="2"/>
    </row>
    <row r="150" spans="3:10" s="1" customFormat="1" ht="15" customHeight="1" outlineLevel="1">
      <c r="G150" s="1068" t="s">
        <v>11575</v>
      </c>
      <c r="H150" s="1707">
        <v>0</v>
      </c>
      <c r="I150" s="2"/>
    </row>
    <row r="151" spans="3:10" s="1" customFormat="1" ht="15" customHeight="1" outlineLevel="1">
      <c r="G151" s="654" t="s">
        <v>5126</v>
      </c>
      <c r="H151" s="1708">
        <v>0</v>
      </c>
      <c r="I151" s="2"/>
    </row>
    <row r="152" spans="3:10" s="1" customFormat="1" ht="15" customHeight="1" outlineLevel="1">
      <c r="G152" s="1814" t="s">
        <v>1211</v>
      </c>
      <c r="H152" s="1815">
        <v>0</v>
      </c>
    </row>
    <row r="153" spans="3:10" s="1" customFormat="1" ht="15" customHeight="1" outlineLevel="1">
      <c r="G153" s="654" t="s">
        <v>11807</v>
      </c>
      <c r="H153" s="1708">
        <v>0</v>
      </c>
    </row>
    <row r="154" spans="3:10" s="1" customFormat="1" ht="15" customHeight="1" outlineLevel="1">
      <c r="D154" s="13"/>
      <c r="E154" s="6"/>
      <c r="H154" s="2">
        <f>SUM(H138:H153)</f>
        <v>349</v>
      </c>
    </row>
  </sheetData>
  <mergeCells count="9">
    <mergeCell ref="B80:M80"/>
    <mergeCell ref="F81:H81"/>
    <mergeCell ref="J81:L81"/>
    <mergeCell ref="B1:M1"/>
    <mergeCell ref="F2:H2"/>
    <mergeCell ref="J2:L2"/>
    <mergeCell ref="B51:M51"/>
    <mergeCell ref="F52:H52"/>
    <mergeCell ref="J52:L5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2:N3458"/>
  <sheetViews>
    <sheetView topLeftCell="A3311" zoomScale="80" zoomScaleNormal="80" workbookViewId="0">
      <selection activeCell="G3323" sqref="G3323"/>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480" t="s">
        <v>1401</v>
      </c>
      <c r="C2" s="2480"/>
      <c r="D2" s="2480"/>
      <c r="E2" s="2480"/>
      <c r="F2" s="2480"/>
      <c r="G2" s="2480"/>
      <c r="H2" s="2480"/>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480" t="s">
        <v>1423</v>
      </c>
      <c r="C27" s="2480"/>
      <c r="D27" s="2480"/>
      <c r="E27" s="2480"/>
      <c r="F27" s="2480"/>
      <c r="G27" s="2480"/>
      <c r="H27" s="2480"/>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480" t="s">
        <v>1437</v>
      </c>
      <c r="C52" s="2480"/>
      <c r="D52" s="2480"/>
      <c r="E52" s="2480"/>
      <c r="F52" s="2480"/>
      <c r="G52" s="2480"/>
      <c r="H52" s="2480"/>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480" t="s">
        <v>1450</v>
      </c>
      <c r="C79" s="2480"/>
      <c r="D79" s="2480"/>
      <c r="E79" s="2480"/>
      <c r="F79" s="2480"/>
      <c r="G79" s="2480"/>
      <c r="H79" s="2480"/>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480" t="s">
        <v>1469</v>
      </c>
      <c r="C106" s="2480"/>
      <c r="D106" s="2480"/>
      <c r="E106" s="2480"/>
      <c r="F106" s="2480"/>
      <c r="G106" s="2480"/>
      <c r="H106" s="2480"/>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480" t="s">
        <v>1492</v>
      </c>
      <c r="C134" s="2480"/>
      <c r="D134" s="2480"/>
      <c r="E134" s="2480"/>
      <c r="F134" s="2480"/>
      <c r="G134" s="2480"/>
      <c r="H134" s="2480"/>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480" t="s">
        <v>1504</v>
      </c>
      <c r="C154" s="2480"/>
      <c r="D154" s="2480"/>
      <c r="E154" s="2480"/>
      <c r="F154" s="2480"/>
      <c r="G154" s="2480"/>
      <c r="H154" s="2480"/>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480" t="s">
        <v>1530</v>
      </c>
      <c r="C184" s="2480"/>
      <c r="D184" s="2480"/>
      <c r="E184" s="2480"/>
      <c r="F184" s="2480"/>
      <c r="G184" s="2480"/>
      <c r="H184" s="2480"/>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480" t="s">
        <v>1553</v>
      </c>
      <c r="C213" s="2480"/>
      <c r="D213" s="2480"/>
      <c r="E213" s="2480"/>
      <c r="F213" s="2480"/>
      <c r="G213" s="2480"/>
      <c r="H213" s="2480"/>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480" t="s">
        <v>1576</v>
      </c>
      <c r="C239" s="2480"/>
      <c r="D239" s="2480"/>
      <c r="E239" s="2480"/>
      <c r="F239" s="2480"/>
      <c r="G239" s="2480"/>
      <c r="H239" s="2480"/>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480" t="s">
        <v>1609</v>
      </c>
      <c r="C278" s="2480"/>
      <c r="D278" s="2480"/>
      <c r="E278" s="2480"/>
      <c r="F278" s="2480"/>
      <c r="G278" s="2480"/>
      <c r="H278" s="2480"/>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480" t="s">
        <v>1637</v>
      </c>
      <c r="C318" s="2480"/>
      <c r="D318" s="2480"/>
      <c r="E318" s="2480"/>
      <c r="F318" s="2480"/>
      <c r="G318" s="2480"/>
      <c r="H318" s="2480"/>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480" t="s">
        <v>1664</v>
      </c>
      <c r="C356" s="2480"/>
      <c r="D356" s="2480"/>
      <c r="E356" s="2480"/>
      <c r="F356" s="2480"/>
      <c r="G356" s="2480"/>
      <c r="H356" s="2480"/>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480" t="s">
        <v>1686</v>
      </c>
      <c r="C381" s="2480"/>
      <c r="D381" s="2480"/>
      <c r="E381" s="2480"/>
      <c r="F381" s="2480"/>
      <c r="G381" s="2480"/>
      <c r="H381" s="2480"/>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480" t="s">
        <v>1709</v>
      </c>
      <c r="C411" s="2480"/>
      <c r="D411" s="2480"/>
      <c r="E411" s="2480"/>
      <c r="F411" s="2480"/>
      <c r="G411" s="2480"/>
      <c r="H411" s="2480"/>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480" t="s">
        <v>1731</v>
      </c>
      <c r="C441" s="2480"/>
      <c r="D441" s="2480"/>
      <c r="E441" s="2480"/>
      <c r="F441" s="2480"/>
      <c r="G441" s="2480"/>
      <c r="H441" s="2480"/>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480" t="s">
        <v>1752</v>
      </c>
      <c r="C471" s="2480"/>
      <c r="D471" s="2480"/>
      <c r="E471" s="2480"/>
      <c r="F471" s="2480"/>
      <c r="G471" s="2480"/>
      <c r="H471" s="2480"/>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00">
        <v>40910</v>
      </c>
      <c r="C475" s="668" t="s">
        <v>5052</v>
      </c>
      <c r="D475" s="669">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01">
        <v>40925</v>
      </c>
      <c r="C478" s="668" t="s">
        <v>5053</v>
      </c>
      <c r="D478" s="669">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480" t="s">
        <v>1774</v>
      </c>
      <c r="C501" s="2480"/>
      <c r="D501" s="2480"/>
      <c r="E501" s="2480"/>
      <c r="F501" s="2480"/>
      <c r="G501" s="2480"/>
      <c r="H501" s="2480"/>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480" t="s">
        <v>1803</v>
      </c>
      <c r="C534" s="2480"/>
      <c r="D534" s="2480"/>
      <c r="E534" s="2480"/>
      <c r="F534" s="2480"/>
      <c r="G534" s="2480"/>
      <c r="H534" s="2480"/>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30">
        <v>40975</v>
      </c>
      <c r="G543" s="431" t="s">
        <v>1815</v>
      </c>
      <c r="H543" s="408">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480" t="s">
        <v>1823</v>
      </c>
      <c r="C555" s="2480"/>
      <c r="D555" s="2480"/>
      <c r="E555" s="2480"/>
      <c r="F555" s="2480"/>
      <c r="G555" s="2480"/>
      <c r="H555" s="2480"/>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480" t="s">
        <v>1851</v>
      </c>
      <c r="C590" s="2480"/>
      <c r="D590" s="2480"/>
      <c r="E590" s="2480"/>
      <c r="F590" s="2480"/>
      <c r="G590" s="2480"/>
      <c r="H590" s="2480"/>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480" t="s">
        <v>1878</v>
      </c>
      <c r="C626" s="2480"/>
      <c r="D626" s="2480"/>
      <c r="E626" s="2480"/>
      <c r="F626" s="2480"/>
      <c r="G626" s="2480"/>
      <c r="H626" s="2480"/>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480" t="s">
        <v>1899</v>
      </c>
      <c r="C661" s="2480"/>
      <c r="D661" s="2480"/>
      <c r="E661" s="2480"/>
      <c r="F661" s="2480"/>
      <c r="G661" s="2480"/>
      <c r="H661" s="2480"/>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2120</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2121</v>
      </c>
      <c r="H672" s="175">
        <v>3900</v>
      </c>
    </row>
    <row r="673" spans="2:8" ht="45" hidden="1" outlineLevel="1">
      <c r="B673" s="46"/>
      <c r="C673" s="47"/>
      <c r="D673" s="48"/>
      <c r="E673" s="18"/>
      <c r="F673" s="46">
        <v>41103</v>
      </c>
      <c r="G673" s="47" t="s">
        <v>2132</v>
      </c>
      <c r="H673" s="175">
        <v>2000</v>
      </c>
    </row>
    <row r="674" spans="2:8" ht="45" hidden="1" outlineLevel="1">
      <c r="B674" s="46"/>
      <c r="C674" s="47"/>
      <c r="D674" s="48"/>
      <c r="F674" s="46">
        <v>41106</v>
      </c>
      <c r="G674" s="47" t="s">
        <v>2133</v>
      </c>
      <c r="H674" s="175">
        <v>1000</v>
      </c>
    </row>
    <row r="675" spans="2:8" ht="30" hidden="1" outlineLevel="1">
      <c r="B675" s="46"/>
      <c r="C675" s="47"/>
      <c r="D675" s="48"/>
      <c r="F675" s="46">
        <v>41106</v>
      </c>
      <c r="G675" s="47" t="s">
        <v>2142</v>
      </c>
      <c r="H675" s="175">
        <v>3004.68</v>
      </c>
    </row>
    <row r="676" spans="2:8" ht="45" hidden="1" outlineLevel="1">
      <c r="B676" s="46"/>
      <c r="C676" s="47"/>
      <c r="D676" s="48"/>
      <c r="F676" s="46">
        <v>41108</v>
      </c>
      <c r="G676" s="47" t="s">
        <v>2152</v>
      </c>
      <c r="H676" s="175">
        <v>700</v>
      </c>
    </row>
    <row r="677" spans="2:8" ht="45" hidden="1" outlineLevel="1">
      <c r="B677" s="46"/>
      <c r="C677" s="47"/>
      <c r="D677" s="48"/>
      <c r="F677" s="46">
        <v>41110</v>
      </c>
      <c r="G677" s="47" t="s">
        <v>2161</v>
      </c>
      <c r="H677" s="48">
        <v>2000</v>
      </c>
    </row>
    <row r="678" spans="2:8" ht="45" hidden="1" outlineLevel="1">
      <c r="B678" s="46"/>
      <c r="C678" s="47"/>
      <c r="D678" s="48"/>
      <c r="F678" s="46">
        <v>41111</v>
      </c>
      <c r="G678" s="47" t="s">
        <v>2162</v>
      </c>
      <c r="H678" s="48">
        <v>2000</v>
      </c>
    </row>
    <row r="679" spans="2:8" ht="45" hidden="1" outlineLevel="1">
      <c r="B679" s="46"/>
      <c r="C679" s="47"/>
      <c r="D679" s="48"/>
      <c r="F679" s="46">
        <v>41113</v>
      </c>
      <c r="G679" s="47" t="s">
        <v>2163</v>
      </c>
      <c r="H679" s="48">
        <v>1000</v>
      </c>
    </row>
    <row r="680" spans="2:8" ht="45" hidden="1" outlineLevel="1">
      <c r="B680" s="46"/>
      <c r="C680" s="47"/>
      <c r="D680" s="48"/>
      <c r="F680" s="46">
        <v>41116</v>
      </c>
      <c r="G680" s="47" t="s">
        <v>2173</v>
      </c>
      <c r="H680" s="48">
        <v>1000</v>
      </c>
    </row>
    <row r="681" spans="2:8" ht="30" hidden="1" outlineLevel="1">
      <c r="B681" s="46"/>
      <c r="C681" s="47"/>
      <c r="D681" s="48"/>
      <c r="F681" s="46">
        <v>41117</v>
      </c>
      <c r="G681" s="47" t="s">
        <v>2175</v>
      </c>
      <c r="H681" s="48">
        <v>8498.7900000000009</v>
      </c>
    </row>
    <row r="682" spans="2:8" ht="45" hidden="1" outlineLevel="1">
      <c r="B682" s="46"/>
      <c r="C682" s="47"/>
      <c r="D682" s="48"/>
      <c r="F682" s="46">
        <v>41120</v>
      </c>
      <c r="G682" s="47" t="s">
        <v>2182</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480" t="s">
        <v>2181</v>
      </c>
      <c r="C696" s="2480"/>
      <c r="D696" s="2480"/>
      <c r="E696" s="2480"/>
      <c r="F696" s="2480"/>
      <c r="G696" s="2480"/>
      <c r="H696" s="2480"/>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2185</v>
      </c>
      <c r="H699" s="48">
        <v>1000</v>
      </c>
    </row>
    <row r="700" spans="2:9" ht="45" hidden="1" outlineLevel="1">
      <c r="B700" s="46">
        <v>41121</v>
      </c>
      <c r="C700" s="47" t="s">
        <v>2183</v>
      </c>
      <c r="D700" s="48">
        <v>64016</v>
      </c>
      <c r="F700" s="46">
        <v>41123</v>
      </c>
      <c r="G700" s="47" t="s">
        <v>2186</v>
      </c>
      <c r="H700" s="48">
        <v>25000</v>
      </c>
    </row>
    <row r="701" spans="2:9" ht="30" hidden="1" outlineLevel="1">
      <c r="B701" s="46">
        <v>41122</v>
      </c>
      <c r="C701" s="47" t="s">
        <v>2184</v>
      </c>
      <c r="D701" s="48">
        <v>11400</v>
      </c>
      <c r="F701" s="46">
        <v>41123</v>
      </c>
      <c r="G701" s="47" t="s">
        <v>2188</v>
      </c>
      <c r="H701" s="48">
        <v>6557</v>
      </c>
    </row>
    <row r="702" spans="2:9" ht="45" hidden="1" outlineLevel="1">
      <c r="B702" s="46">
        <v>41124</v>
      </c>
      <c r="C702" s="47" t="s">
        <v>2215</v>
      </c>
      <c r="D702" s="48">
        <v>1900</v>
      </c>
      <c r="F702" s="46">
        <v>41123</v>
      </c>
      <c r="G702" s="47" t="s">
        <v>2190</v>
      </c>
      <c r="H702" s="48">
        <v>10000</v>
      </c>
    </row>
    <row r="703" spans="2:9" ht="45" hidden="1" outlineLevel="1">
      <c r="B703" s="46">
        <v>41152</v>
      </c>
      <c r="C703" s="47" t="s">
        <v>2287</v>
      </c>
      <c r="D703" s="48">
        <v>83664</v>
      </c>
      <c r="F703" s="46">
        <v>41123</v>
      </c>
      <c r="G703" s="47" t="s">
        <v>2191</v>
      </c>
      <c r="H703" s="48">
        <v>1330</v>
      </c>
    </row>
    <row r="704" spans="2:9" ht="30" hidden="1" outlineLevel="1">
      <c r="B704" s="46"/>
      <c r="C704" s="47"/>
      <c r="D704" s="48"/>
      <c r="E704" s="2"/>
      <c r="F704" s="46">
        <v>41123</v>
      </c>
      <c r="G704" s="47" t="s">
        <v>2192</v>
      </c>
      <c r="H704" s="48">
        <v>640</v>
      </c>
    </row>
    <row r="705" spans="2:8" ht="30" hidden="1" outlineLevel="1">
      <c r="B705" s="46"/>
      <c r="C705" s="47"/>
      <c r="D705" s="48"/>
      <c r="E705" s="14"/>
      <c r="F705" s="46">
        <v>41123</v>
      </c>
      <c r="G705" s="47" t="s">
        <v>2194</v>
      </c>
      <c r="H705" s="48">
        <v>37</v>
      </c>
    </row>
    <row r="706" spans="2:8" ht="45" hidden="1" outlineLevel="1">
      <c r="B706" s="46"/>
      <c r="C706" s="47"/>
      <c r="D706" s="48"/>
      <c r="E706" s="18"/>
      <c r="F706" s="46">
        <v>41123</v>
      </c>
      <c r="G706" s="47" t="s">
        <v>2208</v>
      </c>
      <c r="H706" s="175">
        <v>2000</v>
      </c>
    </row>
    <row r="707" spans="2:8" ht="45" hidden="1" outlineLevel="1">
      <c r="B707" s="46"/>
      <c r="C707" s="47"/>
      <c r="D707" s="48"/>
      <c r="E707" s="18"/>
      <c r="F707" s="46">
        <v>41124</v>
      </c>
      <c r="G707" s="47" t="s">
        <v>2216</v>
      </c>
      <c r="H707" s="175">
        <v>2000</v>
      </c>
    </row>
    <row r="708" spans="2:8" ht="45" hidden="1" outlineLevel="1">
      <c r="B708" s="46"/>
      <c r="C708" s="47"/>
      <c r="D708" s="48"/>
      <c r="E708" s="18"/>
      <c r="F708" s="46">
        <v>41127</v>
      </c>
      <c r="G708" s="47" t="s">
        <v>2217</v>
      </c>
      <c r="H708" s="175">
        <v>2000</v>
      </c>
    </row>
    <row r="709" spans="2:8" ht="30" hidden="1" outlineLevel="1">
      <c r="B709" s="46"/>
      <c r="C709" s="47"/>
      <c r="D709" s="48"/>
      <c r="F709" s="46">
        <v>41130</v>
      </c>
      <c r="G709" s="47" t="s">
        <v>2226</v>
      </c>
      <c r="H709" s="48">
        <v>4000</v>
      </c>
    </row>
    <row r="710" spans="2:8" ht="45" hidden="1" outlineLevel="1">
      <c r="B710" s="46"/>
      <c r="C710" s="47"/>
      <c r="D710" s="48"/>
      <c r="F710" s="46">
        <v>41131</v>
      </c>
      <c r="G710" s="47" t="s">
        <v>2233</v>
      </c>
      <c r="H710" s="175">
        <v>1500</v>
      </c>
    </row>
    <row r="711" spans="2:8" hidden="1" outlineLevel="1">
      <c r="B711" s="46"/>
      <c r="C711" s="47"/>
      <c r="D711" s="48"/>
      <c r="F711" s="46">
        <v>41131</v>
      </c>
      <c r="G711" s="47" t="s">
        <v>2234</v>
      </c>
      <c r="H711" s="175">
        <v>8000</v>
      </c>
    </row>
    <row r="712" spans="2:8" ht="45" hidden="1" outlineLevel="1">
      <c r="B712" s="46"/>
      <c r="C712" s="47"/>
      <c r="D712" s="48"/>
      <c r="F712" s="46">
        <v>41132</v>
      </c>
      <c r="G712" s="47" t="s">
        <v>2235</v>
      </c>
      <c r="H712" s="48">
        <v>2000</v>
      </c>
    </row>
    <row r="713" spans="2:8" ht="45" hidden="1" outlineLevel="1">
      <c r="B713" s="46"/>
      <c r="C713" s="47"/>
      <c r="D713" s="48"/>
      <c r="F713" s="46">
        <v>41135</v>
      </c>
      <c r="G713" s="47" t="s">
        <v>2238</v>
      </c>
      <c r="H713" s="48">
        <v>1000</v>
      </c>
    </row>
    <row r="714" spans="2:8" ht="45" hidden="1" outlineLevel="1">
      <c r="B714" s="46"/>
      <c r="C714" s="47"/>
      <c r="D714" s="48"/>
      <c r="F714" s="46">
        <v>41135</v>
      </c>
      <c r="G714" s="47" t="s">
        <v>2239</v>
      </c>
      <c r="H714" s="48">
        <v>800</v>
      </c>
    </row>
    <row r="715" spans="2:8" ht="45" hidden="1" outlineLevel="1">
      <c r="B715" s="46"/>
      <c r="C715" s="47"/>
      <c r="D715" s="48"/>
      <c r="F715" s="46">
        <v>41137</v>
      </c>
      <c r="G715" s="47" t="s">
        <v>2243</v>
      </c>
      <c r="H715" s="48">
        <v>1000</v>
      </c>
    </row>
    <row r="716" spans="2:8" ht="45" hidden="1" outlineLevel="1">
      <c r="B716" s="46"/>
      <c r="C716" s="47"/>
      <c r="D716" s="48"/>
      <c r="F716" s="46">
        <v>41138</v>
      </c>
      <c r="G716" s="47" t="s">
        <v>2244</v>
      </c>
      <c r="H716" s="48">
        <v>1000</v>
      </c>
    </row>
    <row r="717" spans="2:8" ht="45" hidden="1" outlineLevel="1">
      <c r="B717" s="46"/>
      <c r="C717" s="47"/>
      <c r="D717" s="48"/>
      <c r="F717" s="46">
        <v>41141</v>
      </c>
      <c r="G717" s="47" t="s">
        <v>2245</v>
      </c>
      <c r="H717" s="48">
        <v>1000</v>
      </c>
    </row>
    <row r="718" spans="2:8" ht="45" hidden="1" outlineLevel="1">
      <c r="B718" s="46"/>
      <c r="C718" s="47"/>
      <c r="D718" s="48"/>
      <c r="F718" s="46">
        <v>41143</v>
      </c>
      <c r="G718" s="47" t="s">
        <v>2260</v>
      </c>
      <c r="H718" s="48">
        <v>2000</v>
      </c>
    </row>
    <row r="719" spans="2:8" ht="30" hidden="1" outlineLevel="1">
      <c r="B719" s="46"/>
      <c r="C719" s="47"/>
      <c r="D719" s="48"/>
      <c r="F719" s="46">
        <v>41145</v>
      </c>
      <c r="G719" s="47" t="s">
        <v>2274</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2283</v>
      </c>
      <c r="H721" s="48">
        <v>1200</v>
      </c>
    </row>
    <row r="722" spans="2:9" ht="30" hidden="1" outlineLevel="1">
      <c r="B722" s="46"/>
      <c r="C722" s="47"/>
      <c r="D722" s="48"/>
      <c r="F722" s="46">
        <v>41152</v>
      </c>
      <c r="G722" s="47" t="s">
        <v>2294</v>
      </c>
      <c r="H722" s="48">
        <v>25000</v>
      </c>
    </row>
    <row r="723" spans="2:9" ht="45" hidden="1" outlineLevel="1">
      <c r="B723" s="46"/>
      <c r="C723" s="47"/>
      <c r="D723" s="48"/>
      <c r="F723" s="46">
        <v>41152</v>
      </c>
      <c r="G723" s="47" t="s">
        <v>2295</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480" t="s">
        <v>2289</v>
      </c>
      <c r="C729" s="2480"/>
      <c r="D729" s="2480"/>
      <c r="E729" s="2480"/>
      <c r="F729" s="2480"/>
      <c r="G729" s="2480"/>
      <c r="H729" s="2480"/>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2297</v>
      </c>
      <c r="H732" s="48">
        <v>1000</v>
      </c>
    </row>
    <row r="733" spans="2:9" ht="30" hidden="1" outlineLevel="1">
      <c r="B733" s="46">
        <v>41153</v>
      </c>
      <c r="C733" s="47" t="s">
        <v>2296</v>
      </c>
      <c r="D733" s="48">
        <v>10000</v>
      </c>
      <c r="F733" s="46">
        <v>41155</v>
      </c>
      <c r="G733" s="47" t="s">
        <v>2307</v>
      </c>
      <c r="H733" s="48">
        <v>10000</v>
      </c>
    </row>
    <row r="734" spans="2:9" ht="45" hidden="1" outlineLevel="1">
      <c r="B734" s="46">
        <v>41169</v>
      </c>
      <c r="C734" s="47" t="s">
        <v>2356</v>
      </c>
      <c r="D734" s="48">
        <v>3095</v>
      </c>
      <c r="F734" s="46">
        <v>41155</v>
      </c>
      <c r="G734" s="47" t="s">
        <v>2308</v>
      </c>
      <c r="H734" s="48">
        <v>5475</v>
      </c>
    </row>
    <row r="735" spans="2:9" ht="45" hidden="1" outlineLevel="1">
      <c r="B735" s="46">
        <v>41180</v>
      </c>
      <c r="C735" s="47" t="s">
        <v>2406</v>
      </c>
      <c r="D735" s="48">
        <v>85900</v>
      </c>
      <c r="F735" s="46">
        <v>41155</v>
      </c>
      <c r="G735" s="47" t="s">
        <v>2309</v>
      </c>
      <c r="H735" s="48">
        <v>223</v>
      </c>
    </row>
    <row r="736" spans="2:9" ht="30" hidden="1" outlineLevel="1">
      <c r="B736" s="46">
        <v>41181</v>
      </c>
      <c r="C736" s="47" t="s">
        <v>2407</v>
      </c>
      <c r="D736" s="48">
        <v>508</v>
      </c>
      <c r="F736" s="46">
        <v>41155</v>
      </c>
      <c r="G736" s="47" t="s">
        <v>2310</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2312</v>
      </c>
      <c r="H738" s="48">
        <v>59</v>
      </c>
    </row>
    <row r="739" spans="2:8" ht="45" hidden="1" outlineLevel="1">
      <c r="B739" s="46"/>
      <c r="C739" s="47"/>
      <c r="D739" s="48"/>
      <c r="E739" s="18"/>
      <c r="F739" s="46">
        <v>41156</v>
      </c>
      <c r="G739" s="47" t="s">
        <v>2313</v>
      </c>
      <c r="H739" s="175">
        <v>4000</v>
      </c>
    </row>
    <row r="740" spans="2:8" ht="45" hidden="1" outlineLevel="1">
      <c r="B740" s="46"/>
      <c r="C740" s="47"/>
      <c r="D740" s="48"/>
      <c r="E740" s="18"/>
      <c r="F740" s="46">
        <v>41162</v>
      </c>
      <c r="G740" s="47" t="s">
        <v>2322</v>
      </c>
      <c r="H740" s="175">
        <v>3000</v>
      </c>
    </row>
    <row r="741" spans="2:8" hidden="1" outlineLevel="1">
      <c r="B741" s="46"/>
      <c r="C741" s="47"/>
      <c r="D741" s="48"/>
      <c r="E741" s="18"/>
      <c r="F741" s="46">
        <v>41162</v>
      </c>
      <c r="G741" s="47" t="s">
        <v>2323</v>
      </c>
      <c r="H741" s="175">
        <v>8000</v>
      </c>
    </row>
    <row r="742" spans="2:8" ht="45" hidden="1" outlineLevel="1">
      <c r="B742" s="46"/>
      <c r="C742" s="47"/>
      <c r="D742" s="48"/>
      <c r="F742" s="46">
        <v>41165</v>
      </c>
      <c r="G742" s="47" t="s">
        <v>2337</v>
      </c>
      <c r="H742" s="48">
        <v>2000</v>
      </c>
    </row>
    <row r="743" spans="2:8" ht="45" hidden="1" outlineLevel="1">
      <c r="B743" s="46"/>
      <c r="C743" s="47"/>
      <c r="D743" s="48"/>
      <c r="F743" s="46">
        <v>41167</v>
      </c>
      <c r="G743" s="47" t="s">
        <v>2348</v>
      </c>
      <c r="H743" s="175">
        <v>2000</v>
      </c>
    </row>
    <row r="744" spans="2:8" ht="45" hidden="1" outlineLevel="1">
      <c r="B744" s="46"/>
      <c r="C744" s="47"/>
      <c r="D744" s="48"/>
      <c r="F744" s="46">
        <v>41173</v>
      </c>
      <c r="G744" s="47" t="s">
        <v>2368</v>
      </c>
      <c r="H744" s="175">
        <v>2000</v>
      </c>
    </row>
    <row r="745" spans="2:8" ht="45" hidden="1" outlineLevel="1">
      <c r="B745" s="46"/>
      <c r="C745" s="47"/>
      <c r="D745" s="48"/>
      <c r="F745" s="46">
        <v>41176</v>
      </c>
      <c r="G745" s="47" t="s">
        <v>2376</v>
      </c>
      <c r="H745" s="48">
        <v>42</v>
      </c>
    </row>
    <row r="746" spans="2:8" ht="45" hidden="1" outlineLevel="1">
      <c r="B746" s="46"/>
      <c r="C746" s="47"/>
      <c r="D746" s="48"/>
      <c r="F746" s="46">
        <v>41177</v>
      </c>
      <c r="G746" s="47" t="s">
        <v>2377</v>
      </c>
      <c r="H746" s="48">
        <v>2000</v>
      </c>
    </row>
    <row r="747" spans="2:8" ht="30" hidden="1" outlineLevel="1">
      <c r="B747" s="46"/>
      <c r="C747" s="47"/>
      <c r="D747" s="48"/>
      <c r="F747" s="46">
        <v>41177</v>
      </c>
      <c r="G747" s="47" t="s">
        <v>2380</v>
      </c>
      <c r="H747" s="48">
        <v>3300</v>
      </c>
    </row>
    <row r="748" spans="2:8" ht="30" hidden="1" outlineLevel="1">
      <c r="B748" s="46"/>
      <c r="C748" s="47"/>
      <c r="D748" s="48"/>
      <c r="F748" s="46">
        <v>41178</v>
      </c>
      <c r="G748" s="47" t="s">
        <v>2381</v>
      </c>
      <c r="H748" s="48">
        <v>5336.64</v>
      </c>
    </row>
    <row r="749" spans="2:8" ht="45" hidden="1" outlineLevel="1">
      <c r="B749" s="46"/>
      <c r="C749" s="47"/>
      <c r="D749" s="48"/>
      <c r="F749" s="46">
        <v>41179</v>
      </c>
      <c r="G749" s="47" t="s">
        <v>2389</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2390</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2"/>
      <c r="I755" s="2"/>
    </row>
    <row r="756" spans="2:9" collapsed="1">
      <c r="H756" s="182"/>
    </row>
    <row r="757" spans="2:9" ht="15.75">
      <c r="B757" s="2480" t="s">
        <v>2405</v>
      </c>
      <c r="C757" s="2480"/>
      <c r="D757" s="2480"/>
      <c r="E757" s="2480"/>
      <c r="F757" s="2480"/>
      <c r="G757" s="2480"/>
      <c r="H757" s="2480"/>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2408</v>
      </c>
      <c r="H760" s="48">
        <v>1000</v>
      </c>
    </row>
    <row r="761" spans="2:9" ht="30" hidden="1" outlineLevel="1">
      <c r="B761" s="46">
        <v>41183</v>
      </c>
      <c r="C761" s="47" t="s">
        <v>2409</v>
      </c>
      <c r="D761" s="48">
        <v>10550</v>
      </c>
      <c r="F761" s="46">
        <v>41185</v>
      </c>
      <c r="G761" s="47" t="s">
        <v>2410</v>
      </c>
      <c r="H761" s="48">
        <v>1000</v>
      </c>
    </row>
    <row r="762" spans="2:9" ht="60" hidden="1" outlineLevel="1">
      <c r="B762" s="46">
        <v>41194</v>
      </c>
      <c r="C762" s="47" t="s">
        <v>2450</v>
      </c>
      <c r="D762" s="175">
        <v>2000</v>
      </c>
      <c r="F762" s="46">
        <v>41185</v>
      </c>
      <c r="G762" s="47" t="s">
        <v>2411</v>
      </c>
      <c r="H762" s="48">
        <v>1000</v>
      </c>
    </row>
    <row r="763" spans="2:9" ht="45" hidden="1" outlineLevel="1">
      <c r="B763" s="46">
        <v>41213</v>
      </c>
      <c r="C763" s="47" t="s">
        <v>2490</v>
      </c>
      <c r="D763" s="48">
        <v>80325</v>
      </c>
      <c r="F763" s="46">
        <v>41185</v>
      </c>
      <c r="G763" s="47" t="s">
        <v>2412</v>
      </c>
      <c r="H763" s="48">
        <v>5000</v>
      </c>
    </row>
    <row r="764" spans="2:9" ht="30" hidden="1" outlineLevel="1">
      <c r="B764" s="46"/>
      <c r="C764" s="47"/>
      <c r="D764" s="48"/>
      <c r="F764" s="46">
        <v>41185</v>
      </c>
      <c r="G764" s="47" t="s">
        <v>2413</v>
      </c>
      <c r="H764" s="48">
        <v>241</v>
      </c>
    </row>
    <row r="765" spans="2:9" ht="30" hidden="1" outlineLevel="1">
      <c r="B765" s="46"/>
      <c r="C765" s="47"/>
      <c r="D765" s="48"/>
      <c r="F765" s="46">
        <v>41185</v>
      </c>
      <c r="G765" s="47" t="s">
        <v>2414</v>
      </c>
      <c r="H765" s="48">
        <v>3000</v>
      </c>
    </row>
    <row r="766" spans="2:9" ht="30" hidden="1" outlineLevel="1">
      <c r="B766" s="46"/>
      <c r="C766" s="47"/>
      <c r="D766" s="48"/>
      <c r="E766" s="18"/>
      <c r="F766" s="46">
        <v>41185</v>
      </c>
      <c r="G766" s="47" t="s">
        <v>2415</v>
      </c>
      <c r="H766" s="48">
        <v>10000</v>
      </c>
    </row>
    <row r="767" spans="2:9" ht="30" hidden="1" outlineLevel="1">
      <c r="B767" s="46"/>
      <c r="C767" s="47"/>
      <c r="D767" s="48"/>
      <c r="E767" s="18"/>
      <c r="F767" s="46">
        <v>41185</v>
      </c>
      <c r="G767" s="47" t="s">
        <v>2416</v>
      </c>
      <c r="H767" s="48">
        <v>25000</v>
      </c>
    </row>
    <row r="768" spans="2:9" ht="30" hidden="1" outlineLevel="1">
      <c r="B768" s="46"/>
      <c r="C768" s="47"/>
      <c r="D768" s="48"/>
      <c r="E768" s="18"/>
      <c r="F768" s="46">
        <v>41185</v>
      </c>
      <c r="G768" s="47" t="s">
        <v>2417</v>
      </c>
      <c r="H768" s="48">
        <v>7500</v>
      </c>
    </row>
    <row r="769" spans="2:8" ht="45" hidden="1" outlineLevel="1">
      <c r="B769" s="46"/>
      <c r="C769" s="47"/>
      <c r="D769" s="48"/>
      <c r="E769" s="18"/>
      <c r="F769" s="46">
        <v>41187</v>
      </c>
      <c r="G769" s="47" t="s">
        <v>2438</v>
      </c>
      <c r="H769" s="175">
        <v>2000</v>
      </c>
    </row>
    <row r="770" spans="2:8" ht="45" hidden="1" outlineLevel="1">
      <c r="B770" s="46"/>
      <c r="C770" s="47"/>
      <c r="D770" s="48"/>
      <c r="F770" s="46">
        <v>41191</v>
      </c>
      <c r="G770" s="47" t="s">
        <v>2441</v>
      </c>
      <c r="H770" s="48">
        <v>900</v>
      </c>
    </row>
    <row r="771" spans="2:8" hidden="1" outlineLevel="1">
      <c r="B771" s="46"/>
      <c r="C771" s="47"/>
      <c r="D771" s="48"/>
      <c r="F771" s="46">
        <v>41192</v>
      </c>
      <c r="G771" s="47" t="s">
        <v>2442</v>
      </c>
      <c r="H771" s="175">
        <v>8000</v>
      </c>
    </row>
    <row r="772" spans="2:8" ht="45" hidden="1" outlineLevel="1">
      <c r="B772" s="46"/>
      <c r="C772" s="47"/>
      <c r="D772" s="48"/>
      <c r="F772" s="46">
        <v>41194</v>
      </c>
      <c r="G772" s="47" t="s">
        <v>2449</v>
      </c>
      <c r="H772" s="175">
        <v>2000</v>
      </c>
    </row>
    <row r="773" spans="2:8" ht="45" hidden="1" outlineLevel="1">
      <c r="B773" s="46"/>
      <c r="C773" s="47"/>
      <c r="D773" s="48"/>
      <c r="F773" s="46">
        <v>41194</v>
      </c>
      <c r="G773" s="47" t="s">
        <v>2451</v>
      </c>
      <c r="H773" s="48">
        <v>2000</v>
      </c>
    </row>
    <row r="774" spans="2:8" ht="45" hidden="1" outlineLevel="1">
      <c r="B774" s="46"/>
      <c r="C774" s="47"/>
      <c r="D774" s="48"/>
      <c r="F774" s="46">
        <v>41201</v>
      </c>
      <c r="G774" s="47" t="s">
        <v>2457</v>
      </c>
      <c r="H774" s="48">
        <v>1000</v>
      </c>
    </row>
    <row r="775" spans="2:8" ht="45" hidden="1" outlineLevel="1">
      <c r="B775" s="46"/>
      <c r="C775" s="47"/>
      <c r="D775" s="48"/>
      <c r="F775" s="46">
        <v>41202</v>
      </c>
      <c r="G775" s="47" t="s">
        <v>2459</v>
      </c>
      <c r="H775" s="48">
        <v>2000</v>
      </c>
    </row>
    <row r="776" spans="2:8" ht="45" hidden="1" outlineLevel="1">
      <c r="B776" s="46"/>
      <c r="C776" s="47"/>
      <c r="D776" s="48"/>
      <c r="F776" s="46">
        <v>41204</v>
      </c>
      <c r="G776" s="47" t="s">
        <v>2464</v>
      </c>
      <c r="H776" s="48">
        <v>2000</v>
      </c>
    </row>
    <row r="777" spans="2:8" ht="30" hidden="1" outlineLevel="1">
      <c r="B777" s="46"/>
      <c r="C777" s="47"/>
      <c r="D777" s="48"/>
      <c r="F777" s="46">
        <v>41205</v>
      </c>
      <c r="G777" s="47" t="s">
        <v>2468</v>
      </c>
      <c r="H777" s="48">
        <v>5854.02</v>
      </c>
    </row>
    <row r="778" spans="2:8" ht="30" hidden="1" outlineLevel="1">
      <c r="B778" s="46"/>
      <c r="C778" s="47"/>
      <c r="D778" s="48"/>
      <c r="F778" s="46">
        <v>41205</v>
      </c>
      <c r="G778" s="47" t="s">
        <v>2467</v>
      </c>
      <c r="H778" s="48">
        <v>37</v>
      </c>
    </row>
    <row r="779" spans="2:8" ht="45" hidden="1" outlineLevel="1">
      <c r="B779" s="46"/>
      <c r="C779" s="47"/>
      <c r="D779" s="48"/>
      <c r="F779" s="46">
        <v>41206</v>
      </c>
      <c r="G779" s="47" t="s">
        <v>2469</v>
      </c>
      <c r="H779" s="48">
        <v>5000</v>
      </c>
    </row>
    <row r="780" spans="2:8" ht="45" hidden="1" outlineLevel="1">
      <c r="B780" s="46"/>
      <c r="C780" s="47"/>
      <c r="D780" s="48"/>
      <c r="F780" s="46">
        <v>41206</v>
      </c>
      <c r="G780" s="47" t="s">
        <v>2470</v>
      </c>
      <c r="H780" s="48">
        <v>2100</v>
      </c>
    </row>
    <row r="781" spans="2:8" ht="45" hidden="1" outlineLevel="1">
      <c r="B781" s="46"/>
      <c r="C781" s="47"/>
      <c r="D781" s="48"/>
      <c r="F781" s="46">
        <v>41209</v>
      </c>
      <c r="G781" s="47" t="s">
        <v>2488</v>
      </c>
      <c r="H781" s="48">
        <v>2000</v>
      </c>
    </row>
    <row r="782" spans="2:8" ht="45" hidden="1" outlineLevel="1">
      <c r="B782" s="46"/>
      <c r="C782" s="47"/>
      <c r="D782" s="48"/>
      <c r="F782" s="46">
        <v>41211</v>
      </c>
      <c r="G782" s="47" t="s">
        <v>2489</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0"/>
    </row>
    <row r="787" spans="2:9" collapsed="1">
      <c r="F787" s="2"/>
      <c r="G787" s="2"/>
      <c r="H787" s="182"/>
    </row>
    <row r="788" spans="2:9" ht="15.75">
      <c r="B788" s="2480" t="s">
        <v>2491</v>
      </c>
      <c r="C788" s="2480"/>
      <c r="D788" s="2480"/>
      <c r="E788" s="2480"/>
      <c r="F788" s="2480"/>
      <c r="G788" s="2480"/>
      <c r="H788" s="2480"/>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2492</v>
      </c>
      <c r="D792" s="48">
        <v>10000</v>
      </c>
      <c r="F792" s="46">
        <v>41214</v>
      </c>
      <c r="G792" s="47" t="s">
        <v>2502</v>
      </c>
      <c r="H792" s="175">
        <v>700</v>
      </c>
      <c r="I792" s="1" t="s">
        <v>2509</v>
      </c>
    </row>
    <row r="793" spans="2:9" ht="45" hidden="1" outlineLevel="1">
      <c r="B793" s="46">
        <v>41214</v>
      </c>
      <c r="C793" s="47" t="s">
        <v>2516</v>
      </c>
      <c r="D793" s="48">
        <v>1667</v>
      </c>
      <c r="F793" s="46">
        <v>41214</v>
      </c>
      <c r="G793" s="47" t="s">
        <v>2503</v>
      </c>
      <c r="H793" s="175">
        <v>900</v>
      </c>
      <c r="I793" s="1" t="s">
        <v>2510</v>
      </c>
    </row>
    <row r="794" spans="2:9" ht="45" hidden="1" outlineLevel="1">
      <c r="B794" s="46">
        <v>41243</v>
      </c>
      <c r="C794" s="47" t="s">
        <v>2596</v>
      </c>
      <c r="D794" s="48">
        <v>80525</v>
      </c>
      <c r="F794" s="46">
        <v>41214</v>
      </c>
      <c r="G794" s="47" t="s">
        <v>2504</v>
      </c>
      <c r="H794" s="175">
        <v>4931</v>
      </c>
      <c r="I794" s="1" t="s">
        <v>2508</v>
      </c>
    </row>
    <row r="795" spans="2:9" ht="30" hidden="1" outlineLevel="1">
      <c r="B795" s="46"/>
      <c r="C795" s="47"/>
      <c r="D795" s="48"/>
      <c r="F795" s="46">
        <v>41214</v>
      </c>
      <c r="G795" s="47" t="s">
        <v>2505</v>
      </c>
      <c r="H795" s="175">
        <v>10000</v>
      </c>
      <c r="I795" s="1" t="s">
        <v>2508</v>
      </c>
    </row>
    <row r="796" spans="2:9" ht="30" hidden="1" outlineLevel="1">
      <c r="B796" s="46"/>
      <c r="C796" s="47"/>
      <c r="D796" s="48"/>
      <c r="F796" s="46">
        <v>41214</v>
      </c>
      <c r="G796" s="47" t="s">
        <v>2506</v>
      </c>
      <c r="H796" s="175">
        <v>69</v>
      </c>
      <c r="I796" s="1" t="s">
        <v>2508</v>
      </c>
    </row>
    <row r="797" spans="2:9" ht="30" hidden="1" outlineLevel="1">
      <c r="B797" s="46"/>
      <c r="C797" s="47"/>
      <c r="D797" s="48"/>
      <c r="E797" s="18"/>
      <c r="F797" s="46">
        <v>41214</v>
      </c>
      <c r="G797" s="47" t="s">
        <v>2507</v>
      </c>
      <c r="H797" s="175">
        <v>25000</v>
      </c>
      <c r="I797" s="1" t="s">
        <v>2510</v>
      </c>
    </row>
    <row r="798" spans="2:9" ht="30" hidden="1" outlineLevel="1">
      <c r="B798" s="46"/>
      <c r="C798" s="47"/>
      <c r="D798" s="48"/>
      <c r="E798" s="18"/>
      <c r="F798" s="46">
        <v>41214</v>
      </c>
      <c r="G798" s="47" t="s">
        <v>2511</v>
      </c>
      <c r="H798" s="175">
        <v>3000</v>
      </c>
      <c r="I798" s="1" t="s">
        <v>2510</v>
      </c>
    </row>
    <row r="799" spans="2:9" ht="30" hidden="1" outlineLevel="1">
      <c r="B799" s="46"/>
      <c r="C799" s="47"/>
      <c r="D799" s="48"/>
      <c r="E799" s="18"/>
      <c r="F799" s="46">
        <v>41214</v>
      </c>
      <c r="G799" s="47" t="s">
        <v>2512</v>
      </c>
      <c r="H799" s="214">
        <v>3000</v>
      </c>
      <c r="I799" s="205" t="s">
        <v>2513</v>
      </c>
    </row>
    <row r="800" spans="2:9" hidden="1" outlineLevel="1">
      <c r="B800" s="46"/>
      <c r="C800" s="47"/>
      <c r="D800" s="48"/>
      <c r="E800" s="18"/>
      <c r="F800" s="46">
        <v>41215</v>
      </c>
      <c r="G800" s="47" t="s">
        <v>2522</v>
      </c>
      <c r="H800" s="214">
        <v>1000</v>
      </c>
    </row>
    <row r="801" spans="2:8" ht="45" hidden="1" outlineLevel="1">
      <c r="B801" s="46"/>
      <c r="C801" s="47"/>
      <c r="D801" s="48"/>
      <c r="F801" s="46">
        <v>41216</v>
      </c>
      <c r="G801" s="47" t="s">
        <v>2521</v>
      </c>
      <c r="H801" s="214">
        <v>1900</v>
      </c>
    </row>
    <row r="802" spans="2:8" ht="45" hidden="1" outlineLevel="1">
      <c r="B802" s="46"/>
      <c r="C802" s="47"/>
      <c r="D802" s="48"/>
      <c r="F802" s="46">
        <v>41218</v>
      </c>
      <c r="G802" s="47" t="s">
        <v>2527</v>
      </c>
      <c r="H802" s="175">
        <v>1000</v>
      </c>
    </row>
    <row r="803" spans="2:8" ht="45" hidden="1" outlineLevel="1">
      <c r="B803" s="46"/>
      <c r="C803" s="47"/>
      <c r="D803" s="48"/>
      <c r="F803" s="46">
        <v>41219</v>
      </c>
      <c r="G803" s="47" t="s">
        <v>2530</v>
      </c>
      <c r="H803" s="175">
        <v>1000</v>
      </c>
    </row>
    <row r="804" spans="2:8" ht="45" hidden="1" outlineLevel="1">
      <c r="B804" s="46"/>
      <c r="C804" s="47"/>
      <c r="D804" s="48"/>
      <c r="F804" s="46">
        <v>41225</v>
      </c>
      <c r="G804" s="47" t="s">
        <v>2534</v>
      </c>
      <c r="H804" s="48">
        <v>5000</v>
      </c>
    </row>
    <row r="805" spans="2:8" hidden="1" outlineLevel="1">
      <c r="B805" s="46"/>
      <c r="C805" s="47"/>
      <c r="D805" s="48"/>
      <c r="F805" s="46">
        <v>41225</v>
      </c>
      <c r="G805" s="47" t="s">
        <v>2535</v>
      </c>
      <c r="H805" s="48">
        <v>8000</v>
      </c>
    </row>
    <row r="806" spans="2:8" ht="45" hidden="1" outlineLevel="1">
      <c r="B806" s="46"/>
      <c r="C806" s="47"/>
      <c r="D806" s="48"/>
      <c r="F806" s="46">
        <v>41227</v>
      </c>
      <c r="G806" s="47" t="s">
        <v>2536</v>
      </c>
      <c r="H806" s="48">
        <v>3000</v>
      </c>
    </row>
    <row r="807" spans="2:8" ht="45" hidden="1" outlineLevel="1">
      <c r="B807" s="46"/>
      <c r="C807" s="47"/>
      <c r="D807" s="48"/>
      <c r="F807" s="46">
        <v>41230</v>
      </c>
      <c r="G807" s="47" t="s">
        <v>2537</v>
      </c>
      <c r="H807" s="48">
        <v>3000</v>
      </c>
    </row>
    <row r="808" spans="2:8" ht="45" hidden="1" outlineLevel="1">
      <c r="B808" s="46"/>
      <c r="C808" s="47"/>
      <c r="D808" s="48"/>
      <c r="F808" s="46">
        <v>41233</v>
      </c>
      <c r="G808" s="47" t="s">
        <v>2562</v>
      </c>
      <c r="H808" s="48">
        <v>2000</v>
      </c>
    </row>
    <row r="809" spans="2:8" ht="30" hidden="1" outlineLevel="1">
      <c r="B809" s="46"/>
      <c r="C809" s="47"/>
      <c r="D809" s="48"/>
      <c r="F809" s="46">
        <v>41236</v>
      </c>
      <c r="G809" s="47" t="s">
        <v>2572</v>
      </c>
      <c r="H809" s="48">
        <v>7593.19</v>
      </c>
    </row>
    <row r="810" spans="2:8" ht="45" hidden="1" outlineLevel="1">
      <c r="B810" s="46"/>
      <c r="C810" s="47"/>
      <c r="D810" s="48"/>
      <c r="F810" s="46">
        <v>41239</v>
      </c>
      <c r="G810" s="47" t="s">
        <v>2586</v>
      </c>
      <c r="H810" s="48">
        <v>3000</v>
      </c>
    </row>
    <row r="811" spans="2:8" ht="30" hidden="1" outlineLevel="1">
      <c r="B811" s="46"/>
      <c r="C811" s="47"/>
      <c r="D811" s="48"/>
      <c r="F811" s="46">
        <v>41239</v>
      </c>
      <c r="G811" s="47" t="s">
        <v>2587</v>
      </c>
      <c r="H811" s="48">
        <v>1331</v>
      </c>
    </row>
    <row r="812" spans="2:8" ht="45" hidden="1" outlineLevel="1">
      <c r="B812" s="46"/>
      <c r="C812" s="47"/>
      <c r="D812" s="48"/>
      <c r="F812" s="46">
        <v>41241</v>
      </c>
      <c r="G812" s="47" t="s">
        <v>2593</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2594</v>
      </c>
      <c r="H814" s="48">
        <v>3000</v>
      </c>
    </row>
    <row r="815" spans="2:8" ht="30" hidden="1" outlineLevel="1">
      <c r="B815" s="46"/>
      <c r="C815" s="47"/>
      <c r="D815" s="48"/>
      <c r="F815" s="46">
        <v>41243</v>
      </c>
      <c r="G815" s="47" t="s">
        <v>2599</v>
      </c>
      <c r="H815" s="48">
        <v>93</v>
      </c>
    </row>
    <row r="816" spans="2:8" ht="45" hidden="1" outlineLevel="1">
      <c r="B816" s="46"/>
      <c r="C816" s="47"/>
      <c r="D816" s="48"/>
      <c r="F816" s="46">
        <v>41243</v>
      </c>
      <c r="G816" s="47" t="s">
        <v>2600</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2"/>
    </row>
    <row r="820" spans="2:9" collapsed="1">
      <c r="H820" s="182"/>
    </row>
    <row r="821" spans="2:9" ht="15.75">
      <c r="B821" s="2480" t="s">
        <v>2595</v>
      </c>
      <c r="C821" s="2480"/>
      <c r="D821" s="2480"/>
      <c r="E821" s="2480"/>
      <c r="F821" s="2480"/>
      <c r="G821" s="2480"/>
      <c r="H821" s="2480"/>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2602</v>
      </c>
      <c r="H824" s="175">
        <v>1000</v>
      </c>
    </row>
    <row r="825" spans="2:9" ht="45" hidden="1" outlineLevel="1">
      <c r="B825" s="46">
        <v>41244</v>
      </c>
      <c r="C825" s="47" t="s">
        <v>2601</v>
      </c>
      <c r="D825" s="48">
        <v>10580</v>
      </c>
      <c r="F825" s="46">
        <v>41244</v>
      </c>
      <c r="G825" s="47" t="s">
        <v>2603</v>
      </c>
      <c r="H825" s="175">
        <v>1000</v>
      </c>
    </row>
    <row r="826" spans="2:9" ht="45" hidden="1" outlineLevel="1">
      <c r="B826" s="46">
        <v>41247</v>
      </c>
      <c r="C826" s="47" t="s">
        <v>2630</v>
      </c>
      <c r="D826" s="48">
        <v>1667</v>
      </c>
      <c r="E826" s="2"/>
      <c r="F826" s="46">
        <v>41246</v>
      </c>
      <c r="G826" s="47" t="s">
        <v>2604</v>
      </c>
      <c r="H826" s="175">
        <v>1000</v>
      </c>
    </row>
    <row r="827" spans="2:9" ht="45" hidden="1" outlineLevel="1">
      <c r="B827" s="222">
        <v>41253</v>
      </c>
      <c r="C827" s="47" t="s">
        <v>2653</v>
      </c>
      <c r="D827" s="48">
        <v>202</v>
      </c>
      <c r="F827" s="46">
        <v>41246</v>
      </c>
      <c r="G827" s="47" t="s">
        <v>2605</v>
      </c>
      <c r="H827" s="175">
        <v>1000</v>
      </c>
    </row>
    <row r="828" spans="2:9" ht="30" hidden="1" outlineLevel="1">
      <c r="B828" s="222">
        <v>41274</v>
      </c>
      <c r="C828" s="47" t="s">
        <v>2696</v>
      </c>
      <c r="D828" s="48">
        <v>3</v>
      </c>
      <c r="F828" s="222">
        <v>41247</v>
      </c>
      <c r="G828" s="223" t="s">
        <v>2609</v>
      </c>
      <c r="H828" s="175">
        <v>10000</v>
      </c>
      <c r="I828" s="1" t="s">
        <v>2508</v>
      </c>
    </row>
    <row r="829" spans="2:9" ht="45" hidden="1" outlineLevel="1">
      <c r="B829" s="222">
        <v>41274</v>
      </c>
      <c r="C829" s="47" t="s">
        <v>2698</v>
      </c>
      <c r="D829" s="48">
        <v>78776</v>
      </c>
      <c r="F829" s="222">
        <v>41247</v>
      </c>
      <c r="G829" s="223" t="s">
        <v>2610</v>
      </c>
      <c r="H829" s="175">
        <v>580</v>
      </c>
      <c r="I829" s="1" t="s">
        <v>2508</v>
      </c>
    </row>
    <row r="830" spans="2:9" ht="30" hidden="1" outlineLevel="1">
      <c r="B830" s="46"/>
      <c r="C830" s="47"/>
      <c r="D830" s="48"/>
      <c r="E830" s="18"/>
      <c r="F830" s="222">
        <v>41247</v>
      </c>
      <c r="G830" s="223" t="s">
        <v>2611</v>
      </c>
      <c r="H830" s="175">
        <v>25000</v>
      </c>
      <c r="I830" s="1" t="s">
        <v>2510</v>
      </c>
    </row>
    <row r="831" spans="2:9" ht="45" hidden="1" outlineLevel="1">
      <c r="B831" s="46"/>
      <c r="C831" s="47"/>
      <c r="D831" s="48"/>
      <c r="E831" s="18"/>
      <c r="F831" s="222">
        <v>41247</v>
      </c>
      <c r="G831" s="223" t="s">
        <v>2620</v>
      </c>
      <c r="H831" s="175">
        <v>667</v>
      </c>
      <c r="I831" s="1" t="s">
        <v>2510</v>
      </c>
    </row>
    <row r="832" spans="2:9" ht="30" hidden="1" outlineLevel="1">
      <c r="B832" s="46"/>
      <c r="C832" s="47"/>
      <c r="D832" s="48"/>
      <c r="E832" s="18"/>
      <c r="F832" s="222">
        <v>41247</v>
      </c>
      <c r="G832" s="223" t="s">
        <v>2621</v>
      </c>
      <c r="H832" s="175">
        <v>6420</v>
      </c>
      <c r="I832" s="205" t="s">
        <v>2508</v>
      </c>
    </row>
    <row r="833" spans="2:9" ht="30" hidden="1" outlineLevel="1">
      <c r="B833" s="46"/>
      <c r="C833" s="47"/>
      <c r="D833" s="48"/>
      <c r="E833" s="18"/>
      <c r="F833" s="222">
        <v>41247</v>
      </c>
      <c r="G833" s="223" t="s">
        <v>2622</v>
      </c>
      <c r="H833" s="175">
        <v>907</v>
      </c>
      <c r="I833" s="1" t="s">
        <v>2509</v>
      </c>
    </row>
    <row r="834" spans="2:9" ht="30" hidden="1" outlineLevel="1">
      <c r="B834" s="46"/>
      <c r="C834" s="47"/>
      <c r="D834" s="48"/>
      <c r="F834" s="222">
        <v>41247</v>
      </c>
      <c r="G834" s="221" t="s">
        <v>2623</v>
      </c>
      <c r="H834" s="214">
        <v>3000</v>
      </c>
      <c r="I834" s="205" t="s">
        <v>2624</v>
      </c>
    </row>
    <row r="835" spans="2:9" ht="30" hidden="1" outlineLevel="1">
      <c r="B835" s="46"/>
      <c r="C835" s="47"/>
      <c r="D835" s="48"/>
      <c r="F835" s="222">
        <v>41249</v>
      </c>
      <c r="G835" s="47" t="s">
        <v>2644</v>
      </c>
      <c r="H835" s="175">
        <v>200</v>
      </c>
    </row>
    <row r="836" spans="2:9" ht="45" hidden="1" outlineLevel="1">
      <c r="B836" s="46"/>
      <c r="C836" s="47"/>
      <c r="D836" s="48"/>
      <c r="F836" s="222">
        <v>41250</v>
      </c>
      <c r="G836" s="47" t="s">
        <v>2646</v>
      </c>
      <c r="H836" s="175">
        <v>2000</v>
      </c>
    </row>
    <row r="837" spans="2:9" ht="30" hidden="1" outlineLevel="1">
      <c r="B837" s="46"/>
      <c r="C837" s="47"/>
      <c r="D837" s="48"/>
      <c r="F837" s="222">
        <v>41250</v>
      </c>
      <c r="G837" s="47" t="s">
        <v>2647</v>
      </c>
      <c r="H837" s="48">
        <v>200</v>
      </c>
    </row>
    <row r="838" spans="2:9" hidden="1" outlineLevel="1">
      <c r="B838" s="46"/>
      <c r="C838" s="47"/>
      <c r="D838" s="48"/>
      <c r="F838" s="222">
        <v>41253</v>
      </c>
      <c r="G838" s="47" t="s">
        <v>2652</v>
      </c>
      <c r="H838" s="48">
        <v>8000</v>
      </c>
    </row>
    <row r="839" spans="2:9" ht="45" hidden="1" outlineLevel="1">
      <c r="B839" s="46"/>
      <c r="C839" s="47"/>
      <c r="D839" s="48"/>
      <c r="F839" s="222">
        <v>41253</v>
      </c>
      <c r="G839" s="47" t="s">
        <v>2655</v>
      </c>
      <c r="H839" s="48">
        <v>2000</v>
      </c>
    </row>
    <row r="840" spans="2:9" ht="45" hidden="1" outlineLevel="1">
      <c r="B840" s="46"/>
      <c r="C840" s="47"/>
      <c r="D840" s="48"/>
      <c r="F840" s="222">
        <v>41256</v>
      </c>
      <c r="G840" s="47" t="s">
        <v>2656</v>
      </c>
      <c r="H840" s="48">
        <v>2000</v>
      </c>
    </row>
    <row r="841" spans="2:9" ht="30" hidden="1" outlineLevel="1">
      <c r="B841" s="46"/>
      <c r="C841" s="47"/>
      <c r="D841" s="48"/>
      <c r="F841" s="222">
        <v>41257</v>
      </c>
      <c r="G841" s="47" t="s">
        <v>2660</v>
      </c>
      <c r="H841" s="48">
        <v>3391.76</v>
      </c>
    </row>
    <row r="842" spans="2:9" ht="45" hidden="1" outlineLevel="1">
      <c r="B842" s="46"/>
      <c r="C842" s="47"/>
      <c r="D842" s="48"/>
      <c r="F842" s="222">
        <v>41258</v>
      </c>
      <c r="G842" s="47" t="s">
        <v>2659</v>
      </c>
      <c r="H842" s="48">
        <v>3000</v>
      </c>
    </row>
    <row r="843" spans="2:9" ht="45" hidden="1" outlineLevel="1">
      <c r="B843" s="46"/>
      <c r="C843" s="47"/>
      <c r="D843" s="48"/>
      <c r="F843" s="222">
        <v>41261</v>
      </c>
      <c r="G843" s="47" t="s">
        <v>2663</v>
      </c>
      <c r="H843" s="48">
        <v>1000</v>
      </c>
    </row>
    <row r="844" spans="2:9" ht="45" hidden="1" outlineLevel="1">
      <c r="B844" s="46"/>
      <c r="C844" s="47"/>
      <c r="D844" s="48"/>
      <c r="F844" s="222">
        <v>41264</v>
      </c>
      <c r="G844" s="47" t="s">
        <v>2664</v>
      </c>
      <c r="H844" s="48">
        <v>4600</v>
      </c>
    </row>
    <row r="845" spans="2:9" ht="45" hidden="1" outlineLevel="1">
      <c r="B845" s="46"/>
      <c r="C845" s="47"/>
      <c r="D845" s="48"/>
      <c r="F845" s="222">
        <v>41265</v>
      </c>
      <c r="G845" s="47" t="s">
        <v>2667</v>
      </c>
      <c r="H845" s="48">
        <v>1000</v>
      </c>
    </row>
    <row r="846" spans="2:9" ht="45" hidden="1" outlineLevel="1">
      <c r="B846" s="46"/>
      <c r="C846" s="47"/>
      <c r="D846" s="48"/>
      <c r="F846" s="222">
        <v>41269</v>
      </c>
      <c r="G846" s="47" t="s">
        <v>2678</v>
      </c>
      <c r="H846" s="48">
        <v>3000</v>
      </c>
    </row>
    <row r="847" spans="2:9" ht="45" hidden="1" outlineLevel="1">
      <c r="B847" s="46"/>
      <c r="C847" s="47"/>
      <c r="D847" s="48"/>
      <c r="F847" s="222">
        <v>41272</v>
      </c>
      <c r="G847" s="47" t="s">
        <v>2679</v>
      </c>
      <c r="H847" s="48">
        <v>1000</v>
      </c>
    </row>
    <row r="848" spans="2:9" ht="45" hidden="1" outlineLevel="1">
      <c r="B848" s="46"/>
      <c r="C848" s="47"/>
      <c r="D848" s="48"/>
      <c r="F848" s="222">
        <v>41274</v>
      </c>
      <c r="G848" s="47" t="s">
        <v>2680</v>
      </c>
      <c r="H848" s="48">
        <v>1000</v>
      </c>
    </row>
    <row r="849" spans="2:9" hidden="1" outlineLevel="1">
      <c r="B849" s="46"/>
      <c r="C849" s="47"/>
      <c r="D849" s="48"/>
      <c r="F849" s="222">
        <v>41274</v>
      </c>
      <c r="G849" s="47" t="s">
        <v>1210</v>
      </c>
      <c r="H849" s="48">
        <v>1974.11</v>
      </c>
    </row>
    <row r="850" spans="2:9" ht="30" hidden="1" outlineLevel="1">
      <c r="B850" s="46"/>
      <c r="C850" s="47"/>
      <c r="D850" s="48"/>
      <c r="F850" s="222">
        <v>41274</v>
      </c>
      <c r="G850" s="47" t="s">
        <v>2695</v>
      </c>
      <c r="H850" s="48">
        <v>37</v>
      </c>
    </row>
    <row r="851" spans="2:9" ht="30" hidden="1" outlineLevel="1">
      <c r="B851" s="46"/>
      <c r="C851" s="47"/>
      <c r="D851" s="48"/>
      <c r="F851" s="222">
        <v>41274</v>
      </c>
      <c r="G851" s="47" t="s">
        <v>2697</v>
      </c>
      <c r="H851" s="48">
        <v>8000</v>
      </c>
      <c r="I851" s="1" t="s">
        <v>2508</v>
      </c>
    </row>
    <row r="852" spans="2:9" ht="30" hidden="1" outlineLevel="1">
      <c r="B852" s="46"/>
      <c r="C852" s="47"/>
      <c r="D852" s="48"/>
      <c r="F852" s="222">
        <v>41274</v>
      </c>
      <c r="G852" s="47" t="s">
        <v>2699</v>
      </c>
      <c r="H852" s="48">
        <v>25000</v>
      </c>
      <c r="I852" s="1" t="s">
        <v>2701</v>
      </c>
    </row>
    <row r="853" spans="2:9" ht="30" hidden="1" outlineLevel="1">
      <c r="B853" s="46"/>
      <c r="C853" s="47"/>
      <c r="D853" s="48"/>
      <c r="F853" s="222">
        <v>41274</v>
      </c>
      <c r="G853" s="47" t="s">
        <v>2700</v>
      </c>
      <c r="H853" s="48">
        <v>10000</v>
      </c>
      <c r="I853" s="1" t="s">
        <v>2508</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2"/>
    </row>
    <row r="857" spans="2:9" collapsed="1">
      <c r="F857" s="2"/>
      <c r="H857" s="182"/>
    </row>
    <row r="858" spans="2:9" ht="15.75">
      <c r="B858" s="2480" t="s">
        <v>2688</v>
      </c>
      <c r="C858" s="2480"/>
      <c r="D858" s="2480"/>
      <c r="E858" s="2480"/>
      <c r="F858" s="2480"/>
      <c r="G858" s="2480"/>
      <c r="H858" s="2480"/>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2714</v>
      </c>
      <c r="H861" s="175">
        <v>1000</v>
      </c>
    </row>
    <row r="862" spans="2:9" ht="45" hidden="1" outlineLevel="1">
      <c r="B862" s="46">
        <v>41275</v>
      </c>
      <c r="C862" s="47" t="s">
        <v>2716</v>
      </c>
      <c r="D862" s="48">
        <v>10000</v>
      </c>
      <c r="F862" s="46">
        <v>41275</v>
      </c>
      <c r="G862" s="47" t="s">
        <v>2715</v>
      </c>
      <c r="H862" s="175">
        <v>2000</v>
      </c>
    </row>
    <row r="863" spans="2:9" ht="45" hidden="1" outlineLevel="1">
      <c r="B863" s="46">
        <v>41276</v>
      </c>
      <c r="C863" s="223" t="s">
        <v>2719</v>
      </c>
      <c r="D863" s="175">
        <v>1667</v>
      </c>
      <c r="E863" s="2"/>
      <c r="F863" s="46">
        <v>41276</v>
      </c>
      <c r="G863" s="47" t="s">
        <v>2717</v>
      </c>
      <c r="H863" s="175">
        <v>1000</v>
      </c>
    </row>
    <row r="864" spans="2:9" ht="45" hidden="1" outlineLevel="1">
      <c r="B864" s="46">
        <v>41305</v>
      </c>
      <c r="C864" s="223" t="s">
        <v>2802</v>
      </c>
      <c r="D864" s="175">
        <v>77712</v>
      </c>
      <c r="E864" s="2"/>
      <c r="F864" s="46">
        <v>41276</v>
      </c>
      <c r="G864" s="47" t="s">
        <v>2718</v>
      </c>
      <c r="H864" s="175">
        <v>3000</v>
      </c>
      <c r="I864" s="205" t="s">
        <v>2624</v>
      </c>
    </row>
    <row r="865" spans="2:9" ht="45" hidden="1" outlineLevel="1">
      <c r="B865" s="46"/>
      <c r="C865" s="47"/>
      <c r="D865" s="48"/>
      <c r="F865" s="46">
        <v>41279</v>
      </c>
      <c r="G865" s="223" t="s">
        <v>2730</v>
      </c>
      <c r="H865" s="175">
        <v>3000</v>
      </c>
    </row>
    <row r="866" spans="2:9" hidden="1" outlineLevel="1">
      <c r="B866" s="46"/>
      <c r="C866" s="47"/>
      <c r="D866" s="48"/>
      <c r="F866" s="46">
        <v>41282</v>
      </c>
      <c r="G866" s="223" t="s">
        <v>2731</v>
      </c>
      <c r="H866" s="175">
        <v>8000</v>
      </c>
    </row>
    <row r="867" spans="2:9" ht="45" hidden="1" outlineLevel="1">
      <c r="B867" s="46"/>
      <c r="C867" s="47"/>
      <c r="D867" s="48"/>
      <c r="E867" s="18"/>
      <c r="F867" s="46">
        <v>41284</v>
      </c>
      <c r="G867" s="223" t="s">
        <v>2737</v>
      </c>
      <c r="H867" s="175">
        <v>2400</v>
      </c>
    </row>
    <row r="868" spans="2:9" ht="45" hidden="1" outlineLevel="1">
      <c r="B868" s="46"/>
      <c r="C868" s="47"/>
      <c r="D868" s="48"/>
      <c r="E868" s="18"/>
      <c r="F868" s="46">
        <v>41288</v>
      </c>
      <c r="G868" s="223" t="s">
        <v>2739</v>
      </c>
      <c r="H868" s="175">
        <v>2000</v>
      </c>
    </row>
    <row r="869" spans="2:9" ht="45" hidden="1" outlineLevel="1">
      <c r="B869" s="46"/>
      <c r="C869" s="47"/>
      <c r="D869" s="48"/>
      <c r="E869" s="18"/>
      <c r="F869" s="46">
        <v>41295</v>
      </c>
      <c r="G869" s="223" t="s">
        <v>2751</v>
      </c>
      <c r="H869" s="175">
        <v>2000</v>
      </c>
      <c r="I869" s="205"/>
    </row>
    <row r="870" spans="2:9" ht="45" hidden="1" outlineLevel="1">
      <c r="B870" s="46"/>
      <c r="C870" s="47"/>
      <c r="D870" s="48"/>
      <c r="E870" s="18"/>
      <c r="F870" s="46">
        <v>41296</v>
      </c>
      <c r="G870" s="223" t="s">
        <v>2752</v>
      </c>
      <c r="H870" s="175">
        <v>1000</v>
      </c>
    </row>
    <row r="871" spans="2:9" ht="45" hidden="1" outlineLevel="1">
      <c r="B871" s="46"/>
      <c r="C871" s="47"/>
      <c r="D871" s="48"/>
      <c r="F871" s="46">
        <v>41298</v>
      </c>
      <c r="G871" s="223" t="s">
        <v>2753</v>
      </c>
      <c r="H871" s="175">
        <v>1000</v>
      </c>
      <c r="I871" s="205"/>
    </row>
    <row r="872" spans="2:9" ht="45" hidden="1" outlineLevel="1">
      <c r="B872" s="46"/>
      <c r="C872" s="47"/>
      <c r="D872" s="48"/>
      <c r="F872" s="46">
        <v>41302</v>
      </c>
      <c r="G872" s="47" t="s">
        <v>2771</v>
      </c>
      <c r="H872" s="175">
        <v>3000</v>
      </c>
    </row>
    <row r="873" spans="2:9" hidden="1" outlineLevel="1">
      <c r="B873" s="46"/>
      <c r="C873" s="47"/>
      <c r="D873" s="48"/>
      <c r="F873" s="46">
        <v>41304</v>
      </c>
      <c r="G873" s="240" t="s">
        <v>1210</v>
      </c>
      <c r="H873" s="241">
        <v>1263.94</v>
      </c>
    </row>
    <row r="874" spans="2:9" ht="45" hidden="1" outlineLevel="1">
      <c r="B874" s="46"/>
      <c r="C874" s="47"/>
      <c r="D874" s="48"/>
      <c r="F874" s="46">
        <v>41304</v>
      </c>
      <c r="G874" s="240" t="s">
        <v>2779</v>
      </c>
      <c r="H874" s="241">
        <v>4500</v>
      </c>
    </row>
    <row r="875" spans="2:9" ht="45" hidden="1" outlineLevel="1">
      <c r="B875" s="46"/>
      <c r="C875" s="47"/>
      <c r="D875" s="48"/>
      <c r="F875" s="46">
        <v>41304</v>
      </c>
      <c r="G875" s="240" t="s">
        <v>2780</v>
      </c>
      <c r="H875" s="241">
        <v>88</v>
      </c>
    </row>
    <row r="876" spans="2:9" ht="30" hidden="1" outlineLevel="1">
      <c r="B876" s="46"/>
      <c r="C876" s="47"/>
      <c r="D876" s="48"/>
      <c r="F876" s="46">
        <v>41304</v>
      </c>
      <c r="G876" s="240" t="s">
        <v>2781</v>
      </c>
      <c r="H876" s="241">
        <v>2152.6999999999998</v>
      </c>
    </row>
    <row r="877" spans="2:9" hidden="1" outlineLevel="1">
      <c r="B877" s="46"/>
      <c r="C877" s="47"/>
      <c r="D877" s="48"/>
      <c r="F877" s="46"/>
      <c r="G877" s="240"/>
      <c r="H877" s="175"/>
    </row>
    <row r="878" spans="2:9" hidden="1" outlineLevel="1">
      <c r="B878" s="46"/>
      <c r="C878" s="47"/>
      <c r="D878" s="48"/>
      <c r="F878" s="46"/>
      <c r="G878" s="240"/>
      <c r="H878" s="175"/>
    </row>
    <row r="879" spans="2:9" hidden="1" outlineLevel="1">
      <c r="B879" s="46"/>
      <c r="C879" s="47"/>
      <c r="D879" s="48"/>
      <c r="F879" s="46"/>
      <c r="G879" s="240"/>
      <c r="H879" s="175"/>
    </row>
    <row r="880" spans="2:9" hidden="1" outlineLevel="1">
      <c r="B880" s="46"/>
      <c r="C880" s="47"/>
      <c r="D880" s="48"/>
      <c r="F880" s="46"/>
      <c r="G880" s="240"/>
      <c r="H880" s="241"/>
    </row>
    <row r="881" spans="2:10" hidden="1" outlineLevel="1">
      <c r="B881" s="46"/>
      <c r="C881" s="47"/>
      <c r="D881" s="48"/>
      <c r="F881" s="46"/>
      <c r="G881" s="240"/>
      <c r="H881" s="241"/>
    </row>
    <row r="882" spans="2:10" hidden="1" outlineLevel="1">
      <c r="B882" s="46"/>
      <c r="C882" s="47"/>
      <c r="D882" s="48"/>
      <c r="F882" s="46"/>
      <c r="G882" s="240"/>
      <c r="H882" s="241"/>
    </row>
    <row r="883" spans="2:10" hidden="1" outlineLevel="1">
      <c r="B883" s="46"/>
      <c r="C883" s="47"/>
      <c r="D883" s="48"/>
      <c r="F883" s="222"/>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0"/>
      <c r="I886" s="2"/>
    </row>
    <row r="887" spans="2:10" collapsed="1">
      <c r="D887" s="13"/>
    </row>
    <row r="888" spans="2:10" ht="15.75">
      <c r="B888" s="2480" t="s">
        <v>2784</v>
      </c>
      <c r="C888" s="2480"/>
      <c r="D888" s="2480"/>
      <c r="E888" s="2480"/>
      <c r="F888" s="2480"/>
      <c r="G888" s="2480"/>
      <c r="H888" s="2480"/>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42">
        <v>41306</v>
      </c>
      <c r="G891" s="221" t="s">
        <v>2803</v>
      </c>
      <c r="H891" s="214">
        <v>3000</v>
      </c>
    </row>
    <row r="892" spans="2:10" ht="45" hidden="1" outlineLevel="1">
      <c r="B892" s="242">
        <v>41306</v>
      </c>
      <c r="C892" s="221" t="s">
        <v>2804</v>
      </c>
      <c r="D892" s="214">
        <v>3000</v>
      </c>
      <c r="F892" s="242">
        <v>41306</v>
      </c>
      <c r="G892" s="221" t="s">
        <v>2805</v>
      </c>
      <c r="H892" s="214">
        <v>3000</v>
      </c>
    </row>
    <row r="893" spans="2:10" hidden="1" outlineLevel="1">
      <c r="B893" s="242">
        <v>41306</v>
      </c>
      <c r="C893" s="221" t="s">
        <v>2806</v>
      </c>
      <c r="D893" s="214">
        <v>3000</v>
      </c>
      <c r="E893" s="2"/>
      <c r="F893" s="46">
        <v>41307</v>
      </c>
      <c r="G893" s="47" t="s">
        <v>2809</v>
      </c>
      <c r="H893" s="175">
        <v>1000</v>
      </c>
      <c r="I893" s="1" t="s">
        <v>45</v>
      </c>
    </row>
    <row r="894" spans="2:10" ht="45" hidden="1" outlineLevel="1">
      <c r="B894" s="46">
        <v>41306</v>
      </c>
      <c r="C894" s="223" t="s">
        <v>2807</v>
      </c>
      <c r="D894" s="175">
        <v>10550</v>
      </c>
      <c r="E894" s="2"/>
      <c r="F894" s="46">
        <v>41307</v>
      </c>
      <c r="G894" s="47" t="s">
        <v>2808</v>
      </c>
      <c r="H894" s="175">
        <v>2000</v>
      </c>
      <c r="I894" s="205" t="s">
        <v>1432</v>
      </c>
    </row>
    <row r="895" spans="2:10" ht="45" hidden="1" outlineLevel="1">
      <c r="B895" s="46">
        <v>41309</v>
      </c>
      <c r="C895" s="223" t="s">
        <v>2801</v>
      </c>
      <c r="D895" s="175">
        <v>5004</v>
      </c>
      <c r="E895" s="2"/>
      <c r="F895" s="46">
        <v>41309</v>
      </c>
      <c r="G895" s="47" t="s">
        <v>2810</v>
      </c>
      <c r="H895" s="175">
        <v>3000</v>
      </c>
      <c r="I895" s="1" t="s">
        <v>2826</v>
      </c>
    </row>
    <row r="896" spans="2:10" ht="30" hidden="1" outlineLevel="1">
      <c r="B896" s="242">
        <v>41312</v>
      </c>
      <c r="C896" s="221" t="s">
        <v>2841</v>
      </c>
      <c r="D896" s="214">
        <v>8000</v>
      </c>
      <c r="E896" s="2"/>
      <c r="F896" s="222">
        <v>41309</v>
      </c>
      <c r="G896" s="223" t="s">
        <v>2815</v>
      </c>
      <c r="H896" s="175">
        <v>3000</v>
      </c>
      <c r="I896" s="1" t="s">
        <v>2818</v>
      </c>
      <c r="J896" s="1" t="s">
        <v>2508</v>
      </c>
    </row>
    <row r="897" spans="2:10" ht="30" hidden="1" outlineLevel="1">
      <c r="B897" s="46"/>
      <c r="C897" s="47"/>
      <c r="D897" s="48"/>
      <c r="E897" s="18"/>
      <c r="F897" s="222">
        <v>41309</v>
      </c>
      <c r="G897" s="223" t="s">
        <v>2816</v>
      </c>
      <c r="H897" s="175">
        <v>10550</v>
      </c>
      <c r="I897" s="1" t="s">
        <v>2819</v>
      </c>
      <c r="J897" s="1" t="s">
        <v>2508</v>
      </c>
    </row>
    <row r="898" spans="2:10" ht="30" hidden="1" outlineLevel="1">
      <c r="B898" s="46"/>
      <c r="C898" s="47"/>
      <c r="D898" s="48"/>
      <c r="E898" s="18"/>
      <c r="F898" s="222">
        <v>41309</v>
      </c>
      <c r="G898" s="223" t="s">
        <v>2817</v>
      </c>
      <c r="H898" s="175">
        <v>640</v>
      </c>
      <c r="I898" s="1" t="s">
        <v>2820</v>
      </c>
      <c r="J898" s="1" t="s">
        <v>2508</v>
      </c>
    </row>
    <row r="899" spans="2:10" ht="30" hidden="1" outlineLevel="1">
      <c r="B899" s="46"/>
      <c r="C899" s="47"/>
      <c r="D899" s="48"/>
      <c r="E899" s="18"/>
      <c r="F899" s="243">
        <v>41309</v>
      </c>
      <c r="G899" s="244" t="s">
        <v>2821</v>
      </c>
      <c r="H899" s="245">
        <v>5004</v>
      </c>
      <c r="I899" s="205" t="s">
        <v>2824</v>
      </c>
      <c r="J899" s="1" t="s">
        <v>2701</v>
      </c>
    </row>
    <row r="900" spans="2:10" ht="30" hidden="1" outlineLevel="1">
      <c r="B900" s="46"/>
      <c r="C900" s="47"/>
      <c r="D900" s="48"/>
      <c r="E900" s="18"/>
      <c r="F900" s="243">
        <v>41309</v>
      </c>
      <c r="G900" s="244" t="s">
        <v>2822</v>
      </c>
      <c r="H900" s="245">
        <v>399</v>
      </c>
      <c r="I900" s="1" t="s">
        <v>2825</v>
      </c>
      <c r="J900" s="1" t="s">
        <v>2701</v>
      </c>
    </row>
    <row r="901" spans="2:10" ht="30" hidden="1" outlineLevel="1">
      <c r="B901" s="46"/>
      <c r="C901" s="47"/>
      <c r="D901" s="48"/>
      <c r="F901" s="222">
        <v>41309</v>
      </c>
      <c r="G901" s="223" t="s">
        <v>2823</v>
      </c>
      <c r="H901" s="175">
        <v>8000</v>
      </c>
      <c r="I901" s="205" t="s">
        <v>2825</v>
      </c>
      <c r="J901" s="1" t="s">
        <v>2508</v>
      </c>
    </row>
    <row r="902" spans="2:10" ht="30" hidden="1" outlineLevel="1">
      <c r="B902" s="46"/>
      <c r="C902" s="47"/>
      <c r="D902" s="48"/>
      <c r="F902" s="243">
        <v>41309</v>
      </c>
      <c r="G902" s="244" t="s">
        <v>2828</v>
      </c>
      <c r="H902" s="245">
        <v>25000</v>
      </c>
      <c r="I902" s="2" t="s">
        <v>2827</v>
      </c>
      <c r="J902" s="1" t="s">
        <v>2701</v>
      </c>
    </row>
    <row r="903" spans="2:10" hidden="1" outlineLevel="1">
      <c r="B903" s="46"/>
      <c r="C903" s="47"/>
      <c r="D903" s="48"/>
      <c r="F903" s="242">
        <v>41312</v>
      </c>
      <c r="G903" s="229" t="s">
        <v>2840</v>
      </c>
      <c r="H903" s="105">
        <v>8000</v>
      </c>
    </row>
    <row r="904" spans="2:10" ht="30" hidden="1" outlineLevel="1">
      <c r="B904" s="46"/>
      <c r="C904" s="47"/>
      <c r="D904" s="48"/>
      <c r="F904" s="243">
        <v>41313</v>
      </c>
      <c r="G904" s="240" t="s">
        <v>2842</v>
      </c>
      <c r="H904" s="241">
        <v>8000</v>
      </c>
      <c r="I904" s="1" t="s">
        <v>8</v>
      </c>
    </row>
    <row r="905" spans="2:10" ht="45" hidden="1" outlineLevel="1">
      <c r="B905" s="46"/>
      <c r="C905" s="47"/>
      <c r="D905" s="48"/>
      <c r="F905" s="243">
        <v>41314</v>
      </c>
      <c r="G905" s="240" t="s">
        <v>2843</v>
      </c>
      <c r="H905" s="241">
        <v>4000</v>
      </c>
    </row>
    <row r="906" spans="2:10" ht="30" hidden="1" outlineLevel="1">
      <c r="B906" s="46"/>
      <c r="C906" s="47"/>
      <c r="D906" s="48"/>
      <c r="F906" s="243">
        <v>41316</v>
      </c>
      <c r="G906" s="240" t="s">
        <v>2844</v>
      </c>
      <c r="H906" s="241">
        <v>3000</v>
      </c>
    </row>
    <row r="907" spans="2:10" ht="45" hidden="1" outlineLevel="1">
      <c r="B907" s="46"/>
      <c r="C907" s="47"/>
      <c r="D907" s="48"/>
      <c r="F907" s="243">
        <v>41316</v>
      </c>
      <c r="G907" s="47" t="s">
        <v>2855</v>
      </c>
      <c r="H907" s="241">
        <v>3000</v>
      </c>
    </row>
    <row r="908" spans="2:10" ht="45" hidden="1" outlineLevel="1">
      <c r="B908" s="46"/>
      <c r="C908" s="47"/>
      <c r="D908" s="48"/>
      <c r="F908" s="243">
        <v>41320</v>
      </c>
      <c r="G908" s="47" t="s">
        <v>2864</v>
      </c>
      <c r="H908" s="241">
        <v>3000</v>
      </c>
    </row>
    <row r="909" spans="2:10" ht="45" hidden="1" outlineLevel="1">
      <c r="B909" s="46"/>
      <c r="C909" s="47"/>
      <c r="D909" s="48"/>
      <c r="F909" s="243">
        <v>41323</v>
      </c>
      <c r="G909" s="47" t="s">
        <v>2874</v>
      </c>
      <c r="H909" s="48">
        <v>1700</v>
      </c>
    </row>
    <row r="910" spans="2:10" ht="45" hidden="1" outlineLevel="1">
      <c r="B910" s="46"/>
      <c r="C910" s="47"/>
      <c r="D910" s="48"/>
      <c r="F910" s="243">
        <v>41328</v>
      </c>
      <c r="G910" s="47" t="s">
        <v>2885</v>
      </c>
      <c r="H910" s="48">
        <v>5000</v>
      </c>
    </row>
    <row r="911" spans="2:10" hidden="1" outlineLevel="1">
      <c r="B911" s="46"/>
      <c r="C911" s="47"/>
      <c r="D911" s="48"/>
      <c r="F911" s="222">
        <v>41332</v>
      </c>
      <c r="G911" s="223" t="s">
        <v>1210</v>
      </c>
      <c r="H911" s="239">
        <v>10032.81</v>
      </c>
    </row>
    <row r="912" spans="2:10" ht="30" hidden="1" outlineLevel="1">
      <c r="B912" s="46"/>
      <c r="C912" s="47"/>
      <c r="D912" s="48"/>
      <c r="F912" s="242">
        <v>41332</v>
      </c>
      <c r="G912" s="221" t="s">
        <v>2895</v>
      </c>
      <c r="H912" s="197">
        <v>4064.68</v>
      </c>
    </row>
    <row r="913" spans="2:9" ht="30" hidden="1" outlineLevel="1">
      <c r="B913" s="46"/>
      <c r="C913" s="47"/>
      <c r="D913" s="48"/>
      <c r="F913" s="243">
        <v>41332</v>
      </c>
      <c r="G913" s="244" t="s">
        <v>2896</v>
      </c>
      <c r="H913" s="245">
        <v>800</v>
      </c>
    </row>
    <row r="914" spans="2:9" ht="30" hidden="1" outlineLevel="1">
      <c r="B914" s="46"/>
      <c r="C914" s="47"/>
      <c r="D914" s="48"/>
      <c r="F914" s="243">
        <v>41332</v>
      </c>
      <c r="G914" s="244" t="s">
        <v>2897</v>
      </c>
      <c r="H914" s="245">
        <v>2000</v>
      </c>
    </row>
    <row r="915" spans="2:9" ht="30" hidden="1" outlineLevel="1">
      <c r="B915" s="46"/>
      <c r="C915" s="47"/>
      <c r="D915" s="48"/>
      <c r="F915" s="242">
        <v>41332</v>
      </c>
      <c r="G915" s="221" t="s">
        <v>2898</v>
      </c>
      <c r="H915" s="214">
        <v>39</v>
      </c>
    </row>
    <row r="916" spans="2:9" hidden="1" outlineLevel="1">
      <c r="B916" s="46"/>
      <c r="C916" s="47"/>
      <c r="D916" s="48"/>
      <c r="F916" s="222"/>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2"/>
    </row>
    <row r="920" spans="2:9" collapsed="1"/>
    <row r="921" spans="2:9" ht="15.75">
      <c r="B921" s="2480" t="s">
        <v>2905</v>
      </c>
      <c r="C921" s="2480"/>
      <c r="D921" s="2480"/>
      <c r="E921" s="2480"/>
      <c r="F921" s="2480"/>
      <c r="G921" s="2480"/>
      <c r="H921" s="2480"/>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58">
        <v>41334</v>
      </c>
      <c r="C924" s="259" t="s">
        <v>1039</v>
      </c>
      <c r="D924" s="260">
        <v>8075.77</v>
      </c>
      <c r="E924" s="18"/>
      <c r="F924" s="46">
        <v>41334</v>
      </c>
      <c r="G924" s="244" t="s">
        <v>2909</v>
      </c>
      <c r="H924" s="245">
        <v>25000</v>
      </c>
      <c r="I924" s="1" t="s">
        <v>2914</v>
      </c>
    </row>
    <row r="925" spans="2:9" ht="45" hidden="1" outlineLevel="1">
      <c r="B925" s="46">
        <v>41334</v>
      </c>
      <c r="C925" s="47" t="s">
        <v>2906</v>
      </c>
      <c r="D925" s="48">
        <v>75550</v>
      </c>
      <c r="F925" s="256">
        <v>41334</v>
      </c>
      <c r="G925" s="252" t="s">
        <v>2910</v>
      </c>
      <c r="H925" s="257">
        <v>11000</v>
      </c>
      <c r="I925" s="1" t="s">
        <v>2913</v>
      </c>
    </row>
    <row r="926" spans="2:9" ht="45" hidden="1" outlineLevel="1">
      <c r="B926" s="256">
        <v>41334</v>
      </c>
      <c r="C926" s="252" t="s">
        <v>2907</v>
      </c>
      <c r="D926" s="257">
        <v>11000</v>
      </c>
      <c r="E926" s="2"/>
      <c r="F926" s="258">
        <v>41334</v>
      </c>
      <c r="G926" s="259" t="s">
        <v>2908</v>
      </c>
      <c r="H926" s="260">
        <v>2000</v>
      </c>
      <c r="I926" s="1" t="s">
        <v>1432</v>
      </c>
    </row>
    <row r="927" spans="2:9" hidden="1" outlineLevel="1">
      <c r="B927" s="261">
        <v>41337</v>
      </c>
      <c r="C927" s="262" t="s">
        <v>2927</v>
      </c>
      <c r="D927" s="263">
        <v>7</v>
      </c>
      <c r="E927" s="2"/>
      <c r="F927" s="46">
        <v>41335</v>
      </c>
      <c r="G927" s="47" t="s">
        <v>2911</v>
      </c>
      <c r="H927" s="175">
        <v>1000</v>
      </c>
      <c r="I927" s="205" t="s">
        <v>45</v>
      </c>
    </row>
    <row r="928" spans="2:9" ht="30" hidden="1" outlineLevel="1">
      <c r="B928" s="256">
        <v>41341</v>
      </c>
      <c r="C928" s="252" t="s">
        <v>2935</v>
      </c>
      <c r="D928" s="257">
        <v>2000</v>
      </c>
      <c r="E928" s="18"/>
      <c r="F928" s="222">
        <v>41337</v>
      </c>
      <c r="G928" s="223" t="s">
        <v>2912</v>
      </c>
      <c r="H928" s="175">
        <v>9000</v>
      </c>
      <c r="I928" s="236" t="s">
        <v>8</v>
      </c>
    </row>
    <row r="929" spans="2:9" ht="45" hidden="1" outlineLevel="1">
      <c r="B929" s="256">
        <v>41360</v>
      </c>
      <c r="C929" s="221" t="s">
        <v>2991</v>
      </c>
      <c r="D929" s="214">
        <v>77950</v>
      </c>
      <c r="E929" s="18"/>
      <c r="F929" s="243">
        <v>41337</v>
      </c>
      <c r="G929" s="244" t="s">
        <v>2915</v>
      </c>
      <c r="H929" s="245">
        <v>3000</v>
      </c>
      <c r="I929" s="267" t="s">
        <v>2916</v>
      </c>
    </row>
    <row r="930" spans="2:9" ht="30" hidden="1" outlineLevel="1">
      <c r="B930" s="256">
        <v>41363</v>
      </c>
      <c r="C930" s="47" t="s">
        <v>3005</v>
      </c>
      <c r="D930" s="48">
        <v>724</v>
      </c>
      <c r="E930" s="18"/>
      <c r="F930" s="264">
        <v>41337</v>
      </c>
      <c r="G930" s="265" t="s">
        <v>2924</v>
      </c>
      <c r="H930" s="266">
        <v>2357</v>
      </c>
      <c r="I930" s="267" t="s">
        <v>2926</v>
      </c>
    </row>
    <row r="931" spans="2:9" ht="30" hidden="1" outlineLevel="1">
      <c r="B931" s="46"/>
      <c r="C931" s="47"/>
      <c r="D931" s="48"/>
      <c r="E931" s="18"/>
      <c r="F931" s="264">
        <v>41337</v>
      </c>
      <c r="G931" s="265" t="s">
        <v>2925</v>
      </c>
      <c r="H931" s="266">
        <v>923</v>
      </c>
      <c r="I931" s="267" t="s">
        <v>2891</v>
      </c>
    </row>
    <row r="932" spans="2:9" ht="45" hidden="1" outlineLevel="1">
      <c r="B932" s="46"/>
      <c r="C932" s="47"/>
      <c r="D932" s="48"/>
      <c r="E932" s="18"/>
      <c r="F932" s="264">
        <v>41338</v>
      </c>
      <c r="G932" s="265" t="s">
        <v>2930</v>
      </c>
      <c r="H932" s="266">
        <v>2800</v>
      </c>
      <c r="I932" s="1" t="s">
        <v>1432</v>
      </c>
    </row>
    <row r="933" spans="2:9" ht="45" hidden="1" outlineLevel="1">
      <c r="B933" s="46"/>
      <c r="C933" s="47"/>
      <c r="D933" s="48"/>
      <c r="E933" s="18"/>
      <c r="F933" s="46">
        <v>41341</v>
      </c>
      <c r="G933" s="244" t="s">
        <v>2933</v>
      </c>
      <c r="H933" s="245">
        <v>3000</v>
      </c>
    </row>
    <row r="934" spans="2:9" ht="45" hidden="1" outlineLevel="1">
      <c r="B934" s="46"/>
      <c r="C934" s="47"/>
      <c r="D934" s="48"/>
      <c r="F934" s="256">
        <v>41341</v>
      </c>
      <c r="G934" s="252" t="s">
        <v>2934</v>
      </c>
      <c r="H934" s="257">
        <v>2000</v>
      </c>
      <c r="I934" s="205"/>
    </row>
    <row r="935" spans="2:9" ht="45" hidden="1" outlineLevel="1">
      <c r="B935" s="46"/>
      <c r="C935" s="47"/>
      <c r="D935" s="48"/>
      <c r="F935" s="46">
        <v>41341</v>
      </c>
      <c r="G935" s="244" t="s">
        <v>2936</v>
      </c>
      <c r="H935" s="245">
        <v>2000</v>
      </c>
      <c r="I935" s="2"/>
    </row>
    <row r="936" spans="2:9" ht="45" hidden="1" outlineLevel="1">
      <c r="B936" s="46"/>
      <c r="C936" s="47"/>
      <c r="D936" s="48"/>
      <c r="F936" s="46">
        <v>41342</v>
      </c>
      <c r="G936" s="244" t="s">
        <v>2937</v>
      </c>
      <c r="H936" s="245">
        <v>2500</v>
      </c>
    </row>
    <row r="937" spans="2:9" ht="45" hidden="1" outlineLevel="1">
      <c r="B937" s="46"/>
      <c r="C937" s="47"/>
      <c r="D937" s="48"/>
      <c r="F937" s="46">
        <v>41346</v>
      </c>
      <c r="G937" s="240" t="s">
        <v>2957</v>
      </c>
      <c r="H937" s="241">
        <v>3000</v>
      </c>
    </row>
    <row r="938" spans="2:9" ht="30" hidden="1" outlineLevel="1">
      <c r="B938" s="46"/>
      <c r="C938" s="47"/>
      <c r="D938" s="48"/>
      <c r="F938" s="46">
        <v>41347</v>
      </c>
      <c r="G938" s="240" t="s">
        <v>2958</v>
      </c>
      <c r="H938" s="241">
        <v>45</v>
      </c>
    </row>
    <row r="939" spans="2:9" ht="45" hidden="1" outlineLevel="1">
      <c r="B939" s="46"/>
      <c r="C939" s="47"/>
      <c r="D939" s="48"/>
      <c r="F939" s="46">
        <v>41351</v>
      </c>
      <c r="G939" s="240" t="s">
        <v>2967</v>
      </c>
      <c r="H939" s="241">
        <v>3000</v>
      </c>
    </row>
    <row r="940" spans="2:9" ht="45" hidden="1" outlineLevel="1">
      <c r="B940" s="46"/>
      <c r="C940" s="47"/>
      <c r="D940" s="48"/>
      <c r="F940" s="46">
        <v>41355</v>
      </c>
      <c r="G940" s="47" t="s">
        <v>2970</v>
      </c>
      <c r="H940" s="241">
        <v>2000</v>
      </c>
    </row>
    <row r="941" spans="2:9" ht="45" hidden="1" outlineLevel="1">
      <c r="B941" s="46"/>
      <c r="C941" s="47"/>
      <c r="D941" s="48"/>
      <c r="F941" s="46">
        <v>41359</v>
      </c>
      <c r="G941" s="47" t="s">
        <v>2971</v>
      </c>
      <c r="H941" s="241">
        <v>2000</v>
      </c>
    </row>
    <row r="942" spans="2:9" ht="30" hidden="1" outlineLevel="1">
      <c r="B942" s="46"/>
      <c r="C942" s="47"/>
      <c r="D942" s="48"/>
      <c r="F942" s="243">
        <v>41360</v>
      </c>
      <c r="G942" s="244" t="s">
        <v>2992</v>
      </c>
      <c r="H942" s="241">
        <v>3521.02</v>
      </c>
    </row>
    <row r="943" spans="2:9" ht="30" hidden="1" outlineLevel="1">
      <c r="B943" s="46"/>
      <c r="C943" s="47"/>
      <c r="D943" s="48"/>
      <c r="F943" s="243">
        <v>41360</v>
      </c>
      <c r="G943" s="244" t="s">
        <v>2981</v>
      </c>
      <c r="H943" s="245">
        <v>600</v>
      </c>
    </row>
    <row r="944" spans="2:9" hidden="1" outlineLevel="1">
      <c r="B944" s="46"/>
      <c r="C944" s="47"/>
      <c r="D944" s="48"/>
      <c r="F944" s="243">
        <v>41361</v>
      </c>
      <c r="G944" s="244" t="s">
        <v>2993</v>
      </c>
      <c r="H944" s="241">
        <v>5478</v>
      </c>
    </row>
    <row r="945" spans="2:9" hidden="1" outlineLevel="1">
      <c r="B945" s="46"/>
      <c r="C945" s="47"/>
      <c r="D945" s="48"/>
      <c r="F945" s="243">
        <v>41361</v>
      </c>
      <c r="G945" s="244" t="s">
        <v>2997</v>
      </c>
      <c r="H945" s="241">
        <v>333</v>
      </c>
    </row>
    <row r="946" spans="2:9" ht="30" hidden="1" outlineLevel="1">
      <c r="B946" s="46"/>
      <c r="C946" s="47"/>
      <c r="D946" s="48"/>
      <c r="F946" s="243">
        <v>41361</v>
      </c>
      <c r="G946" s="244" t="s">
        <v>2998</v>
      </c>
      <c r="H946" s="241">
        <v>75</v>
      </c>
    </row>
    <row r="947" spans="2:9" ht="30" hidden="1" outlineLevel="1">
      <c r="B947" s="46"/>
      <c r="C947" s="47"/>
      <c r="D947" s="48"/>
      <c r="F947" s="243">
        <v>41361</v>
      </c>
      <c r="G947" s="244" t="s">
        <v>2996</v>
      </c>
      <c r="H947" s="245">
        <v>25000</v>
      </c>
    </row>
    <row r="948" spans="2:9" ht="45" hidden="1" outlineLevel="1">
      <c r="B948" s="46"/>
      <c r="C948" s="47"/>
      <c r="D948" s="48"/>
      <c r="F948" s="243">
        <v>41361</v>
      </c>
      <c r="G948" s="244" t="s">
        <v>3002</v>
      </c>
      <c r="H948" s="245">
        <v>3000</v>
      </c>
    </row>
    <row r="949" spans="2:9" ht="45" hidden="1" outlineLevel="1">
      <c r="B949" s="46"/>
      <c r="C949" s="47"/>
      <c r="D949" s="48"/>
      <c r="F949" s="243">
        <v>41362</v>
      </c>
      <c r="G949" s="244" t="s">
        <v>3003</v>
      </c>
      <c r="H949" s="245">
        <v>2000</v>
      </c>
    </row>
    <row r="950" spans="2:9" ht="45" hidden="1" outlineLevel="1">
      <c r="B950" s="46"/>
      <c r="C950" s="47"/>
      <c r="D950" s="48"/>
      <c r="F950" s="243">
        <v>41363</v>
      </c>
      <c r="G950" s="244" t="s">
        <v>3004</v>
      </c>
      <c r="H950" s="245">
        <v>1000</v>
      </c>
    </row>
    <row r="951" spans="2:9" hidden="1" outlineLevel="1">
      <c r="B951" s="46"/>
      <c r="C951" s="47"/>
      <c r="D951" s="48"/>
      <c r="F951" s="242"/>
      <c r="G951" s="221"/>
      <c r="H951" s="214"/>
    </row>
    <row r="952" spans="2:9" hidden="1" outlineLevel="1">
      <c r="B952" s="46"/>
      <c r="C952" s="47"/>
      <c r="D952" s="48"/>
      <c r="F952" s="242"/>
      <c r="G952" s="221"/>
      <c r="H952" s="214"/>
    </row>
    <row r="953" spans="2:9" hidden="1" outlineLevel="1">
      <c r="B953" s="46"/>
      <c r="C953" s="47"/>
      <c r="D953" s="48"/>
      <c r="F953" s="222"/>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2"/>
      <c r="F955" s="182"/>
      <c r="G955" s="182"/>
      <c r="H955" s="182"/>
    </row>
    <row r="956" spans="2:9" hidden="1" outlineLevel="1">
      <c r="B956" s="50"/>
      <c r="C956" s="50" t="s">
        <v>1328</v>
      </c>
      <c r="D956" s="48">
        <f>D954-H954</f>
        <v>57674.750000000015</v>
      </c>
      <c r="E956" s="210"/>
      <c r="F956" s="182"/>
      <c r="G956" s="210"/>
      <c r="H956" s="182"/>
    </row>
    <row r="957" spans="2:9" collapsed="1">
      <c r="E957" s="182"/>
      <c r="F957" s="182"/>
      <c r="G957" s="182"/>
      <c r="H957" s="210"/>
      <c r="I957" s="2"/>
    </row>
    <row r="958" spans="2:9" ht="15.75">
      <c r="B958" s="2480" t="s">
        <v>2987</v>
      </c>
      <c r="C958" s="2480"/>
      <c r="D958" s="2480"/>
      <c r="E958" s="2480"/>
      <c r="F958" s="2480"/>
      <c r="G958" s="2480"/>
      <c r="H958" s="2480"/>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58">
        <v>41365</v>
      </c>
      <c r="C961" s="259" t="s">
        <v>1039</v>
      </c>
      <c r="D961" s="260">
        <v>57674.75</v>
      </c>
      <c r="E961" s="18"/>
      <c r="F961" s="274">
        <v>41366</v>
      </c>
      <c r="G961" s="244" t="s">
        <v>3020</v>
      </c>
      <c r="H961" s="245">
        <v>1000</v>
      </c>
      <c r="I961" s="1" t="s">
        <v>617</v>
      </c>
    </row>
    <row r="962" spans="2:9" ht="30" hidden="1" outlineLevel="1">
      <c r="B962" s="274">
        <v>41366</v>
      </c>
      <c r="C962" s="47" t="s">
        <v>3016</v>
      </c>
      <c r="D962" s="48">
        <v>11080</v>
      </c>
      <c r="F962" s="274">
        <v>41366</v>
      </c>
      <c r="G962" s="244" t="s">
        <v>3006</v>
      </c>
      <c r="H962" s="245">
        <v>4000</v>
      </c>
      <c r="I962" s="1" t="s">
        <v>3025</v>
      </c>
    </row>
    <row r="963" spans="2:9" ht="45" hidden="1" outlineLevel="1">
      <c r="B963" s="274">
        <v>41394</v>
      </c>
      <c r="C963" s="252" t="s">
        <v>3096</v>
      </c>
      <c r="D963" s="257">
        <v>77453</v>
      </c>
      <c r="E963" s="2"/>
      <c r="F963" s="274">
        <v>41366</v>
      </c>
      <c r="G963" s="244" t="s">
        <v>3007</v>
      </c>
      <c r="H963" s="245">
        <v>724</v>
      </c>
      <c r="I963" s="1" t="s">
        <v>2891</v>
      </c>
    </row>
    <row r="964" spans="2:9" ht="30" hidden="1" outlineLevel="1">
      <c r="B964" s="46"/>
      <c r="C964" s="47"/>
      <c r="D964" s="48"/>
      <c r="E964" s="2"/>
      <c r="F964" s="276">
        <v>41367</v>
      </c>
      <c r="G964" s="223" t="s">
        <v>3018</v>
      </c>
      <c r="H964" s="175">
        <v>11000</v>
      </c>
      <c r="I964" s="277" t="s">
        <v>3021</v>
      </c>
    </row>
    <row r="965" spans="2:9" ht="30" hidden="1" outlineLevel="1">
      <c r="B965" s="256"/>
      <c r="C965" s="252"/>
      <c r="D965" s="257"/>
      <c r="E965" s="2"/>
      <c r="F965" s="273">
        <v>41367</v>
      </c>
      <c r="G965" s="221" t="s">
        <v>3019</v>
      </c>
      <c r="H965" s="214">
        <v>9000</v>
      </c>
      <c r="I965" s="182" t="s">
        <v>3022</v>
      </c>
    </row>
    <row r="966" spans="2:9" ht="30" hidden="1" outlineLevel="1">
      <c r="B966" s="242"/>
      <c r="C966" s="221"/>
      <c r="D966" s="214"/>
      <c r="E966" s="2"/>
      <c r="F966" s="275">
        <v>41367</v>
      </c>
      <c r="G966" s="223" t="s">
        <v>3026</v>
      </c>
      <c r="H966" s="175">
        <v>2201</v>
      </c>
      <c r="I966" s="236" t="s">
        <v>2891</v>
      </c>
    </row>
    <row r="967" spans="2:9" ht="30" hidden="1" outlineLevel="1">
      <c r="B967" s="46"/>
      <c r="C967" s="47"/>
      <c r="D967" s="48"/>
      <c r="E967" s="18"/>
      <c r="F967" s="275">
        <v>41367</v>
      </c>
      <c r="G967" s="223" t="s">
        <v>3027</v>
      </c>
      <c r="H967" s="175">
        <v>182</v>
      </c>
      <c r="I967" s="236" t="s">
        <v>2891</v>
      </c>
    </row>
    <row r="968" spans="2:9" ht="45" hidden="1" outlineLevel="1">
      <c r="B968" s="46"/>
      <c r="C968" s="47"/>
      <c r="D968" s="48"/>
      <c r="E968" s="18"/>
      <c r="F968" s="275">
        <v>41368</v>
      </c>
      <c r="G968" s="47" t="s">
        <v>3031</v>
      </c>
      <c r="H968" s="48">
        <v>5000</v>
      </c>
      <c r="I968" s="267" t="s">
        <v>3040</v>
      </c>
    </row>
    <row r="969" spans="2:9" ht="30" hidden="1" outlineLevel="1">
      <c r="B969" s="46"/>
      <c r="C969" s="47"/>
      <c r="D969" s="48"/>
      <c r="E969" s="18"/>
      <c r="F969" s="284">
        <v>41369</v>
      </c>
      <c r="G969" s="221" t="s">
        <v>3034</v>
      </c>
      <c r="H969" s="214">
        <v>3000</v>
      </c>
      <c r="I969" s="182" t="s">
        <v>2916</v>
      </c>
    </row>
    <row r="970" spans="2:9" ht="45" hidden="1" outlineLevel="1">
      <c r="B970" s="46"/>
      <c r="C970" s="47"/>
      <c r="D970" s="48"/>
      <c r="E970" s="18"/>
      <c r="F970" s="275">
        <v>41374</v>
      </c>
      <c r="G970" s="47" t="s">
        <v>3039</v>
      </c>
      <c r="H970" s="48">
        <v>2600</v>
      </c>
      <c r="I970" s="1" t="s">
        <v>3040</v>
      </c>
    </row>
    <row r="971" spans="2:9" ht="45" hidden="1" outlineLevel="1">
      <c r="B971" s="46"/>
      <c r="C971" s="47"/>
      <c r="D971" s="48"/>
      <c r="F971" s="275">
        <v>41375</v>
      </c>
      <c r="G971" s="47" t="s">
        <v>3048</v>
      </c>
      <c r="H971" s="48">
        <v>2000</v>
      </c>
      <c r="I971" s="205"/>
    </row>
    <row r="972" spans="2:9" ht="45" hidden="1" outlineLevel="1">
      <c r="B972" s="46"/>
      <c r="C972" s="47"/>
      <c r="D972" s="48"/>
      <c r="F972" s="275">
        <v>41379</v>
      </c>
      <c r="G972" s="47" t="s">
        <v>3055</v>
      </c>
      <c r="H972" s="48">
        <v>2000</v>
      </c>
      <c r="I972" s="2"/>
    </row>
    <row r="973" spans="2:9" ht="30" hidden="1" outlineLevel="1">
      <c r="B973" s="46"/>
      <c r="C973" s="47"/>
      <c r="D973" s="48"/>
      <c r="F973" s="275">
        <v>41380</v>
      </c>
      <c r="G973" s="47" t="s">
        <v>3056</v>
      </c>
      <c r="H973" s="48">
        <v>1646.52</v>
      </c>
    </row>
    <row r="974" spans="2:9" ht="45" hidden="1" outlineLevel="1">
      <c r="B974" s="46"/>
      <c r="C974" s="47"/>
      <c r="D974" s="48"/>
      <c r="F974" s="275">
        <v>41387</v>
      </c>
      <c r="G974" s="240" t="s">
        <v>3073</v>
      </c>
      <c r="H974" s="241">
        <v>5000</v>
      </c>
    </row>
    <row r="975" spans="2:9" ht="45" hidden="1" outlineLevel="1">
      <c r="B975" s="46"/>
      <c r="C975" s="47"/>
      <c r="D975" s="48"/>
      <c r="F975" s="275">
        <v>41387</v>
      </c>
      <c r="G975" s="240" t="s">
        <v>3074</v>
      </c>
      <c r="H975" s="241">
        <v>5400</v>
      </c>
    </row>
    <row r="976" spans="2:9" ht="45" hidden="1" outlineLevel="1">
      <c r="B976" s="46"/>
      <c r="C976" s="47"/>
      <c r="D976" s="48"/>
      <c r="F976" s="275">
        <v>41388</v>
      </c>
      <c r="G976" s="240" t="s">
        <v>3081</v>
      </c>
      <c r="H976" s="241">
        <v>2000</v>
      </c>
    </row>
    <row r="977" spans="2:9" ht="45" hidden="1" outlineLevel="1">
      <c r="B977" s="46"/>
      <c r="C977" s="47"/>
      <c r="D977" s="48"/>
      <c r="F977" s="275">
        <v>41391</v>
      </c>
      <c r="G977" s="47" t="s">
        <v>3091</v>
      </c>
      <c r="H977" s="241">
        <v>2000</v>
      </c>
    </row>
    <row r="978" spans="2:9" hidden="1" outlineLevel="1">
      <c r="B978" s="46"/>
      <c r="C978" s="47"/>
      <c r="D978" s="48"/>
      <c r="F978" s="46"/>
      <c r="G978" s="47"/>
      <c r="H978" s="241"/>
    </row>
    <row r="979" spans="2:9" hidden="1" outlineLevel="1">
      <c r="B979" s="46"/>
      <c r="C979" s="47"/>
      <c r="D979" s="48"/>
      <c r="F979" s="242"/>
      <c r="G979" s="221"/>
      <c r="H979" s="197"/>
    </row>
    <row r="980" spans="2:9" hidden="1" outlineLevel="1">
      <c r="B980" s="46"/>
      <c r="C980" s="47"/>
      <c r="D980" s="48"/>
      <c r="F980" s="242"/>
      <c r="G980" s="221"/>
      <c r="H980" s="214"/>
    </row>
    <row r="981" spans="2:9" hidden="1" outlineLevel="1">
      <c r="B981" s="46"/>
      <c r="C981" s="47"/>
      <c r="D981" s="48"/>
      <c r="F981" s="222"/>
      <c r="G981" s="223"/>
      <c r="H981" s="239"/>
    </row>
    <row r="982" spans="2:9" hidden="1" outlineLevel="1">
      <c r="B982" s="46"/>
      <c r="C982" s="47"/>
      <c r="D982" s="48"/>
      <c r="F982" s="242"/>
      <c r="G982" s="221"/>
      <c r="H982" s="197"/>
    </row>
    <row r="983" spans="2:9" hidden="1" outlineLevel="1">
      <c r="B983" s="46"/>
      <c r="C983" s="47"/>
      <c r="D983" s="48"/>
      <c r="F983" s="243"/>
      <c r="G983" s="244"/>
      <c r="H983" s="245"/>
    </row>
    <row r="984" spans="2:9" hidden="1" outlineLevel="1">
      <c r="B984" s="46"/>
      <c r="C984" s="47"/>
      <c r="D984" s="48"/>
      <c r="F984" s="243"/>
      <c r="G984" s="244"/>
      <c r="H984" s="245"/>
    </row>
    <row r="985" spans="2:9" hidden="1" outlineLevel="1">
      <c r="B985" s="46"/>
      <c r="C985" s="47"/>
      <c r="D985" s="48"/>
      <c r="F985" s="242"/>
      <c r="G985" s="221"/>
      <c r="H985" s="214"/>
    </row>
    <row r="986" spans="2:9" hidden="1" outlineLevel="1">
      <c r="B986" s="46"/>
      <c r="C986" s="47"/>
      <c r="D986" s="48"/>
      <c r="F986" s="222"/>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2"/>
      <c r="I989" s="2"/>
    </row>
    <row r="990" spans="2:9" collapsed="1">
      <c r="F990" s="2"/>
      <c r="H990" s="182"/>
      <c r="I990" s="2"/>
    </row>
    <row r="991" spans="2:9" ht="15.75">
      <c r="B991" s="2480" t="s">
        <v>3097</v>
      </c>
      <c r="C991" s="2480"/>
      <c r="D991" s="2480"/>
      <c r="E991" s="2480"/>
      <c r="F991" s="2480"/>
      <c r="G991" s="2480"/>
      <c r="H991" s="2480"/>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58">
        <v>41395</v>
      </c>
      <c r="C994" s="259" t="s">
        <v>1039</v>
      </c>
      <c r="D994" s="260">
        <v>87454.23</v>
      </c>
      <c r="E994" s="18"/>
      <c r="F994" s="295">
        <v>41395</v>
      </c>
      <c r="G994" s="244" t="s">
        <v>3099</v>
      </c>
      <c r="H994" s="245">
        <v>3000</v>
      </c>
      <c r="I994" s="1" t="s">
        <v>1432</v>
      </c>
    </row>
    <row r="995" spans="2:9" ht="30" hidden="1" outlineLevel="1">
      <c r="B995" s="295">
        <v>41395</v>
      </c>
      <c r="C995" s="47" t="s">
        <v>3098</v>
      </c>
      <c r="D995" s="48">
        <v>11000</v>
      </c>
      <c r="F995" s="295">
        <v>41396</v>
      </c>
      <c r="G995" s="244" t="s">
        <v>3101</v>
      </c>
      <c r="H995" s="245">
        <v>1000</v>
      </c>
      <c r="I995" s="1" t="s">
        <v>45</v>
      </c>
    </row>
    <row r="996" spans="2:9" ht="45" hidden="1" outlineLevel="1">
      <c r="B996" s="295">
        <v>41414</v>
      </c>
      <c r="C996" s="47" t="s">
        <v>3142</v>
      </c>
      <c r="D996" s="48">
        <v>127</v>
      </c>
      <c r="E996" s="2"/>
      <c r="F996" s="295">
        <v>41400</v>
      </c>
      <c r="G996" s="244" t="s">
        <v>3100</v>
      </c>
      <c r="H996" s="245">
        <v>3000</v>
      </c>
      <c r="I996" s="1" t="s">
        <v>1432</v>
      </c>
    </row>
    <row r="997" spans="2:9" hidden="1" outlineLevel="1">
      <c r="B997" s="295">
        <v>41422</v>
      </c>
      <c r="C997" s="47" t="s">
        <v>3159</v>
      </c>
      <c r="D997" s="48">
        <v>93</v>
      </c>
      <c r="E997" s="2"/>
      <c r="F997" s="276">
        <v>41400</v>
      </c>
      <c r="G997" s="223" t="s">
        <v>2993</v>
      </c>
      <c r="H997" s="175">
        <v>5812.67</v>
      </c>
      <c r="I997" s="277" t="s">
        <v>471</v>
      </c>
    </row>
    <row r="998" spans="2:9" ht="45" hidden="1" outlineLevel="1">
      <c r="B998" s="256"/>
      <c r="C998" s="252"/>
      <c r="D998" s="257"/>
      <c r="E998" s="2"/>
      <c r="F998" s="276">
        <v>41400</v>
      </c>
      <c r="G998" s="223" t="s">
        <v>3102</v>
      </c>
      <c r="H998" s="175">
        <v>2388.92</v>
      </c>
      <c r="I998" s="236" t="s">
        <v>465</v>
      </c>
    </row>
    <row r="999" spans="2:9" ht="30" hidden="1" outlineLevel="1">
      <c r="B999" s="242"/>
      <c r="C999" s="221"/>
      <c r="D999" s="214"/>
      <c r="E999" s="2"/>
      <c r="F999" s="276">
        <v>41400</v>
      </c>
      <c r="G999" s="223" t="s">
        <v>3104</v>
      </c>
      <c r="H999" s="175">
        <v>877</v>
      </c>
      <c r="I999" s="236" t="s">
        <v>2509</v>
      </c>
    </row>
    <row r="1000" spans="2:9" ht="30" hidden="1" outlineLevel="1">
      <c r="B1000" s="46"/>
      <c r="C1000" s="47"/>
      <c r="D1000" s="48"/>
      <c r="E1000" s="18"/>
      <c r="F1000" s="276">
        <v>41400</v>
      </c>
      <c r="G1000" s="223" t="s">
        <v>3105</v>
      </c>
      <c r="H1000" s="175">
        <v>922</v>
      </c>
      <c r="I1000" s="236" t="s">
        <v>2508</v>
      </c>
    </row>
    <row r="1001" spans="2:9" ht="30" hidden="1" outlineLevel="1">
      <c r="B1001" s="46"/>
      <c r="C1001" s="47"/>
      <c r="D1001" s="48"/>
      <c r="E1001" s="18"/>
      <c r="F1001" s="276">
        <v>41400</v>
      </c>
      <c r="G1001" s="223" t="s">
        <v>3107</v>
      </c>
      <c r="H1001" s="175">
        <v>11000</v>
      </c>
      <c r="I1001" s="277" t="s">
        <v>3109</v>
      </c>
    </row>
    <row r="1002" spans="2:9" ht="30" hidden="1" outlineLevel="1">
      <c r="B1002" s="46"/>
      <c r="C1002" s="47"/>
      <c r="D1002" s="48"/>
      <c r="E1002" s="18"/>
      <c r="F1002" s="273">
        <v>41400</v>
      </c>
      <c r="G1002" s="221" t="s">
        <v>3108</v>
      </c>
      <c r="H1002" s="214">
        <v>9000</v>
      </c>
      <c r="I1002" s="182" t="s">
        <v>3022</v>
      </c>
    </row>
    <row r="1003" spans="2:9" ht="30" hidden="1" outlineLevel="1">
      <c r="B1003" s="46"/>
      <c r="C1003" s="47"/>
      <c r="D1003" s="48"/>
      <c r="E1003" s="18"/>
      <c r="F1003" s="273">
        <v>41400</v>
      </c>
      <c r="G1003" s="221" t="s">
        <v>3110</v>
      </c>
      <c r="H1003" s="214">
        <v>3080</v>
      </c>
      <c r="I1003" s="182" t="s">
        <v>2916</v>
      </c>
    </row>
    <row r="1004" spans="2:9" ht="30" hidden="1" outlineLevel="1">
      <c r="B1004" s="46"/>
      <c r="C1004" s="47"/>
      <c r="D1004" s="48"/>
      <c r="F1004" s="276">
        <v>41400</v>
      </c>
      <c r="G1004" s="223" t="s">
        <v>3112</v>
      </c>
      <c r="H1004" s="175">
        <v>25000</v>
      </c>
      <c r="I1004" s="236" t="s">
        <v>3111</v>
      </c>
    </row>
    <row r="1005" spans="2:9" ht="45" hidden="1" outlineLevel="1">
      <c r="B1005" s="46"/>
      <c r="C1005" s="47"/>
      <c r="D1005" s="48"/>
      <c r="F1005" s="276">
        <v>41404</v>
      </c>
      <c r="G1005" s="47" t="s">
        <v>3133</v>
      </c>
      <c r="H1005" s="48">
        <v>3300</v>
      </c>
      <c r="I1005" s="2"/>
    </row>
    <row r="1006" spans="2:9" ht="45" hidden="1" outlineLevel="1">
      <c r="B1006" s="46"/>
      <c r="C1006" s="47"/>
      <c r="D1006" s="48"/>
      <c r="F1006" s="276">
        <v>41412</v>
      </c>
      <c r="G1006" s="47" t="s">
        <v>3138</v>
      </c>
      <c r="H1006" s="48">
        <v>3000</v>
      </c>
    </row>
    <row r="1007" spans="2:9" ht="30" hidden="1" outlineLevel="1">
      <c r="B1007" s="46"/>
      <c r="C1007" s="47"/>
      <c r="D1007" s="48"/>
      <c r="F1007" s="274">
        <v>41414</v>
      </c>
      <c r="G1007" s="240" t="s">
        <v>3140</v>
      </c>
      <c r="H1007" s="245">
        <v>1000</v>
      </c>
    </row>
    <row r="1008" spans="2:9" ht="30" hidden="1" outlineLevel="1">
      <c r="B1008" s="46"/>
      <c r="C1008" s="47"/>
      <c r="D1008" s="48"/>
      <c r="F1008" s="274">
        <v>41414</v>
      </c>
      <c r="G1008" s="240" t="s">
        <v>3139</v>
      </c>
      <c r="H1008" s="245">
        <v>615</v>
      </c>
    </row>
    <row r="1009" spans="2:9" ht="30" hidden="1" outlineLevel="1">
      <c r="B1009" s="46"/>
      <c r="C1009" s="47"/>
      <c r="D1009" s="48"/>
      <c r="F1009" s="274">
        <v>41414</v>
      </c>
      <c r="G1009" s="240" t="s">
        <v>3141</v>
      </c>
      <c r="H1009" s="245">
        <v>585</v>
      </c>
    </row>
    <row r="1010" spans="2:9" ht="45" hidden="1" outlineLevel="1">
      <c r="B1010" s="46"/>
      <c r="C1010" s="47"/>
      <c r="D1010" s="48"/>
      <c r="F1010" s="274">
        <v>41421</v>
      </c>
      <c r="G1010" s="47" t="s">
        <v>3156</v>
      </c>
      <c r="H1010" s="241">
        <v>5000</v>
      </c>
    </row>
    <row r="1011" spans="2:9" ht="30" hidden="1" outlineLevel="1">
      <c r="B1011" s="46"/>
      <c r="C1011" s="47"/>
      <c r="D1011" s="48"/>
      <c r="F1011" s="276">
        <v>41422</v>
      </c>
      <c r="G1011" s="223" t="s">
        <v>3160</v>
      </c>
      <c r="H1011" s="175">
        <v>1090</v>
      </c>
    </row>
    <row r="1012" spans="2:9" ht="30" hidden="1" outlineLevel="1">
      <c r="B1012" s="46"/>
      <c r="C1012" s="47"/>
      <c r="D1012" s="48"/>
      <c r="F1012" s="276">
        <v>41422</v>
      </c>
      <c r="G1012" s="223" t="s">
        <v>3161</v>
      </c>
      <c r="H1012" s="175">
        <v>700</v>
      </c>
    </row>
    <row r="1013" spans="2:9" ht="45" hidden="1" outlineLevel="1">
      <c r="B1013" s="46"/>
      <c r="C1013" s="47"/>
      <c r="D1013" s="48"/>
      <c r="F1013" s="276">
        <v>41426</v>
      </c>
      <c r="G1013" s="223" t="s">
        <v>3176</v>
      </c>
      <c r="H1013" s="175">
        <v>5000</v>
      </c>
    </row>
    <row r="1014" spans="2:9" hidden="1" outlineLevel="1">
      <c r="B1014" s="46"/>
      <c r="C1014" s="47"/>
      <c r="D1014" s="48"/>
      <c r="F1014" s="276">
        <v>41428</v>
      </c>
      <c r="G1014" s="223" t="s">
        <v>2993</v>
      </c>
      <c r="H1014" s="239">
        <v>1857.25</v>
      </c>
      <c r="I1014" s="277" t="s">
        <v>471</v>
      </c>
    </row>
    <row r="1015" spans="2:9" ht="30" hidden="1" outlineLevel="1">
      <c r="B1015" s="46"/>
      <c r="C1015" s="47"/>
      <c r="D1015" s="48"/>
      <c r="F1015" s="276">
        <v>41428</v>
      </c>
      <c r="G1015" s="223" t="s">
        <v>3190</v>
      </c>
      <c r="H1015" s="239">
        <v>11446</v>
      </c>
      <c r="I1015" s="205" t="s">
        <v>3185</v>
      </c>
    </row>
    <row r="1016" spans="2:9" hidden="1" outlineLevel="1">
      <c r="B1016" s="46"/>
      <c r="C1016" s="47"/>
      <c r="D1016" s="48"/>
      <c r="F1016" s="243"/>
      <c r="G1016" s="244"/>
      <c r="H1016" s="245"/>
    </row>
    <row r="1017" spans="2:9" hidden="1" outlineLevel="1">
      <c r="B1017" s="46"/>
      <c r="C1017" s="47"/>
      <c r="D1017" s="48"/>
      <c r="F1017" s="243"/>
      <c r="G1017" s="244"/>
      <c r="H1017" s="245"/>
      <c r="I1017" s="2"/>
    </row>
    <row r="1018" spans="2:9" hidden="1" outlineLevel="1">
      <c r="B1018" s="46"/>
      <c r="C1018" s="47"/>
      <c r="D1018" s="48"/>
      <c r="F1018" s="242"/>
      <c r="G1018" s="221"/>
      <c r="H1018" s="214"/>
    </row>
    <row r="1019" spans="2:9" hidden="1" outlineLevel="1">
      <c r="B1019" s="46"/>
      <c r="C1019" s="47"/>
      <c r="D1019" s="48"/>
      <c r="F1019" s="222"/>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2"/>
      <c r="I1022" s="2"/>
    </row>
    <row r="1023" spans="2:9" collapsed="1">
      <c r="F1023" s="2"/>
      <c r="H1023" s="182"/>
      <c r="I1023" s="2"/>
    </row>
    <row r="1024" spans="2:9" ht="15.75">
      <c r="B1024" s="2480" t="s">
        <v>3169</v>
      </c>
      <c r="C1024" s="2480"/>
      <c r="D1024" s="2480"/>
      <c r="E1024" s="2480"/>
      <c r="F1024" s="2480"/>
      <c r="G1024" s="2480"/>
      <c r="H1024" s="2480"/>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58">
        <v>41426</v>
      </c>
      <c r="C1027" s="259" t="s">
        <v>1039</v>
      </c>
      <c r="D1027" s="260">
        <v>0.39</v>
      </c>
      <c r="E1027" s="18"/>
      <c r="F1027" s="276">
        <v>41428</v>
      </c>
      <c r="G1027" s="223" t="s">
        <v>3188</v>
      </c>
      <c r="H1027" s="175">
        <v>11000</v>
      </c>
      <c r="I1027" s="2" t="s">
        <v>3178</v>
      </c>
      <c r="J1027" s="1" t="s">
        <v>3182</v>
      </c>
    </row>
    <row r="1028" spans="2:10" ht="45" hidden="1" outlineLevel="1">
      <c r="B1028" s="295">
        <v>41425</v>
      </c>
      <c r="C1028" s="47" t="s">
        <v>3173</v>
      </c>
      <c r="D1028" s="48">
        <v>77454</v>
      </c>
      <c r="F1028" s="276">
        <v>41428</v>
      </c>
      <c r="G1028" s="223" t="s">
        <v>3189</v>
      </c>
      <c r="H1028" s="175">
        <v>700</v>
      </c>
      <c r="I1028" s="2" t="s">
        <v>3179</v>
      </c>
      <c r="J1028" s="1" t="s">
        <v>3182</v>
      </c>
    </row>
    <row r="1029" spans="2:10" ht="30" hidden="1" outlineLevel="1">
      <c r="B1029" s="295">
        <v>41426</v>
      </c>
      <c r="C1029" s="47" t="s">
        <v>3174</v>
      </c>
      <c r="D1029" s="48">
        <v>11000</v>
      </c>
      <c r="E1029" s="2"/>
      <c r="F1029" s="276">
        <v>41428</v>
      </c>
      <c r="G1029" s="223" t="s">
        <v>3191</v>
      </c>
      <c r="H1029" s="214">
        <v>9000</v>
      </c>
      <c r="I1029" s="1" t="s">
        <v>3022</v>
      </c>
      <c r="J1029" s="1" t="s">
        <v>3183</v>
      </c>
    </row>
    <row r="1030" spans="2:10" ht="30" hidden="1" outlineLevel="1">
      <c r="B1030" s="295">
        <v>41426</v>
      </c>
      <c r="C1030" s="47" t="s">
        <v>3175</v>
      </c>
      <c r="D1030" s="48">
        <v>700</v>
      </c>
      <c r="E1030" s="2"/>
      <c r="F1030" s="276">
        <v>41428</v>
      </c>
      <c r="G1030" s="223" t="s">
        <v>3192</v>
      </c>
      <c r="H1030" s="175">
        <v>25000</v>
      </c>
      <c r="I1030" s="1" t="s">
        <v>2914</v>
      </c>
      <c r="J1030" s="1" t="s">
        <v>3184</v>
      </c>
    </row>
    <row r="1031" spans="2:10" ht="30" hidden="1" outlineLevel="1">
      <c r="B1031" s="295">
        <v>41428</v>
      </c>
      <c r="C1031" s="223" t="s">
        <v>3177</v>
      </c>
      <c r="D1031" s="175">
        <v>12598</v>
      </c>
      <c r="E1031" s="2"/>
      <c r="F1031" s="276">
        <v>41428</v>
      </c>
      <c r="G1031" s="223" t="s">
        <v>3194</v>
      </c>
      <c r="H1031" s="175">
        <v>3160</v>
      </c>
      <c r="I1031" s="1" t="s">
        <v>3180</v>
      </c>
      <c r="J1031" s="1" t="s">
        <v>3181</v>
      </c>
    </row>
    <row r="1032" spans="2:10" ht="45" hidden="1" outlineLevel="1">
      <c r="B1032" s="295">
        <v>41437</v>
      </c>
      <c r="C1032" s="223" t="s">
        <v>3221</v>
      </c>
      <c r="D1032" s="175">
        <v>4663</v>
      </c>
      <c r="E1032" s="210"/>
      <c r="F1032" s="276">
        <v>41428</v>
      </c>
      <c r="G1032" s="223" t="s">
        <v>3193</v>
      </c>
      <c r="H1032" s="175">
        <v>3000</v>
      </c>
      <c r="I1032" s="236" t="s">
        <v>257</v>
      </c>
      <c r="J1032" s="1" t="s">
        <v>3186</v>
      </c>
    </row>
    <row r="1033" spans="2:10" ht="45" hidden="1" outlineLevel="1">
      <c r="B1033" s="295">
        <v>41453</v>
      </c>
      <c r="C1033" s="223" t="s">
        <v>3276</v>
      </c>
      <c r="D1033" s="175">
        <v>77454</v>
      </c>
      <c r="E1033" s="18"/>
      <c r="F1033" s="276">
        <v>41429</v>
      </c>
      <c r="G1033" s="223" t="s">
        <v>3200</v>
      </c>
      <c r="H1033" s="175">
        <v>1000</v>
      </c>
      <c r="I1033" s="236" t="s">
        <v>45</v>
      </c>
    </row>
    <row r="1034" spans="2:10" ht="45" hidden="1" outlineLevel="1">
      <c r="B1034" s="295">
        <v>41454</v>
      </c>
      <c r="C1034" s="223" t="s">
        <v>3277</v>
      </c>
      <c r="D1034" s="175">
        <v>11000</v>
      </c>
      <c r="E1034" s="18"/>
      <c r="F1034" s="276">
        <v>41430</v>
      </c>
      <c r="G1034" s="223" t="s">
        <v>3201</v>
      </c>
      <c r="H1034" s="175">
        <v>10000</v>
      </c>
      <c r="I1034" s="277" t="s">
        <v>1432</v>
      </c>
    </row>
    <row r="1035" spans="2:10" ht="45" hidden="1" outlineLevel="1">
      <c r="B1035" s="46"/>
      <c r="C1035" s="47"/>
      <c r="D1035" s="48"/>
      <c r="E1035" s="18"/>
      <c r="F1035" s="276">
        <v>41430</v>
      </c>
      <c r="G1035" s="223" t="s">
        <v>3202</v>
      </c>
      <c r="H1035" s="175">
        <v>3000</v>
      </c>
      <c r="I1035" s="277" t="s">
        <v>1432</v>
      </c>
    </row>
    <row r="1036" spans="2:10" ht="30" hidden="1" outlineLevel="1">
      <c r="B1036" s="46"/>
      <c r="C1036" s="47"/>
      <c r="D1036" s="48"/>
      <c r="E1036" s="18"/>
      <c r="F1036" s="276">
        <v>41432</v>
      </c>
      <c r="G1036" s="223" t="s">
        <v>3203</v>
      </c>
      <c r="H1036" s="175">
        <v>111</v>
      </c>
      <c r="I1036" s="277" t="s">
        <v>2493</v>
      </c>
      <c r="J1036" s="1" t="s">
        <v>3184</v>
      </c>
    </row>
    <row r="1037" spans="2:10" ht="45" hidden="1" outlineLevel="1">
      <c r="B1037" s="46"/>
      <c r="C1037" s="47"/>
      <c r="D1037" s="48"/>
      <c r="F1037" s="276">
        <v>41435</v>
      </c>
      <c r="G1037" s="223" t="s">
        <v>3213</v>
      </c>
      <c r="H1037" s="175">
        <v>3000</v>
      </c>
      <c r="I1037" s="2"/>
    </row>
    <row r="1038" spans="2:10" ht="30" hidden="1" outlineLevel="1">
      <c r="B1038" s="46"/>
      <c r="C1038" s="47"/>
      <c r="D1038" s="48"/>
      <c r="F1038" s="276">
        <v>41435</v>
      </c>
      <c r="G1038" s="223" t="s">
        <v>3214</v>
      </c>
      <c r="H1038" s="175">
        <v>21</v>
      </c>
      <c r="I1038" s="236" t="s">
        <v>2493</v>
      </c>
      <c r="J1038" s="1" t="s">
        <v>3184</v>
      </c>
    </row>
    <row r="1039" spans="2:10" ht="45" hidden="1" outlineLevel="1">
      <c r="B1039" s="46"/>
      <c r="C1039" s="47"/>
      <c r="D1039" s="48"/>
      <c r="F1039" s="276">
        <v>41435</v>
      </c>
      <c r="G1039" s="223" t="s">
        <v>3217</v>
      </c>
      <c r="H1039" s="175">
        <v>2000</v>
      </c>
    </row>
    <row r="1040" spans="2:10" ht="30" hidden="1" outlineLevel="1">
      <c r="B1040" s="46"/>
      <c r="C1040" s="47"/>
      <c r="D1040" s="48"/>
      <c r="F1040" s="274">
        <v>41438</v>
      </c>
      <c r="G1040" s="244" t="s">
        <v>3220</v>
      </c>
      <c r="H1040" s="245">
        <v>404</v>
      </c>
    </row>
    <row r="1041" spans="2:8" ht="45" hidden="1" outlineLevel="1">
      <c r="B1041" s="46"/>
      <c r="C1041" s="47"/>
      <c r="D1041" s="48"/>
      <c r="F1041" s="274">
        <v>41438</v>
      </c>
      <c r="G1041" s="223" t="s">
        <v>3223</v>
      </c>
      <c r="H1041" s="175">
        <v>1000</v>
      </c>
    </row>
    <row r="1042" spans="2:8" ht="45" hidden="1" outlineLevel="1">
      <c r="B1042" s="46"/>
      <c r="C1042" s="47"/>
      <c r="D1042" s="48"/>
      <c r="F1042" s="274">
        <v>41440</v>
      </c>
      <c r="G1042" s="223" t="s">
        <v>3224</v>
      </c>
      <c r="H1042" s="175">
        <v>1000</v>
      </c>
    </row>
    <row r="1043" spans="2:8" ht="45" hidden="1" outlineLevel="1">
      <c r="B1043" s="46"/>
      <c r="C1043" s="47"/>
      <c r="D1043" s="48"/>
      <c r="F1043" s="274">
        <v>41440</v>
      </c>
      <c r="G1043" s="223" t="s">
        <v>3225</v>
      </c>
      <c r="H1043" s="175">
        <v>1000</v>
      </c>
    </row>
    <row r="1044" spans="2:8" ht="45" hidden="1" outlineLevel="1">
      <c r="B1044" s="46"/>
      <c r="C1044" s="47"/>
      <c r="D1044" s="48"/>
      <c r="F1044" s="274">
        <v>41442</v>
      </c>
      <c r="G1044" s="223" t="s">
        <v>3233</v>
      </c>
      <c r="H1044" s="175">
        <v>2000</v>
      </c>
    </row>
    <row r="1045" spans="2:8" ht="30" hidden="1" outlineLevel="1">
      <c r="B1045" s="46"/>
      <c r="C1045" s="47"/>
      <c r="D1045" s="48"/>
      <c r="F1045" s="274">
        <v>41446</v>
      </c>
      <c r="G1045" s="223" t="s">
        <v>3242</v>
      </c>
      <c r="H1045" s="175">
        <v>1161</v>
      </c>
    </row>
    <row r="1046" spans="2:8" ht="45" hidden="1" outlineLevel="1">
      <c r="B1046" s="46"/>
      <c r="C1046" s="47"/>
      <c r="D1046" s="48"/>
      <c r="F1046" s="274">
        <v>41446</v>
      </c>
      <c r="G1046" s="223" t="s">
        <v>3243</v>
      </c>
      <c r="H1046" s="175">
        <v>2000</v>
      </c>
    </row>
    <row r="1047" spans="2:8" ht="45" hidden="1" outlineLevel="1">
      <c r="B1047" s="46"/>
      <c r="C1047" s="47"/>
      <c r="D1047" s="48"/>
      <c r="F1047" s="274">
        <v>41449</v>
      </c>
      <c r="G1047" s="223" t="s">
        <v>3244</v>
      </c>
      <c r="H1047" s="239">
        <v>1800</v>
      </c>
    </row>
    <row r="1048" spans="2:8" ht="30" hidden="1" outlineLevel="1">
      <c r="B1048" s="46"/>
      <c r="C1048" s="47"/>
      <c r="D1048" s="48"/>
      <c r="F1048" s="285">
        <v>41449</v>
      </c>
      <c r="G1048" s="317" t="s">
        <v>3254</v>
      </c>
      <c r="H1048" s="239">
        <v>6578.72</v>
      </c>
    </row>
    <row r="1049" spans="2:8" ht="45" hidden="1" outlineLevel="1">
      <c r="B1049" s="46"/>
      <c r="C1049" s="47"/>
      <c r="D1049" s="48"/>
      <c r="F1049" s="285">
        <v>41449</v>
      </c>
      <c r="G1049" s="244" t="s">
        <v>3256</v>
      </c>
      <c r="H1049" s="245">
        <v>1200</v>
      </c>
    </row>
    <row r="1050" spans="2:8" hidden="1" outlineLevel="1">
      <c r="B1050" s="46"/>
      <c r="C1050" s="47"/>
      <c r="D1050" s="48"/>
      <c r="F1050" s="274">
        <v>41449</v>
      </c>
      <c r="G1050" s="244" t="s">
        <v>3257</v>
      </c>
      <c r="H1050" s="245">
        <v>100</v>
      </c>
    </row>
    <row r="1051" spans="2:8" ht="30" hidden="1" outlineLevel="1">
      <c r="B1051" s="46"/>
      <c r="C1051" s="47"/>
      <c r="D1051" s="48"/>
      <c r="F1051" s="285">
        <v>41449</v>
      </c>
      <c r="G1051" s="244" t="s">
        <v>3258</v>
      </c>
      <c r="H1051" s="245">
        <v>12</v>
      </c>
    </row>
    <row r="1052" spans="2:8" ht="30" hidden="1" outlineLevel="1">
      <c r="B1052" s="46"/>
      <c r="C1052" s="47"/>
      <c r="D1052" s="48"/>
      <c r="F1052" s="285">
        <v>41449</v>
      </c>
      <c r="G1052" s="47" t="s">
        <v>3259</v>
      </c>
      <c r="H1052" s="48">
        <v>0.36</v>
      </c>
    </row>
    <row r="1053" spans="2:8" ht="45" hidden="1" outlineLevel="1">
      <c r="B1053" s="46"/>
      <c r="C1053" s="47"/>
      <c r="D1053" s="48"/>
      <c r="F1053" s="285">
        <v>41452</v>
      </c>
      <c r="G1053" s="47" t="s">
        <v>3273</v>
      </c>
      <c r="H1053" s="48">
        <v>2500</v>
      </c>
    </row>
    <row r="1054" spans="2:8" ht="45" hidden="1" outlineLevel="1">
      <c r="B1054" s="46"/>
      <c r="C1054" s="47"/>
      <c r="D1054" s="48"/>
      <c r="F1054" s="285">
        <v>41453</v>
      </c>
      <c r="G1054" s="47" t="s">
        <v>3274</v>
      </c>
      <c r="H1054" s="48">
        <v>1000</v>
      </c>
    </row>
    <row r="1055" spans="2:8" ht="45" hidden="1" outlineLevel="1">
      <c r="B1055" s="46"/>
      <c r="C1055" s="47"/>
      <c r="D1055" s="48"/>
      <c r="F1055" s="285">
        <v>41454</v>
      </c>
      <c r="G1055" s="47" t="s">
        <v>3275</v>
      </c>
      <c r="H1055" s="48">
        <v>1000</v>
      </c>
    </row>
    <row r="1056" spans="2:8" hidden="1" outlineLevel="1">
      <c r="B1056" s="50"/>
      <c r="C1056" s="50" t="s">
        <v>195</v>
      </c>
      <c r="D1056" s="48">
        <f>SUM(D1027:D1051)</f>
        <v>194869.39</v>
      </c>
      <c r="E1056" s="18"/>
      <c r="F1056" s="319"/>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2"/>
      <c r="I1058" s="2"/>
    </row>
    <row r="1059" spans="2:10" collapsed="1">
      <c r="D1059" s="13"/>
      <c r="E1059" s="2"/>
      <c r="F1059" s="216"/>
      <c r="G1059" s="2"/>
      <c r="H1059" s="2"/>
      <c r="I1059" s="2"/>
    </row>
    <row r="1060" spans="2:10" ht="15.75">
      <c r="B1060" s="2480" t="s">
        <v>3272</v>
      </c>
      <c r="C1060" s="2480"/>
      <c r="D1060" s="2480"/>
      <c r="E1060" s="2480"/>
      <c r="F1060" s="2480"/>
      <c r="G1060" s="2480"/>
      <c r="H1060" s="2480"/>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58">
        <v>41456</v>
      </c>
      <c r="C1063" s="259" t="s">
        <v>1039</v>
      </c>
      <c r="D1063" s="260">
        <v>101121.31</v>
      </c>
      <c r="E1063" s="18"/>
      <c r="F1063" s="322">
        <v>41456</v>
      </c>
      <c r="G1063" s="223" t="s">
        <v>3285</v>
      </c>
      <c r="H1063" s="175">
        <v>5000</v>
      </c>
      <c r="I1063" s="277" t="s">
        <v>3287</v>
      </c>
    </row>
    <row r="1064" spans="2:10" ht="30" hidden="1" outlineLevel="1">
      <c r="B1064" s="330">
        <v>41457</v>
      </c>
      <c r="C1064" s="47" t="s">
        <v>3303</v>
      </c>
      <c r="D1064" s="48">
        <v>55</v>
      </c>
      <c r="F1064" s="322">
        <v>41457</v>
      </c>
      <c r="G1064" s="252" t="s">
        <v>3286</v>
      </c>
      <c r="H1064" s="257">
        <v>25000</v>
      </c>
      <c r="I1064" s="204" t="s">
        <v>2914</v>
      </c>
      <c r="J1064" s="1" t="s">
        <v>3184</v>
      </c>
    </row>
    <row r="1065" spans="2:10" ht="30" hidden="1" outlineLevel="1">
      <c r="B1065" s="295"/>
      <c r="C1065" s="47"/>
      <c r="D1065" s="48"/>
      <c r="E1065" s="2"/>
      <c r="F1065" s="322">
        <v>41457</v>
      </c>
      <c r="G1065" s="223" t="s">
        <v>3288</v>
      </c>
      <c r="H1065" s="214">
        <v>3000</v>
      </c>
      <c r="I1065" s="182" t="s">
        <v>257</v>
      </c>
      <c r="J1065" s="1" t="s">
        <v>3186</v>
      </c>
    </row>
    <row r="1066" spans="2:10" ht="30" hidden="1" outlineLevel="1">
      <c r="B1066" s="295"/>
      <c r="C1066" s="47"/>
      <c r="D1066" s="48"/>
      <c r="E1066" s="2"/>
      <c r="F1066" s="322">
        <v>41457</v>
      </c>
      <c r="G1066" s="223" t="s">
        <v>3289</v>
      </c>
      <c r="H1066" s="214">
        <v>9000</v>
      </c>
      <c r="I1066" s="182" t="s">
        <v>3022</v>
      </c>
      <c r="J1066" s="1" t="s">
        <v>3183</v>
      </c>
    </row>
    <row r="1067" spans="2:10" ht="30" hidden="1" outlineLevel="1">
      <c r="B1067" s="295"/>
      <c r="C1067" s="223"/>
      <c r="D1067" s="175"/>
      <c r="E1067" s="2"/>
      <c r="F1067" s="322">
        <v>41457</v>
      </c>
      <c r="G1067" s="252" t="s">
        <v>3290</v>
      </c>
      <c r="H1067" s="257">
        <v>11000</v>
      </c>
      <c r="I1067" s="215" t="s">
        <v>3178</v>
      </c>
      <c r="J1067" s="1" t="s">
        <v>3182</v>
      </c>
    </row>
    <row r="1068" spans="2:10" ht="30" hidden="1" outlineLevel="1">
      <c r="B1068" s="295"/>
      <c r="C1068" s="223"/>
      <c r="D1068" s="175"/>
      <c r="E1068" s="210"/>
      <c r="F1068" s="322">
        <v>41457</v>
      </c>
      <c r="G1068" s="244" t="s">
        <v>3291</v>
      </c>
      <c r="H1068" s="214">
        <v>3220</v>
      </c>
      <c r="I1068" s="182" t="s">
        <v>3180</v>
      </c>
      <c r="J1068" s="1" t="s">
        <v>3181</v>
      </c>
    </row>
    <row r="1069" spans="2:10" ht="30" hidden="1" outlineLevel="1">
      <c r="B1069" s="46"/>
      <c r="C1069" s="47"/>
      <c r="D1069" s="48"/>
      <c r="E1069" s="18"/>
      <c r="F1069" s="322">
        <v>41457</v>
      </c>
      <c r="G1069" s="252" t="s">
        <v>3292</v>
      </c>
      <c r="H1069" s="257">
        <v>12667</v>
      </c>
      <c r="I1069" s="247" t="s">
        <v>3278</v>
      </c>
      <c r="J1069" s="1" t="s">
        <v>3182</v>
      </c>
    </row>
    <row r="1070" spans="2:10" ht="45" hidden="1" outlineLevel="1">
      <c r="B1070" s="46"/>
      <c r="C1070" s="47"/>
      <c r="D1070" s="48"/>
      <c r="E1070" s="18"/>
      <c r="F1070" s="322">
        <v>41457</v>
      </c>
      <c r="G1070" s="252" t="s">
        <v>3318</v>
      </c>
      <c r="H1070" s="257">
        <v>1870</v>
      </c>
      <c r="I1070" s="247" t="s">
        <v>3302</v>
      </c>
      <c r="J1070" s="1" t="s">
        <v>3182</v>
      </c>
    </row>
    <row r="1071" spans="2:10" ht="45" hidden="1" outlineLevel="1">
      <c r="B1071" s="46"/>
      <c r="C1071" s="47"/>
      <c r="D1071" s="48"/>
      <c r="E1071" s="18"/>
      <c r="F1071" s="322">
        <v>41457</v>
      </c>
      <c r="G1071" s="252" t="s">
        <v>3319</v>
      </c>
      <c r="H1071" s="257">
        <v>419</v>
      </c>
      <c r="I1071" s="247" t="s">
        <v>3301</v>
      </c>
      <c r="J1071" s="1" t="s">
        <v>3184</v>
      </c>
    </row>
    <row r="1072" spans="2:10" hidden="1" outlineLevel="1">
      <c r="B1072" s="46"/>
      <c r="C1072" s="47"/>
      <c r="D1072" s="48"/>
      <c r="E1072" s="18"/>
      <c r="F1072" s="276">
        <v>41459</v>
      </c>
      <c r="G1072" s="223" t="s">
        <v>3324</v>
      </c>
      <c r="H1072" s="175">
        <v>1000</v>
      </c>
      <c r="I1072" s="182"/>
    </row>
    <row r="1073" spans="2:10" ht="45" hidden="1" outlineLevel="1">
      <c r="B1073" s="46"/>
      <c r="C1073" s="47"/>
      <c r="D1073" s="48"/>
      <c r="F1073" s="276">
        <v>41461</v>
      </c>
      <c r="G1073" s="223" t="s">
        <v>3330</v>
      </c>
      <c r="H1073" s="175">
        <v>4000</v>
      </c>
      <c r="I1073" s="277" t="s">
        <v>3287</v>
      </c>
    </row>
    <row r="1074" spans="2:10" ht="30" hidden="1" outlineLevel="1">
      <c r="B1074" s="46"/>
      <c r="C1074" s="47"/>
      <c r="D1074" s="48"/>
      <c r="F1074" s="373">
        <v>41464</v>
      </c>
      <c r="G1074" s="221" t="s">
        <v>3331</v>
      </c>
      <c r="H1074" s="214">
        <v>10000</v>
      </c>
      <c r="I1074" s="182" t="s">
        <v>257</v>
      </c>
      <c r="J1074" s="1" t="s">
        <v>3186</v>
      </c>
    </row>
    <row r="1075" spans="2:10" ht="45" hidden="1" outlineLevel="1">
      <c r="B1075" s="46"/>
      <c r="C1075" s="47"/>
      <c r="D1075" s="48"/>
      <c r="F1075" s="269">
        <v>41470</v>
      </c>
      <c r="G1075" s="371" t="s">
        <v>3346</v>
      </c>
      <c r="H1075" s="175">
        <v>1000</v>
      </c>
      <c r="I1075" s="277" t="s">
        <v>3287</v>
      </c>
    </row>
    <row r="1076" spans="2:10" ht="45" hidden="1" outlineLevel="1">
      <c r="B1076" s="46"/>
      <c r="C1076" s="47"/>
      <c r="D1076" s="48"/>
      <c r="F1076" s="269">
        <v>41470</v>
      </c>
      <c r="G1076" s="372" t="s">
        <v>3347</v>
      </c>
      <c r="H1076" s="175">
        <v>1000</v>
      </c>
      <c r="I1076" s="277" t="s">
        <v>3287</v>
      </c>
    </row>
    <row r="1077" spans="2:10" ht="45" hidden="1" outlineLevel="1">
      <c r="B1077" s="46"/>
      <c r="C1077" s="47"/>
      <c r="D1077" s="48"/>
      <c r="F1077" s="269">
        <v>41472</v>
      </c>
      <c r="G1077" s="372" t="s">
        <v>3351</v>
      </c>
      <c r="H1077" s="175">
        <v>1000</v>
      </c>
      <c r="I1077" s="277" t="s">
        <v>3287</v>
      </c>
    </row>
    <row r="1078" spans="2:10" ht="45" hidden="1" outlineLevel="1">
      <c r="B1078" s="46"/>
      <c r="C1078" s="47"/>
      <c r="D1078" s="48"/>
      <c r="F1078" s="269">
        <v>41474</v>
      </c>
      <c r="G1078" s="223" t="s">
        <v>3365</v>
      </c>
      <c r="H1078" s="294">
        <v>1000</v>
      </c>
      <c r="I1078" s="277" t="s">
        <v>3287</v>
      </c>
    </row>
    <row r="1079" spans="2:10" ht="45" hidden="1" outlineLevel="1">
      <c r="B1079" s="46"/>
      <c r="C1079" s="47"/>
      <c r="D1079" s="48"/>
      <c r="F1079" s="269">
        <v>41475</v>
      </c>
      <c r="G1079" s="223" t="s">
        <v>3366</v>
      </c>
      <c r="H1079" s="294">
        <v>1000</v>
      </c>
      <c r="I1079" s="277" t="s">
        <v>3287</v>
      </c>
    </row>
    <row r="1080" spans="2:10" ht="45" hidden="1" outlineLevel="1">
      <c r="B1080" s="46"/>
      <c r="C1080" s="47"/>
      <c r="D1080" s="48"/>
      <c r="F1080" s="269">
        <v>41477</v>
      </c>
      <c r="G1080" s="223" t="s">
        <v>3367</v>
      </c>
      <c r="H1080" s="294">
        <v>2000</v>
      </c>
      <c r="I1080" s="277" t="s">
        <v>3287</v>
      </c>
    </row>
    <row r="1081" spans="2:10" ht="45" hidden="1" outlineLevel="1">
      <c r="B1081" s="46"/>
      <c r="C1081" s="47"/>
      <c r="D1081" s="48"/>
      <c r="F1081" s="269">
        <v>41479</v>
      </c>
      <c r="G1081" s="223" t="s">
        <v>3377</v>
      </c>
      <c r="H1081" s="175">
        <v>3000</v>
      </c>
      <c r="I1081" s="277" t="s">
        <v>3287</v>
      </c>
    </row>
    <row r="1082" spans="2:10" ht="45" hidden="1" outlineLevel="1">
      <c r="B1082" s="46"/>
      <c r="C1082" s="47"/>
      <c r="D1082" s="48"/>
      <c r="F1082" s="269">
        <v>41484</v>
      </c>
      <c r="G1082" s="223" t="s">
        <v>3378</v>
      </c>
      <c r="H1082" s="175">
        <v>1000</v>
      </c>
      <c r="I1082" s="277" t="s">
        <v>3287</v>
      </c>
    </row>
    <row r="1083" spans="2:10" ht="45" hidden="1" outlineLevel="1">
      <c r="B1083" s="46"/>
      <c r="C1083" s="47"/>
      <c r="D1083" s="48"/>
      <c r="F1083" s="269">
        <v>41485</v>
      </c>
      <c r="G1083" s="223" t="s">
        <v>3380</v>
      </c>
      <c r="H1083" s="175">
        <v>1000</v>
      </c>
      <c r="I1083" s="277" t="s">
        <v>3287</v>
      </c>
    </row>
    <row r="1084" spans="2:10" ht="45" hidden="1" outlineLevel="1">
      <c r="B1084" s="46"/>
      <c r="C1084" s="47"/>
      <c r="D1084" s="48"/>
      <c r="F1084" s="269">
        <v>41485</v>
      </c>
      <c r="G1084" s="223" t="s">
        <v>3379</v>
      </c>
      <c r="H1084" s="175">
        <v>1000</v>
      </c>
      <c r="I1084" s="277" t="s">
        <v>3287</v>
      </c>
    </row>
    <row r="1085" spans="2:10" ht="45" hidden="1" outlineLevel="1">
      <c r="B1085" s="46"/>
      <c r="C1085" s="47"/>
      <c r="D1085" s="48"/>
      <c r="F1085" s="269">
        <v>41485</v>
      </c>
      <c r="G1085" s="376" t="s">
        <v>3390</v>
      </c>
      <c r="H1085" s="326">
        <v>1000</v>
      </c>
      <c r="I1085" s="277" t="s">
        <v>3287</v>
      </c>
    </row>
    <row r="1086" spans="2:10" hidden="1" outlineLevel="1">
      <c r="B1086" s="46"/>
      <c r="C1086" s="47"/>
      <c r="D1086" s="48"/>
      <c r="F1086" s="285"/>
      <c r="G1086" s="318"/>
      <c r="H1086" s="48"/>
    </row>
    <row r="1087" spans="2:10" hidden="1" outlineLevel="1">
      <c r="B1087" s="50"/>
      <c r="C1087" s="50" t="s">
        <v>195</v>
      </c>
      <c r="D1087" s="48">
        <f>SUM(D1063:D1085)</f>
        <v>101176.31</v>
      </c>
      <c r="E1087" s="18"/>
      <c r="F1087" s="319"/>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2"/>
      <c r="I1089" s="2"/>
    </row>
    <row r="1090" spans="2:10" collapsed="1">
      <c r="D1090" s="13"/>
      <c r="E1090" s="2"/>
      <c r="F1090" s="216"/>
      <c r="I1090" s="236"/>
    </row>
    <row r="1091" spans="2:10" ht="15.75">
      <c r="B1091" s="2480" t="s">
        <v>3394</v>
      </c>
      <c r="C1091" s="2480"/>
      <c r="D1091" s="2480"/>
      <c r="E1091" s="2480"/>
      <c r="F1091" s="2480"/>
      <c r="G1091" s="2480"/>
      <c r="H1091" s="2480"/>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58">
        <v>41487</v>
      </c>
      <c r="C1094" s="259" t="s">
        <v>1039</v>
      </c>
      <c r="D1094" s="260">
        <v>1000.31</v>
      </c>
      <c r="E1094" s="18"/>
      <c r="F1094" s="327">
        <v>41487</v>
      </c>
      <c r="G1094" s="252" t="s">
        <v>3401</v>
      </c>
      <c r="H1094" s="257">
        <v>25000</v>
      </c>
      <c r="I1094" s="204" t="s">
        <v>2914</v>
      </c>
      <c r="J1094" s="1" t="s">
        <v>3184</v>
      </c>
    </row>
    <row r="1095" spans="2:10" ht="45" hidden="1" customHeight="1" outlineLevel="1">
      <c r="B1095" s="269">
        <v>41486</v>
      </c>
      <c r="C1095" s="47" t="s">
        <v>3398</v>
      </c>
      <c r="D1095" s="48">
        <v>75324</v>
      </c>
      <c r="F1095" s="369">
        <v>41487</v>
      </c>
      <c r="G1095" s="221" t="s">
        <v>3409</v>
      </c>
      <c r="H1095" s="214">
        <v>1000</v>
      </c>
      <c r="I1095" s="182" t="s">
        <v>3402</v>
      </c>
      <c r="J1095" s="1" t="s">
        <v>3403</v>
      </c>
    </row>
    <row r="1096" spans="2:10" ht="45" hidden="1" customHeight="1" outlineLevel="1">
      <c r="B1096" s="413">
        <v>41486</v>
      </c>
      <c r="C1096" s="414" t="s">
        <v>3399</v>
      </c>
      <c r="D1096" s="415">
        <v>11000</v>
      </c>
      <c r="E1096" s="2"/>
      <c r="F1096" s="369">
        <v>41487</v>
      </c>
      <c r="G1096" s="221" t="s">
        <v>3404</v>
      </c>
      <c r="H1096" s="214">
        <v>9000</v>
      </c>
      <c r="I1096" s="182" t="s">
        <v>3022</v>
      </c>
      <c r="J1096" s="1" t="s">
        <v>3183</v>
      </c>
    </row>
    <row r="1097" spans="2:10" ht="45" hidden="1" customHeight="1" outlineLevel="1">
      <c r="B1097" s="413">
        <v>41486</v>
      </c>
      <c r="C1097" s="414" t="s">
        <v>3400</v>
      </c>
      <c r="D1097" s="415">
        <v>2070</v>
      </c>
      <c r="E1097" s="2"/>
      <c r="F1097" s="413">
        <v>41487</v>
      </c>
      <c r="G1097" s="414" t="s">
        <v>3405</v>
      </c>
      <c r="H1097" s="415">
        <v>11000</v>
      </c>
      <c r="I1097" s="416" t="s">
        <v>3178</v>
      </c>
      <c r="J1097" s="1" t="s">
        <v>3182</v>
      </c>
    </row>
    <row r="1098" spans="2:10" ht="45" hidden="1" customHeight="1" outlineLevel="1">
      <c r="B1098" s="269">
        <v>41491</v>
      </c>
      <c r="C1098" s="223" t="s">
        <v>3421</v>
      </c>
      <c r="D1098" s="175">
        <v>149</v>
      </c>
      <c r="E1098" s="2"/>
      <c r="F1098" s="369">
        <v>41487</v>
      </c>
      <c r="G1098" s="221" t="s">
        <v>3406</v>
      </c>
      <c r="H1098" s="214">
        <v>3280</v>
      </c>
      <c r="I1098" s="182" t="s">
        <v>3180</v>
      </c>
      <c r="J1098" s="1" t="s">
        <v>3181</v>
      </c>
    </row>
    <row r="1099" spans="2:10" ht="45" hidden="1" customHeight="1" outlineLevel="1">
      <c r="B1099" s="413">
        <v>41491</v>
      </c>
      <c r="C1099" s="414" t="s">
        <v>3428</v>
      </c>
      <c r="D1099" s="415">
        <v>1170</v>
      </c>
      <c r="E1099" s="210"/>
      <c r="F1099" s="413">
        <v>41487</v>
      </c>
      <c r="G1099" s="414" t="s">
        <v>3407</v>
      </c>
      <c r="H1099" s="415">
        <v>2070</v>
      </c>
      <c r="I1099" s="418" t="s">
        <v>2820</v>
      </c>
      <c r="J1099" s="1" t="s">
        <v>3182</v>
      </c>
    </row>
    <row r="1100" spans="2:10" ht="45" hidden="1" customHeight="1" outlineLevel="1">
      <c r="B1100" s="269">
        <v>41502</v>
      </c>
      <c r="C1100" s="47" t="s">
        <v>3457</v>
      </c>
      <c r="D1100" s="48">
        <v>4381</v>
      </c>
      <c r="E1100" s="18"/>
      <c r="F1100" s="327">
        <v>41487</v>
      </c>
      <c r="G1100" s="252" t="s">
        <v>3408</v>
      </c>
      <c r="H1100" s="257">
        <v>1210</v>
      </c>
      <c r="I1100" s="204" t="s">
        <v>2820</v>
      </c>
      <c r="J1100" s="1" t="s">
        <v>3182</v>
      </c>
    </row>
    <row r="1101" spans="2:10" ht="30" hidden="1" customHeight="1" outlineLevel="1">
      <c r="B1101" s="269">
        <v>41516</v>
      </c>
      <c r="C1101" s="47" t="s">
        <v>3483</v>
      </c>
      <c r="D1101" s="48">
        <v>30</v>
      </c>
      <c r="E1101" s="18"/>
      <c r="F1101" s="327">
        <v>41487</v>
      </c>
      <c r="G1101" s="252" t="s">
        <v>2993</v>
      </c>
      <c r="H1101" s="257">
        <v>12983.07</v>
      </c>
      <c r="I1101" s="204" t="s">
        <v>231</v>
      </c>
      <c r="J1101" s="1" t="s">
        <v>3395</v>
      </c>
    </row>
    <row r="1102" spans="2:10" ht="45" hidden="1" customHeight="1" outlineLevel="1">
      <c r="B1102" s="269">
        <v>41516</v>
      </c>
      <c r="C1102" s="47" t="s">
        <v>3487</v>
      </c>
      <c r="D1102" s="48">
        <v>75201</v>
      </c>
      <c r="E1102" s="18"/>
      <c r="F1102" s="327">
        <v>41491</v>
      </c>
      <c r="G1102" s="252" t="s">
        <v>3419</v>
      </c>
      <c r="H1102" s="257">
        <v>1000</v>
      </c>
      <c r="I1102" s="247" t="s">
        <v>45</v>
      </c>
      <c r="J1102" s="1" t="s">
        <v>3395</v>
      </c>
    </row>
    <row r="1103" spans="2:10" ht="45" hidden="1" customHeight="1" outlineLevel="1">
      <c r="B1103" s="46"/>
      <c r="C1103" s="47"/>
      <c r="D1103" s="48"/>
      <c r="E1103" s="18"/>
      <c r="F1103" s="285">
        <v>41491</v>
      </c>
      <c r="G1103" s="223" t="s">
        <v>3420</v>
      </c>
      <c r="H1103" s="175">
        <v>5000</v>
      </c>
      <c r="I1103" s="236" t="s">
        <v>3287</v>
      </c>
    </row>
    <row r="1104" spans="2:10" ht="45" hidden="1" customHeight="1" outlineLevel="1">
      <c r="B1104" s="46"/>
      <c r="C1104" s="47"/>
      <c r="D1104" s="48"/>
      <c r="F1104" s="413">
        <v>41492</v>
      </c>
      <c r="G1104" s="414" t="s">
        <v>3429</v>
      </c>
      <c r="H1104" s="415">
        <v>1170</v>
      </c>
      <c r="I1104" s="418" t="s">
        <v>3430</v>
      </c>
      <c r="J1104" s="1" t="s">
        <v>3182</v>
      </c>
    </row>
    <row r="1105" spans="2:10" ht="45" hidden="1" customHeight="1" outlineLevel="1">
      <c r="B1105" s="46"/>
      <c r="C1105" s="47"/>
      <c r="D1105" s="48"/>
      <c r="F1105" s="302">
        <v>41493</v>
      </c>
      <c r="G1105" s="371" t="s">
        <v>3433</v>
      </c>
      <c r="H1105" s="175">
        <v>8000</v>
      </c>
      <c r="I1105" s="277" t="s">
        <v>3287</v>
      </c>
    </row>
    <row r="1106" spans="2:10" ht="45" hidden="1" customHeight="1" outlineLevel="1">
      <c r="B1106" s="46"/>
      <c r="C1106" s="47"/>
      <c r="D1106" s="48"/>
      <c r="F1106" s="285">
        <v>41498</v>
      </c>
      <c r="G1106" s="317" t="s">
        <v>3443</v>
      </c>
      <c r="H1106" s="434">
        <v>3500</v>
      </c>
      <c r="I1106" s="277" t="s">
        <v>3287</v>
      </c>
    </row>
    <row r="1107" spans="2:10" ht="45" hidden="1" customHeight="1" outlineLevel="1">
      <c r="B1107" s="46"/>
      <c r="C1107" s="47"/>
      <c r="D1107" s="48"/>
      <c r="F1107" s="285">
        <v>41499</v>
      </c>
      <c r="G1107" s="372" t="s">
        <v>3445</v>
      </c>
      <c r="H1107" s="175">
        <v>1500</v>
      </c>
      <c r="I1107" s="277" t="s">
        <v>3287</v>
      </c>
    </row>
    <row r="1108" spans="2:10" ht="45" hidden="1" customHeight="1" outlineLevel="1">
      <c r="B1108" s="46"/>
      <c r="C1108" s="47"/>
      <c r="D1108" s="48"/>
      <c r="F1108" s="285">
        <v>41503</v>
      </c>
      <c r="G1108" s="372" t="s">
        <v>3455</v>
      </c>
      <c r="H1108" s="175">
        <v>2000</v>
      </c>
      <c r="I1108" s="277" t="s">
        <v>3287</v>
      </c>
    </row>
    <row r="1109" spans="2:10" ht="45" hidden="1" customHeight="1" outlineLevel="1">
      <c r="B1109" s="46"/>
      <c r="C1109" s="47"/>
      <c r="D1109" s="48"/>
      <c r="F1109" s="285">
        <v>41505</v>
      </c>
      <c r="G1109" s="223" t="s">
        <v>3456</v>
      </c>
      <c r="H1109" s="294">
        <v>2300</v>
      </c>
      <c r="I1109" s="277" t="s">
        <v>3287</v>
      </c>
    </row>
    <row r="1110" spans="2:10" ht="45" hidden="1" customHeight="1" outlineLevel="1">
      <c r="B1110" s="46"/>
      <c r="C1110" s="47"/>
      <c r="D1110" s="48"/>
      <c r="F1110" s="285">
        <v>41508</v>
      </c>
      <c r="G1110" s="223" t="s">
        <v>3461</v>
      </c>
      <c r="H1110" s="294">
        <v>1000</v>
      </c>
      <c r="I1110" s="277" t="s">
        <v>3287</v>
      </c>
    </row>
    <row r="1111" spans="2:10" ht="45" hidden="1" customHeight="1" outlineLevel="1">
      <c r="B1111" s="46"/>
      <c r="C1111" s="47"/>
      <c r="D1111" s="48"/>
      <c r="F1111" s="285">
        <v>41509</v>
      </c>
      <c r="G1111" s="282" t="s">
        <v>3467</v>
      </c>
      <c r="H1111" s="283">
        <v>1000</v>
      </c>
      <c r="I1111" s="277" t="s">
        <v>3287</v>
      </c>
    </row>
    <row r="1112" spans="2:10" ht="45" hidden="1" customHeight="1" outlineLevel="1">
      <c r="B1112" s="46"/>
      <c r="C1112" s="47"/>
      <c r="D1112" s="48"/>
      <c r="F1112" s="285">
        <v>41513</v>
      </c>
      <c r="G1112" s="223" t="s">
        <v>3477</v>
      </c>
      <c r="H1112" s="175">
        <v>1000</v>
      </c>
      <c r="I1112" s="277" t="s">
        <v>3287</v>
      </c>
    </row>
    <row r="1113" spans="2:10" ht="45" hidden="1" customHeight="1" outlineLevel="1">
      <c r="B1113" s="46"/>
      <c r="C1113" s="47"/>
      <c r="D1113" s="48"/>
      <c r="F1113" s="285">
        <v>41515</v>
      </c>
      <c r="G1113" s="223" t="s">
        <v>3481</v>
      </c>
      <c r="H1113" s="175">
        <v>1000</v>
      </c>
      <c r="I1113" s="277" t="s">
        <v>3287</v>
      </c>
    </row>
    <row r="1114" spans="2:10" ht="45" hidden="1" customHeight="1" outlineLevel="1">
      <c r="B1114" s="46"/>
      <c r="C1114" s="47"/>
      <c r="D1114" s="48"/>
      <c r="F1114" s="413">
        <v>41516</v>
      </c>
      <c r="G1114" s="414" t="s">
        <v>3482</v>
      </c>
      <c r="H1114" s="415">
        <v>10</v>
      </c>
      <c r="I1114" s="456" t="s">
        <v>2493</v>
      </c>
      <c r="J1114" s="1" t="s">
        <v>3182</v>
      </c>
    </row>
    <row r="1115" spans="2:10" ht="45" hidden="1" customHeight="1" outlineLevel="1">
      <c r="B1115" s="46"/>
      <c r="C1115" s="47"/>
      <c r="D1115" s="48"/>
      <c r="F1115" s="285">
        <v>41517</v>
      </c>
      <c r="G1115" s="223" t="s">
        <v>3484</v>
      </c>
      <c r="H1115" s="175">
        <v>1000</v>
      </c>
      <c r="I1115" s="277" t="s">
        <v>3287</v>
      </c>
    </row>
    <row r="1116" spans="2:10" ht="45" hidden="1" customHeight="1" outlineLevel="1">
      <c r="B1116" s="46"/>
      <c r="C1116" s="47"/>
      <c r="D1116" s="48"/>
      <c r="F1116" s="285">
        <v>41517</v>
      </c>
      <c r="G1116" s="376" t="s">
        <v>3485</v>
      </c>
      <c r="H1116" s="326">
        <v>240</v>
      </c>
      <c r="I1116" s="277" t="s">
        <v>3486</v>
      </c>
    </row>
    <row r="1117" spans="2:10" ht="15" hidden="1" customHeight="1" outlineLevel="1">
      <c r="B1117" s="46"/>
      <c r="C1117" s="47"/>
      <c r="D1117" s="48"/>
      <c r="F1117" s="274"/>
      <c r="G1117" s="244"/>
      <c r="H1117" s="245"/>
    </row>
    <row r="1118" spans="2:10" ht="15" hidden="1" customHeight="1" outlineLevel="1">
      <c r="B1118" s="46"/>
      <c r="C1118" s="47"/>
      <c r="D1118" s="48"/>
      <c r="F1118" s="285"/>
      <c r="G1118" s="244"/>
      <c r="H1118" s="245"/>
    </row>
    <row r="1119" spans="2:10" ht="15" hidden="1" customHeight="1" outlineLevel="1">
      <c r="B1119" s="46"/>
      <c r="C1119" s="47"/>
      <c r="D1119" s="48"/>
      <c r="F1119" s="285"/>
      <c r="G1119" s="47"/>
      <c r="H1119" s="48"/>
    </row>
    <row r="1120" spans="2:10" ht="15" hidden="1" customHeight="1" outlineLevel="1">
      <c r="B1120" s="46"/>
      <c r="C1120" s="47"/>
      <c r="D1120" s="48"/>
      <c r="F1120" s="285"/>
      <c r="G1120" s="47"/>
      <c r="H1120" s="48"/>
    </row>
    <row r="1121" spans="2:10" ht="15" hidden="1" customHeight="1" outlineLevel="1">
      <c r="B1121" s="46"/>
      <c r="C1121" s="47"/>
      <c r="D1121" s="48"/>
      <c r="F1121" s="285"/>
      <c r="G1121" s="47"/>
      <c r="H1121" s="48"/>
    </row>
    <row r="1122" spans="2:10" ht="15" hidden="1" customHeight="1" outlineLevel="1">
      <c r="B1122" s="46"/>
      <c r="C1122" s="47"/>
      <c r="D1122" s="48"/>
      <c r="F1122" s="285"/>
      <c r="G1122" s="47"/>
      <c r="H1122" s="48"/>
    </row>
    <row r="1123" spans="2:10" ht="15" hidden="1" customHeight="1" outlineLevel="1">
      <c r="B1123" s="46"/>
      <c r="C1123" s="47"/>
      <c r="D1123" s="48"/>
      <c r="F1123" s="285"/>
      <c r="G1123" s="318"/>
      <c r="H1123" s="48"/>
    </row>
    <row r="1124" spans="2:10" ht="15" hidden="1" customHeight="1" outlineLevel="1">
      <c r="B1124" s="46"/>
      <c r="C1124" s="47"/>
      <c r="D1124" s="48"/>
      <c r="F1124" s="285"/>
      <c r="G1124" s="318"/>
      <c r="H1124" s="48"/>
    </row>
    <row r="1125" spans="2:10" ht="15" hidden="1" customHeight="1" outlineLevel="1">
      <c r="B1125" s="46"/>
      <c r="C1125" s="47"/>
      <c r="D1125" s="48"/>
      <c r="F1125" s="285"/>
      <c r="G1125" s="318"/>
      <c r="H1125" s="48"/>
    </row>
    <row r="1126" spans="2:10" ht="15" hidden="1" customHeight="1" outlineLevel="1">
      <c r="B1126" s="50"/>
      <c r="C1126" s="50" t="s">
        <v>195</v>
      </c>
      <c r="D1126" s="48">
        <f>SUM(D1094:D1118)</f>
        <v>170325.31</v>
      </c>
      <c r="E1126" s="18"/>
      <c r="F1126" s="319"/>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2"/>
      <c r="I1128" s="2"/>
    </row>
    <row r="1129" spans="2:10" collapsed="1">
      <c r="D1129" s="13"/>
      <c r="E1129" s="2"/>
      <c r="F1129" s="216"/>
      <c r="I1129" s="236"/>
    </row>
    <row r="1130" spans="2:10" ht="15.75">
      <c r="B1130" s="2480" t="s">
        <v>3490</v>
      </c>
      <c r="C1130" s="2480"/>
      <c r="D1130" s="2480"/>
      <c r="E1130" s="2480"/>
      <c r="F1130" s="2480"/>
      <c r="G1130" s="2480"/>
      <c r="H1130" s="2480"/>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58">
        <v>41518</v>
      </c>
      <c r="C1133" s="259" t="s">
        <v>1039</v>
      </c>
      <c r="D1133" s="260">
        <v>75062.240000000005</v>
      </c>
      <c r="E1133" s="18"/>
      <c r="F1133" s="459">
        <v>41519</v>
      </c>
      <c r="G1133" s="223" t="s">
        <v>3500</v>
      </c>
      <c r="H1133" s="175">
        <v>25000</v>
      </c>
      <c r="I1133" s="236" t="s">
        <v>2914</v>
      </c>
      <c r="J1133" s="1" t="s">
        <v>3184</v>
      </c>
    </row>
    <row r="1134" spans="2:10" ht="45" hidden="1" outlineLevel="1">
      <c r="B1134" s="330">
        <v>41519</v>
      </c>
      <c r="C1134" s="47" t="s">
        <v>3491</v>
      </c>
      <c r="D1134" s="48">
        <v>11000</v>
      </c>
      <c r="F1134" s="321">
        <v>41519</v>
      </c>
      <c r="G1134" s="221" t="s">
        <v>3501</v>
      </c>
      <c r="H1134" s="214">
        <v>1000</v>
      </c>
      <c r="I1134" s="182" t="s">
        <v>3402</v>
      </c>
      <c r="J1134" s="1" t="s">
        <v>3403</v>
      </c>
    </row>
    <row r="1135" spans="2:10" ht="45" hidden="1" outlineLevel="1">
      <c r="B1135" s="330">
        <v>41534</v>
      </c>
      <c r="C1135" s="47" t="s">
        <v>3557</v>
      </c>
      <c r="D1135" s="48">
        <v>9510</v>
      </c>
      <c r="E1135" s="2"/>
      <c r="F1135" s="321">
        <v>41519</v>
      </c>
      <c r="G1135" s="221" t="s">
        <v>3502</v>
      </c>
      <c r="H1135" s="214">
        <v>9000</v>
      </c>
      <c r="I1135" s="182" t="s">
        <v>3022</v>
      </c>
      <c r="J1135" s="1" t="s">
        <v>3183</v>
      </c>
    </row>
    <row r="1136" spans="2:10" ht="45" hidden="1" outlineLevel="1">
      <c r="B1136" s="330">
        <v>41544</v>
      </c>
      <c r="C1136" s="47" t="s">
        <v>3566</v>
      </c>
      <c r="D1136" s="48">
        <v>77743</v>
      </c>
      <c r="F1136" s="459">
        <v>41519</v>
      </c>
      <c r="G1136" s="223" t="s">
        <v>3503</v>
      </c>
      <c r="H1136" s="175">
        <v>11000</v>
      </c>
      <c r="I1136" s="461" t="s">
        <v>3178</v>
      </c>
      <c r="J1136" s="1" t="s">
        <v>3182</v>
      </c>
    </row>
    <row r="1137" spans="2:10" hidden="1" outlineLevel="1">
      <c r="B1137" s="330">
        <v>41547</v>
      </c>
      <c r="C1137" s="223" t="s">
        <v>3576</v>
      </c>
      <c r="D1137" s="175">
        <v>530</v>
      </c>
      <c r="E1137" s="2"/>
      <c r="F1137" s="460">
        <v>41519</v>
      </c>
      <c r="G1137" s="244" t="s">
        <v>2993</v>
      </c>
      <c r="H1137" s="245">
        <v>8951.0300000000007</v>
      </c>
      <c r="I1137" s="267" t="s">
        <v>231</v>
      </c>
      <c r="J1137" s="1" t="s">
        <v>3395</v>
      </c>
    </row>
    <row r="1138" spans="2:10" ht="45" hidden="1" outlineLevel="1">
      <c r="B1138" s="330">
        <v>41547</v>
      </c>
      <c r="C1138" s="223" t="s">
        <v>3595</v>
      </c>
      <c r="D1138" s="175">
        <v>575</v>
      </c>
      <c r="E1138" s="210"/>
      <c r="F1138" s="459">
        <v>41519</v>
      </c>
      <c r="G1138" s="223" t="s">
        <v>3504</v>
      </c>
      <c r="H1138" s="175">
        <v>5000</v>
      </c>
      <c r="I1138" s="277" t="s">
        <v>3287</v>
      </c>
    </row>
    <row r="1139" spans="2:10" hidden="1" outlineLevel="1">
      <c r="B1139" s="269"/>
      <c r="C1139" s="47"/>
      <c r="D1139" s="48"/>
      <c r="E1139" s="18"/>
      <c r="F1139" s="459">
        <v>41521</v>
      </c>
      <c r="G1139" s="223" t="s">
        <v>3512</v>
      </c>
      <c r="H1139" s="175">
        <v>1000</v>
      </c>
      <c r="I1139" s="277" t="s">
        <v>45</v>
      </c>
      <c r="J1139" s="1" t="s">
        <v>3395</v>
      </c>
    </row>
    <row r="1140" spans="2:10" ht="45" hidden="1" outlineLevel="1">
      <c r="B1140" s="269"/>
      <c r="C1140" s="47"/>
      <c r="D1140" s="48"/>
      <c r="E1140" s="18"/>
      <c r="F1140" s="321">
        <v>41521</v>
      </c>
      <c r="G1140" s="221" t="s">
        <v>3513</v>
      </c>
      <c r="H1140" s="214">
        <v>3360</v>
      </c>
      <c r="I1140" s="182" t="s">
        <v>3180</v>
      </c>
      <c r="J1140" s="1" t="s">
        <v>3181</v>
      </c>
    </row>
    <row r="1141" spans="2:10" ht="45" hidden="1" outlineLevel="1">
      <c r="B1141" s="269"/>
      <c r="C1141" s="47"/>
      <c r="D1141" s="48"/>
      <c r="E1141" s="18"/>
      <c r="F1141" s="460">
        <v>41522</v>
      </c>
      <c r="G1141" s="244" t="s">
        <v>3525</v>
      </c>
      <c r="H1141" s="245">
        <v>1700</v>
      </c>
      <c r="I1141" s="277" t="s">
        <v>3287</v>
      </c>
    </row>
    <row r="1142" spans="2:10" ht="45" hidden="1" outlineLevel="1">
      <c r="B1142" s="46"/>
      <c r="C1142" s="47"/>
      <c r="D1142" s="48"/>
      <c r="E1142" s="18"/>
      <c r="F1142" s="460">
        <v>41524</v>
      </c>
      <c r="G1142" s="244" t="s">
        <v>3526</v>
      </c>
      <c r="H1142" s="245">
        <v>2000</v>
      </c>
      <c r="I1142" s="277" t="s">
        <v>3287</v>
      </c>
    </row>
    <row r="1143" spans="2:10" ht="45" hidden="1" outlineLevel="1">
      <c r="B1143" s="46"/>
      <c r="C1143" s="47"/>
      <c r="D1143" s="48"/>
      <c r="F1143" s="460">
        <v>41529</v>
      </c>
      <c r="G1143" s="244" t="s">
        <v>3529</v>
      </c>
      <c r="H1143" s="245">
        <v>2000</v>
      </c>
      <c r="I1143" s="277" t="s">
        <v>3287</v>
      </c>
    </row>
    <row r="1144" spans="2:10" ht="30" hidden="1" outlineLevel="1">
      <c r="B1144" s="46"/>
      <c r="C1144" s="47"/>
      <c r="D1144" s="48"/>
      <c r="F1144" s="460">
        <v>41530</v>
      </c>
      <c r="G1144" s="371" t="s">
        <v>3534</v>
      </c>
      <c r="H1144" s="175">
        <v>359</v>
      </c>
      <c r="I1144" s="277" t="s">
        <v>3302</v>
      </c>
      <c r="J1144" s="1" t="s">
        <v>3537</v>
      </c>
    </row>
    <row r="1145" spans="2:10" ht="30" hidden="1" outlineLevel="1">
      <c r="B1145" s="46"/>
      <c r="C1145" s="47"/>
      <c r="D1145" s="48"/>
      <c r="F1145" s="460">
        <v>41530</v>
      </c>
      <c r="G1145" s="317" t="s">
        <v>3535</v>
      </c>
      <c r="H1145" s="434">
        <v>291</v>
      </c>
      <c r="I1145" s="277" t="s">
        <v>3302</v>
      </c>
      <c r="J1145" s="1" t="s">
        <v>3182</v>
      </c>
    </row>
    <row r="1146" spans="2:10" ht="30" hidden="1" outlineLevel="1">
      <c r="B1146" s="46"/>
      <c r="C1146" s="47"/>
      <c r="D1146" s="48"/>
      <c r="F1146" s="460">
        <v>41530</v>
      </c>
      <c r="G1146" s="372" t="s">
        <v>3536</v>
      </c>
      <c r="H1146" s="175">
        <v>393</v>
      </c>
      <c r="I1146" s="277" t="s">
        <v>3302</v>
      </c>
      <c r="J1146" s="1" t="s">
        <v>3184</v>
      </c>
    </row>
    <row r="1147" spans="2:10" ht="45" hidden="1" outlineLevel="1">
      <c r="B1147" s="46"/>
      <c r="C1147" s="47"/>
      <c r="D1147" s="48"/>
      <c r="F1147" s="460">
        <v>41531</v>
      </c>
      <c r="G1147" s="372" t="s">
        <v>3544</v>
      </c>
      <c r="H1147" s="175">
        <v>2000</v>
      </c>
      <c r="I1147" s="277" t="s">
        <v>3287</v>
      </c>
    </row>
    <row r="1148" spans="2:10" ht="45" hidden="1" outlineLevel="1">
      <c r="B1148" s="46"/>
      <c r="C1148" s="47"/>
      <c r="D1148" s="48"/>
      <c r="F1148" s="460">
        <v>41532</v>
      </c>
      <c r="G1148" s="223" t="s">
        <v>3545</v>
      </c>
      <c r="H1148" s="294">
        <v>2000</v>
      </c>
      <c r="I1148" s="277" t="s">
        <v>3287</v>
      </c>
    </row>
    <row r="1149" spans="2:10" ht="45" hidden="1" outlineLevel="1">
      <c r="B1149" s="46"/>
      <c r="C1149" s="47"/>
      <c r="D1149" s="48"/>
      <c r="F1149" s="460">
        <v>41536</v>
      </c>
      <c r="G1149" s="223" t="s">
        <v>3558</v>
      </c>
      <c r="H1149" s="294">
        <v>1500</v>
      </c>
      <c r="I1149" s="277" t="s">
        <v>3287</v>
      </c>
    </row>
    <row r="1150" spans="2:10" ht="45" hidden="1" outlineLevel="1">
      <c r="B1150" s="46"/>
      <c r="C1150" s="47"/>
      <c r="D1150" s="48"/>
      <c r="F1150" s="460">
        <v>41537</v>
      </c>
      <c r="G1150" s="282" t="s">
        <v>3561</v>
      </c>
      <c r="H1150" s="283">
        <v>4000</v>
      </c>
      <c r="I1150" s="277" t="s">
        <v>3287</v>
      </c>
    </row>
    <row r="1151" spans="2:10" ht="30" hidden="1" outlineLevel="1">
      <c r="B1151" s="46"/>
      <c r="C1151" s="47"/>
      <c r="D1151" s="48"/>
      <c r="F1151" s="330">
        <v>41544</v>
      </c>
      <c r="G1151" s="223" t="s">
        <v>3569</v>
      </c>
      <c r="H1151" s="175">
        <v>2188</v>
      </c>
      <c r="I1151" s="277" t="s">
        <v>3570</v>
      </c>
      <c r="J1151" s="1" t="s">
        <v>3571</v>
      </c>
    </row>
    <row r="1152" spans="2:10" ht="45" hidden="1" outlineLevel="1">
      <c r="B1152" s="46"/>
      <c r="C1152" s="47"/>
      <c r="D1152" s="48"/>
      <c r="F1152" s="330">
        <v>41545</v>
      </c>
      <c r="G1152" s="223" t="s">
        <v>3572</v>
      </c>
      <c r="H1152" s="175">
        <v>2800</v>
      </c>
      <c r="I1152" s="277" t="s">
        <v>3287</v>
      </c>
    </row>
    <row r="1153" spans="2:9" ht="45" hidden="1" outlineLevel="1">
      <c r="B1153" s="46"/>
      <c r="C1153" s="47"/>
      <c r="D1153" s="48"/>
      <c r="F1153" s="330">
        <v>41545</v>
      </c>
      <c r="G1153" s="223" t="s">
        <v>3573</v>
      </c>
      <c r="H1153" s="175">
        <v>1000</v>
      </c>
      <c r="I1153" s="277" t="s">
        <v>3287</v>
      </c>
    </row>
    <row r="1154" spans="2:9" ht="45" hidden="1" outlineLevel="1">
      <c r="B1154" s="46"/>
      <c r="C1154" s="47"/>
      <c r="D1154" s="48"/>
      <c r="F1154" s="330">
        <v>41547</v>
      </c>
      <c r="G1154" s="223" t="s">
        <v>3574</v>
      </c>
      <c r="H1154" s="175">
        <v>500</v>
      </c>
      <c r="I1154" s="277" t="s">
        <v>3287</v>
      </c>
    </row>
    <row r="1155" spans="2:9" ht="45" hidden="1" outlineLevel="1">
      <c r="B1155" s="46"/>
      <c r="C1155" s="47"/>
      <c r="D1155" s="48"/>
      <c r="F1155" s="330">
        <v>41547</v>
      </c>
      <c r="G1155" s="376" t="s">
        <v>3575</v>
      </c>
      <c r="H1155" s="326">
        <v>500</v>
      </c>
      <c r="I1155" s="277" t="s">
        <v>3287</v>
      </c>
    </row>
    <row r="1156" spans="2:9" ht="30" hidden="1" outlineLevel="1">
      <c r="B1156" s="46"/>
      <c r="C1156" s="47"/>
      <c r="D1156" s="48"/>
      <c r="F1156" s="330">
        <v>41547</v>
      </c>
      <c r="G1156" s="376" t="s">
        <v>3254</v>
      </c>
      <c r="H1156" s="326">
        <v>8560.2099999999991</v>
      </c>
      <c r="I1156" s="1" t="s">
        <v>3584</v>
      </c>
    </row>
    <row r="1157" spans="2:9" hidden="1" outlineLevel="1">
      <c r="B1157" s="46"/>
      <c r="C1157" s="47"/>
      <c r="D1157" s="48"/>
      <c r="F1157" s="285"/>
      <c r="G1157" s="244"/>
      <c r="H1157" s="245"/>
    </row>
    <row r="1158" spans="2:9" hidden="1" outlineLevel="1">
      <c r="B1158" s="46"/>
      <c r="C1158" s="47"/>
      <c r="D1158" s="48"/>
      <c r="F1158" s="285"/>
      <c r="G1158" s="47"/>
      <c r="H1158" s="48"/>
    </row>
    <row r="1159" spans="2:9" hidden="1" outlineLevel="1">
      <c r="B1159" s="46"/>
      <c r="C1159" s="47"/>
      <c r="D1159" s="48"/>
      <c r="F1159" s="285"/>
      <c r="G1159" s="47"/>
      <c r="H1159" s="48"/>
    </row>
    <row r="1160" spans="2:9" hidden="1" outlineLevel="1">
      <c r="B1160" s="46"/>
      <c r="C1160" s="47"/>
      <c r="D1160" s="48"/>
      <c r="F1160" s="285"/>
      <c r="G1160" s="47"/>
      <c r="H1160" s="48"/>
    </row>
    <row r="1161" spans="2:9" hidden="1" outlineLevel="1">
      <c r="B1161" s="46"/>
      <c r="C1161" s="47"/>
      <c r="D1161" s="48"/>
      <c r="F1161" s="285"/>
      <c r="G1161" s="47"/>
      <c r="H1161" s="48"/>
    </row>
    <row r="1162" spans="2:9" hidden="1" outlineLevel="1">
      <c r="B1162" s="46"/>
      <c r="C1162" s="47"/>
      <c r="D1162" s="48"/>
      <c r="F1162" s="285"/>
      <c r="G1162" s="318"/>
      <c r="H1162" s="48"/>
    </row>
    <row r="1163" spans="2:9" hidden="1" outlineLevel="1">
      <c r="B1163" s="46"/>
      <c r="C1163" s="47"/>
      <c r="D1163" s="48"/>
      <c r="F1163" s="285"/>
      <c r="G1163" s="318"/>
      <c r="H1163" s="48"/>
    </row>
    <row r="1164" spans="2:9" hidden="1" outlineLevel="1">
      <c r="B1164" s="46"/>
      <c r="C1164" s="47"/>
      <c r="D1164" s="48"/>
      <c r="F1164" s="285"/>
      <c r="G1164" s="318"/>
      <c r="H1164" s="48"/>
    </row>
    <row r="1165" spans="2:9" hidden="1" outlineLevel="1">
      <c r="B1165" s="50"/>
      <c r="C1165" s="50" t="s">
        <v>195</v>
      </c>
      <c r="D1165" s="48">
        <f>SUM(D1133:D1157)</f>
        <v>174420.24</v>
      </c>
      <c r="E1165" s="18"/>
      <c r="F1165" s="319"/>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2"/>
      <c r="I1167" s="2"/>
    </row>
    <row r="1168" spans="2:9" collapsed="1">
      <c r="D1168" s="466"/>
      <c r="E1168" s="2"/>
      <c r="F1168" s="471"/>
      <c r="I1168" s="236"/>
    </row>
    <row r="1169" spans="2:10" ht="15.75">
      <c r="B1169" s="2480" t="s">
        <v>3585</v>
      </c>
      <c r="C1169" s="2480"/>
      <c r="D1169" s="2480"/>
      <c r="E1169" s="2480"/>
      <c r="F1169" s="2480"/>
      <c r="G1169" s="2480"/>
      <c r="H1169" s="2480"/>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58">
        <v>41548</v>
      </c>
      <c r="C1172" s="259" t="s">
        <v>1039</v>
      </c>
      <c r="D1172" s="260">
        <v>78318</v>
      </c>
      <c r="E1172" s="18"/>
      <c r="F1172" s="345">
        <v>41548</v>
      </c>
      <c r="G1172" s="244" t="s">
        <v>3596</v>
      </c>
      <c r="H1172" s="241">
        <v>865</v>
      </c>
      <c r="I1172" s="267" t="s">
        <v>3584</v>
      </c>
    </row>
    <row r="1173" spans="2:10" ht="45" hidden="1" outlineLevel="1">
      <c r="B1173" s="330">
        <v>41548</v>
      </c>
      <c r="C1173" s="47" t="s">
        <v>3594</v>
      </c>
      <c r="D1173" s="48">
        <v>11290</v>
      </c>
      <c r="F1173" s="345">
        <v>41548</v>
      </c>
      <c r="G1173" s="244" t="s">
        <v>2993</v>
      </c>
      <c r="H1173" s="241">
        <v>7534.22</v>
      </c>
      <c r="I1173" s="267" t="s">
        <v>3584</v>
      </c>
    </row>
    <row r="1174" spans="2:10" ht="45" hidden="1" outlineLevel="1">
      <c r="B1174" s="330">
        <v>41562</v>
      </c>
      <c r="C1174" s="47" t="s">
        <v>3638</v>
      </c>
      <c r="D1174" s="48">
        <v>1838</v>
      </c>
      <c r="F1174" s="345">
        <v>41548</v>
      </c>
      <c r="G1174" s="372" t="s">
        <v>3597</v>
      </c>
      <c r="H1174" s="245">
        <v>11000</v>
      </c>
      <c r="I1174" s="475" t="s">
        <v>3178</v>
      </c>
      <c r="J1174" s="1" t="s">
        <v>3182</v>
      </c>
    </row>
    <row r="1175" spans="2:10" ht="30" hidden="1" outlineLevel="1">
      <c r="B1175" s="330">
        <v>41568</v>
      </c>
      <c r="C1175" s="47" t="s">
        <v>3665</v>
      </c>
      <c r="D1175" s="48">
        <v>15000</v>
      </c>
      <c r="F1175" s="369">
        <v>41548</v>
      </c>
      <c r="G1175" s="472" t="s">
        <v>3598</v>
      </c>
      <c r="H1175" s="365">
        <v>9000</v>
      </c>
      <c r="I1175" s="182" t="s">
        <v>3022</v>
      </c>
      <c r="J1175" s="1" t="s">
        <v>3183</v>
      </c>
    </row>
    <row r="1176" spans="2:10" ht="30" hidden="1" outlineLevel="1">
      <c r="B1176" s="330">
        <v>41571</v>
      </c>
      <c r="C1176" s="223" t="s">
        <v>3673</v>
      </c>
      <c r="D1176" s="175">
        <v>100</v>
      </c>
      <c r="F1176" s="345">
        <v>41548</v>
      </c>
      <c r="G1176" s="372" t="s">
        <v>3599</v>
      </c>
      <c r="H1176" s="245">
        <v>25000</v>
      </c>
      <c r="I1176" s="267" t="s">
        <v>2914</v>
      </c>
      <c r="J1176" s="1" t="s">
        <v>3184</v>
      </c>
    </row>
    <row r="1177" spans="2:10" ht="30" hidden="1" outlineLevel="1">
      <c r="B1177" s="330">
        <v>41575</v>
      </c>
      <c r="C1177" s="223" t="s">
        <v>3682</v>
      </c>
      <c r="D1177" s="175">
        <v>7500</v>
      </c>
      <c r="E1177" s="2"/>
      <c r="F1177" s="285">
        <v>41548</v>
      </c>
      <c r="G1177" s="371" t="s">
        <v>3600</v>
      </c>
      <c r="H1177" s="175">
        <v>500</v>
      </c>
      <c r="I1177" s="236" t="s">
        <v>3402</v>
      </c>
      <c r="J1177" s="1" t="s">
        <v>3403</v>
      </c>
    </row>
    <row r="1178" spans="2:10" ht="45" hidden="1" outlineLevel="1">
      <c r="B1178" s="330">
        <v>41578</v>
      </c>
      <c r="C1178" s="47" t="s">
        <v>3693</v>
      </c>
      <c r="D1178" s="48">
        <v>78910</v>
      </c>
      <c r="F1178" s="345">
        <v>41548</v>
      </c>
      <c r="G1178" s="244" t="s">
        <v>3603</v>
      </c>
      <c r="H1178" s="245">
        <v>5700</v>
      </c>
      <c r="I1178" s="267" t="s">
        <v>3287</v>
      </c>
    </row>
    <row r="1179" spans="2:10" hidden="1" outlineLevel="1">
      <c r="B1179" s="269"/>
      <c r="C1179" s="47"/>
      <c r="D1179" s="48"/>
      <c r="F1179" s="345">
        <v>41551</v>
      </c>
      <c r="G1179" s="244" t="s">
        <v>3604</v>
      </c>
      <c r="H1179" s="245">
        <v>1000</v>
      </c>
      <c r="I1179" s="477" t="s">
        <v>45</v>
      </c>
      <c r="J1179" s="1" t="s">
        <v>3395</v>
      </c>
    </row>
    <row r="1180" spans="2:10" ht="30" hidden="1" outlineLevel="1">
      <c r="B1180" s="269"/>
      <c r="C1180" s="47"/>
      <c r="D1180" s="48"/>
      <c r="E1180" s="18"/>
      <c r="F1180" s="369">
        <v>41556</v>
      </c>
      <c r="G1180" s="221" t="s">
        <v>3617</v>
      </c>
      <c r="H1180" s="324">
        <v>3440</v>
      </c>
      <c r="I1180" s="182" t="s">
        <v>3180</v>
      </c>
      <c r="J1180" s="1" t="s">
        <v>3181</v>
      </c>
    </row>
    <row r="1181" spans="2:10" ht="45" hidden="1" outlineLevel="1">
      <c r="B1181" s="46"/>
      <c r="C1181" s="47"/>
      <c r="D1181" s="48"/>
      <c r="F1181" s="285">
        <v>41557</v>
      </c>
      <c r="G1181" s="223" t="s">
        <v>3620</v>
      </c>
      <c r="H1181" s="283">
        <v>2000</v>
      </c>
      <c r="I1181" s="267" t="s">
        <v>3287</v>
      </c>
    </row>
    <row r="1182" spans="2:10" ht="30" hidden="1" outlineLevel="1">
      <c r="B1182" s="46"/>
      <c r="C1182" s="47"/>
      <c r="D1182" s="48"/>
      <c r="F1182" s="243">
        <v>41558</v>
      </c>
      <c r="G1182" s="244" t="s">
        <v>3626</v>
      </c>
      <c r="H1182" s="245">
        <v>347</v>
      </c>
      <c r="I1182" s="267" t="s">
        <v>2493</v>
      </c>
      <c r="J1182" s="1" t="s">
        <v>3624</v>
      </c>
    </row>
    <row r="1183" spans="2:10" ht="30" hidden="1" outlineLevel="1">
      <c r="B1183" s="46"/>
      <c r="C1183" s="47"/>
      <c r="D1183" s="48"/>
      <c r="F1183" s="405">
        <v>41558</v>
      </c>
      <c r="G1183" s="244" t="s">
        <v>3627</v>
      </c>
      <c r="H1183" s="245">
        <v>146</v>
      </c>
      <c r="I1183" s="267" t="s">
        <v>2493</v>
      </c>
      <c r="J1183" s="1" t="s">
        <v>3625</v>
      </c>
    </row>
    <row r="1184" spans="2:10" ht="45" hidden="1" outlineLevel="1">
      <c r="B1184" s="46"/>
      <c r="C1184" s="47"/>
      <c r="D1184" s="48"/>
      <c r="F1184" s="405">
        <v>41558</v>
      </c>
      <c r="G1184" s="423" t="s">
        <v>3628</v>
      </c>
      <c r="H1184" s="424">
        <v>3000</v>
      </c>
      <c r="I1184" s="267" t="s">
        <v>3287</v>
      </c>
    </row>
    <row r="1185" spans="2:10" ht="45" hidden="1" outlineLevel="1">
      <c r="B1185" s="46"/>
      <c r="C1185" s="47"/>
      <c r="D1185" s="48"/>
      <c r="F1185" s="405">
        <v>41561</v>
      </c>
      <c r="G1185" s="423" t="s">
        <v>3629</v>
      </c>
      <c r="H1185" s="424">
        <v>2000</v>
      </c>
      <c r="I1185" s="267" t="s">
        <v>3287</v>
      </c>
    </row>
    <row r="1186" spans="2:10" ht="45" hidden="1" outlineLevel="1">
      <c r="B1186" s="46"/>
      <c r="C1186" s="47"/>
      <c r="D1186" s="48"/>
      <c r="F1186" s="330">
        <v>41562</v>
      </c>
      <c r="G1186" s="47" t="s">
        <v>3639</v>
      </c>
      <c r="H1186" s="48">
        <v>1000</v>
      </c>
      <c r="I1186" s="267" t="s">
        <v>3287</v>
      </c>
    </row>
    <row r="1187" spans="2:10" ht="45" hidden="1" outlineLevel="1">
      <c r="B1187" s="46"/>
      <c r="C1187" s="47"/>
      <c r="D1187" s="48"/>
      <c r="F1187" s="330">
        <v>41563</v>
      </c>
      <c r="G1187" s="282" t="s">
        <v>3642</v>
      </c>
      <c r="H1187" s="283">
        <v>2900</v>
      </c>
      <c r="I1187" s="267" t="s">
        <v>3287</v>
      </c>
    </row>
    <row r="1188" spans="2:10" ht="45" hidden="1" outlineLevel="1">
      <c r="B1188" s="46"/>
      <c r="C1188" s="47"/>
      <c r="D1188" s="48"/>
      <c r="F1188" s="330">
        <v>41566</v>
      </c>
      <c r="G1188" s="282" t="s">
        <v>3649</v>
      </c>
      <c r="H1188" s="283">
        <v>2000</v>
      </c>
      <c r="I1188" s="267" t="s">
        <v>3287</v>
      </c>
    </row>
    <row r="1189" spans="2:10" ht="45" hidden="1" outlineLevel="1">
      <c r="B1189" s="46"/>
      <c r="C1189" s="47"/>
      <c r="D1189" s="48"/>
      <c r="F1189" s="330">
        <v>41568</v>
      </c>
      <c r="G1189" s="282" t="s">
        <v>3650</v>
      </c>
      <c r="H1189" s="283">
        <v>2000</v>
      </c>
      <c r="I1189" s="267" t="s">
        <v>3287</v>
      </c>
    </row>
    <row r="1190" spans="2:10" hidden="1" outlineLevel="1">
      <c r="B1190" s="46"/>
      <c r="C1190" s="47"/>
      <c r="D1190" s="48"/>
      <c r="F1190" s="330">
        <v>41571</v>
      </c>
      <c r="G1190" s="282" t="s">
        <v>2993</v>
      </c>
      <c r="H1190" s="283">
        <v>111.04</v>
      </c>
      <c r="I1190" s="267" t="s">
        <v>3584</v>
      </c>
    </row>
    <row r="1191" spans="2:10" ht="45" hidden="1" outlineLevel="1">
      <c r="B1191" s="46"/>
      <c r="C1191" s="47"/>
      <c r="D1191" s="48"/>
      <c r="F1191" s="330">
        <v>41572</v>
      </c>
      <c r="G1191" s="223" t="s">
        <v>3674</v>
      </c>
      <c r="H1191" s="175">
        <v>2000</v>
      </c>
      <c r="I1191" s="267" t="s">
        <v>3287</v>
      </c>
    </row>
    <row r="1192" spans="2:10" ht="45" hidden="1" outlineLevel="1">
      <c r="B1192" s="46"/>
      <c r="C1192" s="47"/>
      <c r="D1192" s="48"/>
      <c r="F1192" s="330">
        <v>41573</v>
      </c>
      <c r="G1192" s="223" t="s">
        <v>3679</v>
      </c>
      <c r="H1192" s="175">
        <v>10000</v>
      </c>
      <c r="I1192" s="267" t="s">
        <v>3287</v>
      </c>
    </row>
    <row r="1193" spans="2:10" ht="45" hidden="1" outlineLevel="1">
      <c r="B1193" s="46"/>
      <c r="C1193" s="47"/>
      <c r="D1193" s="48"/>
      <c r="F1193" s="330">
        <v>41575</v>
      </c>
      <c r="G1193" s="223" t="s">
        <v>3680</v>
      </c>
      <c r="H1193" s="175">
        <v>1000</v>
      </c>
      <c r="I1193" s="267" t="s">
        <v>3287</v>
      </c>
    </row>
    <row r="1194" spans="2:10" ht="45" hidden="1" outlineLevel="1">
      <c r="B1194" s="46"/>
      <c r="C1194" s="47"/>
      <c r="D1194" s="48"/>
      <c r="F1194" s="330">
        <v>41575</v>
      </c>
      <c r="G1194" s="376" t="s">
        <v>3684</v>
      </c>
      <c r="H1194" s="175">
        <v>1000</v>
      </c>
      <c r="I1194" s="267" t="s">
        <v>3287</v>
      </c>
    </row>
    <row r="1195" spans="2:10" ht="45" hidden="1" outlineLevel="1">
      <c r="B1195" s="46"/>
      <c r="C1195" s="47"/>
      <c r="D1195" s="48"/>
      <c r="F1195" s="330">
        <v>41577</v>
      </c>
      <c r="G1195" s="376" t="s">
        <v>3689</v>
      </c>
      <c r="H1195" s="326">
        <v>7500</v>
      </c>
      <c r="I1195" s="267" t="s">
        <v>3287</v>
      </c>
    </row>
    <row r="1196" spans="2:10" ht="45" hidden="1" outlineLevel="1">
      <c r="B1196" s="46"/>
      <c r="C1196" s="47"/>
      <c r="D1196" s="48"/>
      <c r="F1196" s="330">
        <v>41577</v>
      </c>
      <c r="G1196" s="244" t="s">
        <v>3690</v>
      </c>
      <c r="H1196" s="245">
        <v>1000</v>
      </c>
      <c r="I1196" s="267" t="s">
        <v>3287</v>
      </c>
    </row>
    <row r="1197" spans="2:10" hidden="1" outlineLevel="1">
      <c r="B1197" s="46"/>
      <c r="C1197" s="47"/>
      <c r="D1197" s="48"/>
      <c r="E1197" s="506" t="s">
        <v>3701</v>
      </c>
      <c r="F1197" s="495">
        <v>41578</v>
      </c>
      <c r="G1197" s="507" t="s">
        <v>3695</v>
      </c>
      <c r="H1197" s="429">
        <v>11000</v>
      </c>
      <c r="I1197" s="506" t="s">
        <v>3584</v>
      </c>
    </row>
    <row r="1198" spans="2:10" hidden="1" outlineLevel="1">
      <c r="B1198" s="46"/>
      <c r="C1198" s="47"/>
      <c r="D1198" s="48"/>
      <c r="E1198" s="506" t="s">
        <v>3701</v>
      </c>
      <c r="F1198" s="495">
        <v>41578</v>
      </c>
      <c r="G1198" s="507" t="s">
        <v>3696</v>
      </c>
      <c r="H1198" s="429">
        <v>7500</v>
      </c>
      <c r="I1198" s="506" t="s">
        <v>3702</v>
      </c>
    </row>
    <row r="1199" spans="2:10" ht="45" hidden="1" outlineLevel="1">
      <c r="B1199" s="46"/>
      <c r="C1199" s="47"/>
      <c r="D1199" s="48"/>
      <c r="E1199" s="514" t="s">
        <v>3701</v>
      </c>
      <c r="F1199" s="492">
        <v>41578</v>
      </c>
      <c r="G1199" s="493" t="s">
        <v>3697</v>
      </c>
      <c r="H1199" s="494">
        <v>9000</v>
      </c>
      <c r="I1199" s="514" t="s">
        <v>3022</v>
      </c>
      <c r="J1199" s="1" t="s">
        <v>3183</v>
      </c>
    </row>
    <row r="1200" spans="2:10" ht="45" hidden="1" outlineLevel="1">
      <c r="B1200" s="46"/>
      <c r="C1200" s="47"/>
      <c r="D1200" s="48"/>
      <c r="E1200" s="511" t="s">
        <v>3701</v>
      </c>
      <c r="F1200" s="512">
        <v>41578</v>
      </c>
      <c r="G1200" s="254" t="s">
        <v>3698</v>
      </c>
      <c r="H1200" s="255">
        <v>25000</v>
      </c>
      <c r="I1200" s="511" t="s">
        <v>2914</v>
      </c>
      <c r="J1200" s="1" t="s">
        <v>3184</v>
      </c>
    </row>
    <row r="1201" spans="2:10" ht="30" hidden="1" outlineLevel="1">
      <c r="B1201" s="46"/>
      <c r="C1201" s="47"/>
      <c r="D1201" s="48"/>
      <c r="E1201" s="514" t="s">
        <v>3701</v>
      </c>
      <c r="F1201" s="492">
        <v>41578</v>
      </c>
      <c r="G1201" s="493" t="s">
        <v>3699</v>
      </c>
      <c r="H1201" s="494">
        <v>500</v>
      </c>
      <c r="I1201" s="514" t="s">
        <v>3402</v>
      </c>
      <c r="J1201" s="1" t="s">
        <v>3403</v>
      </c>
    </row>
    <row r="1202" spans="2:10" ht="30" hidden="1" outlineLevel="1">
      <c r="B1202" s="46"/>
      <c r="C1202" s="47"/>
      <c r="D1202" s="48"/>
      <c r="E1202" s="506" t="s">
        <v>3701</v>
      </c>
      <c r="F1202" s="495">
        <v>41578</v>
      </c>
      <c r="G1202" s="507" t="s">
        <v>3700</v>
      </c>
      <c r="H1202" s="429">
        <v>11000</v>
      </c>
      <c r="I1202" s="508" t="s">
        <v>3178</v>
      </c>
      <c r="J1202" s="1" t="s">
        <v>3182</v>
      </c>
    </row>
    <row r="1203" spans="2:10" ht="30" hidden="1" outlineLevel="1">
      <c r="B1203" s="46"/>
      <c r="C1203" s="47"/>
      <c r="D1203" s="48"/>
      <c r="E1203" s="511" t="s">
        <v>3701</v>
      </c>
      <c r="F1203" s="512">
        <v>41578</v>
      </c>
      <c r="G1203" s="254" t="s">
        <v>3704</v>
      </c>
      <c r="H1203" s="513">
        <v>1552</v>
      </c>
      <c r="I1203" s="511" t="s">
        <v>3703</v>
      </c>
      <c r="J1203" s="1" t="s">
        <v>3182</v>
      </c>
    </row>
    <row r="1204" spans="2:10" ht="45" hidden="1" outlineLevel="1">
      <c r="B1204" s="46"/>
      <c r="C1204" s="47"/>
      <c r="D1204" s="48"/>
      <c r="F1204" s="495">
        <v>41578</v>
      </c>
      <c r="G1204" s="499" t="s">
        <v>3715</v>
      </c>
      <c r="H1204" s="498">
        <v>1300</v>
      </c>
      <c r="I1204" s="267" t="s">
        <v>3287</v>
      </c>
    </row>
    <row r="1205" spans="2:10" hidden="1" outlineLevel="1">
      <c r="B1205" s="46"/>
      <c r="C1205" s="47"/>
      <c r="D1205" s="48"/>
      <c r="F1205" s="285"/>
      <c r="G1205" s="318"/>
      <c r="H1205" s="279"/>
    </row>
    <row r="1206" spans="2:10" hidden="1" outlineLevel="1">
      <c r="B1206" s="46"/>
      <c r="C1206" s="47"/>
      <c r="D1206" s="48"/>
      <c r="F1206" s="285"/>
      <c r="G1206" s="318"/>
      <c r="H1206" s="48"/>
    </row>
    <row r="1207" spans="2:10" hidden="1" outlineLevel="1">
      <c r="B1207" s="46"/>
      <c r="C1207" s="47"/>
      <c r="D1207" s="48"/>
      <c r="F1207" s="285"/>
      <c r="G1207" s="318"/>
      <c r="H1207" s="48"/>
    </row>
    <row r="1208" spans="2:10" hidden="1" outlineLevel="1">
      <c r="B1208" s="50"/>
      <c r="C1208" s="50" t="s">
        <v>195</v>
      </c>
      <c r="D1208" s="48">
        <f>SUM(D1172:D1196)</f>
        <v>192956</v>
      </c>
      <c r="E1208" s="18"/>
      <c r="F1208" s="319"/>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26"/>
      <c r="I1210" s="2"/>
    </row>
    <row r="1211" spans="2:10" collapsed="1"/>
    <row r="1212" spans="2:10" ht="15.75">
      <c r="B1212" s="2480" t="s">
        <v>3711</v>
      </c>
      <c r="C1212" s="2480"/>
      <c r="D1212" s="2480"/>
      <c r="E1212" s="2480"/>
      <c r="F1212" s="2480"/>
      <c r="G1212" s="2480"/>
      <c r="H1212" s="2480"/>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58">
        <v>41579</v>
      </c>
      <c r="C1215" s="259" t="s">
        <v>1039</v>
      </c>
      <c r="D1215" s="260">
        <v>24060.74</v>
      </c>
      <c r="E1215" s="18"/>
      <c r="F1215" s="330">
        <v>41579</v>
      </c>
      <c r="G1215" s="244" t="s">
        <v>3717</v>
      </c>
      <c r="H1215" s="241">
        <v>1000</v>
      </c>
      <c r="I1215" s="267" t="s">
        <v>3287</v>
      </c>
    </row>
    <row r="1216" spans="2:10" ht="45" hidden="1" outlineLevel="1">
      <c r="B1216" s="330">
        <v>41579</v>
      </c>
      <c r="C1216" s="47" t="s">
        <v>3716</v>
      </c>
      <c r="D1216" s="48">
        <v>11000</v>
      </c>
      <c r="F1216" s="330">
        <v>41582</v>
      </c>
      <c r="G1216" s="244" t="s">
        <v>3718</v>
      </c>
      <c r="H1216" s="241">
        <v>1000</v>
      </c>
      <c r="I1216" s="477" t="s">
        <v>45</v>
      </c>
    </row>
    <row r="1217" spans="2:10" ht="45" hidden="1" outlineLevel="1">
      <c r="B1217" s="459">
        <v>41596</v>
      </c>
      <c r="C1217" s="244" t="s">
        <v>3755</v>
      </c>
      <c r="D1217" s="245">
        <v>1565</v>
      </c>
      <c r="F1217" s="330">
        <v>41585</v>
      </c>
      <c r="G1217" s="372" t="s">
        <v>3719</v>
      </c>
      <c r="H1217" s="245">
        <v>1000</v>
      </c>
      <c r="I1217" s="267" t="s">
        <v>3287</v>
      </c>
    </row>
    <row r="1218" spans="2:10" ht="45" hidden="1" outlineLevel="1">
      <c r="B1218" s="459">
        <v>41596</v>
      </c>
      <c r="C1218" s="47" t="s">
        <v>3760</v>
      </c>
      <c r="D1218" s="48">
        <v>31</v>
      </c>
      <c r="F1218" s="330">
        <v>41586</v>
      </c>
      <c r="G1218" s="372" t="s">
        <v>3720</v>
      </c>
      <c r="H1218" s="245">
        <v>5000</v>
      </c>
      <c r="I1218" s="267" t="s">
        <v>3287</v>
      </c>
    </row>
    <row r="1219" spans="2:10" ht="45" hidden="1" outlineLevel="1">
      <c r="B1219" s="459">
        <v>41603</v>
      </c>
      <c r="C1219" s="223" t="s">
        <v>3777</v>
      </c>
      <c r="D1219" s="175">
        <v>500</v>
      </c>
      <c r="F1219" s="330">
        <v>41590</v>
      </c>
      <c r="G1219" s="372" t="s">
        <v>3742</v>
      </c>
      <c r="H1219" s="245">
        <v>2000</v>
      </c>
      <c r="I1219" s="267" t="s">
        <v>3287</v>
      </c>
    </row>
    <row r="1220" spans="2:10" ht="45" hidden="1" outlineLevel="1">
      <c r="B1220" s="459">
        <v>41607</v>
      </c>
      <c r="C1220" s="223" t="s">
        <v>3798</v>
      </c>
      <c r="D1220" s="175">
        <v>77560</v>
      </c>
      <c r="E1220" s="2"/>
      <c r="F1220" s="459">
        <v>41591</v>
      </c>
      <c r="G1220" s="371" t="s">
        <v>3745</v>
      </c>
      <c r="H1220" s="175">
        <v>3600</v>
      </c>
      <c r="I1220" s="236" t="s">
        <v>3180</v>
      </c>
      <c r="J1220" s="1" t="s">
        <v>3181</v>
      </c>
    </row>
    <row r="1221" spans="2:10" ht="30" hidden="1" outlineLevel="1">
      <c r="B1221" s="330"/>
      <c r="C1221" s="47"/>
      <c r="D1221" s="48"/>
      <c r="F1221" s="459">
        <v>41591</v>
      </c>
      <c r="G1221" s="223" t="s">
        <v>3746</v>
      </c>
      <c r="H1221" s="175">
        <v>556</v>
      </c>
      <c r="I1221" s="236" t="s">
        <v>2493</v>
      </c>
      <c r="J1221" s="1" t="s">
        <v>3625</v>
      </c>
    </row>
    <row r="1222" spans="2:10" ht="45" hidden="1" outlineLevel="1">
      <c r="B1222" s="269"/>
      <c r="C1222" s="47"/>
      <c r="D1222" s="48"/>
      <c r="F1222" s="459">
        <v>41596</v>
      </c>
      <c r="G1222" s="244" t="s">
        <v>3758</v>
      </c>
      <c r="H1222" s="245">
        <v>2500</v>
      </c>
      <c r="I1222" s="267" t="s">
        <v>3287</v>
      </c>
    </row>
    <row r="1223" spans="2:10" ht="45" hidden="1" outlineLevel="1">
      <c r="B1223" s="269"/>
      <c r="C1223" s="47"/>
      <c r="D1223" s="48"/>
      <c r="E1223" s="18"/>
      <c r="F1223" s="459">
        <v>41601</v>
      </c>
      <c r="G1223" s="223" t="s">
        <v>3768</v>
      </c>
      <c r="H1223" s="283">
        <v>3000</v>
      </c>
      <c r="I1223" s="236" t="s">
        <v>3287</v>
      </c>
    </row>
    <row r="1224" spans="2:10" ht="30" hidden="1" outlineLevel="1">
      <c r="B1224" s="46"/>
      <c r="C1224" s="47"/>
      <c r="D1224" s="48"/>
      <c r="F1224" s="459">
        <v>41603</v>
      </c>
      <c r="G1224" s="223" t="s">
        <v>3778</v>
      </c>
      <c r="H1224" s="283">
        <v>111</v>
      </c>
      <c r="I1224" s="511" t="s">
        <v>3703</v>
      </c>
      <c r="J1224" s="1" t="s">
        <v>3182</v>
      </c>
    </row>
    <row r="1225" spans="2:10" hidden="1" outlineLevel="1">
      <c r="B1225" s="46"/>
      <c r="C1225" s="47"/>
      <c r="D1225" s="48"/>
      <c r="F1225" s="460">
        <v>41603</v>
      </c>
      <c r="G1225" s="244" t="s">
        <v>2993</v>
      </c>
      <c r="H1225" s="424">
        <v>278.91000000000003</v>
      </c>
      <c r="I1225" s="267" t="s">
        <v>3584</v>
      </c>
    </row>
    <row r="1226" spans="2:10" ht="45" hidden="1" outlineLevel="1">
      <c r="B1226" s="46"/>
      <c r="C1226" s="47"/>
      <c r="D1226" s="48"/>
      <c r="F1226" s="459">
        <v>41605</v>
      </c>
      <c r="G1226" s="282" t="s">
        <v>3782</v>
      </c>
      <c r="H1226" s="283">
        <v>1000</v>
      </c>
      <c r="I1226" s="236" t="s">
        <v>3287</v>
      </c>
    </row>
    <row r="1227" spans="2:10" ht="45" hidden="1" outlineLevel="1">
      <c r="B1227" s="46"/>
      <c r="C1227" s="47"/>
      <c r="D1227" s="48"/>
      <c r="F1227" s="459">
        <v>41607</v>
      </c>
      <c r="G1227" s="423" t="s">
        <v>3788</v>
      </c>
      <c r="H1227" s="283">
        <v>1000</v>
      </c>
      <c r="I1227" s="236" t="s">
        <v>3287</v>
      </c>
    </row>
    <row r="1228" spans="2:10" ht="30" hidden="1" outlineLevel="1">
      <c r="B1228" s="46"/>
      <c r="C1228" s="47"/>
      <c r="D1228" s="48"/>
      <c r="F1228" s="459">
        <v>41607</v>
      </c>
      <c r="G1228" s="282" t="s">
        <v>3789</v>
      </c>
      <c r="H1228" s="283">
        <v>1230</v>
      </c>
      <c r="I1228" s="236" t="s">
        <v>3703</v>
      </c>
      <c r="J1228" s="1" t="s">
        <v>3182</v>
      </c>
    </row>
    <row r="1229" spans="2:10" hidden="1" outlineLevel="1">
      <c r="B1229" s="46"/>
      <c r="C1229" s="47"/>
      <c r="D1229" s="48"/>
      <c r="F1229" s="459">
        <v>41607</v>
      </c>
      <c r="G1229" s="282" t="s">
        <v>2993</v>
      </c>
      <c r="H1229" s="283">
        <v>8000</v>
      </c>
      <c r="I1229" s="236" t="s">
        <v>3584</v>
      </c>
    </row>
    <row r="1230" spans="2:10" ht="30" hidden="1" outlineLevel="1">
      <c r="B1230" s="46"/>
      <c r="C1230" s="47"/>
      <c r="D1230" s="48"/>
      <c r="F1230" s="459">
        <v>41607</v>
      </c>
      <c r="G1230" s="282" t="s">
        <v>3792</v>
      </c>
      <c r="H1230" s="283">
        <v>5880</v>
      </c>
      <c r="I1230" s="236" t="s">
        <v>3793</v>
      </c>
      <c r="J1230" s="1" t="s">
        <v>3182</v>
      </c>
    </row>
    <row r="1231" spans="2:10" ht="30" hidden="1" outlineLevel="1">
      <c r="B1231" s="46"/>
      <c r="C1231" s="47"/>
      <c r="D1231" s="48"/>
      <c r="F1231" s="459">
        <v>41607</v>
      </c>
      <c r="G1231" s="282" t="s">
        <v>3801</v>
      </c>
      <c r="H1231" s="283">
        <v>25000</v>
      </c>
      <c r="I1231" s="236" t="s">
        <v>2914</v>
      </c>
      <c r="J1231" s="1" t="s">
        <v>3184</v>
      </c>
    </row>
    <row r="1232" spans="2:10" ht="30" hidden="1" outlineLevel="1">
      <c r="B1232" s="46"/>
      <c r="C1232" s="47"/>
      <c r="D1232" s="48"/>
      <c r="F1232" s="321">
        <v>41607</v>
      </c>
      <c r="G1232" s="329" t="s">
        <v>3802</v>
      </c>
      <c r="H1232" s="324">
        <v>9000</v>
      </c>
      <c r="I1232" s="514" t="s">
        <v>3022</v>
      </c>
      <c r="J1232" s="1" t="s">
        <v>3183</v>
      </c>
    </row>
    <row r="1233" spans="2:10" ht="30" hidden="1" outlineLevel="1">
      <c r="B1233" s="46"/>
      <c r="C1233" s="47"/>
      <c r="D1233" s="48"/>
      <c r="F1233" s="459">
        <v>41607</v>
      </c>
      <c r="G1233" s="282" t="s">
        <v>3803</v>
      </c>
      <c r="H1233" s="283">
        <v>11000</v>
      </c>
      <c r="I1233" s="70" t="s">
        <v>3178</v>
      </c>
      <c r="J1233" s="1" t="s">
        <v>3182</v>
      </c>
    </row>
    <row r="1234" spans="2:10" ht="30" hidden="1" outlineLevel="1">
      <c r="B1234" s="46"/>
      <c r="C1234" s="47"/>
      <c r="D1234" s="48"/>
      <c r="F1234" s="459">
        <v>41607</v>
      </c>
      <c r="G1234" s="223" t="s">
        <v>3804</v>
      </c>
      <c r="H1234" s="175">
        <v>500</v>
      </c>
      <c r="I1234" s="236" t="s">
        <v>3402</v>
      </c>
      <c r="J1234" s="1" t="s">
        <v>3403</v>
      </c>
    </row>
    <row r="1235" spans="2:10" hidden="1" outlineLevel="1">
      <c r="B1235" s="46"/>
      <c r="C1235" s="47"/>
      <c r="D1235" s="48"/>
      <c r="F1235" s="330"/>
      <c r="G1235" s="223"/>
      <c r="H1235" s="175"/>
      <c r="I1235" s="267"/>
    </row>
    <row r="1236" spans="2:10" hidden="1" outlineLevel="1">
      <c r="B1236" s="46"/>
      <c r="C1236" s="47"/>
      <c r="D1236" s="48"/>
      <c r="F1236" s="330"/>
      <c r="G1236" s="223"/>
      <c r="H1236" s="175"/>
      <c r="I1236" s="267"/>
    </row>
    <row r="1237" spans="2:10" hidden="1" outlineLevel="1">
      <c r="B1237" s="46"/>
      <c r="C1237" s="47"/>
      <c r="D1237" s="48"/>
      <c r="F1237" s="330"/>
      <c r="G1237" s="376"/>
      <c r="H1237" s="175"/>
      <c r="I1237" s="267"/>
    </row>
    <row r="1238" spans="2:10" hidden="1" outlineLevel="1">
      <c r="B1238" s="46"/>
      <c r="C1238" s="47"/>
      <c r="D1238" s="48"/>
      <c r="F1238" s="330"/>
      <c r="G1238" s="376"/>
      <c r="H1238" s="326"/>
      <c r="I1238" s="267"/>
    </row>
    <row r="1239" spans="2:10" hidden="1" outlineLevel="1">
      <c r="B1239" s="46"/>
      <c r="C1239" s="47"/>
      <c r="D1239" s="48"/>
      <c r="F1239" s="330"/>
      <c r="G1239" s="244"/>
      <c r="H1239" s="245"/>
      <c r="I1239" s="267"/>
    </row>
    <row r="1240" spans="2:10" hidden="1" outlineLevel="1">
      <c r="B1240" s="46"/>
      <c r="C1240" s="47"/>
      <c r="D1240" s="48"/>
      <c r="E1240" s="487"/>
      <c r="F1240" s="488"/>
      <c r="G1240" s="489"/>
      <c r="H1240" s="490"/>
      <c r="I1240" s="487"/>
    </row>
    <row r="1241" spans="2:10" hidden="1" outlineLevel="1">
      <c r="B1241" s="46"/>
      <c r="C1241" s="47"/>
      <c r="D1241" s="48"/>
      <c r="E1241" s="487"/>
      <c r="F1241" s="492"/>
      <c r="G1241" s="493"/>
      <c r="H1241" s="494"/>
      <c r="I1241" s="487"/>
    </row>
    <row r="1242" spans="2:10" hidden="1" outlineLevel="1">
      <c r="B1242" s="46"/>
      <c r="C1242" s="47"/>
      <c r="D1242" s="48"/>
      <c r="E1242" s="487"/>
      <c r="F1242" s="492"/>
      <c r="G1242" s="493"/>
      <c r="H1242" s="494"/>
      <c r="I1242" s="487"/>
    </row>
    <row r="1243" spans="2:10" hidden="1" outlineLevel="1">
      <c r="B1243" s="46"/>
      <c r="C1243" s="47"/>
      <c r="D1243" s="48"/>
      <c r="E1243" s="487"/>
      <c r="F1243" s="488"/>
      <c r="G1243" s="489"/>
      <c r="H1243" s="490"/>
      <c r="I1243" s="487"/>
    </row>
    <row r="1244" spans="2:10" hidden="1" outlineLevel="1">
      <c r="B1244" s="46"/>
      <c r="C1244" s="47"/>
      <c r="D1244" s="48"/>
      <c r="E1244" s="487"/>
      <c r="F1244" s="492"/>
      <c r="G1244" s="493"/>
      <c r="H1244" s="494"/>
      <c r="I1244" s="487"/>
    </row>
    <row r="1245" spans="2:10" hidden="1" outlineLevel="1">
      <c r="B1245" s="46"/>
      <c r="C1245" s="47"/>
      <c r="D1245" s="48"/>
      <c r="E1245" s="487"/>
      <c r="F1245" s="488"/>
      <c r="G1245" s="489"/>
      <c r="H1245" s="490"/>
      <c r="I1245" s="491"/>
    </row>
    <row r="1246" spans="2:10" hidden="1" outlineLevel="1">
      <c r="B1246" s="46"/>
      <c r="C1246" s="47"/>
      <c r="D1246" s="48"/>
      <c r="E1246" s="487"/>
      <c r="F1246" s="488"/>
      <c r="G1246" s="489"/>
      <c r="H1246" s="490"/>
      <c r="I1246" s="487"/>
    </row>
    <row r="1247" spans="2:10" hidden="1" outlineLevel="1">
      <c r="B1247" s="46"/>
      <c r="C1247" s="47"/>
      <c r="D1247" s="48"/>
      <c r="F1247" s="285"/>
      <c r="G1247" s="47"/>
      <c r="H1247" s="48"/>
    </row>
    <row r="1248" spans="2:10" hidden="1" outlineLevel="1">
      <c r="B1248" s="46"/>
      <c r="C1248" s="47"/>
      <c r="D1248" s="48"/>
      <c r="F1248" s="285"/>
      <c r="G1248" s="318"/>
      <c r="H1248" s="48"/>
    </row>
    <row r="1249" spans="2:10" hidden="1" outlineLevel="1">
      <c r="B1249" s="46"/>
      <c r="C1249" s="47"/>
      <c r="D1249" s="48"/>
      <c r="F1249" s="285"/>
      <c r="G1249" s="318"/>
      <c r="H1249" s="48"/>
    </row>
    <row r="1250" spans="2:10" hidden="1" outlineLevel="1">
      <c r="B1250" s="46"/>
      <c r="C1250" s="47"/>
      <c r="D1250" s="48"/>
      <c r="F1250" s="285"/>
      <c r="G1250" s="318"/>
      <c r="H1250" s="48"/>
    </row>
    <row r="1251" spans="2:10" hidden="1" outlineLevel="1">
      <c r="B1251" s="50"/>
      <c r="C1251" s="50" t="s">
        <v>195</v>
      </c>
      <c r="D1251" s="48">
        <f>SUM(D1215:D1239)</f>
        <v>114716.74</v>
      </c>
      <c r="E1251" s="18"/>
      <c r="F1251" s="319"/>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26"/>
      <c r="I1253" s="2"/>
    </row>
    <row r="1254" spans="2:10" collapsed="1">
      <c r="D1254" s="13"/>
    </row>
    <row r="1255" spans="2:10" ht="15.75">
      <c r="B1255" s="2480" t="s">
        <v>3799</v>
      </c>
      <c r="C1255" s="2480"/>
      <c r="D1255" s="2480"/>
      <c r="E1255" s="2480"/>
      <c r="F1255" s="2480"/>
      <c r="G1255" s="2480"/>
      <c r="H1255" s="2480"/>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58">
        <v>41609</v>
      </c>
      <c r="C1258" s="259" t="s">
        <v>1039</v>
      </c>
      <c r="D1258" s="260">
        <v>32060.83</v>
      </c>
      <c r="E1258" s="18"/>
      <c r="F1258" s="330">
        <v>41610</v>
      </c>
      <c r="G1258" s="244" t="s">
        <v>3819</v>
      </c>
      <c r="H1258" s="48">
        <v>50000</v>
      </c>
      <c r="I1258" s="267"/>
    </row>
    <row r="1259" spans="2:10" ht="45" hidden="1" outlineLevel="1">
      <c r="B1259" s="330">
        <v>41610</v>
      </c>
      <c r="C1259" s="47" t="s">
        <v>3817</v>
      </c>
      <c r="D1259" s="48">
        <v>11245</v>
      </c>
      <c r="F1259" s="330">
        <v>41612</v>
      </c>
      <c r="G1259" s="244" t="s">
        <v>3821</v>
      </c>
      <c r="H1259" s="241">
        <v>1000</v>
      </c>
      <c r="I1259" s="477" t="s">
        <v>45</v>
      </c>
    </row>
    <row r="1260" spans="2:10" ht="45" hidden="1" outlineLevel="1">
      <c r="B1260" s="330">
        <v>41610</v>
      </c>
      <c r="C1260" s="244" t="s">
        <v>3818</v>
      </c>
      <c r="D1260" s="48">
        <v>50000</v>
      </c>
      <c r="F1260" s="459">
        <v>41612</v>
      </c>
      <c r="G1260" s="371" t="s">
        <v>3822</v>
      </c>
      <c r="H1260" s="175">
        <v>958</v>
      </c>
      <c r="I1260" s="236" t="s">
        <v>2493</v>
      </c>
      <c r="J1260" s="1" t="s">
        <v>3625</v>
      </c>
    </row>
    <row r="1261" spans="2:10" ht="45" hidden="1" outlineLevel="1">
      <c r="B1261" s="330">
        <v>41626</v>
      </c>
      <c r="C1261" s="223" t="s">
        <v>3856</v>
      </c>
      <c r="D1261" s="48">
        <v>1566</v>
      </c>
      <c r="F1261" s="459">
        <v>41612</v>
      </c>
      <c r="G1261" s="371" t="s">
        <v>3823</v>
      </c>
      <c r="H1261" s="175">
        <v>926</v>
      </c>
      <c r="I1261" s="236" t="s">
        <v>3703</v>
      </c>
      <c r="J1261" s="1" t="s">
        <v>3182</v>
      </c>
    </row>
    <row r="1262" spans="2:10" ht="45" hidden="1" outlineLevel="1">
      <c r="B1262" s="330">
        <v>41639</v>
      </c>
      <c r="C1262" s="223" t="s">
        <v>3911</v>
      </c>
      <c r="D1262" s="175">
        <v>77553</v>
      </c>
      <c r="F1262" s="321">
        <v>41612</v>
      </c>
      <c r="G1262" s="425" t="s">
        <v>3824</v>
      </c>
      <c r="H1262" s="214">
        <v>3720</v>
      </c>
      <c r="I1262" s="182" t="s">
        <v>3180</v>
      </c>
      <c r="J1262" s="1" t="s">
        <v>3181</v>
      </c>
    </row>
    <row r="1263" spans="2:10" ht="45" hidden="1" outlineLevel="1">
      <c r="B1263" s="459"/>
      <c r="C1263" s="223"/>
      <c r="D1263" s="175"/>
      <c r="E1263" s="2"/>
      <c r="F1263" s="459">
        <v>41612</v>
      </c>
      <c r="G1263" s="371" t="s">
        <v>3826</v>
      </c>
      <c r="H1263" s="175">
        <v>3700</v>
      </c>
      <c r="I1263" s="267" t="s">
        <v>3287</v>
      </c>
    </row>
    <row r="1264" spans="2:10" ht="45" hidden="1" outlineLevel="1">
      <c r="B1264" s="330"/>
      <c r="C1264" s="47"/>
      <c r="D1264" s="48"/>
      <c r="F1264" s="330">
        <v>41615</v>
      </c>
      <c r="G1264" s="372" t="s">
        <v>3843</v>
      </c>
      <c r="H1264" s="245">
        <v>3000</v>
      </c>
      <c r="I1264" s="236" t="s">
        <v>3287</v>
      </c>
    </row>
    <row r="1265" spans="2:10" ht="45" hidden="1" outlineLevel="1">
      <c r="B1265" s="269"/>
      <c r="C1265" s="47"/>
      <c r="D1265" s="48"/>
      <c r="F1265" s="330">
        <v>41622</v>
      </c>
      <c r="G1265" s="244" t="s">
        <v>3851</v>
      </c>
      <c r="H1265" s="245">
        <v>3000</v>
      </c>
      <c r="I1265" s="236" t="s">
        <v>3287</v>
      </c>
    </row>
    <row r="1266" spans="2:10" ht="45" hidden="1" outlineLevel="1">
      <c r="B1266" s="269"/>
      <c r="C1266" s="47"/>
      <c r="D1266" s="48"/>
      <c r="E1266" s="18"/>
      <c r="F1266" s="330">
        <v>41625</v>
      </c>
      <c r="G1266" s="223" t="s">
        <v>3854</v>
      </c>
      <c r="H1266" s="283">
        <v>4000</v>
      </c>
      <c r="I1266" s="236" t="s">
        <v>3287</v>
      </c>
    </row>
    <row r="1267" spans="2:10" ht="45" hidden="1" outlineLevel="1">
      <c r="B1267" s="46"/>
      <c r="C1267" s="47"/>
      <c r="D1267" s="48"/>
      <c r="F1267" s="330">
        <v>41628</v>
      </c>
      <c r="G1267" s="223" t="s">
        <v>3857</v>
      </c>
      <c r="H1267" s="283">
        <v>3000</v>
      </c>
      <c r="I1267" s="236" t="s">
        <v>3287</v>
      </c>
    </row>
    <row r="1268" spans="2:10" ht="45" hidden="1" outlineLevel="1">
      <c r="B1268" s="46"/>
      <c r="C1268" s="47"/>
      <c r="D1268" s="48"/>
      <c r="F1268" s="330">
        <v>41628</v>
      </c>
      <c r="G1268" s="244" t="s">
        <v>3858</v>
      </c>
      <c r="H1268" s="424">
        <v>500</v>
      </c>
      <c r="I1268" s="236" t="s">
        <v>3287</v>
      </c>
    </row>
    <row r="1269" spans="2:10" hidden="1" outlineLevel="1">
      <c r="B1269" s="46"/>
      <c r="C1269" s="47"/>
      <c r="D1269" s="48"/>
      <c r="F1269" s="575">
        <v>41631</v>
      </c>
      <c r="G1269" s="576" t="s">
        <v>3695</v>
      </c>
      <c r="H1269" s="577">
        <v>2500</v>
      </c>
      <c r="I1269" s="433" t="s">
        <v>3875</v>
      </c>
    </row>
    <row r="1270" spans="2:10" ht="45" hidden="1" outlineLevel="1">
      <c r="B1270" s="46"/>
      <c r="C1270" s="47"/>
      <c r="D1270" s="48"/>
      <c r="F1270" s="330">
        <v>41634</v>
      </c>
      <c r="G1270" s="282" t="s">
        <v>3883</v>
      </c>
      <c r="H1270" s="283">
        <v>1000</v>
      </c>
      <c r="I1270" s="236" t="s">
        <v>3287</v>
      </c>
    </row>
    <row r="1271" spans="2:10" ht="45" hidden="1" outlineLevel="1">
      <c r="B1271" s="46"/>
      <c r="C1271" s="47"/>
      <c r="D1271" s="48"/>
      <c r="F1271" s="330">
        <v>41635</v>
      </c>
      <c r="G1271" s="423" t="s">
        <v>3886</v>
      </c>
      <c r="H1271" s="424">
        <v>2500</v>
      </c>
      <c r="I1271" s="267" t="s">
        <v>3287</v>
      </c>
    </row>
    <row r="1272" spans="2:10" hidden="1" outlineLevel="1">
      <c r="B1272" s="46"/>
      <c r="C1272" s="47"/>
      <c r="D1272" s="48"/>
      <c r="F1272" s="575">
        <v>41635</v>
      </c>
      <c r="G1272" s="576" t="s">
        <v>2993</v>
      </c>
      <c r="H1272" s="577">
        <v>4518.43</v>
      </c>
      <c r="I1272" s="433" t="s">
        <v>3875</v>
      </c>
    </row>
    <row r="1273" spans="2:10" ht="45" hidden="1" outlineLevel="1">
      <c r="B1273" s="46"/>
      <c r="C1273" s="47"/>
      <c r="D1273" s="48"/>
      <c r="F1273" s="330">
        <v>41636</v>
      </c>
      <c r="G1273" s="423" t="s">
        <v>3890</v>
      </c>
      <c r="H1273" s="424">
        <v>2000</v>
      </c>
      <c r="I1273" s="267"/>
    </row>
    <row r="1274" spans="2:10" ht="30" hidden="1" outlineLevel="1">
      <c r="B1274" s="46"/>
      <c r="C1274" s="47"/>
      <c r="D1274" s="48"/>
      <c r="F1274" s="460">
        <v>41639</v>
      </c>
      <c r="G1274" s="423" t="s">
        <v>3910</v>
      </c>
      <c r="H1274" s="424">
        <v>8549</v>
      </c>
      <c r="I1274" s="236" t="s">
        <v>3793</v>
      </c>
      <c r="J1274" s="1" t="s">
        <v>3625</v>
      </c>
    </row>
    <row r="1275" spans="2:10" hidden="1" outlineLevel="1">
      <c r="B1275" s="46"/>
      <c r="C1275" s="47"/>
      <c r="D1275" s="48"/>
      <c r="F1275" s="285"/>
      <c r="G1275" s="318"/>
      <c r="H1275" s="48"/>
    </row>
    <row r="1276" spans="2:10" hidden="1" outlineLevel="1">
      <c r="B1276" s="50"/>
      <c r="C1276" s="50" t="s">
        <v>195</v>
      </c>
      <c r="D1276" s="48">
        <f>SUM(D1258:D1274)</f>
        <v>172424.83000000002</v>
      </c>
      <c r="E1276" s="18"/>
      <c r="F1276" s="319"/>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26"/>
      <c r="I1278" s="2"/>
    </row>
    <row r="1279" spans="2:10" collapsed="1">
      <c r="D1279" s="13"/>
    </row>
    <row r="1280" spans="2:10" ht="15.75">
      <c r="B1280" s="2480" t="s">
        <v>3912</v>
      </c>
      <c r="C1280" s="2480"/>
      <c r="D1280" s="2480"/>
      <c r="E1280" s="2480"/>
      <c r="F1280" s="2480"/>
      <c r="G1280" s="2480"/>
      <c r="H1280" s="2480"/>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58">
        <v>41640</v>
      </c>
      <c r="C1283" s="259" t="s">
        <v>1039</v>
      </c>
      <c r="D1283" s="260">
        <f>D1278</f>
        <v>77553.400000000023</v>
      </c>
      <c r="E1283" s="18"/>
      <c r="F1283" s="328">
        <v>41639</v>
      </c>
      <c r="G1283" s="221" t="s">
        <v>3914</v>
      </c>
      <c r="H1283" s="214">
        <v>9000</v>
      </c>
      <c r="I1283" s="182" t="s">
        <v>3022</v>
      </c>
      <c r="J1283" s="1" t="s">
        <v>3183</v>
      </c>
    </row>
    <row r="1284" spans="2:10" ht="45" hidden="1" outlineLevel="1">
      <c r="B1284" s="330">
        <v>41640</v>
      </c>
      <c r="C1284" s="47" t="s">
        <v>3925</v>
      </c>
      <c r="D1284" s="48">
        <v>11000</v>
      </c>
      <c r="F1284" s="594">
        <v>41639</v>
      </c>
      <c r="G1284" s="244" t="s">
        <v>3915</v>
      </c>
      <c r="H1284" s="245">
        <v>25000</v>
      </c>
      <c r="I1284" s="267" t="s">
        <v>2914</v>
      </c>
      <c r="J1284" s="1" t="s">
        <v>3184</v>
      </c>
    </row>
    <row r="1285" spans="2:10" ht="45" hidden="1" outlineLevel="1">
      <c r="B1285" s="330">
        <v>41654</v>
      </c>
      <c r="C1285" s="244" t="s">
        <v>3957</v>
      </c>
      <c r="D1285" s="48">
        <v>8409</v>
      </c>
      <c r="F1285" s="594">
        <v>41639</v>
      </c>
      <c r="G1285" s="244" t="s">
        <v>3916</v>
      </c>
      <c r="H1285" s="245">
        <v>11000</v>
      </c>
      <c r="I1285" s="404" t="s">
        <v>3178</v>
      </c>
      <c r="J1285" s="1" t="s">
        <v>3182</v>
      </c>
    </row>
    <row r="1286" spans="2:10" ht="30" hidden="1" outlineLevel="1">
      <c r="B1286" s="330"/>
      <c r="C1286" s="223"/>
      <c r="D1286" s="48"/>
      <c r="F1286" s="594">
        <v>41639</v>
      </c>
      <c r="G1286" s="244" t="s">
        <v>3917</v>
      </c>
      <c r="H1286" s="245">
        <v>451</v>
      </c>
      <c r="I1286" s="267" t="s">
        <v>3302</v>
      </c>
      <c r="J1286" s="1" t="s">
        <v>3184</v>
      </c>
    </row>
    <row r="1287" spans="2:10" ht="30" hidden="1" outlineLevel="1">
      <c r="B1287" s="330"/>
      <c r="C1287" s="223"/>
      <c r="D1287" s="175"/>
      <c r="F1287" s="594">
        <v>41641</v>
      </c>
      <c r="G1287" s="244" t="s">
        <v>3926</v>
      </c>
      <c r="H1287" s="245">
        <v>573</v>
      </c>
      <c r="I1287" s="267" t="s">
        <v>3302</v>
      </c>
      <c r="J1287" s="1" t="s">
        <v>3182</v>
      </c>
    </row>
    <row r="1288" spans="2:10" ht="30" hidden="1" outlineLevel="1">
      <c r="B1288" s="459"/>
      <c r="C1288" s="223"/>
      <c r="D1288" s="175"/>
      <c r="E1288" s="2"/>
      <c r="F1288" s="374">
        <v>41641</v>
      </c>
      <c r="G1288" s="223" t="s">
        <v>3927</v>
      </c>
      <c r="H1288" s="175">
        <v>351</v>
      </c>
      <c r="I1288" s="236" t="s">
        <v>3302</v>
      </c>
      <c r="J1288" s="1" t="s">
        <v>3184</v>
      </c>
    </row>
    <row r="1289" spans="2:10" ht="30" hidden="1" outlineLevel="1">
      <c r="B1289" s="330"/>
      <c r="C1289" s="47"/>
      <c r="D1289" s="48"/>
      <c r="F1289" s="594">
        <v>41641</v>
      </c>
      <c r="G1289" s="244" t="s">
        <v>3928</v>
      </c>
      <c r="H1289" s="245">
        <v>17537</v>
      </c>
      <c r="I1289" s="267" t="s">
        <v>3929</v>
      </c>
      <c r="J1289" s="1" t="s">
        <v>3930</v>
      </c>
    </row>
    <row r="1290" spans="2:10" ht="30" hidden="1" outlineLevel="1">
      <c r="B1290" s="269"/>
      <c r="C1290" s="47"/>
      <c r="D1290" s="48"/>
      <c r="F1290" s="328">
        <v>41641</v>
      </c>
      <c r="G1290" s="221" t="s">
        <v>3931</v>
      </c>
      <c r="H1290" s="214">
        <v>3800</v>
      </c>
      <c r="I1290" s="182" t="s">
        <v>3180</v>
      </c>
      <c r="J1290" s="1" t="s">
        <v>3181</v>
      </c>
    </row>
    <row r="1291" spans="2:10" hidden="1" outlineLevel="1">
      <c r="B1291" s="269"/>
      <c r="C1291" s="47"/>
      <c r="D1291" s="48"/>
      <c r="E1291" s="18"/>
      <c r="F1291" s="594">
        <v>41643</v>
      </c>
      <c r="G1291" s="244" t="s">
        <v>3939</v>
      </c>
      <c r="H1291" s="48">
        <v>1000</v>
      </c>
      <c r="I1291" s="236" t="s">
        <v>45</v>
      </c>
    </row>
    <row r="1292" spans="2:10" ht="45" hidden="1" outlineLevel="1">
      <c r="B1292" s="46"/>
      <c r="C1292" s="47"/>
      <c r="D1292" s="48"/>
      <c r="F1292" s="594">
        <v>41645</v>
      </c>
      <c r="G1292" s="371" t="s">
        <v>3948</v>
      </c>
      <c r="H1292" s="175">
        <v>800</v>
      </c>
      <c r="I1292" s="236" t="s">
        <v>3287</v>
      </c>
    </row>
    <row r="1293" spans="2:10" ht="45" hidden="1" outlineLevel="1">
      <c r="B1293" s="46"/>
      <c r="C1293" s="47"/>
      <c r="D1293" s="48"/>
      <c r="F1293" s="594">
        <v>41646</v>
      </c>
      <c r="G1293" s="244" t="s">
        <v>3949</v>
      </c>
      <c r="H1293" s="48">
        <v>1000</v>
      </c>
      <c r="I1293" s="236" t="s">
        <v>3287</v>
      </c>
    </row>
    <row r="1294" spans="2:10" ht="45" hidden="1" outlineLevel="1">
      <c r="B1294" s="46"/>
      <c r="C1294" s="47"/>
      <c r="D1294" s="48"/>
      <c r="F1294" s="594">
        <v>41649</v>
      </c>
      <c r="G1294" s="244" t="s">
        <v>3953</v>
      </c>
      <c r="H1294" s="48">
        <v>2000</v>
      </c>
      <c r="I1294" s="236" t="s">
        <v>3287</v>
      </c>
    </row>
    <row r="1295" spans="2:10" ht="45" hidden="1" outlineLevel="1">
      <c r="B1295" s="46"/>
      <c r="C1295" s="47"/>
      <c r="D1295" s="48"/>
      <c r="F1295" s="594">
        <v>41652</v>
      </c>
      <c r="G1295" s="244" t="s">
        <v>3954</v>
      </c>
      <c r="H1295" s="48">
        <v>2000</v>
      </c>
      <c r="I1295" s="236" t="s">
        <v>3287</v>
      </c>
    </row>
    <row r="1296" spans="2:10" ht="45" hidden="1" outlineLevel="1">
      <c r="B1296" s="46"/>
      <c r="C1296" s="47"/>
      <c r="D1296" s="48"/>
      <c r="F1296" s="594">
        <v>41655</v>
      </c>
      <c r="G1296" s="244" t="s">
        <v>3955</v>
      </c>
      <c r="H1296" s="48">
        <v>2000</v>
      </c>
      <c r="I1296" s="236" t="s">
        <v>3287</v>
      </c>
    </row>
    <row r="1297" spans="2:9" ht="45" hidden="1" outlineLevel="1">
      <c r="B1297" s="46"/>
      <c r="C1297" s="47"/>
      <c r="D1297" s="48"/>
      <c r="F1297" s="594">
        <v>41659</v>
      </c>
      <c r="G1297" s="244" t="s">
        <v>3956</v>
      </c>
      <c r="H1297" s="48">
        <v>2000</v>
      </c>
      <c r="I1297" s="236" t="s">
        <v>3287</v>
      </c>
    </row>
    <row r="1298" spans="2:9" ht="45" hidden="1" outlineLevel="1">
      <c r="B1298" s="46"/>
      <c r="C1298" s="47"/>
      <c r="D1298" s="48"/>
      <c r="F1298" s="594">
        <v>41660</v>
      </c>
      <c r="G1298" s="244" t="s">
        <v>3984</v>
      </c>
      <c r="H1298" s="48">
        <v>2000</v>
      </c>
      <c r="I1298" s="236" t="s">
        <v>3287</v>
      </c>
    </row>
    <row r="1299" spans="2:9" ht="45" hidden="1" outlineLevel="1">
      <c r="B1299" s="46"/>
      <c r="C1299" s="47"/>
      <c r="D1299" s="48"/>
      <c r="F1299" s="594">
        <v>41660</v>
      </c>
      <c r="G1299" s="244" t="s">
        <v>3985</v>
      </c>
      <c r="H1299" s="48">
        <v>3000</v>
      </c>
      <c r="I1299" s="236" t="s">
        <v>3287</v>
      </c>
    </row>
    <row r="1300" spans="2:9" ht="45" hidden="1" outlineLevel="1">
      <c r="B1300" s="46"/>
      <c r="C1300" s="47"/>
      <c r="D1300" s="48"/>
      <c r="F1300" s="594">
        <v>41660</v>
      </c>
      <c r="G1300" s="244" t="s">
        <v>3986</v>
      </c>
      <c r="H1300" s="48">
        <v>400</v>
      </c>
      <c r="I1300" s="236" t="s">
        <v>3287</v>
      </c>
    </row>
    <row r="1301" spans="2:9" ht="45" hidden="1" outlineLevel="1">
      <c r="B1301" s="46"/>
      <c r="C1301" s="47"/>
      <c r="D1301" s="48"/>
      <c r="F1301" s="594">
        <v>41662</v>
      </c>
      <c r="G1301" s="244" t="s">
        <v>3987</v>
      </c>
      <c r="H1301" s="48">
        <v>1000</v>
      </c>
      <c r="I1301" s="236" t="s">
        <v>3287</v>
      </c>
    </row>
    <row r="1302" spans="2:9" ht="45" hidden="1" outlineLevel="1">
      <c r="B1302" s="46"/>
      <c r="C1302" s="47"/>
      <c r="D1302" s="48"/>
      <c r="F1302" s="594">
        <v>41664</v>
      </c>
      <c r="G1302" s="244" t="s">
        <v>3989</v>
      </c>
      <c r="H1302" s="48">
        <v>2000</v>
      </c>
      <c r="I1302" s="236" t="s">
        <v>3287</v>
      </c>
    </row>
    <row r="1303" spans="2:9" ht="45" hidden="1" outlineLevel="1">
      <c r="B1303" s="46"/>
      <c r="C1303" s="47"/>
      <c r="D1303" s="48"/>
      <c r="F1303" s="594">
        <v>41667</v>
      </c>
      <c r="G1303" s="244" t="s">
        <v>3991</v>
      </c>
      <c r="H1303" s="48">
        <v>1000</v>
      </c>
      <c r="I1303" s="236" t="s">
        <v>3287</v>
      </c>
    </row>
    <row r="1304" spans="2:9" ht="45" hidden="1" outlineLevel="1">
      <c r="B1304" s="46"/>
      <c r="C1304" s="47"/>
      <c r="D1304" s="48"/>
      <c r="F1304" s="594">
        <v>41668</v>
      </c>
      <c r="G1304" s="244" t="s">
        <v>3992</v>
      </c>
      <c r="H1304" s="48">
        <v>1000</v>
      </c>
      <c r="I1304" s="236" t="s">
        <v>3287</v>
      </c>
    </row>
    <row r="1305" spans="2:9" hidden="1" outlineLevel="1">
      <c r="B1305" s="46"/>
      <c r="C1305" s="47"/>
      <c r="D1305" s="48"/>
      <c r="F1305" s="330"/>
      <c r="G1305" s="244"/>
      <c r="H1305" s="48"/>
      <c r="I1305" s="236"/>
    </row>
    <row r="1306" spans="2:9" hidden="1" outlineLevel="1">
      <c r="B1306" s="46"/>
      <c r="C1306" s="47"/>
      <c r="D1306" s="48"/>
      <c r="F1306" s="330"/>
      <c r="G1306" s="244"/>
      <c r="H1306" s="48"/>
    </row>
    <row r="1307" spans="2:9" hidden="1" outlineLevel="1">
      <c r="B1307" s="50"/>
      <c r="C1307" s="50" t="s">
        <v>195</v>
      </c>
      <c r="D1307" s="48">
        <f>SUM(D1283:D1305)</f>
        <v>96962.400000000023</v>
      </c>
      <c r="E1307" s="18"/>
      <c r="F1307" s="319"/>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26"/>
      <c r="I1309" s="2"/>
    </row>
    <row r="1310" spans="2:9" collapsed="1"/>
    <row r="1311" spans="2:9" ht="15.75">
      <c r="B1311" s="2480" t="s">
        <v>4009</v>
      </c>
      <c r="C1311" s="2480"/>
      <c r="D1311" s="2480"/>
      <c r="E1311" s="2480"/>
      <c r="F1311" s="2480"/>
      <c r="G1311" s="2480"/>
      <c r="H1311" s="2480"/>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58">
        <v>41671</v>
      </c>
      <c r="C1314" s="259" t="s">
        <v>1039</v>
      </c>
      <c r="D1314" s="260">
        <v>8050.4</v>
      </c>
      <c r="E1314" s="18"/>
      <c r="F1314" s="594">
        <v>41671</v>
      </c>
      <c r="G1314" s="244" t="s">
        <v>4013</v>
      </c>
      <c r="H1314" s="245">
        <v>2000</v>
      </c>
      <c r="I1314" s="236" t="s">
        <v>3287</v>
      </c>
    </row>
    <row r="1315" spans="2:10" ht="45" hidden="1" outlineLevel="1">
      <c r="B1315" s="330">
        <v>41670</v>
      </c>
      <c r="C1315" s="47" t="s">
        <v>4011</v>
      </c>
      <c r="D1315" s="48">
        <v>77197</v>
      </c>
      <c r="E1315" s="14"/>
      <c r="F1315" s="328">
        <v>41673</v>
      </c>
      <c r="G1315" s="221" t="s">
        <v>4016</v>
      </c>
      <c r="H1315" s="214">
        <v>9000</v>
      </c>
      <c r="I1315" s="182" t="s">
        <v>3022</v>
      </c>
      <c r="J1315" s="1" t="s">
        <v>3183</v>
      </c>
    </row>
    <row r="1316" spans="2:10" ht="45" hidden="1" outlineLevel="1">
      <c r="B1316" s="330">
        <v>41670</v>
      </c>
      <c r="C1316" s="244" t="s">
        <v>4012</v>
      </c>
      <c r="D1316" s="48">
        <v>12030</v>
      </c>
      <c r="F1316" s="374">
        <v>41673</v>
      </c>
      <c r="G1316" s="223" t="s">
        <v>4017</v>
      </c>
      <c r="H1316" s="175">
        <v>25000</v>
      </c>
      <c r="I1316" s="236" t="s">
        <v>2914</v>
      </c>
      <c r="J1316" s="1" t="s">
        <v>3184</v>
      </c>
    </row>
    <row r="1317" spans="2:10" ht="30" hidden="1" outlineLevel="1">
      <c r="B1317" s="374">
        <v>41674</v>
      </c>
      <c r="C1317" s="223" t="s">
        <v>4031</v>
      </c>
      <c r="D1317" s="48">
        <v>20</v>
      </c>
      <c r="F1317" s="374">
        <v>41673</v>
      </c>
      <c r="G1317" s="223" t="s">
        <v>4018</v>
      </c>
      <c r="H1317" s="175">
        <v>12030</v>
      </c>
      <c r="I1317" s="70" t="s">
        <v>3178</v>
      </c>
      <c r="J1317" s="1" t="s">
        <v>3182</v>
      </c>
    </row>
    <row r="1318" spans="2:10" ht="45" hidden="1" outlineLevel="1">
      <c r="B1318" s="594">
        <v>41688</v>
      </c>
      <c r="C1318" s="223" t="s">
        <v>4075</v>
      </c>
      <c r="D1318" s="175">
        <v>3068</v>
      </c>
      <c r="F1318" s="374">
        <v>41673</v>
      </c>
      <c r="G1318" s="223" t="s">
        <v>2993</v>
      </c>
      <c r="H1318" s="175">
        <v>19451.240000000002</v>
      </c>
      <c r="I1318" s="236" t="s">
        <v>3875</v>
      </c>
    </row>
    <row r="1319" spans="2:10" ht="45" hidden="1" outlineLevel="1">
      <c r="B1319" s="594">
        <v>41698</v>
      </c>
      <c r="C1319" s="223" t="s">
        <v>4111</v>
      </c>
      <c r="D1319" s="175">
        <v>75264</v>
      </c>
      <c r="F1319" s="594">
        <v>41674</v>
      </c>
      <c r="G1319" s="423" t="s">
        <v>4024</v>
      </c>
      <c r="H1319" s="424">
        <v>1000</v>
      </c>
      <c r="I1319" s="236" t="s">
        <v>45</v>
      </c>
      <c r="J1319" s="1" t="s">
        <v>3395</v>
      </c>
    </row>
    <row r="1320" spans="2:10" ht="45" hidden="1" outlineLevel="1">
      <c r="B1320" s="594">
        <v>41698</v>
      </c>
      <c r="C1320" s="47" t="s">
        <v>4113</v>
      </c>
      <c r="D1320" s="48">
        <v>2000</v>
      </c>
      <c r="F1320" s="374">
        <v>41674</v>
      </c>
      <c r="G1320" s="282" t="s">
        <v>4026</v>
      </c>
      <c r="H1320" s="326">
        <v>910</v>
      </c>
      <c r="I1320" s="236" t="s">
        <v>3302</v>
      </c>
      <c r="J1320" s="1" t="s">
        <v>3182</v>
      </c>
    </row>
    <row r="1321" spans="2:10" ht="30" hidden="1" outlineLevel="1">
      <c r="B1321" s="269"/>
      <c r="C1321" s="47"/>
      <c r="D1321" s="48"/>
      <c r="F1321" s="374">
        <v>41674</v>
      </c>
      <c r="G1321" s="282" t="s">
        <v>4027</v>
      </c>
      <c r="H1321" s="326">
        <v>405</v>
      </c>
      <c r="I1321" s="236" t="s">
        <v>3302</v>
      </c>
      <c r="J1321" s="1" t="s">
        <v>3184</v>
      </c>
    </row>
    <row r="1322" spans="2:10" ht="45" hidden="1" outlineLevel="1">
      <c r="B1322" s="269"/>
      <c r="C1322" s="47"/>
      <c r="D1322" s="48"/>
      <c r="E1322" s="18"/>
      <c r="F1322" s="594">
        <v>41674</v>
      </c>
      <c r="G1322" s="423" t="s">
        <v>4032</v>
      </c>
      <c r="H1322" s="434">
        <v>4000</v>
      </c>
      <c r="I1322" s="236" t="s">
        <v>3287</v>
      </c>
    </row>
    <row r="1323" spans="2:10" ht="30" hidden="1" outlineLevel="1">
      <c r="B1323" s="46"/>
      <c r="C1323" s="47"/>
      <c r="D1323" s="48"/>
      <c r="F1323" s="328">
        <v>41677</v>
      </c>
      <c r="G1323" s="329" t="s">
        <v>4038</v>
      </c>
      <c r="H1323" s="365">
        <v>3860</v>
      </c>
      <c r="I1323" s="182" t="s">
        <v>3180</v>
      </c>
      <c r="J1323" s="1" t="s">
        <v>3181</v>
      </c>
    </row>
    <row r="1324" spans="2:10" ht="45" hidden="1" outlineLevel="1">
      <c r="B1324" s="46"/>
      <c r="C1324" s="47"/>
      <c r="D1324" s="48"/>
      <c r="F1324" s="594">
        <v>41680</v>
      </c>
      <c r="G1324" s="423" t="s">
        <v>4040</v>
      </c>
      <c r="H1324" s="434">
        <v>1000</v>
      </c>
      <c r="I1324" s="236" t="s">
        <v>3287</v>
      </c>
    </row>
    <row r="1325" spans="2:10" ht="45" hidden="1" outlineLevel="1">
      <c r="B1325" s="46"/>
      <c r="C1325" s="47"/>
      <c r="D1325" s="48"/>
      <c r="F1325" s="594">
        <v>41681</v>
      </c>
      <c r="G1325" s="423" t="s">
        <v>4052</v>
      </c>
      <c r="H1325" s="434">
        <v>7600</v>
      </c>
      <c r="I1325" s="236" t="s">
        <v>3287</v>
      </c>
    </row>
    <row r="1326" spans="2:10" ht="45" hidden="1" outlineLevel="1">
      <c r="B1326" s="46"/>
      <c r="C1326" s="47"/>
      <c r="D1326" s="48"/>
      <c r="F1326" s="594">
        <v>41683</v>
      </c>
      <c r="G1326" s="423" t="s">
        <v>4057</v>
      </c>
      <c r="H1326" s="434">
        <v>1000</v>
      </c>
      <c r="I1326" s="236" t="s">
        <v>3287</v>
      </c>
    </row>
    <row r="1327" spans="2:10" ht="45" hidden="1" outlineLevel="1">
      <c r="B1327" s="46"/>
      <c r="C1327" s="47"/>
      <c r="D1327" s="48"/>
      <c r="F1327" s="594">
        <v>41684</v>
      </c>
      <c r="G1327" s="423" t="s">
        <v>4063</v>
      </c>
      <c r="H1327" s="434">
        <v>1000</v>
      </c>
      <c r="I1327" s="236" t="s">
        <v>3287</v>
      </c>
    </row>
    <row r="1328" spans="2:10" ht="45" hidden="1" outlineLevel="1">
      <c r="B1328" s="46"/>
      <c r="C1328" s="47"/>
      <c r="D1328" s="48"/>
      <c r="F1328" s="594">
        <v>41687</v>
      </c>
      <c r="G1328" s="423" t="s">
        <v>4064</v>
      </c>
      <c r="H1328" s="434">
        <v>1000</v>
      </c>
      <c r="I1328" s="236" t="s">
        <v>3287</v>
      </c>
    </row>
    <row r="1329" spans="2:9" ht="45" hidden="1" outlineLevel="1">
      <c r="B1329" s="46"/>
      <c r="C1329" s="47"/>
      <c r="D1329" s="48"/>
      <c r="F1329" s="594">
        <v>41688</v>
      </c>
      <c r="G1329" s="423" t="s">
        <v>4074</v>
      </c>
      <c r="H1329" s="48">
        <v>2000</v>
      </c>
      <c r="I1329" s="236" t="s">
        <v>3287</v>
      </c>
    </row>
    <row r="1330" spans="2:9" ht="45" hidden="1" outlineLevel="1">
      <c r="B1330" s="46"/>
      <c r="C1330" s="47"/>
      <c r="D1330" s="48"/>
      <c r="F1330" s="594">
        <v>41691</v>
      </c>
      <c r="G1330" s="423" t="s">
        <v>4087</v>
      </c>
      <c r="H1330" s="48">
        <v>2100</v>
      </c>
      <c r="I1330" s="236" t="s">
        <v>3287</v>
      </c>
    </row>
    <row r="1331" spans="2:9" ht="45" hidden="1" outlineLevel="1">
      <c r="B1331" s="46"/>
      <c r="C1331" s="47"/>
      <c r="D1331" s="48"/>
      <c r="F1331" s="594">
        <v>41692</v>
      </c>
      <c r="G1331" s="423" t="s">
        <v>4088</v>
      </c>
      <c r="H1331" s="48">
        <v>1000</v>
      </c>
      <c r="I1331" s="236" t="s">
        <v>3287</v>
      </c>
    </row>
    <row r="1332" spans="2:9" ht="45" hidden="1" outlineLevel="1">
      <c r="B1332" s="46"/>
      <c r="C1332" s="47"/>
      <c r="D1332" s="48"/>
      <c r="F1332" s="594">
        <v>41694</v>
      </c>
      <c r="G1332" s="423" t="s">
        <v>4095</v>
      </c>
      <c r="H1332" s="48">
        <v>1000</v>
      </c>
      <c r="I1332" s="236" t="s">
        <v>3287</v>
      </c>
    </row>
    <row r="1333" spans="2:9" ht="45" hidden="1" outlineLevel="1">
      <c r="B1333" s="46"/>
      <c r="C1333" s="47"/>
      <c r="D1333" s="48"/>
      <c r="F1333" s="594">
        <v>41697</v>
      </c>
      <c r="G1333" s="423" t="s">
        <v>4102</v>
      </c>
      <c r="H1333" s="48">
        <v>1000</v>
      </c>
      <c r="I1333" s="236" t="s">
        <v>3287</v>
      </c>
    </row>
    <row r="1334" spans="2:9" ht="45" hidden="1" outlineLevel="1">
      <c r="B1334" s="46"/>
      <c r="C1334" s="47"/>
      <c r="D1334" s="48"/>
      <c r="F1334" s="594">
        <v>41698</v>
      </c>
      <c r="G1334" s="376" t="s">
        <v>4112</v>
      </c>
      <c r="H1334" s="349">
        <v>1000</v>
      </c>
      <c r="I1334" s="236" t="s">
        <v>3287</v>
      </c>
    </row>
    <row r="1335" spans="2:9" hidden="1" outlineLevel="1">
      <c r="B1335" s="46"/>
      <c r="C1335" s="47"/>
      <c r="D1335" s="48"/>
      <c r="F1335" s="594"/>
      <c r="G1335" s="244"/>
      <c r="H1335" s="48"/>
      <c r="I1335" s="236"/>
    </row>
    <row r="1336" spans="2:9" hidden="1" outlineLevel="1">
      <c r="B1336" s="46"/>
      <c r="C1336" s="47"/>
      <c r="D1336" s="48"/>
      <c r="F1336" s="330"/>
      <c r="G1336" s="244"/>
      <c r="H1336" s="48"/>
      <c r="I1336" s="236"/>
    </row>
    <row r="1337" spans="2:9" hidden="1" outlineLevel="1">
      <c r="B1337" s="46"/>
      <c r="C1337" s="47"/>
      <c r="D1337" s="48"/>
      <c r="F1337" s="330"/>
      <c r="G1337" s="244"/>
      <c r="H1337" s="48"/>
    </row>
    <row r="1338" spans="2:9" hidden="1" outlineLevel="1">
      <c r="B1338" s="50"/>
      <c r="C1338" s="50" t="s">
        <v>195</v>
      </c>
      <c r="D1338" s="48">
        <f>SUM(D1314:D1336)</f>
        <v>177629.4</v>
      </c>
      <c r="E1338" s="18"/>
      <c r="F1338" s="319"/>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26"/>
      <c r="I1340" s="2"/>
    </row>
    <row r="1341" spans="2:9" collapsed="1">
      <c r="D1341" s="13"/>
      <c r="H1341" s="601"/>
    </row>
    <row r="1342" spans="2:9" ht="15.75">
      <c r="B1342" s="2480" t="s">
        <v>4110</v>
      </c>
      <c r="C1342" s="2480"/>
      <c r="D1342" s="2480"/>
      <c r="E1342" s="2480"/>
      <c r="F1342" s="2480"/>
      <c r="G1342" s="2480"/>
      <c r="H1342" s="2480"/>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58">
        <v>41699</v>
      </c>
      <c r="C1345" s="259" t="s">
        <v>1039</v>
      </c>
      <c r="D1345" s="260">
        <v>80273.16</v>
      </c>
      <c r="E1345" s="18"/>
      <c r="F1345" s="330">
        <v>41699</v>
      </c>
      <c r="G1345" s="244" t="s">
        <v>4115</v>
      </c>
      <c r="H1345" s="245">
        <v>1000</v>
      </c>
      <c r="I1345" s="236" t="s">
        <v>3287</v>
      </c>
    </row>
    <row r="1346" spans="2:10" ht="45" hidden="1" outlineLevel="1">
      <c r="B1346" s="330">
        <v>41699</v>
      </c>
      <c r="C1346" s="47" t="s">
        <v>4114</v>
      </c>
      <c r="D1346" s="48">
        <v>12000</v>
      </c>
      <c r="E1346" s="14"/>
      <c r="F1346" s="330">
        <v>41701</v>
      </c>
      <c r="G1346" s="282" t="s">
        <v>4117</v>
      </c>
      <c r="H1346" s="245">
        <v>5000</v>
      </c>
      <c r="I1346" s="236" t="s">
        <v>3287</v>
      </c>
    </row>
    <row r="1347" spans="2:10" ht="45" hidden="1" outlineLevel="1">
      <c r="B1347" s="581">
        <v>41726</v>
      </c>
      <c r="C1347" s="244" t="s">
        <v>4191</v>
      </c>
      <c r="D1347" s="48">
        <v>75264</v>
      </c>
      <c r="F1347" s="459">
        <v>41701</v>
      </c>
      <c r="G1347" s="223" t="s">
        <v>4118</v>
      </c>
      <c r="H1347" s="175">
        <v>25701</v>
      </c>
      <c r="I1347" s="236" t="s">
        <v>2914</v>
      </c>
      <c r="J1347" s="1" t="s">
        <v>3184</v>
      </c>
    </row>
    <row r="1348" spans="2:10" ht="30" hidden="1" outlineLevel="1">
      <c r="B1348" s="581">
        <v>41729</v>
      </c>
      <c r="C1348" s="223" t="s">
        <v>4192</v>
      </c>
      <c r="D1348" s="48">
        <v>260</v>
      </c>
      <c r="F1348" s="459">
        <v>41701</v>
      </c>
      <c r="G1348" s="223" t="s">
        <v>4119</v>
      </c>
      <c r="H1348" s="175">
        <v>12650</v>
      </c>
      <c r="I1348" s="70" t="s">
        <v>3178</v>
      </c>
      <c r="J1348" s="1" t="s">
        <v>3182</v>
      </c>
    </row>
    <row r="1349" spans="2:10" ht="30" hidden="1" outlineLevel="1">
      <c r="B1349" s="581">
        <v>41729</v>
      </c>
      <c r="C1349" s="223" t="s">
        <v>4215</v>
      </c>
      <c r="D1349" s="175">
        <v>471</v>
      </c>
      <c r="F1349" s="321">
        <v>41701</v>
      </c>
      <c r="G1349" s="329" t="s">
        <v>4120</v>
      </c>
      <c r="H1349" s="324">
        <v>9000</v>
      </c>
      <c r="I1349" s="182" t="s">
        <v>3022</v>
      </c>
      <c r="J1349" s="1" t="s">
        <v>3183</v>
      </c>
    </row>
    <row r="1350" spans="2:10" hidden="1" outlineLevel="1">
      <c r="B1350" s="459"/>
      <c r="C1350" s="223"/>
      <c r="D1350" s="175"/>
      <c r="F1350" s="459">
        <v>41701</v>
      </c>
      <c r="G1350" s="282" t="s">
        <v>2993</v>
      </c>
      <c r="H1350" s="326">
        <v>13496.1</v>
      </c>
      <c r="I1350" s="236" t="s">
        <v>3875</v>
      </c>
    </row>
    <row r="1351" spans="2:10" hidden="1" outlineLevel="1">
      <c r="B1351" s="330"/>
      <c r="C1351" s="47"/>
      <c r="D1351" s="48"/>
      <c r="F1351" s="459">
        <v>41702</v>
      </c>
      <c r="G1351" s="282" t="s">
        <v>4131</v>
      </c>
      <c r="H1351" s="326">
        <v>1000</v>
      </c>
      <c r="I1351" s="236" t="s">
        <v>45</v>
      </c>
      <c r="J1351" s="1" t="s">
        <v>3395</v>
      </c>
    </row>
    <row r="1352" spans="2:10" ht="45" hidden="1" outlineLevel="1">
      <c r="B1352" s="269"/>
      <c r="C1352" s="47"/>
      <c r="D1352" s="48"/>
      <c r="F1352" s="459">
        <v>41706</v>
      </c>
      <c r="G1352" s="282" t="s">
        <v>4135</v>
      </c>
      <c r="H1352" s="650">
        <v>1000</v>
      </c>
      <c r="I1352" s="236" t="s">
        <v>3287</v>
      </c>
    </row>
    <row r="1353" spans="2:10" ht="45" hidden="1" outlineLevel="1">
      <c r="B1353" s="269"/>
      <c r="C1353" s="47"/>
      <c r="D1353" s="48"/>
      <c r="E1353" s="18"/>
      <c r="F1353" s="459">
        <v>41708</v>
      </c>
      <c r="G1353" s="282" t="s">
        <v>4136</v>
      </c>
      <c r="H1353" s="650">
        <v>2000</v>
      </c>
      <c r="I1353" s="236" t="s">
        <v>3287</v>
      </c>
    </row>
    <row r="1354" spans="2:10" ht="30" hidden="1" outlineLevel="1">
      <c r="B1354" s="46"/>
      <c r="C1354" s="47"/>
      <c r="D1354" s="48"/>
      <c r="F1354" s="321">
        <v>41708</v>
      </c>
      <c r="G1354" s="329" t="s">
        <v>4137</v>
      </c>
      <c r="H1354" s="365">
        <v>3900</v>
      </c>
      <c r="I1354" s="182" t="s">
        <v>3180</v>
      </c>
      <c r="J1354" s="1" t="s">
        <v>3181</v>
      </c>
    </row>
    <row r="1355" spans="2:10" ht="45" hidden="1" outlineLevel="1">
      <c r="B1355" s="46"/>
      <c r="C1355" s="47"/>
      <c r="D1355" s="48"/>
      <c r="F1355" s="459">
        <v>41710</v>
      </c>
      <c r="G1355" s="223" t="s">
        <v>4147</v>
      </c>
      <c r="H1355" s="175">
        <v>2500</v>
      </c>
      <c r="I1355" s="236" t="s">
        <v>3287</v>
      </c>
    </row>
    <row r="1356" spans="2:10" ht="45" hidden="1" outlineLevel="1">
      <c r="B1356" s="46"/>
      <c r="C1356" s="47"/>
      <c r="D1356" s="48"/>
      <c r="F1356" s="459">
        <v>41715</v>
      </c>
      <c r="G1356" s="423" t="s">
        <v>4160</v>
      </c>
      <c r="H1356" s="434">
        <v>2000</v>
      </c>
      <c r="I1356" s="236" t="s">
        <v>3287</v>
      </c>
    </row>
    <row r="1357" spans="2:10" ht="45" hidden="1" outlineLevel="1">
      <c r="B1357" s="46"/>
      <c r="C1357" s="47"/>
      <c r="D1357" s="48"/>
      <c r="F1357" s="459">
        <v>41716</v>
      </c>
      <c r="G1357" s="423" t="s">
        <v>4162</v>
      </c>
      <c r="H1357" s="434">
        <v>1000</v>
      </c>
      <c r="I1357" s="236" t="s">
        <v>3287</v>
      </c>
    </row>
    <row r="1358" spans="2:10" ht="45" hidden="1" outlineLevel="1">
      <c r="B1358" s="46"/>
      <c r="C1358" s="47"/>
      <c r="D1358" s="48"/>
      <c r="F1358" s="459">
        <v>41719</v>
      </c>
      <c r="G1358" s="423" t="s">
        <v>4166</v>
      </c>
      <c r="H1358" s="434">
        <v>2000</v>
      </c>
      <c r="I1358" s="236" t="s">
        <v>3287</v>
      </c>
    </row>
    <row r="1359" spans="2:10" ht="45" hidden="1" outlineLevel="1">
      <c r="B1359" s="46"/>
      <c r="C1359" s="47"/>
      <c r="D1359" s="48"/>
      <c r="F1359" s="459">
        <v>41724</v>
      </c>
      <c r="G1359" s="423" t="s">
        <v>4178</v>
      </c>
      <c r="H1359" s="434">
        <v>1000</v>
      </c>
      <c r="I1359" s="236" t="s">
        <v>3287</v>
      </c>
    </row>
    <row r="1360" spans="2:10" ht="30" hidden="1" outlineLevel="1">
      <c r="B1360" s="46"/>
      <c r="C1360" s="47"/>
      <c r="D1360" s="48"/>
      <c r="F1360" s="581">
        <v>41725</v>
      </c>
      <c r="G1360" s="223" t="s">
        <v>4180</v>
      </c>
      <c r="H1360" s="175">
        <v>1802</v>
      </c>
      <c r="I1360" s="236" t="s">
        <v>4181</v>
      </c>
      <c r="J1360" s="1" t="s">
        <v>3182</v>
      </c>
    </row>
    <row r="1361" spans="2:10" ht="45" hidden="1" outlineLevel="1">
      <c r="B1361" s="46"/>
      <c r="C1361" s="47"/>
      <c r="D1361" s="48"/>
      <c r="F1361" s="581">
        <v>41726</v>
      </c>
      <c r="G1361" s="423" t="s">
        <v>4186</v>
      </c>
      <c r="H1361" s="48">
        <v>1000</v>
      </c>
      <c r="I1361" s="236" t="s">
        <v>3287</v>
      </c>
    </row>
    <row r="1362" spans="2:10" ht="45" hidden="1" outlineLevel="1">
      <c r="B1362" s="46"/>
      <c r="C1362" s="47"/>
      <c r="D1362" s="48"/>
      <c r="F1362" s="581">
        <v>41729</v>
      </c>
      <c r="G1362" s="423" t="s">
        <v>4189</v>
      </c>
      <c r="H1362" s="48">
        <v>5000</v>
      </c>
      <c r="I1362" s="236" t="s">
        <v>3287</v>
      </c>
    </row>
    <row r="1363" spans="2:10" hidden="1" outlineLevel="1">
      <c r="B1363" s="46"/>
      <c r="C1363" s="47"/>
      <c r="D1363" s="48"/>
      <c r="F1363" s="581">
        <v>41729</v>
      </c>
      <c r="G1363" s="423" t="s">
        <v>2993</v>
      </c>
      <c r="H1363" s="48">
        <v>1224.06</v>
      </c>
      <c r="I1363" s="236" t="s">
        <v>3875</v>
      </c>
    </row>
    <row r="1364" spans="2:10" hidden="1" outlineLevel="1">
      <c r="B1364" s="46"/>
      <c r="C1364" s="47"/>
      <c r="D1364" s="48"/>
      <c r="F1364" s="581">
        <v>41729</v>
      </c>
      <c r="G1364" s="423" t="s">
        <v>2993</v>
      </c>
      <c r="H1364" s="48">
        <v>260</v>
      </c>
      <c r="I1364" s="236" t="s">
        <v>3875</v>
      </c>
    </row>
    <row r="1365" spans="2:10" hidden="1" outlineLevel="1">
      <c r="B1365" s="46"/>
      <c r="C1365" s="47"/>
      <c r="D1365" s="48"/>
      <c r="F1365" s="594"/>
      <c r="G1365" s="376"/>
      <c r="H1365" s="349"/>
      <c r="I1365" s="236"/>
    </row>
    <row r="1366" spans="2:10" hidden="1" outlineLevel="1">
      <c r="B1366" s="46"/>
      <c r="C1366" s="47"/>
      <c r="D1366" s="48"/>
      <c r="F1366" s="594"/>
      <c r="G1366" s="244"/>
      <c r="H1366" s="48"/>
      <c r="I1366" s="236"/>
    </row>
    <row r="1367" spans="2:10" hidden="1" outlineLevel="1">
      <c r="B1367" s="46"/>
      <c r="C1367" s="47"/>
      <c r="D1367" s="48"/>
      <c r="F1367" s="330"/>
      <c r="G1367" s="244"/>
      <c r="H1367" s="48"/>
      <c r="I1367" s="236"/>
    </row>
    <row r="1368" spans="2:10" hidden="1" outlineLevel="1">
      <c r="B1368" s="46"/>
      <c r="C1368" s="47"/>
      <c r="D1368" s="48"/>
      <c r="F1368" s="330"/>
      <c r="G1368" s="244"/>
      <c r="H1368" s="48"/>
    </row>
    <row r="1369" spans="2:10" hidden="1" outlineLevel="1">
      <c r="B1369" s="50"/>
      <c r="C1369" s="50" t="s">
        <v>195</v>
      </c>
      <c r="D1369" s="48">
        <f>SUM(D1345:D1368)</f>
        <v>168268.16</v>
      </c>
      <c r="E1369" s="18"/>
      <c r="F1369" s="319"/>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26"/>
      <c r="I1371" s="2"/>
    </row>
    <row r="1372" spans="2:10" collapsed="1"/>
    <row r="1373" spans="2:10" ht="15.75">
      <c r="B1373" s="2480" t="s">
        <v>4212</v>
      </c>
      <c r="C1373" s="2480"/>
      <c r="D1373" s="2480"/>
      <c r="E1373" s="2480"/>
      <c r="F1373" s="2480"/>
      <c r="G1373" s="2480"/>
      <c r="H1373" s="2480"/>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58">
        <v>41730</v>
      </c>
      <c r="C1376" s="259" t="s">
        <v>1039</v>
      </c>
      <c r="D1376" s="260">
        <v>75735</v>
      </c>
      <c r="E1376" s="18"/>
      <c r="F1376" s="321">
        <v>41731</v>
      </c>
      <c r="G1376" s="329" t="s">
        <v>4216</v>
      </c>
      <c r="H1376" s="324">
        <v>9000</v>
      </c>
      <c r="I1376" s="182" t="s">
        <v>3022</v>
      </c>
      <c r="J1376" s="1" t="s">
        <v>3183</v>
      </c>
    </row>
    <row r="1377" spans="2:10" ht="45" hidden="1" outlineLevel="1">
      <c r="B1377" s="602">
        <v>41731</v>
      </c>
      <c r="C1377" s="570" t="s">
        <v>4214</v>
      </c>
      <c r="D1377" s="571">
        <v>12727</v>
      </c>
      <c r="E1377" s="14"/>
      <c r="F1377" s="459">
        <v>41731</v>
      </c>
      <c r="G1377" s="282" t="s">
        <v>4217</v>
      </c>
      <c r="H1377" s="283">
        <v>25034</v>
      </c>
      <c r="I1377" s="236" t="s">
        <v>2914</v>
      </c>
      <c r="J1377" s="1" t="s">
        <v>3184</v>
      </c>
    </row>
    <row r="1378" spans="2:10" hidden="1" outlineLevel="1">
      <c r="B1378" s="676">
        <v>41744</v>
      </c>
      <c r="C1378" s="677" t="s">
        <v>4246</v>
      </c>
      <c r="D1378" s="434">
        <v>1000</v>
      </c>
      <c r="F1378" s="460">
        <v>41731</v>
      </c>
      <c r="G1378" s="423" t="s">
        <v>2993</v>
      </c>
      <c r="H1378" s="424">
        <v>9999.4</v>
      </c>
      <c r="I1378" s="267" t="s">
        <v>3875</v>
      </c>
    </row>
    <row r="1379" spans="2:10" ht="30" hidden="1" outlineLevel="1">
      <c r="B1379" s="676">
        <v>41751</v>
      </c>
      <c r="C1379" s="671" t="s">
        <v>4271</v>
      </c>
      <c r="D1379" s="279">
        <v>20000</v>
      </c>
      <c r="F1379" s="321">
        <v>41731</v>
      </c>
      <c r="G1379" s="329" t="s">
        <v>4218</v>
      </c>
      <c r="H1379" s="324">
        <v>3928</v>
      </c>
      <c r="I1379" s="182" t="s">
        <v>3180</v>
      </c>
      <c r="J1379" s="1" t="s">
        <v>3181</v>
      </c>
    </row>
    <row r="1380" spans="2:10" ht="45" hidden="1" outlineLevel="1">
      <c r="B1380" s="676">
        <v>41759</v>
      </c>
      <c r="C1380" s="223" t="s">
        <v>4290</v>
      </c>
      <c r="D1380" s="175">
        <v>77438</v>
      </c>
      <c r="F1380" s="459">
        <v>41731</v>
      </c>
      <c r="G1380" s="282" t="s">
        <v>4219</v>
      </c>
      <c r="H1380" s="283">
        <v>12000</v>
      </c>
      <c r="I1380" s="236" t="s">
        <v>3178</v>
      </c>
      <c r="J1380" s="1" t="s">
        <v>3182</v>
      </c>
    </row>
    <row r="1381" spans="2:10" ht="45" hidden="1" outlineLevel="1">
      <c r="B1381" s="676">
        <v>41759</v>
      </c>
      <c r="C1381" s="223" t="s">
        <v>4293</v>
      </c>
      <c r="D1381" s="175">
        <v>62</v>
      </c>
      <c r="F1381" s="674">
        <v>41731</v>
      </c>
      <c r="G1381" s="282" t="s">
        <v>4221</v>
      </c>
      <c r="H1381" s="326">
        <v>10000</v>
      </c>
      <c r="I1381" s="236" t="s">
        <v>3287</v>
      </c>
    </row>
    <row r="1382" spans="2:10" ht="30" hidden="1" outlineLevel="1">
      <c r="B1382" s="330"/>
      <c r="C1382" s="47"/>
      <c r="D1382" s="48"/>
      <c r="F1382" s="674">
        <v>41733</v>
      </c>
      <c r="G1382" s="282" t="s">
        <v>4226</v>
      </c>
      <c r="H1382" s="326">
        <v>1000</v>
      </c>
      <c r="I1382" s="236" t="s">
        <v>3310</v>
      </c>
    </row>
    <row r="1383" spans="2:10" ht="45" hidden="1" outlineLevel="1">
      <c r="B1383" s="269"/>
      <c r="C1383" s="47"/>
      <c r="D1383" s="48"/>
      <c r="F1383" s="674">
        <v>41734</v>
      </c>
      <c r="G1383" s="282" t="s">
        <v>4227</v>
      </c>
      <c r="H1383" s="650">
        <v>2500</v>
      </c>
      <c r="I1383" s="236" t="s">
        <v>3287</v>
      </c>
    </row>
    <row r="1384" spans="2:10" ht="45" hidden="1" outlineLevel="1">
      <c r="B1384" s="269"/>
      <c r="C1384" s="47"/>
      <c r="D1384" s="48"/>
      <c r="E1384" s="18"/>
      <c r="F1384" s="674">
        <v>41736</v>
      </c>
      <c r="G1384" s="282" t="s">
        <v>4228</v>
      </c>
      <c r="H1384" s="650">
        <v>2000</v>
      </c>
      <c r="I1384" s="236" t="s">
        <v>3287</v>
      </c>
    </row>
    <row r="1385" spans="2:10" ht="45" hidden="1" outlineLevel="1">
      <c r="B1385" s="46"/>
      <c r="C1385" s="47"/>
      <c r="D1385" s="48"/>
      <c r="F1385" s="674">
        <v>41739</v>
      </c>
      <c r="G1385" s="282" t="s">
        <v>4236</v>
      </c>
      <c r="H1385" s="650">
        <v>1000</v>
      </c>
      <c r="I1385" s="236" t="s">
        <v>3287</v>
      </c>
    </row>
    <row r="1386" spans="2:10" ht="45" hidden="1" outlineLevel="1">
      <c r="B1386" s="46"/>
      <c r="C1386" s="47"/>
      <c r="D1386" s="48"/>
      <c r="F1386" s="674">
        <v>41741</v>
      </c>
      <c r="G1386" s="223" t="s">
        <v>4238</v>
      </c>
      <c r="H1386" s="175">
        <v>2000</v>
      </c>
      <c r="I1386" s="236" t="s">
        <v>3287</v>
      </c>
    </row>
    <row r="1387" spans="2:10" ht="45" hidden="1" outlineLevel="1">
      <c r="B1387" s="46"/>
      <c r="C1387" s="47"/>
      <c r="D1387" s="48"/>
      <c r="F1387" s="674">
        <v>41744</v>
      </c>
      <c r="G1387" s="423" t="s">
        <v>4245</v>
      </c>
      <c r="H1387" s="650">
        <v>1000</v>
      </c>
      <c r="I1387" s="236"/>
    </row>
    <row r="1388" spans="2:10" ht="45" hidden="1" outlineLevel="1">
      <c r="B1388" s="46"/>
      <c r="C1388" s="47"/>
      <c r="D1388" s="48"/>
      <c r="F1388" s="674">
        <v>41744</v>
      </c>
      <c r="G1388" s="423" t="s">
        <v>4247</v>
      </c>
      <c r="H1388" s="434">
        <v>1000</v>
      </c>
      <c r="I1388" s="236" t="s">
        <v>3287</v>
      </c>
    </row>
    <row r="1389" spans="2:10" ht="45" hidden="1" outlineLevel="1">
      <c r="B1389" s="46"/>
      <c r="C1389" s="47"/>
      <c r="D1389" s="48"/>
      <c r="F1389" s="674">
        <v>41746</v>
      </c>
      <c r="G1389" s="423" t="s">
        <v>4254</v>
      </c>
      <c r="H1389" s="434">
        <v>1000</v>
      </c>
      <c r="I1389" s="236" t="s">
        <v>3287</v>
      </c>
    </row>
    <row r="1390" spans="2:10" ht="45" hidden="1" outlineLevel="1">
      <c r="B1390" s="46"/>
      <c r="C1390" s="47"/>
      <c r="D1390" s="48"/>
      <c r="F1390" s="674">
        <v>41750</v>
      </c>
      <c r="G1390" s="423" t="s">
        <v>4255</v>
      </c>
      <c r="H1390" s="434">
        <v>1000</v>
      </c>
      <c r="I1390" s="236" t="s">
        <v>3287</v>
      </c>
    </row>
    <row r="1391" spans="2:10" ht="45" hidden="1" outlineLevel="1">
      <c r="B1391" s="46"/>
      <c r="C1391" s="47"/>
      <c r="D1391" s="48"/>
      <c r="F1391" s="674">
        <v>41758</v>
      </c>
      <c r="G1391" s="223" t="s">
        <v>4285</v>
      </c>
      <c r="H1391" s="175">
        <v>5000</v>
      </c>
      <c r="I1391" s="236" t="s">
        <v>3287</v>
      </c>
    </row>
    <row r="1392" spans="2:10" ht="45" hidden="1" outlineLevel="1">
      <c r="B1392" s="46"/>
      <c r="C1392" s="47"/>
      <c r="D1392" s="48"/>
      <c r="F1392" s="674">
        <v>41759</v>
      </c>
      <c r="G1392" s="423" t="s">
        <v>4289</v>
      </c>
      <c r="H1392" s="650">
        <v>2000</v>
      </c>
      <c r="I1392" s="236" t="s">
        <v>3287</v>
      </c>
    </row>
    <row r="1393" spans="2:9" hidden="1" outlineLevel="1">
      <c r="B1393" s="46"/>
      <c r="C1393" s="47"/>
      <c r="D1393" s="48"/>
      <c r="F1393" s="674">
        <v>41759</v>
      </c>
      <c r="G1393" s="423" t="s">
        <v>4291</v>
      </c>
      <c r="H1393" s="48">
        <v>20000</v>
      </c>
      <c r="I1393" s="236" t="s">
        <v>4292</v>
      </c>
    </row>
    <row r="1394" spans="2:9" hidden="1" outlineLevel="1">
      <c r="B1394" s="46"/>
      <c r="C1394" s="47"/>
      <c r="D1394" s="48"/>
      <c r="F1394" s="581"/>
      <c r="G1394" s="423"/>
      <c r="H1394" s="48"/>
      <c r="I1394" s="236"/>
    </row>
    <row r="1395" spans="2:9" hidden="1" outlineLevel="1">
      <c r="B1395" s="46"/>
      <c r="C1395" s="47"/>
      <c r="D1395" s="48"/>
      <c r="F1395" s="581"/>
      <c r="G1395" s="423"/>
      <c r="H1395" s="48"/>
      <c r="I1395" s="236"/>
    </row>
    <row r="1396" spans="2:9" hidden="1" outlineLevel="1">
      <c r="B1396" s="46"/>
      <c r="C1396" s="47"/>
      <c r="D1396" s="48"/>
      <c r="F1396" s="594"/>
      <c r="G1396" s="376"/>
      <c r="H1396" s="349"/>
      <c r="I1396" s="236"/>
    </row>
    <row r="1397" spans="2:9" hidden="1" outlineLevel="1">
      <c r="B1397" s="46"/>
      <c r="C1397" s="47"/>
      <c r="D1397" s="48"/>
      <c r="F1397" s="594"/>
      <c r="G1397" s="244"/>
      <c r="H1397" s="48"/>
      <c r="I1397" s="236"/>
    </row>
    <row r="1398" spans="2:9" hidden="1" outlineLevel="1">
      <c r="B1398" s="46"/>
      <c r="C1398" s="47"/>
      <c r="D1398" s="48"/>
      <c r="F1398" s="330"/>
      <c r="G1398" s="244"/>
      <c r="H1398" s="48"/>
      <c r="I1398" s="236"/>
    </row>
    <row r="1399" spans="2:9" hidden="1" outlineLevel="1">
      <c r="B1399" s="46"/>
      <c r="C1399" s="47"/>
      <c r="D1399" s="48"/>
      <c r="F1399" s="330"/>
      <c r="G1399" s="244"/>
      <c r="H1399" s="48"/>
    </row>
    <row r="1400" spans="2:9" hidden="1" outlineLevel="1">
      <c r="B1400" s="50"/>
      <c r="C1400" s="50" t="s">
        <v>195</v>
      </c>
      <c r="D1400" s="48">
        <f>SUM(D1376:D1399)</f>
        <v>186962</v>
      </c>
      <c r="E1400" s="18"/>
      <c r="F1400" s="319"/>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26"/>
      <c r="I1402" s="2"/>
    </row>
    <row r="1403" spans="2:9" collapsed="1">
      <c r="D1403" s="13"/>
      <c r="H1403" s="13"/>
    </row>
    <row r="1404" spans="2:9" ht="15.75">
      <c r="B1404" s="2480" t="s">
        <v>4296</v>
      </c>
      <c r="C1404" s="2480"/>
      <c r="D1404" s="2480"/>
      <c r="E1404" s="2480"/>
      <c r="F1404" s="2480"/>
      <c r="G1404" s="2480"/>
      <c r="H1404" s="2480"/>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58">
        <v>41760</v>
      </c>
      <c r="C1407" s="259" t="s">
        <v>1039</v>
      </c>
      <c r="D1407" s="260">
        <v>77500.600000000006</v>
      </c>
      <c r="F1407" s="674">
        <v>41760</v>
      </c>
      <c r="G1407" s="282" t="s">
        <v>4303</v>
      </c>
      <c r="H1407" s="650">
        <v>5000</v>
      </c>
      <c r="I1407" s="236" t="s">
        <v>3287</v>
      </c>
    </row>
    <row r="1408" spans="2:9" ht="45" hidden="1" outlineLevel="1">
      <c r="B1408" s="674">
        <v>41760</v>
      </c>
      <c r="C1408" s="570" t="s">
        <v>4304</v>
      </c>
      <c r="D1408" s="571">
        <v>12000</v>
      </c>
      <c r="E1408" s="18"/>
      <c r="F1408" s="674">
        <v>41762</v>
      </c>
      <c r="G1408" s="282" t="s">
        <v>4305</v>
      </c>
      <c r="H1408" s="650">
        <v>2500</v>
      </c>
      <c r="I1408" s="236" t="s">
        <v>3287</v>
      </c>
    </row>
    <row r="1409" spans="2:10" ht="45" hidden="1" outlineLevel="1">
      <c r="B1409" s="674">
        <v>41764</v>
      </c>
      <c r="C1409" s="223" t="s">
        <v>4404</v>
      </c>
      <c r="D1409" s="175">
        <v>2000</v>
      </c>
      <c r="F1409" s="674">
        <v>41762</v>
      </c>
      <c r="G1409" s="282" t="s">
        <v>4306</v>
      </c>
      <c r="H1409" s="650">
        <v>2000</v>
      </c>
      <c r="I1409" s="236" t="s">
        <v>3287</v>
      </c>
    </row>
    <row r="1410" spans="2:10" ht="45" hidden="1" outlineLevel="1">
      <c r="B1410" s="674">
        <v>41789</v>
      </c>
      <c r="C1410" s="671" t="s">
        <v>4457</v>
      </c>
      <c r="D1410" s="279">
        <v>78038</v>
      </c>
      <c r="F1410" s="674">
        <v>41764</v>
      </c>
      <c r="G1410" s="223" t="s">
        <v>4307</v>
      </c>
      <c r="H1410" s="175">
        <v>1000</v>
      </c>
      <c r="I1410" s="236" t="s">
        <v>3310</v>
      </c>
    </row>
    <row r="1411" spans="2:10" ht="30" hidden="1" outlineLevel="1">
      <c r="B1411" s="676"/>
      <c r="C1411" s="223"/>
      <c r="D1411" s="175"/>
      <c r="F1411" s="321">
        <v>41764</v>
      </c>
      <c r="G1411" s="329" t="s">
        <v>4400</v>
      </c>
      <c r="H1411" s="324">
        <v>9000</v>
      </c>
      <c r="I1411" s="182" t="s">
        <v>3022</v>
      </c>
      <c r="J1411" s="1" t="s">
        <v>3183</v>
      </c>
    </row>
    <row r="1412" spans="2:10" ht="30" hidden="1" outlineLevel="1">
      <c r="B1412" s="676"/>
      <c r="C1412" s="223"/>
      <c r="D1412" s="175"/>
      <c r="F1412" s="460">
        <v>41764</v>
      </c>
      <c r="G1412" s="423" t="s">
        <v>4401</v>
      </c>
      <c r="H1412" s="424">
        <v>25472</v>
      </c>
      <c r="I1412" s="267" t="s">
        <v>2914</v>
      </c>
      <c r="J1412" s="1" t="s">
        <v>3184</v>
      </c>
    </row>
    <row r="1413" spans="2:10" hidden="1" outlineLevel="1">
      <c r="B1413" s="330"/>
      <c r="C1413" s="47"/>
      <c r="D1413" s="48"/>
      <c r="F1413" s="460">
        <v>41764</v>
      </c>
      <c r="G1413" s="423" t="s">
        <v>2993</v>
      </c>
      <c r="H1413" s="424">
        <v>6564.16</v>
      </c>
      <c r="I1413" s="267" t="s">
        <v>3875</v>
      </c>
    </row>
    <row r="1414" spans="2:10" ht="30" hidden="1" outlineLevel="1">
      <c r="B1414" s="269"/>
      <c r="C1414" s="47"/>
      <c r="D1414" s="48"/>
      <c r="F1414" s="321">
        <v>41764</v>
      </c>
      <c r="G1414" s="329" t="s">
        <v>4402</v>
      </c>
      <c r="H1414" s="324">
        <v>3960</v>
      </c>
      <c r="I1414" s="182" t="s">
        <v>3180</v>
      </c>
      <c r="J1414" s="1" t="s">
        <v>3181</v>
      </c>
    </row>
    <row r="1415" spans="2:10" ht="30" hidden="1" outlineLevel="1">
      <c r="B1415" s="269"/>
      <c r="C1415" s="47"/>
      <c r="D1415" s="48"/>
      <c r="F1415" s="460">
        <v>41764</v>
      </c>
      <c r="G1415" s="423" t="s">
        <v>4403</v>
      </c>
      <c r="H1415" s="424">
        <v>12000</v>
      </c>
      <c r="I1415" s="267" t="s">
        <v>3178</v>
      </c>
      <c r="J1415" s="1" t="s">
        <v>3182</v>
      </c>
    </row>
    <row r="1416" spans="2:10" hidden="1" outlineLevel="1">
      <c r="B1416" s="46"/>
      <c r="C1416" s="47"/>
      <c r="D1416" s="48"/>
      <c r="F1416" s="674">
        <v>41764</v>
      </c>
      <c r="G1416" s="282" t="s">
        <v>4405</v>
      </c>
      <c r="H1416" s="650">
        <v>2000</v>
      </c>
      <c r="I1416" s="236"/>
    </row>
    <row r="1417" spans="2:10" ht="45" hidden="1" outlineLevel="1">
      <c r="B1417" s="46"/>
      <c r="C1417" s="47"/>
      <c r="D1417" s="48"/>
      <c r="F1417" s="674">
        <v>41764</v>
      </c>
      <c r="G1417" s="223" t="s">
        <v>4407</v>
      </c>
      <c r="H1417" s="175">
        <v>2000</v>
      </c>
      <c r="I1417" s="236" t="s">
        <v>3287</v>
      </c>
    </row>
    <row r="1418" spans="2:10" ht="45" hidden="1" outlineLevel="1">
      <c r="B1418" s="46"/>
      <c r="C1418" s="47"/>
      <c r="D1418" s="48"/>
      <c r="F1418" s="674">
        <v>41766</v>
      </c>
      <c r="G1418" s="423" t="s">
        <v>4415</v>
      </c>
      <c r="H1418" s="175">
        <v>2000</v>
      </c>
      <c r="I1418" s="236" t="s">
        <v>3287</v>
      </c>
    </row>
    <row r="1419" spans="2:10" ht="45" hidden="1" outlineLevel="1">
      <c r="B1419" s="46"/>
      <c r="C1419" s="47"/>
      <c r="D1419" s="48"/>
      <c r="F1419" s="674">
        <v>41768</v>
      </c>
      <c r="G1419" s="282" t="s">
        <v>4416</v>
      </c>
      <c r="H1419" s="175">
        <v>3000</v>
      </c>
      <c r="I1419" s="236" t="s">
        <v>3287</v>
      </c>
    </row>
    <row r="1420" spans="2:10" ht="45" hidden="1" outlineLevel="1">
      <c r="B1420" s="46"/>
      <c r="C1420" s="47"/>
      <c r="D1420" s="48"/>
      <c r="F1420" s="674">
        <v>41772</v>
      </c>
      <c r="G1420" s="423" t="s">
        <v>4417</v>
      </c>
      <c r="H1420" s="434">
        <v>2000</v>
      </c>
      <c r="I1420" s="236" t="s">
        <v>3287</v>
      </c>
    </row>
    <row r="1421" spans="2:10" ht="45" hidden="1" outlineLevel="1">
      <c r="B1421" s="46"/>
      <c r="C1421" s="47"/>
      <c r="D1421" s="48"/>
      <c r="F1421" s="674">
        <v>41776</v>
      </c>
      <c r="G1421" s="423" t="s">
        <v>4420</v>
      </c>
      <c r="H1421" s="434">
        <v>2000</v>
      </c>
      <c r="I1421" s="236" t="s">
        <v>3287</v>
      </c>
    </row>
    <row r="1422" spans="2:10" ht="45" hidden="1" outlineLevel="1">
      <c r="B1422" s="46"/>
      <c r="C1422" s="47"/>
      <c r="D1422" s="48"/>
      <c r="F1422" s="674">
        <v>41778</v>
      </c>
      <c r="G1422" s="423" t="s">
        <v>4432</v>
      </c>
      <c r="H1422" s="434">
        <v>1000</v>
      </c>
      <c r="I1422" s="236" t="s">
        <v>3287</v>
      </c>
    </row>
    <row r="1423" spans="2:10" ht="45" hidden="1" outlineLevel="1">
      <c r="B1423" s="46"/>
      <c r="C1423" s="47"/>
      <c r="D1423" s="48"/>
      <c r="F1423" s="674">
        <v>41780</v>
      </c>
      <c r="G1423" s="223" t="s">
        <v>4433</v>
      </c>
      <c r="H1423" s="434">
        <v>1000</v>
      </c>
      <c r="I1423" s="236" t="s">
        <v>3287</v>
      </c>
    </row>
    <row r="1424" spans="2:10" ht="45" hidden="1" outlineLevel="1">
      <c r="B1424" s="46"/>
      <c r="C1424" s="47"/>
      <c r="D1424" s="48"/>
      <c r="F1424" s="674">
        <v>41781</v>
      </c>
      <c r="G1424" s="423" t="s">
        <v>4436</v>
      </c>
      <c r="H1424" s="434">
        <v>1000</v>
      </c>
      <c r="I1424" s="236" t="s">
        <v>3287</v>
      </c>
    </row>
    <row r="1425" spans="2:9" ht="45" hidden="1" outlineLevel="1">
      <c r="B1425" s="46"/>
      <c r="C1425" s="47"/>
      <c r="D1425" s="48"/>
      <c r="F1425" s="674">
        <v>41782</v>
      </c>
      <c r="G1425" s="423" t="s">
        <v>4438</v>
      </c>
      <c r="H1425" s="48">
        <v>5000</v>
      </c>
      <c r="I1425" s="236" t="s">
        <v>3287</v>
      </c>
    </row>
    <row r="1426" spans="2:9" ht="45" hidden="1" outlineLevel="1">
      <c r="B1426" s="46"/>
      <c r="C1426" s="47"/>
      <c r="D1426" s="48"/>
      <c r="F1426" s="674">
        <v>41785</v>
      </c>
      <c r="G1426" s="423" t="s">
        <v>4439</v>
      </c>
      <c r="H1426" s="434">
        <v>1000</v>
      </c>
      <c r="I1426" s="236" t="s">
        <v>3287</v>
      </c>
    </row>
    <row r="1427" spans="2:9" ht="45" hidden="1" outlineLevel="1">
      <c r="B1427" s="46"/>
      <c r="C1427" s="47"/>
      <c r="D1427" s="48"/>
      <c r="F1427" s="674">
        <v>41787</v>
      </c>
      <c r="G1427" s="376" t="s">
        <v>4450</v>
      </c>
      <c r="H1427" s="434">
        <v>1000</v>
      </c>
      <c r="I1427" s="236" t="s">
        <v>3287</v>
      </c>
    </row>
    <row r="1428" spans="2:9" ht="45" hidden="1" outlineLevel="1">
      <c r="B1428" s="46"/>
      <c r="C1428" s="47"/>
      <c r="D1428" s="48"/>
      <c r="F1428" s="674">
        <v>41789</v>
      </c>
      <c r="G1428" s="481" t="s">
        <v>4462</v>
      </c>
      <c r="H1428" s="434">
        <v>1000</v>
      </c>
      <c r="I1428" s="236" t="s">
        <v>3287</v>
      </c>
    </row>
    <row r="1429" spans="2:9" hidden="1" outlineLevel="1">
      <c r="B1429" s="46"/>
      <c r="C1429" s="47"/>
      <c r="D1429" s="48"/>
      <c r="F1429" s="674"/>
      <c r="G1429" s="481"/>
      <c r="H1429" s="434"/>
      <c r="I1429" s="236"/>
    </row>
    <row r="1430" spans="2:9" hidden="1" outlineLevel="1">
      <c r="B1430" s="46"/>
      <c r="C1430" s="47"/>
      <c r="D1430" s="48"/>
      <c r="F1430" s="330"/>
      <c r="G1430" s="244"/>
      <c r="H1430" s="48"/>
    </row>
    <row r="1431" spans="2:9" hidden="1" outlineLevel="1">
      <c r="B1431" s="50"/>
      <c r="C1431" s="50" t="s">
        <v>195</v>
      </c>
      <c r="D1431" s="48">
        <f>SUM(D1407:D1430)</f>
        <v>169538.6</v>
      </c>
      <c r="E1431" s="18"/>
      <c r="F1431" s="319"/>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26"/>
      <c r="I1433" s="2"/>
    </row>
    <row r="1434" spans="2:9" collapsed="1">
      <c r="D1434" s="13"/>
      <c r="H1434" s="13"/>
    </row>
    <row r="1435" spans="2:9" ht="15.75">
      <c r="B1435" s="2480" t="s">
        <v>4453</v>
      </c>
      <c r="C1435" s="2480"/>
      <c r="D1435" s="2480"/>
      <c r="E1435" s="2480"/>
      <c r="F1435" s="2480"/>
      <c r="G1435" s="2480"/>
      <c r="H1435" s="2480"/>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58">
        <v>41791</v>
      </c>
      <c r="C1438" s="259" t="s">
        <v>1039</v>
      </c>
      <c r="D1438" s="260">
        <v>78042.44</v>
      </c>
      <c r="F1438" s="345">
        <v>41789</v>
      </c>
      <c r="G1438" s="423" t="s">
        <v>4463</v>
      </c>
      <c r="H1438" s="390">
        <v>25000</v>
      </c>
      <c r="I1438" s="267" t="s">
        <v>2914</v>
      </c>
    </row>
    <row r="1439" spans="2:9" ht="30" hidden="1" outlineLevel="1">
      <c r="B1439" s="285">
        <v>41790</v>
      </c>
      <c r="C1439" s="570" t="s">
        <v>4473</v>
      </c>
      <c r="D1439" s="571">
        <v>12970</v>
      </c>
      <c r="E1439" s="18"/>
      <c r="F1439" s="725">
        <v>41789</v>
      </c>
      <c r="G1439" s="726" t="s">
        <v>4464</v>
      </c>
      <c r="H1439" s="727">
        <v>12000</v>
      </c>
      <c r="I1439" s="267" t="s">
        <v>3178</v>
      </c>
    </row>
    <row r="1440" spans="2:9" ht="30" hidden="1" outlineLevel="1">
      <c r="B1440" s="285">
        <v>41794</v>
      </c>
      <c r="C1440" s="223" t="s">
        <v>4483</v>
      </c>
      <c r="D1440" s="175">
        <v>12477</v>
      </c>
      <c r="F1440" s="725">
        <v>41789</v>
      </c>
      <c r="G1440" s="726" t="s">
        <v>4465</v>
      </c>
      <c r="H1440" s="728">
        <v>1300</v>
      </c>
      <c r="I1440" s="267" t="s">
        <v>4460</v>
      </c>
    </row>
    <row r="1441" spans="2:9" ht="45" hidden="1" outlineLevel="1">
      <c r="B1441" s="285">
        <v>41808</v>
      </c>
      <c r="C1441" s="671" t="s">
        <v>4514</v>
      </c>
      <c r="D1441" s="279">
        <v>5834</v>
      </c>
      <c r="F1441" s="725">
        <v>41789</v>
      </c>
      <c r="G1441" s="729" t="s">
        <v>4466</v>
      </c>
      <c r="H1441" s="728">
        <v>970</v>
      </c>
      <c r="I1441" s="267" t="s">
        <v>4461</v>
      </c>
    </row>
    <row r="1442" spans="2:9" ht="45" hidden="1" outlineLevel="1">
      <c r="B1442" s="285">
        <v>41820</v>
      </c>
      <c r="C1442" s="223" t="s">
        <v>4540</v>
      </c>
      <c r="D1442" s="175">
        <v>76197</v>
      </c>
      <c r="F1442" s="345">
        <v>41789</v>
      </c>
      <c r="G1442" s="423" t="s">
        <v>2993</v>
      </c>
      <c r="H1442" s="390">
        <v>11604.17</v>
      </c>
      <c r="I1442" s="267" t="s">
        <v>3875</v>
      </c>
    </row>
    <row r="1443" spans="2:9" ht="30" hidden="1" outlineLevel="1">
      <c r="B1443" s="676"/>
      <c r="C1443" s="223"/>
      <c r="D1443" s="175"/>
      <c r="F1443" s="725">
        <v>41789</v>
      </c>
      <c r="G1443" s="729" t="s">
        <v>4467</v>
      </c>
      <c r="H1443" s="728">
        <v>537</v>
      </c>
      <c r="I1443" s="267" t="s">
        <v>3703</v>
      </c>
    </row>
    <row r="1444" spans="2:9" ht="30" hidden="1" outlineLevel="1">
      <c r="B1444" s="330"/>
      <c r="C1444" s="47"/>
      <c r="D1444" s="48"/>
      <c r="F1444" s="369">
        <v>41789</v>
      </c>
      <c r="G1444" s="329" t="s">
        <v>4468</v>
      </c>
      <c r="H1444" s="324">
        <v>9000</v>
      </c>
      <c r="I1444" s="182" t="s">
        <v>3022</v>
      </c>
    </row>
    <row r="1445" spans="2:9" ht="45" hidden="1" outlineLevel="1">
      <c r="B1445" s="269"/>
      <c r="C1445" s="47"/>
      <c r="D1445" s="48"/>
      <c r="F1445" s="285">
        <v>41790</v>
      </c>
      <c r="G1445" s="282" t="s">
        <v>4472</v>
      </c>
      <c r="H1445" s="175">
        <v>1600</v>
      </c>
      <c r="I1445" s="236" t="s">
        <v>3287</v>
      </c>
    </row>
    <row r="1446" spans="2:9" hidden="1" outlineLevel="1">
      <c r="B1446" s="269"/>
      <c r="C1446" s="47"/>
      <c r="D1446" s="48"/>
      <c r="F1446" s="285">
        <v>41792</v>
      </c>
      <c r="G1446" s="423" t="s">
        <v>1879</v>
      </c>
      <c r="H1446" s="175">
        <v>1000</v>
      </c>
      <c r="I1446" s="236" t="s">
        <v>3310</v>
      </c>
    </row>
    <row r="1447" spans="2:9" ht="30" hidden="1" outlineLevel="1">
      <c r="B1447" s="46"/>
      <c r="C1447" s="47"/>
      <c r="D1447" s="48"/>
      <c r="F1447" s="369">
        <v>41792</v>
      </c>
      <c r="G1447" s="329" t="s">
        <v>4474</v>
      </c>
      <c r="H1447" s="719">
        <v>3976</v>
      </c>
      <c r="I1447" s="182" t="s">
        <v>3180</v>
      </c>
    </row>
    <row r="1448" spans="2:9" ht="45" hidden="1" outlineLevel="1">
      <c r="B1448" s="46"/>
      <c r="C1448" s="47"/>
      <c r="D1448" s="48"/>
      <c r="F1448" s="285">
        <v>41792</v>
      </c>
      <c r="G1448" s="282" t="s">
        <v>4478</v>
      </c>
      <c r="H1448" s="175">
        <v>5000</v>
      </c>
      <c r="I1448" s="236" t="s">
        <v>3287</v>
      </c>
    </row>
    <row r="1449" spans="2:9" ht="45" hidden="1" outlineLevel="1">
      <c r="B1449" s="46"/>
      <c r="C1449" s="47"/>
      <c r="D1449" s="48"/>
      <c r="F1449" s="285">
        <v>41797</v>
      </c>
      <c r="G1449" s="282" t="s">
        <v>4485</v>
      </c>
      <c r="H1449" s="175">
        <v>5000</v>
      </c>
      <c r="I1449" s="236" t="s">
        <v>3287</v>
      </c>
    </row>
    <row r="1450" spans="2:9" ht="45" hidden="1" outlineLevel="1">
      <c r="B1450" s="46"/>
      <c r="C1450" s="47"/>
      <c r="D1450" s="48"/>
      <c r="F1450" s="285">
        <v>41799</v>
      </c>
      <c r="G1450" s="317" t="s">
        <v>4496</v>
      </c>
      <c r="H1450" s="175">
        <v>1500</v>
      </c>
      <c r="I1450" s="236" t="s">
        <v>3287</v>
      </c>
    </row>
    <row r="1451" spans="2:9" ht="45" hidden="1" outlineLevel="1">
      <c r="B1451" s="46"/>
      <c r="C1451" s="47"/>
      <c r="D1451" s="48"/>
      <c r="F1451" s="285">
        <v>41802</v>
      </c>
      <c r="G1451" s="423" t="s">
        <v>4497</v>
      </c>
      <c r="H1451" s="175">
        <v>2000</v>
      </c>
      <c r="I1451" s="236" t="s">
        <v>3287</v>
      </c>
    </row>
    <row r="1452" spans="2:9" ht="45" hidden="1" outlineLevel="1">
      <c r="B1452" s="46"/>
      <c r="C1452" s="47"/>
      <c r="D1452" s="48"/>
      <c r="F1452" s="285">
        <v>41806</v>
      </c>
      <c r="G1452" s="282" t="s">
        <v>4499</v>
      </c>
      <c r="H1452" s="175">
        <v>3000</v>
      </c>
      <c r="I1452" s="236" t="s">
        <v>3287</v>
      </c>
    </row>
    <row r="1453" spans="2:9" ht="45" hidden="1" outlineLevel="1">
      <c r="B1453" s="46"/>
      <c r="C1453" s="47"/>
      <c r="D1453" s="48"/>
      <c r="F1453" s="285">
        <v>41810</v>
      </c>
      <c r="G1453" s="423" t="s">
        <v>4515</v>
      </c>
      <c r="H1453" s="175">
        <v>800</v>
      </c>
      <c r="I1453" s="236" t="s">
        <v>3287</v>
      </c>
    </row>
    <row r="1454" spans="2:9" ht="45" hidden="1" outlineLevel="1">
      <c r="B1454" s="46"/>
      <c r="C1454" s="47"/>
      <c r="D1454" s="48"/>
      <c r="F1454" s="285">
        <v>41811</v>
      </c>
      <c r="G1454" s="223" t="s">
        <v>4516</v>
      </c>
      <c r="H1454" s="175">
        <v>1000</v>
      </c>
      <c r="I1454" s="236" t="s">
        <v>3287</v>
      </c>
    </row>
    <row r="1455" spans="2:9" ht="45" hidden="1" outlineLevel="1">
      <c r="B1455" s="46"/>
      <c r="C1455" s="47"/>
      <c r="D1455" s="48"/>
      <c r="F1455" s="285">
        <v>41813</v>
      </c>
      <c r="G1455" s="423" t="s">
        <v>4519</v>
      </c>
      <c r="H1455" s="175">
        <v>1000</v>
      </c>
      <c r="I1455" s="236" t="s">
        <v>3287</v>
      </c>
    </row>
    <row r="1456" spans="2:9" ht="45" hidden="1" outlineLevel="1">
      <c r="B1456" s="46"/>
      <c r="C1456" s="47"/>
      <c r="D1456" s="48"/>
      <c r="F1456" s="285">
        <v>41815</v>
      </c>
      <c r="G1456" s="423" t="s">
        <v>4527</v>
      </c>
      <c r="H1456" s="175">
        <v>1000</v>
      </c>
      <c r="I1456" s="236" t="s">
        <v>3287</v>
      </c>
    </row>
    <row r="1457" spans="2:9" ht="45" hidden="1" outlineLevel="1">
      <c r="B1457" s="46"/>
      <c r="C1457" s="47"/>
      <c r="D1457" s="48"/>
      <c r="F1457" s="285">
        <v>41817</v>
      </c>
      <c r="G1457" s="423" t="s">
        <v>4532</v>
      </c>
      <c r="H1457" s="175">
        <v>1000</v>
      </c>
      <c r="I1457" s="236" t="s">
        <v>3287</v>
      </c>
    </row>
    <row r="1458" spans="2:9" hidden="1" outlineLevel="1">
      <c r="B1458" s="46"/>
      <c r="C1458" s="47"/>
      <c r="D1458" s="48"/>
      <c r="F1458" s="285">
        <v>41820</v>
      </c>
      <c r="G1458" s="376" t="s">
        <v>2993</v>
      </c>
      <c r="H1458" s="434">
        <v>10311.73</v>
      </c>
      <c r="I1458" s="236" t="s">
        <v>4533</v>
      </c>
    </row>
    <row r="1459" spans="2:9" ht="30" hidden="1" outlineLevel="1">
      <c r="B1459" s="46"/>
      <c r="C1459" s="47"/>
      <c r="D1459" s="48"/>
      <c r="F1459" s="595">
        <v>41820</v>
      </c>
      <c r="G1459" s="423" t="s">
        <v>4534</v>
      </c>
      <c r="H1459" s="424">
        <v>10000</v>
      </c>
      <c r="I1459" s="267" t="s">
        <v>4535</v>
      </c>
    </row>
    <row r="1460" spans="2:9" ht="30" hidden="1" outlineLevel="1">
      <c r="B1460" s="46"/>
      <c r="C1460" s="47"/>
      <c r="D1460" s="48"/>
      <c r="F1460" s="595">
        <v>41820</v>
      </c>
      <c r="G1460" s="423" t="s">
        <v>4536</v>
      </c>
      <c r="H1460" s="424">
        <v>24</v>
      </c>
      <c r="I1460" s="267" t="s">
        <v>4535</v>
      </c>
    </row>
    <row r="1461" spans="2:9" ht="45" hidden="1" outlineLevel="1">
      <c r="B1461" s="46"/>
      <c r="C1461" s="47"/>
      <c r="D1461" s="48"/>
      <c r="F1461" s="285">
        <v>41820</v>
      </c>
      <c r="G1461" s="376" t="s">
        <v>4537</v>
      </c>
      <c r="H1461" s="434">
        <v>700</v>
      </c>
      <c r="I1461" s="236" t="s">
        <v>3287</v>
      </c>
    </row>
    <row r="1462" spans="2:9" hidden="1" outlineLevel="1">
      <c r="B1462" s="50"/>
      <c r="C1462" s="50" t="s">
        <v>195</v>
      </c>
      <c r="D1462" s="48">
        <f>SUM(D1438:D1461)</f>
        <v>185520.44</v>
      </c>
      <c r="E1462" s="18"/>
      <c r="F1462" s="319"/>
      <c r="G1462" s="319" t="s">
        <v>195</v>
      </c>
      <c r="H1462" s="279">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20"/>
      <c r="F1464" s="13"/>
      <c r="G1464" s="13"/>
      <c r="H1464" s="226"/>
      <c r="I1464" s="2"/>
    </row>
    <row r="1465" spans="2:9" collapsed="1">
      <c r="D1465" s="13"/>
    </row>
    <row r="1466" spans="2:9" ht="15.75">
      <c r="B1466" s="2480" t="s">
        <v>4539</v>
      </c>
      <c r="C1466" s="2480"/>
      <c r="D1466" s="2480"/>
      <c r="E1466" s="2480"/>
      <c r="F1466" s="2480"/>
      <c r="G1466" s="2480"/>
      <c r="H1466" s="2480"/>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54" t="s">
        <v>115</v>
      </c>
      <c r="G1468" s="354" t="s">
        <v>1331</v>
      </c>
      <c r="H1468" s="355" t="s">
        <v>4</v>
      </c>
    </row>
    <row r="1469" spans="2:9" ht="45" hidden="1" outlineLevel="1">
      <c r="B1469" s="745">
        <v>41821</v>
      </c>
      <c r="C1469" s="259" t="s">
        <v>1039</v>
      </c>
      <c r="D1469" s="260">
        <v>76197.539999999994</v>
      </c>
      <c r="F1469" s="285">
        <v>41821</v>
      </c>
      <c r="G1469" s="376" t="s">
        <v>4549</v>
      </c>
      <c r="H1469" s="571">
        <v>1000</v>
      </c>
      <c r="I1469" s="236" t="s">
        <v>3287</v>
      </c>
    </row>
    <row r="1470" spans="2:9" hidden="1" outlineLevel="1">
      <c r="B1470" s="285">
        <v>41821</v>
      </c>
      <c r="C1470" s="570" t="s">
        <v>4548</v>
      </c>
      <c r="D1470" s="571">
        <v>12000</v>
      </c>
      <c r="F1470" s="285">
        <v>41822</v>
      </c>
      <c r="G1470" s="317" t="s">
        <v>4550</v>
      </c>
      <c r="H1470" s="571">
        <v>1000</v>
      </c>
      <c r="I1470" s="236" t="s">
        <v>3310</v>
      </c>
    </row>
    <row r="1471" spans="2:9" ht="30" hidden="1" outlineLevel="1">
      <c r="B1471" s="285">
        <v>41822</v>
      </c>
      <c r="C1471" s="223" t="s">
        <v>4559</v>
      </c>
      <c r="D1471" s="175">
        <v>88</v>
      </c>
      <c r="F1471" s="345">
        <v>41822</v>
      </c>
      <c r="G1471" s="376" t="s">
        <v>4551</v>
      </c>
      <c r="H1471" s="424">
        <v>25000</v>
      </c>
      <c r="I1471" s="267" t="s">
        <v>2914</v>
      </c>
    </row>
    <row r="1472" spans="2:9" ht="45" hidden="1" outlineLevel="1">
      <c r="B1472" s="285">
        <v>41836</v>
      </c>
      <c r="C1472" s="671" t="s">
        <v>4589</v>
      </c>
      <c r="D1472" s="279">
        <v>2250</v>
      </c>
      <c r="F1472" s="345">
        <v>41822</v>
      </c>
      <c r="G1472" s="376" t="s">
        <v>4552</v>
      </c>
      <c r="H1472" s="424">
        <v>12470</v>
      </c>
      <c r="I1472" s="267" t="s">
        <v>3178</v>
      </c>
    </row>
    <row r="1473" spans="2:9" ht="30" hidden="1" outlineLevel="1">
      <c r="B1473" s="345">
        <v>41845</v>
      </c>
      <c r="C1473" s="223" t="s">
        <v>4612</v>
      </c>
      <c r="D1473" s="175">
        <v>20</v>
      </c>
      <c r="F1473" s="369">
        <v>41822</v>
      </c>
      <c r="G1473" s="472" t="s">
        <v>4553</v>
      </c>
      <c r="H1473" s="324">
        <v>9000</v>
      </c>
      <c r="I1473" s="182" t="s">
        <v>3022</v>
      </c>
    </row>
    <row r="1474" spans="2:9" ht="45" hidden="1" outlineLevel="1">
      <c r="B1474" s="345">
        <v>41846</v>
      </c>
      <c r="C1474" s="223" t="s">
        <v>4744</v>
      </c>
      <c r="D1474" s="175">
        <v>9000</v>
      </c>
      <c r="F1474" s="345">
        <v>41822</v>
      </c>
      <c r="G1474" s="376" t="s">
        <v>4554</v>
      </c>
      <c r="H1474" s="424">
        <v>827</v>
      </c>
      <c r="I1474" s="267" t="s">
        <v>3302</v>
      </c>
    </row>
    <row r="1475" spans="2:9" ht="45" hidden="1" outlineLevel="1">
      <c r="B1475" s="345">
        <v>41851</v>
      </c>
      <c r="C1475" s="223" t="s">
        <v>4636</v>
      </c>
      <c r="D1475" s="175">
        <v>83135</v>
      </c>
      <c r="E1475" s="2"/>
      <c r="F1475" s="369">
        <v>41822</v>
      </c>
      <c r="G1475" s="472" t="s">
        <v>4557</v>
      </c>
      <c r="H1475" s="365">
        <v>3988</v>
      </c>
      <c r="I1475" s="182" t="s">
        <v>3180</v>
      </c>
    </row>
    <row r="1476" spans="2:9" ht="45" hidden="1" outlineLevel="1">
      <c r="B1476" s="269"/>
      <c r="C1476" s="47"/>
      <c r="D1476" s="48"/>
      <c r="F1476" s="345">
        <v>41824</v>
      </c>
      <c r="G1476" s="376" t="s">
        <v>4565</v>
      </c>
      <c r="H1476" s="571">
        <v>6000</v>
      </c>
      <c r="I1476" s="236" t="s">
        <v>3287</v>
      </c>
    </row>
    <row r="1477" spans="2:9" ht="45" hidden="1" outlineLevel="1">
      <c r="B1477" s="269"/>
      <c r="C1477" s="47"/>
      <c r="D1477" s="48"/>
      <c r="F1477" s="345">
        <v>41834</v>
      </c>
      <c r="G1477" s="376" t="s">
        <v>4588</v>
      </c>
      <c r="H1477" s="571">
        <v>5000</v>
      </c>
      <c r="I1477" s="236" t="s">
        <v>3287</v>
      </c>
    </row>
    <row r="1478" spans="2:9" ht="45" hidden="1" outlineLevel="1">
      <c r="B1478" s="46"/>
      <c r="C1478" s="47"/>
      <c r="D1478" s="48"/>
      <c r="F1478" s="285">
        <v>41836</v>
      </c>
      <c r="G1478" s="376" t="s">
        <v>4590</v>
      </c>
      <c r="H1478" s="571">
        <v>1</v>
      </c>
      <c r="I1478" s="1" t="s">
        <v>4591</v>
      </c>
    </row>
    <row r="1479" spans="2:9" hidden="1" outlineLevel="1">
      <c r="B1479" s="46"/>
      <c r="C1479" s="47"/>
      <c r="D1479" s="48"/>
      <c r="F1479" s="345">
        <v>41837</v>
      </c>
      <c r="G1479" s="376" t="s">
        <v>2993</v>
      </c>
      <c r="H1479" s="424">
        <v>2249</v>
      </c>
      <c r="I1479" s="267" t="s">
        <v>3584</v>
      </c>
    </row>
    <row r="1480" spans="2:9" ht="45" hidden="1" outlineLevel="1">
      <c r="B1480" s="46"/>
      <c r="C1480" s="47"/>
      <c r="D1480" s="48"/>
      <c r="F1480" s="345">
        <v>41842</v>
      </c>
      <c r="G1480" s="376" t="s">
        <v>4600</v>
      </c>
      <c r="H1480" s="571">
        <v>2000</v>
      </c>
      <c r="I1480" s="1" t="s">
        <v>3702</v>
      </c>
    </row>
    <row r="1481" spans="2:9" ht="45" hidden="1" outlineLevel="1">
      <c r="B1481" s="46"/>
      <c r="C1481" s="47"/>
      <c r="D1481" s="48"/>
      <c r="F1481" s="345">
        <v>41842</v>
      </c>
      <c r="G1481" s="376" t="s">
        <v>4602</v>
      </c>
      <c r="H1481" s="571">
        <v>1000</v>
      </c>
      <c r="I1481" s="236" t="s">
        <v>3287</v>
      </c>
    </row>
    <row r="1482" spans="2:9" ht="45" hidden="1" outlineLevel="1">
      <c r="B1482" s="46"/>
      <c r="C1482" s="47"/>
      <c r="D1482" s="48"/>
      <c r="F1482" s="345">
        <v>41843</v>
      </c>
      <c r="G1482" s="744" t="s">
        <v>4603</v>
      </c>
      <c r="H1482" s="571">
        <v>2000</v>
      </c>
      <c r="I1482" s="236" t="s">
        <v>3287</v>
      </c>
    </row>
    <row r="1483" spans="2:9" ht="45" hidden="1" outlineLevel="1">
      <c r="B1483" s="46"/>
      <c r="C1483" s="47"/>
      <c r="D1483" s="48"/>
      <c r="F1483" s="345">
        <v>41845</v>
      </c>
      <c r="G1483" s="282" t="s">
        <v>4604</v>
      </c>
      <c r="H1483" s="571">
        <v>2000</v>
      </c>
      <c r="I1483" s="236" t="s">
        <v>3287</v>
      </c>
    </row>
    <row r="1484" spans="2:9" ht="45" hidden="1" outlineLevel="1">
      <c r="B1484" s="46"/>
      <c r="C1484" s="47"/>
      <c r="D1484" s="48"/>
      <c r="F1484" s="345">
        <v>41846</v>
      </c>
      <c r="G1484" s="423" t="s">
        <v>4610</v>
      </c>
      <c r="H1484" s="571">
        <v>1000</v>
      </c>
      <c r="I1484" s="236" t="s">
        <v>3287</v>
      </c>
    </row>
    <row r="1485" spans="2:9" ht="45" hidden="1" outlineLevel="1">
      <c r="B1485" s="46"/>
      <c r="C1485" s="47"/>
      <c r="D1485" s="48"/>
      <c r="F1485" s="345">
        <v>41846</v>
      </c>
      <c r="G1485" s="223" t="s">
        <v>4613</v>
      </c>
      <c r="H1485" s="571">
        <v>10000</v>
      </c>
      <c r="I1485" s="236" t="s">
        <v>3287</v>
      </c>
    </row>
    <row r="1486" spans="2:9" ht="45" hidden="1" outlineLevel="1">
      <c r="B1486" s="46"/>
      <c r="C1486" s="47"/>
      <c r="D1486" s="48"/>
      <c r="F1486" s="345">
        <v>41846</v>
      </c>
      <c r="G1486" s="423" t="s">
        <v>4614</v>
      </c>
      <c r="H1486" s="571">
        <v>7000</v>
      </c>
      <c r="I1486" s="236" t="s">
        <v>3287</v>
      </c>
    </row>
    <row r="1487" spans="2:9" hidden="1" outlineLevel="1">
      <c r="B1487" s="46"/>
      <c r="C1487" s="47"/>
      <c r="D1487" s="48"/>
      <c r="F1487" s="754">
        <v>41848</v>
      </c>
      <c r="G1487" s="774" t="s">
        <v>2993</v>
      </c>
      <c r="H1487" s="775">
        <v>1017.31</v>
      </c>
      <c r="I1487" s="288" t="s">
        <v>3584</v>
      </c>
    </row>
    <row r="1488" spans="2:9" ht="45" hidden="1" outlineLevel="1">
      <c r="B1488" s="46"/>
      <c r="C1488" s="47"/>
      <c r="D1488" s="48"/>
      <c r="F1488" s="345">
        <v>41848</v>
      </c>
      <c r="G1488" s="423" t="s">
        <v>4626</v>
      </c>
      <c r="H1488" s="571">
        <v>2000</v>
      </c>
      <c r="I1488" s="236" t="s">
        <v>3287</v>
      </c>
    </row>
    <row r="1489" spans="2:9" ht="30" hidden="1" outlineLevel="1">
      <c r="B1489" s="46"/>
      <c r="C1489" s="47"/>
      <c r="D1489" s="48"/>
      <c r="F1489" s="524">
        <v>41851</v>
      </c>
      <c r="G1489" s="771" t="s">
        <v>4644</v>
      </c>
      <c r="H1489" s="772">
        <v>5981</v>
      </c>
      <c r="I1489" s="212" t="s">
        <v>4643</v>
      </c>
    </row>
    <row r="1490" spans="2:9" ht="45" hidden="1" outlineLevel="1">
      <c r="B1490" s="46"/>
      <c r="C1490" s="47"/>
      <c r="D1490" s="48"/>
      <c r="F1490" s="524">
        <v>41851</v>
      </c>
      <c r="G1490" s="771" t="s">
        <v>4646</v>
      </c>
      <c r="H1490" s="773">
        <v>3883</v>
      </c>
      <c r="I1490" s="212" t="s">
        <v>4645</v>
      </c>
    </row>
    <row r="1491" spans="2:9" ht="30" hidden="1" outlineLevel="1">
      <c r="B1491" s="46"/>
      <c r="C1491" s="47"/>
      <c r="D1491" s="48"/>
      <c r="F1491" s="768">
        <v>41851</v>
      </c>
      <c r="G1491" s="621" t="s">
        <v>4647</v>
      </c>
      <c r="H1491" s="770">
        <v>9000</v>
      </c>
      <c r="I1491" s="192" t="s">
        <v>3022</v>
      </c>
    </row>
    <row r="1492" spans="2:9" hidden="1" outlineLevel="1">
      <c r="B1492" s="46"/>
      <c r="C1492" s="47"/>
      <c r="D1492" s="48"/>
      <c r="F1492" s="524">
        <v>41851</v>
      </c>
      <c r="G1492" s="771" t="s">
        <v>2993</v>
      </c>
      <c r="H1492" s="773">
        <v>10000</v>
      </c>
      <c r="I1492" s="212" t="s">
        <v>3584</v>
      </c>
    </row>
    <row r="1493" spans="2:9" ht="30" hidden="1" outlineLevel="1">
      <c r="B1493" s="46"/>
      <c r="C1493" s="47"/>
      <c r="D1493" s="48"/>
      <c r="F1493" s="524">
        <v>41851</v>
      </c>
      <c r="G1493" s="771" t="s">
        <v>4651</v>
      </c>
      <c r="H1493" s="773">
        <v>25000</v>
      </c>
      <c r="I1493" s="212" t="s">
        <v>2914</v>
      </c>
    </row>
    <row r="1494" spans="2:9" ht="30" hidden="1" outlineLevel="1">
      <c r="B1494" s="46"/>
      <c r="C1494" s="47"/>
      <c r="D1494" s="48"/>
      <c r="F1494" s="524">
        <v>41851</v>
      </c>
      <c r="G1494" s="771" t="s">
        <v>4653</v>
      </c>
      <c r="H1494" s="773">
        <v>1000</v>
      </c>
      <c r="I1494" s="212" t="s">
        <v>4652</v>
      </c>
    </row>
    <row r="1495" spans="2:9" hidden="1" outlineLevel="1">
      <c r="B1495" s="46"/>
      <c r="C1495" s="47"/>
      <c r="D1495" s="48"/>
      <c r="F1495" s="285"/>
      <c r="G1495" s="376"/>
      <c r="H1495" s="434"/>
      <c r="I1495" s="236"/>
    </row>
    <row r="1496" spans="2:9" hidden="1" outlineLevel="1">
      <c r="B1496" s="46"/>
      <c r="C1496" s="47"/>
      <c r="D1496" s="48"/>
      <c r="F1496" s="595"/>
      <c r="G1496" s="423"/>
      <c r="H1496" s="424"/>
      <c r="I1496" s="267"/>
    </row>
    <row r="1497" spans="2:9" hidden="1" outlineLevel="1">
      <c r="B1497" s="46"/>
      <c r="C1497" s="47"/>
      <c r="D1497" s="48"/>
      <c r="F1497" s="595"/>
      <c r="G1497" s="423"/>
      <c r="H1497" s="424"/>
      <c r="I1497" s="267"/>
    </row>
    <row r="1498" spans="2:9" hidden="1" outlineLevel="1">
      <c r="B1498" s="46"/>
      <c r="C1498" s="47"/>
      <c r="D1498" s="48"/>
      <c r="F1498" s="285"/>
      <c r="G1498" s="376"/>
      <c r="H1498" s="434"/>
      <c r="I1498" s="236"/>
    </row>
    <row r="1499" spans="2:9" hidden="1" outlineLevel="1">
      <c r="B1499" s="50"/>
      <c r="C1499" s="50" t="s">
        <v>195</v>
      </c>
      <c r="D1499" s="48">
        <f>SUM(D1469:D1498)</f>
        <v>182690.53999999998</v>
      </c>
      <c r="E1499" s="18"/>
      <c r="F1499" s="319"/>
      <c r="G1499" s="319" t="s">
        <v>195</v>
      </c>
      <c r="H1499" s="279">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20"/>
      <c r="F1501" s="13"/>
      <c r="G1501" s="13"/>
      <c r="H1501" s="226"/>
      <c r="I1501" s="2"/>
    </row>
    <row r="1502" spans="2:9" collapsed="1"/>
    <row r="1503" spans="2:9" ht="15.75">
      <c r="B1503" s="2480" t="s">
        <v>4806</v>
      </c>
      <c r="C1503" s="2480"/>
      <c r="D1503" s="2480"/>
      <c r="E1503" s="2480"/>
      <c r="F1503" s="2480"/>
      <c r="G1503" s="2480"/>
      <c r="H1503" s="2480"/>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54" t="s">
        <v>115</v>
      </c>
      <c r="G1505" s="354" t="s">
        <v>1331</v>
      </c>
      <c r="H1505" s="355" t="s">
        <v>4</v>
      </c>
      <c r="J1505" s="1" t="s">
        <v>4789</v>
      </c>
    </row>
    <row r="1506" spans="2:14" ht="45" hidden="1" outlineLevel="1">
      <c r="B1506" s="745">
        <v>41852</v>
      </c>
      <c r="C1506" s="259" t="s">
        <v>1039</v>
      </c>
      <c r="D1506" s="260">
        <v>33274.230000000003</v>
      </c>
      <c r="F1506" s="285">
        <v>41852</v>
      </c>
      <c r="G1506" s="376" t="s">
        <v>4660</v>
      </c>
      <c r="H1506" s="571">
        <v>2200</v>
      </c>
      <c r="I1506" s="236" t="s">
        <v>3287</v>
      </c>
      <c r="J1506" s="1" t="s">
        <v>4670</v>
      </c>
      <c r="K1506" s="1">
        <v>12000</v>
      </c>
      <c r="L1506" s="804" t="s">
        <v>2508</v>
      </c>
      <c r="M1506" s="804" t="s">
        <v>2820</v>
      </c>
      <c r="N1506" s="804" t="s">
        <v>4673</v>
      </c>
    </row>
    <row r="1507" spans="2:14" ht="45" hidden="1" outlineLevel="1">
      <c r="B1507" s="285">
        <v>41853</v>
      </c>
      <c r="C1507" s="570" t="s">
        <v>4668</v>
      </c>
      <c r="D1507" s="571">
        <v>153160</v>
      </c>
      <c r="F1507" s="285">
        <v>41852</v>
      </c>
      <c r="G1507" s="317" t="s">
        <v>4661</v>
      </c>
      <c r="H1507" s="571">
        <v>1000</v>
      </c>
      <c r="I1507" s="236" t="s">
        <v>3287</v>
      </c>
      <c r="J1507" s="1" t="s">
        <v>4671</v>
      </c>
      <c r="K1507" s="1">
        <v>3163</v>
      </c>
      <c r="L1507" s="805">
        <v>3163</v>
      </c>
      <c r="M1507" s="804">
        <v>3163</v>
      </c>
      <c r="N1507" s="804">
        <v>3163</v>
      </c>
    </row>
    <row r="1508" spans="2:14" hidden="1" outlineLevel="1">
      <c r="B1508" s="285">
        <v>41856</v>
      </c>
      <c r="C1508" s="223" t="s">
        <v>4679</v>
      </c>
      <c r="D1508" s="175">
        <v>54</v>
      </c>
      <c r="F1508" s="285">
        <v>41853</v>
      </c>
      <c r="G1508" s="376" t="s">
        <v>4669</v>
      </c>
      <c r="H1508" s="424">
        <v>1000</v>
      </c>
      <c r="I1508" s="267" t="s">
        <v>45</v>
      </c>
      <c r="J1508" s="1" t="s">
        <v>195</v>
      </c>
      <c r="K1508" s="1">
        <f>SUM(K1506:K1507)</f>
        <v>15163</v>
      </c>
      <c r="L1508" s="804"/>
      <c r="M1508" s="804"/>
      <c r="N1508" s="804"/>
    </row>
    <row r="1509" spans="2:14" ht="45" hidden="1" outlineLevel="1">
      <c r="B1509" s="285">
        <v>41863</v>
      </c>
      <c r="C1509" s="671" t="s">
        <v>4720</v>
      </c>
      <c r="D1509" s="279">
        <v>562</v>
      </c>
      <c r="F1509" s="285">
        <v>41856</v>
      </c>
      <c r="G1509" s="317" t="s">
        <v>4676</v>
      </c>
      <c r="H1509" s="283">
        <v>651</v>
      </c>
      <c r="I1509" s="236" t="s">
        <v>4675</v>
      </c>
      <c r="J1509" s="1" t="s">
        <v>4672</v>
      </c>
      <c r="K1509" s="1">
        <v>153160</v>
      </c>
      <c r="L1509" s="804"/>
      <c r="M1509" s="804"/>
      <c r="N1509" s="804"/>
    </row>
    <row r="1510" spans="2:14" ht="45" hidden="1" outlineLevel="1">
      <c r="B1510" s="285">
        <v>41870</v>
      </c>
      <c r="C1510" s="223" t="s">
        <v>4728</v>
      </c>
      <c r="D1510" s="175">
        <v>6372</v>
      </c>
      <c r="F1510" s="285">
        <v>41856</v>
      </c>
      <c r="G1510" s="317" t="s">
        <v>4677</v>
      </c>
      <c r="H1510" s="283">
        <v>2537</v>
      </c>
      <c r="I1510" s="236" t="s">
        <v>3182</v>
      </c>
      <c r="J1510" s="1" t="s">
        <v>2674</v>
      </c>
      <c r="K1510" s="1">
        <f>K1509-K1508</f>
        <v>137997</v>
      </c>
      <c r="L1510" s="804" t="s">
        <v>4790</v>
      </c>
      <c r="M1510" s="805">
        <v>997</v>
      </c>
      <c r="N1510" s="805">
        <f>K1510-M1510</f>
        <v>137000</v>
      </c>
    </row>
    <row r="1511" spans="2:14" ht="45" hidden="1" outlineLevel="1">
      <c r="B1511" s="285">
        <v>41879</v>
      </c>
      <c r="C1511" s="223" t="s">
        <v>4787</v>
      </c>
      <c r="D1511" s="175">
        <v>82995</v>
      </c>
      <c r="F1511" s="369">
        <v>41856</v>
      </c>
      <c r="G1511" s="472" t="s">
        <v>4678</v>
      </c>
      <c r="H1511" s="324">
        <v>12000</v>
      </c>
      <c r="I1511" s="776" t="s">
        <v>4680</v>
      </c>
      <c r="J1511" s="1" t="s">
        <v>4791</v>
      </c>
      <c r="K1511" s="1">
        <v>12000</v>
      </c>
      <c r="L1511" s="804"/>
      <c r="M1511" s="804"/>
      <c r="N1511" s="805">
        <f>N1510-K1511</f>
        <v>125000</v>
      </c>
    </row>
    <row r="1512" spans="2:14" ht="45" hidden="1" outlineLevel="1">
      <c r="B1512" s="345"/>
      <c r="C1512" s="223"/>
      <c r="D1512" s="175"/>
      <c r="E1512" s="2"/>
      <c r="F1512" s="285">
        <v>41857</v>
      </c>
      <c r="G1512" s="317" t="s">
        <v>4696</v>
      </c>
      <c r="H1512" s="283">
        <v>6000</v>
      </c>
      <c r="I1512" s="236" t="s">
        <v>3287</v>
      </c>
      <c r="J1512" s="1" t="s">
        <v>4792</v>
      </c>
      <c r="K1512" s="1">
        <v>125000</v>
      </c>
      <c r="L1512" s="804" t="s">
        <v>4790</v>
      </c>
      <c r="M1512" s="804"/>
      <c r="N1512" s="804"/>
    </row>
    <row r="1513" spans="2:14" ht="45" hidden="1" outlineLevel="1">
      <c r="B1513" s="269"/>
      <c r="C1513" s="47"/>
      <c r="D1513" s="48"/>
      <c r="F1513" s="285">
        <v>41859</v>
      </c>
      <c r="G1513" s="376" t="s">
        <v>4698</v>
      </c>
      <c r="H1513" s="571">
        <v>3000</v>
      </c>
      <c r="I1513" s="236" t="s">
        <v>3287</v>
      </c>
    </row>
    <row r="1514" spans="2:14" ht="45" hidden="1" outlineLevel="1">
      <c r="B1514" s="269"/>
      <c r="C1514" s="47"/>
      <c r="D1514" s="48"/>
      <c r="F1514" s="285">
        <v>41860</v>
      </c>
      <c r="G1514" s="376" t="s">
        <v>4699</v>
      </c>
      <c r="H1514" s="571">
        <v>2000</v>
      </c>
      <c r="I1514" s="236" t="s">
        <v>3287</v>
      </c>
    </row>
    <row r="1515" spans="2:14" ht="30" hidden="1" outlineLevel="1">
      <c r="B1515" s="46"/>
      <c r="C1515" s="47"/>
      <c r="D1515" s="48"/>
      <c r="F1515" s="285">
        <v>41860</v>
      </c>
      <c r="G1515" s="376" t="s">
        <v>4700</v>
      </c>
      <c r="H1515" s="571">
        <v>2000</v>
      </c>
      <c r="I1515" s="236" t="s">
        <v>3287</v>
      </c>
    </row>
    <row r="1516" spans="2:14" hidden="1" outlineLevel="1">
      <c r="B1516" s="46"/>
      <c r="C1516" s="47"/>
      <c r="D1516" s="48"/>
      <c r="F1516" s="285">
        <v>41863</v>
      </c>
      <c r="G1516" s="376" t="s">
        <v>2993</v>
      </c>
      <c r="H1516" s="571">
        <v>562</v>
      </c>
      <c r="I1516" s="267" t="s">
        <v>3584</v>
      </c>
    </row>
    <row r="1517" spans="2:14" ht="45" hidden="1" outlineLevel="1">
      <c r="B1517" s="46"/>
      <c r="C1517" s="47"/>
      <c r="D1517" s="48"/>
      <c r="F1517" s="285">
        <v>41865</v>
      </c>
      <c r="G1517" s="376" t="s">
        <v>4721</v>
      </c>
      <c r="H1517" s="571">
        <v>1100</v>
      </c>
      <c r="I1517" s="236" t="s">
        <v>3287</v>
      </c>
    </row>
    <row r="1518" spans="2:14" ht="45" hidden="1" outlineLevel="1">
      <c r="B1518" s="46"/>
      <c r="C1518" s="47"/>
      <c r="D1518" s="48"/>
      <c r="F1518" s="285">
        <v>41869</v>
      </c>
      <c r="G1518" s="376" t="s">
        <v>4722</v>
      </c>
      <c r="H1518" s="571">
        <v>2000</v>
      </c>
      <c r="I1518" s="236" t="s">
        <v>3287</v>
      </c>
    </row>
    <row r="1519" spans="2:14" hidden="1" outlineLevel="1">
      <c r="B1519" s="46"/>
      <c r="C1519" s="47"/>
      <c r="D1519" s="48"/>
      <c r="F1519" s="285">
        <v>41869</v>
      </c>
      <c r="G1519" s="744" t="s">
        <v>4723</v>
      </c>
      <c r="H1519" s="571">
        <v>100</v>
      </c>
      <c r="I1519" s="236" t="s">
        <v>4726</v>
      </c>
    </row>
    <row r="1520" spans="2:14" ht="30" hidden="1" outlineLevel="1">
      <c r="B1520" s="46"/>
      <c r="C1520" s="47"/>
      <c r="D1520" s="48"/>
      <c r="F1520" s="285">
        <v>41869</v>
      </c>
      <c r="G1520" s="376" t="s">
        <v>4724</v>
      </c>
      <c r="H1520" s="571">
        <v>12</v>
      </c>
      <c r="I1520" s="236" t="s">
        <v>4726</v>
      </c>
    </row>
    <row r="1521" spans="2:9" ht="30" hidden="1" outlineLevel="1">
      <c r="B1521" s="46"/>
      <c r="C1521" s="47"/>
      <c r="D1521" s="48"/>
      <c r="F1521" s="285">
        <v>41869</v>
      </c>
      <c r="G1521" s="423" t="s">
        <v>4725</v>
      </c>
      <c r="H1521" s="571">
        <v>0.36</v>
      </c>
      <c r="I1521" s="236" t="s">
        <v>4726</v>
      </c>
    </row>
    <row r="1522" spans="2:9" ht="45" hidden="1" outlineLevel="1">
      <c r="B1522" s="46"/>
      <c r="C1522" s="47"/>
      <c r="D1522" s="48"/>
      <c r="F1522" s="285">
        <v>41871</v>
      </c>
      <c r="G1522" s="223" t="s">
        <v>4729</v>
      </c>
      <c r="H1522" s="571">
        <v>2000</v>
      </c>
      <c r="I1522" s="236" t="s">
        <v>3287</v>
      </c>
    </row>
    <row r="1523" spans="2:9" hidden="1" outlineLevel="1">
      <c r="B1523" s="46"/>
      <c r="C1523" s="47"/>
      <c r="D1523" s="48"/>
      <c r="F1523" s="285">
        <v>41871</v>
      </c>
      <c r="G1523" s="376" t="s">
        <v>4730</v>
      </c>
      <c r="H1523" s="571">
        <v>100</v>
      </c>
      <c r="I1523" s="236" t="s">
        <v>4726</v>
      </c>
    </row>
    <row r="1524" spans="2:9" ht="30" hidden="1" outlineLevel="1">
      <c r="B1524" s="46"/>
      <c r="C1524" s="47"/>
      <c r="D1524" s="48"/>
      <c r="F1524" s="285">
        <v>41871</v>
      </c>
      <c r="G1524" s="376" t="s">
        <v>4731</v>
      </c>
      <c r="H1524" s="571">
        <v>12</v>
      </c>
      <c r="I1524" s="236" t="s">
        <v>4726</v>
      </c>
    </row>
    <row r="1525" spans="2:9" ht="30" hidden="1" outlineLevel="1">
      <c r="B1525" s="46"/>
      <c r="C1525" s="47"/>
      <c r="D1525" s="48"/>
      <c r="F1525" s="285">
        <v>41871</v>
      </c>
      <c r="G1525" s="376" t="s">
        <v>4732</v>
      </c>
      <c r="H1525" s="571">
        <v>0.36</v>
      </c>
      <c r="I1525" s="236" t="s">
        <v>4726</v>
      </c>
    </row>
    <row r="1526" spans="2:9" ht="30" hidden="1" outlineLevel="1">
      <c r="B1526" s="46"/>
      <c r="C1526" s="47"/>
      <c r="D1526" s="48"/>
      <c r="F1526" s="285">
        <v>41873</v>
      </c>
      <c r="G1526" s="317" t="s">
        <v>4758</v>
      </c>
      <c r="H1526" s="650">
        <v>500</v>
      </c>
      <c r="I1526" s="236" t="s">
        <v>4760</v>
      </c>
    </row>
    <row r="1527" spans="2:9" ht="30" hidden="1" outlineLevel="1">
      <c r="B1527" s="46"/>
      <c r="C1527" s="47"/>
      <c r="D1527" s="48"/>
      <c r="F1527" s="285">
        <v>41873</v>
      </c>
      <c r="G1527" s="317" t="s">
        <v>4759</v>
      </c>
      <c r="H1527" s="326">
        <v>1500</v>
      </c>
      <c r="I1527" s="236" t="s">
        <v>4760</v>
      </c>
    </row>
    <row r="1528" spans="2:9" ht="45" hidden="1" outlineLevel="1">
      <c r="B1528" s="46"/>
      <c r="C1528" s="47"/>
      <c r="D1528" s="48"/>
      <c r="F1528" s="285">
        <v>41876</v>
      </c>
      <c r="G1528" s="423" t="s">
        <v>4761</v>
      </c>
      <c r="H1528" s="571">
        <v>2000</v>
      </c>
      <c r="I1528" s="236" t="s">
        <v>3287</v>
      </c>
    </row>
    <row r="1529" spans="2:9" ht="30" hidden="1" outlineLevel="1">
      <c r="B1529" s="46"/>
      <c r="C1529" s="47"/>
      <c r="D1529" s="48"/>
      <c r="F1529" s="803">
        <v>41878</v>
      </c>
      <c r="G1529" s="800" t="s">
        <v>4785</v>
      </c>
      <c r="H1529" s="801">
        <v>997</v>
      </c>
      <c r="I1529" s="802" t="s">
        <v>4784</v>
      </c>
    </row>
    <row r="1530" spans="2:9" ht="45" hidden="1" outlineLevel="1">
      <c r="B1530" s="46"/>
      <c r="C1530" s="47"/>
      <c r="D1530" s="48"/>
      <c r="F1530" s="285">
        <v>41878</v>
      </c>
      <c r="G1530" s="799" t="s">
        <v>4786</v>
      </c>
      <c r="H1530" s="434">
        <v>3100</v>
      </c>
      <c r="I1530" s="1" t="s">
        <v>3287</v>
      </c>
    </row>
    <row r="1531" spans="2:9" hidden="1" outlineLevel="1">
      <c r="B1531" s="46"/>
      <c r="C1531" s="47"/>
      <c r="D1531" s="48"/>
      <c r="F1531" s="595"/>
      <c r="G1531" s="798"/>
      <c r="H1531" s="434"/>
      <c r="I1531" s="267"/>
    </row>
    <row r="1532" spans="2:9" hidden="1" outlineLevel="1">
      <c r="B1532" s="46"/>
      <c r="C1532" s="47"/>
      <c r="D1532" s="48"/>
      <c r="F1532" s="285"/>
      <c r="G1532" s="799"/>
      <c r="H1532" s="434"/>
      <c r="I1532" s="236"/>
    </row>
    <row r="1533" spans="2:9" hidden="1" outlineLevel="1">
      <c r="B1533" s="46"/>
      <c r="C1533" s="47"/>
      <c r="D1533" s="48"/>
      <c r="F1533" s="595"/>
      <c r="G1533" s="798"/>
      <c r="H1533" s="434"/>
      <c r="I1533" s="267"/>
    </row>
    <row r="1534" spans="2:9" hidden="1" outlineLevel="1">
      <c r="B1534" s="46"/>
      <c r="C1534" s="47"/>
      <c r="D1534" s="48"/>
      <c r="F1534" s="595"/>
      <c r="G1534" s="798"/>
      <c r="H1534" s="434"/>
      <c r="I1534" s="267"/>
    </row>
    <row r="1535" spans="2:9" hidden="1" outlineLevel="1">
      <c r="B1535" s="46"/>
      <c r="C1535" s="47"/>
      <c r="D1535" s="48"/>
      <c r="F1535" s="285"/>
      <c r="G1535" s="799"/>
      <c r="H1535" s="434"/>
      <c r="I1535" s="236"/>
    </row>
    <row r="1536" spans="2:9" hidden="1" outlineLevel="1">
      <c r="B1536" s="50"/>
      <c r="C1536" s="50" t="s">
        <v>195</v>
      </c>
      <c r="D1536" s="48">
        <f>SUM(D1506:D1535)</f>
        <v>276417.23</v>
      </c>
      <c r="E1536" s="18"/>
      <c r="F1536" s="319"/>
      <c r="G1536" s="319" t="s">
        <v>195</v>
      </c>
      <c r="H1536" s="279">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20"/>
      <c r="F1538" s="13"/>
      <c r="G1538" s="13"/>
      <c r="H1538" s="226"/>
      <c r="I1538" s="2"/>
    </row>
    <row r="1539" spans="2:11" collapsed="1">
      <c r="F1539" s="13"/>
    </row>
    <row r="1540" spans="2:11" ht="15.75">
      <c r="B1540" s="2480" t="s">
        <v>4798</v>
      </c>
      <c r="C1540" s="2480"/>
      <c r="D1540" s="2480"/>
      <c r="E1540" s="2480"/>
      <c r="F1540" s="2480"/>
      <c r="G1540" s="2480"/>
      <c r="H1540" s="2480"/>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54" t="s">
        <v>115</v>
      </c>
      <c r="G1542" s="354" t="s">
        <v>1331</v>
      </c>
      <c r="H1542" s="355" t="s">
        <v>4</v>
      </c>
    </row>
    <row r="1543" spans="2:11" ht="30" hidden="1" outlineLevel="1">
      <c r="B1543" s="745">
        <v>41883</v>
      </c>
      <c r="C1543" s="259" t="s">
        <v>1039</v>
      </c>
      <c r="D1543" s="806">
        <v>230045.51</v>
      </c>
      <c r="F1543" s="803">
        <v>41884</v>
      </c>
      <c r="G1543" s="800" t="s">
        <v>4788</v>
      </c>
      <c r="H1543" s="819">
        <v>125000</v>
      </c>
      <c r="I1543" s="827" t="s">
        <v>4784</v>
      </c>
    </row>
    <row r="1544" spans="2:11" ht="45" hidden="1" outlineLevel="1">
      <c r="B1544" s="285"/>
      <c r="C1544" s="570"/>
      <c r="D1544" s="806"/>
      <c r="E1544" s="2"/>
      <c r="F1544" s="285">
        <v>41884</v>
      </c>
      <c r="G1544" s="317" t="s">
        <v>4811</v>
      </c>
      <c r="H1544" s="838">
        <v>12000</v>
      </c>
      <c r="I1544" s="839" t="s">
        <v>4680</v>
      </c>
    </row>
    <row r="1545" spans="2:11" hidden="1" outlineLevel="1">
      <c r="B1545" s="285"/>
      <c r="C1545" s="856"/>
      <c r="D1545" s="858"/>
      <c r="F1545" s="564">
        <v>41884</v>
      </c>
      <c r="G1545" s="843" t="s">
        <v>2993</v>
      </c>
      <c r="H1545" s="844">
        <v>8423.41</v>
      </c>
      <c r="I1545" s="828" t="s">
        <v>3584</v>
      </c>
      <c r="J1545" s="1" t="s">
        <v>4809</v>
      </c>
    </row>
    <row r="1546" spans="2:11" hidden="1" outlineLevel="1">
      <c r="B1546" s="285"/>
      <c r="C1546" s="857"/>
      <c r="D1546" s="349"/>
      <c r="F1546" s="436">
        <v>41884</v>
      </c>
      <c r="G1546" s="836" t="s">
        <v>4807</v>
      </c>
      <c r="H1546" s="837">
        <v>1010.12</v>
      </c>
      <c r="I1546" s="437" t="s">
        <v>3584</v>
      </c>
      <c r="J1546" s="1" t="s">
        <v>4809</v>
      </c>
    </row>
    <row r="1547" spans="2:11" ht="30" hidden="1" outlineLevel="1">
      <c r="B1547" s="285"/>
      <c r="C1547" s="223"/>
      <c r="D1547" s="672"/>
      <c r="F1547" s="436">
        <v>41884</v>
      </c>
      <c r="G1547" s="836" t="s">
        <v>4810</v>
      </c>
      <c r="H1547" s="837">
        <v>616</v>
      </c>
      <c r="I1547" s="439" t="s">
        <v>4808</v>
      </c>
      <c r="J1547" s="1" t="s">
        <v>4809</v>
      </c>
    </row>
    <row r="1548" spans="2:11" hidden="1" outlineLevel="1">
      <c r="B1548" s="285"/>
      <c r="C1548" s="223"/>
      <c r="D1548" s="175"/>
      <c r="F1548" s="811">
        <v>41884</v>
      </c>
      <c r="G1548" s="812" t="s">
        <v>4799</v>
      </c>
      <c r="H1548" s="820">
        <v>1000</v>
      </c>
      <c r="I1548" s="829" t="s">
        <v>4815</v>
      </c>
      <c r="J1548" s="1" t="s">
        <v>4812</v>
      </c>
      <c r="K1548" s="1">
        <f>H1548</f>
        <v>1000</v>
      </c>
    </row>
    <row r="1549" spans="2:11" ht="30" hidden="1" outlineLevel="1">
      <c r="B1549" s="285"/>
      <c r="C1549" s="223"/>
      <c r="D1549" s="175"/>
      <c r="F1549" s="832">
        <v>41884</v>
      </c>
      <c r="G1549" s="833" t="s">
        <v>4817</v>
      </c>
      <c r="H1549" s="834">
        <v>9000</v>
      </c>
      <c r="I1549" s="829" t="s">
        <v>4816</v>
      </c>
      <c r="J1549" s="1" t="s">
        <v>4812</v>
      </c>
      <c r="K1549" s="1">
        <f>H1549</f>
        <v>9000</v>
      </c>
    </row>
    <row r="1550" spans="2:11" ht="30" hidden="1" outlineLevel="1">
      <c r="B1550" s="345"/>
      <c r="C1550" s="223"/>
      <c r="D1550" s="175"/>
      <c r="E1550" s="2"/>
      <c r="F1550" s="811">
        <v>41884</v>
      </c>
      <c r="G1550" s="814" t="s">
        <v>4818</v>
      </c>
      <c r="H1550" s="835">
        <v>25000</v>
      </c>
      <c r="I1550" s="830" t="s">
        <v>4814</v>
      </c>
      <c r="J1550" s="1" t="s">
        <v>4812</v>
      </c>
      <c r="K1550" s="1">
        <f t="shared" ref="K1550:K1562" si="0">H1550</f>
        <v>25000</v>
      </c>
    </row>
    <row r="1551" spans="2:11" ht="30" hidden="1" outlineLevel="1">
      <c r="B1551" s="269"/>
      <c r="C1551" s="47"/>
      <c r="D1551" s="48"/>
      <c r="F1551" s="811">
        <v>41884</v>
      </c>
      <c r="G1551" s="814" t="s">
        <v>4819</v>
      </c>
      <c r="H1551" s="835">
        <v>1000</v>
      </c>
      <c r="I1551" s="830" t="s">
        <v>4652</v>
      </c>
      <c r="J1551" s="1" t="s">
        <v>4812</v>
      </c>
      <c r="K1551" s="1">
        <f t="shared" si="0"/>
        <v>1000</v>
      </c>
    </row>
    <row r="1552" spans="2:11" ht="30" hidden="1" outlineLevel="1">
      <c r="B1552" s="269"/>
      <c r="C1552" s="47"/>
      <c r="D1552" s="48"/>
      <c r="F1552" s="811">
        <v>41884</v>
      </c>
      <c r="G1552" s="814" t="s">
        <v>4820</v>
      </c>
      <c r="H1552" s="835">
        <v>6000</v>
      </c>
      <c r="I1552" s="830" t="s">
        <v>4813</v>
      </c>
      <c r="J1552" s="1" t="s">
        <v>4812</v>
      </c>
      <c r="K1552" s="1">
        <f t="shared" si="0"/>
        <v>6000</v>
      </c>
    </row>
    <row r="1553" spans="2:11" ht="30" hidden="1" outlineLevel="1">
      <c r="B1553" s="46"/>
      <c r="C1553" s="47"/>
      <c r="D1553" s="48"/>
      <c r="F1553" s="811">
        <v>41885</v>
      </c>
      <c r="G1553" s="845" t="s">
        <v>4830</v>
      </c>
      <c r="H1553" s="823">
        <v>5000</v>
      </c>
      <c r="I1553" s="830" t="s">
        <v>4831</v>
      </c>
      <c r="J1553" s="1" t="s">
        <v>4812</v>
      </c>
      <c r="K1553" s="1">
        <f t="shared" si="0"/>
        <v>5000</v>
      </c>
    </row>
    <row r="1554" spans="2:11" ht="45" hidden="1" outlineLevel="1">
      <c r="B1554" s="46"/>
      <c r="C1554" s="47"/>
      <c r="D1554" s="48"/>
      <c r="F1554" s="811">
        <v>41888</v>
      </c>
      <c r="G1554" s="812" t="s">
        <v>4853</v>
      </c>
      <c r="H1554" s="821">
        <v>3000</v>
      </c>
      <c r="I1554" s="818" t="s">
        <v>3287</v>
      </c>
      <c r="J1554" s="1" t="s">
        <v>4812</v>
      </c>
      <c r="K1554" s="1">
        <f t="shared" si="0"/>
        <v>3000</v>
      </c>
    </row>
    <row r="1555" spans="2:11" ht="45" hidden="1" outlineLevel="1">
      <c r="B1555" s="46"/>
      <c r="C1555" s="47"/>
      <c r="D1555" s="48"/>
      <c r="F1555" s="811">
        <v>41892</v>
      </c>
      <c r="G1555" s="813" t="s">
        <v>4852</v>
      </c>
      <c r="H1555" s="822">
        <v>2000</v>
      </c>
      <c r="I1555" s="818" t="s">
        <v>3287</v>
      </c>
      <c r="J1555" s="1" t="s">
        <v>4812</v>
      </c>
      <c r="K1555" s="1">
        <f t="shared" si="0"/>
        <v>2000</v>
      </c>
    </row>
    <row r="1556" spans="2:11" ht="45" hidden="1" outlineLevel="1">
      <c r="B1556" s="46"/>
      <c r="C1556" s="47"/>
      <c r="D1556" s="48"/>
      <c r="F1556" s="811">
        <v>41897</v>
      </c>
      <c r="G1556" s="813" t="s">
        <v>4860</v>
      </c>
      <c r="H1556" s="822">
        <v>2000</v>
      </c>
      <c r="I1556" s="818" t="s">
        <v>3287</v>
      </c>
      <c r="J1556" s="1" t="s">
        <v>4812</v>
      </c>
      <c r="K1556" s="1">
        <f t="shared" si="0"/>
        <v>2000</v>
      </c>
    </row>
    <row r="1557" spans="2:11" ht="45" hidden="1" outlineLevel="1">
      <c r="B1557" s="46"/>
      <c r="C1557" s="47"/>
      <c r="D1557" s="48"/>
      <c r="F1557" s="811">
        <v>41898</v>
      </c>
      <c r="G1557" s="813" t="s">
        <v>4861</v>
      </c>
      <c r="H1557" s="822">
        <v>4000</v>
      </c>
      <c r="I1557" s="818" t="s">
        <v>3287</v>
      </c>
      <c r="J1557" s="1" t="s">
        <v>4812</v>
      </c>
      <c r="K1557" s="1">
        <f t="shared" si="0"/>
        <v>4000</v>
      </c>
    </row>
    <row r="1558" spans="2:11" ht="30" hidden="1" outlineLevel="1">
      <c r="B1558" s="46"/>
      <c r="C1558" s="47"/>
      <c r="D1558" s="48"/>
      <c r="F1558" s="811">
        <v>41900</v>
      </c>
      <c r="G1558" s="814" t="s">
        <v>4864</v>
      </c>
      <c r="H1558" s="835">
        <v>995</v>
      </c>
      <c r="I1558" s="830" t="s">
        <v>4808</v>
      </c>
      <c r="J1558" s="1" t="s">
        <v>4812</v>
      </c>
      <c r="K1558" s="1">
        <f t="shared" si="0"/>
        <v>995</v>
      </c>
    </row>
    <row r="1559" spans="2:11" ht="45" hidden="1" outlineLevel="1">
      <c r="B1559" s="46"/>
      <c r="C1559" s="47"/>
      <c r="D1559" s="48"/>
      <c r="F1559" s="811">
        <v>41900</v>
      </c>
      <c r="G1559" s="813" t="s">
        <v>4865</v>
      </c>
      <c r="H1559" s="822">
        <v>2000</v>
      </c>
      <c r="I1559" s="818" t="s">
        <v>3287</v>
      </c>
      <c r="J1559" s="1" t="s">
        <v>4812</v>
      </c>
      <c r="K1559" s="1">
        <f t="shared" si="0"/>
        <v>2000</v>
      </c>
    </row>
    <row r="1560" spans="2:11" ht="45" hidden="1" outlineLevel="1">
      <c r="B1560" s="46"/>
      <c r="C1560" s="47"/>
      <c r="D1560" s="48"/>
      <c r="F1560" s="811">
        <v>41902</v>
      </c>
      <c r="G1560" s="812" t="s">
        <v>4881</v>
      </c>
      <c r="H1560" s="822">
        <v>1000</v>
      </c>
      <c r="I1560" s="818" t="s">
        <v>3287</v>
      </c>
      <c r="J1560" s="1" t="s">
        <v>4812</v>
      </c>
      <c r="K1560" s="1">
        <f t="shared" si="0"/>
        <v>1000</v>
      </c>
    </row>
    <row r="1561" spans="2:11" ht="45" hidden="1" outlineLevel="1">
      <c r="B1561" s="46"/>
      <c r="C1561" s="47"/>
      <c r="D1561" s="48"/>
      <c r="F1561" s="811">
        <v>41910</v>
      </c>
      <c r="G1561" s="813" t="s">
        <v>4882</v>
      </c>
      <c r="H1561" s="822">
        <v>2000</v>
      </c>
      <c r="I1561" s="818" t="s">
        <v>3287</v>
      </c>
      <c r="J1561" s="1" t="s">
        <v>4812</v>
      </c>
      <c r="K1561" s="1">
        <f t="shared" si="0"/>
        <v>2000</v>
      </c>
    </row>
    <row r="1562" spans="2:11" hidden="1" outlineLevel="1">
      <c r="B1562" s="46"/>
      <c r="C1562" s="47"/>
      <c r="D1562" s="48"/>
      <c r="F1562" s="811"/>
      <c r="G1562" s="813"/>
      <c r="H1562" s="822"/>
      <c r="I1562" s="830"/>
      <c r="J1562" s="1" t="s">
        <v>4812</v>
      </c>
      <c r="K1562" s="1">
        <f t="shared" si="0"/>
        <v>0</v>
      </c>
    </row>
    <row r="1563" spans="2:11" hidden="1" outlineLevel="1">
      <c r="B1563" s="50"/>
      <c r="C1563" s="50" t="s">
        <v>195</v>
      </c>
      <c r="D1563" s="48">
        <f>SUM(D1543:D1562)</f>
        <v>230045.51</v>
      </c>
      <c r="E1563" s="18"/>
      <c r="F1563" s="319"/>
      <c r="G1563" s="319" t="s">
        <v>195</v>
      </c>
      <c r="H1563" s="279">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20">
        <f>82995-K1563</f>
        <v>19000</v>
      </c>
      <c r="F1565" s="13"/>
      <c r="G1565" s="13"/>
      <c r="H1565" s="226"/>
      <c r="I1565" s="2"/>
    </row>
    <row r="1566" spans="2:11" collapsed="1"/>
    <row r="1567" spans="2:11" ht="15.75">
      <c r="B1567" s="2480" t="s">
        <v>4893</v>
      </c>
      <c r="C1567" s="2480"/>
      <c r="D1567" s="2480"/>
      <c r="E1567" s="2480"/>
      <c r="F1567" s="2480"/>
      <c r="G1567" s="2480"/>
      <c r="H1567" s="2480"/>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54" t="s">
        <v>115</v>
      </c>
      <c r="G1569" s="354" t="s">
        <v>1331</v>
      </c>
      <c r="H1569" s="355" t="s">
        <v>4</v>
      </c>
    </row>
    <row r="1570" spans="2:11" ht="45" hidden="1" outlineLevel="1">
      <c r="B1570" s="864">
        <v>41913</v>
      </c>
      <c r="C1570" s="865" t="s">
        <v>1039</v>
      </c>
      <c r="D1570" s="866">
        <v>19000.98</v>
      </c>
      <c r="F1570" s="859">
        <v>41913</v>
      </c>
      <c r="G1570" s="871" t="s">
        <v>4895</v>
      </c>
      <c r="H1570" s="872">
        <v>12000</v>
      </c>
      <c r="I1570" s="869" t="s">
        <v>4680</v>
      </c>
      <c r="J1570" s="1" t="s">
        <v>4900</v>
      </c>
    </row>
    <row r="1571" spans="2:11" ht="45" hidden="1" outlineLevel="1">
      <c r="B1571" s="285">
        <v>41912</v>
      </c>
      <c r="C1571" s="570" t="s">
        <v>4891</v>
      </c>
      <c r="D1571" s="806">
        <v>83406</v>
      </c>
      <c r="E1571" s="2"/>
      <c r="F1571" s="859">
        <v>41913</v>
      </c>
      <c r="G1571" s="871" t="s">
        <v>4896</v>
      </c>
      <c r="H1571" s="878">
        <v>981</v>
      </c>
      <c r="I1571" s="868" t="s">
        <v>4808</v>
      </c>
      <c r="J1571" s="1" t="s">
        <v>4897</v>
      </c>
    </row>
    <row r="1572" spans="2:11" ht="30" hidden="1" outlineLevel="1">
      <c r="B1572" s="859">
        <v>41912</v>
      </c>
      <c r="C1572" s="860" t="s">
        <v>4892</v>
      </c>
      <c r="D1572" s="861">
        <v>981</v>
      </c>
      <c r="F1572" s="564">
        <v>41913</v>
      </c>
      <c r="G1572" s="843" t="s">
        <v>3695</v>
      </c>
      <c r="H1572" s="844">
        <v>6627.27</v>
      </c>
      <c r="I1572" s="828" t="s">
        <v>3584</v>
      </c>
      <c r="J1572" s="1" t="s">
        <v>4809</v>
      </c>
    </row>
    <row r="1573" spans="2:11" ht="30" hidden="1" outlineLevel="1">
      <c r="B1573" s="859">
        <v>41913</v>
      </c>
      <c r="C1573" s="862" t="s">
        <v>4926</v>
      </c>
      <c r="D1573" s="863">
        <v>12000</v>
      </c>
      <c r="F1573" s="436">
        <v>41913</v>
      </c>
      <c r="G1573" s="874" t="s">
        <v>4898</v>
      </c>
      <c r="H1573" s="837">
        <v>2150</v>
      </c>
      <c r="I1573" s="836" t="s">
        <v>4912</v>
      </c>
      <c r="J1573" s="1" t="s">
        <v>4809</v>
      </c>
    </row>
    <row r="1574" spans="2:11" ht="30" hidden="1" outlineLevel="1">
      <c r="B1574" s="285">
        <v>41913</v>
      </c>
      <c r="C1574" s="223" t="s">
        <v>4925</v>
      </c>
      <c r="D1574" s="672">
        <v>1000</v>
      </c>
      <c r="F1574" s="436">
        <v>41913</v>
      </c>
      <c r="G1574" s="874" t="s">
        <v>4899</v>
      </c>
      <c r="H1574" s="879">
        <v>10223</v>
      </c>
      <c r="I1574" s="437" t="s">
        <v>4808</v>
      </c>
      <c r="J1574" s="1" t="s">
        <v>4809</v>
      </c>
    </row>
    <row r="1575" spans="2:11" ht="45" hidden="1" outlineLevel="1">
      <c r="B1575" s="222">
        <v>41929</v>
      </c>
      <c r="C1575" s="223" t="s">
        <v>4957</v>
      </c>
      <c r="D1575" s="175">
        <v>2000</v>
      </c>
      <c r="F1575" s="832">
        <v>41913</v>
      </c>
      <c r="G1575" s="833" t="s">
        <v>4901</v>
      </c>
      <c r="H1575" s="834">
        <v>9000</v>
      </c>
      <c r="I1575" s="877" t="s">
        <v>4816</v>
      </c>
      <c r="J1575" s="1" t="s">
        <v>4812</v>
      </c>
      <c r="K1575" s="1">
        <f>H1575</f>
        <v>9000</v>
      </c>
    </row>
    <row r="1576" spans="2:11" ht="45" hidden="1" outlineLevel="1">
      <c r="B1576" s="222">
        <v>41932</v>
      </c>
      <c r="C1576" s="223" t="s">
        <v>4958</v>
      </c>
      <c r="D1576" s="175">
        <v>10261</v>
      </c>
      <c r="F1576" s="811">
        <v>41913</v>
      </c>
      <c r="G1576" s="875" t="s">
        <v>4902</v>
      </c>
      <c r="H1576" s="835">
        <v>6000</v>
      </c>
      <c r="I1576" s="814" t="s">
        <v>4913</v>
      </c>
      <c r="J1576" s="1" t="s">
        <v>4812</v>
      </c>
      <c r="K1576" s="1">
        <f t="shared" ref="K1576:K1579" si="1">H1576</f>
        <v>6000</v>
      </c>
    </row>
    <row r="1577" spans="2:11" ht="30" hidden="1" outlineLevel="1">
      <c r="B1577" s="345"/>
      <c r="C1577" s="223"/>
      <c r="D1577" s="175"/>
      <c r="E1577" s="2"/>
      <c r="F1577" s="811">
        <v>41913</v>
      </c>
      <c r="G1577" s="875" t="s">
        <v>4903</v>
      </c>
      <c r="H1577" s="835">
        <v>25000</v>
      </c>
      <c r="I1577" s="814" t="s">
        <v>4911</v>
      </c>
      <c r="J1577" s="1" t="s">
        <v>4812</v>
      </c>
      <c r="K1577" s="1">
        <f t="shared" si="1"/>
        <v>25000</v>
      </c>
    </row>
    <row r="1578" spans="2:11" ht="45" hidden="1" outlineLevel="1">
      <c r="B1578" s="269"/>
      <c r="C1578" s="47"/>
      <c r="D1578" s="48"/>
      <c r="F1578" s="811">
        <v>41913</v>
      </c>
      <c r="G1578" s="814" t="s">
        <v>4914</v>
      </c>
      <c r="H1578" s="835">
        <v>5000</v>
      </c>
      <c r="I1578" s="829" t="s">
        <v>3287</v>
      </c>
      <c r="J1578" s="1" t="s">
        <v>4812</v>
      </c>
      <c r="K1578" s="1">
        <f t="shared" si="1"/>
        <v>5000</v>
      </c>
    </row>
    <row r="1579" spans="2:11" ht="45" hidden="1" outlineLevel="1">
      <c r="B1579" s="269"/>
      <c r="C1579" s="47"/>
      <c r="D1579" s="48"/>
      <c r="F1579" s="811">
        <v>41913</v>
      </c>
      <c r="G1579" s="814" t="s">
        <v>4915</v>
      </c>
      <c r="H1579" s="835">
        <v>5000</v>
      </c>
      <c r="I1579" s="829" t="s">
        <v>3287</v>
      </c>
      <c r="J1579" s="1" t="s">
        <v>4812</v>
      </c>
      <c r="K1579" s="1">
        <f t="shared" si="1"/>
        <v>5000</v>
      </c>
    </row>
    <row r="1580" spans="2:11" hidden="1" outlineLevel="1">
      <c r="B1580" s="46"/>
      <c r="C1580" s="47"/>
      <c r="D1580" s="48"/>
      <c r="F1580" s="811">
        <v>41915</v>
      </c>
      <c r="G1580" s="845" t="s">
        <v>4924</v>
      </c>
      <c r="H1580" s="823">
        <v>1000</v>
      </c>
      <c r="I1580" s="829" t="s">
        <v>4815</v>
      </c>
      <c r="J1580" s="1" t="s">
        <v>4812</v>
      </c>
      <c r="K1580" s="1">
        <f>H1580</f>
        <v>1000</v>
      </c>
    </row>
    <row r="1581" spans="2:11" ht="45" hidden="1" outlineLevel="1">
      <c r="B1581" s="46"/>
      <c r="C1581" s="47"/>
      <c r="D1581" s="48"/>
      <c r="F1581" s="811">
        <v>41916</v>
      </c>
      <c r="G1581" s="812" t="s">
        <v>4933</v>
      </c>
      <c r="H1581" s="821">
        <v>1000</v>
      </c>
      <c r="I1581" s="829" t="s">
        <v>3287</v>
      </c>
      <c r="J1581" s="1" t="s">
        <v>4812</v>
      </c>
      <c r="K1581" s="1">
        <f t="shared" ref="K1581:K1600" si="2">H1581</f>
        <v>1000</v>
      </c>
    </row>
    <row r="1582" spans="2:11" ht="45" hidden="1" outlineLevel="1">
      <c r="B1582" s="46"/>
      <c r="C1582" s="47"/>
      <c r="D1582" s="48"/>
      <c r="F1582" s="811">
        <v>41919</v>
      </c>
      <c r="G1582" s="814" t="s">
        <v>4934</v>
      </c>
      <c r="H1582" s="823">
        <v>3000</v>
      </c>
      <c r="I1582" s="829" t="s">
        <v>3287</v>
      </c>
      <c r="J1582" s="1" t="s">
        <v>4812</v>
      </c>
      <c r="K1582" s="1">
        <f t="shared" si="2"/>
        <v>3000</v>
      </c>
    </row>
    <row r="1583" spans="2:11" ht="45" hidden="1" outlineLevel="1">
      <c r="B1583" s="46"/>
      <c r="C1583" s="47"/>
      <c r="D1583" s="48"/>
      <c r="F1583" s="811">
        <v>41923</v>
      </c>
      <c r="G1583" s="814" t="s">
        <v>4940</v>
      </c>
      <c r="H1583" s="823">
        <v>400</v>
      </c>
      <c r="I1583" s="829" t="s">
        <v>3287</v>
      </c>
      <c r="J1583" s="1" t="s">
        <v>4812</v>
      </c>
      <c r="K1583" s="1">
        <f t="shared" si="2"/>
        <v>400</v>
      </c>
    </row>
    <row r="1584" spans="2:11" ht="45" hidden="1" outlineLevel="1">
      <c r="B1584" s="46"/>
      <c r="C1584" s="47"/>
      <c r="D1584" s="48"/>
      <c r="F1584" s="811">
        <v>41923</v>
      </c>
      <c r="G1584" s="814" t="s">
        <v>4941</v>
      </c>
      <c r="H1584" s="823">
        <v>5000</v>
      </c>
      <c r="I1584" s="829" t="s">
        <v>3287</v>
      </c>
      <c r="J1584" s="1" t="s">
        <v>4812</v>
      </c>
      <c r="K1584" s="1">
        <f t="shared" si="2"/>
        <v>5000</v>
      </c>
    </row>
    <row r="1585" spans="2:11" ht="45" hidden="1" outlineLevel="1">
      <c r="B1585" s="46"/>
      <c r="C1585" s="47"/>
      <c r="D1585" s="48"/>
      <c r="F1585" s="811">
        <v>41923</v>
      </c>
      <c r="G1585" s="814" t="s">
        <v>4942</v>
      </c>
      <c r="H1585" s="823">
        <v>4600</v>
      </c>
      <c r="I1585" s="829" t="s">
        <v>3287</v>
      </c>
      <c r="J1585" s="1" t="s">
        <v>4812</v>
      </c>
      <c r="K1585" s="1">
        <f t="shared" si="2"/>
        <v>4600</v>
      </c>
    </row>
    <row r="1586" spans="2:11" ht="45" hidden="1" outlineLevel="1">
      <c r="B1586" s="46"/>
      <c r="C1586" s="47"/>
      <c r="D1586" s="48"/>
      <c r="F1586" s="811">
        <v>41923</v>
      </c>
      <c r="G1586" s="814" t="s">
        <v>4943</v>
      </c>
      <c r="H1586" s="823">
        <v>400</v>
      </c>
      <c r="I1586" s="829" t="s">
        <v>3287</v>
      </c>
      <c r="J1586" s="1" t="s">
        <v>4812</v>
      </c>
      <c r="K1586" s="1">
        <f t="shared" si="2"/>
        <v>400</v>
      </c>
    </row>
    <row r="1587" spans="2:11" ht="45" hidden="1" outlineLevel="1">
      <c r="B1587" s="46"/>
      <c r="C1587" s="47"/>
      <c r="D1587" s="48"/>
      <c r="F1587" s="811">
        <v>41937</v>
      </c>
      <c r="G1587" s="812" t="s">
        <v>4959</v>
      </c>
      <c r="H1587" s="823">
        <v>1200</v>
      </c>
      <c r="I1587" s="829" t="s">
        <v>3287</v>
      </c>
      <c r="J1587" s="1" t="s">
        <v>4812</v>
      </c>
      <c r="K1587" s="1">
        <f t="shared" si="2"/>
        <v>1200</v>
      </c>
    </row>
    <row r="1588" spans="2:11" ht="45" hidden="1" outlineLevel="1">
      <c r="B1588" s="46"/>
      <c r="C1588" s="47"/>
      <c r="D1588" s="48"/>
      <c r="F1588" s="811">
        <v>41939</v>
      </c>
      <c r="G1588" s="813" t="s">
        <v>4976</v>
      </c>
      <c r="H1588" s="822">
        <v>1000</v>
      </c>
      <c r="I1588" s="829" t="s">
        <v>3287</v>
      </c>
      <c r="J1588" s="1" t="s">
        <v>4812</v>
      </c>
      <c r="K1588" s="1">
        <f t="shared" si="2"/>
        <v>1000</v>
      </c>
    </row>
    <row r="1589" spans="2:11" ht="45" hidden="1" outlineLevel="1">
      <c r="B1589" s="46"/>
      <c r="C1589" s="47"/>
      <c r="D1589" s="48"/>
      <c r="F1589" s="811">
        <v>41942</v>
      </c>
      <c r="G1589" s="813" t="s">
        <v>4980</v>
      </c>
      <c r="H1589" s="822">
        <v>1000</v>
      </c>
      <c r="I1589" s="829" t="s">
        <v>3287</v>
      </c>
      <c r="J1589" s="1" t="s">
        <v>4812</v>
      </c>
      <c r="K1589" s="1">
        <f t="shared" si="2"/>
        <v>1000</v>
      </c>
    </row>
    <row r="1590" spans="2:11" hidden="1" outlineLevel="1">
      <c r="B1590" s="46"/>
      <c r="C1590" s="47"/>
      <c r="D1590" s="48"/>
      <c r="F1590" s="811"/>
      <c r="G1590" s="812"/>
      <c r="H1590" s="821"/>
      <c r="I1590" s="830"/>
      <c r="J1590" s="1" t="s">
        <v>4812</v>
      </c>
      <c r="K1590" s="1">
        <f t="shared" si="2"/>
        <v>0</v>
      </c>
    </row>
    <row r="1591" spans="2:11" hidden="1" outlineLevel="1">
      <c r="B1591" s="46"/>
      <c r="C1591" s="47"/>
      <c r="D1591" s="48"/>
      <c r="F1591" s="811"/>
      <c r="G1591" s="814"/>
      <c r="H1591" s="823"/>
      <c r="I1591" s="830"/>
      <c r="J1591" s="1" t="s">
        <v>4812</v>
      </c>
      <c r="K1591" s="1">
        <f t="shared" si="2"/>
        <v>0</v>
      </c>
    </row>
    <row r="1592" spans="2:11" hidden="1" outlineLevel="1">
      <c r="B1592" s="46"/>
      <c r="C1592" s="47"/>
      <c r="D1592" s="48"/>
      <c r="F1592" s="811"/>
      <c r="G1592" s="814"/>
      <c r="H1592" s="824"/>
      <c r="I1592" s="830"/>
      <c r="J1592" s="1" t="s">
        <v>4812</v>
      </c>
      <c r="K1592" s="1">
        <f t="shared" si="2"/>
        <v>0</v>
      </c>
    </row>
    <row r="1593" spans="2:11" hidden="1" outlineLevel="1">
      <c r="B1593" s="46"/>
      <c r="C1593" s="47"/>
      <c r="D1593" s="48"/>
      <c r="F1593" s="811"/>
      <c r="G1593" s="815"/>
      <c r="H1593" s="821"/>
      <c r="I1593" s="830"/>
      <c r="J1593" s="1" t="s">
        <v>4812</v>
      </c>
      <c r="K1593" s="1">
        <f t="shared" si="2"/>
        <v>0</v>
      </c>
    </row>
    <row r="1594" spans="2:11" hidden="1" outlineLevel="1">
      <c r="B1594" s="46"/>
      <c r="C1594" s="47"/>
      <c r="D1594" s="48"/>
      <c r="F1594" s="811"/>
      <c r="G1594" s="812"/>
      <c r="H1594" s="821"/>
      <c r="I1594" s="818"/>
      <c r="J1594" s="1" t="s">
        <v>4812</v>
      </c>
      <c r="K1594" s="1">
        <f t="shared" si="2"/>
        <v>0</v>
      </c>
    </row>
    <row r="1595" spans="2:11" hidden="1" outlineLevel="1">
      <c r="B1595" s="46"/>
      <c r="C1595" s="47"/>
      <c r="D1595" s="48"/>
      <c r="F1595" s="811"/>
      <c r="G1595" s="813"/>
      <c r="H1595" s="822"/>
      <c r="I1595" s="818"/>
      <c r="J1595" s="1" t="s">
        <v>4812</v>
      </c>
      <c r="K1595" s="1">
        <f t="shared" si="2"/>
        <v>0</v>
      </c>
    </row>
    <row r="1596" spans="2:11" hidden="1" outlineLevel="1">
      <c r="B1596" s="46"/>
      <c r="C1596" s="47"/>
      <c r="D1596" s="48"/>
      <c r="F1596" s="816"/>
      <c r="G1596" s="817"/>
      <c r="H1596" s="825"/>
      <c r="I1596" s="829"/>
      <c r="J1596" s="1" t="s">
        <v>4812</v>
      </c>
      <c r="K1596" s="1">
        <f t="shared" si="2"/>
        <v>0</v>
      </c>
    </row>
    <row r="1597" spans="2:11" hidden="1" outlineLevel="1">
      <c r="B1597" s="46"/>
      <c r="C1597" s="47"/>
      <c r="D1597" s="48"/>
      <c r="F1597" s="811"/>
      <c r="G1597" s="813"/>
      <c r="H1597" s="822"/>
      <c r="I1597" s="830"/>
      <c r="J1597" s="1" t="s">
        <v>4812</v>
      </c>
      <c r="K1597" s="1">
        <f t="shared" si="2"/>
        <v>0</v>
      </c>
    </row>
    <row r="1598" spans="2:11" hidden="1" outlineLevel="1">
      <c r="B1598" s="46"/>
      <c r="C1598" s="47"/>
      <c r="D1598" s="48"/>
      <c r="F1598" s="816"/>
      <c r="G1598" s="817"/>
      <c r="H1598" s="826"/>
      <c r="I1598" s="829"/>
      <c r="J1598" s="1" t="s">
        <v>4812</v>
      </c>
      <c r="K1598" s="1">
        <f t="shared" si="2"/>
        <v>0</v>
      </c>
    </row>
    <row r="1599" spans="2:11" hidden="1" outlineLevel="1">
      <c r="B1599" s="46"/>
      <c r="C1599" s="47"/>
      <c r="D1599" s="48"/>
      <c r="F1599" s="816"/>
      <c r="G1599" s="817"/>
      <c r="H1599" s="825"/>
      <c r="I1599" s="829"/>
      <c r="J1599" s="1" t="s">
        <v>4812</v>
      </c>
      <c r="K1599" s="1">
        <f t="shared" si="2"/>
        <v>0</v>
      </c>
    </row>
    <row r="1600" spans="2:11" hidden="1" outlineLevel="1">
      <c r="B1600" s="46"/>
      <c r="C1600" s="47"/>
      <c r="D1600" s="48"/>
      <c r="F1600" s="811"/>
      <c r="G1600" s="813"/>
      <c r="H1600" s="822"/>
      <c r="I1600" s="830"/>
      <c r="J1600" s="1" t="s">
        <v>4812</v>
      </c>
      <c r="K1600" s="1">
        <f t="shared" si="2"/>
        <v>0</v>
      </c>
    </row>
    <row r="1601" spans="2:11" hidden="1" outlineLevel="1">
      <c r="B1601" s="50"/>
      <c r="C1601" s="50" t="s">
        <v>195</v>
      </c>
      <c r="D1601" s="48">
        <f>SUM(D1570:D1600)</f>
        <v>128648.98</v>
      </c>
      <c r="E1601" s="18"/>
      <c r="F1601" s="319"/>
      <c r="G1601" s="319" t="s">
        <v>195</v>
      </c>
      <c r="H1601" s="279">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20"/>
      <c r="F1603" s="13"/>
      <c r="G1603" s="13"/>
      <c r="H1603" s="226"/>
      <c r="I1603" s="2"/>
    </row>
    <row r="1604" spans="2:11" collapsed="1"/>
    <row r="1605" spans="2:11" ht="15.75">
      <c r="B1605" s="2480" t="s">
        <v>4981</v>
      </c>
      <c r="C1605" s="2480"/>
      <c r="D1605" s="2480"/>
      <c r="E1605" s="2480"/>
      <c r="F1605" s="2480"/>
      <c r="G1605" s="2480"/>
      <c r="H1605" s="2480"/>
      <c r="I1605" s="18"/>
    </row>
    <row r="1606" spans="2:11" hidden="1" outlineLevel="1">
      <c r="B1606" s="18"/>
      <c r="C1606" s="18"/>
      <c r="D1606" s="18"/>
      <c r="E1606" s="18"/>
      <c r="F1606" s="18"/>
      <c r="G1606" s="18"/>
      <c r="H1606" s="18"/>
      <c r="I1606" s="18"/>
    </row>
    <row r="1607" spans="2:11" hidden="1" outlineLevel="1">
      <c r="B1607" s="152" t="s">
        <v>115</v>
      </c>
      <c r="C1607" s="152" t="s">
        <v>1330</v>
      </c>
      <c r="D1607" s="355" t="s">
        <v>4</v>
      </c>
      <c r="E1607" s="18"/>
      <c r="F1607" s="354" t="s">
        <v>115</v>
      </c>
      <c r="G1607" s="354" t="s">
        <v>1331</v>
      </c>
      <c r="H1607" s="355" t="s">
        <v>4</v>
      </c>
    </row>
    <row r="1608" spans="2:11" hidden="1" outlineLevel="1">
      <c r="B1608" s="864">
        <v>41944</v>
      </c>
      <c r="C1608" s="891" t="s">
        <v>1039</v>
      </c>
      <c r="D1608" s="892">
        <v>28067.71</v>
      </c>
      <c r="F1608" s="436">
        <v>41944</v>
      </c>
      <c r="G1608" s="836" t="s">
        <v>3695</v>
      </c>
      <c r="H1608" s="837">
        <v>17887.53</v>
      </c>
      <c r="I1608" s="437" t="s">
        <v>3584</v>
      </c>
      <c r="J1608" s="1" t="s">
        <v>4809</v>
      </c>
    </row>
    <row r="1609" spans="2:11" ht="45" hidden="1" outlineLevel="1">
      <c r="B1609" s="811">
        <v>41943</v>
      </c>
      <c r="C1609" s="813" t="s">
        <v>4983</v>
      </c>
      <c r="D1609" s="893">
        <v>83276</v>
      </c>
      <c r="F1609" s="436">
        <v>41944</v>
      </c>
      <c r="G1609" s="836" t="s">
        <v>4989</v>
      </c>
      <c r="H1609" s="837">
        <v>10180</v>
      </c>
      <c r="I1609" s="437" t="s">
        <v>4808</v>
      </c>
      <c r="J1609" s="1" t="s">
        <v>4809</v>
      </c>
    </row>
    <row r="1610" spans="2:11" ht="45" hidden="1" outlineLevel="1">
      <c r="B1610" s="859">
        <v>41944</v>
      </c>
      <c r="C1610" s="860" t="s">
        <v>4984</v>
      </c>
      <c r="D1610" s="861">
        <v>12000</v>
      </c>
      <c r="F1610" s="859">
        <v>41944</v>
      </c>
      <c r="G1610" s="871" t="s">
        <v>4990</v>
      </c>
      <c r="H1610" s="872">
        <v>12000</v>
      </c>
      <c r="I1610" s="869" t="s">
        <v>4680</v>
      </c>
      <c r="J1610" s="1" t="s">
        <v>4900</v>
      </c>
    </row>
    <row r="1611" spans="2:11" ht="45" hidden="1" outlineLevel="1">
      <c r="B1611" s="285">
        <v>41971</v>
      </c>
      <c r="C1611" s="223" t="s">
        <v>5055</v>
      </c>
      <c r="D1611" s="672">
        <v>83342</v>
      </c>
      <c r="F1611" s="832">
        <v>41944</v>
      </c>
      <c r="G1611" s="833" t="s">
        <v>4991</v>
      </c>
      <c r="H1611" s="867">
        <v>9000</v>
      </c>
      <c r="I1611" s="877" t="s">
        <v>4816</v>
      </c>
      <c r="J1611" s="1" t="s">
        <v>4812</v>
      </c>
      <c r="K1611" s="1">
        <f t="shared" ref="K1611:K1620" si="3">H1611</f>
        <v>9000</v>
      </c>
    </row>
    <row r="1612" spans="2:11" ht="30" hidden="1" outlineLevel="1">
      <c r="B1612" s="285"/>
      <c r="C1612" s="223"/>
      <c r="D1612" s="672"/>
      <c r="F1612" s="811">
        <v>41944</v>
      </c>
      <c r="G1612" s="875" t="s">
        <v>4992</v>
      </c>
      <c r="H1612" s="876">
        <v>25000</v>
      </c>
      <c r="I1612" s="814" t="s">
        <v>4911</v>
      </c>
      <c r="J1612" s="1" t="s">
        <v>4812</v>
      </c>
      <c r="K1612" s="1">
        <f t="shared" si="3"/>
        <v>25000</v>
      </c>
    </row>
    <row r="1613" spans="2:11" ht="30" hidden="1" outlineLevel="1">
      <c r="B1613" s="222"/>
      <c r="C1613" s="223"/>
      <c r="D1613" s="175"/>
      <c r="F1613" s="811">
        <v>41944</v>
      </c>
      <c r="G1613" s="875" t="s">
        <v>4993</v>
      </c>
      <c r="H1613" s="876">
        <v>6000</v>
      </c>
      <c r="I1613" s="814" t="s">
        <v>4913</v>
      </c>
      <c r="J1613" s="1" t="s">
        <v>4812</v>
      </c>
      <c r="K1613" s="1">
        <f t="shared" si="3"/>
        <v>6000</v>
      </c>
    </row>
    <row r="1614" spans="2:11" ht="45" hidden="1" outlineLevel="1">
      <c r="B1614" s="222"/>
      <c r="C1614" s="223"/>
      <c r="D1614" s="175"/>
      <c r="F1614" s="811">
        <v>41944</v>
      </c>
      <c r="G1614" s="814" t="s">
        <v>4996</v>
      </c>
      <c r="H1614" s="835">
        <v>3000</v>
      </c>
      <c r="I1614" s="829" t="s">
        <v>3287</v>
      </c>
      <c r="J1614" s="1" t="s">
        <v>4812</v>
      </c>
      <c r="K1614" s="1">
        <f t="shared" si="3"/>
        <v>3000</v>
      </c>
    </row>
    <row r="1615" spans="2:11" hidden="1" outlineLevel="1">
      <c r="B1615" s="345"/>
      <c r="C1615" s="223"/>
      <c r="D1615" s="175"/>
      <c r="F1615" s="811">
        <v>41946</v>
      </c>
      <c r="G1615" s="845" t="s">
        <v>4924</v>
      </c>
      <c r="H1615" s="823">
        <v>1000</v>
      </c>
      <c r="I1615" s="829" t="s">
        <v>4815</v>
      </c>
      <c r="J1615" s="1" t="s">
        <v>4812</v>
      </c>
      <c r="K1615" s="1">
        <f t="shared" si="3"/>
        <v>1000</v>
      </c>
    </row>
    <row r="1616" spans="2:11" ht="45" hidden="1" outlineLevel="1">
      <c r="B1616" s="269"/>
      <c r="C1616" s="47"/>
      <c r="D1616" s="48"/>
      <c r="F1616" s="811">
        <v>41947</v>
      </c>
      <c r="G1616" s="814" t="s">
        <v>5010</v>
      </c>
      <c r="H1616" s="835">
        <v>5000</v>
      </c>
      <c r="I1616" s="829" t="s">
        <v>3287</v>
      </c>
      <c r="J1616" s="1" t="s">
        <v>4812</v>
      </c>
      <c r="K1616" s="1">
        <f t="shared" si="3"/>
        <v>5000</v>
      </c>
    </row>
    <row r="1617" spans="2:11" ht="45" hidden="1" outlineLevel="1">
      <c r="B1617" s="269"/>
      <c r="C1617" s="47"/>
      <c r="D1617" s="48"/>
      <c r="F1617" s="811">
        <v>41951</v>
      </c>
      <c r="G1617" s="814" t="s">
        <v>5011</v>
      </c>
      <c r="H1617" s="823">
        <v>3000</v>
      </c>
      <c r="I1617" s="829" t="s">
        <v>3287</v>
      </c>
      <c r="J1617" s="1" t="s">
        <v>4812</v>
      </c>
      <c r="K1617" s="1">
        <f t="shared" si="3"/>
        <v>3000</v>
      </c>
    </row>
    <row r="1618" spans="2:11" ht="45" hidden="1" outlineLevel="1">
      <c r="B1618" s="46"/>
      <c r="C1618" s="47"/>
      <c r="D1618" s="48"/>
      <c r="F1618" s="811">
        <v>41955</v>
      </c>
      <c r="G1618" s="845" t="s">
        <v>5022</v>
      </c>
      <c r="H1618" s="823">
        <v>5000</v>
      </c>
      <c r="I1618" s="829" t="s">
        <v>3287</v>
      </c>
      <c r="J1618" s="1" t="s">
        <v>4812</v>
      </c>
      <c r="K1618" s="1">
        <f t="shared" si="3"/>
        <v>5000</v>
      </c>
    </row>
    <row r="1619" spans="2:11" ht="45" hidden="1" outlineLevel="1">
      <c r="B1619" s="46"/>
      <c r="C1619" s="47"/>
      <c r="D1619" s="48"/>
      <c r="F1619" s="811">
        <v>41961</v>
      </c>
      <c r="G1619" s="845" t="s">
        <v>5028</v>
      </c>
      <c r="H1619" s="823">
        <v>1200</v>
      </c>
      <c r="I1619" s="829" t="s">
        <v>3287</v>
      </c>
      <c r="J1619" s="1" t="s">
        <v>4812</v>
      </c>
      <c r="K1619" s="1">
        <f t="shared" si="3"/>
        <v>1200</v>
      </c>
    </row>
    <row r="1620" spans="2:11" ht="45" hidden="1" outlineLevel="1">
      <c r="B1620" s="46"/>
      <c r="C1620" s="47"/>
      <c r="D1620" s="48"/>
      <c r="F1620" s="811">
        <v>41964</v>
      </c>
      <c r="G1620" s="814" t="s">
        <v>5031</v>
      </c>
      <c r="H1620" s="823">
        <v>2000</v>
      </c>
      <c r="I1620" s="829" t="s">
        <v>3287</v>
      </c>
      <c r="J1620" s="1" t="s">
        <v>4812</v>
      </c>
      <c r="K1620" s="1">
        <f t="shared" si="3"/>
        <v>2000</v>
      </c>
    </row>
    <row r="1621" spans="2:11" ht="45" hidden="1" outlineLevel="1">
      <c r="B1621" s="46"/>
      <c r="C1621" s="47"/>
      <c r="D1621" s="48"/>
      <c r="F1621" s="811">
        <v>41965</v>
      </c>
      <c r="G1621" s="814" t="s">
        <v>5032</v>
      </c>
      <c r="H1621" s="823">
        <v>1000</v>
      </c>
      <c r="I1621" s="829" t="s">
        <v>3287</v>
      </c>
      <c r="J1621" s="1" t="s">
        <v>4812</v>
      </c>
      <c r="K1621" s="1">
        <f t="shared" ref="K1621:K1631" si="4">H1621</f>
        <v>1000</v>
      </c>
    </row>
    <row r="1622" spans="2:11" ht="45" hidden="1" outlineLevel="1">
      <c r="B1622" s="46"/>
      <c r="C1622" s="47"/>
      <c r="D1622" s="48"/>
      <c r="F1622" s="811">
        <v>41970</v>
      </c>
      <c r="G1622" s="814" t="s">
        <v>5040</v>
      </c>
      <c r="H1622" s="823">
        <v>1000</v>
      </c>
      <c r="I1622" s="829" t="s">
        <v>3287</v>
      </c>
      <c r="J1622" s="1" t="s">
        <v>4812</v>
      </c>
      <c r="K1622" s="1">
        <f t="shared" si="4"/>
        <v>1000</v>
      </c>
    </row>
    <row r="1623" spans="2:11" hidden="1" outlineLevel="1">
      <c r="B1623" s="46"/>
      <c r="C1623" s="47"/>
      <c r="D1623" s="48"/>
      <c r="F1623" s="889">
        <v>41971</v>
      </c>
      <c r="G1623" s="779" t="s">
        <v>5060</v>
      </c>
      <c r="H1623" s="890">
        <v>9497.1299999999992</v>
      </c>
      <c r="I1623" s="777" t="s">
        <v>3584</v>
      </c>
      <c r="J1623" s="1" t="s">
        <v>4812</v>
      </c>
      <c r="K1623" s="1">
        <f t="shared" si="4"/>
        <v>9497.1299999999992</v>
      </c>
    </row>
    <row r="1624" spans="2:11" hidden="1" outlineLevel="1">
      <c r="B1624" s="46"/>
      <c r="C1624" s="47"/>
      <c r="D1624" s="48"/>
      <c r="F1624" s="889">
        <v>41971</v>
      </c>
      <c r="G1624" s="779" t="s">
        <v>2993</v>
      </c>
      <c r="H1624" s="890">
        <v>1453.7</v>
      </c>
      <c r="I1624" s="777" t="s">
        <v>3584</v>
      </c>
      <c r="J1624" s="1" t="s">
        <v>4812</v>
      </c>
      <c r="K1624" s="1">
        <f t="shared" si="4"/>
        <v>1453.7</v>
      </c>
    </row>
    <row r="1625" spans="2:11" ht="30" hidden="1" outlineLevel="1">
      <c r="B1625" s="46"/>
      <c r="C1625" s="47"/>
      <c r="D1625" s="48"/>
      <c r="F1625" s="436">
        <v>41971</v>
      </c>
      <c r="G1625" s="836" t="s">
        <v>5042</v>
      </c>
      <c r="H1625" s="837">
        <v>880</v>
      </c>
      <c r="I1625" s="836" t="s">
        <v>5043</v>
      </c>
      <c r="J1625" s="1" t="s">
        <v>4812</v>
      </c>
      <c r="K1625" s="1">
        <f t="shared" si="4"/>
        <v>880</v>
      </c>
    </row>
    <row r="1626" spans="2:11" ht="30" hidden="1" outlineLevel="1">
      <c r="B1626" s="46"/>
      <c r="C1626" s="47"/>
      <c r="D1626" s="48"/>
      <c r="F1626" s="436">
        <v>41971</v>
      </c>
      <c r="G1626" s="836" t="s">
        <v>5044</v>
      </c>
      <c r="H1626" s="837">
        <v>700</v>
      </c>
      <c r="I1626" s="836" t="s">
        <v>5043</v>
      </c>
      <c r="J1626" s="1" t="s">
        <v>4812</v>
      </c>
      <c r="K1626" s="1">
        <f t="shared" si="4"/>
        <v>700</v>
      </c>
    </row>
    <row r="1627" spans="2:11" ht="30" hidden="1" outlineLevel="1">
      <c r="B1627" s="46"/>
      <c r="C1627" s="47"/>
      <c r="D1627" s="48"/>
      <c r="F1627" s="436">
        <v>41971</v>
      </c>
      <c r="G1627" s="836" t="s">
        <v>5046</v>
      </c>
      <c r="H1627" s="837">
        <v>552</v>
      </c>
      <c r="I1627" s="836" t="s">
        <v>5045</v>
      </c>
      <c r="J1627" s="1" t="s">
        <v>4812</v>
      </c>
      <c r="K1627" s="1">
        <f t="shared" si="4"/>
        <v>552</v>
      </c>
    </row>
    <row r="1628" spans="2:11" ht="30" hidden="1" outlineLevel="1">
      <c r="B1628" s="46"/>
      <c r="C1628" s="47"/>
      <c r="D1628" s="48"/>
      <c r="F1628" s="436">
        <v>41971</v>
      </c>
      <c r="G1628" s="836" t="s">
        <v>5047</v>
      </c>
      <c r="H1628" s="837">
        <v>869</v>
      </c>
      <c r="I1628" s="836" t="s">
        <v>5048</v>
      </c>
      <c r="J1628" s="1" t="s">
        <v>4812</v>
      </c>
      <c r="K1628" s="1">
        <f t="shared" si="4"/>
        <v>869</v>
      </c>
    </row>
    <row r="1629" spans="2:11" ht="45" hidden="1" outlineLevel="1">
      <c r="B1629" s="46"/>
      <c r="C1629" s="47"/>
      <c r="D1629" s="48"/>
      <c r="F1629" s="811">
        <v>41971</v>
      </c>
      <c r="G1629" s="814" t="s">
        <v>5054</v>
      </c>
      <c r="H1629" s="823">
        <v>2000</v>
      </c>
      <c r="I1629" s="829" t="s">
        <v>3287</v>
      </c>
      <c r="J1629" s="1" t="s">
        <v>4812</v>
      </c>
      <c r="K1629" s="1">
        <f t="shared" si="4"/>
        <v>2000</v>
      </c>
    </row>
    <row r="1630" spans="2:11" hidden="1" outlineLevel="1">
      <c r="B1630" s="46"/>
      <c r="C1630" s="47"/>
      <c r="D1630" s="48"/>
      <c r="F1630" s="816"/>
      <c r="G1630" s="817"/>
      <c r="H1630" s="825"/>
      <c r="I1630" s="829"/>
      <c r="J1630" s="1" t="s">
        <v>4812</v>
      </c>
      <c r="K1630" s="1">
        <f t="shared" si="4"/>
        <v>0</v>
      </c>
    </row>
    <row r="1631" spans="2:11" hidden="1" outlineLevel="1">
      <c r="B1631" s="46"/>
      <c r="C1631" s="47"/>
      <c r="D1631" s="48"/>
      <c r="F1631" s="811"/>
      <c r="G1631" s="813"/>
      <c r="H1631" s="822"/>
      <c r="I1631" s="830"/>
      <c r="J1631" s="1" t="s">
        <v>4812</v>
      </c>
      <c r="K1631" s="1">
        <f t="shared" si="4"/>
        <v>0</v>
      </c>
    </row>
    <row r="1632" spans="2:11" hidden="1" outlineLevel="1">
      <c r="B1632" s="50"/>
      <c r="C1632" s="50" t="s">
        <v>195</v>
      </c>
      <c r="D1632" s="48">
        <f>SUM(D1608:D1631)</f>
        <v>206685.71</v>
      </c>
      <c r="E1632" s="18"/>
      <c r="F1632" s="319"/>
      <c r="G1632" s="319" t="s">
        <v>195</v>
      </c>
      <c r="H1632" s="279">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20"/>
      <c r="F1634" s="13"/>
      <c r="G1634" s="13"/>
      <c r="H1634" s="226"/>
      <c r="I1634" s="2"/>
    </row>
    <row r="1635" spans="2:11" collapsed="1"/>
    <row r="1636" spans="2:11" ht="15.75">
      <c r="B1636" s="2480" t="s">
        <v>5077</v>
      </c>
      <c r="C1636" s="2480"/>
      <c r="D1636" s="2480"/>
      <c r="E1636" s="2480"/>
      <c r="F1636" s="2480"/>
      <c r="G1636" s="2480"/>
      <c r="H1636" s="2480"/>
      <c r="I1636" s="18"/>
    </row>
    <row r="1637" spans="2:11" hidden="1" outlineLevel="1">
      <c r="B1637" s="18"/>
      <c r="C1637" s="18"/>
      <c r="D1637" s="18"/>
      <c r="E1637" s="18"/>
      <c r="F1637" s="18"/>
      <c r="G1637" s="18"/>
      <c r="H1637" s="18"/>
      <c r="I1637" s="18"/>
    </row>
    <row r="1638" spans="2:11" hidden="1" outlineLevel="1">
      <c r="B1638" s="152" t="s">
        <v>115</v>
      </c>
      <c r="C1638" s="152" t="s">
        <v>1330</v>
      </c>
      <c r="D1638" s="355" t="s">
        <v>4</v>
      </c>
      <c r="E1638" s="18"/>
      <c r="F1638" s="354" t="s">
        <v>115</v>
      </c>
      <c r="G1638" s="354" t="s">
        <v>1331</v>
      </c>
      <c r="H1638" s="355" t="s">
        <v>4</v>
      </c>
    </row>
    <row r="1639" spans="2:11" ht="45" hidden="1" outlineLevel="1">
      <c r="B1639" s="864">
        <v>41974</v>
      </c>
      <c r="C1639" s="891" t="s">
        <v>1039</v>
      </c>
      <c r="D1639" s="892">
        <f>D1634</f>
        <v>88466.349999999991</v>
      </c>
      <c r="F1639" s="436">
        <v>41974</v>
      </c>
      <c r="G1639" s="836" t="s">
        <v>5083</v>
      </c>
      <c r="H1639" s="467">
        <v>300</v>
      </c>
      <c r="I1639" s="828" t="s">
        <v>5082</v>
      </c>
      <c r="J1639" s="1" t="s">
        <v>4809</v>
      </c>
    </row>
    <row r="1640" spans="2:11" ht="45" hidden="1" outlineLevel="1">
      <c r="B1640" s="859">
        <v>41974</v>
      </c>
      <c r="C1640" s="871" t="s">
        <v>5081</v>
      </c>
      <c r="D1640" s="878">
        <v>12700</v>
      </c>
      <c r="F1640" s="436">
        <v>41974</v>
      </c>
      <c r="G1640" s="836" t="s">
        <v>5084</v>
      </c>
      <c r="H1640" s="467">
        <v>5524</v>
      </c>
      <c r="I1640" s="828" t="s">
        <v>4808</v>
      </c>
      <c r="J1640" s="1" t="s">
        <v>4809</v>
      </c>
    </row>
    <row r="1641" spans="2:11" ht="45" hidden="1" outlineLevel="1">
      <c r="B1641" s="925">
        <v>41996</v>
      </c>
      <c r="C1641" s="926" t="s">
        <v>5124</v>
      </c>
      <c r="D1641" s="756">
        <v>250000</v>
      </c>
      <c r="F1641" s="902">
        <v>41974</v>
      </c>
      <c r="G1641" s="903" t="s">
        <v>5085</v>
      </c>
      <c r="H1641" s="904">
        <v>12000</v>
      </c>
      <c r="I1641" s="906" t="s">
        <v>4680</v>
      </c>
      <c r="J1641" s="1" t="s">
        <v>4900</v>
      </c>
    </row>
    <row r="1642" spans="2:11" ht="45" hidden="1" outlineLevel="1">
      <c r="B1642" s="222">
        <v>42004</v>
      </c>
      <c r="C1642" s="223" t="s">
        <v>5221</v>
      </c>
      <c r="D1642" s="175">
        <v>84787</v>
      </c>
      <c r="F1642" s="832">
        <v>41974</v>
      </c>
      <c r="G1642" s="833" t="s">
        <v>5086</v>
      </c>
      <c r="H1642" s="867">
        <v>9000</v>
      </c>
      <c r="I1642" s="877" t="s">
        <v>4816</v>
      </c>
      <c r="J1642" s="1" t="s">
        <v>4812</v>
      </c>
      <c r="K1642" s="1">
        <f>H1642</f>
        <v>9000</v>
      </c>
    </row>
    <row r="1643" spans="2:11" ht="45" hidden="1" outlineLevel="1">
      <c r="B1643" s="285"/>
      <c r="C1643" s="223"/>
      <c r="D1643" s="672"/>
      <c r="F1643" s="811">
        <v>41974</v>
      </c>
      <c r="G1643" s="875" t="s">
        <v>5087</v>
      </c>
      <c r="H1643" s="876">
        <v>25000</v>
      </c>
      <c r="I1643" s="812" t="s">
        <v>4911</v>
      </c>
      <c r="J1643" s="1" t="s">
        <v>4812</v>
      </c>
      <c r="K1643" s="1">
        <f>H1643</f>
        <v>25000</v>
      </c>
    </row>
    <row r="1644" spans="2:11" ht="45" hidden="1" outlineLevel="1">
      <c r="B1644" s="285"/>
      <c r="C1644" s="223"/>
      <c r="D1644" s="672"/>
      <c r="F1644" s="811">
        <v>41974</v>
      </c>
      <c r="G1644" s="875" t="s">
        <v>5088</v>
      </c>
      <c r="H1644" s="876">
        <v>6000</v>
      </c>
      <c r="I1644" s="812" t="s">
        <v>4913</v>
      </c>
      <c r="J1644" s="1" t="s">
        <v>4812</v>
      </c>
      <c r="K1644" s="1">
        <f t="shared" ref="K1644:K1670" si="5">H1644</f>
        <v>6000</v>
      </c>
    </row>
    <row r="1645" spans="2:11" ht="30" hidden="1" outlineLevel="1">
      <c r="B1645" s="222"/>
      <c r="C1645" s="223"/>
      <c r="D1645" s="175"/>
      <c r="F1645" s="811">
        <v>41974</v>
      </c>
      <c r="G1645" s="875" t="s">
        <v>5094</v>
      </c>
      <c r="H1645" s="876">
        <v>253</v>
      </c>
      <c r="I1645" s="814" t="s">
        <v>5093</v>
      </c>
      <c r="J1645" s="1" t="s">
        <v>4812</v>
      </c>
      <c r="K1645" s="1">
        <f t="shared" si="5"/>
        <v>253</v>
      </c>
    </row>
    <row r="1646" spans="2:11" hidden="1" outlineLevel="1">
      <c r="B1646" s="222"/>
      <c r="C1646" s="223"/>
      <c r="D1646" s="175"/>
      <c r="F1646" s="811">
        <v>41975</v>
      </c>
      <c r="G1646" s="814" t="s">
        <v>5102</v>
      </c>
      <c r="H1646" s="835">
        <v>1000</v>
      </c>
      <c r="I1646" s="829" t="s">
        <v>3310</v>
      </c>
      <c r="J1646" s="1" t="s">
        <v>4812</v>
      </c>
      <c r="K1646" s="1">
        <f t="shared" si="5"/>
        <v>1000</v>
      </c>
    </row>
    <row r="1647" spans="2:11" ht="45" hidden="1" outlineLevel="1">
      <c r="B1647" s="345"/>
      <c r="C1647" s="223"/>
      <c r="D1647" s="175"/>
      <c r="F1647" s="811">
        <v>41975</v>
      </c>
      <c r="G1647" s="845" t="s">
        <v>5104</v>
      </c>
      <c r="H1647" s="823">
        <v>5000</v>
      </c>
      <c r="I1647" s="829" t="s">
        <v>3287</v>
      </c>
      <c r="J1647" s="1" t="s">
        <v>4812</v>
      </c>
      <c r="K1647" s="1">
        <f t="shared" si="5"/>
        <v>5000</v>
      </c>
    </row>
    <row r="1648" spans="2:11" ht="45" hidden="1" outlineLevel="1">
      <c r="B1648" s="269"/>
      <c r="C1648" s="47"/>
      <c r="D1648" s="48"/>
      <c r="F1648" s="811">
        <v>41979</v>
      </c>
      <c r="G1648" s="814" t="s">
        <v>5103</v>
      </c>
      <c r="H1648" s="835">
        <v>10000</v>
      </c>
      <c r="I1648" s="829" t="s">
        <v>3287</v>
      </c>
      <c r="J1648" s="1" t="s">
        <v>4812</v>
      </c>
      <c r="K1648" s="1">
        <f t="shared" si="5"/>
        <v>10000</v>
      </c>
    </row>
    <row r="1649" spans="2:11" ht="45" hidden="1" outlineLevel="1">
      <c r="B1649" s="269"/>
      <c r="C1649" s="47"/>
      <c r="D1649" s="48"/>
      <c r="F1649" s="811">
        <v>41986</v>
      </c>
      <c r="G1649" s="814" t="s">
        <v>5120</v>
      </c>
      <c r="H1649" s="835">
        <v>1000</v>
      </c>
      <c r="I1649" s="829" t="s">
        <v>3287</v>
      </c>
      <c r="J1649" s="1" t="s">
        <v>4812</v>
      </c>
      <c r="K1649" s="1">
        <f t="shared" si="5"/>
        <v>1000</v>
      </c>
    </row>
    <row r="1650" spans="2:11" ht="45" hidden="1" outlineLevel="1">
      <c r="B1650" s="46"/>
      <c r="C1650" s="47"/>
      <c r="D1650" s="48"/>
      <c r="F1650" s="811">
        <v>41987</v>
      </c>
      <c r="G1650" s="814" t="s">
        <v>5121</v>
      </c>
      <c r="H1650" s="835">
        <v>6000</v>
      </c>
      <c r="I1650" s="829" t="s">
        <v>3287</v>
      </c>
      <c r="J1650" s="1" t="s">
        <v>4812</v>
      </c>
      <c r="K1650" s="1">
        <f t="shared" si="5"/>
        <v>6000</v>
      </c>
    </row>
    <row r="1651" spans="2:11" ht="45" hidden="1" outlineLevel="1">
      <c r="B1651" s="46"/>
      <c r="C1651" s="47"/>
      <c r="D1651" s="48"/>
      <c r="F1651" s="811">
        <v>41999</v>
      </c>
      <c r="G1651" s="845" t="s">
        <v>5150</v>
      </c>
      <c r="H1651" s="823">
        <v>5000</v>
      </c>
      <c r="I1651" s="829" t="s">
        <v>3287</v>
      </c>
      <c r="J1651" s="1" t="s">
        <v>4812</v>
      </c>
      <c r="K1651" s="1">
        <f t="shared" si="5"/>
        <v>5000</v>
      </c>
    </row>
    <row r="1652" spans="2:11" ht="30" hidden="1" outlineLevel="1">
      <c r="B1652" s="46"/>
      <c r="C1652" s="47"/>
      <c r="D1652" s="48"/>
      <c r="F1652" s="811">
        <v>41999</v>
      </c>
      <c r="G1652" s="814" t="s">
        <v>5152</v>
      </c>
      <c r="H1652" s="823">
        <v>100</v>
      </c>
      <c r="I1652" s="877" t="s">
        <v>5153</v>
      </c>
      <c r="J1652" s="1" t="s">
        <v>4812</v>
      </c>
      <c r="K1652" s="1">
        <f t="shared" si="5"/>
        <v>100</v>
      </c>
    </row>
    <row r="1653" spans="2:11" hidden="1" outlineLevel="1">
      <c r="B1653" s="46"/>
      <c r="C1653" s="47"/>
      <c r="D1653" s="48"/>
      <c r="F1653" s="524">
        <v>42003</v>
      </c>
      <c r="G1653" s="771" t="s">
        <v>5201</v>
      </c>
      <c r="H1653" s="927">
        <v>250000</v>
      </c>
      <c r="I1653" s="928" t="s">
        <v>5202</v>
      </c>
      <c r="K1653" s="1">
        <f t="shared" si="5"/>
        <v>250000</v>
      </c>
    </row>
    <row r="1654" spans="2:11" ht="30" hidden="1" outlineLevel="1">
      <c r="B1654" s="46"/>
      <c r="C1654" s="47"/>
      <c r="D1654" s="48"/>
      <c r="F1654" s="811">
        <v>42003</v>
      </c>
      <c r="G1654" s="814" t="s">
        <v>5206</v>
      </c>
      <c r="H1654" s="823">
        <v>720</v>
      </c>
      <c r="I1654" s="829" t="s">
        <v>5208</v>
      </c>
      <c r="J1654" s="1" t="s">
        <v>4812</v>
      </c>
      <c r="K1654" s="1">
        <f t="shared" si="5"/>
        <v>720</v>
      </c>
    </row>
    <row r="1655" spans="2:11" ht="30" hidden="1" outlineLevel="1">
      <c r="B1655" s="46"/>
      <c r="C1655" s="47"/>
      <c r="D1655" s="48"/>
      <c r="F1655" s="811">
        <v>42003</v>
      </c>
      <c r="G1655" s="812" t="s">
        <v>5207</v>
      </c>
      <c r="H1655" s="821">
        <v>446</v>
      </c>
      <c r="I1655" s="818" t="s">
        <v>5093</v>
      </c>
      <c r="J1655" s="1" t="s">
        <v>4812</v>
      </c>
      <c r="K1655" s="1">
        <f t="shared" si="5"/>
        <v>446</v>
      </c>
    </row>
    <row r="1656" spans="2:11" hidden="1" outlineLevel="1">
      <c r="B1656" s="46"/>
      <c r="C1656" s="47"/>
      <c r="D1656" s="48"/>
      <c r="F1656" s="811">
        <v>42003</v>
      </c>
      <c r="G1656" s="812" t="s">
        <v>5060</v>
      </c>
      <c r="H1656" s="821">
        <v>1571.7</v>
      </c>
      <c r="I1656" s="777" t="s">
        <v>3584</v>
      </c>
      <c r="J1656" s="1" t="s">
        <v>4812</v>
      </c>
      <c r="K1656" s="1">
        <f t="shared" si="5"/>
        <v>1571.7</v>
      </c>
    </row>
    <row r="1657" spans="2:11" hidden="1" outlineLevel="1">
      <c r="B1657" s="46"/>
      <c r="C1657" s="47"/>
      <c r="D1657" s="48"/>
      <c r="F1657" s="811">
        <v>42003</v>
      </c>
      <c r="G1657" s="812" t="s">
        <v>3695</v>
      </c>
      <c r="H1657" s="821">
        <v>713.8</v>
      </c>
      <c r="I1657" s="777" t="s">
        <v>3584</v>
      </c>
      <c r="J1657" s="1" t="s">
        <v>4812</v>
      </c>
      <c r="K1657" s="1">
        <f t="shared" si="5"/>
        <v>713.8</v>
      </c>
    </row>
    <row r="1658" spans="2:11" hidden="1" outlineLevel="1">
      <c r="B1658" s="46"/>
      <c r="C1658" s="47"/>
      <c r="D1658" s="48"/>
      <c r="F1658" s="811"/>
      <c r="G1658" s="812"/>
      <c r="H1658" s="821"/>
      <c r="I1658" s="818"/>
      <c r="J1658" s="1" t="s">
        <v>4812</v>
      </c>
      <c r="K1658" s="1">
        <f t="shared" si="5"/>
        <v>0</v>
      </c>
    </row>
    <row r="1659" spans="2:11" hidden="1" outlineLevel="1">
      <c r="B1659" s="46"/>
      <c r="C1659" s="47"/>
      <c r="D1659" s="48"/>
      <c r="F1659" s="811"/>
      <c r="G1659" s="812"/>
      <c r="H1659" s="821"/>
      <c r="I1659" s="818"/>
      <c r="J1659" s="1" t="s">
        <v>4812</v>
      </c>
      <c r="K1659" s="1">
        <f t="shared" si="5"/>
        <v>0</v>
      </c>
    </row>
    <row r="1660" spans="2:11" hidden="1" outlineLevel="1">
      <c r="B1660" s="46"/>
      <c r="C1660" s="47"/>
      <c r="D1660" s="48"/>
      <c r="F1660" s="811"/>
      <c r="G1660" s="812"/>
      <c r="H1660" s="821"/>
      <c r="I1660" s="818"/>
      <c r="J1660" s="1" t="s">
        <v>4812</v>
      </c>
      <c r="K1660" s="1">
        <f t="shared" si="5"/>
        <v>0</v>
      </c>
    </row>
    <row r="1661" spans="2:11" hidden="1" outlineLevel="1">
      <c r="B1661" s="46"/>
      <c r="C1661" s="47"/>
      <c r="D1661" s="48"/>
      <c r="F1661" s="811"/>
      <c r="G1661" s="812"/>
      <c r="H1661" s="821"/>
      <c r="I1661" s="818"/>
      <c r="J1661" s="1" t="s">
        <v>4812</v>
      </c>
      <c r="K1661" s="1">
        <f t="shared" si="5"/>
        <v>0</v>
      </c>
    </row>
    <row r="1662" spans="2:11" hidden="1" outlineLevel="1">
      <c r="B1662" s="46"/>
      <c r="C1662" s="47"/>
      <c r="D1662" s="48"/>
      <c r="F1662" s="811"/>
      <c r="G1662" s="812"/>
      <c r="H1662" s="821"/>
      <c r="I1662" s="818"/>
      <c r="J1662" s="1" t="s">
        <v>4812</v>
      </c>
      <c r="K1662" s="1">
        <f t="shared" si="5"/>
        <v>0</v>
      </c>
    </row>
    <row r="1663" spans="2:11" hidden="1" outlineLevel="1">
      <c r="B1663" s="46"/>
      <c r="C1663" s="47"/>
      <c r="D1663" s="48"/>
      <c r="F1663" s="811"/>
      <c r="G1663" s="812"/>
      <c r="H1663" s="821"/>
      <c r="I1663" s="818"/>
      <c r="J1663" s="1" t="s">
        <v>4812</v>
      </c>
      <c r="K1663" s="1">
        <f t="shared" si="5"/>
        <v>0</v>
      </c>
    </row>
    <row r="1664" spans="2:11" hidden="1" outlineLevel="1">
      <c r="B1664" s="46"/>
      <c r="C1664" s="47"/>
      <c r="D1664" s="48"/>
      <c r="F1664" s="811"/>
      <c r="G1664" s="812"/>
      <c r="H1664" s="821"/>
      <c r="I1664" s="818"/>
      <c r="J1664" s="1" t="s">
        <v>4812</v>
      </c>
      <c r="K1664" s="1">
        <f t="shared" si="5"/>
        <v>0</v>
      </c>
    </row>
    <row r="1665" spans="2:11" hidden="1" outlineLevel="1">
      <c r="B1665" s="46"/>
      <c r="C1665" s="47"/>
      <c r="D1665" s="48"/>
      <c r="F1665" s="811"/>
      <c r="G1665" s="812"/>
      <c r="H1665" s="821"/>
      <c r="I1665" s="818"/>
      <c r="J1665" s="1" t="s">
        <v>4812</v>
      </c>
      <c r="K1665" s="1">
        <f t="shared" si="5"/>
        <v>0</v>
      </c>
    </row>
    <row r="1666" spans="2:11" hidden="1" outlineLevel="1">
      <c r="B1666" s="46"/>
      <c r="C1666" s="47"/>
      <c r="D1666" s="48"/>
      <c r="F1666" s="816"/>
      <c r="G1666" s="817"/>
      <c r="H1666" s="825"/>
      <c r="I1666" s="829"/>
      <c r="J1666" s="1" t="s">
        <v>4812</v>
      </c>
      <c r="K1666" s="1">
        <f t="shared" si="5"/>
        <v>0</v>
      </c>
    </row>
    <row r="1667" spans="2:11" hidden="1" outlineLevel="1">
      <c r="B1667" s="46"/>
      <c r="C1667" s="47"/>
      <c r="D1667" s="48"/>
      <c r="F1667" s="811"/>
      <c r="G1667" s="813"/>
      <c r="H1667" s="822"/>
      <c r="I1667" s="830"/>
      <c r="J1667" s="1" t="s">
        <v>4812</v>
      </c>
      <c r="K1667" s="1">
        <f t="shared" si="5"/>
        <v>0</v>
      </c>
    </row>
    <row r="1668" spans="2:11" hidden="1" outlineLevel="1">
      <c r="B1668" s="46"/>
      <c r="C1668" s="47"/>
      <c r="D1668" s="48"/>
      <c r="F1668" s="816"/>
      <c r="G1668" s="817"/>
      <c r="H1668" s="826"/>
      <c r="I1668" s="829"/>
      <c r="J1668" s="1" t="s">
        <v>4812</v>
      </c>
      <c r="K1668" s="1">
        <f t="shared" si="5"/>
        <v>0</v>
      </c>
    </row>
    <row r="1669" spans="2:11" hidden="1" outlineLevel="1">
      <c r="B1669" s="46"/>
      <c r="C1669" s="47"/>
      <c r="D1669" s="48"/>
      <c r="F1669" s="816"/>
      <c r="G1669" s="817"/>
      <c r="H1669" s="825"/>
      <c r="I1669" s="829"/>
      <c r="J1669" s="1" t="s">
        <v>4812</v>
      </c>
      <c r="K1669" s="1">
        <f t="shared" si="5"/>
        <v>0</v>
      </c>
    </row>
    <row r="1670" spans="2:11" hidden="1" outlineLevel="1">
      <c r="B1670" s="46"/>
      <c r="C1670" s="47"/>
      <c r="D1670" s="48"/>
      <c r="F1670" s="811"/>
      <c r="G1670" s="813"/>
      <c r="H1670" s="822"/>
      <c r="I1670" s="830"/>
      <c r="J1670" s="1" t="s">
        <v>4812</v>
      </c>
      <c r="K1670" s="1">
        <f t="shared" si="5"/>
        <v>0</v>
      </c>
    </row>
    <row r="1671" spans="2:11" hidden="1" outlineLevel="1">
      <c r="B1671" s="50"/>
      <c r="C1671" s="50" t="s">
        <v>195</v>
      </c>
      <c r="D1671" s="48">
        <f>SUM(D1639:D1670)</f>
        <v>435953.35</v>
      </c>
      <c r="E1671" s="18"/>
      <c r="F1671" s="319"/>
      <c r="G1671" s="319" t="s">
        <v>195</v>
      </c>
      <c r="H1671" s="279">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20">
        <f>D1673-D1643</f>
        <v>96324.849999999977</v>
      </c>
      <c r="F1673" s="620"/>
      <c r="G1673" s="13"/>
      <c r="H1673" s="226"/>
      <c r="I1673" s="2"/>
    </row>
    <row r="1674" spans="2:11" collapsed="1"/>
    <row r="1675" spans="2:11" ht="15.75">
      <c r="B1675" s="2480" t="s">
        <v>5218</v>
      </c>
      <c r="C1675" s="2480"/>
      <c r="D1675" s="2480"/>
      <c r="E1675" s="2480"/>
      <c r="F1675" s="2480"/>
      <c r="G1675" s="2480"/>
      <c r="H1675" s="2480"/>
      <c r="I1675" s="18"/>
    </row>
    <row r="1676" spans="2:11" hidden="1" outlineLevel="1">
      <c r="B1676" s="18"/>
      <c r="C1676" s="18"/>
      <c r="D1676" s="18"/>
      <c r="E1676" s="18"/>
      <c r="F1676" s="18"/>
      <c r="G1676" s="18"/>
      <c r="H1676" s="18"/>
      <c r="I1676" s="18"/>
    </row>
    <row r="1677" spans="2:11" hidden="1" outlineLevel="1">
      <c r="B1677" s="152" t="s">
        <v>115</v>
      </c>
      <c r="C1677" s="152" t="s">
        <v>1330</v>
      </c>
      <c r="D1677" s="355" t="s">
        <v>4</v>
      </c>
      <c r="F1677" s="354" t="s">
        <v>115</v>
      </c>
      <c r="G1677" s="354" t="s">
        <v>1331</v>
      </c>
      <c r="H1677" s="355" t="s">
        <v>4</v>
      </c>
    </row>
    <row r="1678" spans="2:11" hidden="1" outlineLevel="1">
      <c r="B1678" s="864">
        <v>42005</v>
      </c>
      <c r="C1678" s="891" t="s">
        <v>1039</v>
      </c>
      <c r="D1678" s="935">
        <v>96324.85</v>
      </c>
      <c r="F1678" s="937">
        <v>42004</v>
      </c>
      <c r="G1678" s="835" t="s">
        <v>3695</v>
      </c>
      <c r="H1678" s="876">
        <v>15000</v>
      </c>
      <c r="I1678" s="830" t="s">
        <v>3584</v>
      </c>
    </row>
    <row r="1679" spans="2:11" ht="45" hidden="1" outlineLevel="1">
      <c r="B1679" s="285">
        <v>42004</v>
      </c>
      <c r="C1679" s="223" t="s">
        <v>5226</v>
      </c>
      <c r="D1679" s="672">
        <v>24</v>
      </c>
      <c r="F1679" s="902">
        <v>42004</v>
      </c>
      <c r="G1679" s="903" t="s">
        <v>5222</v>
      </c>
      <c r="H1679" s="904">
        <v>12000</v>
      </c>
      <c r="I1679" s="906" t="s">
        <v>4680</v>
      </c>
      <c r="J1679" s="1" t="s">
        <v>4900</v>
      </c>
    </row>
    <row r="1680" spans="2:11" ht="30" hidden="1" outlineLevel="1">
      <c r="B1680" s="285">
        <v>42004</v>
      </c>
      <c r="C1680" s="223" t="s">
        <v>5227</v>
      </c>
      <c r="D1680" s="175">
        <v>1000</v>
      </c>
      <c r="F1680" s="832">
        <v>42004</v>
      </c>
      <c r="G1680" s="833" t="s">
        <v>5223</v>
      </c>
      <c r="H1680" s="867">
        <v>9900</v>
      </c>
      <c r="I1680" s="938" t="s">
        <v>4816</v>
      </c>
    </row>
    <row r="1681" spans="2:11" ht="30" hidden="1" outlineLevel="1">
      <c r="B1681" s="902">
        <v>42005</v>
      </c>
      <c r="C1681" s="960" t="s">
        <v>5241</v>
      </c>
      <c r="D1681" s="961">
        <v>12000</v>
      </c>
      <c r="F1681" s="937">
        <v>42004</v>
      </c>
      <c r="G1681" s="875" t="s">
        <v>5224</v>
      </c>
      <c r="H1681" s="876">
        <v>25000</v>
      </c>
      <c r="I1681" s="814" t="s">
        <v>4911</v>
      </c>
      <c r="K1681" s="1">
        <f>H1681</f>
        <v>25000</v>
      </c>
    </row>
    <row r="1682" spans="2:11" ht="45" hidden="1" outlineLevel="1">
      <c r="B1682" s="285">
        <v>42009</v>
      </c>
      <c r="C1682" s="223" t="s">
        <v>5252</v>
      </c>
      <c r="D1682" s="672">
        <v>40000</v>
      </c>
      <c r="F1682" s="937">
        <v>42004</v>
      </c>
      <c r="G1682" s="875" t="s">
        <v>5225</v>
      </c>
      <c r="H1682" s="876">
        <v>6448</v>
      </c>
      <c r="I1682" s="814" t="s">
        <v>4913</v>
      </c>
      <c r="K1682" s="1">
        <f>H1682</f>
        <v>6448</v>
      </c>
    </row>
    <row r="1683" spans="2:11" ht="30" hidden="1" outlineLevel="1">
      <c r="B1683" s="285">
        <v>42009</v>
      </c>
      <c r="C1683" s="223" t="s">
        <v>5253</v>
      </c>
      <c r="D1683" s="175">
        <v>10000</v>
      </c>
      <c r="F1683" s="811">
        <v>42006</v>
      </c>
      <c r="G1683" s="875" t="s">
        <v>5242</v>
      </c>
      <c r="H1683" s="876">
        <v>1000</v>
      </c>
      <c r="I1683" s="814" t="s">
        <v>4815</v>
      </c>
      <c r="K1683" s="1">
        <f t="shared" ref="K1683:K1697" si="6">H1683</f>
        <v>1000</v>
      </c>
    </row>
    <row r="1684" spans="2:11" ht="45" hidden="1" outlineLevel="1">
      <c r="B1684" s="285">
        <v>42023</v>
      </c>
      <c r="C1684" s="223" t="s">
        <v>5282</v>
      </c>
      <c r="D1684" s="175">
        <v>12533</v>
      </c>
      <c r="F1684" s="811">
        <v>42009</v>
      </c>
      <c r="G1684" s="814" t="s">
        <v>5254</v>
      </c>
      <c r="H1684" s="835">
        <v>5000</v>
      </c>
      <c r="I1684" s="829" t="s">
        <v>3287</v>
      </c>
      <c r="K1684" s="1">
        <f t="shared" si="6"/>
        <v>5000</v>
      </c>
    </row>
    <row r="1685" spans="2:11" ht="45" hidden="1" outlineLevel="1">
      <c r="B1685" s="285">
        <v>42034</v>
      </c>
      <c r="C1685" s="223" t="s">
        <v>5344</v>
      </c>
      <c r="D1685" s="175">
        <v>84425</v>
      </c>
      <c r="F1685" s="811">
        <v>42014</v>
      </c>
      <c r="G1685" s="814" t="s">
        <v>5280</v>
      </c>
      <c r="H1685" s="835">
        <v>6449</v>
      </c>
      <c r="I1685" s="829" t="s">
        <v>5281</v>
      </c>
      <c r="K1685" s="1">
        <f t="shared" si="6"/>
        <v>6449</v>
      </c>
    </row>
    <row r="1686" spans="2:11" ht="45" hidden="1" outlineLevel="1">
      <c r="B1686" s="269"/>
      <c r="C1686" s="47"/>
      <c r="D1686" s="48"/>
      <c r="F1686" s="811">
        <v>42024</v>
      </c>
      <c r="G1686" s="845" t="s">
        <v>5283</v>
      </c>
      <c r="H1686" s="823">
        <v>10000</v>
      </c>
      <c r="I1686" s="829" t="s">
        <v>3287</v>
      </c>
      <c r="K1686" s="1">
        <f t="shared" si="6"/>
        <v>10000</v>
      </c>
    </row>
    <row r="1687" spans="2:11" ht="45" hidden="1" outlineLevel="1">
      <c r="B1687" s="269"/>
      <c r="C1687" s="47"/>
      <c r="D1687" s="48"/>
      <c r="F1687" s="811">
        <v>42024</v>
      </c>
      <c r="G1687" s="814" t="s">
        <v>5284</v>
      </c>
      <c r="H1687" s="835">
        <v>5000</v>
      </c>
      <c r="I1687" s="829" t="s">
        <v>3287</v>
      </c>
      <c r="K1687" s="1">
        <f t="shared" si="6"/>
        <v>5000</v>
      </c>
    </row>
    <row r="1688" spans="2:11" hidden="1" outlineLevel="1">
      <c r="B1688" s="269"/>
      <c r="C1688" s="47"/>
      <c r="D1688" s="48"/>
      <c r="F1688" s="811">
        <v>42026</v>
      </c>
      <c r="G1688" s="814" t="s">
        <v>2993</v>
      </c>
      <c r="H1688" s="835">
        <v>22029.43</v>
      </c>
      <c r="I1688" s="830" t="s">
        <v>3584</v>
      </c>
      <c r="K1688" s="1">
        <f t="shared" si="6"/>
        <v>22029.43</v>
      </c>
    </row>
    <row r="1689" spans="2:11" hidden="1" outlineLevel="1">
      <c r="B1689" s="46"/>
      <c r="C1689" s="47"/>
      <c r="D1689" s="48"/>
      <c r="F1689" s="811">
        <v>42026</v>
      </c>
      <c r="G1689" s="814" t="s">
        <v>5060</v>
      </c>
      <c r="H1689" s="835">
        <v>8783.5300000000007</v>
      </c>
      <c r="I1689" s="830" t="s">
        <v>3584</v>
      </c>
      <c r="K1689" s="1">
        <f t="shared" si="6"/>
        <v>8783.5300000000007</v>
      </c>
    </row>
    <row r="1690" spans="2:11" ht="30" hidden="1" outlineLevel="1">
      <c r="B1690" s="46"/>
      <c r="C1690" s="47"/>
      <c r="D1690" s="48"/>
      <c r="F1690" s="811">
        <v>42026</v>
      </c>
      <c r="G1690" s="814" t="s">
        <v>5313</v>
      </c>
      <c r="H1690" s="835">
        <v>9685</v>
      </c>
      <c r="I1690" s="818" t="s">
        <v>5312</v>
      </c>
      <c r="K1690" s="1">
        <f t="shared" si="6"/>
        <v>9685</v>
      </c>
    </row>
    <row r="1691" spans="2:11" ht="30" hidden="1" outlineLevel="1">
      <c r="B1691" s="46"/>
      <c r="C1691" s="47"/>
      <c r="D1691" s="48"/>
      <c r="F1691" s="811">
        <v>42026</v>
      </c>
      <c r="G1691" s="814" t="s">
        <v>5314</v>
      </c>
      <c r="H1691" s="835">
        <v>24000</v>
      </c>
      <c r="I1691" s="818" t="s">
        <v>5315</v>
      </c>
      <c r="K1691" s="1">
        <f t="shared" si="6"/>
        <v>24000</v>
      </c>
    </row>
    <row r="1692" spans="2:11" ht="45" hidden="1" outlineLevel="1">
      <c r="B1692" s="46"/>
      <c r="C1692" s="47"/>
      <c r="D1692" s="48"/>
      <c r="F1692" s="811">
        <v>42031</v>
      </c>
      <c r="G1692" s="812" t="s">
        <v>5332</v>
      </c>
      <c r="H1692" s="821">
        <v>1500</v>
      </c>
      <c r="I1692" s="829" t="s">
        <v>3287</v>
      </c>
      <c r="K1692" s="1">
        <f t="shared" si="6"/>
        <v>1500</v>
      </c>
    </row>
    <row r="1693" spans="2:11" hidden="1" outlineLevel="1">
      <c r="B1693" s="46"/>
      <c r="C1693" s="47"/>
      <c r="D1693" s="48"/>
      <c r="F1693" s="811">
        <v>42034</v>
      </c>
      <c r="G1693" s="814" t="s">
        <v>5060</v>
      </c>
      <c r="H1693" s="835">
        <v>1705.33</v>
      </c>
      <c r="I1693" s="830" t="s">
        <v>3584</v>
      </c>
      <c r="K1693" s="1">
        <f t="shared" si="6"/>
        <v>1705.33</v>
      </c>
    </row>
    <row r="1694" spans="2:11" ht="30" hidden="1" outlineLevel="1">
      <c r="B1694" s="46"/>
      <c r="C1694" s="47"/>
      <c r="D1694" s="48"/>
      <c r="F1694" s="811">
        <v>42034</v>
      </c>
      <c r="G1694" s="814" t="s">
        <v>5345</v>
      </c>
      <c r="H1694" s="835">
        <v>80</v>
      </c>
      <c r="I1694" s="830" t="s">
        <v>5347</v>
      </c>
      <c r="K1694" s="1">
        <f t="shared" si="6"/>
        <v>80</v>
      </c>
    </row>
    <row r="1695" spans="2:11" ht="30" hidden="1" outlineLevel="1">
      <c r="B1695" s="46"/>
      <c r="C1695" s="47"/>
      <c r="D1695" s="48"/>
      <c r="F1695" s="811">
        <v>42034</v>
      </c>
      <c r="G1695" s="814" t="s">
        <v>5346</v>
      </c>
      <c r="H1695" s="835">
        <v>24</v>
      </c>
      <c r="I1695" s="830" t="s">
        <v>5348</v>
      </c>
      <c r="K1695" s="1">
        <f t="shared" si="6"/>
        <v>24</v>
      </c>
    </row>
    <row r="1696" spans="2:11" hidden="1" outlineLevel="1">
      <c r="B1696" s="46"/>
      <c r="C1696" s="47"/>
      <c r="D1696" s="48"/>
      <c r="F1696" s="816"/>
      <c r="G1696" s="817"/>
      <c r="H1696" s="825"/>
      <c r="I1696" s="829"/>
      <c r="K1696" s="1">
        <f t="shared" si="6"/>
        <v>0</v>
      </c>
    </row>
    <row r="1697" spans="2:11" hidden="1" outlineLevel="1">
      <c r="B1697" s="46"/>
      <c r="C1697" s="47"/>
      <c r="D1697" s="48"/>
      <c r="F1697" s="811"/>
      <c r="G1697" s="813"/>
      <c r="H1697" s="822"/>
      <c r="I1697" s="830"/>
      <c r="K1697" s="1">
        <f t="shared" si="6"/>
        <v>0</v>
      </c>
    </row>
    <row r="1698" spans="2:11" hidden="1" outlineLevel="1">
      <c r="B1698" s="50"/>
      <c r="C1698" s="50" t="s">
        <v>195</v>
      </c>
      <c r="D1698" s="48">
        <f>SUM(D1678:D1697)</f>
        <v>256306.85</v>
      </c>
      <c r="E1698" s="18"/>
      <c r="F1698" s="319"/>
      <c r="G1698" s="319" t="s">
        <v>195</v>
      </c>
      <c r="H1698" s="279">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20"/>
      <c r="F1700" s="13"/>
      <c r="G1700" s="13"/>
      <c r="H1700" s="226"/>
      <c r="I1700" s="2"/>
    </row>
    <row r="1701" spans="2:11" collapsed="1">
      <c r="F1701" s="13"/>
    </row>
    <row r="1702" spans="2:11" ht="15.75">
      <c r="B1702" s="2480" t="s">
        <v>5355</v>
      </c>
      <c r="C1702" s="2480"/>
      <c r="D1702" s="2480"/>
      <c r="E1702" s="2480"/>
      <c r="F1702" s="2480"/>
      <c r="G1702" s="2480"/>
      <c r="H1702" s="2480"/>
      <c r="I1702" s="18"/>
    </row>
    <row r="1703" spans="2:11" hidden="1" outlineLevel="1">
      <c r="B1703" s="18"/>
      <c r="C1703" s="18"/>
      <c r="D1703" s="18"/>
      <c r="E1703" s="18"/>
      <c r="F1703" s="18"/>
      <c r="G1703" s="18"/>
      <c r="H1703" s="18"/>
      <c r="I1703" s="18"/>
    </row>
    <row r="1704" spans="2:11" hidden="1" outlineLevel="1">
      <c r="B1704" s="152" t="s">
        <v>115</v>
      </c>
      <c r="C1704" s="152" t="s">
        <v>1330</v>
      </c>
      <c r="D1704" s="355" t="s">
        <v>4</v>
      </c>
      <c r="F1704" s="354" t="s">
        <v>115</v>
      </c>
      <c r="G1704" s="354" t="s">
        <v>1331</v>
      </c>
      <c r="H1704" s="355" t="s">
        <v>4</v>
      </c>
    </row>
    <row r="1705" spans="2:11" ht="30" hidden="1" outlineLevel="1">
      <c r="B1705" s="864">
        <v>42036</v>
      </c>
      <c r="C1705" s="891" t="s">
        <v>1039</v>
      </c>
      <c r="D1705" s="935">
        <v>92702.56</v>
      </c>
      <c r="F1705" s="436">
        <v>42037</v>
      </c>
      <c r="G1705" s="836" t="s">
        <v>5373</v>
      </c>
      <c r="H1705" s="467">
        <v>8277</v>
      </c>
      <c r="I1705" s="836" t="s">
        <v>5256</v>
      </c>
      <c r="J1705" s="1" t="s">
        <v>4809</v>
      </c>
    </row>
    <row r="1706" spans="2:11" ht="45" hidden="1" outlineLevel="1">
      <c r="B1706" s="859">
        <v>42037</v>
      </c>
      <c r="C1706" s="871" t="s">
        <v>5363</v>
      </c>
      <c r="D1706" s="878">
        <v>13670</v>
      </c>
      <c r="F1706" s="859">
        <v>42037</v>
      </c>
      <c r="G1706" s="869" t="s">
        <v>5374</v>
      </c>
      <c r="H1706" s="878">
        <v>670</v>
      </c>
      <c r="I1706" s="869" t="s">
        <v>4808</v>
      </c>
      <c r="J1706" s="1" t="s">
        <v>5376</v>
      </c>
    </row>
    <row r="1707" spans="2:11" ht="45" hidden="1" outlineLevel="1">
      <c r="B1707" s="285">
        <v>42062</v>
      </c>
      <c r="C1707" s="223" t="s">
        <v>5502</v>
      </c>
      <c r="D1707" s="672">
        <v>80986</v>
      </c>
      <c r="F1707" s="902">
        <v>42037</v>
      </c>
      <c r="G1707" s="906" t="s">
        <v>5375</v>
      </c>
      <c r="H1707" s="962">
        <v>13000</v>
      </c>
      <c r="I1707" s="906" t="s">
        <v>4680</v>
      </c>
      <c r="J1707" s="1" t="s">
        <v>4900</v>
      </c>
    </row>
    <row r="1708" spans="2:11" hidden="1" outlineLevel="1">
      <c r="B1708" s="285"/>
      <c r="C1708" s="223"/>
      <c r="D1708" s="175"/>
      <c r="F1708" s="811">
        <v>42037</v>
      </c>
      <c r="G1708" s="814" t="s">
        <v>5364</v>
      </c>
      <c r="H1708" s="876">
        <v>1000</v>
      </c>
      <c r="I1708" s="814" t="s">
        <v>4815</v>
      </c>
      <c r="J1708" s="1" t="s">
        <v>4812</v>
      </c>
      <c r="K1708" s="1">
        <f>H1708</f>
        <v>1000</v>
      </c>
    </row>
    <row r="1709" spans="2:11" ht="30" hidden="1" outlineLevel="1">
      <c r="B1709" s="285"/>
      <c r="C1709" s="223"/>
      <c r="D1709" s="672"/>
      <c r="F1709" s="984">
        <v>42037</v>
      </c>
      <c r="G1709" s="812" t="s">
        <v>5377</v>
      </c>
      <c r="H1709" s="905">
        <v>25000</v>
      </c>
      <c r="I1709" s="812" t="s">
        <v>4911</v>
      </c>
      <c r="J1709" s="1" t="s">
        <v>4812</v>
      </c>
      <c r="K1709" s="1">
        <f>H1709</f>
        <v>25000</v>
      </c>
    </row>
    <row r="1710" spans="2:11" ht="30" hidden="1" outlineLevel="1">
      <c r="B1710" s="285"/>
      <c r="C1710" s="223"/>
      <c r="D1710" s="672"/>
      <c r="F1710" s="832">
        <v>42037</v>
      </c>
      <c r="G1710" s="938" t="s">
        <v>5378</v>
      </c>
      <c r="H1710" s="867">
        <v>10000</v>
      </c>
      <c r="I1710" s="938" t="s">
        <v>4816</v>
      </c>
      <c r="J1710" s="1" t="s">
        <v>4812</v>
      </c>
      <c r="K1710" s="1">
        <f t="shared" ref="K1710:K1724" si="7">H1710</f>
        <v>10000</v>
      </c>
    </row>
    <row r="1711" spans="2:11" ht="30" hidden="1" outlineLevel="1">
      <c r="B1711" s="285"/>
      <c r="C1711" s="223"/>
      <c r="D1711" s="175"/>
      <c r="F1711" s="811">
        <v>42037</v>
      </c>
      <c r="G1711" s="814" t="s">
        <v>5379</v>
      </c>
      <c r="H1711" s="876">
        <v>6330</v>
      </c>
      <c r="I1711" s="814" t="s">
        <v>4913</v>
      </c>
      <c r="J1711" s="1" t="s">
        <v>4812</v>
      </c>
      <c r="K1711" s="1">
        <f t="shared" si="7"/>
        <v>6330</v>
      </c>
    </row>
    <row r="1712" spans="2:11" ht="45" hidden="1" outlineLevel="1">
      <c r="B1712" s="285"/>
      <c r="C1712" s="223"/>
      <c r="D1712" s="175"/>
      <c r="F1712" s="811">
        <v>42039</v>
      </c>
      <c r="G1712" s="814" t="s">
        <v>5386</v>
      </c>
      <c r="H1712" s="876">
        <v>5000</v>
      </c>
      <c r="I1712" s="814" t="s">
        <v>3287</v>
      </c>
      <c r="J1712" s="1" t="s">
        <v>4812</v>
      </c>
      <c r="K1712" s="1">
        <f t="shared" si="7"/>
        <v>5000</v>
      </c>
    </row>
    <row r="1713" spans="2:11" ht="45" hidden="1" outlineLevel="1">
      <c r="B1713" s="285"/>
      <c r="C1713" s="223"/>
      <c r="D1713" s="175"/>
      <c r="F1713" s="811">
        <v>42044</v>
      </c>
      <c r="G1713" s="845" t="s">
        <v>5394</v>
      </c>
      <c r="H1713" s="823">
        <v>2000</v>
      </c>
      <c r="I1713" s="814" t="s">
        <v>3287</v>
      </c>
      <c r="J1713" s="1" t="s">
        <v>4812</v>
      </c>
      <c r="K1713" s="1">
        <f t="shared" si="7"/>
        <v>2000</v>
      </c>
    </row>
    <row r="1714" spans="2:11" ht="30" hidden="1" outlineLevel="1">
      <c r="B1714" s="269"/>
      <c r="C1714" s="47"/>
      <c r="D1714" s="48"/>
      <c r="F1714" s="811">
        <v>42045</v>
      </c>
      <c r="G1714" s="845" t="s">
        <v>5400</v>
      </c>
      <c r="H1714" s="823">
        <v>6449</v>
      </c>
      <c r="I1714" s="814" t="s">
        <v>5401</v>
      </c>
      <c r="J1714" s="1" t="s">
        <v>4812</v>
      </c>
      <c r="K1714" s="1">
        <f t="shared" si="7"/>
        <v>6449</v>
      </c>
    </row>
    <row r="1715" spans="2:11" ht="30" hidden="1" outlineLevel="1">
      <c r="B1715" s="269"/>
      <c r="C1715" s="47"/>
      <c r="D1715" s="48"/>
      <c r="F1715" s="984">
        <v>42045</v>
      </c>
      <c r="G1715" s="812" t="s">
        <v>5403</v>
      </c>
      <c r="H1715" s="820">
        <v>646</v>
      </c>
      <c r="I1715" s="829" t="s">
        <v>5402</v>
      </c>
      <c r="J1715" s="1" t="s">
        <v>4812</v>
      </c>
      <c r="K1715" s="1">
        <f t="shared" si="7"/>
        <v>646</v>
      </c>
    </row>
    <row r="1716" spans="2:11" ht="45" hidden="1" outlineLevel="1">
      <c r="B1716" s="46"/>
      <c r="C1716" s="47"/>
      <c r="D1716" s="48"/>
      <c r="F1716" s="811">
        <v>42046</v>
      </c>
      <c r="G1716" s="814" t="s">
        <v>5404</v>
      </c>
      <c r="H1716" s="823">
        <v>3000</v>
      </c>
      <c r="I1716" s="814" t="s">
        <v>3287</v>
      </c>
      <c r="J1716" s="1" t="s">
        <v>4812</v>
      </c>
      <c r="K1716" s="1">
        <f t="shared" si="7"/>
        <v>3000</v>
      </c>
    </row>
    <row r="1717" spans="2:11" ht="45" hidden="1" outlineLevel="1">
      <c r="B1717" s="46"/>
      <c r="C1717" s="47"/>
      <c r="D1717" s="48"/>
      <c r="F1717" s="811">
        <v>42048</v>
      </c>
      <c r="G1717" s="814" t="s">
        <v>5424</v>
      </c>
      <c r="H1717" s="823">
        <v>1000</v>
      </c>
      <c r="I1717" s="814" t="s">
        <v>3287</v>
      </c>
      <c r="J1717" s="1" t="s">
        <v>4812</v>
      </c>
      <c r="K1717" s="1">
        <f t="shared" si="7"/>
        <v>1000</v>
      </c>
    </row>
    <row r="1718" spans="2:11" ht="45" hidden="1" outlineLevel="1">
      <c r="B1718" s="46"/>
      <c r="C1718" s="47"/>
      <c r="D1718" s="48"/>
      <c r="F1718" s="811">
        <v>42053</v>
      </c>
      <c r="G1718" s="814" t="s">
        <v>5471</v>
      </c>
      <c r="H1718" s="823">
        <v>2000</v>
      </c>
      <c r="I1718" s="814" t="s">
        <v>3287</v>
      </c>
      <c r="J1718" s="1" t="s">
        <v>4812</v>
      </c>
      <c r="K1718" s="1">
        <f t="shared" si="7"/>
        <v>2000</v>
      </c>
    </row>
    <row r="1719" spans="2:11" ht="45" hidden="1" outlineLevel="1">
      <c r="B1719" s="46"/>
      <c r="C1719" s="47"/>
      <c r="D1719" s="48"/>
      <c r="F1719" s="811">
        <v>42055</v>
      </c>
      <c r="G1719" s="812" t="s">
        <v>5472</v>
      </c>
      <c r="H1719" s="821">
        <v>4000</v>
      </c>
      <c r="I1719" s="814" t="s">
        <v>3287</v>
      </c>
      <c r="J1719" s="1" t="s">
        <v>4812</v>
      </c>
      <c r="K1719" s="1">
        <f t="shared" si="7"/>
        <v>4000</v>
      </c>
    </row>
    <row r="1720" spans="2:11" ht="45" hidden="1" outlineLevel="1">
      <c r="B1720" s="46"/>
      <c r="C1720" s="47"/>
      <c r="D1720" s="48"/>
      <c r="F1720" s="811">
        <v>42055</v>
      </c>
      <c r="G1720" s="814" t="s">
        <v>5473</v>
      </c>
      <c r="H1720" s="821">
        <v>2000</v>
      </c>
      <c r="I1720" s="814" t="s">
        <v>3287</v>
      </c>
      <c r="J1720" s="1" t="s">
        <v>4812</v>
      </c>
      <c r="K1720" s="1">
        <f t="shared" si="7"/>
        <v>2000</v>
      </c>
    </row>
    <row r="1721" spans="2:11" ht="45" hidden="1" outlineLevel="1">
      <c r="B1721" s="46"/>
      <c r="C1721" s="47"/>
      <c r="D1721" s="48"/>
      <c r="F1721" s="811">
        <v>42060</v>
      </c>
      <c r="G1721" s="814" t="s">
        <v>5499</v>
      </c>
      <c r="H1721" s="821">
        <v>5000</v>
      </c>
      <c r="I1721" s="814" t="s">
        <v>3287</v>
      </c>
      <c r="J1721" s="1" t="s">
        <v>4812</v>
      </c>
      <c r="K1721" s="1">
        <f t="shared" si="7"/>
        <v>5000</v>
      </c>
    </row>
    <row r="1722" spans="2:11" hidden="1" outlineLevel="1">
      <c r="B1722" s="46"/>
      <c r="C1722" s="47"/>
      <c r="D1722" s="48"/>
      <c r="F1722" s="811">
        <v>42062</v>
      </c>
      <c r="G1722" s="814" t="s">
        <v>2993</v>
      </c>
      <c r="H1722" s="835">
        <v>5440.27</v>
      </c>
      <c r="I1722" s="814" t="s">
        <v>3584</v>
      </c>
      <c r="J1722" s="1" t="s">
        <v>4812</v>
      </c>
      <c r="K1722" s="1">
        <f t="shared" si="7"/>
        <v>5440.27</v>
      </c>
    </row>
    <row r="1723" spans="2:11" ht="30" hidden="1" outlineLevel="1">
      <c r="B1723" s="46"/>
      <c r="C1723" s="47"/>
      <c r="D1723" s="48"/>
      <c r="F1723" s="811">
        <v>42062</v>
      </c>
      <c r="G1723" s="814" t="s">
        <v>5500</v>
      </c>
      <c r="H1723" s="835">
        <v>5560</v>
      </c>
      <c r="I1723" s="814" t="s">
        <v>5501</v>
      </c>
      <c r="J1723" s="1" t="s">
        <v>4812</v>
      </c>
      <c r="K1723" s="1">
        <f t="shared" si="7"/>
        <v>5560</v>
      </c>
    </row>
    <row r="1724" spans="2:11" hidden="1" outlineLevel="1">
      <c r="B1724" s="46"/>
      <c r="C1724" s="47"/>
      <c r="D1724" s="48"/>
      <c r="F1724" s="811"/>
      <c r="G1724" s="813"/>
      <c r="H1724" s="822"/>
      <c r="I1724" s="830"/>
      <c r="K1724" s="1">
        <f t="shared" si="7"/>
        <v>0</v>
      </c>
    </row>
    <row r="1725" spans="2:11" hidden="1" outlineLevel="1">
      <c r="B1725" s="50"/>
      <c r="C1725" s="50" t="s">
        <v>195</v>
      </c>
      <c r="D1725" s="48">
        <f>SUM(D1705:D1724)</f>
        <v>187358.56</v>
      </c>
      <c r="E1725" s="18"/>
      <c r="F1725" s="319"/>
      <c r="G1725" s="319" t="s">
        <v>195</v>
      </c>
      <c r="H1725" s="279">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20"/>
      <c r="F1727" s="13"/>
      <c r="G1727" s="13"/>
      <c r="H1727" s="226"/>
      <c r="I1727" s="2"/>
    </row>
    <row r="1728" spans="2:11" collapsed="1">
      <c r="F1728" s="13"/>
    </row>
    <row r="1729" spans="2:11" ht="15.75">
      <c r="B1729" s="2480" t="s">
        <v>5503</v>
      </c>
      <c r="C1729" s="2480"/>
      <c r="D1729" s="2480"/>
      <c r="E1729" s="2480"/>
      <c r="F1729" s="2480"/>
      <c r="G1729" s="2480"/>
      <c r="H1729" s="2480"/>
      <c r="I1729" s="18"/>
    </row>
    <row r="1730" spans="2:11" hidden="1" outlineLevel="1">
      <c r="B1730" s="18"/>
      <c r="C1730" s="18"/>
      <c r="D1730" s="18"/>
      <c r="E1730" s="18"/>
      <c r="F1730" s="18"/>
      <c r="G1730" s="18"/>
      <c r="H1730" s="18"/>
      <c r="I1730" s="18"/>
    </row>
    <row r="1731" spans="2:11" hidden="1" outlineLevel="1">
      <c r="B1731" s="152" t="s">
        <v>115</v>
      </c>
      <c r="C1731" s="152" t="s">
        <v>1330</v>
      </c>
      <c r="D1731" s="355" t="s">
        <v>4</v>
      </c>
      <c r="F1731" s="354" t="s">
        <v>115</v>
      </c>
      <c r="G1731" s="354" t="s">
        <v>1331</v>
      </c>
      <c r="H1731" s="355" t="s">
        <v>4</v>
      </c>
    </row>
    <row r="1732" spans="2:11" ht="30" hidden="1" outlineLevel="1">
      <c r="B1732" s="864">
        <v>42064</v>
      </c>
      <c r="C1732" s="891" t="s">
        <v>1039</v>
      </c>
      <c r="D1732" s="935">
        <v>80986.289999999994</v>
      </c>
      <c r="F1732" s="811">
        <v>42062</v>
      </c>
      <c r="G1732" s="845" t="s">
        <v>5504</v>
      </c>
      <c r="H1732" s="876">
        <v>25000</v>
      </c>
      <c r="I1732" s="814" t="s">
        <v>4911</v>
      </c>
      <c r="J1732" s="1" t="s">
        <v>4812</v>
      </c>
      <c r="K1732" s="1">
        <f t="shared" ref="K1732:K1738" si="8">H1732</f>
        <v>25000</v>
      </c>
    </row>
    <row r="1733" spans="2:11" ht="30" hidden="1" outlineLevel="1">
      <c r="B1733" s="859">
        <v>42065</v>
      </c>
      <c r="C1733" s="871" t="s">
        <v>5527</v>
      </c>
      <c r="D1733" s="878">
        <v>13000</v>
      </c>
      <c r="F1733" s="832">
        <v>42062</v>
      </c>
      <c r="G1733" s="938" t="s">
        <v>5505</v>
      </c>
      <c r="H1733" s="867">
        <v>10000</v>
      </c>
      <c r="I1733" s="938" t="s">
        <v>4816</v>
      </c>
      <c r="J1733" s="1" t="s">
        <v>4812</v>
      </c>
      <c r="K1733" s="1">
        <f t="shared" si="8"/>
        <v>10000</v>
      </c>
    </row>
    <row r="1734" spans="2:11" ht="45" hidden="1" outlineLevel="1">
      <c r="B1734" s="285">
        <v>42087</v>
      </c>
      <c r="C1734" s="223" t="s">
        <v>5586</v>
      </c>
      <c r="D1734" s="672">
        <v>12000</v>
      </c>
      <c r="F1734" s="811">
        <v>42062</v>
      </c>
      <c r="G1734" s="814" t="s">
        <v>5506</v>
      </c>
      <c r="H1734" s="823">
        <v>6000</v>
      </c>
      <c r="I1734" s="814" t="s">
        <v>4813</v>
      </c>
      <c r="J1734" s="1" t="s">
        <v>4812</v>
      </c>
      <c r="K1734" s="1">
        <f t="shared" si="8"/>
        <v>6000</v>
      </c>
    </row>
    <row r="1735" spans="2:11" ht="45" hidden="1" outlineLevel="1">
      <c r="B1735" s="285">
        <v>42093</v>
      </c>
      <c r="C1735" s="223" t="s">
        <v>5613</v>
      </c>
      <c r="D1735" s="175">
        <v>80986</v>
      </c>
      <c r="F1735" s="811">
        <v>42062</v>
      </c>
      <c r="G1735" s="814" t="s">
        <v>5511</v>
      </c>
      <c r="H1735" s="876">
        <v>620</v>
      </c>
      <c r="I1735" s="814" t="s">
        <v>5512</v>
      </c>
      <c r="J1735" s="1" t="s">
        <v>4812</v>
      </c>
      <c r="K1735" s="1">
        <f t="shared" si="8"/>
        <v>620</v>
      </c>
    </row>
    <row r="1736" spans="2:11" ht="30" hidden="1" outlineLevel="1">
      <c r="B1736" s="285">
        <v>42094</v>
      </c>
      <c r="C1736" s="223" t="s">
        <v>5614</v>
      </c>
      <c r="D1736" s="672">
        <v>889</v>
      </c>
      <c r="F1736" s="811">
        <v>42062</v>
      </c>
      <c r="G1736" s="845" t="s">
        <v>5513</v>
      </c>
      <c r="H1736" s="823">
        <v>539</v>
      </c>
      <c r="I1736" s="814" t="s">
        <v>5514</v>
      </c>
      <c r="J1736" s="1" t="s">
        <v>4812</v>
      </c>
      <c r="K1736" s="1">
        <f t="shared" si="8"/>
        <v>539</v>
      </c>
    </row>
    <row r="1737" spans="2:11" ht="45" hidden="1" outlineLevel="1">
      <c r="B1737" s="285"/>
      <c r="C1737" s="223"/>
      <c r="D1737" s="672"/>
      <c r="F1737" s="902">
        <v>42065</v>
      </c>
      <c r="G1737" s="906" t="s">
        <v>5529</v>
      </c>
      <c r="H1737" s="962">
        <v>13000</v>
      </c>
      <c r="I1737" s="906" t="s">
        <v>4680</v>
      </c>
      <c r="J1737" s="1" t="s">
        <v>4900</v>
      </c>
    </row>
    <row r="1738" spans="2:11" hidden="1" outlineLevel="1">
      <c r="B1738" s="285"/>
      <c r="C1738" s="223"/>
      <c r="D1738" s="175"/>
      <c r="F1738" s="811">
        <v>42065</v>
      </c>
      <c r="G1738" s="814" t="s">
        <v>5526</v>
      </c>
      <c r="H1738" s="876">
        <v>1000</v>
      </c>
      <c r="I1738" s="814" t="s">
        <v>4815</v>
      </c>
      <c r="J1738" s="1" t="s">
        <v>4812</v>
      </c>
      <c r="K1738" s="1">
        <f t="shared" si="8"/>
        <v>1000</v>
      </c>
    </row>
    <row r="1739" spans="2:11" ht="45" hidden="1" outlineLevel="1">
      <c r="B1739" s="285"/>
      <c r="C1739" s="223"/>
      <c r="D1739" s="175"/>
      <c r="F1739" s="811">
        <v>42065</v>
      </c>
      <c r="G1739" s="814" t="s">
        <v>5528</v>
      </c>
      <c r="H1739" s="876">
        <v>800</v>
      </c>
      <c r="I1739" s="814" t="s">
        <v>3287</v>
      </c>
      <c r="J1739" s="1" t="s">
        <v>4812</v>
      </c>
      <c r="K1739" s="1">
        <f t="shared" ref="K1739:K1755" si="9">H1739</f>
        <v>800</v>
      </c>
    </row>
    <row r="1740" spans="2:11" ht="45" hidden="1" outlineLevel="1">
      <c r="B1740" s="285"/>
      <c r="C1740" s="223"/>
      <c r="D1740" s="175"/>
      <c r="F1740" s="811">
        <v>42065</v>
      </c>
      <c r="G1740" s="845" t="s">
        <v>5537</v>
      </c>
      <c r="H1740" s="823">
        <v>2000</v>
      </c>
      <c r="I1740" s="814" t="s">
        <v>3287</v>
      </c>
      <c r="J1740" s="1" t="s">
        <v>4812</v>
      </c>
      <c r="K1740" s="1">
        <f t="shared" si="9"/>
        <v>2000</v>
      </c>
    </row>
    <row r="1741" spans="2:11" ht="30" hidden="1" outlineLevel="1">
      <c r="B1741" s="269"/>
      <c r="C1741" s="47"/>
      <c r="D1741" s="48"/>
      <c r="F1741" s="811">
        <v>42067</v>
      </c>
      <c r="G1741" s="814" t="s">
        <v>5547</v>
      </c>
      <c r="H1741" s="823">
        <v>20</v>
      </c>
      <c r="I1741" s="814" t="s">
        <v>5512</v>
      </c>
      <c r="J1741" s="1" t="s">
        <v>4812</v>
      </c>
      <c r="K1741" s="1">
        <f>H1741</f>
        <v>20</v>
      </c>
    </row>
    <row r="1742" spans="2:11" ht="45" hidden="1" outlineLevel="1">
      <c r="B1742" s="269"/>
      <c r="C1742" s="47"/>
      <c r="D1742" s="48"/>
      <c r="F1742" s="811">
        <v>42067</v>
      </c>
      <c r="G1742" s="814" t="s">
        <v>5548</v>
      </c>
      <c r="H1742" s="823">
        <v>120</v>
      </c>
      <c r="I1742" s="814" t="s">
        <v>5551</v>
      </c>
      <c r="J1742" s="1" t="s">
        <v>4812</v>
      </c>
      <c r="K1742" s="1">
        <f>H1742</f>
        <v>120</v>
      </c>
    </row>
    <row r="1743" spans="2:11" ht="45" hidden="1" outlineLevel="1">
      <c r="B1743" s="46"/>
      <c r="C1743" s="47"/>
      <c r="D1743" s="48"/>
      <c r="F1743" s="811">
        <v>42069</v>
      </c>
      <c r="G1743" s="814" t="s">
        <v>5549</v>
      </c>
      <c r="H1743" s="823">
        <v>900</v>
      </c>
      <c r="I1743" s="814" t="s">
        <v>3287</v>
      </c>
      <c r="J1743" s="1" t="s">
        <v>4812</v>
      </c>
      <c r="K1743" s="1">
        <f t="shared" si="9"/>
        <v>900</v>
      </c>
    </row>
    <row r="1744" spans="2:11" ht="45" hidden="1" outlineLevel="1">
      <c r="B1744" s="46"/>
      <c r="C1744" s="47"/>
      <c r="D1744" s="48"/>
      <c r="F1744" s="811">
        <v>42070</v>
      </c>
      <c r="G1744" s="814" t="s">
        <v>5550</v>
      </c>
      <c r="H1744" s="823">
        <v>3900</v>
      </c>
      <c r="I1744" s="814" t="s">
        <v>3287</v>
      </c>
      <c r="J1744" s="1" t="s">
        <v>4812</v>
      </c>
      <c r="K1744" s="1">
        <f t="shared" si="9"/>
        <v>3900</v>
      </c>
    </row>
    <row r="1745" spans="2:11" ht="45" hidden="1" outlineLevel="1">
      <c r="B1745" s="46"/>
      <c r="C1745" s="47"/>
      <c r="D1745" s="48"/>
      <c r="F1745" s="811">
        <v>42070</v>
      </c>
      <c r="G1745" s="814" t="s">
        <v>5557</v>
      </c>
      <c r="H1745" s="823">
        <v>1000</v>
      </c>
      <c r="I1745" s="814" t="s">
        <v>3287</v>
      </c>
      <c r="J1745" s="1" t="s">
        <v>4812</v>
      </c>
      <c r="K1745" s="1">
        <f t="shared" si="9"/>
        <v>1000</v>
      </c>
    </row>
    <row r="1746" spans="2:11" ht="45" hidden="1" outlineLevel="1">
      <c r="B1746" s="46"/>
      <c r="C1746" s="47"/>
      <c r="D1746" s="48"/>
      <c r="F1746" s="811">
        <v>42072</v>
      </c>
      <c r="G1746" s="812" t="s">
        <v>5558</v>
      </c>
      <c r="H1746" s="821">
        <v>1000</v>
      </c>
      <c r="I1746" s="814" t="s">
        <v>3287</v>
      </c>
      <c r="J1746" s="1" t="s">
        <v>4812</v>
      </c>
      <c r="K1746" s="1">
        <f t="shared" si="9"/>
        <v>1000</v>
      </c>
    </row>
    <row r="1747" spans="2:11" ht="30" hidden="1" outlineLevel="1">
      <c r="B1747" s="46"/>
      <c r="C1747" s="47"/>
      <c r="D1747" s="48"/>
      <c r="F1747" s="811">
        <v>42073</v>
      </c>
      <c r="G1747" s="814" t="s">
        <v>5561</v>
      </c>
      <c r="H1747" s="821">
        <v>6449</v>
      </c>
      <c r="I1747" s="814" t="s">
        <v>5401</v>
      </c>
      <c r="J1747" s="1" t="s">
        <v>4812</v>
      </c>
      <c r="K1747" s="1">
        <f t="shared" si="9"/>
        <v>6449</v>
      </c>
    </row>
    <row r="1748" spans="2:11" ht="45" hidden="1" outlineLevel="1">
      <c r="B1748" s="46"/>
      <c r="C1748" s="47"/>
      <c r="D1748" s="48"/>
      <c r="F1748" s="811">
        <v>42073</v>
      </c>
      <c r="G1748" s="814" t="s">
        <v>5560</v>
      </c>
      <c r="H1748" s="821">
        <v>1000</v>
      </c>
      <c r="I1748" s="814" t="s">
        <v>3287</v>
      </c>
      <c r="J1748" s="1" t="s">
        <v>4812</v>
      </c>
      <c r="K1748" s="1">
        <f t="shared" si="9"/>
        <v>1000</v>
      </c>
    </row>
    <row r="1749" spans="2:11" ht="45" hidden="1" outlineLevel="1">
      <c r="B1749" s="46"/>
      <c r="C1749" s="47"/>
      <c r="D1749" s="48"/>
      <c r="F1749" s="811">
        <v>42082</v>
      </c>
      <c r="G1749" s="814" t="s">
        <v>5591</v>
      </c>
      <c r="H1749" s="821">
        <v>5000</v>
      </c>
      <c r="I1749" s="814" t="s">
        <v>3287</v>
      </c>
      <c r="J1749" s="1" t="s">
        <v>4812</v>
      </c>
      <c r="K1749" s="1">
        <f t="shared" si="9"/>
        <v>5000</v>
      </c>
    </row>
    <row r="1750" spans="2:11" ht="45" hidden="1" outlineLevel="1">
      <c r="B1750" s="46"/>
      <c r="C1750" s="47"/>
      <c r="D1750" s="48"/>
      <c r="F1750" s="811">
        <v>42087</v>
      </c>
      <c r="G1750" s="814" t="s">
        <v>5590</v>
      </c>
      <c r="H1750" s="821">
        <v>1600</v>
      </c>
      <c r="I1750" s="814" t="s">
        <v>3287</v>
      </c>
      <c r="J1750" s="1" t="s">
        <v>4812</v>
      </c>
      <c r="K1750" s="1">
        <f t="shared" si="9"/>
        <v>1600</v>
      </c>
    </row>
    <row r="1751" spans="2:11" ht="45" hidden="1" outlineLevel="1">
      <c r="B1751" s="46"/>
      <c r="C1751" s="47"/>
      <c r="D1751" s="48"/>
      <c r="F1751" s="811">
        <v>42090</v>
      </c>
      <c r="G1751" s="812" t="s">
        <v>5600</v>
      </c>
      <c r="H1751" s="821">
        <v>2000</v>
      </c>
      <c r="I1751" s="814" t="s">
        <v>3287</v>
      </c>
      <c r="J1751" s="1" t="s">
        <v>4812</v>
      </c>
      <c r="K1751" s="1">
        <f t="shared" si="9"/>
        <v>2000</v>
      </c>
    </row>
    <row r="1752" spans="2:11" ht="45" hidden="1" outlineLevel="1">
      <c r="B1752" s="46"/>
      <c r="C1752" s="47"/>
      <c r="D1752" s="48"/>
      <c r="F1752" s="811">
        <v>42091</v>
      </c>
      <c r="G1752" s="812" t="s">
        <v>5603</v>
      </c>
      <c r="H1752" s="821">
        <v>500</v>
      </c>
      <c r="I1752" s="814" t="s">
        <v>3287</v>
      </c>
      <c r="J1752" s="1" t="s">
        <v>4812</v>
      </c>
      <c r="K1752" s="1">
        <f t="shared" si="9"/>
        <v>500</v>
      </c>
    </row>
    <row r="1753" spans="2:11" ht="30" hidden="1" outlineLevel="1">
      <c r="B1753" s="46"/>
      <c r="C1753" s="47"/>
      <c r="D1753" s="48"/>
      <c r="F1753" s="811">
        <v>42093</v>
      </c>
      <c r="G1753" s="812" t="s">
        <v>5607</v>
      </c>
      <c r="H1753" s="821">
        <v>380</v>
      </c>
      <c r="I1753" s="818" t="s">
        <v>5608</v>
      </c>
      <c r="J1753" s="1" t="s">
        <v>4812</v>
      </c>
      <c r="K1753" s="1">
        <f t="shared" si="9"/>
        <v>380</v>
      </c>
    </row>
    <row r="1754" spans="2:11" hidden="1" outlineLevel="1">
      <c r="B1754" s="46"/>
      <c r="C1754" s="47"/>
      <c r="D1754" s="48"/>
      <c r="F1754" s="816"/>
      <c r="G1754" s="817"/>
      <c r="H1754" s="825"/>
      <c r="I1754" s="829"/>
      <c r="K1754" s="1">
        <f t="shared" si="9"/>
        <v>0</v>
      </c>
    </row>
    <row r="1755" spans="2:11" hidden="1" outlineLevel="1">
      <c r="B1755" s="46"/>
      <c r="C1755" s="47"/>
      <c r="D1755" s="48"/>
      <c r="F1755" s="811"/>
      <c r="G1755" s="813"/>
      <c r="H1755" s="822"/>
      <c r="I1755" s="830"/>
      <c r="K1755" s="1">
        <f t="shared" si="9"/>
        <v>0</v>
      </c>
    </row>
    <row r="1756" spans="2:11" hidden="1" outlineLevel="1">
      <c r="B1756" s="50"/>
      <c r="C1756" s="50" t="s">
        <v>195</v>
      </c>
      <c r="D1756" s="48">
        <f>SUM(D1732:D1755)</f>
        <v>187861.28999999998</v>
      </c>
      <c r="E1756" s="18"/>
      <c r="F1756" s="319"/>
      <c r="G1756" s="319" t="s">
        <v>195</v>
      </c>
      <c r="H1756" s="279">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20"/>
      <c r="F1758" s="13"/>
      <c r="G1758" s="13"/>
      <c r="H1758" s="226"/>
      <c r="I1758" s="2"/>
    </row>
    <row r="1759" spans="2:11" collapsed="1">
      <c r="E1759" s="13"/>
      <c r="F1759" s="13"/>
    </row>
    <row r="1760" spans="2:11" ht="15.75">
      <c r="B1760" s="2480" t="s">
        <v>5615</v>
      </c>
      <c r="C1760" s="2480"/>
      <c r="D1760" s="2480"/>
      <c r="E1760" s="2480"/>
      <c r="F1760" s="2480"/>
      <c r="G1760" s="2480"/>
      <c r="H1760" s="2480"/>
      <c r="I1760" s="18"/>
    </row>
    <row r="1761" spans="2:11" hidden="1" outlineLevel="1">
      <c r="B1761" s="18"/>
      <c r="C1761" s="18"/>
      <c r="D1761" s="18"/>
      <c r="E1761" s="18"/>
      <c r="F1761" s="18"/>
      <c r="G1761" s="18"/>
      <c r="H1761" s="18"/>
      <c r="I1761" s="18"/>
    </row>
    <row r="1762" spans="2:11" hidden="1" outlineLevel="1">
      <c r="B1762" s="152" t="s">
        <v>115</v>
      </c>
      <c r="C1762" s="152" t="s">
        <v>1330</v>
      </c>
      <c r="D1762" s="355" t="s">
        <v>4</v>
      </c>
      <c r="F1762" s="354" t="s">
        <v>115</v>
      </c>
      <c r="G1762" s="354" t="s">
        <v>1331</v>
      </c>
      <c r="H1762" s="355" t="s">
        <v>4</v>
      </c>
    </row>
    <row r="1763" spans="2:11" hidden="1" outlineLevel="1">
      <c r="B1763" s="864">
        <v>42095</v>
      </c>
      <c r="C1763" s="891" t="s">
        <v>1039</v>
      </c>
      <c r="D1763" s="935">
        <v>105033.29</v>
      </c>
      <c r="F1763" s="811">
        <v>42096</v>
      </c>
      <c r="G1763" s="814" t="s">
        <v>5616</v>
      </c>
      <c r="H1763" s="876">
        <v>1000</v>
      </c>
      <c r="I1763" s="814" t="s">
        <v>4815</v>
      </c>
      <c r="J1763" s="1" t="s">
        <v>4812</v>
      </c>
      <c r="K1763" s="1">
        <f>H1763</f>
        <v>1000</v>
      </c>
    </row>
    <row r="1764" spans="2:11" ht="30" hidden="1" outlineLevel="1">
      <c r="B1764" s="285">
        <v>42096</v>
      </c>
      <c r="C1764" s="223" t="s">
        <v>5617</v>
      </c>
      <c r="D1764" s="175">
        <v>250</v>
      </c>
      <c r="F1764" s="811">
        <v>42096</v>
      </c>
      <c r="G1764" s="812" t="s">
        <v>2993</v>
      </c>
      <c r="H1764" s="821">
        <v>2175</v>
      </c>
      <c r="I1764" s="814" t="s">
        <v>3875</v>
      </c>
      <c r="J1764" s="1" t="s">
        <v>3088</v>
      </c>
    </row>
    <row r="1765" spans="2:11" ht="30" hidden="1" outlineLevel="1">
      <c r="B1765" s="285">
        <v>42096</v>
      </c>
      <c r="C1765" s="223" t="s">
        <v>5621</v>
      </c>
      <c r="D1765" s="672">
        <v>14</v>
      </c>
      <c r="F1765" s="811">
        <v>42096</v>
      </c>
      <c r="G1765" s="812" t="s">
        <v>5060</v>
      </c>
      <c r="H1765" s="821">
        <v>9224.76</v>
      </c>
      <c r="I1765" s="814" t="s">
        <v>3875</v>
      </c>
      <c r="J1765" s="1" t="s">
        <v>3088</v>
      </c>
    </row>
    <row r="1766" spans="2:11" ht="30" hidden="1" outlineLevel="1">
      <c r="B1766" s="285">
        <v>42096</v>
      </c>
      <c r="C1766" s="223" t="s">
        <v>5631</v>
      </c>
      <c r="D1766" s="175">
        <v>103</v>
      </c>
      <c r="F1766" s="811">
        <v>42096</v>
      </c>
      <c r="G1766" s="812" t="s">
        <v>5642</v>
      </c>
      <c r="H1766" s="821">
        <v>6000</v>
      </c>
      <c r="I1766" s="814" t="s">
        <v>4813</v>
      </c>
      <c r="J1766" s="1" t="s">
        <v>4812</v>
      </c>
      <c r="K1766" s="1">
        <f>H1766</f>
        <v>6000</v>
      </c>
    </row>
    <row r="1767" spans="2:11" ht="30" hidden="1" outlineLevel="1">
      <c r="B1767" s="285">
        <v>42096</v>
      </c>
      <c r="C1767" s="223" t="s">
        <v>5636</v>
      </c>
      <c r="D1767" s="672">
        <v>13185</v>
      </c>
      <c r="F1767" s="832">
        <v>42096</v>
      </c>
      <c r="G1767" s="999" t="s">
        <v>5643</v>
      </c>
      <c r="H1767" s="1000">
        <v>10000</v>
      </c>
      <c r="I1767" s="938" t="s">
        <v>4816</v>
      </c>
      <c r="J1767" s="1" t="s">
        <v>4812</v>
      </c>
      <c r="K1767" s="1">
        <f>H1767</f>
        <v>10000</v>
      </c>
    </row>
    <row r="1768" spans="2:11" ht="30" hidden="1" outlineLevel="1">
      <c r="B1768" s="285">
        <v>42096</v>
      </c>
      <c r="C1768" s="223" t="s">
        <v>5659</v>
      </c>
      <c r="D1768" s="672">
        <v>56</v>
      </c>
      <c r="F1768" s="811">
        <v>42096</v>
      </c>
      <c r="G1768" s="812" t="s">
        <v>5639</v>
      </c>
      <c r="H1768" s="821">
        <v>25000</v>
      </c>
      <c r="I1768" s="814" t="s">
        <v>4911</v>
      </c>
      <c r="J1768" s="1" t="s">
        <v>4812</v>
      </c>
      <c r="K1768" s="1">
        <f>H1768</f>
        <v>25000</v>
      </c>
    </row>
    <row r="1769" spans="2:11" ht="45" hidden="1" outlineLevel="1">
      <c r="B1769" s="285">
        <v>42124</v>
      </c>
      <c r="C1769" s="223" t="s">
        <v>5745</v>
      </c>
      <c r="D1769" s="175">
        <v>82825</v>
      </c>
      <c r="F1769" s="811">
        <v>42096</v>
      </c>
      <c r="G1769" s="812" t="s">
        <v>5637</v>
      </c>
      <c r="H1769" s="821">
        <v>12000</v>
      </c>
      <c r="I1769" s="814" t="s">
        <v>5619</v>
      </c>
      <c r="J1769" s="1" t="s">
        <v>3358</v>
      </c>
    </row>
    <row r="1770" spans="2:11" ht="45" hidden="1" outlineLevel="1">
      <c r="B1770" s="285"/>
      <c r="C1770" s="223"/>
      <c r="D1770" s="175"/>
      <c r="F1770" s="811">
        <v>42096</v>
      </c>
      <c r="G1770" s="812" t="s">
        <v>5638</v>
      </c>
      <c r="H1770" s="821">
        <v>889</v>
      </c>
      <c r="I1770" s="814" t="s">
        <v>5618</v>
      </c>
      <c r="J1770" s="1" t="s">
        <v>1911</v>
      </c>
    </row>
    <row r="1771" spans="2:11" ht="30" hidden="1" outlineLevel="1">
      <c r="B1771" s="285"/>
      <c r="C1771" s="223"/>
      <c r="D1771" s="175"/>
      <c r="F1771" s="811">
        <v>42096</v>
      </c>
      <c r="G1771" s="812" t="s">
        <v>5644</v>
      </c>
      <c r="H1771" s="821">
        <v>8</v>
      </c>
      <c r="I1771" s="814" t="s">
        <v>5620</v>
      </c>
      <c r="J1771" s="1" t="s">
        <v>3088</v>
      </c>
    </row>
    <row r="1772" spans="2:11" ht="30" hidden="1" outlineLevel="1">
      <c r="B1772" s="269"/>
      <c r="C1772" s="47"/>
      <c r="D1772" s="48"/>
      <c r="F1772" s="832">
        <v>42096</v>
      </c>
      <c r="G1772" s="938" t="s">
        <v>5640</v>
      </c>
      <c r="H1772" s="867">
        <v>13000</v>
      </c>
      <c r="I1772" s="938" t="s">
        <v>4670</v>
      </c>
      <c r="J1772" s="1" t="s">
        <v>4812</v>
      </c>
      <c r="K1772" s="1">
        <f>H1772</f>
        <v>13000</v>
      </c>
    </row>
    <row r="1773" spans="2:11" ht="30" hidden="1" outlineLevel="1">
      <c r="B1773" s="269"/>
      <c r="C1773" s="47"/>
      <c r="D1773" s="48"/>
      <c r="F1773" s="811">
        <v>42096</v>
      </c>
      <c r="G1773" s="812" t="s">
        <v>5641</v>
      </c>
      <c r="H1773" s="821">
        <v>103</v>
      </c>
      <c r="I1773" s="814" t="s">
        <v>5628</v>
      </c>
      <c r="J1773" s="1" t="s">
        <v>4812</v>
      </c>
      <c r="K1773" s="1">
        <f>H1773</f>
        <v>103</v>
      </c>
    </row>
    <row r="1774" spans="2:11" ht="45" hidden="1" outlineLevel="1">
      <c r="B1774" s="46"/>
      <c r="C1774" s="47"/>
      <c r="D1774" s="48"/>
      <c r="F1774" s="811">
        <v>42096</v>
      </c>
      <c r="G1774" s="812" t="s">
        <v>5635</v>
      </c>
      <c r="H1774" s="821">
        <v>6000</v>
      </c>
      <c r="I1774" s="814" t="s">
        <v>3287</v>
      </c>
      <c r="J1774" s="1" t="s">
        <v>4812</v>
      </c>
      <c r="K1774" s="1">
        <f t="shared" ref="K1774:K1794" si="10">H1774</f>
        <v>6000</v>
      </c>
    </row>
    <row r="1775" spans="2:11" ht="45" hidden="1" outlineLevel="1">
      <c r="B1775" s="46"/>
      <c r="C1775" s="47"/>
      <c r="D1775" s="48"/>
      <c r="F1775" s="811">
        <v>42096</v>
      </c>
      <c r="G1775" s="812" t="s">
        <v>5645</v>
      </c>
      <c r="H1775" s="821">
        <v>1335</v>
      </c>
      <c r="I1775" s="814" t="s">
        <v>5647</v>
      </c>
      <c r="J1775" s="1" t="s">
        <v>4812</v>
      </c>
      <c r="K1775" s="1">
        <f t="shared" si="10"/>
        <v>1335</v>
      </c>
    </row>
    <row r="1776" spans="2:11" ht="30" hidden="1" outlineLevel="1">
      <c r="B1776" s="46"/>
      <c r="C1776" s="47"/>
      <c r="D1776" s="48"/>
      <c r="F1776" s="811">
        <v>42096</v>
      </c>
      <c r="G1776" s="812" t="s">
        <v>5646</v>
      </c>
      <c r="H1776" s="821">
        <v>1906</v>
      </c>
      <c r="I1776" s="814" t="s">
        <v>5648</v>
      </c>
      <c r="J1776" s="1" t="s">
        <v>4812</v>
      </c>
      <c r="K1776" s="1">
        <f t="shared" si="10"/>
        <v>1906</v>
      </c>
    </row>
    <row r="1777" spans="2:11" ht="30" hidden="1" outlineLevel="1">
      <c r="B1777" s="46"/>
      <c r="C1777" s="47"/>
      <c r="D1777" s="48"/>
      <c r="F1777" s="811">
        <v>42104</v>
      </c>
      <c r="G1777" s="812" t="s">
        <v>5679</v>
      </c>
      <c r="H1777" s="821">
        <v>6449</v>
      </c>
      <c r="I1777" s="814" t="s">
        <v>5680</v>
      </c>
      <c r="J1777" s="1" t="s">
        <v>4812</v>
      </c>
      <c r="K1777" s="1">
        <f t="shared" si="10"/>
        <v>6449</v>
      </c>
    </row>
    <row r="1778" spans="2:11" ht="45" hidden="1" outlineLevel="1">
      <c r="B1778" s="46"/>
      <c r="C1778" s="47"/>
      <c r="D1778" s="48"/>
      <c r="F1778" s="811">
        <v>42107</v>
      </c>
      <c r="G1778" s="814" t="s">
        <v>5685</v>
      </c>
      <c r="H1778" s="821">
        <v>1500</v>
      </c>
      <c r="I1778" s="814" t="s">
        <v>3287</v>
      </c>
      <c r="J1778" s="1" t="s">
        <v>4812</v>
      </c>
      <c r="K1778" s="1">
        <f t="shared" si="10"/>
        <v>1500</v>
      </c>
    </row>
    <row r="1779" spans="2:11" ht="45" hidden="1" outlineLevel="1">
      <c r="B1779" s="46"/>
      <c r="C1779" s="47"/>
      <c r="D1779" s="48"/>
      <c r="F1779" s="811">
        <v>42115</v>
      </c>
      <c r="G1779" s="814" t="s">
        <v>5695</v>
      </c>
      <c r="H1779" s="821">
        <v>1000</v>
      </c>
      <c r="I1779" s="814" t="s">
        <v>3287</v>
      </c>
      <c r="J1779" s="1" t="s">
        <v>4812</v>
      </c>
      <c r="K1779" s="1">
        <f t="shared" si="10"/>
        <v>1000</v>
      </c>
    </row>
    <row r="1780" spans="2:11" ht="45" hidden="1" outlineLevel="1">
      <c r="B1780" s="46"/>
      <c r="C1780" s="47"/>
      <c r="D1780" s="48"/>
      <c r="F1780" s="811">
        <v>42118</v>
      </c>
      <c r="G1780" s="814" t="s">
        <v>5711</v>
      </c>
      <c r="H1780" s="821">
        <v>1000</v>
      </c>
      <c r="I1780" s="814" t="s">
        <v>3287</v>
      </c>
      <c r="J1780" s="1" t="s">
        <v>4812</v>
      </c>
      <c r="K1780" s="1">
        <f t="shared" si="10"/>
        <v>1000</v>
      </c>
    </row>
    <row r="1781" spans="2:11" ht="30" hidden="1" outlineLevel="1">
      <c r="B1781" s="46"/>
      <c r="C1781" s="47"/>
      <c r="D1781" s="48"/>
      <c r="F1781" s="811">
        <v>42119</v>
      </c>
      <c r="G1781" s="814" t="s">
        <v>5714</v>
      </c>
      <c r="H1781" s="821">
        <v>390</v>
      </c>
      <c r="I1781" s="814" t="s">
        <v>5716</v>
      </c>
      <c r="J1781" s="1" t="s">
        <v>4812</v>
      </c>
      <c r="K1781" s="1">
        <f t="shared" si="10"/>
        <v>390</v>
      </c>
    </row>
    <row r="1782" spans="2:11" ht="30" hidden="1" outlineLevel="1">
      <c r="B1782" s="46"/>
      <c r="C1782" s="47"/>
      <c r="D1782" s="48"/>
      <c r="F1782" s="811">
        <v>42119</v>
      </c>
      <c r="G1782" s="812" t="s">
        <v>5715</v>
      </c>
      <c r="H1782" s="821">
        <v>1537</v>
      </c>
      <c r="I1782" s="814" t="s">
        <v>5717</v>
      </c>
      <c r="J1782" s="1" t="s">
        <v>4812</v>
      </c>
      <c r="K1782" s="1">
        <f t="shared" si="10"/>
        <v>1537</v>
      </c>
    </row>
    <row r="1783" spans="2:11" ht="30" hidden="1" outlineLevel="1">
      <c r="B1783" s="46"/>
      <c r="C1783" s="47"/>
      <c r="D1783" s="48"/>
      <c r="F1783" s="811">
        <v>42119</v>
      </c>
      <c r="G1783" s="812" t="s">
        <v>2993</v>
      </c>
      <c r="H1783" s="821">
        <v>578.99</v>
      </c>
      <c r="I1783" s="814" t="s">
        <v>3875</v>
      </c>
      <c r="J1783" s="1" t="s">
        <v>4812</v>
      </c>
      <c r="K1783" s="1">
        <f t="shared" si="10"/>
        <v>578.99</v>
      </c>
    </row>
    <row r="1784" spans="2:11" ht="45" hidden="1" outlineLevel="1">
      <c r="B1784" s="46"/>
      <c r="C1784" s="47"/>
      <c r="D1784" s="48"/>
      <c r="F1784" s="811">
        <v>42121</v>
      </c>
      <c r="G1784" s="812" t="s">
        <v>5718</v>
      </c>
      <c r="H1784" s="821">
        <v>1000</v>
      </c>
      <c r="I1784" s="814" t="s">
        <v>3287</v>
      </c>
      <c r="J1784" s="1" t="s">
        <v>4812</v>
      </c>
      <c r="K1784" s="1">
        <f t="shared" si="10"/>
        <v>1000</v>
      </c>
    </row>
    <row r="1785" spans="2:11" ht="45" hidden="1" outlineLevel="1">
      <c r="B1785" s="46"/>
      <c r="C1785" s="47"/>
      <c r="D1785" s="48"/>
      <c r="F1785" s="811">
        <v>42121</v>
      </c>
      <c r="G1785" s="812" t="s">
        <v>5723</v>
      </c>
      <c r="H1785" s="821">
        <v>1500</v>
      </c>
      <c r="I1785" s="814" t="s">
        <v>3287</v>
      </c>
      <c r="J1785" s="1" t="s">
        <v>4812</v>
      </c>
      <c r="K1785" s="1">
        <f t="shared" si="10"/>
        <v>1500</v>
      </c>
    </row>
    <row r="1786" spans="2:11" ht="45" hidden="1" outlineLevel="1">
      <c r="B1786" s="46"/>
      <c r="C1786" s="47"/>
      <c r="D1786" s="48"/>
      <c r="F1786" s="811">
        <v>42123</v>
      </c>
      <c r="G1786" s="812" t="s">
        <v>5743</v>
      </c>
      <c r="H1786" s="821">
        <v>4000</v>
      </c>
      <c r="I1786" s="814" t="s">
        <v>3287</v>
      </c>
      <c r="J1786" s="1" t="s">
        <v>4812</v>
      </c>
      <c r="K1786" s="1">
        <f t="shared" si="10"/>
        <v>4000</v>
      </c>
    </row>
    <row r="1787" spans="2:11" hidden="1" outlineLevel="1">
      <c r="B1787" s="46"/>
      <c r="C1787" s="47"/>
      <c r="D1787" s="48"/>
      <c r="F1787" s="811"/>
      <c r="G1787" s="812"/>
      <c r="H1787" s="821"/>
      <c r="I1787" s="818"/>
      <c r="K1787" s="1">
        <f t="shared" si="10"/>
        <v>0</v>
      </c>
    </row>
    <row r="1788" spans="2:11" hidden="1" outlineLevel="1">
      <c r="B1788" s="46"/>
      <c r="C1788" s="47"/>
      <c r="D1788" s="48"/>
      <c r="F1788" s="811"/>
      <c r="G1788" s="812"/>
      <c r="H1788" s="821"/>
      <c r="I1788" s="818"/>
      <c r="K1788" s="1">
        <f t="shared" si="10"/>
        <v>0</v>
      </c>
    </row>
    <row r="1789" spans="2:11" hidden="1" outlineLevel="1">
      <c r="B1789" s="46"/>
      <c r="C1789" s="47"/>
      <c r="D1789" s="48"/>
      <c r="F1789" s="811"/>
      <c r="G1789" s="812"/>
      <c r="H1789" s="821"/>
      <c r="I1789" s="818"/>
      <c r="K1789" s="1">
        <f t="shared" si="10"/>
        <v>0</v>
      </c>
    </row>
    <row r="1790" spans="2:11" hidden="1" outlineLevel="1">
      <c r="B1790" s="46"/>
      <c r="C1790" s="47"/>
      <c r="D1790" s="48"/>
      <c r="F1790" s="816"/>
      <c r="G1790" s="817"/>
      <c r="H1790" s="825"/>
      <c r="I1790" s="829"/>
      <c r="K1790" s="1">
        <f t="shared" si="10"/>
        <v>0</v>
      </c>
    </row>
    <row r="1791" spans="2:11" hidden="1" outlineLevel="1">
      <c r="B1791" s="46"/>
      <c r="C1791" s="47"/>
      <c r="D1791" s="48"/>
      <c r="F1791" s="811"/>
      <c r="G1791" s="813"/>
      <c r="H1791" s="822"/>
      <c r="I1791" s="830"/>
      <c r="K1791" s="1">
        <f t="shared" si="10"/>
        <v>0</v>
      </c>
    </row>
    <row r="1792" spans="2:11" hidden="1" outlineLevel="1">
      <c r="B1792" s="46"/>
      <c r="C1792" s="47"/>
      <c r="D1792" s="48"/>
      <c r="F1792" s="816"/>
      <c r="G1792" s="817"/>
      <c r="H1792" s="826"/>
      <c r="I1792" s="829"/>
      <c r="K1792" s="1">
        <f t="shared" si="10"/>
        <v>0</v>
      </c>
    </row>
    <row r="1793" spans="2:11" hidden="1" outlineLevel="1">
      <c r="B1793" s="46"/>
      <c r="C1793" s="47"/>
      <c r="D1793" s="48"/>
      <c r="F1793" s="816"/>
      <c r="G1793" s="817"/>
      <c r="H1793" s="825"/>
      <c r="I1793" s="829"/>
      <c r="K1793" s="1">
        <f t="shared" si="10"/>
        <v>0</v>
      </c>
    </row>
    <row r="1794" spans="2:11" hidden="1" outlineLevel="1">
      <c r="B1794" s="46"/>
      <c r="C1794" s="47"/>
      <c r="D1794" s="48"/>
      <c r="F1794" s="811"/>
      <c r="G1794" s="813"/>
      <c r="H1794" s="822"/>
      <c r="I1794" s="830"/>
      <c r="K1794" s="1">
        <f t="shared" si="10"/>
        <v>0</v>
      </c>
    </row>
    <row r="1795" spans="2:11" hidden="1" outlineLevel="1">
      <c r="B1795" s="50"/>
      <c r="C1795" s="50" t="s">
        <v>195</v>
      </c>
      <c r="D1795" s="48">
        <f>SUM(D1763:D1794)</f>
        <v>201466.28999999998</v>
      </c>
      <c r="E1795" s="18"/>
      <c r="F1795" s="319"/>
      <c r="G1795" s="319" t="s">
        <v>195</v>
      </c>
      <c r="H1795" s="279">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20"/>
      <c r="F1797" s="13"/>
      <c r="G1797" s="13"/>
      <c r="H1797" s="226"/>
      <c r="I1797" s="2"/>
    </row>
    <row r="1798" spans="2:11" collapsed="1">
      <c r="E1798" s="13"/>
      <c r="F1798" s="13"/>
    </row>
    <row r="1799" spans="2:11" ht="15.75">
      <c r="B1799" s="2480" t="s">
        <v>5739</v>
      </c>
      <c r="C1799" s="2480"/>
      <c r="D1799" s="2480"/>
      <c r="E1799" s="2480"/>
      <c r="F1799" s="2480"/>
      <c r="G1799" s="2480"/>
      <c r="H1799" s="2480"/>
      <c r="I1799" s="18"/>
    </row>
    <row r="1800" spans="2:11" hidden="1" outlineLevel="1">
      <c r="B1800" s="18"/>
      <c r="C1800" s="18"/>
      <c r="D1800" s="18"/>
      <c r="E1800" s="18"/>
      <c r="F1800" s="18"/>
      <c r="G1800" s="18"/>
      <c r="H1800" s="18"/>
      <c r="I1800" s="18"/>
    </row>
    <row r="1801" spans="2:11" hidden="1" outlineLevel="1">
      <c r="B1801" s="152" t="s">
        <v>115</v>
      </c>
      <c r="C1801" s="152" t="s">
        <v>1330</v>
      </c>
      <c r="D1801" s="355" t="s">
        <v>4</v>
      </c>
      <c r="F1801" s="354" t="s">
        <v>115</v>
      </c>
      <c r="G1801" s="354" t="s">
        <v>1331</v>
      </c>
      <c r="H1801" s="355" t="s">
        <v>4</v>
      </c>
    </row>
    <row r="1802" spans="2:11" ht="30" hidden="1" outlineLevel="1">
      <c r="B1802" s="864">
        <v>42125</v>
      </c>
      <c r="C1802" s="891" t="s">
        <v>1039</v>
      </c>
      <c r="D1802" s="935">
        <f>D1797</f>
        <v>93870.539999999964</v>
      </c>
      <c r="F1802" s="811">
        <v>42124</v>
      </c>
      <c r="G1802" s="814" t="s">
        <v>5746</v>
      </c>
      <c r="H1802" s="835">
        <v>25000</v>
      </c>
      <c r="I1802" s="814" t="s">
        <v>4911</v>
      </c>
      <c r="J1802" s="1" t="s">
        <v>4812</v>
      </c>
      <c r="K1802" s="1">
        <f>H1802</f>
        <v>25000</v>
      </c>
    </row>
    <row r="1803" spans="2:11" ht="30" hidden="1" outlineLevel="1">
      <c r="B1803" s="285">
        <v>42124</v>
      </c>
      <c r="C1803" s="223" t="s">
        <v>5756</v>
      </c>
      <c r="D1803" s="175">
        <v>130</v>
      </c>
      <c r="F1803" s="811">
        <v>42124</v>
      </c>
      <c r="G1803" s="999" t="s">
        <v>5747</v>
      </c>
      <c r="H1803" s="1000">
        <v>10000</v>
      </c>
      <c r="I1803" s="938" t="s">
        <v>4816</v>
      </c>
      <c r="J1803" s="1" t="s">
        <v>4812</v>
      </c>
      <c r="K1803" s="1">
        <f>H1803</f>
        <v>10000</v>
      </c>
    </row>
    <row r="1804" spans="2:11" ht="30" hidden="1" outlineLevel="1">
      <c r="B1804" s="562">
        <v>42125</v>
      </c>
      <c r="C1804" s="1026" t="s">
        <v>5757</v>
      </c>
      <c r="D1804" s="1027">
        <v>13000</v>
      </c>
      <c r="F1804" s="562">
        <v>42124</v>
      </c>
      <c r="G1804" s="1028" t="s">
        <v>5748</v>
      </c>
      <c r="H1804" s="1029">
        <v>13000</v>
      </c>
      <c r="I1804" s="1028" t="s">
        <v>4670</v>
      </c>
      <c r="J1804" s="1" t="s">
        <v>5740</v>
      </c>
    </row>
    <row r="1805" spans="2:11" ht="45" hidden="1" outlineLevel="1">
      <c r="B1805" s="285">
        <v>42136</v>
      </c>
      <c r="C1805" s="223" t="s">
        <v>5802</v>
      </c>
      <c r="D1805" s="175">
        <v>10000</v>
      </c>
      <c r="F1805" s="811">
        <v>42124</v>
      </c>
      <c r="G1805" s="814" t="s">
        <v>2993</v>
      </c>
      <c r="H1805" s="835">
        <v>20000</v>
      </c>
      <c r="I1805" s="814" t="s">
        <v>3875</v>
      </c>
      <c r="J1805" s="1" t="s">
        <v>5741</v>
      </c>
      <c r="K1805" s="1">
        <f>9000</f>
        <v>9000</v>
      </c>
    </row>
    <row r="1806" spans="2:11" ht="30" hidden="1" outlineLevel="1">
      <c r="B1806" s="285">
        <v>42136</v>
      </c>
      <c r="C1806" s="223" t="s">
        <v>5807</v>
      </c>
      <c r="D1806" s="672">
        <v>56</v>
      </c>
      <c r="F1806" s="811">
        <v>42124</v>
      </c>
      <c r="G1806" s="812" t="s">
        <v>5749</v>
      </c>
      <c r="H1806" s="821">
        <v>6000</v>
      </c>
      <c r="I1806" s="814" t="s">
        <v>4813</v>
      </c>
      <c r="J1806" s="1" t="s">
        <v>4812</v>
      </c>
      <c r="K1806" s="1">
        <f t="shared" ref="K1806:K1812" si="11">H1806</f>
        <v>6000</v>
      </c>
    </row>
    <row r="1807" spans="2:11" ht="45" hidden="1" outlineLevel="1">
      <c r="B1807" s="285">
        <v>42153</v>
      </c>
      <c r="C1807" s="223" t="s">
        <v>5842</v>
      </c>
      <c r="D1807" s="672">
        <v>82825</v>
      </c>
      <c r="F1807" s="811">
        <v>42124</v>
      </c>
      <c r="G1807" s="812" t="s">
        <v>5754</v>
      </c>
      <c r="H1807" s="821">
        <v>2000</v>
      </c>
      <c r="I1807" s="814" t="s">
        <v>3287</v>
      </c>
      <c r="J1807" s="1" t="s">
        <v>4812</v>
      </c>
      <c r="K1807" s="1">
        <f t="shared" si="11"/>
        <v>2000</v>
      </c>
    </row>
    <row r="1808" spans="2:11" hidden="1" outlineLevel="1">
      <c r="B1808" s="285"/>
      <c r="C1808" s="223"/>
      <c r="D1808" s="175"/>
      <c r="F1808" s="811">
        <v>42126</v>
      </c>
      <c r="G1808" s="814" t="s">
        <v>5758</v>
      </c>
      <c r="H1808" s="876">
        <v>1000</v>
      </c>
      <c r="I1808" s="814" t="s">
        <v>4815</v>
      </c>
      <c r="J1808" s="1" t="s">
        <v>4812</v>
      </c>
      <c r="K1808" s="1">
        <f t="shared" si="11"/>
        <v>1000</v>
      </c>
    </row>
    <row r="1809" spans="2:11" ht="45" hidden="1" outlineLevel="1">
      <c r="B1809" s="285"/>
      <c r="C1809" s="223"/>
      <c r="D1809" s="175"/>
      <c r="F1809" s="811">
        <v>42133</v>
      </c>
      <c r="G1809" s="812" t="s">
        <v>5759</v>
      </c>
      <c r="H1809" s="821">
        <v>5000</v>
      </c>
      <c r="I1809" s="814" t="s">
        <v>3287</v>
      </c>
      <c r="J1809" s="1" t="s">
        <v>4812</v>
      </c>
      <c r="K1809" s="1">
        <f t="shared" si="11"/>
        <v>5000</v>
      </c>
    </row>
    <row r="1810" spans="2:11" ht="30" hidden="1" outlineLevel="1">
      <c r="B1810" s="285"/>
      <c r="C1810" s="223"/>
      <c r="D1810" s="175"/>
      <c r="F1810" s="811">
        <v>42135</v>
      </c>
      <c r="G1810" s="814" t="s">
        <v>5750</v>
      </c>
      <c r="H1810" s="835">
        <v>6449</v>
      </c>
      <c r="I1810" s="814" t="s">
        <v>5680</v>
      </c>
      <c r="J1810" s="1" t="s">
        <v>4812</v>
      </c>
      <c r="K1810" s="1">
        <f t="shared" si="11"/>
        <v>6449</v>
      </c>
    </row>
    <row r="1811" spans="2:11" ht="30" hidden="1" outlineLevel="1">
      <c r="B1811" s="269"/>
      <c r="C1811" s="47"/>
      <c r="D1811" s="48"/>
      <c r="F1811" s="811">
        <v>42136</v>
      </c>
      <c r="G1811" s="812" t="s">
        <v>5803</v>
      </c>
      <c r="H1811" s="821">
        <v>222</v>
      </c>
      <c r="I1811" s="814" t="s">
        <v>5514</v>
      </c>
      <c r="J1811" s="1" t="s">
        <v>4812</v>
      </c>
      <c r="K1811" s="1">
        <f t="shared" si="11"/>
        <v>222</v>
      </c>
    </row>
    <row r="1812" spans="2:11" ht="30" hidden="1" outlineLevel="1">
      <c r="B1812" s="269"/>
      <c r="C1812" s="47"/>
      <c r="D1812" s="48"/>
      <c r="F1812" s="811">
        <v>42136</v>
      </c>
      <c r="G1812" s="812" t="s">
        <v>5804</v>
      </c>
      <c r="H1812" s="821">
        <v>985</v>
      </c>
      <c r="I1812" s="814" t="s">
        <v>5805</v>
      </c>
      <c r="J1812" s="1" t="s">
        <v>4812</v>
      </c>
      <c r="K1812" s="1">
        <f t="shared" si="11"/>
        <v>985</v>
      </c>
    </row>
    <row r="1813" spans="2:11" ht="45" hidden="1" outlineLevel="1">
      <c r="B1813" s="46"/>
      <c r="C1813" s="47"/>
      <c r="D1813" s="48"/>
      <c r="F1813" s="811">
        <v>42136</v>
      </c>
      <c r="G1813" s="812" t="s">
        <v>5808</v>
      </c>
      <c r="H1813" s="821">
        <v>400</v>
      </c>
      <c r="I1813" s="814" t="s">
        <v>3287</v>
      </c>
      <c r="J1813" s="1" t="s">
        <v>4812</v>
      </c>
      <c r="K1813" s="1">
        <f t="shared" ref="K1813:K1820" si="12">H1813</f>
        <v>400</v>
      </c>
    </row>
    <row r="1814" spans="2:11" ht="45" hidden="1" outlineLevel="1">
      <c r="B1814" s="46"/>
      <c r="C1814" s="47"/>
      <c r="D1814" s="48"/>
      <c r="F1814" s="811">
        <v>42137</v>
      </c>
      <c r="G1814" s="812" t="s">
        <v>5812</v>
      </c>
      <c r="H1814" s="821">
        <v>2000</v>
      </c>
      <c r="I1814" s="814" t="s">
        <v>3287</v>
      </c>
      <c r="J1814" s="1" t="s">
        <v>4812</v>
      </c>
      <c r="K1814" s="1">
        <f t="shared" si="12"/>
        <v>2000</v>
      </c>
    </row>
    <row r="1815" spans="2:11" ht="45" hidden="1" outlineLevel="1">
      <c r="B1815" s="46"/>
      <c r="C1815" s="47"/>
      <c r="D1815" s="48"/>
      <c r="F1815" s="811">
        <v>42153</v>
      </c>
      <c r="G1815" s="812" t="s">
        <v>5843</v>
      </c>
      <c r="H1815" s="821">
        <v>9594</v>
      </c>
      <c r="I1815" s="814" t="s">
        <v>4911</v>
      </c>
      <c r="J1815" s="1" t="s">
        <v>4812</v>
      </c>
      <c r="K1815" s="1">
        <f t="shared" si="12"/>
        <v>9594</v>
      </c>
    </row>
    <row r="1816" spans="2:11" ht="45" hidden="1" outlineLevel="1">
      <c r="B1816" s="46"/>
      <c r="C1816" s="47"/>
      <c r="D1816" s="48"/>
      <c r="F1816" s="832">
        <v>42153</v>
      </c>
      <c r="G1816" s="938" t="s">
        <v>5844</v>
      </c>
      <c r="H1816" s="834">
        <v>10000</v>
      </c>
      <c r="I1816" s="938" t="s">
        <v>4816</v>
      </c>
      <c r="J1816" s="1" t="s">
        <v>4812</v>
      </c>
      <c r="K1816" s="1">
        <f t="shared" si="12"/>
        <v>10000</v>
      </c>
    </row>
    <row r="1817" spans="2:11" ht="45" hidden="1" outlineLevel="1">
      <c r="B1817" s="46"/>
      <c r="C1817" s="47"/>
      <c r="D1817" s="48"/>
      <c r="F1817" s="1058">
        <v>42153</v>
      </c>
      <c r="G1817" s="1028" t="s">
        <v>5845</v>
      </c>
      <c r="H1817" s="1029">
        <v>13000</v>
      </c>
      <c r="I1817" s="1028" t="s">
        <v>4670</v>
      </c>
      <c r="J1817" s="1" t="s">
        <v>4812</v>
      </c>
      <c r="K1817" s="1">
        <f>H1817</f>
        <v>13000</v>
      </c>
    </row>
    <row r="1818" spans="2:11" ht="30" hidden="1" outlineLevel="1">
      <c r="B1818" s="46"/>
      <c r="C1818" s="47"/>
      <c r="D1818" s="48"/>
      <c r="F1818" s="811">
        <v>42153</v>
      </c>
      <c r="G1818" s="814" t="s">
        <v>5846</v>
      </c>
      <c r="H1818" s="835">
        <v>8180</v>
      </c>
      <c r="I1818" s="814" t="s">
        <v>4813</v>
      </c>
      <c r="J1818" s="1" t="s">
        <v>4812</v>
      </c>
      <c r="K1818" s="1">
        <f t="shared" si="12"/>
        <v>8180</v>
      </c>
    </row>
    <row r="1819" spans="2:11" ht="30" hidden="1" outlineLevel="1">
      <c r="B1819" s="46"/>
      <c r="C1819" s="47"/>
      <c r="D1819" s="48"/>
      <c r="F1819" s="811">
        <v>42153</v>
      </c>
      <c r="G1819" s="814" t="s">
        <v>2993</v>
      </c>
      <c r="H1819" s="835">
        <v>49338.86</v>
      </c>
      <c r="I1819" s="814" t="s">
        <v>3875</v>
      </c>
      <c r="J1819" s="1" t="s">
        <v>4812</v>
      </c>
      <c r="K1819" s="1">
        <f t="shared" si="12"/>
        <v>49338.86</v>
      </c>
    </row>
    <row r="1820" spans="2:11" ht="45" hidden="1" outlineLevel="1">
      <c r="B1820" s="46"/>
      <c r="C1820" s="47"/>
      <c r="D1820" s="48"/>
      <c r="F1820" s="811">
        <v>42154</v>
      </c>
      <c r="G1820" s="812" t="s">
        <v>5855</v>
      </c>
      <c r="H1820" s="893">
        <v>5000</v>
      </c>
      <c r="I1820" s="814" t="s">
        <v>3287</v>
      </c>
      <c r="J1820" s="1" t="s">
        <v>4812</v>
      </c>
      <c r="K1820" s="1">
        <f t="shared" si="12"/>
        <v>5000</v>
      </c>
    </row>
    <row r="1821" spans="2:11" hidden="1" outlineLevel="1">
      <c r="B1821" s="50"/>
      <c r="C1821" s="50" t="s">
        <v>195</v>
      </c>
      <c r="D1821" s="48">
        <f>SUM(D1802:D1820)</f>
        <v>199881.53999999998</v>
      </c>
      <c r="E1821" s="18"/>
      <c r="F1821" s="319"/>
      <c r="G1821" s="319" t="s">
        <v>195</v>
      </c>
      <c r="H1821" s="279">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20"/>
      <c r="F1823" s="13"/>
      <c r="G1823" s="13"/>
      <c r="H1823" s="226"/>
      <c r="I1823" s="2"/>
    </row>
    <row r="1824" spans="2:11" collapsed="1">
      <c r="E1824" s="13"/>
      <c r="F1824" s="13"/>
    </row>
    <row r="1825" spans="2:13" ht="15.75">
      <c r="B1825" s="2480" t="s">
        <v>5863</v>
      </c>
      <c r="C1825" s="2480"/>
      <c r="D1825" s="2480"/>
      <c r="E1825" s="2480"/>
      <c r="F1825" s="2480"/>
      <c r="G1825" s="2480"/>
      <c r="H1825" s="2480"/>
      <c r="I1825" s="18"/>
    </row>
    <row r="1826" spans="2:13" hidden="1" outlineLevel="1">
      <c r="B1826" s="18"/>
      <c r="C1826" s="18"/>
      <c r="D1826" s="18"/>
      <c r="E1826" s="18"/>
      <c r="F1826" s="18"/>
      <c r="G1826" s="18"/>
      <c r="H1826" s="18"/>
      <c r="I1826" s="18"/>
    </row>
    <row r="1827" spans="2:13" hidden="1" outlineLevel="1">
      <c r="B1827" s="152" t="s">
        <v>115</v>
      </c>
      <c r="C1827" s="152" t="s">
        <v>1330</v>
      </c>
      <c r="D1827" s="355" t="s">
        <v>4</v>
      </c>
      <c r="F1827" s="354" t="s">
        <v>115</v>
      </c>
      <c r="G1827" s="354" t="s">
        <v>1331</v>
      </c>
      <c r="H1827" s="355" t="s">
        <v>4</v>
      </c>
    </row>
    <row r="1828" spans="2:13" hidden="1" outlineLevel="1">
      <c r="B1828" s="864">
        <v>42156</v>
      </c>
      <c r="C1828" s="891" t="s">
        <v>1039</v>
      </c>
      <c r="D1828" s="935">
        <f>D1823</f>
        <v>12712.679999999993</v>
      </c>
      <c r="F1828" s="811">
        <v>42156</v>
      </c>
      <c r="G1828" s="814" t="s">
        <v>3200</v>
      </c>
      <c r="H1828" s="835">
        <v>1000</v>
      </c>
      <c r="I1828" s="814" t="s">
        <v>45</v>
      </c>
    </row>
    <row r="1829" spans="2:13" ht="29.25" hidden="1" customHeight="1" outlineLevel="1">
      <c r="B1829" s="285">
        <v>42156</v>
      </c>
      <c r="C1829" s="223" t="s">
        <v>5866</v>
      </c>
      <c r="D1829" s="175">
        <v>14120</v>
      </c>
      <c r="F1829" s="811">
        <v>42156</v>
      </c>
      <c r="G1829" s="812" t="s">
        <v>5867</v>
      </c>
      <c r="H1829" s="821">
        <v>5000</v>
      </c>
      <c r="I1829" s="814" t="s">
        <v>3287</v>
      </c>
    </row>
    <row r="1830" spans="2:13" ht="45" hidden="1" outlineLevel="1">
      <c r="B1830" s="285">
        <v>42157</v>
      </c>
      <c r="C1830" s="223" t="s">
        <v>5868</v>
      </c>
      <c r="D1830" s="672">
        <v>12513</v>
      </c>
      <c r="F1830" s="1063">
        <v>42159</v>
      </c>
      <c r="G1830" s="1064" t="s">
        <v>5881</v>
      </c>
      <c r="H1830" s="821">
        <v>5000</v>
      </c>
      <c r="I1830" s="814" t="s">
        <v>3287</v>
      </c>
      <c r="K1830" s="1">
        <v>12352</v>
      </c>
      <c r="L1830" s="1" t="s">
        <v>5841</v>
      </c>
      <c r="M1830" s="1" t="s">
        <v>5869</v>
      </c>
    </row>
    <row r="1831" spans="2:13" ht="30" hidden="1" outlineLevel="1">
      <c r="B1831" s="285">
        <v>42165</v>
      </c>
      <c r="C1831" s="223" t="s">
        <v>5921</v>
      </c>
      <c r="D1831" s="175">
        <v>18</v>
      </c>
      <c r="F1831" s="811">
        <v>42165</v>
      </c>
      <c r="G1831" s="814" t="s">
        <v>5885</v>
      </c>
      <c r="H1831" s="876">
        <v>6449</v>
      </c>
      <c r="I1831" s="814" t="s">
        <v>5680</v>
      </c>
      <c r="K1831" s="1">
        <v>20000</v>
      </c>
      <c r="L1831" s="1" t="s">
        <v>5847</v>
      </c>
      <c r="M1831" s="1" t="s">
        <v>5870</v>
      </c>
    </row>
    <row r="1832" spans="2:13" ht="45" hidden="1" outlineLevel="1">
      <c r="B1832" s="285">
        <v>42173</v>
      </c>
      <c r="C1832" s="223" t="s">
        <v>5920</v>
      </c>
      <c r="D1832" s="175">
        <v>6614</v>
      </c>
      <c r="F1832" s="811">
        <v>42165</v>
      </c>
      <c r="G1832" s="814" t="s">
        <v>5886</v>
      </c>
      <c r="H1832" s="876">
        <v>61</v>
      </c>
      <c r="I1832" s="814" t="s">
        <v>5889</v>
      </c>
    </row>
    <row r="1833" spans="2:13" ht="30" hidden="1" outlineLevel="1">
      <c r="B1833" s="285">
        <v>42177</v>
      </c>
      <c r="C1833" s="223" t="s">
        <v>5922</v>
      </c>
      <c r="D1833" s="672">
        <v>86</v>
      </c>
      <c r="F1833" s="811">
        <v>42165</v>
      </c>
      <c r="G1833" s="814" t="s">
        <v>5887</v>
      </c>
      <c r="H1833" s="876">
        <v>895</v>
      </c>
      <c r="I1833" s="814" t="s">
        <v>5890</v>
      </c>
    </row>
    <row r="1834" spans="2:13" ht="45" hidden="1" outlineLevel="1">
      <c r="B1834" s="285">
        <v>42179</v>
      </c>
      <c r="C1834" s="223" t="s">
        <v>5938</v>
      </c>
      <c r="D1834" s="175">
        <v>127</v>
      </c>
      <c r="F1834" s="811">
        <v>42165</v>
      </c>
      <c r="G1834" s="814" t="s">
        <v>5888</v>
      </c>
      <c r="H1834" s="876">
        <v>558</v>
      </c>
      <c r="I1834" s="814" t="s">
        <v>5891</v>
      </c>
    </row>
    <row r="1835" spans="2:13" ht="45" hidden="1" outlineLevel="1">
      <c r="B1835" s="285">
        <v>42180</v>
      </c>
      <c r="C1835" s="223" t="s">
        <v>5944</v>
      </c>
      <c r="D1835" s="175">
        <v>15000</v>
      </c>
      <c r="F1835" s="811">
        <v>42170</v>
      </c>
      <c r="G1835" s="1065" t="s">
        <v>5904</v>
      </c>
      <c r="H1835" s="1066">
        <v>5400</v>
      </c>
      <c r="I1835" s="814" t="s">
        <v>3287</v>
      </c>
    </row>
    <row r="1836" spans="2:13" ht="45" hidden="1" outlineLevel="1">
      <c r="B1836" s="285">
        <v>42185</v>
      </c>
      <c r="C1836" s="223" t="s">
        <v>5961</v>
      </c>
      <c r="D1836" s="175">
        <v>80362</v>
      </c>
      <c r="F1836" s="811">
        <v>42175</v>
      </c>
      <c r="G1836" s="812" t="s">
        <v>5923</v>
      </c>
      <c r="H1836" s="821">
        <v>3000</v>
      </c>
      <c r="I1836" s="814" t="s">
        <v>3287</v>
      </c>
    </row>
    <row r="1837" spans="2:13" ht="45" hidden="1" outlineLevel="1">
      <c r="B1837" s="269"/>
      <c r="C1837" s="47"/>
      <c r="D1837" s="48"/>
      <c r="F1837" s="811">
        <v>42177</v>
      </c>
      <c r="G1837" s="812" t="s">
        <v>5932</v>
      </c>
      <c r="H1837" s="821">
        <v>700</v>
      </c>
      <c r="I1837" s="814" t="s">
        <v>3287</v>
      </c>
    </row>
    <row r="1838" spans="2:13" ht="30" hidden="1" outlineLevel="1">
      <c r="B1838" s="269"/>
      <c r="C1838" s="47"/>
      <c r="D1838" s="48"/>
      <c r="F1838" s="1072">
        <v>42179</v>
      </c>
      <c r="G1838" s="1073" t="s">
        <v>5936</v>
      </c>
      <c r="H1838" s="1074">
        <v>8881.33</v>
      </c>
      <c r="I1838" s="1073" t="s">
        <v>3875</v>
      </c>
    </row>
    <row r="1839" spans="2:13" ht="30" hidden="1" outlineLevel="1">
      <c r="B1839" s="46"/>
      <c r="C1839" s="47"/>
      <c r="D1839" s="48"/>
      <c r="F1839" s="1072">
        <v>42179</v>
      </c>
      <c r="G1839" s="1073" t="s">
        <v>5060</v>
      </c>
      <c r="H1839" s="1074">
        <v>245.36</v>
      </c>
      <c r="I1839" s="1073" t="s">
        <v>3875</v>
      </c>
    </row>
    <row r="1840" spans="2:13" ht="45" hidden="1" outlineLevel="1">
      <c r="B1840" s="46"/>
      <c r="C1840" s="47"/>
      <c r="D1840" s="48"/>
      <c r="F1840" s="1072">
        <v>42182</v>
      </c>
      <c r="G1840" s="812" t="s">
        <v>5948</v>
      </c>
      <c r="H1840" s="821">
        <v>2000</v>
      </c>
      <c r="I1840" s="814" t="s">
        <v>3287</v>
      </c>
    </row>
    <row r="1841" spans="2:9" hidden="1" outlineLevel="1">
      <c r="B1841" s="46"/>
      <c r="C1841" s="47"/>
      <c r="D1841" s="48"/>
      <c r="F1841" s="816"/>
      <c r="G1841" s="817"/>
      <c r="H1841" s="826"/>
      <c r="I1841" s="829"/>
    </row>
    <row r="1842" spans="2:9" hidden="1" outlineLevel="1">
      <c r="B1842" s="46"/>
      <c r="C1842" s="47"/>
      <c r="D1842" s="48"/>
      <c r="F1842" s="816"/>
      <c r="G1842" s="817"/>
      <c r="H1842" s="825"/>
      <c r="I1842" s="829"/>
    </row>
    <row r="1843" spans="2:9" hidden="1" outlineLevel="1">
      <c r="B1843" s="46"/>
      <c r="C1843" s="47"/>
      <c r="D1843" s="48"/>
      <c r="F1843" s="811"/>
      <c r="G1843" s="813"/>
      <c r="H1843" s="822"/>
      <c r="I1843" s="830"/>
    </row>
    <row r="1844" spans="2:9" hidden="1" outlineLevel="1">
      <c r="B1844" s="50"/>
      <c r="C1844" s="50" t="s">
        <v>195</v>
      </c>
      <c r="D1844" s="48">
        <f>SUM(D1828:D1843)</f>
        <v>141552.68</v>
      </c>
      <c r="E1844" s="18"/>
      <c r="F1844" s="319"/>
      <c r="G1844" s="319" t="s">
        <v>195</v>
      </c>
      <c r="H1844" s="279">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26"/>
      <c r="I1846" s="2"/>
    </row>
    <row r="1847" spans="2:9" collapsed="1">
      <c r="E1847" s="13"/>
      <c r="F1847" s="13"/>
    </row>
    <row r="1848" spans="2:9" ht="15.75">
      <c r="B1848" s="2480" t="s">
        <v>5962</v>
      </c>
      <c r="C1848" s="2480"/>
      <c r="D1848" s="2480"/>
      <c r="E1848" s="2480"/>
      <c r="F1848" s="2480"/>
      <c r="G1848" s="2480"/>
      <c r="H1848" s="2480"/>
      <c r="I1848" s="18"/>
    </row>
    <row r="1849" spans="2:9" hidden="1" outlineLevel="1">
      <c r="B1849" s="18"/>
      <c r="C1849" s="18"/>
      <c r="D1849" s="18"/>
      <c r="E1849" s="18"/>
      <c r="F1849" s="18"/>
      <c r="G1849" s="18"/>
      <c r="H1849" s="18"/>
      <c r="I1849" s="18"/>
    </row>
    <row r="1850" spans="2:9" hidden="1" outlineLevel="1">
      <c r="B1850" s="152" t="s">
        <v>115</v>
      </c>
      <c r="C1850" s="152" t="s">
        <v>1330</v>
      </c>
      <c r="D1850" s="355" t="s">
        <v>4</v>
      </c>
      <c r="F1850" s="354" t="s">
        <v>115</v>
      </c>
      <c r="G1850" s="354" t="s">
        <v>1331</v>
      </c>
      <c r="H1850" s="355" t="s">
        <v>4</v>
      </c>
    </row>
    <row r="1851" spans="2:9" ht="30" hidden="1" customHeight="1" outlineLevel="1">
      <c r="B1851" s="864">
        <v>42186</v>
      </c>
      <c r="C1851" s="891" t="s">
        <v>1039</v>
      </c>
      <c r="D1851" s="935">
        <f>D1846</f>
        <v>102362.98999999999</v>
      </c>
      <c r="F1851" s="811">
        <v>42186</v>
      </c>
      <c r="G1851" s="814" t="s">
        <v>5968</v>
      </c>
      <c r="H1851" s="835">
        <v>1000</v>
      </c>
      <c r="I1851" s="814" t="s">
        <v>45</v>
      </c>
    </row>
    <row r="1852" spans="2:9" ht="29.25" hidden="1" customHeight="1" outlineLevel="1">
      <c r="B1852" s="1080">
        <v>42187</v>
      </c>
      <c r="C1852" s="223" t="s">
        <v>5984</v>
      </c>
      <c r="D1852" s="175">
        <v>13000</v>
      </c>
      <c r="F1852" s="811">
        <v>42186</v>
      </c>
      <c r="G1852" s="814" t="s">
        <v>5967</v>
      </c>
      <c r="H1852" s="876">
        <v>25000</v>
      </c>
      <c r="I1852" s="814" t="s">
        <v>5891</v>
      </c>
    </row>
    <row r="1853" spans="2:9" ht="30" hidden="1" outlineLevel="1">
      <c r="B1853" s="1080">
        <v>42195</v>
      </c>
      <c r="C1853" s="223" t="s">
        <v>6006</v>
      </c>
      <c r="D1853" s="175">
        <v>34</v>
      </c>
      <c r="F1853" s="832">
        <v>42186</v>
      </c>
      <c r="G1853" s="1075" t="s">
        <v>5969</v>
      </c>
      <c r="H1853" s="867">
        <v>10000</v>
      </c>
      <c r="I1853" s="1073" t="s">
        <v>4816</v>
      </c>
    </row>
    <row r="1854" spans="2:9" ht="30" hidden="1" outlineLevel="1">
      <c r="B1854" s="1080">
        <v>42198</v>
      </c>
      <c r="C1854" s="223" t="s">
        <v>6009</v>
      </c>
      <c r="D1854" s="175">
        <v>5000</v>
      </c>
      <c r="F1854" s="811">
        <v>42186</v>
      </c>
      <c r="G1854" s="814" t="s">
        <v>5060</v>
      </c>
      <c r="H1854" s="876">
        <v>30000</v>
      </c>
      <c r="I1854" s="1073" t="s">
        <v>3875</v>
      </c>
    </row>
    <row r="1855" spans="2:9" ht="45" hidden="1" outlineLevel="1">
      <c r="B1855" s="1080">
        <v>42201</v>
      </c>
      <c r="C1855" s="223" t="s">
        <v>6020</v>
      </c>
      <c r="D1855" s="175">
        <v>10306</v>
      </c>
      <c r="F1855" s="811">
        <v>42186</v>
      </c>
      <c r="G1855" s="814" t="s">
        <v>5970</v>
      </c>
      <c r="H1855" s="876">
        <v>5480</v>
      </c>
      <c r="I1855" s="814" t="s">
        <v>4813</v>
      </c>
    </row>
    <row r="1856" spans="2:9" ht="45" hidden="1" outlineLevel="1">
      <c r="B1856" s="1080">
        <v>42216</v>
      </c>
      <c r="C1856" s="223" t="s">
        <v>6072</v>
      </c>
      <c r="D1856" s="175">
        <v>80418</v>
      </c>
      <c r="F1856" s="811">
        <v>42186</v>
      </c>
      <c r="G1856" s="814" t="s">
        <v>5971</v>
      </c>
      <c r="H1856" s="876">
        <v>867</v>
      </c>
      <c r="I1856" s="814" t="s">
        <v>5890</v>
      </c>
    </row>
    <row r="1857" spans="2:9" ht="30" hidden="1" outlineLevel="1">
      <c r="B1857" s="285"/>
      <c r="C1857" s="223"/>
      <c r="D1857" s="672"/>
      <c r="F1857" s="832">
        <v>42186</v>
      </c>
      <c r="G1857" s="938" t="s">
        <v>5972</v>
      </c>
      <c r="H1857" s="867">
        <v>13000</v>
      </c>
      <c r="I1857" s="814" t="s">
        <v>5973</v>
      </c>
    </row>
    <row r="1858" spans="2:9" ht="45" hidden="1" outlineLevel="1">
      <c r="B1858" s="285"/>
      <c r="C1858" s="223"/>
      <c r="D1858" s="175"/>
      <c r="F1858" s="811">
        <v>42186</v>
      </c>
      <c r="G1858" s="814" t="s">
        <v>5979</v>
      </c>
      <c r="H1858" s="876">
        <v>7000</v>
      </c>
      <c r="I1858" s="1073" t="s">
        <v>3287</v>
      </c>
    </row>
    <row r="1859" spans="2:9" ht="45" hidden="1" outlineLevel="1">
      <c r="B1859" s="285"/>
      <c r="C1859" s="223"/>
      <c r="D1859" s="175"/>
      <c r="F1859" s="811">
        <v>42191</v>
      </c>
      <c r="G1859" s="1065" t="s">
        <v>5986</v>
      </c>
      <c r="H1859" s="876">
        <v>5000</v>
      </c>
      <c r="I1859" s="1073" t="s">
        <v>3287</v>
      </c>
    </row>
    <row r="1860" spans="2:9" ht="30" hidden="1" outlineLevel="1">
      <c r="B1860" s="285"/>
      <c r="C1860" s="223"/>
      <c r="D1860" s="175"/>
      <c r="F1860" s="984">
        <v>42195</v>
      </c>
      <c r="G1860" s="812" t="s">
        <v>6004</v>
      </c>
      <c r="H1860" s="905">
        <v>6449</v>
      </c>
      <c r="I1860" s="812" t="s">
        <v>6005</v>
      </c>
    </row>
    <row r="1861" spans="2:9" ht="45" hidden="1" outlineLevel="1">
      <c r="B1861" s="269"/>
      <c r="C1861" s="47"/>
      <c r="D1861" s="48"/>
      <c r="F1861" s="811">
        <v>42195</v>
      </c>
      <c r="G1861" s="812" t="s">
        <v>6007</v>
      </c>
      <c r="H1861" s="1066">
        <v>1500</v>
      </c>
      <c r="I1861" s="1073" t="s">
        <v>3287</v>
      </c>
    </row>
    <row r="1862" spans="2:9" ht="45" hidden="1" outlineLevel="1">
      <c r="B1862" s="269"/>
      <c r="C1862" s="47"/>
      <c r="D1862" s="48"/>
      <c r="F1862" s="811">
        <v>42198</v>
      </c>
      <c r="G1862" s="1073" t="s">
        <v>6008</v>
      </c>
      <c r="H1862" s="821">
        <v>5000</v>
      </c>
      <c r="I1862" s="1073" t="s">
        <v>3287</v>
      </c>
    </row>
    <row r="1863" spans="2:9" ht="45" hidden="1" outlineLevel="1">
      <c r="B1863" s="46"/>
      <c r="C1863" s="47"/>
      <c r="D1863" s="48"/>
      <c r="F1863" s="811">
        <v>42201</v>
      </c>
      <c r="G1863" s="1073" t="s">
        <v>6018</v>
      </c>
      <c r="H1863" s="821">
        <v>2100</v>
      </c>
      <c r="I1863" s="1073" t="s">
        <v>3287</v>
      </c>
    </row>
    <row r="1864" spans="2:9" ht="30" hidden="1" outlineLevel="1">
      <c r="B1864" s="46"/>
      <c r="C1864" s="47"/>
      <c r="D1864" s="48"/>
      <c r="F1864" s="811">
        <v>42206</v>
      </c>
      <c r="G1864" s="812" t="s">
        <v>6029</v>
      </c>
      <c r="H1864" s="821">
        <v>2</v>
      </c>
      <c r="I1864" s="814" t="s">
        <v>6032</v>
      </c>
    </row>
    <row r="1865" spans="2:9" ht="30" hidden="1" outlineLevel="1">
      <c r="B1865" s="46"/>
      <c r="C1865" s="47"/>
      <c r="D1865" s="48"/>
      <c r="F1865" s="811">
        <v>42206</v>
      </c>
      <c r="G1865" s="812" t="s">
        <v>6030</v>
      </c>
      <c r="H1865" s="821">
        <v>2</v>
      </c>
      <c r="I1865" s="814" t="s">
        <v>6033</v>
      </c>
    </row>
    <row r="1866" spans="2:9" ht="30" hidden="1" outlineLevel="1">
      <c r="B1866" s="46"/>
      <c r="C1866" s="47"/>
      <c r="D1866" s="48"/>
      <c r="F1866" s="811">
        <v>42206</v>
      </c>
      <c r="G1866" s="812" t="s">
        <v>6031</v>
      </c>
      <c r="H1866" s="821">
        <v>2</v>
      </c>
      <c r="I1866" s="814" t="s">
        <v>5514</v>
      </c>
    </row>
    <row r="1867" spans="2:9" ht="45" hidden="1" outlineLevel="1">
      <c r="B1867" s="46"/>
      <c r="C1867" s="47"/>
      <c r="D1867" s="48"/>
      <c r="F1867" s="811">
        <v>42206</v>
      </c>
      <c r="G1867" s="812" t="s">
        <v>6037</v>
      </c>
      <c r="H1867" s="821">
        <v>300</v>
      </c>
      <c r="I1867" s="1073" t="s">
        <v>3287</v>
      </c>
    </row>
    <row r="1868" spans="2:9" ht="45" hidden="1" outlineLevel="1">
      <c r="B1868" s="46"/>
      <c r="C1868" s="47"/>
      <c r="D1868" s="48"/>
      <c r="F1868" s="811">
        <v>42208</v>
      </c>
      <c r="G1868" s="812" t="s">
        <v>6038</v>
      </c>
      <c r="H1868" s="821">
        <v>8000</v>
      </c>
      <c r="I1868" s="1073" t="s">
        <v>3287</v>
      </c>
    </row>
    <row r="1869" spans="2:9" ht="30" hidden="1" outlineLevel="1">
      <c r="B1869" s="46"/>
      <c r="C1869" s="47"/>
      <c r="D1869" s="48"/>
      <c r="F1869" s="811">
        <v>42213</v>
      </c>
      <c r="G1869" s="814" t="s">
        <v>6047</v>
      </c>
      <c r="H1869" s="835">
        <v>490</v>
      </c>
      <c r="I1869" s="814" t="s">
        <v>6032</v>
      </c>
    </row>
    <row r="1870" spans="2:9" ht="30" hidden="1" outlineLevel="1">
      <c r="B1870" s="46"/>
      <c r="C1870" s="47"/>
      <c r="D1870" s="48"/>
      <c r="F1870" s="811">
        <v>42213</v>
      </c>
      <c r="G1870" s="814" t="s">
        <v>6048</v>
      </c>
      <c r="H1870" s="835">
        <v>535</v>
      </c>
      <c r="I1870" s="814" t="s">
        <v>6033</v>
      </c>
    </row>
    <row r="1871" spans="2:9" ht="30" hidden="1" outlineLevel="1">
      <c r="B1871" s="46"/>
      <c r="C1871" s="47"/>
      <c r="D1871" s="48"/>
      <c r="F1871" s="811">
        <v>42213</v>
      </c>
      <c r="G1871" s="814" t="s">
        <v>6046</v>
      </c>
      <c r="H1871" s="835">
        <v>580</v>
      </c>
      <c r="I1871" s="814" t="s">
        <v>5514</v>
      </c>
    </row>
    <row r="1872" spans="2:9" ht="30" hidden="1" outlineLevel="1">
      <c r="B1872" s="46"/>
      <c r="C1872" s="47"/>
      <c r="D1872" s="48"/>
      <c r="F1872" s="811">
        <v>42213</v>
      </c>
      <c r="G1872" s="814" t="s">
        <v>5936</v>
      </c>
      <c r="H1872" s="835">
        <v>381.13</v>
      </c>
      <c r="I1872" s="814" t="s">
        <v>3875</v>
      </c>
    </row>
    <row r="1873" spans="2:14" ht="30" hidden="1" outlineLevel="1">
      <c r="B1873" s="46"/>
      <c r="C1873" s="47"/>
      <c r="D1873" s="48"/>
      <c r="F1873" s="811">
        <v>42216</v>
      </c>
      <c r="G1873" s="814" t="s">
        <v>6065</v>
      </c>
      <c r="H1873" s="835">
        <v>1330</v>
      </c>
      <c r="I1873" s="814" t="s">
        <v>6066</v>
      </c>
      <c r="K1873" s="1" t="s">
        <v>2508</v>
      </c>
      <c r="L1873" s="630">
        <v>1330</v>
      </c>
      <c r="M1873" s="1" t="s">
        <v>6061</v>
      </c>
    </row>
    <row r="1874" spans="2:14" ht="45" hidden="1" outlineLevel="1">
      <c r="B1874" s="46"/>
      <c r="C1874" s="47"/>
      <c r="D1874" s="48"/>
      <c r="F1874" s="811">
        <v>42216</v>
      </c>
      <c r="G1874" s="814" t="s">
        <v>6064</v>
      </c>
      <c r="H1874" s="876">
        <v>719</v>
      </c>
      <c r="I1874" s="814" t="s">
        <v>6067</v>
      </c>
      <c r="K1874" s="1" t="s">
        <v>4808</v>
      </c>
      <c r="L1874" s="630">
        <v>719</v>
      </c>
      <c r="M1874" s="1" t="s">
        <v>6061</v>
      </c>
    </row>
    <row r="1875" spans="2:14" hidden="1" outlineLevel="1">
      <c r="B1875" s="46"/>
      <c r="C1875" s="47"/>
      <c r="D1875" s="48"/>
      <c r="F1875" s="832">
        <v>42216</v>
      </c>
      <c r="G1875" s="938" t="s">
        <v>6068</v>
      </c>
      <c r="H1875" s="867">
        <v>5000</v>
      </c>
      <c r="I1875" s="938" t="s">
        <v>3702</v>
      </c>
    </row>
    <row r="1876" spans="2:14" ht="28.5" hidden="1" customHeight="1" outlineLevel="1">
      <c r="B1876" s="46"/>
      <c r="C1876" s="47"/>
      <c r="D1876" s="48"/>
      <c r="F1876" s="811">
        <v>42216</v>
      </c>
      <c r="G1876" s="814" t="s">
        <v>6070</v>
      </c>
      <c r="H1876" s="835">
        <v>965</v>
      </c>
      <c r="I1876" s="814" t="s">
        <v>6069</v>
      </c>
      <c r="K1876" s="1" t="s">
        <v>2508</v>
      </c>
      <c r="L1876" s="630">
        <v>3582</v>
      </c>
      <c r="M1876" s="1" t="s">
        <v>6059</v>
      </c>
    </row>
    <row r="1877" spans="2:14" hidden="1" outlineLevel="1">
      <c r="B1877" s="46"/>
      <c r="C1877" s="47"/>
      <c r="D1877" s="48"/>
      <c r="F1877" s="811"/>
      <c r="G1877" s="812"/>
      <c r="H1877" s="821"/>
      <c r="I1877" s="818"/>
      <c r="K1877" s="1" t="s">
        <v>2508</v>
      </c>
      <c r="L1877" s="630">
        <v>840</v>
      </c>
      <c r="M1877" s="1" t="s">
        <v>6060</v>
      </c>
    </row>
    <row r="1878" spans="2:14" hidden="1" outlineLevel="1">
      <c r="B1878" s="46"/>
      <c r="C1878" s="47"/>
      <c r="D1878" s="48"/>
      <c r="F1878" s="811"/>
      <c r="G1878" s="813"/>
      <c r="H1878" s="822"/>
      <c r="I1878" s="830"/>
    </row>
    <row r="1879" spans="2:14" hidden="1" outlineLevel="1">
      <c r="B1879" s="50"/>
      <c r="C1879" s="50" t="s">
        <v>195</v>
      </c>
      <c r="D1879" s="48">
        <f>SUM(D1851:D1878)</f>
        <v>211120.99</v>
      </c>
      <c r="E1879" s="18"/>
      <c r="F1879" s="319"/>
      <c r="G1879" s="319" t="s">
        <v>195</v>
      </c>
      <c r="H1879" s="279">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26"/>
      <c r="I1881" s="2"/>
      <c r="M1881" s="2"/>
      <c r="N1881" s="2"/>
    </row>
    <row r="1882" spans="2:14" collapsed="1">
      <c r="E1882" s="13"/>
      <c r="F1882" s="13"/>
    </row>
    <row r="1883" spans="2:14" ht="15.75">
      <c r="B1883" s="2480" t="s">
        <v>6071</v>
      </c>
      <c r="C1883" s="2480"/>
      <c r="D1883" s="2480"/>
      <c r="E1883" s="2480"/>
      <c r="F1883" s="2480"/>
      <c r="G1883" s="2480"/>
      <c r="H1883" s="2480"/>
      <c r="I1883" s="18"/>
    </row>
    <row r="1884" spans="2:14" hidden="1" outlineLevel="1">
      <c r="B1884" s="18"/>
      <c r="C1884" s="18"/>
      <c r="D1884" s="18"/>
      <c r="E1884" s="18"/>
      <c r="F1884" s="18"/>
      <c r="G1884" s="18"/>
      <c r="H1884" s="18"/>
      <c r="I1884" s="18"/>
    </row>
    <row r="1885" spans="2:14" hidden="1" outlineLevel="1">
      <c r="B1885" s="152" t="s">
        <v>115</v>
      </c>
      <c r="C1885" s="152" t="s">
        <v>1330</v>
      </c>
      <c r="D1885" s="355" t="s">
        <v>4</v>
      </c>
      <c r="F1885" s="354" t="s">
        <v>115</v>
      </c>
      <c r="G1885" s="354" t="s">
        <v>1331</v>
      </c>
      <c r="H1885" s="355" t="s">
        <v>4</v>
      </c>
    </row>
    <row r="1886" spans="2:14" ht="30" hidden="1" customHeight="1" outlineLevel="1">
      <c r="B1886" s="864">
        <v>42216</v>
      </c>
      <c r="C1886" s="891" t="s">
        <v>1039</v>
      </c>
      <c r="D1886" s="935">
        <v>80418.86</v>
      </c>
      <c r="F1886" s="811">
        <v>42216</v>
      </c>
      <c r="G1886" s="814" t="s">
        <v>6074</v>
      </c>
      <c r="H1886" s="876">
        <v>25000</v>
      </c>
      <c r="I1886" s="814" t="s">
        <v>5891</v>
      </c>
    </row>
    <row r="1887" spans="2:14" ht="29.25" hidden="1" customHeight="1" outlineLevel="1">
      <c r="B1887" s="1080">
        <v>42219</v>
      </c>
      <c r="C1887" s="223" t="s">
        <v>6100</v>
      </c>
      <c r="D1887" s="175">
        <v>16582</v>
      </c>
      <c r="F1887" s="832">
        <v>42216</v>
      </c>
      <c r="G1887" s="1075" t="s">
        <v>6075</v>
      </c>
      <c r="H1887" s="867">
        <v>9160</v>
      </c>
      <c r="I1887" s="1073" t="s">
        <v>4816</v>
      </c>
    </row>
    <row r="1888" spans="2:14" ht="60" hidden="1" outlineLevel="1">
      <c r="B1888" s="1080">
        <v>42237</v>
      </c>
      <c r="C1888" s="223" t="s">
        <v>6150</v>
      </c>
      <c r="D1888" s="175">
        <v>11572</v>
      </c>
      <c r="F1888" s="811">
        <v>42216</v>
      </c>
      <c r="G1888" s="1097" t="s">
        <v>6076</v>
      </c>
      <c r="H1888" s="876">
        <v>840</v>
      </c>
      <c r="I1888" s="814" t="s">
        <v>6080</v>
      </c>
    </row>
    <row r="1889" spans="2:14" ht="30" hidden="1" outlineLevel="1">
      <c r="B1889" s="1080">
        <v>42237</v>
      </c>
      <c r="C1889" s="223" t="s">
        <v>6154</v>
      </c>
      <c r="D1889" s="175">
        <v>60</v>
      </c>
      <c r="F1889" s="811">
        <v>42216</v>
      </c>
      <c r="G1889" s="814" t="s">
        <v>6077</v>
      </c>
      <c r="H1889" s="876">
        <v>3582</v>
      </c>
      <c r="I1889" s="814" t="s">
        <v>6073</v>
      </c>
    </row>
    <row r="1890" spans="2:14" ht="30" hidden="1" outlineLevel="1">
      <c r="B1890" s="1080"/>
      <c r="C1890" s="223"/>
      <c r="D1890" s="175"/>
      <c r="F1890" s="984">
        <v>42216</v>
      </c>
      <c r="G1890" s="812" t="s">
        <v>5936</v>
      </c>
      <c r="H1890" s="905">
        <v>15000</v>
      </c>
      <c r="I1890" s="812" t="s">
        <v>3875</v>
      </c>
    </row>
    <row r="1891" spans="2:14" ht="30" hidden="1" outlineLevel="1">
      <c r="B1891" s="1080"/>
      <c r="C1891" s="223"/>
      <c r="D1891" s="175"/>
      <c r="F1891" s="811">
        <v>42216</v>
      </c>
      <c r="G1891" s="814" t="s">
        <v>6078</v>
      </c>
      <c r="H1891" s="876">
        <v>6000</v>
      </c>
      <c r="I1891" s="814" t="s">
        <v>4813</v>
      </c>
    </row>
    <row r="1892" spans="2:14" ht="30" hidden="1" outlineLevel="1">
      <c r="B1892" s="285"/>
      <c r="C1892" s="223"/>
      <c r="D1892" s="175"/>
      <c r="F1892" s="832">
        <v>42216</v>
      </c>
      <c r="G1892" s="938" t="s">
        <v>6079</v>
      </c>
      <c r="H1892" s="867">
        <v>13000</v>
      </c>
      <c r="I1892" s="814" t="s">
        <v>5973</v>
      </c>
    </row>
    <row r="1893" spans="2:14" ht="30" hidden="1" outlineLevel="1">
      <c r="B1893" s="285"/>
      <c r="C1893" s="223"/>
      <c r="D1893" s="672"/>
      <c r="F1893" s="811">
        <v>42216</v>
      </c>
      <c r="G1893" s="814" t="s">
        <v>6081</v>
      </c>
      <c r="H1893" s="876">
        <v>35</v>
      </c>
      <c r="I1893" s="814" t="s">
        <v>6033</v>
      </c>
    </row>
    <row r="1894" spans="2:14" hidden="1" outlineLevel="1">
      <c r="B1894" s="285"/>
      <c r="C1894" s="223"/>
      <c r="D1894" s="175"/>
      <c r="F1894" s="984">
        <v>42217</v>
      </c>
      <c r="G1894" s="812" t="s">
        <v>6099</v>
      </c>
      <c r="H1894" s="905">
        <v>1000</v>
      </c>
      <c r="I1894" s="812" t="s">
        <v>3310</v>
      </c>
    </row>
    <row r="1895" spans="2:14" ht="45" hidden="1" outlineLevel="1">
      <c r="B1895" s="285"/>
      <c r="C1895" s="223"/>
      <c r="D1895" s="175"/>
      <c r="F1895" s="984">
        <v>42217</v>
      </c>
      <c r="G1895" s="814" t="s">
        <v>6098</v>
      </c>
      <c r="H1895" s="835">
        <v>3800</v>
      </c>
      <c r="I1895" s="814" t="s">
        <v>3287</v>
      </c>
    </row>
    <row r="1896" spans="2:14" ht="30" hidden="1" outlineLevel="1">
      <c r="B1896" s="285"/>
      <c r="C1896" s="223"/>
      <c r="D1896" s="175"/>
      <c r="F1896" s="984">
        <v>42219</v>
      </c>
      <c r="G1896" s="812" t="s">
        <v>6101</v>
      </c>
      <c r="H1896" s="905">
        <v>796</v>
      </c>
      <c r="I1896" s="812" t="s">
        <v>5805</v>
      </c>
    </row>
    <row r="1897" spans="2:14" ht="45" hidden="1" outlineLevel="1">
      <c r="B1897" s="269"/>
      <c r="C1897" s="47"/>
      <c r="D1897" s="48"/>
      <c r="F1897" s="811">
        <v>42219</v>
      </c>
      <c r="G1897" s="814" t="s">
        <v>6110</v>
      </c>
      <c r="H1897" s="876">
        <v>286</v>
      </c>
      <c r="I1897" s="814" t="s">
        <v>5891</v>
      </c>
    </row>
    <row r="1898" spans="2:14" ht="45" hidden="1" outlineLevel="1">
      <c r="B1898" s="269"/>
      <c r="C1898" s="47"/>
      <c r="D1898" s="48"/>
      <c r="F1898" s="811">
        <v>42222</v>
      </c>
      <c r="G1898" s="1073" t="s">
        <v>6129</v>
      </c>
      <c r="H1898" s="835">
        <v>2000</v>
      </c>
      <c r="I1898" s="814" t="s">
        <v>3287</v>
      </c>
    </row>
    <row r="1899" spans="2:14" ht="30" hidden="1" outlineLevel="1">
      <c r="B1899" s="46"/>
      <c r="C1899" s="47"/>
      <c r="D1899" s="48"/>
      <c r="F1899" s="811">
        <v>42223</v>
      </c>
      <c r="G1899" s="1073" t="s">
        <v>6130</v>
      </c>
      <c r="H1899" s="821">
        <v>8000</v>
      </c>
      <c r="I1899" s="1073" t="s">
        <v>4591</v>
      </c>
    </row>
    <row r="1900" spans="2:14" ht="30" hidden="1" outlineLevel="1">
      <c r="B1900" s="46"/>
      <c r="C1900" s="47"/>
      <c r="D1900" s="48"/>
      <c r="F1900" s="811">
        <v>42226</v>
      </c>
      <c r="G1900" s="812" t="s">
        <v>6141</v>
      </c>
      <c r="H1900" s="821">
        <v>6449</v>
      </c>
      <c r="I1900" s="812" t="s">
        <v>6005</v>
      </c>
      <c r="L1900" s="2"/>
      <c r="N1900" s="2"/>
    </row>
    <row r="1901" spans="2:14" ht="30" hidden="1" outlineLevel="1">
      <c r="B1901" s="46"/>
      <c r="C1901" s="47"/>
      <c r="D1901" s="48"/>
      <c r="F1901" s="811">
        <v>42237</v>
      </c>
      <c r="G1901" s="814" t="s">
        <v>6151</v>
      </c>
      <c r="H1901" s="835">
        <v>4684</v>
      </c>
      <c r="I1901" s="814" t="s">
        <v>6152</v>
      </c>
      <c r="N1901" s="2"/>
    </row>
    <row r="1902" spans="2:14" ht="45" hidden="1" outlineLevel="1">
      <c r="B1902" s="46"/>
      <c r="C1902" s="47"/>
      <c r="D1902" s="48"/>
      <c r="F1902" s="811">
        <v>42238</v>
      </c>
      <c r="G1902" s="812" t="s">
        <v>6160</v>
      </c>
      <c r="H1902" s="821">
        <v>4000</v>
      </c>
      <c r="I1902" s="814" t="s">
        <v>3287</v>
      </c>
    </row>
    <row r="1903" spans="2:14" ht="45" hidden="1" outlineLevel="1">
      <c r="B1903" s="46"/>
      <c r="C1903" s="47"/>
      <c r="D1903" s="48"/>
      <c r="F1903" s="811">
        <v>42244</v>
      </c>
      <c r="G1903" s="812" t="s">
        <v>6168</v>
      </c>
      <c r="H1903" s="821">
        <v>2000</v>
      </c>
      <c r="I1903" s="814" t="s">
        <v>3287</v>
      </c>
    </row>
    <row r="1904" spans="2:14" hidden="1" outlineLevel="1">
      <c r="B1904" s="46"/>
      <c r="C1904" s="47"/>
      <c r="D1904" s="48"/>
      <c r="F1904" s="816"/>
      <c r="G1904" s="817"/>
      <c r="H1904" s="825"/>
      <c r="I1904" s="829"/>
    </row>
    <row r="1905" spans="2:14" hidden="1" outlineLevel="1">
      <c r="B1905" s="46"/>
      <c r="C1905" s="47"/>
      <c r="D1905" s="48"/>
      <c r="F1905" s="811"/>
      <c r="G1905" s="813"/>
      <c r="H1905" s="822"/>
      <c r="I1905" s="830"/>
    </row>
    <row r="1906" spans="2:14" hidden="1" outlineLevel="1">
      <c r="B1906" s="50"/>
      <c r="C1906" s="50" t="s">
        <v>195</v>
      </c>
      <c r="D1906" s="48">
        <f>SUM(D1886:D1905)</f>
        <v>108632.86</v>
      </c>
      <c r="E1906" s="18"/>
      <c r="F1906" s="319"/>
      <c r="G1906" s="319" t="s">
        <v>195</v>
      </c>
      <c r="H1906" s="279">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26"/>
      <c r="I1908" s="2"/>
      <c r="M1908" s="2"/>
      <c r="N1908" s="2"/>
    </row>
    <row r="1909" spans="2:14" collapsed="1"/>
    <row r="1910" spans="2:14" ht="15.75">
      <c r="B1910" s="2480" t="s">
        <v>6180</v>
      </c>
      <c r="C1910" s="2480"/>
      <c r="D1910" s="2480"/>
      <c r="E1910" s="2480"/>
      <c r="F1910" s="2480"/>
      <c r="G1910" s="2480"/>
      <c r="H1910" s="2480"/>
      <c r="I1910" s="18"/>
    </row>
    <row r="1911" spans="2:14" hidden="1" outlineLevel="1">
      <c r="B1911" s="18"/>
      <c r="C1911" s="18"/>
      <c r="D1911" s="18"/>
      <c r="E1911" s="18"/>
      <c r="F1911" s="18"/>
      <c r="G1911" s="18"/>
      <c r="H1911" s="18"/>
      <c r="I1911" s="18"/>
    </row>
    <row r="1912" spans="2:14" hidden="1" outlineLevel="1">
      <c r="B1912" s="152" t="s">
        <v>115</v>
      </c>
      <c r="C1912" s="152" t="s">
        <v>1330</v>
      </c>
      <c r="D1912" s="355" t="s">
        <v>4</v>
      </c>
      <c r="F1912" s="354" t="s">
        <v>115</v>
      </c>
      <c r="G1912" s="354" t="s">
        <v>1331</v>
      </c>
      <c r="H1912" s="355" t="s">
        <v>4</v>
      </c>
    </row>
    <row r="1913" spans="2:14" ht="30" hidden="1" customHeight="1" outlineLevel="1">
      <c r="B1913" s="864">
        <v>42248</v>
      </c>
      <c r="C1913" s="891" t="s">
        <v>1039</v>
      </c>
      <c r="D1913" s="935">
        <f>D1908</f>
        <v>3000.8600000000006</v>
      </c>
      <c r="F1913" s="811">
        <v>42248</v>
      </c>
      <c r="G1913" s="812" t="s">
        <v>6183</v>
      </c>
      <c r="H1913" s="905">
        <v>1000</v>
      </c>
      <c r="I1913" s="812" t="s">
        <v>3310</v>
      </c>
    </row>
    <row r="1914" spans="2:14" ht="45" hidden="1" outlineLevel="1">
      <c r="B1914" s="1080">
        <v>42247</v>
      </c>
      <c r="C1914" s="223" t="s">
        <v>6181</v>
      </c>
      <c r="D1914" s="175">
        <v>80302</v>
      </c>
      <c r="F1914" s="811">
        <v>42248</v>
      </c>
      <c r="G1914" s="814" t="s">
        <v>6185</v>
      </c>
      <c r="H1914" s="876">
        <v>25000</v>
      </c>
      <c r="I1914" s="814" t="s">
        <v>6184</v>
      </c>
    </row>
    <row r="1915" spans="2:14" ht="30" hidden="1" outlineLevel="1">
      <c r="B1915" s="1080">
        <v>42248</v>
      </c>
      <c r="C1915" s="223" t="s">
        <v>6182</v>
      </c>
      <c r="D1915" s="175">
        <v>13000</v>
      </c>
      <c r="F1915" s="832">
        <v>42248</v>
      </c>
      <c r="G1915" s="1075" t="s">
        <v>6186</v>
      </c>
      <c r="H1915" s="867">
        <v>10000</v>
      </c>
      <c r="I1915" s="938" t="s">
        <v>6278</v>
      </c>
    </row>
    <row r="1916" spans="2:14" ht="45" hidden="1" outlineLevel="1">
      <c r="B1916" s="1080">
        <v>42262</v>
      </c>
      <c r="C1916" s="223" t="s">
        <v>6233</v>
      </c>
      <c r="D1916" s="175">
        <v>9969</v>
      </c>
      <c r="F1916" s="811">
        <v>42248</v>
      </c>
      <c r="G1916" s="814" t="s">
        <v>5936</v>
      </c>
      <c r="H1916" s="876">
        <v>15288.04</v>
      </c>
      <c r="I1916" s="814" t="s">
        <v>3875</v>
      </c>
    </row>
    <row r="1917" spans="2:14" ht="30" hidden="1" outlineLevel="1">
      <c r="B1917" s="1080">
        <v>42265</v>
      </c>
      <c r="C1917" s="223" t="s">
        <v>6245</v>
      </c>
      <c r="D1917" s="175">
        <v>20</v>
      </c>
      <c r="F1917" s="811">
        <v>42248</v>
      </c>
      <c r="G1917" s="814" t="s">
        <v>6187</v>
      </c>
      <c r="H1917" s="876">
        <v>6000</v>
      </c>
      <c r="I1917" s="814" t="s">
        <v>4813</v>
      </c>
    </row>
    <row r="1918" spans="2:14" ht="45" hidden="1" outlineLevel="1">
      <c r="B1918" s="1080">
        <v>42277</v>
      </c>
      <c r="C1918" s="223" t="s">
        <v>6275</v>
      </c>
      <c r="D1918" s="175">
        <v>80737</v>
      </c>
      <c r="F1918" s="832">
        <v>42248</v>
      </c>
      <c r="G1918" s="938" t="s">
        <v>6188</v>
      </c>
      <c r="H1918" s="867">
        <v>13000</v>
      </c>
      <c r="I1918" s="938" t="s">
        <v>5973</v>
      </c>
    </row>
    <row r="1919" spans="2:14" ht="45" hidden="1" outlineLevel="1">
      <c r="B1919" s="1080">
        <v>42277</v>
      </c>
      <c r="C1919" s="223" t="s">
        <v>6286</v>
      </c>
      <c r="D1919" s="175">
        <v>6</v>
      </c>
      <c r="F1919" s="811">
        <v>42249</v>
      </c>
      <c r="G1919" s="814" t="s">
        <v>6194</v>
      </c>
      <c r="H1919" s="876">
        <v>6000</v>
      </c>
      <c r="I1919" s="814" t="s">
        <v>3287</v>
      </c>
    </row>
    <row r="1920" spans="2:14" ht="45" hidden="1" outlineLevel="1">
      <c r="B1920" s="1080">
        <v>42277</v>
      </c>
      <c r="C1920" s="223" t="s">
        <v>6299</v>
      </c>
      <c r="D1920" s="672">
        <v>368</v>
      </c>
      <c r="F1920" s="811">
        <v>42254</v>
      </c>
      <c r="G1920" s="814" t="s">
        <v>6199</v>
      </c>
      <c r="H1920" s="876">
        <v>3000</v>
      </c>
      <c r="I1920" s="814" t="s">
        <v>3287</v>
      </c>
    </row>
    <row r="1921" spans="2:14" ht="45" hidden="1" outlineLevel="1">
      <c r="B1921" s="285"/>
      <c r="C1921" s="223"/>
      <c r="D1921" s="175"/>
      <c r="F1921" s="811">
        <v>42255</v>
      </c>
      <c r="G1921" s="812" t="s">
        <v>6207</v>
      </c>
      <c r="H1921" s="876">
        <v>2000</v>
      </c>
      <c r="I1921" s="814" t="s">
        <v>3287</v>
      </c>
      <c r="L1921" s="2"/>
    </row>
    <row r="1922" spans="2:14" ht="30" hidden="1" outlineLevel="1">
      <c r="B1922" s="285"/>
      <c r="C1922" s="223"/>
      <c r="D1922" s="175"/>
      <c r="F1922" s="811">
        <v>42257</v>
      </c>
      <c r="G1922" s="814" t="s">
        <v>6211</v>
      </c>
      <c r="H1922" s="876">
        <v>6449</v>
      </c>
      <c r="I1922" s="812" t="s">
        <v>6005</v>
      </c>
    </row>
    <row r="1923" spans="2:14" ht="45" hidden="1" outlineLevel="1">
      <c r="B1923" s="285"/>
      <c r="C1923" s="223"/>
      <c r="D1923" s="175"/>
      <c r="F1923" s="811">
        <v>42257</v>
      </c>
      <c r="G1923" s="812" t="s">
        <v>6212</v>
      </c>
      <c r="H1923" s="876">
        <v>1000</v>
      </c>
      <c r="I1923" s="814" t="s">
        <v>3287</v>
      </c>
    </row>
    <row r="1924" spans="2:14" ht="30" hidden="1" outlineLevel="1">
      <c r="B1924" s="269"/>
      <c r="C1924" s="47"/>
      <c r="D1924" s="48"/>
      <c r="F1924" s="811">
        <v>42263</v>
      </c>
      <c r="G1924" s="814" t="s">
        <v>6235</v>
      </c>
      <c r="H1924" s="876">
        <v>700</v>
      </c>
      <c r="I1924" s="814" t="s">
        <v>6237</v>
      </c>
    </row>
    <row r="1925" spans="2:14" ht="30" hidden="1" outlineLevel="1">
      <c r="B1925" s="269"/>
      <c r="C1925" s="47"/>
      <c r="D1925" s="48"/>
      <c r="F1925" s="984">
        <v>42263</v>
      </c>
      <c r="G1925" s="812" t="s">
        <v>6236</v>
      </c>
      <c r="H1925" s="820">
        <v>854</v>
      </c>
      <c r="I1925" s="812" t="s">
        <v>5805</v>
      </c>
      <c r="L1925" s="2"/>
    </row>
    <row r="1926" spans="2:14" ht="45" hidden="1" outlineLevel="1">
      <c r="B1926" s="46"/>
      <c r="C1926" s="47"/>
      <c r="D1926" s="48"/>
      <c r="F1926" s="811">
        <v>42263</v>
      </c>
      <c r="G1926" s="1073" t="s">
        <v>6238</v>
      </c>
      <c r="H1926" s="821">
        <v>1000</v>
      </c>
      <c r="I1926" s="1073" t="s">
        <v>3287</v>
      </c>
    </row>
    <row r="1927" spans="2:14" ht="45" hidden="1" outlineLevel="1">
      <c r="B1927" s="46"/>
      <c r="C1927" s="47"/>
      <c r="D1927" s="48"/>
      <c r="F1927" s="811">
        <v>42265</v>
      </c>
      <c r="G1927" s="812" t="s">
        <v>6246</v>
      </c>
      <c r="H1927" s="821">
        <v>5000</v>
      </c>
      <c r="I1927" s="1073" t="s">
        <v>3287</v>
      </c>
      <c r="L1927" s="2"/>
      <c r="N1927" s="2"/>
    </row>
    <row r="1928" spans="2:14" ht="45" hidden="1" outlineLevel="1">
      <c r="B1928" s="46"/>
      <c r="C1928" s="47"/>
      <c r="D1928" s="48"/>
      <c r="F1928" s="811">
        <v>42270</v>
      </c>
      <c r="G1928" s="812" t="s">
        <v>6247</v>
      </c>
      <c r="H1928" s="821">
        <v>3000</v>
      </c>
      <c r="I1928" s="1073" t="s">
        <v>3287</v>
      </c>
      <c r="N1928" s="2"/>
    </row>
    <row r="1929" spans="2:14" ht="45" hidden="1" outlineLevel="1">
      <c r="B1929" s="46"/>
      <c r="C1929" s="47"/>
      <c r="D1929" s="48"/>
      <c r="F1929" s="811">
        <v>42272</v>
      </c>
      <c r="G1929" s="812" t="s">
        <v>6248</v>
      </c>
      <c r="H1929" s="821">
        <v>1000</v>
      </c>
      <c r="I1929" s="1073" t="s">
        <v>3287</v>
      </c>
    </row>
    <row r="1930" spans="2:14" ht="45" hidden="1" outlineLevel="1">
      <c r="B1930" s="46"/>
      <c r="C1930" s="47"/>
      <c r="D1930" s="48"/>
      <c r="F1930" s="811">
        <v>42273</v>
      </c>
      <c r="G1930" s="812" t="s">
        <v>6249</v>
      </c>
      <c r="H1930" s="821">
        <v>3000</v>
      </c>
      <c r="I1930" s="1073" t="s">
        <v>3287</v>
      </c>
    </row>
    <row r="1931" spans="2:14" ht="30" hidden="1" outlineLevel="1">
      <c r="B1931" s="46"/>
      <c r="C1931" s="47"/>
      <c r="D1931" s="48"/>
      <c r="F1931" s="1126">
        <v>42277</v>
      </c>
      <c r="G1931" s="1127" t="s">
        <v>6276</v>
      </c>
      <c r="H1931" s="1128">
        <v>10000</v>
      </c>
      <c r="I1931" s="1129" t="s">
        <v>6277</v>
      </c>
    </row>
    <row r="1932" spans="2:14" ht="30" hidden="1" outlineLevel="1">
      <c r="B1932" s="46"/>
      <c r="C1932" s="47"/>
      <c r="D1932" s="48"/>
      <c r="F1932" s="811">
        <v>42277</v>
      </c>
      <c r="G1932" s="1097" t="s">
        <v>6279</v>
      </c>
      <c r="H1932" s="876">
        <v>25000</v>
      </c>
      <c r="I1932" s="814" t="s">
        <v>6184</v>
      </c>
    </row>
    <row r="1933" spans="2:14" ht="30" hidden="1" outlineLevel="1">
      <c r="B1933" s="46"/>
      <c r="C1933" s="47"/>
      <c r="D1933" s="48"/>
      <c r="F1933" s="811">
        <v>42277</v>
      </c>
      <c r="G1933" s="814" t="s">
        <v>5936</v>
      </c>
      <c r="H1933" s="835">
        <v>9088.74</v>
      </c>
      <c r="I1933" s="814" t="s">
        <v>6280</v>
      </c>
    </row>
    <row r="1934" spans="2:14" ht="30" hidden="1" outlineLevel="1">
      <c r="B1934" s="46"/>
      <c r="C1934" s="47"/>
      <c r="D1934" s="48"/>
      <c r="F1934" s="811">
        <v>42277</v>
      </c>
      <c r="G1934" s="814" t="s">
        <v>6282</v>
      </c>
      <c r="H1934" s="835">
        <v>2236.1999999999998</v>
      </c>
      <c r="I1934" s="814" t="s">
        <v>6281</v>
      </c>
    </row>
    <row r="1935" spans="2:14" ht="30" hidden="1" outlineLevel="1">
      <c r="B1935" s="46"/>
      <c r="C1935" s="47"/>
      <c r="D1935" s="48"/>
      <c r="F1935" s="811">
        <v>42277</v>
      </c>
      <c r="G1935" s="814" t="s">
        <v>6283</v>
      </c>
      <c r="H1935" s="835">
        <v>7418</v>
      </c>
      <c r="I1935" s="814" t="s">
        <v>4813</v>
      </c>
    </row>
    <row r="1936" spans="2:14" ht="30" hidden="1" outlineLevel="1">
      <c r="B1936" s="46"/>
      <c r="C1936" s="47"/>
      <c r="D1936" s="48"/>
      <c r="F1936" s="1126">
        <v>42277</v>
      </c>
      <c r="G1936" s="1129" t="s">
        <v>6284</v>
      </c>
      <c r="H1936" s="1130">
        <v>13000</v>
      </c>
      <c r="I1936" s="1129" t="s">
        <v>5973</v>
      </c>
      <c r="L1936" s="630"/>
    </row>
    <row r="1937" spans="2:14" hidden="1" outlineLevel="1">
      <c r="B1937" s="46"/>
      <c r="C1937" s="47"/>
      <c r="D1937" s="48"/>
      <c r="F1937" s="811"/>
      <c r="G1937" s="812"/>
      <c r="H1937" s="893"/>
      <c r="I1937" s="812"/>
    </row>
    <row r="1938" spans="2:14" hidden="1" outlineLevel="1">
      <c r="B1938" s="50"/>
      <c r="C1938" s="50" t="s">
        <v>195</v>
      </c>
      <c r="D1938" s="48">
        <f>SUM(D1913:D1937)</f>
        <v>187402.86</v>
      </c>
      <c r="E1938" s="18"/>
      <c r="F1938" s="319"/>
      <c r="G1938" s="319" t="s">
        <v>195</v>
      </c>
      <c r="H1938" s="279">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26"/>
      <c r="I1940" s="2"/>
      <c r="M1940" s="2"/>
      <c r="N1940" s="2"/>
    </row>
    <row r="1941" spans="2:14" collapsed="1">
      <c r="E1941" s="13"/>
      <c r="F1941" s="13"/>
    </row>
    <row r="1942" spans="2:14" ht="15.75">
      <c r="B1942" s="2480" t="s">
        <v>6285</v>
      </c>
      <c r="C1942" s="2480"/>
      <c r="D1942" s="2480"/>
      <c r="E1942" s="2480"/>
      <c r="F1942" s="2480"/>
      <c r="G1942" s="2480"/>
      <c r="H1942" s="2480"/>
      <c r="I1942" s="18"/>
    </row>
    <row r="1943" spans="2:14" hidden="1" outlineLevel="1">
      <c r="B1943" s="18"/>
      <c r="C1943" s="18"/>
      <c r="D1943" s="18"/>
      <c r="E1943" s="18"/>
      <c r="F1943" s="18"/>
      <c r="G1943" s="18"/>
      <c r="H1943" s="18"/>
      <c r="I1943" s="18"/>
    </row>
    <row r="1944" spans="2:14" hidden="1" outlineLevel="1">
      <c r="B1944" s="152" t="s">
        <v>115</v>
      </c>
      <c r="C1944" s="152" t="s">
        <v>1330</v>
      </c>
      <c r="D1944" s="355" t="s">
        <v>4</v>
      </c>
      <c r="F1944" s="354" t="s">
        <v>115</v>
      </c>
      <c r="G1944" s="354" t="s">
        <v>1331</v>
      </c>
      <c r="H1944" s="355" t="s">
        <v>4</v>
      </c>
    </row>
    <row r="1945" spans="2:14" ht="30" hidden="1" customHeight="1" outlineLevel="1">
      <c r="B1945" s="864">
        <v>42278</v>
      </c>
      <c r="C1945" s="891" t="s">
        <v>1039</v>
      </c>
      <c r="D1945" s="935">
        <f>D1940</f>
        <v>17368.879999999976</v>
      </c>
      <c r="F1945" s="811">
        <v>42278</v>
      </c>
      <c r="G1945" s="812" t="s">
        <v>6297</v>
      </c>
      <c r="H1945" s="905">
        <v>1000</v>
      </c>
      <c r="I1945" s="812" t="s">
        <v>3310</v>
      </c>
    </row>
    <row r="1946" spans="2:14" ht="45" hidden="1" outlineLevel="1">
      <c r="B1946" s="1080">
        <v>42280</v>
      </c>
      <c r="C1946" s="223" t="s">
        <v>6307</v>
      </c>
      <c r="D1946" s="175">
        <v>13060</v>
      </c>
      <c r="F1946" s="811">
        <v>42278</v>
      </c>
      <c r="G1946" s="814" t="s">
        <v>6298</v>
      </c>
      <c r="H1946" s="876">
        <v>2000</v>
      </c>
      <c r="I1946" s="814" t="s">
        <v>3287</v>
      </c>
    </row>
    <row r="1947" spans="2:14" ht="45" hidden="1" outlineLevel="1">
      <c r="B1947" s="1080">
        <v>42292</v>
      </c>
      <c r="C1947" s="223" t="s">
        <v>6330</v>
      </c>
      <c r="D1947" s="175">
        <v>8385</v>
      </c>
      <c r="F1947" s="811">
        <v>42282</v>
      </c>
      <c r="G1947" s="1097" t="s">
        <v>6310</v>
      </c>
      <c r="H1947" s="876">
        <v>260</v>
      </c>
      <c r="I1947" s="814" t="s">
        <v>6309</v>
      </c>
    </row>
    <row r="1948" spans="2:14" ht="30" hidden="1" outlineLevel="1">
      <c r="B1948" s="1080">
        <v>42293</v>
      </c>
      <c r="C1948" s="223" t="s">
        <v>6334</v>
      </c>
      <c r="D1948" s="175">
        <v>36</v>
      </c>
      <c r="F1948" s="811">
        <v>42282</v>
      </c>
      <c r="G1948" s="814" t="s">
        <v>6311</v>
      </c>
      <c r="H1948" s="876">
        <v>740</v>
      </c>
      <c r="I1948" s="814" t="s">
        <v>6312</v>
      </c>
    </row>
    <row r="1949" spans="2:14" ht="45" hidden="1" outlineLevel="1">
      <c r="B1949" s="1080">
        <v>42293</v>
      </c>
      <c r="C1949" s="223" t="s">
        <v>6335</v>
      </c>
      <c r="D1949" s="175">
        <v>60000</v>
      </c>
      <c r="F1949" s="811">
        <v>42283</v>
      </c>
      <c r="G1949" s="814" t="s">
        <v>6317</v>
      </c>
      <c r="H1949" s="876">
        <v>6400</v>
      </c>
      <c r="I1949" s="814" t="s">
        <v>3287</v>
      </c>
    </row>
    <row r="1950" spans="2:14" ht="45" hidden="1" outlineLevel="1">
      <c r="B1950" s="1080">
        <v>42307</v>
      </c>
      <c r="C1950" s="223" t="s">
        <v>6369</v>
      </c>
      <c r="D1950" s="175">
        <v>80638</v>
      </c>
      <c r="F1950" s="811">
        <v>42289</v>
      </c>
      <c r="G1950" s="814" t="s">
        <v>6320</v>
      </c>
      <c r="H1950" s="876">
        <v>6449</v>
      </c>
      <c r="I1950" s="814" t="s">
        <v>6005</v>
      </c>
    </row>
    <row r="1951" spans="2:14" ht="45" hidden="1" outlineLevel="1">
      <c r="B1951" s="285"/>
      <c r="C1951" s="223"/>
      <c r="D1951" s="175"/>
      <c r="F1951" s="811">
        <v>42292</v>
      </c>
      <c r="G1951" s="814" t="s">
        <v>6336</v>
      </c>
      <c r="H1951" s="876">
        <v>2000</v>
      </c>
      <c r="I1951" s="814" t="s">
        <v>3287</v>
      </c>
    </row>
    <row r="1952" spans="2:14" ht="45" hidden="1" outlineLevel="1">
      <c r="B1952" s="285"/>
      <c r="C1952" s="223"/>
      <c r="D1952" s="672"/>
      <c r="F1952" s="811">
        <v>42294</v>
      </c>
      <c r="G1952" s="814" t="s">
        <v>6338</v>
      </c>
      <c r="H1952" s="876">
        <v>2000</v>
      </c>
      <c r="I1952" s="814" t="s">
        <v>3287</v>
      </c>
    </row>
    <row r="1953" spans="2:14" ht="45" hidden="1" outlineLevel="1">
      <c r="B1953" s="285"/>
      <c r="C1953" s="223"/>
      <c r="D1953" s="175"/>
      <c r="F1953" s="811">
        <v>42296</v>
      </c>
      <c r="G1953" s="812" t="s">
        <v>6339</v>
      </c>
      <c r="H1953" s="876">
        <v>1000</v>
      </c>
      <c r="I1953" s="814" t="s">
        <v>3287</v>
      </c>
      <c r="L1953" s="2"/>
      <c r="N1953" s="2"/>
    </row>
    <row r="1954" spans="2:14" ht="45" hidden="1" outlineLevel="1">
      <c r="B1954" s="285"/>
      <c r="C1954" s="223"/>
      <c r="D1954" s="175"/>
      <c r="F1954" s="811">
        <v>42298</v>
      </c>
      <c r="G1954" s="814" t="s">
        <v>6340</v>
      </c>
      <c r="H1954" s="876">
        <v>2000</v>
      </c>
      <c r="I1954" s="814" t="s">
        <v>3287</v>
      </c>
      <c r="L1954" s="2"/>
      <c r="N1954" s="2"/>
    </row>
    <row r="1955" spans="2:14" ht="45" hidden="1" outlineLevel="1">
      <c r="B1955" s="285"/>
      <c r="C1955" s="223"/>
      <c r="D1955" s="175"/>
      <c r="F1955" s="811">
        <v>42301</v>
      </c>
      <c r="G1955" s="812" t="s">
        <v>6355</v>
      </c>
      <c r="H1955" s="876">
        <v>5000</v>
      </c>
      <c r="I1955" s="814" t="s">
        <v>3287</v>
      </c>
      <c r="L1955" s="2"/>
      <c r="N1955" s="2"/>
    </row>
    <row r="1956" spans="2:14" ht="30" hidden="1" outlineLevel="1">
      <c r="B1956" s="269"/>
      <c r="C1956" s="47"/>
      <c r="D1956" s="48"/>
      <c r="F1956" s="811">
        <v>42307</v>
      </c>
      <c r="G1956" s="814" t="s">
        <v>6370</v>
      </c>
      <c r="H1956" s="876">
        <v>25000</v>
      </c>
      <c r="I1956" s="814" t="s">
        <v>6372</v>
      </c>
    </row>
    <row r="1957" spans="2:14" ht="30" hidden="1" outlineLevel="1">
      <c r="B1957" s="269"/>
      <c r="C1957" s="47"/>
      <c r="D1957" s="48"/>
      <c r="F1957" s="811">
        <v>42307</v>
      </c>
      <c r="G1957" s="812" t="s">
        <v>6371</v>
      </c>
      <c r="H1957" s="820">
        <v>6537</v>
      </c>
      <c r="I1957" s="812" t="s">
        <v>4813</v>
      </c>
      <c r="L1957" s="2"/>
    </row>
    <row r="1958" spans="2:14" hidden="1" outlineLevel="1">
      <c r="B1958" s="46"/>
      <c r="C1958" s="47"/>
      <c r="D1958" s="48"/>
      <c r="F1958" s="811">
        <v>42307</v>
      </c>
      <c r="G1958" s="1073" t="s">
        <v>5936</v>
      </c>
      <c r="H1958" s="821">
        <v>5847.91</v>
      </c>
      <c r="I1958" s="1073" t="s">
        <v>3584</v>
      </c>
      <c r="L1958" s="2"/>
    </row>
    <row r="1959" spans="2:14" hidden="1" outlineLevel="1">
      <c r="B1959" s="46"/>
      <c r="C1959" s="47"/>
      <c r="D1959" s="48"/>
      <c r="F1959" s="811">
        <v>42307</v>
      </c>
      <c r="G1959" s="812" t="s">
        <v>5060</v>
      </c>
      <c r="H1959" s="821">
        <v>103.28</v>
      </c>
      <c r="I1959" s="1073" t="s">
        <v>3584</v>
      </c>
      <c r="L1959" s="2"/>
      <c r="N1959" s="2"/>
    </row>
    <row r="1960" spans="2:14" ht="45" hidden="1" outlineLevel="1">
      <c r="B1960" s="46"/>
      <c r="C1960" s="47"/>
      <c r="D1960" s="48"/>
      <c r="F1960" s="811">
        <v>42307</v>
      </c>
      <c r="G1960" s="812" t="s">
        <v>6374</v>
      </c>
      <c r="H1960" s="821">
        <v>3000</v>
      </c>
      <c r="I1960" s="1073" t="s">
        <v>3287</v>
      </c>
      <c r="N1960" s="2"/>
    </row>
    <row r="1961" spans="2:14" hidden="1" outlineLevel="1">
      <c r="B1961" s="46"/>
      <c r="C1961" s="47"/>
      <c r="D1961" s="48"/>
      <c r="F1961" s="811"/>
      <c r="G1961" s="812"/>
      <c r="H1961" s="893"/>
      <c r="I1961" s="812"/>
    </row>
    <row r="1962" spans="2:14" hidden="1" outlineLevel="1">
      <c r="B1962" s="50"/>
      <c r="C1962" s="50" t="s">
        <v>195</v>
      </c>
      <c r="D1962" s="48">
        <f>SUM(D1945:D1961)</f>
        <v>179487.87999999998</v>
      </c>
      <c r="E1962" s="18"/>
      <c r="F1962" s="319"/>
      <c r="G1962" s="319" t="s">
        <v>195</v>
      </c>
      <c r="H1962" s="279">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26"/>
      <c r="I1964" s="2"/>
      <c r="M1964" s="2"/>
      <c r="N1964" s="2"/>
    </row>
    <row r="1965" spans="2:14" collapsed="1">
      <c r="E1965" s="13"/>
      <c r="F1965" s="13"/>
    </row>
    <row r="1966" spans="2:14" ht="15.75">
      <c r="B1966" s="2480" t="s">
        <v>6397</v>
      </c>
      <c r="C1966" s="2480"/>
      <c r="D1966" s="2480"/>
      <c r="E1966" s="2480"/>
      <c r="F1966" s="2480"/>
      <c r="G1966" s="2480"/>
      <c r="H1966" s="2480"/>
      <c r="I1966" s="18"/>
    </row>
    <row r="1967" spans="2:14" hidden="1" outlineLevel="1">
      <c r="B1967" s="18"/>
      <c r="C1967" s="18"/>
      <c r="D1967" s="18"/>
      <c r="E1967" s="18"/>
      <c r="F1967" s="18"/>
      <c r="G1967" s="18"/>
      <c r="H1967" s="18"/>
      <c r="I1967" s="18"/>
    </row>
    <row r="1968" spans="2:14" hidden="1" outlineLevel="1">
      <c r="B1968" s="152" t="s">
        <v>115</v>
      </c>
      <c r="C1968" s="152" t="s">
        <v>1330</v>
      </c>
      <c r="D1968" s="355" t="s">
        <v>4</v>
      </c>
      <c r="F1968" s="354" t="s">
        <v>115</v>
      </c>
      <c r="G1968" s="354" t="s">
        <v>1331</v>
      </c>
      <c r="H1968" s="355" t="s">
        <v>4</v>
      </c>
    </row>
    <row r="1969" spans="2:14" ht="30" hidden="1" customHeight="1" outlineLevel="1">
      <c r="B1969" s="864">
        <v>42309</v>
      </c>
      <c r="C1969" s="891" t="s">
        <v>1039</v>
      </c>
      <c r="D1969" s="935">
        <f>D1964</f>
        <v>110150.68999999997</v>
      </c>
      <c r="F1969" s="811">
        <v>42310</v>
      </c>
      <c r="G1969" s="812" t="s">
        <v>6400</v>
      </c>
      <c r="H1969" s="905">
        <v>1000</v>
      </c>
      <c r="I1969" s="812" t="s">
        <v>3310</v>
      </c>
    </row>
    <row r="1970" spans="2:14" ht="45" hidden="1" outlineLevel="1">
      <c r="B1970" s="1080">
        <v>42312</v>
      </c>
      <c r="C1970" s="223" t="s">
        <v>6422</v>
      </c>
      <c r="D1970" s="175">
        <v>40000</v>
      </c>
      <c r="F1970" s="811">
        <v>42310</v>
      </c>
      <c r="G1970" s="814" t="s">
        <v>6401</v>
      </c>
      <c r="H1970" s="876">
        <v>10000</v>
      </c>
      <c r="I1970" s="814" t="s">
        <v>3287</v>
      </c>
    </row>
    <row r="1971" spans="2:14" ht="45" hidden="1" outlineLevel="1">
      <c r="B1971" s="1080">
        <v>42313</v>
      </c>
      <c r="C1971" s="223" t="s">
        <v>6439</v>
      </c>
      <c r="D1971" s="175">
        <v>12</v>
      </c>
      <c r="F1971" s="811">
        <v>42312</v>
      </c>
      <c r="G1971" s="1097" t="s">
        <v>6423</v>
      </c>
      <c r="H1971" s="876">
        <v>10000</v>
      </c>
      <c r="I1971" s="814" t="s">
        <v>3287</v>
      </c>
    </row>
    <row r="1972" spans="2:14" ht="30" hidden="1" outlineLevel="1">
      <c r="B1972" s="1080">
        <v>42335</v>
      </c>
      <c r="C1972" s="223" t="s">
        <v>6492</v>
      </c>
      <c r="D1972" s="175">
        <v>123</v>
      </c>
      <c r="F1972" s="811">
        <v>42313</v>
      </c>
      <c r="G1972" s="814" t="s">
        <v>6424</v>
      </c>
      <c r="H1972" s="876">
        <v>737</v>
      </c>
      <c r="I1972" s="814" t="s">
        <v>5805</v>
      </c>
    </row>
    <row r="1973" spans="2:14" ht="45" hidden="1" outlineLevel="1">
      <c r="B1973" s="1080">
        <v>42338</v>
      </c>
      <c r="C1973" s="223" t="s">
        <v>6508</v>
      </c>
      <c r="D1973" s="175">
        <v>80740</v>
      </c>
      <c r="F1973" s="811">
        <v>42313</v>
      </c>
      <c r="G1973" s="814" t="s">
        <v>6425</v>
      </c>
      <c r="H1973" s="876">
        <v>320</v>
      </c>
      <c r="I1973" s="814" t="s">
        <v>6427</v>
      </c>
    </row>
    <row r="1974" spans="2:14" ht="30" hidden="1" outlineLevel="1">
      <c r="B1974" s="1080"/>
      <c r="C1974" s="223"/>
      <c r="D1974" s="175"/>
      <c r="F1974" s="811">
        <v>42313</v>
      </c>
      <c r="G1974" s="814" t="s">
        <v>6426</v>
      </c>
      <c r="H1974" s="876">
        <v>5</v>
      </c>
      <c r="I1974" s="814" t="s">
        <v>6428</v>
      </c>
    </row>
    <row r="1975" spans="2:14" ht="30" hidden="1" outlineLevel="1">
      <c r="B1975" s="285"/>
      <c r="C1975" s="223"/>
      <c r="D1975" s="175"/>
      <c r="F1975" s="811">
        <v>42319</v>
      </c>
      <c r="G1975" s="814" t="s">
        <v>6451</v>
      </c>
      <c r="H1975" s="876">
        <v>6449</v>
      </c>
      <c r="I1975" s="814" t="s">
        <v>6005</v>
      </c>
    </row>
    <row r="1976" spans="2:14" ht="45" hidden="1" outlineLevel="1">
      <c r="B1976" s="285"/>
      <c r="C1976" s="223"/>
      <c r="D1976" s="672"/>
      <c r="F1976" s="811">
        <v>42321</v>
      </c>
      <c r="G1976" s="814" t="s">
        <v>6452</v>
      </c>
      <c r="H1976" s="876">
        <v>3100</v>
      </c>
      <c r="I1976" s="814" t="s">
        <v>3287</v>
      </c>
    </row>
    <row r="1977" spans="2:14" ht="45" hidden="1" outlineLevel="1">
      <c r="B1977" s="285"/>
      <c r="C1977" s="223"/>
      <c r="D1977" s="175"/>
      <c r="F1977" s="811">
        <v>42324</v>
      </c>
      <c r="G1977" s="812" t="s">
        <v>6455</v>
      </c>
      <c r="H1977" s="876">
        <v>3500</v>
      </c>
      <c r="I1977" s="814" t="s">
        <v>3287</v>
      </c>
      <c r="L1977" s="2"/>
      <c r="N1977" s="2"/>
    </row>
    <row r="1978" spans="2:14" ht="45" hidden="1" outlineLevel="1">
      <c r="B1978" s="285"/>
      <c r="C1978" s="223"/>
      <c r="D1978" s="175"/>
      <c r="F1978" s="811">
        <v>42331</v>
      </c>
      <c r="G1978" s="814" t="s">
        <v>6468</v>
      </c>
      <c r="H1978" s="876">
        <v>5000</v>
      </c>
      <c r="I1978" s="814" t="s">
        <v>3287</v>
      </c>
      <c r="L1978" s="2"/>
      <c r="N1978" s="2"/>
    </row>
    <row r="1979" spans="2:14" ht="30" hidden="1" outlineLevel="1">
      <c r="B1979" s="285"/>
      <c r="C1979" s="223"/>
      <c r="D1979" s="175"/>
      <c r="F1979" s="811">
        <v>42334</v>
      </c>
      <c r="G1979" s="812" t="s">
        <v>6480</v>
      </c>
      <c r="H1979" s="876">
        <v>13000</v>
      </c>
      <c r="I1979" s="814" t="s">
        <v>4670</v>
      </c>
      <c r="L1979" s="2"/>
      <c r="N1979" s="2"/>
    </row>
    <row r="1980" spans="2:14" ht="45" hidden="1" outlineLevel="1">
      <c r="B1980" s="269"/>
      <c r="C1980" s="47"/>
      <c r="D1980" s="48"/>
      <c r="F1980" s="811">
        <v>42335</v>
      </c>
      <c r="G1980" s="814" t="s">
        <v>6483</v>
      </c>
      <c r="H1980" s="876">
        <v>25000</v>
      </c>
      <c r="I1980" s="814" t="s">
        <v>6484</v>
      </c>
    </row>
    <row r="1981" spans="2:14" ht="75" hidden="1" outlineLevel="1">
      <c r="B1981" s="269"/>
      <c r="C1981" s="47"/>
      <c r="D1981" s="48"/>
      <c r="F1981" s="811">
        <v>42335</v>
      </c>
      <c r="G1981" s="812" t="s">
        <v>6485</v>
      </c>
      <c r="H1981" s="820">
        <v>60000</v>
      </c>
      <c r="I1981" s="812" t="s">
        <v>6486</v>
      </c>
      <c r="L1981" s="2"/>
    </row>
    <row r="1982" spans="2:14" ht="30" hidden="1" outlineLevel="1">
      <c r="B1982" s="46"/>
      <c r="C1982" s="47"/>
      <c r="D1982" s="48"/>
      <c r="F1982" s="811">
        <v>42335</v>
      </c>
      <c r="G1982" s="812" t="s">
        <v>5936</v>
      </c>
      <c r="H1982" s="820">
        <v>7812.64</v>
      </c>
      <c r="I1982" s="812" t="s">
        <v>3875</v>
      </c>
      <c r="L1982" s="2"/>
    </row>
    <row r="1983" spans="2:14" ht="30" hidden="1" outlineLevel="1">
      <c r="B1983" s="46"/>
      <c r="C1983" s="47"/>
      <c r="D1983" s="48"/>
      <c r="F1983" s="811">
        <v>42335</v>
      </c>
      <c r="G1983" s="812" t="s">
        <v>6493</v>
      </c>
      <c r="H1983" s="821">
        <v>62</v>
      </c>
      <c r="I1983" s="1073" t="s">
        <v>6428</v>
      </c>
      <c r="L1983" s="2"/>
      <c r="N1983" s="2"/>
    </row>
    <row r="1984" spans="2:14" ht="45" hidden="1" outlineLevel="1">
      <c r="B1984" s="46"/>
      <c r="C1984" s="47"/>
      <c r="D1984" s="48"/>
      <c r="F1984" s="811">
        <v>42338</v>
      </c>
      <c r="G1984" s="812" t="s">
        <v>6507</v>
      </c>
      <c r="H1984" s="821">
        <v>1300</v>
      </c>
      <c r="I1984" s="1073" t="s">
        <v>3287</v>
      </c>
      <c r="N1984" s="2"/>
    </row>
    <row r="1985" spans="2:14" ht="30" hidden="1" outlineLevel="1">
      <c r="B1985" s="46"/>
      <c r="C1985" s="47"/>
      <c r="D1985" s="48"/>
      <c r="F1985" s="811">
        <v>42338</v>
      </c>
      <c r="G1985" s="812" t="s">
        <v>6511</v>
      </c>
      <c r="H1985" s="821">
        <v>858</v>
      </c>
      <c r="I1985" s="1073" t="s">
        <v>6509</v>
      </c>
      <c r="N1985" s="2"/>
    </row>
    <row r="1986" spans="2:14" ht="30" hidden="1" outlineLevel="1">
      <c r="B1986" s="46"/>
      <c r="C1986" s="47"/>
      <c r="D1986" s="48"/>
      <c r="F1986" s="811">
        <v>42338</v>
      </c>
      <c r="G1986" s="814" t="s">
        <v>6512</v>
      </c>
      <c r="H1986" s="876">
        <v>899</v>
      </c>
      <c r="I1986" s="814" t="s">
        <v>6510</v>
      </c>
      <c r="N1986" s="2"/>
    </row>
    <row r="1987" spans="2:14" ht="30" hidden="1" outlineLevel="1">
      <c r="B1987" s="46"/>
      <c r="C1987" s="47"/>
      <c r="D1987" s="48"/>
      <c r="F1987" s="811">
        <v>42338</v>
      </c>
      <c r="G1987" s="814" t="s">
        <v>6513</v>
      </c>
      <c r="H1987" s="876">
        <v>551</v>
      </c>
      <c r="I1987" s="814" t="s">
        <v>6510</v>
      </c>
      <c r="N1987" s="2"/>
    </row>
    <row r="1988" spans="2:14" ht="30" hidden="1" outlineLevel="1">
      <c r="B1988" s="46"/>
      <c r="C1988" s="47"/>
      <c r="D1988" s="48"/>
      <c r="F1988" s="811">
        <v>42338</v>
      </c>
      <c r="G1988" s="814" t="s">
        <v>6520</v>
      </c>
      <c r="H1988" s="876">
        <v>672</v>
      </c>
      <c r="I1988" s="814" t="s">
        <v>6428</v>
      </c>
      <c r="N1988" s="2"/>
    </row>
    <row r="1989" spans="2:14" ht="45" hidden="1" outlineLevel="1">
      <c r="B1989" s="46"/>
      <c r="C1989" s="47"/>
      <c r="D1989" s="48"/>
      <c r="F1989" s="768">
        <v>42338</v>
      </c>
      <c r="G1989" s="621" t="s">
        <v>6519</v>
      </c>
      <c r="H1989" s="769">
        <v>10000</v>
      </c>
      <c r="I1989" s="621" t="s">
        <v>6514</v>
      </c>
      <c r="N1989" s="2"/>
    </row>
    <row r="1990" spans="2:14" ht="30" hidden="1" outlineLevel="1">
      <c r="B1990" s="46"/>
      <c r="C1990" s="47"/>
      <c r="D1990" s="48"/>
      <c r="F1990" s="811">
        <v>42338</v>
      </c>
      <c r="G1990" s="814" t="s">
        <v>6516</v>
      </c>
      <c r="H1990" s="876">
        <v>25000</v>
      </c>
      <c r="I1990" s="814" t="s">
        <v>6515</v>
      </c>
      <c r="N1990" s="2"/>
    </row>
    <row r="1991" spans="2:14" ht="30" hidden="1" outlineLevel="1">
      <c r="B1991" s="46"/>
      <c r="C1991" s="47"/>
      <c r="D1991" s="48"/>
      <c r="F1991" s="811">
        <v>42338</v>
      </c>
      <c r="G1991" s="814" t="s">
        <v>6517</v>
      </c>
      <c r="H1991" s="876">
        <v>7000</v>
      </c>
      <c r="I1991" s="814" t="s">
        <v>6518</v>
      </c>
      <c r="N1991" s="2"/>
    </row>
    <row r="1992" spans="2:14" hidden="1" outlineLevel="1">
      <c r="B1992" s="46"/>
      <c r="C1992" s="47"/>
      <c r="D1992" s="48"/>
      <c r="F1992" s="811"/>
      <c r="G1992" s="812"/>
      <c r="H1992" s="893"/>
      <c r="I1992" s="1073"/>
      <c r="N1992" s="2"/>
    </row>
    <row r="1993" spans="2:14" hidden="1" outlineLevel="1">
      <c r="B1993" s="46"/>
      <c r="C1993" s="47"/>
      <c r="D1993" s="48"/>
      <c r="F1993" s="811"/>
      <c r="G1993" s="812"/>
      <c r="H1993" s="893"/>
      <c r="I1993" s="1073"/>
      <c r="N1993" s="2"/>
    </row>
    <row r="1994" spans="2:14" hidden="1" outlineLevel="1">
      <c r="B1994" s="46"/>
      <c r="C1994" s="47"/>
      <c r="D1994" s="48"/>
      <c r="F1994" s="811"/>
      <c r="G1994" s="812"/>
      <c r="H1994" s="893"/>
      <c r="I1994" s="1073"/>
      <c r="N1994" s="2"/>
    </row>
    <row r="1995" spans="2:14" hidden="1" outlineLevel="1">
      <c r="B1995" s="46"/>
      <c r="C1995" s="47"/>
      <c r="D1995" s="48"/>
      <c r="F1995" s="811"/>
      <c r="G1995" s="812"/>
      <c r="H1995" s="893"/>
      <c r="I1995" s="812"/>
    </row>
    <row r="1996" spans="2:14" hidden="1" outlineLevel="1">
      <c r="B1996" s="50"/>
      <c r="C1996" s="50" t="s">
        <v>195</v>
      </c>
      <c r="D1996" s="48">
        <f>SUM(D1969:D1995)</f>
        <v>231025.68999999997</v>
      </c>
      <c r="E1996" s="18"/>
      <c r="F1996" s="319"/>
      <c r="G1996" s="319" t="s">
        <v>195</v>
      </c>
      <c r="H1996" s="279">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26"/>
      <c r="I1998" s="2"/>
      <c r="M1998" s="2"/>
      <c r="N1998" s="2"/>
    </row>
    <row r="1999" spans="2:14" collapsed="1">
      <c r="E1999" s="13"/>
      <c r="F1999" s="13"/>
    </row>
    <row r="2000" spans="2:14" ht="15.75">
      <c r="B2000" s="2480" t="s">
        <v>6529</v>
      </c>
      <c r="C2000" s="2480"/>
      <c r="D2000" s="2480"/>
      <c r="E2000" s="2480"/>
      <c r="F2000" s="2480"/>
      <c r="G2000" s="2480"/>
      <c r="H2000" s="2480"/>
      <c r="I2000" s="18"/>
    </row>
    <row r="2001" spans="2:14" hidden="1" outlineLevel="1">
      <c r="B2001" s="18"/>
      <c r="C2001" s="18"/>
      <c r="D2001" s="18"/>
      <c r="E2001" s="18"/>
      <c r="F2001" s="18"/>
      <c r="G2001" s="18"/>
      <c r="H2001" s="18"/>
      <c r="I2001" s="18"/>
    </row>
    <row r="2002" spans="2:14" hidden="1" outlineLevel="1">
      <c r="B2002" s="152" t="s">
        <v>115</v>
      </c>
      <c r="C2002" s="152" t="s">
        <v>1330</v>
      </c>
      <c r="D2002" s="355" t="s">
        <v>4</v>
      </c>
      <c r="F2002" s="354" t="s">
        <v>115</v>
      </c>
      <c r="G2002" s="354" t="s">
        <v>1331</v>
      </c>
      <c r="H2002" s="355" t="s">
        <v>4</v>
      </c>
    </row>
    <row r="2003" spans="2:14" ht="30" hidden="1" customHeight="1" outlineLevel="1">
      <c r="B2003" s="864">
        <v>42339</v>
      </c>
      <c r="C2003" s="891" t="s">
        <v>1039</v>
      </c>
      <c r="D2003" s="935">
        <v>38760.050000000003</v>
      </c>
      <c r="F2003" s="811">
        <v>42339</v>
      </c>
      <c r="G2003" s="812" t="s">
        <v>6531</v>
      </c>
      <c r="H2003" s="905">
        <v>1000</v>
      </c>
      <c r="I2003" s="812" t="s">
        <v>3310</v>
      </c>
    </row>
    <row r="2004" spans="2:14" ht="45" hidden="1" outlineLevel="1">
      <c r="B2004" s="1080">
        <v>42346</v>
      </c>
      <c r="C2004" s="223" t="s">
        <v>6545</v>
      </c>
      <c r="D2004" s="175">
        <v>500</v>
      </c>
      <c r="F2004" s="811">
        <v>42341</v>
      </c>
      <c r="G2004" s="814" t="s">
        <v>6532</v>
      </c>
      <c r="H2004" s="876">
        <v>63</v>
      </c>
      <c r="I2004" s="814" t="s">
        <v>6533</v>
      </c>
    </row>
    <row r="2005" spans="2:14" ht="45" hidden="1" outlineLevel="1">
      <c r="B2005" s="1080">
        <v>42368</v>
      </c>
      <c r="C2005" s="223" t="s">
        <v>6583</v>
      </c>
      <c r="D2005" s="175">
        <v>83202</v>
      </c>
      <c r="F2005" s="811">
        <v>42341</v>
      </c>
      <c r="G2005" s="1097" t="s">
        <v>6536</v>
      </c>
      <c r="H2005" s="876">
        <v>5000</v>
      </c>
      <c r="I2005" s="814" t="s">
        <v>6534</v>
      </c>
    </row>
    <row r="2006" spans="2:14" ht="45" hidden="1" outlineLevel="1">
      <c r="B2006" s="1080">
        <v>42369</v>
      </c>
      <c r="C2006" s="223" t="s">
        <v>6586</v>
      </c>
      <c r="D2006" s="175">
        <v>8000</v>
      </c>
      <c r="F2006" s="811">
        <v>42345</v>
      </c>
      <c r="G2006" s="814" t="s">
        <v>6537</v>
      </c>
      <c r="H2006" s="876">
        <v>1000</v>
      </c>
      <c r="I2006" s="814" t="s">
        <v>3287</v>
      </c>
    </row>
    <row r="2007" spans="2:14" ht="45" hidden="1" outlineLevel="1">
      <c r="B2007" s="1080"/>
      <c r="C2007" s="223"/>
      <c r="D2007" s="175"/>
      <c r="F2007" s="811">
        <v>42345</v>
      </c>
      <c r="G2007" s="814" t="s">
        <v>6538</v>
      </c>
      <c r="H2007" s="876">
        <v>4000</v>
      </c>
      <c r="I2007" s="814" t="s">
        <v>3287</v>
      </c>
    </row>
    <row r="2008" spans="2:14" ht="30" hidden="1" outlineLevel="1">
      <c r="B2008" s="1080"/>
      <c r="C2008" s="223"/>
      <c r="D2008" s="175"/>
      <c r="F2008" s="811">
        <v>42345</v>
      </c>
      <c r="G2008" s="814" t="s">
        <v>6543</v>
      </c>
      <c r="H2008" s="876">
        <v>748</v>
      </c>
      <c r="I2008" s="814" t="s">
        <v>6542</v>
      </c>
    </row>
    <row r="2009" spans="2:14" ht="30" hidden="1" outlineLevel="1">
      <c r="B2009" s="285"/>
      <c r="C2009" s="223"/>
      <c r="D2009" s="175"/>
      <c r="F2009" s="811">
        <v>42348</v>
      </c>
      <c r="G2009" s="814" t="s">
        <v>6551</v>
      </c>
      <c r="H2009" s="876">
        <v>6449</v>
      </c>
      <c r="I2009" s="814" t="s">
        <v>6533</v>
      </c>
    </row>
    <row r="2010" spans="2:14" ht="45" hidden="1" outlineLevel="1">
      <c r="B2010" s="285"/>
      <c r="C2010" s="223"/>
      <c r="D2010" s="672"/>
      <c r="F2010" s="811">
        <v>42354</v>
      </c>
      <c r="G2010" s="814" t="s">
        <v>6558</v>
      </c>
      <c r="H2010" s="876">
        <v>6000</v>
      </c>
      <c r="I2010" s="814" t="s">
        <v>3287</v>
      </c>
    </row>
    <row r="2011" spans="2:14" ht="45" hidden="1" outlineLevel="1">
      <c r="B2011" s="285"/>
      <c r="C2011" s="223"/>
      <c r="D2011" s="175"/>
      <c r="F2011" s="811">
        <v>42368</v>
      </c>
      <c r="G2011" s="812" t="s">
        <v>6584</v>
      </c>
      <c r="H2011" s="876">
        <v>5000</v>
      </c>
      <c r="I2011" s="814" t="s">
        <v>3287</v>
      </c>
      <c r="L2011" s="2"/>
      <c r="N2011" s="2"/>
    </row>
    <row r="2012" spans="2:14" ht="45" hidden="1" outlineLevel="1">
      <c r="B2012" s="285"/>
      <c r="C2012" s="223"/>
      <c r="D2012" s="175"/>
      <c r="F2012" s="811">
        <v>42369</v>
      </c>
      <c r="G2012" s="814" t="s">
        <v>6585</v>
      </c>
      <c r="H2012" s="876">
        <v>1000</v>
      </c>
      <c r="I2012" s="814" t="s">
        <v>3287</v>
      </c>
      <c r="L2012" s="2"/>
      <c r="N2012" s="2"/>
    </row>
    <row r="2013" spans="2:14" hidden="1" outlineLevel="1">
      <c r="B2013" s="285"/>
      <c r="C2013" s="223"/>
      <c r="D2013" s="175"/>
      <c r="F2013" s="811"/>
      <c r="G2013" s="812"/>
      <c r="H2013" s="876"/>
      <c r="I2013" s="814"/>
      <c r="L2013" s="2"/>
      <c r="N2013" s="2"/>
    </row>
    <row r="2014" spans="2:14" hidden="1" outlineLevel="1">
      <c r="B2014" s="269"/>
      <c r="C2014" s="47"/>
      <c r="D2014" s="48"/>
      <c r="F2014" s="811"/>
      <c r="G2014" s="814"/>
      <c r="H2014" s="876"/>
      <c r="I2014" s="814"/>
    </row>
    <row r="2015" spans="2:14" hidden="1" outlineLevel="1">
      <c r="B2015" s="269"/>
      <c r="C2015" s="47"/>
      <c r="D2015" s="48"/>
      <c r="F2015" s="811"/>
      <c r="G2015" s="812"/>
      <c r="H2015" s="820"/>
      <c r="I2015" s="812"/>
      <c r="L2015" s="2"/>
    </row>
    <row r="2016" spans="2:14" hidden="1" outlineLevel="1">
      <c r="B2016" s="46"/>
      <c r="C2016" s="47"/>
      <c r="D2016" s="48"/>
      <c r="F2016" s="811"/>
      <c r="G2016" s="812"/>
      <c r="H2016" s="820"/>
      <c r="I2016" s="812"/>
      <c r="L2016" s="2"/>
    </row>
    <row r="2017" spans="2:14" hidden="1" outlineLevel="1">
      <c r="B2017" s="46"/>
      <c r="C2017" s="47"/>
      <c r="D2017" s="48"/>
      <c r="F2017" s="811"/>
      <c r="G2017" s="812"/>
      <c r="H2017" s="821"/>
      <c r="I2017" s="1073"/>
      <c r="L2017" s="2"/>
      <c r="N2017" s="2"/>
    </row>
    <row r="2018" spans="2:14" hidden="1" outlineLevel="1">
      <c r="B2018" s="46"/>
      <c r="C2018" s="47"/>
      <c r="D2018" s="48"/>
      <c r="F2018" s="811"/>
      <c r="G2018" s="812"/>
      <c r="H2018" s="821"/>
      <c r="I2018" s="1073"/>
      <c r="N2018" s="2"/>
    </row>
    <row r="2019" spans="2:14" hidden="1" outlineLevel="1">
      <c r="B2019" s="46"/>
      <c r="C2019" s="47"/>
      <c r="D2019" s="48"/>
      <c r="F2019" s="811"/>
      <c r="G2019" s="812"/>
      <c r="H2019" s="821"/>
      <c r="I2019" s="1073"/>
      <c r="N2019" s="2"/>
    </row>
    <row r="2020" spans="2:14" hidden="1" outlineLevel="1">
      <c r="B2020" s="46"/>
      <c r="C2020" s="47"/>
      <c r="D2020" s="48"/>
      <c r="F2020" s="811"/>
      <c r="G2020" s="814"/>
      <c r="H2020" s="876"/>
      <c r="I2020" s="814"/>
      <c r="N2020" s="2"/>
    </row>
    <row r="2021" spans="2:14" hidden="1" outlineLevel="1">
      <c r="B2021" s="46"/>
      <c r="C2021" s="47"/>
      <c r="D2021" s="48"/>
      <c r="F2021" s="811"/>
      <c r="G2021" s="814"/>
      <c r="H2021" s="876"/>
      <c r="I2021" s="814"/>
      <c r="N2021" s="2"/>
    </row>
    <row r="2022" spans="2:14" hidden="1" outlineLevel="1">
      <c r="B2022" s="46"/>
      <c r="C2022" s="47"/>
      <c r="D2022" s="48"/>
      <c r="F2022" s="811"/>
      <c r="G2022" s="814"/>
      <c r="H2022" s="876"/>
      <c r="I2022" s="814"/>
      <c r="N2022" s="2"/>
    </row>
    <row r="2023" spans="2:14" hidden="1" outlineLevel="1">
      <c r="B2023" s="46"/>
      <c r="C2023" s="47"/>
      <c r="D2023" s="48"/>
      <c r="F2023" s="811"/>
      <c r="G2023" s="812"/>
      <c r="H2023" s="821"/>
      <c r="I2023" s="1073"/>
      <c r="N2023" s="2"/>
    </row>
    <row r="2024" spans="2:14" hidden="1" outlineLevel="1">
      <c r="B2024" s="46"/>
      <c r="C2024" s="47"/>
      <c r="D2024" s="48"/>
      <c r="F2024" s="811"/>
      <c r="G2024" s="814"/>
      <c r="H2024" s="876"/>
      <c r="I2024" s="814"/>
      <c r="N2024" s="2"/>
    </row>
    <row r="2025" spans="2:14" hidden="1" outlineLevel="1">
      <c r="B2025" s="46"/>
      <c r="C2025" s="47"/>
      <c r="D2025" s="48"/>
      <c r="F2025" s="811"/>
      <c r="G2025" s="814"/>
      <c r="H2025" s="876"/>
      <c r="I2025" s="814"/>
      <c r="N2025" s="2"/>
    </row>
    <row r="2026" spans="2:14" hidden="1" outlineLevel="1">
      <c r="B2026" s="46"/>
      <c r="C2026" s="47"/>
      <c r="D2026" s="48"/>
      <c r="F2026" s="811"/>
      <c r="G2026" s="812"/>
      <c r="H2026" s="893"/>
      <c r="I2026" s="1073"/>
      <c r="N2026" s="2"/>
    </row>
    <row r="2027" spans="2:14" hidden="1" outlineLevel="1">
      <c r="B2027" s="46"/>
      <c r="C2027" s="47"/>
      <c r="D2027" s="48"/>
      <c r="F2027" s="811"/>
      <c r="G2027" s="812"/>
      <c r="H2027" s="893"/>
      <c r="I2027" s="1073"/>
      <c r="N2027" s="2"/>
    </row>
    <row r="2028" spans="2:14" hidden="1" outlineLevel="1">
      <c r="B2028" s="46"/>
      <c r="C2028" s="47"/>
      <c r="D2028" s="48"/>
      <c r="F2028" s="811"/>
      <c r="G2028" s="812"/>
      <c r="H2028" s="893"/>
      <c r="I2028" s="1073"/>
      <c r="N2028" s="2"/>
    </row>
    <row r="2029" spans="2:14" hidden="1" outlineLevel="1">
      <c r="B2029" s="46"/>
      <c r="C2029" s="47"/>
      <c r="D2029" s="48"/>
      <c r="F2029" s="811"/>
      <c r="G2029" s="812"/>
      <c r="H2029" s="893"/>
      <c r="I2029" s="812"/>
    </row>
    <row r="2030" spans="2:14" hidden="1" outlineLevel="1">
      <c r="B2030" s="50"/>
      <c r="C2030" s="50" t="s">
        <v>195</v>
      </c>
      <c r="D2030" s="48">
        <f>SUM(D2003:D2029)</f>
        <v>130462.05</v>
      </c>
      <c r="E2030" s="18"/>
      <c r="F2030" s="319"/>
      <c r="G2030" s="319" t="s">
        <v>195</v>
      </c>
      <c r="H2030" s="279">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26"/>
      <c r="I2032" s="2"/>
      <c r="M2032" s="2"/>
      <c r="N2032" s="2"/>
    </row>
    <row r="2033" spans="2:14" collapsed="1">
      <c r="E2033" s="13"/>
      <c r="F2033" s="13"/>
    </row>
    <row r="2034" spans="2:14" ht="15.75">
      <c r="B2034" s="2480" t="s">
        <v>6605</v>
      </c>
      <c r="C2034" s="2480"/>
      <c r="D2034" s="2480"/>
      <c r="E2034" s="2480"/>
      <c r="F2034" s="2480"/>
      <c r="G2034" s="2480"/>
      <c r="H2034" s="2480"/>
      <c r="I2034" s="18"/>
    </row>
    <row r="2035" spans="2:14" hidden="1" outlineLevel="1">
      <c r="B2035" s="18"/>
      <c r="C2035" s="18"/>
      <c r="D2035" s="18"/>
      <c r="E2035" s="18"/>
      <c r="F2035" s="18"/>
      <c r="G2035" s="18"/>
      <c r="H2035" s="18"/>
      <c r="I2035" s="18"/>
    </row>
    <row r="2036" spans="2:14" hidden="1" outlineLevel="1">
      <c r="B2036" s="152" t="s">
        <v>115</v>
      </c>
      <c r="C2036" s="152" t="s">
        <v>1330</v>
      </c>
      <c r="D2036" s="355" t="s">
        <v>4</v>
      </c>
      <c r="F2036" s="354" t="s">
        <v>115</v>
      </c>
      <c r="G2036" s="354" t="s">
        <v>1331</v>
      </c>
      <c r="H2036" s="355" t="s">
        <v>4</v>
      </c>
    </row>
    <row r="2037" spans="2:14" ht="30" hidden="1" customHeight="1" outlineLevel="1">
      <c r="B2037" s="864">
        <v>42370</v>
      </c>
      <c r="C2037" s="891" t="s">
        <v>1039</v>
      </c>
      <c r="D2037" s="935">
        <v>100202.05</v>
      </c>
      <c r="F2037" s="811">
        <v>42370</v>
      </c>
      <c r="G2037" s="812" t="s">
        <v>6614</v>
      </c>
      <c r="H2037" s="905">
        <v>1000</v>
      </c>
      <c r="I2037" s="812" t="s">
        <v>3310</v>
      </c>
    </row>
    <row r="2038" spans="2:14" ht="45" hidden="1" outlineLevel="1">
      <c r="B2038" s="1080">
        <v>42387</v>
      </c>
      <c r="C2038" s="223" t="s">
        <v>6649</v>
      </c>
      <c r="D2038" s="175">
        <v>9754</v>
      </c>
      <c r="F2038" s="811">
        <v>42370</v>
      </c>
      <c r="G2038" s="814" t="s">
        <v>6615</v>
      </c>
      <c r="H2038" s="876">
        <v>10000</v>
      </c>
      <c r="I2038" s="814" t="s">
        <v>3287</v>
      </c>
    </row>
    <row r="2039" spans="2:14" ht="45" hidden="1" outlineLevel="1">
      <c r="B2039" s="1080">
        <v>42398</v>
      </c>
      <c r="C2039" s="223" t="s">
        <v>6686</v>
      </c>
      <c r="D2039" s="175">
        <v>90019</v>
      </c>
      <c r="F2039" s="811">
        <v>42373</v>
      </c>
      <c r="G2039" s="1097" t="s">
        <v>6616</v>
      </c>
      <c r="H2039" s="876">
        <v>6000</v>
      </c>
      <c r="I2039" s="814" t="s">
        <v>6518</v>
      </c>
    </row>
    <row r="2040" spans="2:14" ht="45" hidden="1" outlineLevel="1">
      <c r="B2040" s="1080"/>
      <c r="C2040" s="223"/>
      <c r="D2040" s="175"/>
      <c r="F2040" s="811">
        <v>42373</v>
      </c>
      <c r="G2040" s="1097" t="s">
        <v>6617</v>
      </c>
      <c r="H2040" s="876">
        <v>10000</v>
      </c>
      <c r="I2040" s="814" t="s">
        <v>6514</v>
      </c>
    </row>
    <row r="2041" spans="2:14" ht="30" hidden="1" outlineLevel="1">
      <c r="B2041" s="1080"/>
      <c r="C2041" s="223"/>
      <c r="D2041" s="175"/>
      <c r="F2041" s="811">
        <v>42373</v>
      </c>
      <c r="G2041" s="814" t="s">
        <v>6618</v>
      </c>
      <c r="H2041" s="876">
        <v>25000</v>
      </c>
      <c r="I2041" s="814" t="s">
        <v>6515</v>
      </c>
    </row>
    <row r="2042" spans="2:14" ht="30" hidden="1" outlineLevel="1">
      <c r="B2042" s="1080"/>
      <c r="C2042" s="223"/>
      <c r="D2042" s="175"/>
      <c r="F2042" s="811">
        <v>42373</v>
      </c>
      <c r="G2042" s="814" t="s">
        <v>5936</v>
      </c>
      <c r="H2042" s="876">
        <v>8225.42</v>
      </c>
      <c r="I2042" s="814" t="s">
        <v>3875</v>
      </c>
    </row>
    <row r="2043" spans="2:14" ht="30" hidden="1" outlineLevel="1">
      <c r="B2043" s="285"/>
      <c r="C2043" s="223"/>
      <c r="D2043" s="175"/>
      <c r="F2043" s="811">
        <v>42373</v>
      </c>
      <c r="G2043" s="814" t="s">
        <v>6625</v>
      </c>
      <c r="H2043" s="876">
        <v>337</v>
      </c>
      <c r="I2043" s="814" t="s">
        <v>6619</v>
      </c>
    </row>
    <row r="2044" spans="2:14" ht="30" hidden="1" outlineLevel="1">
      <c r="B2044" s="285"/>
      <c r="C2044" s="223"/>
      <c r="D2044" s="672"/>
      <c r="F2044" s="811">
        <v>42373</v>
      </c>
      <c r="G2044" s="814" t="s">
        <v>6624</v>
      </c>
      <c r="H2044" s="876">
        <v>637</v>
      </c>
      <c r="I2044" s="814" t="s">
        <v>5805</v>
      </c>
    </row>
    <row r="2045" spans="2:14" ht="45" hidden="1" outlineLevel="1">
      <c r="B2045" s="285"/>
      <c r="C2045" s="223"/>
      <c r="D2045" s="175"/>
      <c r="F2045" s="811">
        <v>42373</v>
      </c>
      <c r="G2045" s="814" t="s">
        <v>6623</v>
      </c>
      <c r="H2045" s="876">
        <v>15</v>
      </c>
      <c r="I2045" s="814" t="s">
        <v>6620</v>
      </c>
      <c r="L2045" s="2"/>
      <c r="N2045" s="2"/>
    </row>
    <row r="2046" spans="2:14" ht="30" hidden="1" outlineLevel="1">
      <c r="B2046" s="285"/>
      <c r="C2046" s="223"/>
      <c r="D2046" s="175"/>
      <c r="F2046" s="811">
        <v>42373</v>
      </c>
      <c r="G2046" s="814" t="s">
        <v>6622</v>
      </c>
      <c r="H2046" s="876">
        <v>123</v>
      </c>
      <c r="I2046" s="814" t="s">
        <v>6621</v>
      </c>
      <c r="L2046" s="2"/>
      <c r="N2046" s="2"/>
    </row>
    <row r="2047" spans="2:14" ht="30" hidden="1" outlineLevel="1">
      <c r="B2047" s="285"/>
      <c r="C2047" s="223"/>
      <c r="D2047" s="175"/>
      <c r="F2047" s="811">
        <v>42377</v>
      </c>
      <c r="G2047" s="812" t="s">
        <v>6644</v>
      </c>
      <c r="H2047" s="876">
        <v>17023</v>
      </c>
      <c r="I2047" s="814" t="s">
        <v>6646</v>
      </c>
      <c r="L2047" s="2"/>
      <c r="N2047" s="2"/>
    </row>
    <row r="2048" spans="2:14" ht="30" hidden="1" outlineLevel="1">
      <c r="B2048" s="269"/>
      <c r="C2048" s="47"/>
      <c r="D2048" s="48"/>
      <c r="F2048" s="811">
        <v>42381</v>
      </c>
      <c r="G2048" s="814" t="s">
        <v>6645</v>
      </c>
      <c r="H2048" s="876">
        <v>6449</v>
      </c>
      <c r="I2048" s="814" t="s">
        <v>6533</v>
      </c>
    </row>
    <row r="2049" spans="2:14" ht="45" hidden="1" outlineLevel="1">
      <c r="B2049" s="269"/>
      <c r="C2049" s="47"/>
      <c r="D2049" s="48"/>
      <c r="F2049" s="811">
        <v>42383</v>
      </c>
      <c r="G2049" s="812" t="s">
        <v>6647</v>
      </c>
      <c r="H2049" s="820">
        <v>5000</v>
      </c>
      <c r="I2049" s="814" t="s">
        <v>3287</v>
      </c>
      <c r="L2049" s="2"/>
    </row>
    <row r="2050" spans="2:14" ht="45" hidden="1" outlineLevel="1">
      <c r="B2050" s="46"/>
      <c r="C2050" s="47"/>
      <c r="D2050" s="48"/>
      <c r="F2050" s="811">
        <v>42387</v>
      </c>
      <c r="G2050" s="812" t="s">
        <v>6648</v>
      </c>
      <c r="H2050" s="820">
        <v>5000</v>
      </c>
      <c r="I2050" s="814" t="s">
        <v>3287</v>
      </c>
      <c r="L2050" s="2"/>
    </row>
    <row r="2051" spans="2:14" ht="45" hidden="1" outlineLevel="1">
      <c r="B2051" s="46"/>
      <c r="C2051" s="47"/>
      <c r="D2051" s="48"/>
      <c r="F2051" s="811">
        <v>42390</v>
      </c>
      <c r="G2051" s="812" t="s">
        <v>6672</v>
      </c>
      <c r="H2051" s="820">
        <v>5000</v>
      </c>
      <c r="I2051" s="814" t="s">
        <v>3287</v>
      </c>
      <c r="L2051" s="2"/>
      <c r="N2051" s="2"/>
    </row>
    <row r="2052" spans="2:14" ht="45" hidden="1" outlineLevel="1">
      <c r="B2052" s="46"/>
      <c r="C2052" s="47"/>
      <c r="D2052" s="48"/>
      <c r="F2052" s="811">
        <v>42394</v>
      </c>
      <c r="G2052" s="812" t="s">
        <v>6681</v>
      </c>
      <c r="H2052" s="820">
        <v>5000</v>
      </c>
      <c r="I2052" s="814" t="s">
        <v>3287</v>
      </c>
      <c r="N2052" s="2"/>
    </row>
    <row r="2053" spans="2:14" ht="30" hidden="1" outlineLevel="1">
      <c r="B2053" s="46"/>
      <c r="C2053" s="47"/>
      <c r="D2053" s="48"/>
      <c r="F2053" s="811">
        <v>42398</v>
      </c>
      <c r="G2053" s="812" t="s">
        <v>6687</v>
      </c>
      <c r="H2053" s="820">
        <v>6940</v>
      </c>
      <c r="I2053" s="814" t="s">
        <v>6518</v>
      </c>
      <c r="N2053" s="2"/>
    </row>
    <row r="2054" spans="2:14" ht="45" hidden="1" outlineLevel="1">
      <c r="B2054" s="46"/>
      <c r="C2054" s="47"/>
      <c r="D2054" s="48"/>
      <c r="F2054" s="811">
        <v>42398</v>
      </c>
      <c r="G2054" s="812" t="s">
        <v>6688</v>
      </c>
      <c r="H2054" s="820">
        <v>12000</v>
      </c>
      <c r="I2054" s="814" t="s">
        <v>6514</v>
      </c>
      <c r="N2054" s="2"/>
    </row>
    <row r="2055" spans="2:14" ht="30" hidden="1" outlineLevel="1">
      <c r="B2055" s="46"/>
      <c r="C2055" s="47"/>
      <c r="D2055" s="48"/>
      <c r="F2055" s="811">
        <v>42398</v>
      </c>
      <c r="G2055" s="812" t="s">
        <v>6689</v>
      </c>
      <c r="H2055" s="820">
        <v>25736</v>
      </c>
      <c r="I2055" s="814" t="s">
        <v>6515</v>
      </c>
      <c r="N2055" s="2"/>
    </row>
    <row r="2056" spans="2:14" ht="30" hidden="1" outlineLevel="1">
      <c r="B2056" s="46"/>
      <c r="C2056" s="47"/>
      <c r="D2056" s="48"/>
      <c r="F2056" s="811">
        <v>42398</v>
      </c>
      <c r="G2056" s="812" t="s">
        <v>6690</v>
      </c>
      <c r="H2056" s="820">
        <v>235</v>
      </c>
      <c r="I2056" s="814" t="s">
        <v>6619</v>
      </c>
      <c r="N2056" s="2"/>
    </row>
    <row r="2057" spans="2:14" ht="30" hidden="1" outlineLevel="1">
      <c r="B2057" s="46"/>
      <c r="C2057" s="47"/>
      <c r="D2057" s="48"/>
      <c r="F2057" s="811">
        <v>42398</v>
      </c>
      <c r="G2057" s="812" t="s">
        <v>5936</v>
      </c>
      <c r="H2057" s="820">
        <v>12088.56</v>
      </c>
      <c r="I2057" s="814" t="s">
        <v>3875</v>
      </c>
      <c r="N2057" s="2"/>
    </row>
    <row r="2058" spans="2:14" hidden="1" outlineLevel="1">
      <c r="B2058" s="46"/>
      <c r="C2058" s="47"/>
      <c r="D2058" s="48"/>
      <c r="F2058" s="811"/>
      <c r="G2058" s="814"/>
      <c r="H2058" s="876"/>
      <c r="I2058" s="814"/>
      <c r="N2058" s="2"/>
    </row>
    <row r="2059" spans="2:14" hidden="1" outlineLevel="1">
      <c r="B2059" s="46"/>
      <c r="C2059" s="47"/>
      <c r="D2059" s="48"/>
      <c r="F2059" s="811"/>
      <c r="G2059" s="814"/>
      <c r="H2059" s="876"/>
      <c r="I2059" s="814"/>
      <c r="N2059" s="2"/>
    </row>
    <row r="2060" spans="2:14" hidden="1" outlineLevel="1">
      <c r="B2060" s="46"/>
      <c r="C2060" s="47"/>
      <c r="D2060" s="48"/>
      <c r="F2060" s="811"/>
      <c r="G2060" s="812"/>
      <c r="H2060" s="893"/>
      <c r="I2060" s="1073"/>
      <c r="N2060" s="2"/>
    </row>
    <row r="2061" spans="2:14" hidden="1" outlineLevel="1">
      <c r="B2061" s="46"/>
      <c r="C2061" s="47"/>
      <c r="D2061" s="48"/>
      <c r="F2061" s="811"/>
      <c r="G2061" s="812"/>
      <c r="H2061" s="893"/>
      <c r="I2061" s="1073"/>
      <c r="N2061" s="2"/>
    </row>
    <row r="2062" spans="2:14" hidden="1" outlineLevel="1">
      <c r="B2062" s="46"/>
      <c r="C2062" s="47"/>
      <c r="D2062" s="48"/>
      <c r="F2062" s="811"/>
      <c r="G2062" s="812"/>
      <c r="H2062" s="893"/>
      <c r="I2062" s="1073"/>
      <c r="N2062" s="2"/>
    </row>
    <row r="2063" spans="2:14" hidden="1" outlineLevel="1">
      <c r="B2063" s="46"/>
      <c r="C2063" s="47"/>
      <c r="D2063" s="48"/>
      <c r="F2063" s="811"/>
      <c r="G2063" s="812"/>
      <c r="H2063" s="893"/>
      <c r="I2063" s="812"/>
    </row>
    <row r="2064" spans="2:14" hidden="1" outlineLevel="1">
      <c r="B2064" s="50"/>
      <c r="C2064" s="50" t="s">
        <v>195</v>
      </c>
      <c r="D2064" s="48">
        <f>SUM(D2037:D2063)</f>
        <v>199975.05</v>
      </c>
      <c r="E2064" s="18"/>
      <c r="F2064" s="319"/>
      <c r="G2064" s="319" t="s">
        <v>195</v>
      </c>
      <c r="H2064" s="279">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26"/>
      <c r="I2066" s="2"/>
      <c r="M2066" s="2"/>
      <c r="N2066" s="2"/>
    </row>
    <row r="2067" spans="2:14" collapsed="1">
      <c r="E2067" s="13"/>
      <c r="F2067" s="13"/>
      <c r="H2067" s="13"/>
    </row>
    <row r="2068" spans="2:14" ht="15.75">
      <c r="B2068" s="2480" t="s">
        <v>6698</v>
      </c>
      <c r="C2068" s="2480"/>
      <c r="D2068" s="2480"/>
      <c r="E2068" s="2480"/>
      <c r="F2068" s="2480"/>
      <c r="G2068" s="2480"/>
      <c r="H2068" s="2480"/>
      <c r="I2068" s="18"/>
    </row>
    <row r="2069" spans="2:14" hidden="1" outlineLevel="1">
      <c r="B2069" s="18"/>
      <c r="C2069" s="18"/>
      <c r="D2069" s="18"/>
      <c r="E2069" s="18"/>
      <c r="F2069" s="18"/>
      <c r="G2069" s="18"/>
      <c r="H2069" s="18"/>
      <c r="I2069" s="18"/>
    </row>
    <row r="2070" spans="2:14" hidden="1" outlineLevel="1">
      <c r="B2070" s="152" t="s">
        <v>115</v>
      </c>
      <c r="C2070" s="152" t="s">
        <v>1330</v>
      </c>
      <c r="D2070" s="355" t="s">
        <v>4</v>
      </c>
      <c r="F2070" s="354" t="s">
        <v>115</v>
      </c>
      <c r="G2070" s="354" t="s">
        <v>1331</v>
      </c>
      <c r="H2070" s="355" t="s">
        <v>4</v>
      </c>
    </row>
    <row r="2071" spans="2:14" ht="30" hidden="1" customHeight="1" outlineLevel="1">
      <c r="B2071" s="864">
        <v>42401</v>
      </c>
      <c r="C2071" s="891" t="s">
        <v>1039</v>
      </c>
      <c r="D2071" s="935">
        <v>38166.07</v>
      </c>
      <c r="F2071" s="811">
        <v>42401</v>
      </c>
      <c r="G2071" s="812" t="s">
        <v>6707</v>
      </c>
      <c r="H2071" s="905">
        <v>1000</v>
      </c>
      <c r="I2071" s="812" t="s">
        <v>3310</v>
      </c>
    </row>
    <row r="2072" spans="2:14" ht="45" hidden="1" outlineLevel="1">
      <c r="B2072" s="1080">
        <v>42429</v>
      </c>
      <c r="C2072" s="223" t="s">
        <v>6741</v>
      </c>
      <c r="D2072" s="175">
        <v>83389</v>
      </c>
      <c r="F2072" s="811">
        <v>42402</v>
      </c>
      <c r="G2072" s="812" t="s">
        <v>6708</v>
      </c>
      <c r="H2072" s="905">
        <v>599</v>
      </c>
      <c r="I2072" s="812" t="s">
        <v>5805</v>
      </c>
    </row>
    <row r="2073" spans="2:14" ht="45" hidden="1" outlineLevel="1">
      <c r="B2073" s="1080"/>
      <c r="C2073" s="223"/>
      <c r="D2073" s="175"/>
      <c r="F2073" s="811">
        <v>42402</v>
      </c>
      <c r="G2073" s="1097" t="s">
        <v>6711</v>
      </c>
      <c r="H2073" s="876">
        <v>5000</v>
      </c>
      <c r="I2073" s="814" t="s">
        <v>3287</v>
      </c>
    </row>
    <row r="2074" spans="2:14" ht="45" hidden="1" outlineLevel="1">
      <c r="B2074" s="1080"/>
      <c r="C2074" s="223"/>
      <c r="D2074" s="175"/>
      <c r="F2074" s="811">
        <v>42408</v>
      </c>
      <c r="G2074" s="812" t="s">
        <v>6713</v>
      </c>
      <c r="H2074" s="893">
        <v>5000</v>
      </c>
      <c r="I2074" s="814" t="s">
        <v>3287</v>
      </c>
    </row>
    <row r="2075" spans="2:14" ht="30" hidden="1" outlineLevel="1">
      <c r="B2075" s="1080"/>
      <c r="C2075" s="223"/>
      <c r="D2075" s="175"/>
      <c r="F2075" s="811">
        <v>42410</v>
      </c>
      <c r="G2075" s="812" t="s">
        <v>6725</v>
      </c>
      <c r="H2075" s="893">
        <v>6449</v>
      </c>
      <c r="I2075" s="814" t="s">
        <v>6533</v>
      </c>
    </row>
    <row r="2076" spans="2:14" ht="45" hidden="1" outlineLevel="1">
      <c r="B2076" s="1080"/>
      <c r="C2076" s="223"/>
      <c r="D2076" s="175"/>
      <c r="F2076" s="811">
        <v>42415</v>
      </c>
      <c r="G2076" s="814" t="s">
        <v>6726</v>
      </c>
      <c r="H2076" s="876">
        <v>5000</v>
      </c>
      <c r="I2076" s="814" t="s">
        <v>3287</v>
      </c>
    </row>
    <row r="2077" spans="2:14" ht="45" hidden="1" outlineLevel="1">
      <c r="B2077" s="285"/>
      <c r="C2077" s="223"/>
      <c r="D2077" s="175"/>
      <c r="F2077" s="811">
        <v>42422</v>
      </c>
      <c r="G2077" s="814" t="s">
        <v>6728</v>
      </c>
      <c r="H2077" s="876">
        <v>5000</v>
      </c>
      <c r="I2077" s="814" t="s">
        <v>3287</v>
      </c>
    </row>
    <row r="2078" spans="2:14" ht="45" hidden="1" outlineLevel="1">
      <c r="B2078" s="285"/>
      <c r="C2078" s="223"/>
      <c r="D2078" s="672"/>
      <c r="F2078" s="811">
        <v>42426</v>
      </c>
      <c r="G2078" s="814" t="s">
        <v>6740</v>
      </c>
      <c r="H2078" s="876">
        <v>2000</v>
      </c>
      <c r="I2078" s="814" t="s">
        <v>3287</v>
      </c>
    </row>
    <row r="2079" spans="2:14" ht="30" hidden="1" outlineLevel="1">
      <c r="B2079" s="285"/>
      <c r="C2079" s="223"/>
      <c r="D2079" s="175"/>
      <c r="F2079" s="832">
        <v>42429</v>
      </c>
      <c r="G2079" s="938" t="s">
        <v>5936</v>
      </c>
      <c r="H2079" s="867">
        <v>18099.48</v>
      </c>
      <c r="I2079" s="938" t="s">
        <v>3875</v>
      </c>
      <c r="L2079" s="2"/>
      <c r="N2079" s="2"/>
    </row>
    <row r="2080" spans="2:14" ht="30" hidden="1" outlineLevel="1">
      <c r="B2080" s="285"/>
      <c r="C2080" s="223"/>
      <c r="D2080" s="175"/>
      <c r="F2080" s="832">
        <v>42429</v>
      </c>
      <c r="G2080" s="938" t="s">
        <v>6742</v>
      </c>
      <c r="H2080" s="867">
        <v>25535</v>
      </c>
      <c r="I2080" s="938" t="s">
        <v>6515</v>
      </c>
      <c r="L2080" s="2"/>
      <c r="N2080" s="2"/>
    </row>
    <row r="2081" spans="2:14" ht="30" hidden="1" outlineLevel="1">
      <c r="B2081" s="285"/>
      <c r="C2081" s="223"/>
      <c r="D2081" s="175"/>
      <c r="F2081" s="984">
        <v>42429</v>
      </c>
      <c r="G2081" s="812" t="s">
        <v>6743</v>
      </c>
      <c r="H2081" s="905">
        <v>6000</v>
      </c>
      <c r="I2081" s="812" t="s">
        <v>6518</v>
      </c>
      <c r="L2081" s="2"/>
      <c r="N2081" s="2"/>
    </row>
    <row r="2082" spans="2:14" ht="45" hidden="1" outlineLevel="1">
      <c r="B2082" s="269"/>
      <c r="C2082" s="47"/>
      <c r="D2082" s="48"/>
      <c r="F2082" s="984">
        <v>42429</v>
      </c>
      <c r="G2082" s="812" t="s">
        <v>6744</v>
      </c>
      <c r="H2082" s="905">
        <v>12000</v>
      </c>
      <c r="I2082" s="812" t="s">
        <v>6514</v>
      </c>
    </row>
    <row r="2083" spans="2:14" hidden="1" outlineLevel="1">
      <c r="B2083" s="46"/>
      <c r="C2083" s="47"/>
      <c r="D2083" s="48"/>
      <c r="F2083" s="811"/>
      <c r="G2083" s="812"/>
      <c r="H2083" s="893"/>
      <c r="I2083" s="1073"/>
      <c r="N2083" s="2"/>
    </row>
    <row r="2084" spans="2:14" hidden="1" outlineLevel="1">
      <c r="B2084" s="46"/>
      <c r="C2084" s="47"/>
      <c r="D2084" s="48"/>
      <c r="F2084" s="811"/>
      <c r="G2084" s="812"/>
      <c r="H2084" s="893"/>
      <c r="I2084" s="812"/>
    </row>
    <row r="2085" spans="2:14" hidden="1" outlineLevel="1">
      <c r="B2085" s="50"/>
      <c r="C2085" s="50" t="s">
        <v>195</v>
      </c>
      <c r="D2085" s="48">
        <f>SUM(D2071:D2084)</f>
        <v>121555.07</v>
      </c>
      <c r="E2085" s="18"/>
      <c r="F2085" s="319"/>
      <c r="G2085" s="319" t="s">
        <v>195</v>
      </c>
      <c r="H2085" s="279">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26"/>
      <c r="I2087" s="2"/>
      <c r="M2087" s="2"/>
      <c r="N2087" s="2"/>
    </row>
    <row r="2088" spans="2:14" collapsed="1">
      <c r="E2088" s="13"/>
      <c r="F2088" s="13"/>
      <c r="H2088" s="13"/>
    </row>
    <row r="2089" spans="2:14" ht="15.75">
      <c r="B2089" s="2480" t="s">
        <v>6747</v>
      </c>
      <c r="C2089" s="2480"/>
      <c r="D2089" s="2480"/>
      <c r="E2089" s="2480"/>
      <c r="F2089" s="2480"/>
      <c r="G2089" s="2480"/>
      <c r="H2089" s="2480"/>
      <c r="I2089" s="18"/>
    </row>
    <row r="2090" spans="2:14" hidden="1" outlineLevel="1">
      <c r="B2090" s="18"/>
      <c r="C2090" s="18"/>
      <c r="D2090" s="18"/>
      <c r="E2090" s="18"/>
      <c r="F2090" s="18"/>
      <c r="G2090" s="18"/>
      <c r="H2090" s="18"/>
      <c r="I2090" s="18"/>
    </row>
    <row r="2091" spans="2:14" hidden="1" outlineLevel="1">
      <c r="B2091" s="152" t="s">
        <v>115</v>
      </c>
      <c r="C2091" s="152" t="s">
        <v>1330</v>
      </c>
      <c r="D2091" s="355" t="s">
        <v>4</v>
      </c>
      <c r="F2091" s="354" t="s">
        <v>115</v>
      </c>
      <c r="G2091" s="354" t="s">
        <v>1331</v>
      </c>
      <c r="H2091" s="355" t="s">
        <v>4</v>
      </c>
    </row>
    <row r="2092" spans="2:14" ht="30" hidden="1" customHeight="1" outlineLevel="1">
      <c r="B2092" s="864">
        <v>42430</v>
      </c>
      <c r="C2092" s="891" t="s">
        <v>1039</v>
      </c>
      <c r="D2092" s="935">
        <f>D2087</f>
        <v>29872.590000000011</v>
      </c>
      <c r="F2092" s="811">
        <v>42430</v>
      </c>
      <c r="G2092" s="812" t="s">
        <v>6757</v>
      </c>
      <c r="H2092" s="905">
        <v>1000</v>
      </c>
      <c r="I2092" s="812" t="s">
        <v>3310</v>
      </c>
    </row>
    <row r="2093" spans="2:14" ht="45" hidden="1" outlineLevel="1">
      <c r="B2093" s="790">
        <v>42440</v>
      </c>
      <c r="C2093" s="223" t="s">
        <v>6783</v>
      </c>
      <c r="D2093" s="175">
        <v>3000</v>
      </c>
      <c r="F2093" s="811">
        <v>42430</v>
      </c>
      <c r="G2093" s="812" t="s">
        <v>6756</v>
      </c>
      <c r="H2093" s="905">
        <v>5000</v>
      </c>
      <c r="I2093" s="814" t="s">
        <v>3287</v>
      </c>
    </row>
    <row r="2094" spans="2:14" ht="45" hidden="1" outlineLevel="1">
      <c r="B2094" s="608">
        <v>42440</v>
      </c>
      <c r="C2094" s="223" t="s">
        <v>6784</v>
      </c>
      <c r="D2094" s="283">
        <v>10000</v>
      </c>
      <c r="F2094" s="811">
        <v>42436</v>
      </c>
      <c r="G2094" s="1097" t="s">
        <v>6768</v>
      </c>
      <c r="H2094" s="905">
        <v>5000</v>
      </c>
      <c r="I2094" s="814" t="s">
        <v>3287</v>
      </c>
    </row>
    <row r="2095" spans="2:14" ht="30" hidden="1" outlineLevel="1">
      <c r="B2095" s="1013">
        <v>42440</v>
      </c>
      <c r="C2095" s="223" t="s">
        <v>6785</v>
      </c>
      <c r="D2095" s="175">
        <v>1983</v>
      </c>
      <c r="F2095" s="811">
        <v>42439</v>
      </c>
      <c r="G2095" s="812" t="s">
        <v>6769</v>
      </c>
      <c r="H2095" s="893">
        <v>6449</v>
      </c>
      <c r="I2095" s="814" t="s">
        <v>6770</v>
      </c>
    </row>
    <row r="2096" spans="2:14" ht="45" hidden="1" outlineLevel="1">
      <c r="B2096" s="1013">
        <v>42459</v>
      </c>
      <c r="C2096" s="223" t="s">
        <v>6906</v>
      </c>
      <c r="D2096" s="175">
        <v>83693</v>
      </c>
      <c r="F2096" s="811">
        <v>42440</v>
      </c>
      <c r="G2096" s="1097" t="s">
        <v>6806</v>
      </c>
      <c r="H2096" s="905">
        <v>3000</v>
      </c>
      <c r="I2096" s="814" t="s">
        <v>3287</v>
      </c>
    </row>
    <row r="2097" spans="2:14" ht="30" hidden="1" outlineLevel="1">
      <c r="B2097" s="1013">
        <v>42460</v>
      </c>
      <c r="C2097" s="223" t="s">
        <v>6908</v>
      </c>
      <c r="D2097" s="175">
        <v>816</v>
      </c>
      <c r="F2097" s="984">
        <v>42440</v>
      </c>
      <c r="G2097" s="812" t="s">
        <v>6786</v>
      </c>
      <c r="H2097" s="905">
        <v>37</v>
      </c>
      <c r="I2097" s="812" t="s">
        <v>6789</v>
      </c>
    </row>
    <row r="2098" spans="2:14" ht="30" hidden="1" outlineLevel="1">
      <c r="B2098" s="285"/>
      <c r="C2098" s="223"/>
      <c r="D2098" s="175"/>
      <c r="F2098" s="984">
        <v>42440</v>
      </c>
      <c r="G2098" s="812" t="s">
        <v>6787</v>
      </c>
      <c r="H2098" s="905">
        <v>91</v>
      </c>
      <c r="I2098" s="812" t="s">
        <v>6790</v>
      </c>
    </row>
    <row r="2099" spans="2:14" ht="30" hidden="1" outlineLevel="1">
      <c r="B2099" s="285"/>
      <c r="C2099" s="223"/>
      <c r="D2099" s="672"/>
      <c r="F2099" s="984">
        <v>42440</v>
      </c>
      <c r="G2099" s="812" t="s">
        <v>6788</v>
      </c>
      <c r="H2099" s="905">
        <v>3</v>
      </c>
      <c r="I2099" s="812" t="s">
        <v>6791</v>
      </c>
    </row>
    <row r="2100" spans="2:14" ht="30" hidden="1" outlineLevel="1">
      <c r="B2100" s="285"/>
      <c r="C2100" s="223"/>
      <c r="D2100" s="175"/>
      <c r="F2100" s="984">
        <v>42443</v>
      </c>
      <c r="G2100" s="812" t="s">
        <v>6879</v>
      </c>
      <c r="H2100" s="905">
        <v>10000</v>
      </c>
      <c r="I2100" s="812" t="s">
        <v>6880</v>
      </c>
      <c r="L2100" s="2"/>
      <c r="N2100" s="2"/>
    </row>
    <row r="2101" spans="2:14" ht="45" hidden="1" outlineLevel="1">
      <c r="B2101" s="285"/>
      <c r="C2101" s="223"/>
      <c r="D2101" s="175"/>
      <c r="F2101" s="811">
        <v>42443</v>
      </c>
      <c r="G2101" s="1097" t="s">
        <v>6882</v>
      </c>
      <c r="H2101" s="905">
        <v>3000</v>
      </c>
      <c r="I2101" s="814" t="s">
        <v>3287</v>
      </c>
      <c r="L2101" s="2"/>
      <c r="N2101" s="2"/>
    </row>
    <row r="2102" spans="2:14" ht="45" hidden="1" outlineLevel="1">
      <c r="B2102" s="285"/>
      <c r="C2102" s="223"/>
      <c r="D2102" s="175"/>
      <c r="F2102" s="811">
        <v>42448</v>
      </c>
      <c r="G2102" s="1097" t="s">
        <v>6889</v>
      </c>
      <c r="H2102" s="905">
        <v>2500</v>
      </c>
      <c r="I2102" s="814" t="s">
        <v>3287</v>
      </c>
      <c r="L2102" s="2"/>
      <c r="N2102" s="2"/>
    </row>
    <row r="2103" spans="2:14" ht="45" hidden="1" outlineLevel="1">
      <c r="B2103" s="269"/>
      <c r="C2103" s="47"/>
      <c r="D2103" s="48"/>
      <c r="F2103" s="811">
        <v>42454</v>
      </c>
      <c r="G2103" s="1097" t="s">
        <v>6905</v>
      </c>
      <c r="H2103" s="905">
        <v>2000</v>
      </c>
      <c r="I2103" s="814" t="s">
        <v>3287</v>
      </c>
    </row>
    <row r="2104" spans="2:14" ht="45" hidden="1" outlineLevel="1">
      <c r="B2104" s="269"/>
      <c r="C2104" s="47"/>
      <c r="D2104" s="48"/>
      <c r="F2104" s="811">
        <v>42460</v>
      </c>
      <c r="G2104" s="1097" t="s">
        <v>6907</v>
      </c>
      <c r="H2104" s="905">
        <v>4000</v>
      </c>
      <c r="I2104" s="814" t="s">
        <v>3287</v>
      </c>
      <c r="L2104" s="2"/>
    </row>
    <row r="2105" spans="2:14" hidden="1" outlineLevel="1">
      <c r="B2105" s="46"/>
      <c r="C2105" s="47"/>
      <c r="D2105" s="48"/>
      <c r="F2105" s="811"/>
      <c r="G2105" s="812"/>
      <c r="H2105" s="893"/>
      <c r="I2105" s="1073"/>
      <c r="N2105" s="2"/>
    </row>
    <row r="2106" spans="2:14" hidden="1" outlineLevel="1">
      <c r="B2106" s="46"/>
      <c r="C2106" s="47"/>
      <c r="D2106" s="48"/>
      <c r="F2106" s="811"/>
      <c r="G2106" s="812"/>
      <c r="H2106" s="893"/>
      <c r="I2106" s="812"/>
    </row>
    <row r="2107" spans="2:14" hidden="1" outlineLevel="1">
      <c r="B2107" s="50"/>
      <c r="C2107" s="50" t="s">
        <v>195</v>
      </c>
      <c r="D2107" s="48">
        <f>SUM(D2092:D2106)</f>
        <v>129364.59000000001</v>
      </c>
      <c r="E2107" s="18"/>
      <c r="F2107" s="319"/>
      <c r="G2107" s="319" t="s">
        <v>195</v>
      </c>
      <c r="H2107" s="279">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26"/>
      <c r="I2109" s="2"/>
      <c r="M2109" s="2"/>
      <c r="N2109" s="2"/>
    </row>
    <row r="2110" spans="2:14" collapsed="1">
      <c r="E2110" s="13"/>
      <c r="F2110" s="13"/>
      <c r="H2110" s="13"/>
    </row>
    <row r="2111" spans="2:14" ht="15.75">
      <c r="B2111" s="2480" t="s">
        <v>6909</v>
      </c>
      <c r="C2111" s="2480"/>
      <c r="D2111" s="2480"/>
      <c r="E2111" s="2480"/>
      <c r="F2111" s="2480"/>
      <c r="G2111" s="2480"/>
      <c r="H2111" s="2480"/>
      <c r="I2111" s="18"/>
    </row>
    <row r="2112" spans="2:14" hidden="1" outlineLevel="1">
      <c r="B2112" s="18"/>
      <c r="C2112" s="18"/>
      <c r="D2112" s="18"/>
      <c r="E2112" s="18"/>
      <c r="F2112" s="18"/>
      <c r="G2112" s="18"/>
      <c r="H2112" s="18"/>
      <c r="I2112" s="18"/>
    </row>
    <row r="2113" spans="2:14" hidden="1" outlineLevel="1">
      <c r="B2113" s="152" t="s">
        <v>115</v>
      </c>
      <c r="C2113" s="152" t="s">
        <v>1330</v>
      </c>
      <c r="D2113" s="355" t="s">
        <v>4</v>
      </c>
      <c r="F2113" s="354" t="s">
        <v>115</v>
      </c>
      <c r="G2113" s="354" t="s">
        <v>1331</v>
      </c>
      <c r="H2113" s="355" t="s">
        <v>4</v>
      </c>
    </row>
    <row r="2114" spans="2:14" ht="30" hidden="1" customHeight="1" outlineLevel="1">
      <c r="B2114" s="864">
        <v>42461</v>
      </c>
      <c r="C2114" s="891" t="s">
        <v>1039</v>
      </c>
      <c r="D2114" s="935">
        <f>D2109</f>
        <v>87284.590000000011</v>
      </c>
      <c r="F2114" s="811">
        <v>42462</v>
      </c>
      <c r="G2114" s="812" t="s">
        <v>6910</v>
      </c>
      <c r="H2114" s="905">
        <v>1000</v>
      </c>
      <c r="I2114" s="812" t="s">
        <v>3310</v>
      </c>
    </row>
    <row r="2115" spans="2:14" ht="45" hidden="1" outlineLevel="1">
      <c r="B2115" s="608">
        <v>42475</v>
      </c>
      <c r="C2115" s="223" t="s">
        <v>6952</v>
      </c>
      <c r="D2115" s="283">
        <v>11342</v>
      </c>
      <c r="F2115" s="811">
        <v>42462</v>
      </c>
      <c r="G2115" s="812" t="s">
        <v>6911</v>
      </c>
      <c r="H2115" s="905">
        <v>2000</v>
      </c>
      <c r="I2115" s="814" t="s">
        <v>3287</v>
      </c>
    </row>
    <row r="2116" spans="2:14" ht="45" hidden="1" outlineLevel="1">
      <c r="B2116" s="608">
        <v>42485</v>
      </c>
      <c r="C2116" s="223" t="s">
        <v>6969</v>
      </c>
      <c r="D2116" s="283">
        <v>20000</v>
      </c>
      <c r="F2116" s="811">
        <v>42464</v>
      </c>
      <c r="G2116" s="1097" t="s">
        <v>5936</v>
      </c>
      <c r="H2116" s="876">
        <v>20250.86</v>
      </c>
      <c r="I2116" s="814" t="s">
        <v>3875</v>
      </c>
    </row>
    <row r="2117" spans="2:14" ht="45" hidden="1" outlineLevel="1">
      <c r="B2117" s="608">
        <v>42489</v>
      </c>
      <c r="C2117" s="223" t="s">
        <v>6985</v>
      </c>
      <c r="D2117" s="175">
        <v>95961</v>
      </c>
      <c r="F2117" s="811">
        <v>42464</v>
      </c>
      <c r="G2117" s="814" t="s">
        <v>5060</v>
      </c>
      <c r="H2117" s="876">
        <v>705.44</v>
      </c>
      <c r="I2117" s="814" t="s">
        <v>3875</v>
      </c>
    </row>
    <row r="2118" spans="2:14" ht="30" hidden="1" outlineLevel="1">
      <c r="B2118" s="1013"/>
      <c r="C2118" s="223"/>
      <c r="D2118" s="175"/>
      <c r="F2118" s="811">
        <v>42464</v>
      </c>
      <c r="G2118" s="814" t="s">
        <v>6931</v>
      </c>
      <c r="H2118" s="876">
        <v>20000</v>
      </c>
      <c r="I2118" s="814" t="s">
        <v>6515</v>
      </c>
    </row>
    <row r="2119" spans="2:14" ht="30" hidden="1" outlineLevel="1">
      <c r="B2119" s="1013"/>
      <c r="C2119" s="223"/>
      <c r="D2119" s="175"/>
      <c r="F2119" s="811">
        <v>42464</v>
      </c>
      <c r="G2119" s="814" t="s">
        <v>6932</v>
      </c>
      <c r="H2119" s="876">
        <v>9537</v>
      </c>
      <c r="I2119" s="814" t="s">
        <v>6518</v>
      </c>
    </row>
    <row r="2120" spans="2:14" ht="45" hidden="1" outlineLevel="1">
      <c r="B2120" s="285"/>
      <c r="C2120" s="223"/>
      <c r="D2120" s="175"/>
      <c r="F2120" s="811">
        <v>42464</v>
      </c>
      <c r="G2120" s="814" t="s">
        <v>6933</v>
      </c>
      <c r="H2120" s="876">
        <v>10000</v>
      </c>
      <c r="I2120" s="814" t="s">
        <v>6514</v>
      </c>
    </row>
    <row r="2121" spans="2:14" ht="45" hidden="1" outlineLevel="1">
      <c r="B2121" s="285"/>
      <c r="C2121" s="223"/>
      <c r="D2121" s="672"/>
      <c r="F2121" s="811">
        <v>42467</v>
      </c>
      <c r="G2121" s="812" t="s">
        <v>6941</v>
      </c>
      <c r="H2121" s="905">
        <v>7000</v>
      </c>
      <c r="I2121" s="812" t="s">
        <v>3287</v>
      </c>
    </row>
    <row r="2122" spans="2:14" ht="45" hidden="1" outlineLevel="1">
      <c r="B2122" s="285"/>
      <c r="C2122" s="223"/>
      <c r="D2122" s="175"/>
      <c r="F2122" s="811">
        <v>42471</v>
      </c>
      <c r="G2122" s="812" t="s">
        <v>6949</v>
      </c>
      <c r="H2122" s="905">
        <v>2000</v>
      </c>
      <c r="I2122" s="812" t="s">
        <v>3287</v>
      </c>
      <c r="L2122" s="2"/>
      <c r="N2122" s="2"/>
    </row>
    <row r="2123" spans="2:14" ht="45" hidden="1" outlineLevel="1">
      <c r="B2123" s="285"/>
      <c r="C2123" s="223"/>
      <c r="D2123" s="175"/>
      <c r="F2123" s="811">
        <v>42473</v>
      </c>
      <c r="G2123" s="1097" t="s">
        <v>6948</v>
      </c>
      <c r="H2123" s="905">
        <v>2000</v>
      </c>
      <c r="I2123" s="812" t="s">
        <v>3287</v>
      </c>
      <c r="L2123" s="2"/>
      <c r="N2123" s="2"/>
    </row>
    <row r="2124" spans="2:14" ht="30" hidden="1" outlineLevel="1">
      <c r="B2124" s="285"/>
      <c r="C2124" s="223"/>
      <c r="D2124" s="175"/>
      <c r="F2124" s="811">
        <v>42475</v>
      </c>
      <c r="G2124" s="1097" t="s">
        <v>6950</v>
      </c>
      <c r="H2124" s="905">
        <v>6449</v>
      </c>
      <c r="I2124" s="814" t="s">
        <v>6770</v>
      </c>
      <c r="L2124" s="2"/>
      <c r="N2124" s="2"/>
    </row>
    <row r="2125" spans="2:14" ht="45" hidden="1" outlineLevel="1">
      <c r="B2125" s="269"/>
      <c r="C2125" s="47"/>
      <c r="D2125" s="48"/>
      <c r="F2125" s="811">
        <v>42475</v>
      </c>
      <c r="G2125" s="1097" t="s">
        <v>6951</v>
      </c>
      <c r="H2125" s="905">
        <v>3000</v>
      </c>
      <c r="I2125" s="812" t="s">
        <v>3287</v>
      </c>
    </row>
    <row r="2126" spans="2:14" ht="45" hidden="1" outlineLevel="1">
      <c r="B2126" s="269"/>
      <c r="C2126" s="47"/>
      <c r="D2126" s="48"/>
      <c r="F2126" s="811">
        <v>42475</v>
      </c>
      <c r="G2126" s="1097" t="s">
        <v>6953</v>
      </c>
      <c r="H2126" s="905">
        <v>6000</v>
      </c>
      <c r="I2126" s="812" t="s">
        <v>3287</v>
      </c>
      <c r="L2126" s="2"/>
    </row>
    <row r="2127" spans="2:14" ht="45" hidden="1" outlineLevel="1">
      <c r="B2127" s="46"/>
      <c r="C2127" s="47"/>
      <c r="D2127" s="48"/>
      <c r="F2127" s="811">
        <v>42476</v>
      </c>
      <c r="G2127" s="812" t="s">
        <v>6954</v>
      </c>
      <c r="H2127" s="820">
        <v>1500</v>
      </c>
      <c r="I2127" s="812" t="s">
        <v>3287</v>
      </c>
      <c r="L2127" s="2"/>
    </row>
    <row r="2128" spans="2:14" ht="45" hidden="1" outlineLevel="1">
      <c r="B2128" s="46"/>
      <c r="C2128" s="47"/>
      <c r="D2128" s="48"/>
      <c r="F2128" s="811">
        <v>42476</v>
      </c>
      <c r="G2128" s="812" t="s">
        <v>6955</v>
      </c>
      <c r="H2128" s="820">
        <v>500</v>
      </c>
      <c r="I2128" s="812" t="s">
        <v>3287</v>
      </c>
      <c r="L2128" s="2"/>
      <c r="N2128" s="2"/>
    </row>
    <row r="2129" spans="2:14" ht="45" hidden="1" outlineLevel="1">
      <c r="B2129" s="46"/>
      <c r="C2129" s="47"/>
      <c r="D2129" s="48"/>
      <c r="F2129" s="811">
        <v>42478</v>
      </c>
      <c r="G2129" s="812" t="s">
        <v>6956</v>
      </c>
      <c r="H2129" s="820">
        <v>1000</v>
      </c>
      <c r="I2129" s="812" t="s">
        <v>3287</v>
      </c>
      <c r="N2129" s="2"/>
    </row>
    <row r="2130" spans="2:14" ht="45" hidden="1" outlineLevel="1">
      <c r="B2130" s="46"/>
      <c r="C2130" s="47"/>
      <c r="D2130" s="48"/>
      <c r="F2130" s="811">
        <v>42479</v>
      </c>
      <c r="G2130" s="812" t="s">
        <v>6962</v>
      </c>
      <c r="H2130" s="893">
        <v>1600</v>
      </c>
      <c r="I2130" s="812" t="s">
        <v>3287</v>
      </c>
      <c r="N2130" s="2"/>
    </row>
    <row r="2131" spans="2:14" ht="45" hidden="1" outlineLevel="1">
      <c r="B2131" s="46"/>
      <c r="C2131" s="47"/>
      <c r="D2131" s="48"/>
      <c r="F2131" s="811">
        <v>42481</v>
      </c>
      <c r="G2131" s="812" t="s">
        <v>6967</v>
      </c>
      <c r="H2131" s="893">
        <v>1000</v>
      </c>
      <c r="I2131" s="812" t="s">
        <v>3287</v>
      </c>
      <c r="N2131" s="2"/>
    </row>
    <row r="2132" spans="2:14" ht="45" hidden="1" outlineLevel="1">
      <c r="B2132" s="46"/>
      <c r="C2132" s="47"/>
      <c r="D2132" s="48"/>
      <c r="F2132" s="811">
        <v>42485</v>
      </c>
      <c r="G2132" s="812" t="s">
        <v>6968</v>
      </c>
      <c r="H2132" s="893">
        <v>2000</v>
      </c>
      <c r="I2132" s="812" t="s">
        <v>3287</v>
      </c>
      <c r="N2132" s="2"/>
    </row>
    <row r="2133" spans="2:14" ht="30" hidden="1" outlineLevel="1">
      <c r="B2133" s="46"/>
      <c r="C2133" s="47"/>
      <c r="D2133" s="48"/>
      <c r="F2133" s="811">
        <v>42485</v>
      </c>
      <c r="G2133" s="812" t="s">
        <v>5936</v>
      </c>
      <c r="H2133" s="893">
        <v>8505.0300000000007</v>
      </c>
      <c r="I2133" s="814" t="s">
        <v>3875</v>
      </c>
      <c r="N2133" s="2"/>
    </row>
    <row r="2134" spans="2:14" ht="30" hidden="1" outlineLevel="1">
      <c r="B2134" s="46"/>
      <c r="C2134" s="47"/>
      <c r="D2134" s="48"/>
      <c r="F2134" s="811">
        <v>42485</v>
      </c>
      <c r="G2134" s="812" t="s">
        <v>5060</v>
      </c>
      <c r="H2134" s="893">
        <v>2412</v>
      </c>
      <c r="I2134" s="814" t="s">
        <v>3875</v>
      </c>
      <c r="N2134" s="2"/>
    </row>
    <row r="2135" spans="2:14" ht="45" hidden="1" outlineLevel="1">
      <c r="B2135" s="46"/>
      <c r="C2135" s="47"/>
      <c r="D2135" s="48"/>
      <c r="F2135" s="811">
        <v>42486</v>
      </c>
      <c r="G2135" s="812" t="s">
        <v>6984</v>
      </c>
      <c r="H2135" s="893">
        <v>2000</v>
      </c>
      <c r="I2135" s="812" t="s">
        <v>3287</v>
      </c>
      <c r="N2135" s="2"/>
    </row>
    <row r="2136" spans="2:14" ht="45" hidden="1" outlineLevel="1">
      <c r="B2136" s="46"/>
      <c r="C2136" s="47"/>
      <c r="D2136" s="48"/>
      <c r="F2136" s="811">
        <v>42490</v>
      </c>
      <c r="G2136" s="814" t="s">
        <v>6986</v>
      </c>
      <c r="H2136" s="876">
        <v>10000</v>
      </c>
      <c r="I2136" s="812" t="s">
        <v>3287</v>
      </c>
      <c r="N2136" s="2"/>
    </row>
    <row r="2137" spans="2:14" ht="45" hidden="1" outlineLevel="1">
      <c r="B2137" s="46"/>
      <c r="C2137" s="47"/>
      <c r="D2137" s="48"/>
      <c r="F2137" s="811">
        <v>42490</v>
      </c>
      <c r="G2137" s="812" t="s">
        <v>6987</v>
      </c>
      <c r="H2137" s="876">
        <v>10000</v>
      </c>
      <c r="I2137" s="812" t="s">
        <v>3287</v>
      </c>
      <c r="N2137" s="2"/>
    </row>
    <row r="2138" spans="2:14" ht="45" hidden="1" outlineLevel="1">
      <c r="B2138" s="46"/>
      <c r="C2138" s="47"/>
      <c r="D2138" s="48"/>
      <c r="F2138" s="811">
        <v>42490</v>
      </c>
      <c r="G2138" s="812" t="s">
        <v>6988</v>
      </c>
      <c r="H2138" s="876">
        <v>10000</v>
      </c>
      <c r="I2138" s="812" t="s">
        <v>3287</v>
      </c>
      <c r="N2138" s="2"/>
    </row>
    <row r="2139" spans="2:14" ht="45" hidden="1" outlineLevel="1">
      <c r="B2139" s="46"/>
      <c r="C2139" s="47"/>
      <c r="D2139" s="48"/>
      <c r="F2139" s="811">
        <v>42490</v>
      </c>
      <c r="G2139" s="812" t="s">
        <v>6989</v>
      </c>
      <c r="H2139" s="876">
        <v>10000</v>
      </c>
      <c r="I2139" s="814" t="s">
        <v>6514</v>
      </c>
      <c r="N2139" s="2"/>
    </row>
    <row r="2140" spans="2:14" ht="30" hidden="1" outlineLevel="1">
      <c r="B2140" s="46"/>
      <c r="C2140" s="47"/>
      <c r="D2140" s="48"/>
      <c r="F2140" s="811">
        <v>42490</v>
      </c>
      <c r="G2140" s="812" t="s">
        <v>6990</v>
      </c>
      <c r="H2140" s="876">
        <v>1182</v>
      </c>
      <c r="I2140" s="812" t="s">
        <v>6518</v>
      </c>
      <c r="N2140" s="2"/>
    </row>
    <row r="2141" spans="2:14" ht="30" hidden="1" outlineLevel="1">
      <c r="B2141" s="46"/>
      <c r="C2141" s="47"/>
      <c r="D2141" s="48"/>
      <c r="F2141" s="811">
        <v>42490</v>
      </c>
      <c r="G2141" s="812" t="s">
        <v>6991</v>
      </c>
      <c r="H2141" s="876">
        <v>25000</v>
      </c>
      <c r="I2141" s="812" t="s">
        <v>6515</v>
      </c>
      <c r="N2141" s="2"/>
    </row>
    <row r="2142" spans="2:14" hidden="1" outlineLevel="1">
      <c r="B2142" s="46"/>
      <c r="C2142" s="47"/>
      <c r="D2142" s="48"/>
      <c r="F2142" s="811"/>
      <c r="G2142" s="812"/>
      <c r="H2142" s="893"/>
      <c r="I2142" s="812"/>
    </row>
    <row r="2143" spans="2:14" hidden="1" outlineLevel="1">
      <c r="B2143" s="50"/>
      <c r="C2143" s="50" t="s">
        <v>195</v>
      </c>
      <c r="D2143" s="48">
        <f>SUM(D2114:D2142)</f>
        <v>214587.59000000003</v>
      </c>
      <c r="E2143" s="18"/>
      <c r="F2143" s="319"/>
      <c r="G2143" s="319" t="s">
        <v>195</v>
      </c>
      <c r="H2143" s="279">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191" t="s">
        <v>6978</v>
      </c>
      <c r="H2145" s="226"/>
      <c r="I2145" s="2"/>
      <c r="M2145" s="2"/>
      <c r="N2145" s="2"/>
    </row>
    <row r="2146" spans="2:14" collapsed="1">
      <c r="E2146" s="13"/>
      <c r="F2146" s="13"/>
      <c r="H2146" s="13"/>
    </row>
    <row r="2147" spans="2:14" ht="15.75">
      <c r="B2147" s="2480" t="s">
        <v>6998</v>
      </c>
      <c r="C2147" s="2480"/>
      <c r="D2147" s="2480"/>
      <c r="E2147" s="2480"/>
      <c r="F2147" s="2480"/>
      <c r="G2147" s="2480"/>
      <c r="H2147" s="2480"/>
      <c r="I2147" s="18"/>
    </row>
    <row r="2148" spans="2:14" hidden="1" outlineLevel="1">
      <c r="B2148" s="18"/>
      <c r="C2148" s="18"/>
      <c r="D2148" s="18"/>
      <c r="E2148" s="18"/>
      <c r="F2148" s="18"/>
      <c r="G2148" s="18"/>
      <c r="H2148" s="18"/>
      <c r="I2148" s="18"/>
    </row>
    <row r="2149" spans="2:14" hidden="1" outlineLevel="1">
      <c r="B2149" s="152" t="s">
        <v>115</v>
      </c>
      <c r="C2149" s="152" t="s">
        <v>1330</v>
      </c>
      <c r="D2149" s="355" t="s">
        <v>4</v>
      </c>
      <c r="F2149" s="354" t="s">
        <v>115</v>
      </c>
      <c r="G2149" s="354" t="s">
        <v>1331</v>
      </c>
      <c r="H2149" s="355" t="s">
        <v>4</v>
      </c>
    </row>
    <row r="2150" spans="2:14" ht="30" hidden="1" customHeight="1" outlineLevel="1">
      <c r="B2150" s="864">
        <v>42491</v>
      </c>
      <c r="C2150" s="891" t="s">
        <v>1039</v>
      </c>
      <c r="D2150" s="935">
        <v>37946.26</v>
      </c>
      <c r="F2150" s="811">
        <v>42495</v>
      </c>
      <c r="G2150" s="812" t="s">
        <v>7010</v>
      </c>
      <c r="H2150" s="905">
        <v>5000</v>
      </c>
      <c r="I2150" s="812" t="s">
        <v>3287</v>
      </c>
    </row>
    <row r="2151" spans="2:14" ht="45" hidden="1" outlineLevel="1">
      <c r="B2151" s="608">
        <v>42508</v>
      </c>
      <c r="C2151" s="223" t="s">
        <v>7038</v>
      </c>
      <c r="D2151" s="283">
        <v>20000</v>
      </c>
      <c r="F2151" s="811">
        <v>42500</v>
      </c>
      <c r="G2151" s="812" t="s">
        <v>7016</v>
      </c>
      <c r="H2151" s="905">
        <v>1900</v>
      </c>
      <c r="I2151" s="812" t="s">
        <v>3287</v>
      </c>
    </row>
    <row r="2152" spans="2:14" ht="30" hidden="1" outlineLevel="1">
      <c r="B2152" s="608"/>
      <c r="C2152" s="223"/>
      <c r="D2152" s="283"/>
      <c r="F2152" s="811">
        <v>42502</v>
      </c>
      <c r="G2152" s="1097" t="s">
        <v>7019</v>
      </c>
      <c r="H2152" s="876">
        <v>6449</v>
      </c>
      <c r="I2152" s="814" t="s">
        <v>7020</v>
      </c>
    </row>
    <row r="2153" spans="2:14" ht="45" hidden="1" outlineLevel="1">
      <c r="B2153" s="608"/>
      <c r="C2153" s="223"/>
      <c r="D2153" s="175"/>
      <c r="F2153" s="811">
        <v>42503</v>
      </c>
      <c r="G2153" s="814" t="s">
        <v>7021</v>
      </c>
      <c r="H2153" s="876">
        <v>2000</v>
      </c>
      <c r="I2153" s="812" t="s">
        <v>3287</v>
      </c>
    </row>
    <row r="2154" spans="2:14" ht="45" hidden="1" outlineLevel="1">
      <c r="B2154" s="1013"/>
      <c r="C2154" s="223"/>
      <c r="D2154" s="175"/>
      <c r="F2154" s="811">
        <v>42506</v>
      </c>
      <c r="G2154" s="814" t="s">
        <v>7022</v>
      </c>
      <c r="H2154" s="876">
        <v>2500</v>
      </c>
      <c r="I2154" s="812" t="s">
        <v>3287</v>
      </c>
    </row>
    <row r="2155" spans="2:14" ht="45" hidden="1" outlineLevel="1">
      <c r="B2155" s="1013"/>
      <c r="C2155" s="223"/>
      <c r="D2155" s="175"/>
      <c r="F2155" s="811">
        <v>42506</v>
      </c>
      <c r="G2155" s="814" t="s">
        <v>7023</v>
      </c>
      <c r="H2155" s="876">
        <v>3000</v>
      </c>
      <c r="I2155" s="812" t="s">
        <v>3287</v>
      </c>
    </row>
    <row r="2156" spans="2:14" ht="45" hidden="1" outlineLevel="1">
      <c r="B2156" s="285"/>
      <c r="C2156" s="223"/>
      <c r="D2156" s="175"/>
      <c r="F2156" s="811">
        <v>42510</v>
      </c>
      <c r="G2156" s="814" t="s">
        <v>7041</v>
      </c>
      <c r="H2156" s="876">
        <v>5000</v>
      </c>
      <c r="I2156" s="812" t="s">
        <v>3287</v>
      </c>
    </row>
    <row r="2157" spans="2:14" ht="45" hidden="1" outlineLevel="1">
      <c r="B2157" s="285"/>
      <c r="C2157" s="223"/>
      <c r="D2157" s="672"/>
      <c r="F2157" s="811">
        <v>42513</v>
      </c>
      <c r="G2157" s="812" t="s">
        <v>7057</v>
      </c>
      <c r="H2157" s="876">
        <v>5000</v>
      </c>
      <c r="I2157" s="812" t="s">
        <v>3287</v>
      </c>
    </row>
    <row r="2158" spans="2:14" ht="45" hidden="1" outlineLevel="1">
      <c r="B2158" s="285"/>
      <c r="C2158" s="223"/>
      <c r="D2158" s="175"/>
      <c r="F2158" s="811">
        <v>42517</v>
      </c>
      <c r="G2158" s="812" t="s">
        <v>7058</v>
      </c>
      <c r="H2158" s="876">
        <v>5000</v>
      </c>
      <c r="I2158" s="812" t="s">
        <v>3287</v>
      </c>
      <c r="L2158" s="2"/>
      <c r="N2158" s="2"/>
    </row>
    <row r="2159" spans="2:14" hidden="1" outlineLevel="1">
      <c r="B2159" s="46"/>
      <c r="C2159" s="47"/>
      <c r="D2159" s="48"/>
      <c r="F2159" s="811"/>
      <c r="G2159" s="812"/>
      <c r="H2159" s="893"/>
      <c r="I2159" s="812"/>
    </row>
    <row r="2160" spans="2:14" hidden="1" outlineLevel="1">
      <c r="B2160" s="50"/>
      <c r="C2160" s="50" t="s">
        <v>195</v>
      </c>
      <c r="D2160" s="48">
        <f>SUM(D2150:D2159)</f>
        <v>57946.26</v>
      </c>
      <c r="E2160" s="18"/>
      <c r="F2160" s="319"/>
      <c r="G2160" s="319" t="s">
        <v>195</v>
      </c>
      <c r="H2160" s="279">
        <f>SUM(H2150:H2159)</f>
        <v>35849</v>
      </c>
    </row>
    <row r="2161" spans="2:14" ht="23.25" hidden="1" outlineLevel="1">
      <c r="B2161" s="18"/>
      <c r="C2161" s="18"/>
      <c r="D2161" s="18"/>
      <c r="F2161" s="18"/>
      <c r="G2161" s="1191" t="s">
        <v>6978</v>
      </c>
      <c r="H2161" s="18"/>
    </row>
    <row r="2162" spans="2:14" ht="23.25" hidden="1" outlineLevel="1">
      <c r="B2162" s="50"/>
      <c r="C2162" s="50" t="s">
        <v>1328</v>
      </c>
      <c r="D2162" s="48">
        <f>D2160-H2160</f>
        <v>22097.260000000002</v>
      </c>
      <c r="E2162" s="87"/>
      <c r="F2162" s="13"/>
      <c r="G2162" s="1191" t="s">
        <v>7039</v>
      </c>
      <c r="H2162" s="226"/>
      <c r="I2162" s="2"/>
      <c r="M2162" s="2"/>
      <c r="N2162" s="2"/>
    </row>
    <row r="2163" spans="2:14" collapsed="1">
      <c r="E2163" s="13"/>
      <c r="F2163" s="13"/>
      <c r="H2163" s="13"/>
    </row>
    <row r="2164" spans="2:14" ht="15.75">
      <c r="B2164" s="2480" t="s">
        <v>7059</v>
      </c>
      <c r="C2164" s="2480"/>
      <c r="D2164" s="2480"/>
      <c r="E2164" s="2480"/>
      <c r="F2164" s="2480"/>
      <c r="G2164" s="2480"/>
      <c r="H2164" s="2480"/>
      <c r="I2164" s="18"/>
    </row>
    <row r="2165" spans="2:14" hidden="1" outlineLevel="1">
      <c r="B2165" s="18"/>
      <c r="C2165" s="18"/>
      <c r="D2165" s="18"/>
      <c r="E2165" s="18"/>
      <c r="F2165" s="18"/>
      <c r="G2165" s="18"/>
      <c r="H2165" s="18"/>
      <c r="I2165" s="18"/>
    </row>
    <row r="2166" spans="2:14" hidden="1" outlineLevel="1">
      <c r="B2166" s="152" t="s">
        <v>115</v>
      </c>
      <c r="C2166" s="152" t="s">
        <v>1330</v>
      </c>
      <c r="D2166" s="355" t="s">
        <v>4</v>
      </c>
      <c r="F2166" s="354" t="s">
        <v>115</v>
      </c>
      <c r="G2166" s="354" t="s">
        <v>1331</v>
      </c>
      <c r="H2166" s="355" t="s">
        <v>4</v>
      </c>
    </row>
    <row r="2167" spans="2:14" ht="30" hidden="1" customHeight="1" outlineLevel="1">
      <c r="B2167" s="864">
        <v>42522</v>
      </c>
      <c r="C2167" s="891" t="s">
        <v>1039</v>
      </c>
      <c r="D2167" s="935">
        <v>22097.26</v>
      </c>
      <c r="F2167" s="811">
        <v>42523</v>
      </c>
      <c r="G2167" s="812" t="s">
        <v>7060</v>
      </c>
      <c r="H2167" s="905">
        <v>5000</v>
      </c>
      <c r="I2167" s="812" t="s">
        <v>3287</v>
      </c>
    </row>
    <row r="2168" spans="2:14" ht="45" hidden="1" outlineLevel="1">
      <c r="B2168" s="608">
        <v>42524</v>
      </c>
      <c r="C2168" s="223" t="s">
        <v>7061</v>
      </c>
      <c r="D2168" s="283">
        <v>60000</v>
      </c>
      <c r="F2168" s="811">
        <v>42524</v>
      </c>
      <c r="G2168" s="812" t="s">
        <v>7062</v>
      </c>
      <c r="H2168" s="905">
        <v>25000</v>
      </c>
      <c r="I2168" s="812" t="s">
        <v>7063</v>
      </c>
    </row>
    <row r="2169" spans="2:14" ht="45" hidden="1" outlineLevel="1">
      <c r="B2169" s="1194">
        <v>42536</v>
      </c>
      <c r="C2169" s="1195" t="s">
        <v>7089</v>
      </c>
      <c r="D2169" s="1196">
        <v>96095</v>
      </c>
      <c r="E2169" s="298" t="s">
        <v>7109</v>
      </c>
      <c r="F2169" s="811">
        <v>42528</v>
      </c>
      <c r="G2169" s="1097" t="s">
        <v>5060</v>
      </c>
      <c r="H2169" s="876">
        <v>11908.31</v>
      </c>
      <c r="I2169" s="814" t="s">
        <v>7064</v>
      </c>
    </row>
    <row r="2170" spans="2:14" ht="45" hidden="1" outlineLevel="1">
      <c r="B2170" s="1194">
        <v>42542</v>
      </c>
      <c r="C2170" s="1195" t="s">
        <v>7107</v>
      </c>
      <c r="D2170" s="1197">
        <v>76227</v>
      </c>
      <c r="E2170" s="298" t="s">
        <v>7108</v>
      </c>
      <c r="F2170" s="811">
        <v>42528</v>
      </c>
      <c r="G2170" s="814" t="s">
        <v>5936</v>
      </c>
      <c r="H2170" s="876">
        <v>6141.02</v>
      </c>
      <c r="I2170" s="814" t="s">
        <v>7065</v>
      </c>
    </row>
    <row r="2171" spans="2:14" ht="45" hidden="1" outlineLevel="1">
      <c r="B2171" s="608">
        <v>42551</v>
      </c>
      <c r="C2171" s="223" t="s">
        <v>7166</v>
      </c>
      <c r="D2171" s="175">
        <v>98504</v>
      </c>
      <c r="F2171" s="811">
        <v>42531</v>
      </c>
      <c r="G2171" s="814" t="s">
        <v>7086</v>
      </c>
      <c r="H2171" s="876">
        <v>6449</v>
      </c>
      <c r="I2171" s="812" t="s">
        <v>7020</v>
      </c>
    </row>
    <row r="2172" spans="2:14" ht="45" hidden="1" outlineLevel="1">
      <c r="B2172" s="608">
        <v>42551</v>
      </c>
      <c r="C2172" s="223" t="s">
        <v>7187</v>
      </c>
      <c r="D2172" s="175">
        <v>351</v>
      </c>
      <c r="F2172" s="811">
        <v>42531</v>
      </c>
      <c r="G2172" s="814" t="s">
        <v>7087</v>
      </c>
      <c r="H2172" s="905">
        <v>5000</v>
      </c>
      <c r="I2172" s="812" t="s">
        <v>3287</v>
      </c>
    </row>
    <row r="2173" spans="2:14" ht="45" hidden="1" outlineLevel="1">
      <c r="B2173" s="285"/>
      <c r="C2173" s="223"/>
      <c r="D2173" s="175"/>
      <c r="F2173" s="811">
        <v>42534</v>
      </c>
      <c r="G2173" s="814" t="s">
        <v>7088</v>
      </c>
      <c r="H2173" s="905">
        <v>5000</v>
      </c>
      <c r="I2173" s="812" t="s">
        <v>3287</v>
      </c>
    </row>
    <row r="2174" spans="2:14" ht="45" hidden="1" outlineLevel="1">
      <c r="B2174" s="285"/>
      <c r="C2174" s="223"/>
      <c r="D2174" s="672"/>
      <c r="F2174" s="811">
        <v>42537</v>
      </c>
      <c r="G2174" s="812" t="s">
        <v>7090</v>
      </c>
      <c r="H2174" s="905">
        <v>5000</v>
      </c>
      <c r="I2174" s="812" t="s">
        <v>3287</v>
      </c>
    </row>
    <row r="2175" spans="2:14" ht="45" hidden="1" outlineLevel="1">
      <c r="B2175" s="285"/>
      <c r="C2175" s="223"/>
      <c r="D2175" s="175"/>
      <c r="F2175" s="811">
        <v>42543</v>
      </c>
      <c r="G2175" s="812" t="s">
        <v>7117</v>
      </c>
      <c r="H2175" s="905">
        <v>5000</v>
      </c>
      <c r="I2175" s="812" t="s">
        <v>3287</v>
      </c>
      <c r="L2175" s="2"/>
      <c r="N2175" s="2"/>
    </row>
    <row r="2176" spans="2:14" ht="30" hidden="1" outlineLevel="1">
      <c r="B2176" s="285"/>
      <c r="C2176" s="223"/>
      <c r="D2176" s="175"/>
      <c r="F2176" s="984">
        <v>42543</v>
      </c>
      <c r="G2176" s="1064" t="s">
        <v>7118</v>
      </c>
      <c r="H2176" s="905">
        <v>25920</v>
      </c>
      <c r="I2176" s="812" t="s">
        <v>7112</v>
      </c>
      <c r="L2176" s="2"/>
      <c r="N2176" s="2"/>
    </row>
    <row r="2177" spans="2:14" hidden="1" outlineLevel="1">
      <c r="B2177" s="285"/>
      <c r="C2177" s="223"/>
      <c r="D2177" s="175"/>
      <c r="F2177" s="832">
        <v>42543</v>
      </c>
      <c r="G2177" s="1075" t="s">
        <v>7119</v>
      </c>
      <c r="H2177" s="867">
        <v>20000</v>
      </c>
      <c r="I2177" s="938" t="s">
        <v>7115</v>
      </c>
      <c r="L2177" s="2"/>
      <c r="N2177" s="2"/>
    </row>
    <row r="2178" spans="2:14" ht="30" hidden="1" outlineLevel="1">
      <c r="B2178" s="269"/>
      <c r="C2178" s="47"/>
      <c r="D2178" s="48"/>
      <c r="F2178" s="984">
        <v>42543</v>
      </c>
      <c r="G2178" s="1064" t="s">
        <v>7120</v>
      </c>
      <c r="H2178" s="905">
        <v>20000</v>
      </c>
      <c r="I2178" s="812" t="s">
        <v>7114</v>
      </c>
    </row>
    <row r="2179" spans="2:14" ht="30" hidden="1" outlineLevel="1">
      <c r="B2179" s="269"/>
      <c r="C2179" s="47"/>
      <c r="D2179" s="48"/>
      <c r="F2179" s="811">
        <v>42543</v>
      </c>
      <c r="G2179" s="1097" t="s">
        <v>7121</v>
      </c>
      <c r="H2179" s="876">
        <v>60000</v>
      </c>
      <c r="I2179" s="814" t="s">
        <v>7113</v>
      </c>
      <c r="L2179" s="2"/>
    </row>
    <row r="2180" spans="2:14" ht="30" hidden="1" outlineLevel="1">
      <c r="B2180" s="46"/>
      <c r="C2180" s="47"/>
      <c r="D2180" s="48"/>
      <c r="F2180" s="811">
        <v>42543</v>
      </c>
      <c r="G2180" s="814" t="s">
        <v>7122</v>
      </c>
      <c r="H2180" s="876">
        <v>12114</v>
      </c>
      <c r="I2180" s="814" t="s">
        <v>6152</v>
      </c>
      <c r="L2180" s="2"/>
    </row>
    <row r="2181" spans="2:14" ht="30" hidden="1" outlineLevel="1">
      <c r="B2181" s="46"/>
      <c r="C2181" s="47"/>
      <c r="D2181" s="48"/>
      <c r="F2181" s="984">
        <v>42543</v>
      </c>
      <c r="G2181" s="812" t="s">
        <v>7123</v>
      </c>
      <c r="H2181" s="820">
        <v>746</v>
      </c>
      <c r="I2181" s="812" t="s">
        <v>7116</v>
      </c>
      <c r="L2181" s="2"/>
      <c r="N2181" s="2"/>
    </row>
    <row r="2182" spans="2:14" ht="30" hidden="1" outlineLevel="1">
      <c r="B2182" s="46"/>
      <c r="C2182" s="47"/>
      <c r="D2182" s="48"/>
      <c r="F2182" s="984">
        <v>42543</v>
      </c>
      <c r="G2182" s="812" t="s">
        <v>7124</v>
      </c>
      <c r="H2182" s="820">
        <v>11791</v>
      </c>
      <c r="I2182" s="812" t="s">
        <v>6533</v>
      </c>
      <c r="N2182" s="2"/>
    </row>
    <row r="2183" spans="2:14" ht="30" hidden="1" outlineLevel="1">
      <c r="B2183" s="46"/>
      <c r="C2183" s="47"/>
      <c r="D2183" s="48"/>
      <c r="F2183" s="984">
        <v>42543</v>
      </c>
      <c r="G2183" s="812" t="s">
        <v>7125</v>
      </c>
      <c r="H2183" s="820">
        <v>662</v>
      </c>
      <c r="I2183" s="812" t="s">
        <v>4652</v>
      </c>
      <c r="N2183" s="2"/>
    </row>
    <row r="2184" spans="2:14" ht="45" hidden="1" outlineLevel="1">
      <c r="B2184" s="46"/>
      <c r="C2184" s="47"/>
      <c r="D2184" s="48"/>
      <c r="F2184" s="984">
        <v>42548</v>
      </c>
      <c r="G2184" s="812" t="s">
        <v>7161</v>
      </c>
      <c r="H2184" s="905">
        <v>5000</v>
      </c>
      <c r="I2184" s="812" t="s">
        <v>3287</v>
      </c>
      <c r="N2184" s="2"/>
    </row>
    <row r="2185" spans="2:14" hidden="1" outlineLevel="1">
      <c r="B2185" s="46"/>
      <c r="C2185" s="47"/>
      <c r="D2185" s="48"/>
      <c r="F2185" s="811"/>
      <c r="G2185" s="812"/>
      <c r="H2185" s="893"/>
      <c r="I2185" s="812"/>
    </row>
    <row r="2186" spans="2:14" hidden="1" outlineLevel="1">
      <c r="B2186" s="50"/>
      <c r="C2186" s="50" t="s">
        <v>195</v>
      </c>
      <c r="D2186" s="571">
        <f>SUM(D2167:D2185)</f>
        <v>353274.26</v>
      </c>
      <c r="E2186" s="18"/>
      <c r="F2186" s="319"/>
      <c r="G2186" s="319" t="s">
        <v>195</v>
      </c>
      <c r="H2186" s="279">
        <f>SUM(H2167:H2185)</f>
        <v>230731.33000000002</v>
      </c>
    </row>
    <row r="2187" spans="2:14" ht="23.25" hidden="1" outlineLevel="1">
      <c r="B2187" s="50"/>
      <c r="C2187" s="50" t="s">
        <v>1328</v>
      </c>
      <c r="D2187" s="48">
        <f>D2186-H2186</f>
        <v>122542.93</v>
      </c>
      <c r="F2187" s="1198">
        <v>42485</v>
      </c>
      <c r="G2187" s="1191" t="s">
        <v>7128</v>
      </c>
      <c r="H2187" s="203"/>
    </row>
    <row r="2188" spans="2:14" ht="23.25" hidden="1" outlineLevel="1">
      <c r="F2188" s="1198">
        <v>42508</v>
      </c>
      <c r="G2188" s="1191" t="s">
        <v>7129</v>
      </c>
      <c r="H2188" s="203"/>
    </row>
    <row r="2189" spans="2:14" ht="23.25" hidden="1" outlineLevel="1">
      <c r="B2189" s="1198">
        <v>42536</v>
      </c>
      <c r="C2189" s="1191" t="s">
        <v>7110</v>
      </c>
      <c r="D2189" s="1199">
        <v>96095</v>
      </c>
      <c r="E2189" s="18"/>
      <c r="F2189" s="1198">
        <v>42543</v>
      </c>
      <c r="G2189" s="1191" t="s">
        <v>7126</v>
      </c>
      <c r="H2189" s="203"/>
    </row>
    <row r="2190" spans="2:14" ht="23.25" hidden="1" outlineLevel="1">
      <c r="B2190" s="1198">
        <v>42542</v>
      </c>
      <c r="C2190" s="1191" t="s">
        <v>7111</v>
      </c>
      <c r="D2190" s="1199">
        <v>76227</v>
      </c>
      <c r="F2190" s="1198">
        <v>42543</v>
      </c>
      <c r="G2190" s="1191" t="s">
        <v>7127</v>
      </c>
      <c r="H2190" s="18"/>
    </row>
    <row r="2191" spans="2:14" hidden="1" outlineLevel="1">
      <c r="E2191" s="87"/>
      <c r="F2191" s="13"/>
      <c r="H2191" s="226"/>
      <c r="I2191" s="2"/>
      <c r="M2191" s="2"/>
      <c r="N2191" s="2"/>
    </row>
    <row r="2192" spans="2:14" collapsed="1">
      <c r="E2192" s="13"/>
      <c r="F2192" s="13"/>
      <c r="H2192" s="13"/>
    </row>
    <row r="2193" spans="2:14" ht="15.75">
      <c r="B2193" s="2480" t="s">
        <v>7180</v>
      </c>
      <c r="C2193" s="2480"/>
      <c r="D2193" s="2480"/>
      <c r="E2193" s="2480"/>
      <c r="F2193" s="2480"/>
      <c r="G2193" s="2480"/>
      <c r="H2193" s="2480"/>
      <c r="I2193" s="18"/>
    </row>
    <row r="2194" spans="2:14" hidden="1" outlineLevel="1">
      <c r="B2194" s="18"/>
      <c r="C2194" s="18"/>
      <c r="D2194" s="18"/>
      <c r="E2194" s="18"/>
      <c r="F2194" s="18"/>
      <c r="G2194" s="18"/>
      <c r="H2194" s="18"/>
      <c r="I2194" s="18"/>
    </row>
    <row r="2195" spans="2:14" hidden="1" outlineLevel="1">
      <c r="B2195" s="152" t="s">
        <v>115</v>
      </c>
      <c r="C2195" s="152" t="s">
        <v>1330</v>
      </c>
      <c r="D2195" s="355" t="s">
        <v>4</v>
      </c>
      <c r="F2195" s="354" t="s">
        <v>115</v>
      </c>
      <c r="G2195" s="354" t="s">
        <v>1331</v>
      </c>
      <c r="H2195" s="355" t="s">
        <v>4</v>
      </c>
    </row>
    <row r="2196" spans="2:14" ht="30" hidden="1" customHeight="1" outlineLevel="1">
      <c r="B2196" s="864">
        <v>42552</v>
      </c>
      <c r="C2196" s="891" t="s">
        <v>1039</v>
      </c>
      <c r="D2196" s="935">
        <v>122542.93</v>
      </c>
      <c r="F2196" s="811">
        <v>42552</v>
      </c>
      <c r="G2196" s="812" t="s">
        <v>7186</v>
      </c>
      <c r="H2196" s="905">
        <v>5000</v>
      </c>
      <c r="I2196" s="812" t="s">
        <v>3287</v>
      </c>
    </row>
    <row r="2197" spans="2:14" ht="45" hidden="1" outlineLevel="1">
      <c r="B2197" s="608">
        <v>42580</v>
      </c>
      <c r="C2197" s="223" t="s">
        <v>7333</v>
      </c>
      <c r="D2197" s="1252">
        <v>119188</v>
      </c>
      <c r="F2197" s="811">
        <v>42552</v>
      </c>
      <c r="G2197" s="1097" t="s">
        <v>7189</v>
      </c>
      <c r="H2197" s="876">
        <v>10000</v>
      </c>
      <c r="I2197" s="814" t="s">
        <v>7182</v>
      </c>
    </row>
    <row r="2198" spans="2:14" ht="30" hidden="1" outlineLevel="1">
      <c r="B2198" s="1013"/>
      <c r="C2198" s="223"/>
      <c r="D2198" s="175"/>
      <c r="F2198" s="811">
        <v>42552</v>
      </c>
      <c r="G2198" s="1097" t="s">
        <v>7190</v>
      </c>
      <c r="H2198" s="876">
        <v>12000</v>
      </c>
      <c r="I2198" s="814" t="s">
        <v>7181</v>
      </c>
    </row>
    <row r="2199" spans="2:14" ht="30" hidden="1" outlineLevel="1">
      <c r="B2199" s="1013"/>
      <c r="C2199" s="223"/>
      <c r="D2199" s="175"/>
      <c r="F2199" s="811">
        <v>42552</v>
      </c>
      <c r="G2199" s="814" t="s">
        <v>7193</v>
      </c>
      <c r="H2199" s="876">
        <v>6473</v>
      </c>
      <c r="I2199" s="814" t="s">
        <v>7065</v>
      </c>
    </row>
    <row r="2200" spans="2:14" ht="45" hidden="1" outlineLevel="1">
      <c r="B2200" s="608"/>
      <c r="C2200" s="223"/>
      <c r="D2200" s="175"/>
      <c r="F2200" s="811">
        <v>42552</v>
      </c>
      <c r="G2200" s="1097" t="s">
        <v>7191</v>
      </c>
      <c r="H2200" s="905">
        <v>25846</v>
      </c>
      <c r="I2200" s="812" t="s">
        <v>7063</v>
      </c>
    </row>
    <row r="2201" spans="2:14" ht="30" hidden="1" outlineLevel="1">
      <c r="B2201" s="1013"/>
      <c r="C2201" s="223"/>
      <c r="D2201" s="175"/>
      <c r="F2201" s="811">
        <v>42552</v>
      </c>
      <c r="G2201" s="814" t="s">
        <v>7192</v>
      </c>
      <c r="H2201" s="876">
        <v>6756</v>
      </c>
      <c r="I2201" s="814" t="s">
        <v>6152</v>
      </c>
    </row>
    <row r="2202" spans="2:14" ht="45" hidden="1" outlineLevel="1">
      <c r="B2202" s="285"/>
      <c r="C2202" s="223"/>
      <c r="D2202" s="175"/>
      <c r="F2202" s="811">
        <v>42557</v>
      </c>
      <c r="G2202" s="1097" t="s">
        <v>7197</v>
      </c>
      <c r="H2202" s="905">
        <v>5000</v>
      </c>
      <c r="I2202" s="812" t="s">
        <v>3287</v>
      </c>
    </row>
    <row r="2203" spans="2:14" ht="45" hidden="1" outlineLevel="1">
      <c r="B2203" s="285"/>
      <c r="C2203" s="223"/>
      <c r="D2203" s="672"/>
      <c r="F2203" s="811">
        <v>42562</v>
      </c>
      <c r="G2203" s="814" t="s">
        <v>7208</v>
      </c>
      <c r="H2203" s="876">
        <v>5000</v>
      </c>
      <c r="I2203" s="812" t="s">
        <v>3287</v>
      </c>
    </row>
    <row r="2204" spans="2:14" ht="30" hidden="1" outlineLevel="1">
      <c r="B2204" s="285"/>
      <c r="C2204" s="223"/>
      <c r="D2204" s="175"/>
      <c r="F2204" s="811">
        <v>42562</v>
      </c>
      <c r="G2204" s="812" t="s">
        <v>7209</v>
      </c>
      <c r="H2204" s="905">
        <v>6449</v>
      </c>
      <c r="I2204" s="812" t="s">
        <v>7020</v>
      </c>
      <c r="L2204" s="2"/>
      <c r="N2204" s="2"/>
    </row>
    <row r="2205" spans="2:14" ht="45" hidden="1" outlineLevel="1">
      <c r="B2205" s="285"/>
      <c r="C2205" s="223"/>
      <c r="D2205" s="175"/>
      <c r="F2205" s="811">
        <v>42569</v>
      </c>
      <c r="G2205" s="814" t="s">
        <v>7228</v>
      </c>
      <c r="H2205" s="876">
        <v>3000</v>
      </c>
      <c r="I2205" s="812" t="s">
        <v>3287</v>
      </c>
      <c r="L2205" s="2"/>
      <c r="N2205" s="2"/>
    </row>
    <row r="2206" spans="2:14" ht="45" hidden="1" outlineLevel="1">
      <c r="B2206" s="285"/>
      <c r="C2206" s="223"/>
      <c r="D2206" s="175"/>
      <c r="F2206" s="811">
        <v>42572</v>
      </c>
      <c r="G2206" s="814" t="s">
        <v>7238</v>
      </c>
      <c r="H2206" s="876">
        <v>2000</v>
      </c>
      <c r="I2206" s="812" t="s">
        <v>3287</v>
      </c>
      <c r="L2206" s="2"/>
      <c r="N2206" s="2"/>
    </row>
    <row r="2207" spans="2:14" ht="45" hidden="1" outlineLevel="1">
      <c r="B2207" s="269"/>
      <c r="C2207" s="47"/>
      <c r="D2207" s="48"/>
      <c r="F2207" s="811">
        <v>42573</v>
      </c>
      <c r="G2207" s="1064" t="s">
        <v>7239</v>
      </c>
      <c r="H2207" s="905">
        <v>5000</v>
      </c>
      <c r="I2207" s="812" t="s">
        <v>3287</v>
      </c>
    </row>
    <row r="2208" spans="2:14" ht="45" hidden="1" outlineLevel="1">
      <c r="B2208" s="269"/>
      <c r="C2208" s="47"/>
      <c r="D2208" s="48"/>
      <c r="F2208" s="811">
        <v>42580</v>
      </c>
      <c r="G2208" s="1097" t="s">
        <v>7307</v>
      </c>
      <c r="H2208" s="905">
        <v>5000</v>
      </c>
      <c r="I2208" s="812" t="s">
        <v>3287</v>
      </c>
      <c r="L2208" s="2"/>
    </row>
    <row r="2209" spans="2:14" hidden="1" outlineLevel="1">
      <c r="B2209" s="46"/>
      <c r="C2209" s="47"/>
      <c r="D2209" s="48"/>
      <c r="F2209" s="811"/>
      <c r="G2209" s="812"/>
      <c r="H2209" s="893"/>
      <c r="I2209" s="812"/>
    </row>
    <row r="2210" spans="2:14" hidden="1" outlineLevel="1">
      <c r="B2210" s="50"/>
      <c r="C2210" s="50" t="s">
        <v>195</v>
      </c>
      <c r="D2210" s="571">
        <f>SUM(D2196:D2209)</f>
        <v>241730.93</v>
      </c>
      <c r="E2210" s="18"/>
      <c r="F2210" s="319"/>
      <c r="G2210" s="319" t="s">
        <v>195</v>
      </c>
      <c r="H2210" s="279">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480" t="s">
        <v>7334</v>
      </c>
      <c r="C2213" s="2480"/>
      <c r="D2213" s="2480"/>
      <c r="E2213" s="2480"/>
      <c r="F2213" s="2480"/>
      <c r="G2213" s="2480"/>
      <c r="H2213" s="2480"/>
      <c r="I2213" s="18"/>
    </row>
    <row r="2214" spans="2:14" hidden="1" outlineLevel="1">
      <c r="B2214" s="18"/>
      <c r="C2214" s="18"/>
      <c r="D2214" s="18"/>
      <c r="E2214" s="18"/>
      <c r="F2214" s="18"/>
      <c r="G2214" s="18"/>
      <c r="H2214" s="18"/>
      <c r="I2214" s="18"/>
    </row>
    <row r="2215" spans="2:14" hidden="1" outlineLevel="1">
      <c r="B2215" s="152" t="s">
        <v>115</v>
      </c>
      <c r="C2215" s="152" t="s">
        <v>1330</v>
      </c>
      <c r="D2215" s="355" t="s">
        <v>4</v>
      </c>
      <c r="F2215" s="354" t="s">
        <v>115</v>
      </c>
      <c r="G2215" s="354" t="s">
        <v>1331</v>
      </c>
      <c r="H2215" s="355" t="s">
        <v>4</v>
      </c>
    </row>
    <row r="2216" spans="2:14" ht="30" hidden="1" customHeight="1" outlineLevel="1">
      <c r="B2216" s="864">
        <v>42583</v>
      </c>
      <c r="C2216" s="891" t="s">
        <v>1039</v>
      </c>
      <c r="D2216" s="935">
        <v>144206.93</v>
      </c>
      <c r="F2216" s="832">
        <v>42583</v>
      </c>
      <c r="G2216" s="938" t="s">
        <v>5936</v>
      </c>
      <c r="H2216" s="867">
        <v>25483.48</v>
      </c>
      <c r="I2216" s="814" t="s">
        <v>7065</v>
      </c>
    </row>
    <row r="2217" spans="2:14" ht="45" hidden="1" outlineLevel="1">
      <c r="B2217" s="864">
        <v>42607</v>
      </c>
      <c r="C2217" s="891" t="s">
        <v>7397</v>
      </c>
      <c r="D2217" s="935">
        <v>22401</v>
      </c>
      <c r="F2217" s="811">
        <v>42584</v>
      </c>
      <c r="G2217" s="1097" t="s">
        <v>7350</v>
      </c>
      <c r="H2217" s="876">
        <v>5259</v>
      </c>
      <c r="I2217" s="814" t="s">
        <v>6152</v>
      </c>
    </row>
    <row r="2218" spans="2:14" ht="45" hidden="1" outlineLevel="1">
      <c r="B2218" s="864">
        <v>42613</v>
      </c>
      <c r="C2218" s="891" t="s">
        <v>7448</v>
      </c>
      <c r="D2218" s="935">
        <v>119162</v>
      </c>
      <c r="F2218" s="811">
        <v>42584</v>
      </c>
      <c r="G2218" s="1097" t="s">
        <v>7351</v>
      </c>
      <c r="H2218" s="876">
        <v>484</v>
      </c>
      <c r="I2218" s="814" t="s">
        <v>7345</v>
      </c>
    </row>
    <row r="2219" spans="2:14" ht="45" hidden="1" outlineLevel="1">
      <c r="B2219" s="1013"/>
      <c r="C2219" s="223"/>
      <c r="D2219" s="175"/>
      <c r="F2219" s="811">
        <v>42584</v>
      </c>
      <c r="G2219" s="814" t="s">
        <v>7352</v>
      </c>
      <c r="H2219" s="876">
        <v>29000</v>
      </c>
      <c r="I2219" s="814" t="s">
        <v>7063</v>
      </c>
    </row>
    <row r="2220" spans="2:14" ht="30" hidden="1" outlineLevel="1">
      <c r="B2220" s="608"/>
      <c r="C2220" s="223"/>
      <c r="D2220" s="175"/>
      <c r="F2220" s="811">
        <v>42584</v>
      </c>
      <c r="G2220" s="1097" t="s">
        <v>7348</v>
      </c>
      <c r="H2220" s="876">
        <v>558</v>
      </c>
      <c r="I2220" s="814" t="s">
        <v>5805</v>
      </c>
    </row>
    <row r="2221" spans="2:14" ht="30" hidden="1" outlineLevel="1">
      <c r="B2221" s="1013"/>
      <c r="C2221" s="223"/>
      <c r="D2221" s="175"/>
      <c r="F2221" s="832">
        <v>42584</v>
      </c>
      <c r="G2221" s="938" t="s">
        <v>7349</v>
      </c>
      <c r="H2221" s="867">
        <v>25000</v>
      </c>
      <c r="I2221" s="814" t="s">
        <v>7181</v>
      </c>
    </row>
    <row r="2222" spans="2:14" ht="30" hidden="1" outlineLevel="1">
      <c r="B2222" s="285"/>
      <c r="C2222" s="223"/>
      <c r="D2222" s="175"/>
      <c r="F2222" s="811">
        <v>42584</v>
      </c>
      <c r="G2222" s="1097" t="s">
        <v>7346</v>
      </c>
      <c r="H2222" s="876">
        <v>450</v>
      </c>
      <c r="I2222" s="814" t="s">
        <v>7344</v>
      </c>
    </row>
    <row r="2223" spans="2:14" ht="30" hidden="1" outlineLevel="1">
      <c r="B2223" s="285"/>
      <c r="C2223" s="223"/>
      <c r="D2223" s="672"/>
      <c r="F2223" s="811">
        <v>42584</v>
      </c>
      <c r="G2223" s="814" t="s">
        <v>7347</v>
      </c>
      <c r="H2223" s="876">
        <v>1000</v>
      </c>
      <c r="I2223" s="814" t="s">
        <v>4790</v>
      </c>
    </row>
    <row r="2224" spans="2:14" ht="45" hidden="1" outlineLevel="1">
      <c r="B2224" s="285"/>
      <c r="C2224" s="223"/>
      <c r="D2224" s="175"/>
      <c r="F2224" s="811">
        <v>42586</v>
      </c>
      <c r="G2224" s="812" t="s">
        <v>7363</v>
      </c>
      <c r="H2224" s="905">
        <v>5000</v>
      </c>
      <c r="I2224" s="812" t="s">
        <v>3287</v>
      </c>
      <c r="L2224" s="2"/>
      <c r="N2224" s="2"/>
    </row>
    <row r="2225" spans="2:14" ht="45" hidden="1" outlineLevel="1">
      <c r="B2225" s="285"/>
      <c r="C2225" s="223"/>
      <c r="D2225" s="175"/>
      <c r="F2225" s="811">
        <v>42592</v>
      </c>
      <c r="G2225" s="814" t="s">
        <v>7364</v>
      </c>
      <c r="H2225" s="905">
        <v>5000</v>
      </c>
      <c r="I2225" s="812" t="s">
        <v>3287</v>
      </c>
      <c r="L2225" s="2"/>
      <c r="N2225" s="2"/>
    </row>
    <row r="2226" spans="2:14" ht="30" hidden="1" outlineLevel="1">
      <c r="B2226" s="285"/>
      <c r="C2226" s="223"/>
      <c r="D2226" s="175"/>
      <c r="F2226" s="811">
        <v>42592</v>
      </c>
      <c r="G2226" s="814" t="s">
        <v>7365</v>
      </c>
      <c r="H2226" s="876">
        <v>6449</v>
      </c>
      <c r="I2226" s="812" t="s">
        <v>7020</v>
      </c>
      <c r="L2226" s="2"/>
      <c r="N2226" s="2"/>
    </row>
    <row r="2227" spans="2:14" ht="45" hidden="1" outlineLevel="1">
      <c r="B2227" s="269"/>
      <c r="C2227" s="47"/>
      <c r="D2227" s="48"/>
      <c r="F2227" s="811">
        <v>42598</v>
      </c>
      <c r="G2227" s="1064" t="s">
        <v>7370</v>
      </c>
      <c r="H2227" s="905">
        <v>3000</v>
      </c>
      <c r="I2227" s="812" t="s">
        <v>3287</v>
      </c>
    </row>
    <row r="2228" spans="2:14" ht="45" hidden="1" outlineLevel="1">
      <c r="B2228" s="269"/>
      <c r="C2228" s="47"/>
      <c r="D2228" s="48"/>
      <c r="F2228" s="811">
        <v>42602</v>
      </c>
      <c r="G2228" s="1097" t="s">
        <v>7375</v>
      </c>
      <c r="H2228" s="905">
        <v>5000</v>
      </c>
      <c r="I2228" s="812" t="s">
        <v>3287</v>
      </c>
      <c r="L2228" s="2"/>
    </row>
    <row r="2229" spans="2:14" ht="30" hidden="1" outlineLevel="1">
      <c r="B2229" s="46"/>
      <c r="C2229" s="47"/>
      <c r="D2229" s="48"/>
      <c r="F2229" s="811">
        <v>42607</v>
      </c>
      <c r="G2229" s="814" t="s">
        <v>7394</v>
      </c>
      <c r="H2229" s="876">
        <v>4393</v>
      </c>
      <c r="I2229" s="814" t="s">
        <v>7393</v>
      </c>
      <c r="L2229" s="2"/>
    </row>
    <row r="2230" spans="2:14" ht="45" hidden="1" outlineLevel="1">
      <c r="B2230" s="46"/>
      <c r="C2230" s="47"/>
      <c r="D2230" s="48"/>
      <c r="F2230" s="811">
        <v>42611</v>
      </c>
      <c r="G2230" s="812" t="s">
        <v>7396</v>
      </c>
      <c r="H2230" s="820">
        <v>3000</v>
      </c>
      <c r="I2230" s="812" t="s">
        <v>3287</v>
      </c>
      <c r="L2230" s="2"/>
      <c r="N2230" s="2"/>
    </row>
    <row r="2231" spans="2:14" ht="30" hidden="1" outlineLevel="1">
      <c r="B2231" s="46"/>
      <c r="C2231" s="47"/>
      <c r="D2231" s="48"/>
      <c r="F2231" s="811">
        <v>42611</v>
      </c>
      <c r="G2231" s="812" t="s">
        <v>5936</v>
      </c>
      <c r="H2231" s="820">
        <v>27992.27</v>
      </c>
      <c r="I2231" s="812" t="s">
        <v>7065</v>
      </c>
      <c r="N2231" s="2"/>
    </row>
    <row r="2232" spans="2:14" hidden="1" outlineLevel="1">
      <c r="B2232" s="46"/>
      <c r="C2232" s="47"/>
      <c r="D2232" s="48"/>
      <c r="F2232" s="984"/>
      <c r="G2232" s="812"/>
      <c r="H2232" s="820"/>
      <c r="I2232" s="812"/>
      <c r="N2232" s="2"/>
    </row>
    <row r="2233" spans="2:14" hidden="1" outlineLevel="1">
      <c r="B2233" s="46"/>
      <c r="C2233" s="47"/>
      <c r="D2233" s="48"/>
      <c r="F2233" s="984"/>
      <c r="G2233" s="812"/>
      <c r="H2233" s="905"/>
      <c r="I2233" s="812"/>
      <c r="N2233" s="2"/>
    </row>
    <row r="2234" spans="2:14" hidden="1" outlineLevel="1">
      <c r="B2234" s="46"/>
      <c r="C2234" s="47"/>
      <c r="D2234" s="48"/>
      <c r="F2234" s="811"/>
      <c r="G2234" s="814"/>
      <c r="H2234" s="876"/>
      <c r="I2234" s="812"/>
      <c r="N2234" s="2"/>
    </row>
    <row r="2235" spans="2:14" hidden="1" outlineLevel="1">
      <c r="B2235" s="46"/>
      <c r="C2235" s="47"/>
      <c r="D2235" s="48"/>
      <c r="F2235" s="811"/>
      <c r="G2235" s="812"/>
      <c r="H2235" s="893"/>
      <c r="I2235" s="814"/>
      <c r="N2235" s="2"/>
    </row>
    <row r="2236" spans="2:14" hidden="1" outlineLevel="1">
      <c r="B2236" s="46"/>
      <c r="C2236" s="47"/>
      <c r="D2236" s="48"/>
      <c r="F2236" s="811"/>
      <c r="G2236" s="812"/>
      <c r="H2236" s="893"/>
      <c r="I2236" s="814"/>
      <c r="N2236" s="2"/>
    </row>
    <row r="2237" spans="2:14" hidden="1" outlineLevel="1">
      <c r="B2237" s="46"/>
      <c r="C2237" s="47"/>
      <c r="D2237" s="48"/>
      <c r="F2237" s="811"/>
      <c r="G2237" s="812"/>
      <c r="H2237" s="893"/>
      <c r="I2237" s="812"/>
      <c r="N2237" s="2"/>
    </row>
    <row r="2238" spans="2:14" hidden="1" outlineLevel="1">
      <c r="B2238" s="46"/>
      <c r="C2238" s="47"/>
      <c r="D2238" s="48"/>
      <c r="F2238" s="811"/>
      <c r="G2238" s="814"/>
      <c r="H2238" s="876"/>
      <c r="I2238" s="812"/>
      <c r="N2238" s="2"/>
    </row>
    <row r="2239" spans="2:14" hidden="1" outlineLevel="1">
      <c r="B2239" s="46"/>
      <c r="C2239" s="47"/>
      <c r="D2239" s="48"/>
      <c r="F2239" s="811"/>
      <c r="G2239" s="812"/>
      <c r="H2239" s="876"/>
      <c r="I2239" s="812"/>
      <c r="N2239" s="2"/>
    </row>
    <row r="2240" spans="2:14" hidden="1" outlineLevel="1">
      <c r="B2240" s="46"/>
      <c r="C2240" s="47"/>
      <c r="D2240" s="48"/>
      <c r="F2240" s="811"/>
      <c r="G2240" s="812"/>
      <c r="H2240" s="876"/>
      <c r="I2240" s="812"/>
      <c r="N2240" s="2"/>
    </row>
    <row r="2241" spans="2:14" hidden="1" outlineLevel="1">
      <c r="B2241" s="46"/>
      <c r="C2241" s="47"/>
      <c r="D2241" s="48"/>
      <c r="F2241" s="832"/>
      <c r="G2241" s="938"/>
      <c r="H2241" s="867"/>
      <c r="I2241" s="814"/>
      <c r="N2241" s="2"/>
    </row>
    <row r="2242" spans="2:14" hidden="1" outlineLevel="1">
      <c r="B2242" s="46"/>
      <c r="C2242" s="47"/>
      <c r="D2242" s="48"/>
      <c r="F2242" s="832"/>
      <c r="G2242" s="938"/>
      <c r="H2242" s="867"/>
      <c r="I2242" s="814"/>
      <c r="N2242" s="2"/>
    </row>
    <row r="2243" spans="2:14" hidden="1" outlineLevel="1">
      <c r="B2243" s="46"/>
      <c r="C2243" s="47"/>
      <c r="D2243" s="48"/>
      <c r="F2243" s="832"/>
      <c r="G2243" s="938"/>
      <c r="H2243" s="876"/>
      <c r="I2243" s="812"/>
      <c r="N2243" s="2"/>
    </row>
    <row r="2244" spans="2:14" hidden="1" outlineLevel="1">
      <c r="B2244" s="46"/>
      <c r="C2244" s="47"/>
      <c r="D2244" s="48"/>
      <c r="F2244" s="811"/>
      <c r="G2244" s="812"/>
      <c r="H2244" s="893"/>
      <c r="I2244" s="812"/>
    </row>
    <row r="2245" spans="2:14" hidden="1" outlineLevel="1">
      <c r="B2245" s="50"/>
      <c r="C2245" s="50" t="s">
        <v>195</v>
      </c>
      <c r="D2245" s="571">
        <f>SUM(D2216:D2244)</f>
        <v>285769.93</v>
      </c>
      <c r="E2245" s="18"/>
      <c r="F2245" s="319"/>
      <c r="G2245" s="319" t="s">
        <v>195</v>
      </c>
      <c r="H2245" s="279">
        <f>SUM(H2216:H2244)</f>
        <v>147068.75</v>
      </c>
    </row>
    <row r="2246" spans="2:14" hidden="1" outlineLevel="1">
      <c r="B2246" s="50"/>
      <c r="C2246" s="50" t="s">
        <v>1328</v>
      </c>
      <c r="D2246" s="48">
        <f>D2245-H2245</f>
        <v>138701.18</v>
      </c>
      <c r="F2246" s="13"/>
      <c r="H2246" s="13"/>
    </row>
    <row r="2247" spans="2:14" collapsed="1"/>
    <row r="2248" spans="2:14" ht="15.75">
      <c r="B2248" s="2480" t="s">
        <v>7438</v>
      </c>
      <c r="C2248" s="2480"/>
      <c r="D2248" s="2480"/>
      <c r="E2248" s="2480"/>
      <c r="F2248" s="2480"/>
      <c r="G2248" s="2480"/>
      <c r="H2248" s="2480"/>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55" t="s">
        <v>4</v>
      </c>
      <c r="F2250" s="354" t="s">
        <v>115</v>
      </c>
      <c r="G2250" s="354" t="s">
        <v>1331</v>
      </c>
      <c r="H2250" s="355" t="s">
        <v>4</v>
      </c>
    </row>
    <row r="2251" spans="2:14" ht="30" hidden="1" customHeight="1" outlineLevel="1">
      <c r="B2251" s="864">
        <v>42614</v>
      </c>
      <c r="C2251" s="891" t="s">
        <v>1039</v>
      </c>
      <c r="D2251" s="935">
        <f>D2246</f>
        <v>138701.18</v>
      </c>
      <c r="F2251" s="984">
        <v>42613</v>
      </c>
      <c r="G2251" s="1064" t="s">
        <v>7449</v>
      </c>
      <c r="H2251" s="905">
        <v>500</v>
      </c>
      <c r="I2251" s="812" t="s">
        <v>7439</v>
      </c>
    </row>
    <row r="2252" spans="2:14" ht="45" hidden="1" customHeight="1" outlineLevel="1">
      <c r="B2252" s="1013">
        <v>42614</v>
      </c>
      <c r="C2252" s="223" t="s">
        <v>7464</v>
      </c>
      <c r="D2252" s="175">
        <v>1090</v>
      </c>
      <c r="F2252" s="984">
        <v>42613</v>
      </c>
      <c r="G2252" s="1064" t="s">
        <v>7450</v>
      </c>
      <c r="H2252" s="905">
        <v>500</v>
      </c>
      <c r="I2252" s="812" t="s">
        <v>7440</v>
      </c>
    </row>
    <row r="2253" spans="2:14" ht="45" hidden="1" customHeight="1" outlineLevel="1">
      <c r="B2253" s="1013">
        <v>42634</v>
      </c>
      <c r="C2253" s="223" t="s">
        <v>7540</v>
      </c>
      <c r="D2253" s="175">
        <v>2833</v>
      </c>
      <c r="F2253" s="984">
        <v>42613</v>
      </c>
      <c r="G2253" s="1064" t="s">
        <v>7451</v>
      </c>
      <c r="H2253" s="905">
        <v>1000</v>
      </c>
      <c r="I2253" s="812" t="s">
        <v>7441</v>
      </c>
    </row>
    <row r="2254" spans="2:14" ht="45" hidden="1" customHeight="1" outlineLevel="1">
      <c r="B2254" s="1013">
        <v>42634</v>
      </c>
      <c r="C2254" s="223" t="s">
        <v>7541</v>
      </c>
      <c r="D2254" s="175">
        <v>1234.48</v>
      </c>
      <c r="F2254" s="984">
        <v>42614</v>
      </c>
      <c r="G2254" s="1064" t="s">
        <v>7463</v>
      </c>
      <c r="H2254" s="905">
        <v>25000</v>
      </c>
      <c r="I2254" s="812" t="s">
        <v>7442</v>
      </c>
    </row>
    <row r="2255" spans="2:14" ht="45" hidden="1" customHeight="1" outlineLevel="1">
      <c r="B2255" s="1013">
        <v>42643</v>
      </c>
      <c r="C2255" s="223" t="s">
        <v>7572</v>
      </c>
      <c r="D2255" s="175">
        <v>120258</v>
      </c>
      <c r="F2255" s="984">
        <v>42614</v>
      </c>
      <c r="G2255" s="1064" t="s">
        <v>7462</v>
      </c>
      <c r="H2255" s="905">
        <v>30278</v>
      </c>
      <c r="I2255" s="812" t="s">
        <v>7063</v>
      </c>
    </row>
    <row r="2256" spans="2:14" ht="30" hidden="1" customHeight="1" outlineLevel="1">
      <c r="B2256" s="1013">
        <v>42643</v>
      </c>
      <c r="C2256" s="223" t="s">
        <v>7574</v>
      </c>
      <c r="D2256" s="175">
        <v>513</v>
      </c>
      <c r="F2256" s="984">
        <v>42614</v>
      </c>
      <c r="G2256" s="1064" t="s">
        <v>7461</v>
      </c>
      <c r="H2256" s="905">
        <v>6000</v>
      </c>
      <c r="I2256" s="812" t="s">
        <v>6152</v>
      </c>
    </row>
    <row r="2257" spans="2:14" ht="45" hidden="1" customHeight="1" outlineLevel="1">
      <c r="B2257" s="285"/>
      <c r="C2257" s="223"/>
      <c r="D2257" s="175"/>
      <c r="F2257" s="984">
        <v>42615</v>
      </c>
      <c r="G2257" s="1097" t="s">
        <v>7465</v>
      </c>
      <c r="H2257" s="876">
        <v>5000</v>
      </c>
      <c r="I2257" s="814" t="s">
        <v>3287</v>
      </c>
    </row>
    <row r="2258" spans="2:14" ht="30" hidden="1" customHeight="1" outlineLevel="1">
      <c r="B2258" s="285"/>
      <c r="C2258" s="223"/>
      <c r="D2258" s="672"/>
      <c r="F2258" s="984">
        <v>42615</v>
      </c>
      <c r="G2258" s="814" t="s">
        <v>7466</v>
      </c>
      <c r="H2258" s="876">
        <v>5205</v>
      </c>
      <c r="I2258" s="812" t="s">
        <v>5805</v>
      </c>
    </row>
    <row r="2259" spans="2:14" ht="45" hidden="1" customHeight="1" outlineLevel="1">
      <c r="B2259" s="285"/>
      <c r="C2259" s="223"/>
      <c r="D2259" s="175"/>
      <c r="F2259" s="984">
        <v>42618</v>
      </c>
      <c r="G2259" s="812" t="s">
        <v>7474</v>
      </c>
      <c r="H2259" s="905">
        <v>5000</v>
      </c>
      <c r="I2259" s="814" t="s">
        <v>3287</v>
      </c>
      <c r="L2259" s="2"/>
      <c r="N2259" s="2"/>
    </row>
    <row r="2260" spans="2:14" ht="45" hidden="1" customHeight="1" outlineLevel="1">
      <c r="B2260" s="285"/>
      <c r="C2260" s="223"/>
      <c r="D2260" s="175"/>
      <c r="F2260" s="984">
        <v>42620</v>
      </c>
      <c r="G2260" s="814" t="s">
        <v>7491</v>
      </c>
      <c r="H2260" s="905">
        <v>4800</v>
      </c>
      <c r="I2260" s="814" t="s">
        <v>3287</v>
      </c>
      <c r="L2260" s="2"/>
      <c r="N2260" s="2"/>
    </row>
    <row r="2261" spans="2:14" ht="30" hidden="1" customHeight="1" outlineLevel="1">
      <c r="B2261" s="285"/>
      <c r="C2261" s="223"/>
      <c r="D2261" s="175"/>
      <c r="F2261" s="984">
        <v>42627</v>
      </c>
      <c r="G2261" s="814" t="s">
        <v>7521</v>
      </c>
      <c r="H2261" s="876">
        <v>6449</v>
      </c>
      <c r="I2261" s="814" t="s">
        <v>7020</v>
      </c>
      <c r="L2261" s="2"/>
      <c r="N2261" s="2"/>
    </row>
    <row r="2262" spans="2:14" ht="15" hidden="1" customHeight="1" outlineLevel="1">
      <c r="B2262" s="269"/>
      <c r="C2262" s="47"/>
      <c r="D2262" s="48"/>
      <c r="F2262" s="984">
        <v>42632</v>
      </c>
      <c r="G2262" s="1064" t="s">
        <v>7528</v>
      </c>
      <c r="H2262" s="905">
        <v>10000</v>
      </c>
      <c r="I2262" s="812" t="s">
        <v>3287</v>
      </c>
    </row>
    <row r="2263" spans="2:14" ht="30" hidden="1" customHeight="1" outlineLevel="1">
      <c r="B2263" s="269"/>
      <c r="C2263" s="47"/>
      <c r="D2263" s="48"/>
      <c r="F2263" s="984">
        <v>42641</v>
      </c>
      <c r="G2263" s="1064" t="s">
        <v>7549</v>
      </c>
      <c r="H2263" s="905">
        <v>10937</v>
      </c>
      <c r="I2263" s="812" t="s">
        <v>7543</v>
      </c>
      <c r="L2263" s="2"/>
    </row>
    <row r="2264" spans="2:14" ht="30" hidden="1" customHeight="1" outlineLevel="1">
      <c r="B2264" s="46"/>
      <c r="C2264" s="47"/>
      <c r="D2264" s="48"/>
      <c r="F2264" s="984">
        <v>42641</v>
      </c>
      <c r="G2264" s="814" t="s">
        <v>7548</v>
      </c>
      <c r="H2264" s="876">
        <v>3707</v>
      </c>
      <c r="I2264" s="814" t="s">
        <v>7544</v>
      </c>
      <c r="L2264" s="2"/>
    </row>
    <row r="2265" spans="2:14" ht="30" hidden="1" customHeight="1" outlineLevel="1">
      <c r="B2265" s="46"/>
      <c r="C2265" s="47"/>
      <c r="D2265" s="48"/>
      <c r="F2265" s="984">
        <v>42641</v>
      </c>
      <c r="G2265" s="814" t="s">
        <v>7547</v>
      </c>
      <c r="H2265" s="876">
        <v>3034</v>
      </c>
      <c r="I2265" s="814" t="s">
        <v>7545</v>
      </c>
      <c r="L2265" s="2"/>
      <c r="N2265" s="2"/>
    </row>
    <row r="2266" spans="2:14" ht="15" hidden="1" customHeight="1" outlineLevel="1">
      <c r="B2266" s="46"/>
      <c r="C2266" s="47"/>
      <c r="D2266" s="48"/>
      <c r="F2266" s="984">
        <v>42641</v>
      </c>
      <c r="G2266" s="814" t="s">
        <v>5936</v>
      </c>
      <c r="H2266" s="876">
        <v>4660.45</v>
      </c>
      <c r="I2266" s="814" t="s">
        <v>7550</v>
      </c>
      <c r="N2266" s="2"/>
    </row>
    <row r="2267" spans="2:14" ht="15" hidden="1" customHeight="1" outlineLevel="1">
      <c r="B2267" s="46"/>
      <c r="C2267" s="47"/>
      <c r="D2267" s="48"/>
      <c r="F2267" s="811"/>
      <c r="G2267" s="1075"/>
      <c r="H2267" s="867"/>
      <c r="I2267" s="938"/>
      <c r="N2267" s="2"/>
    </row>
    <row r="2268" spans="2:14" ht="15" hidden="1" customHeight="1" outlineLevel="1">
      <c r="B2268" s="46"/>
      <c r="C2268" s="47"/>
      <c r="D2268" s="48"/>
      <c r="F2268" s="811"/>
      <c r="G2268" s="812"/>
      <c r="H2268" s="893"/>
      <c r="I2268" s="812"/>
    </row>
    <row r="2269" spans="2:14" ht="15" hidden="1" customHeight="1" outlineLevel="1">
      <c r="B2269" s="50"/>
      <c r="C2269" s="50" t="s">
        <v>195</v>
      </c>
      <c r="D2269" s="571">
        <f>SUM(D2251:D2268)</f>
        <v>264629.66000000003</v>
      </c>
      <c r="E2269" s="18"/>
      <c r="F2269" s="319"/>
      <c r="G2269" s="319" t="s">
        <v>195</v>
      </c>
      <c r="H2269" s="279">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480" t="s">
        <v>7573</v>
      </c>
      <c r="C2272" s="2480"/>
      <c r="D2272" s="2480"/>
      <c r="E2272" s="2480"/>
      <c r="F2272" s="2480"/>
      <c r="G2272" s="2480"/>
      <c r="H2272" s="2480"/>
      <c r="I2272" s="18"/>
    </row>
    <row r="2273" spans="2:14" hidden="1" outlineLevel="1">
      <c r="B2273" s="18"/>
      <c r="C2273" s="18"/>
      <c r="D2273" s="18"/>
      <c r="E2273" s="18"/>
      <c r="F2273" s="18"/>
      <c r="G2273" s="18"/>
      <c r="H2273" s="18"/>
      <c r="I2273" s="18"/>
    </row>
    <row r="2274" spans="2:14" hidden="1" outlineLevel="1">
      <c r="B2274" s="152" t="s">
        <v>115</v>
      </c>
      <c r="C2274" s="152" t="s">
        <v>1330</v>
      </c>
      <c r="D2274" s="355" t="s">
        <v>4</v>
      </c>
      <c r="F2274" s="354" t="s">
        <v>115</v>
      </c>
      <c r="G2274" s="354" t="s">
        <v>1331</v>
      </c>
      <c r="H2274" s="355" t="s">
        <v>4</v>
      </c>
    </row>
    <row r="2275" spans="2:14" ht="30" hidden="1" customHeight="1" outlineLevel="1">
      <c r="B2275" s="864">
        <v>42644</v>
      </c>
      <c r="C2275" s="891" t="s">
        <v>1039</v>
      </c>
      <c r="D2275" s="1294">
        <v>142559.21000000002</v>
      </c>
      <c r="F2275" s="984">
        <v>42644</v>
      </c>
      <c r="G2275" s="1064" t="s">
        <v>7575</v>
      </c>
      <c r="H2275" s="905">
        <v>10000</v>
      </c>
      <c r="I2275" s="814" t="s">
        <v>3287</v>
      </c>
    </row>
    <row r="2276" spans="2:14" ht="45" hidden="1" outlineLevel="1">
      <c r="B2276" s="1013">
        <v>42664</v>
      </c>
      <c r="C2276" s="223" t="s">
        <v>7657</v>
      </c>
      <c r="D2276" s="175">
        <v>2063.23</v>
      </c>
      <c r="F2276" s="984">
        <v>42644</v>
      </c>
      <c r="G2276" s="1064" t="s">
        <v>7578</v>
      </c>
      <c r="H2276" s="905">
        <v>500</v>
      </c>
      <c r="I2276" s="812" t="s">
        <v>7439</v>
      </c>
    </row>
    <row r="2277" spans="2:14" ht="45" hidden="1" outlineLevel="1">
      <c r="B2277" s="1013">
        <v>42664</v>
      </c>
      <c r="C2277" s="223" t="s">
        <v>7658</v>
      </c>
      <c r="D2277" s="175">
        <v>1000</v>
      </c>
      <c r="F2277" s="984">
        <v>42644</v>
      </c>
      <c r="G2277" s="1064" t="s">
        <v>7579</v>
      </c>
      <c r="H2277" s="905">
        <v>500</v>
      </c>
      <c r="I2277" s="812" t="s">
        <v>7440</v>
      </c>
    </row>
    <row r="2278" spans="2:14" ht="45" hidden="1" outlineLevel="1">
      <c r="B2278" s="1013">
        <v>42671</v>
      </c>
      <c r="C2278" s="223" t="s">
        <v>7677</v>
      </c>
      <c r="D2278" s="175">
        <v>120259</v>
      </c>
      <c r="F2278" s="984">
        <v>42644</v>
      </c>
      <c r="G2278" s="1064" t="s">
        <v>7580</v>
      </c>
      <c r="H2278" s="905">
        <v>1000</v>
      </c>
      <c r="I2278" s="812" t="s">
        <v>7441</v>
      </c>
    </row>
    <row r="2279" spans="2:14" ht="45" hidden="1" outlineLevel="1">
      <c r="B2279" s="1013"/>
      <c r="C2279" s="223"/>
      <c r="D2279" s="175"/>
      <c r="F2279" s="984">
        <v>42644</v>
      </c>
      <c r="G2279" s="1064" t="s">
        <v>7581</v>
      </c>
      <c r="H2279" s="905">
        <v>25000</v>
      </c>
      <c r="I2279" s="812" t="s">
        <v>7442</v>
      </c>
    </row>
    <row r="2280" spans="2:14" ht="30" hidden="1" outlineLevel="1">
      <c r="B2280" s="1013"/>
      <c r="C2280" s="223"/>
      <c r="D2280" s="175"/>
      <c r="F2280" s="984">
        <v>42644</v>
      </c>
      <c r="G2280" s="1064" t="s">
        <v>7582</v>
      </c>
      <c r="H2280" s="905">
        <v>6193</v>
      </c>
      <c r="I2280" s="812" t="s">
        <v>6152</v>
      </c>
    </row>
    <row r="2281" spans="2:14" ht="45" hidden="1" outlineLevel="1">
      <c r="B2281" s="285"/>
      <c r="C2281" s="223"/>
      <c r="D2281" s="175"/>
      <c r="F2281" s="984">
        <v>42644</v>
      </c>
      <c r="G2281" s="1064" t="s">
        <v>7583</v>
      </c>
      <c r="H2281" s="905">
        <v>25012</v>
      </c>
      <c r="I2281" s="812" t="s">
        <v>7063</v>
      </c>
    </row>
    <row r="2282" spans="2:14" ht="30" hidden="1" outlineLevel="1">
      <c r="B2282" s="285"/>
      <c r="C2282" s="223"/>
      <c r="D2282" s="672"/>
      <c r="F2282" s="984">
        <v>42644</v>
      </c>
      <c r="G2282" s="1064" t="s">
        <v>7584</v>
      </c>
      <c r="H2282" s="905">
        <v>5079</v>
      </c>
      <c r="I2282" s="812" t="s">
        <v>5805</v>
      </c>
    </row>
    <row r="2283" spans="2:14" ht="45" hidden="1" outlineLevel="1">
      <c r="B2283" s="285"/>
      <c r="C2283" s="223"/>
      <c r="D2283" s="175"/>
      <c r="F2283" s="984">
        <v>42653</v>
      </c>
      <c r="G2283" s="812" t="s">
        <v>7599</v>
      </c>
      <c r="H2283" s="905">
        <v>5000</v>
      </c>
      <c r="I2283" s="814" t="s">
        <v>3287</v>
      </c>
      <c r="L2283" s="2"/>
      <c r="N2283" s="2"/>
    </row>
    <row r="2284" spans="2:14" ht="30" hidden="1" outlineLevel="1">
      <c r="B2284" s="285"/>
      <c r="C2284" s="223"/>
      <c r="D2284" s="175"/>
      <c r="F2284" s="984">
        <v>42656</v>
      </c>
      <c r="G2284" s="814" t="s">
        <v>7610</v>
      </c>
      <c r="H2284" s="876">
        <v>6449</v>
      </c>
      <c r="I2284" s="814" t="s">
        <v>7020</v>
      </c>
      <c r="L2284" s="2"/>
      <c r="N2284" s="2"/>
    </row>
    <row r="2285" spans="2:14" ht="45" hidden="1" outlineLevel="1">
      <c r="B2285" s="285"/>
      <c r="C2285" s="223"/>
      <c r="D2285" s="175"/>
      <c r="F2285" s="984">
        <v>42660</v>
      </c>
      <c r="G2285" s="814" t="s">
        <v>7628</v>
      </c>
      <c r="H2285" s="905">
        <v>5000</v>
      </c>
      <c r="I2285" s="814" t="s">
        <v>3287</v>
      </c>
      <c r="L2285" s="2"/>
      <c r="N2285" s="2"/>
    </row>
    <row r="2286" spans="2:14" ht="45" hidden="1" outlineLevel="1">
      <c r="B2286" s="269"/>
      <c r="C2286" s="47"/>
      <c r="D2286" s="48"/>
      <c r="F2286" s="984">
        <v>42669</v>
      </c>
      <c r="G2286" s="1064" t="s">
        <v>7662</v>
      </c>
      <c r="H2286" s="905">
        <v>10000</v>
      </c>
      <c r="I2286" s="814" t="s">
        <v>3287</v>
      </c>
    </row>
    <row r="2287" spans="2:14" hidden="1" outlineLevel="1">
      <c r="B2287" s="46"/>
      <c r="C2287" s="47"/>
      <c r="D2287" s="48"/>
      <c r="F2287" s="811"/>
      <c r="G2287" s="812"/>
      <c r="H2287" s="893"/>
      <c r="I2287" s="812"/>
    </row>
    <row r="2288" spans="2:14" hidden="1" outlineLevel="1">
      <c r="B2288" s="50"/>
      <c r="C2288" s="50" t="s">
        <v>195</v>
      </c>
      <c r="D2288" s="571">
        <f>SUM(D2275:D2287)</f>
        <v>265881.44000000006</v>
      </c>
      <c r="E2288" s="18"/>
      <c r="F2288" s="319"/>
      <c r="G2288" s="319" t="s">
        <v>195</v>
      </c>
      <c r="H2288" s="279">
        <f>SUM(H2275:H2287)</f>
        <v>99733</v>
      </c>
    </row>
    <row r="2289" spans="2:14" hidden="1" outlineLevel="1">
      <c r="B2289" s="50"/>
      <c r="C2289" s="50" t="s">
        <v>1328</v>
      </c>
      <c r="D2289" s="48">
        <f>D2288-H2288</f>
        <v>166148.44000000006</v>
      </c>
      <c r="E2289" s="13"/>
      <c r="F2289" s="13"/>
      <c r="H2289" s="13"/>
    </row>
    <row r="2290" spans="2:14" collapsed="1"/>
    <row r="2291" spans="2:14" ht="15.75">
      <c r="B2291" s="2480" t="s">
        <v>7683</v>
      </c>
      <c r="C2291" s="2480"/>
      <c r="D2291" s="2480"/>
      <c r="E2291" s="2480"/>
      <c r="F2291" s="2480"/>
      <c r="G2291" s="2480"/>
      <c r="H2291" s="2480"/>
      <c r="I2291" s="18"/>
    </row>
    <row r="2292" spans="2:14" hidden="1" outlineLevel="1">
      <c r="B2292" s="18"/>
      <c r="C2292" s="18"/>
      <c r="D2292" s="18"/>
      <c r="E2292" s="18"/>
      <c r="F2292" s="18"/>
      <c r="G2292" s="18"/>
      <c r="H2292" s="18"/>
      <c r="I2292" s="18"/>
    </row>
    <row r="2293" spans="2:14" hidden="1" outlineLevel="1">
      <c r="B2293" s="152" t="s">
        <v>115</v>
      </c>
      <c r="C2293" s="152" t="s">
        <v>1330</v>
      </c>
      <c r="D2293" s="355" t="s">
        <v>4</v>
      </c>
      <c r="F2293" s="354" t="s">
        <v>115</v>
      </c>
      <c r="G2293" s="354" t="s">
        <v>1331</v>
      </c>
      <c r="H2293" s="355" t="s">
        <v>4</v>
      </c>
    </row>
    <row r="2294" spans="2:14" ht="30" hidden="1" customHeight="1" outlineLevel="1">
      <c r="B2294" s="864">
        <v>42675</v>
      </c>
      <c r="C2294" s="891" t="s">
        <v>1039</v>
      </c>
      <c r="D2294" s="1294">
        <v>166148.44</v>
      </c>
      <c r="F2294" s="984">
        <v>42675</v>
      </c>
      <c r="G2294" s="812" t="s">
        <v>5936</v>
      </c>
      <c r="H2294" s="905">
        <v>9197.24</v>
      </c>
      <c r="I2294" s="814" t="s">
        <v>7550</v>
      </c>
    </row>
    <row r="2295" spans="2:14" ht="45" hidden="1" outlineLevel="1">
      <c r="B2295" s="1013">
        <v>42690</v>
      </c>
      <c r="C2295" s="223" t="s">
        <v>7726</v>
      </c>
      <c r="D2295" s="175">
        <v>1090</v>
      </c>
      <c r="F2295" s="984">
        <v>42676</v>
      </c>
      <c r="G2295" s="1064" t="s">
        <v>7693</v>
      </c>
      <c r="H2295" s="905">
        <v>425</v>
      </c>
      <c r="I2295" s="812" t="s">
        <v>7439</v>
      </c>
    </row>
    <row r="2296" spans="2:14" ht="30" hidden="1" outlineLevel="1">
      <c r="B2296" s="1013">
        <v>42695</v>
      </c>
      <c r="C2296" s="223" t="s">
        <v>7748</v>
      </c>
      <c r="D2296" s="175">
        <v>2000</v>
      </c>
      <c r="E2296" s="205" t="s">
        <v>7749</v>
      </c>
      <c r="F2296" s="984">
        <v>42676</v>
      </c>
      <c r="G2296" s="1064" t="s">
        <v>7694</v>
      </c>
      <c r="H2296" s="905">
        <v>470</v>
      </c>
      <c r="I2296" s="812" t="s">
        <v>7440</v>
      </c>
    </row>
    <row r="2297" spans="2:14" ht="45" hidden="1" outlineLevel="1">
      <c r="B2297" s="1013">
        <v>42695</v>
      </c>
      <c r="C2297" s="223" t="s">
        <v>7753</v>
      </c>
      <c r="D2297" s="175">
        <v>2468.96</v>
      </c>
      <c r="F2297" s="984">
        <v>42676</v>
      </c>
      <c r="G2297" s="1064" t="s">
        <v>7695</v>
      </c>
      <c r="H2297" s="905">
        <v>5040</v>
      </c>
      <c r="I2297" s="812" t="s">
        <v>5805</v>
      </c>
    </row>
    <row r="2298" spans="2:14" ht="45" hidden="1" outlineLevel="1">
      <c r="B2298" s="1013">
        <v>42695</v>
      </c>
      <c r="C2298" s="223" t="s">
        <v>7754</v>
      </c>
      <c r="D2298" s="175">
        <v>1000</v>
      </c>
      <c r="F2298" s="811">
        <v>42676</v>
      </c>
      <c r="G2298" s="1097" t="s">
        <v>7698</v>
      </c>
      <c r="H2298" s="876">
        <v>44250</v>
      </c>
      <c r="I2298" s="812" t="s">
        <v>7441</v>
      </c>
    </row>
    <row r="2299" spans="2:14" ht="45" hidden="1" outlineLevel="1">
      <c r="B2299" s="1013">
        <v>42704</v>
      </c>
      <c r="C2299" s="223" t="s">
        <v>7779</v>
      </c>
      <c r="D2299" s="175">
        <v>118863</v>
      </c>
      <c r="F2299" s="811">
        <v>42676</v>
      </c>
      <c r="G2299" s="1064" t="s">
        <v>7699</v>
      </c>
      <c r="H2299" s="905">
        <v>28000</v>
      </c>
      <c r="I2299" s="812" t="s">
        <v>7442</v>
      </c>
    </row>
    <row r="2300" spans="2:14" ht="30" hidden="1" outlineLevel="1">
      <c r="B2300" s="285"/>
      <c r="C2300" s="223"/>
      <c r="D2300" s="175"/>
      <c r="F2300" s="811">
        <v>42676</v>
      </c>
      <c r="G2300" s="1097" t="s">
        <v>7696</v>
      </c>
      <c r="H2300" s="876">
        <v>6054</v>
      </c>
      <c r="I2300" s="812" t="s">
        <v>6152</v>
      </c>
    </row>
    <row r="2301" spans="2:14" ht="45" hidden="1" outlineLevel="1">
      <c r="B2301" s="285"/>
      <c r="C2301" s="223"/>
      <c r="D2301" s="672"/>
      <c r="F2301" s="811">
        <v>42676</v>
      </c>
      <c r="G2301" s="1097" t="s">
        <v>7697</v>
      </c>
      <c r="H2301" s="876">
        <v>25809</v>
      </c>
      <c r="I2301" s="812" t="s">
        <v>7063</v>
      </c>
    </row>
    <row r="2302" spans="2:14" ht="45" hidden="1" outlineLevel="1">
      <c r="B2302" s="285"/>
      <c r="C2302" s="223"/>
      <c r="D2302" s="175"/>
      <c r="F2302" s="811">
        <v>42678</v>
      </c>
      <c r="G2302" s="1064" t="s">
        <v>7702</v>
      </c>
      <c r="H2302" s="905">
        <v>1000</v>
      </c>
      <c r="I2302" s="812" t="s">
        <v>3287</v>
      </c>
      <c r="L2302" s="2"/>
      <c r="N2302" s="2"/>
    </row>
    <row r="2303" spans="2:14" ht="45" hidden="1" outlineLevel="1">
      <c r="B2303" s="285"/>
      <c r="C2303" s="223"/>
      <c r="D2303" s="175"/>
      <c r="F2303" s="811">
        <v>42679</v>
      </c>
      <c r="G2303" s="1064" t="s">
        <v>7700</v>
      </c>
      <c r="H2303" s="905">
        <v>2000</v>
      </c>
      <c r="I2303" s="812" t="s">
        <v>3287</v>
      </c>
      <c r="L2303" s="2"/>
      <c r="N2303" s="2"/>
    </row>
    <row r="2304" spans="2:14" ht="45" hidden="1" outlineLevel="1">
      <c r="B2304" s="285"/>
      <c r="C2304" s="223"/>
      <c r="D2304" s="175"/>
      <c r="F2304" s="811">
        <v>42679</v>
      </c>
      <c r="G2304" s="1064" t="s">
        <v>7701</v>
      </c>
      <c r="H2304" s="905">
        <v>8000</v>
      </c>
      <c r="I2304" s="812" t="s">
        <v>3287</v>
      </c>
      <c r="L2304" s="2"/>
      <c r="N2304" s="2"/>
    </row>
    <row r="2305" spans="2:14" ht="30" hidden="1" outlineLevel="1">
      <c r="B2305" s="269"/>
      <c r="C2305" s="47"/>
      <c r="D2305" s="48"/>
      <c r="F2305" s="811">
        <v>42684</v>
      </c>
      <c r="G2305" s="1064" t="s">
        <v>7721</v>
      </c>
      <c r="H2305" s="905">
        <v>6449</v>
      </c>
      <c r="I2305" s="812" t="s">
        <v>7020</v>
      </c>
    </row>
    <row r="2306" spans="2:14" ht="45" hidden="1" outlineLevel="1">
      <c r="B2306" s="269"/>
      <c r="C2306" s="47"/>
      <c r="D2306" s="48"/>
      <c r="F2306" s="811">
        <v>42686</v>
      </c>
      <c r="G2306" s="1064" t="s">
        <v>7722</v>
      </c>
      <c r="H2306" s="905">
        <v>2000</v>
      </c>
      <c r="I2306" s="812" t="s">
        <v>3287</v>
      </c>
      <c r="L2306" s="2"/>
    </row>
    <row r="2307" spans="2:14" ht="30" hidden="1" outlineLevel="1">
      <c r="B2307" s="46"/>
      <c r="C2307" s="47"/>
      <c r="D2307" s="48"/>
      <c r="F2307" s="811">
        <v>42692</v>
      </c>
      <c r="G2307" s="1064" t="s">
        <v>7736</v>
      </c>
      <c r="H2307" s="905">
        <v>2000</v>
      </c>
      <c r="I2307" s="812" t="s">
        <v>7737</v>
      </c>
      <c r="L2307" s="2"/>
    </row>
    <row r="2308" spans="2:14" ht="45" hidden="1" outlineLevel="1">
      <c r="B2308" s="46"/>
      <c r="C2308" s="47"/>
      <c r="D2308" s="48"/>
      <c r="F2308" s="811">
        <v>42693</v>
      </c>
      <c r="G2308" s="1064" t="s">
        <v>7742</v>
      </c>
      <c r="H2308" s="905">
        <v>2000</v>
      </c>
      <c r="I2308" s="812" t="s">
        <v>3287</v>
      </c>
      <c r="L2308" s="2"/>
      <c r="N2308" s="2"/>
    </row>
    <row r="2309" spans="2:14" ht="30" hidden="1" outlineLevel="1">
      <c r="B2309" s="46"/>
      <c r="C2309" s="47"/>
      <c r="D2309" s="48"/>
      <c r="F2309" s="811">
        <v>42695</v>
      </c>
      <c r="G2309" s="814" t="s">
        <v>7747</v>
      </c>
      <c r="H2309" s="876">
        <v>2000</v>
      </c>
      <c r="I2309" s="814" t="s">
        <v>4760</v>
      </c>
      <c r="N2309" s="2"/>
    </row>
    <row r="2310" spans="2:14" ht="30" hidden="1" outlineLevel="1">
      <c r="B2310" s="46"/>
      <c r="C2310" s="47"/>
      <c r="D2310" s="48"/>
      <c r="F2310" s="984">
        <v>42695</v>
      </c>
      <c r="G2310" s="812" t="s">
        <v>7750</v>
      </c>
      <c r="H2310" s="905">
        <v>2000</v>
      </c>
      <c r="I2310" s="812" t="s">
        <v>4760</v>
      </c>
      <c r="N2310" s="2"/>
    </row>
    <row r="2311" spans="2:14" ht="45" hidden="1" outlineLevel="1">
      <c r="B2311" s="46"/>
      <c r="C2311" s="47"/>
      <c r="D2311" s="48"/>
      <c r="F2311" s="984">
        <v>42695</v>
      </c>
      <c r="G2311" s="1064" t="s">
        <v>7755</v>
      </c>
      <c r="H2311" s="905">
        <v>2000</v>
      </c>
      <c r="I2311" s="812" t="s">
        <v>3287</v>
      </c>
      <c r="N2311" s="2"/>
    </row>
    <row r="2312" spans="2:14" ht="30" hidden="1" outlineLevel="1">
      <c r="B2312" s="46"/>
      <c r="C2312" s="47"/>
      <c r="D2312" s="48"/>
      <c r="F2312" s="984">
        <v>42697</v>
      </c>
      <c r="G2312" s="1064" t="s">
        <v>7756</v>
      </c>
      <c r="H2312" s="905">
        <v>4000</v>
      </c>
      <c r="I2312" s="812" t="s">
        <v>4760</v>
      </c>
      <c r="N2312" s="2"/>
    </row>
    <row r="2313" spans="2:14" ht="45" hidden="1" outlineLevel="1">
      <c r="B2313" s="46"/>
      <c r="C2313" s="47"/>
      <c r="D2313" s="48"/>
      <c r="F2313" s="984">
        <v>42698</v>
      </c>
      <c r="G2313" s="1064" t="s">
        <v>7778</v>
      </c>
      <c r="H2313" s="905">
        <v>2000</v>
      </c>
      <c r="I2313" s="812" t="s">
        <v>3287</v>
      </c>
      <c r="N2313" s="2"/>
    </row>
    <row r="2314" spans="2:14" hidden="1" outlineLevel="1">
      <c r="B2314" s="46"/>
      <c r="C2314" s="47"/>
      <c r="D2314" s="48"/>
      <c r="F2314" s="811"/>
      <c r="G2314" s="1097"/>
      <c r="H2314" s="876"/>
      <c r="I2314" s="814"/>
      <c r="N2314" s="2"/>
    </row>
    <row r="2315" spans="2:14" hidden="1" outlineLevel="1">
      <c r="B2315" s="46"/>
      <c r="C2315" s="47"/>
      <c r="D2315" s="48"/>
      <c r="F2315" s="811"/>
      <c r="G2315" s="812"/>
      <c r="H2315" s="893"/>
      <c r="I2315" s="812"/>
    </row>
    <row r="2316" spans="2:14" hidden="1" outlineLevel="1">
      <c r="B2316" s="50"/>
      <c r="C2316" s="50" t="s">
        <v>195</v>
      </c>
      <c r="D2316" s="571">
        <f>SUM(D2294:D2315)</f>
        <v>291570.40000000002</v>
      </c>
      <c r="E2316" s="18"/>
      <c r="F2316" s="319"/>
      <c r="G2316" s="319" t="s">
        <v>195</v>
      </c>
      <c r="H2316" s="279">
        <f>SUM(H2294:H2315)</f>
        <v>154694.24</v>
      </c>
    </row>
    <row r="2317" spans="2:14" hidden="1" outlineLevel="1">
      <c r="B2317" s="50"/>
      <c r="C2317" s="50" t="s">
        <v>1328</v>
      </c>
      <c r="D2317" s="48">
        <f>D2316-H2316</f>
        <v>136876.16000000003</v>
      </c>
      <c r="E2317" s="13"/>
      <c r="F2317" s="13"/>
      <c r="H2317" s="13"/>
    </row>
    <row r="2318" spans="2:14" collapsed="1"/>
    <row r="2319" spans="2:14" ht="15.75">
      <c r="B2319" s="2480" t="s">
        <v>7784</v>
      </c>
      <c r="C2319" s="2480"/>
      <c r="D2319" s="2480"/>
      <c r="E2319" s="2480"/>
      <c r="F2319" s="2480"/>
      <c r="G2319" s="2480"/>
      <c r="H2319" s="2480"/>
      <c r="I2319" s="18"/>
    </row>
    <row r="2320" spans="2:14" hidden="1" outlineLevel="1">
      <c r="B2320" s="18"/>
      <c r="C2320" s="18"/>
      <c r="D2320" s="18"/>
      <c r="E2320" s="18"/>
      <c r="F2320" s="18"/>
      <c r="G2320" s="18"/>
      <c r="H2320" s="18"/>
      <c r="I2320" s="18"/>
    </row>
    <row r="2321" spans="2:14" hidden="1" outlineLevel="1">
      <c r="B2321" s="152" t="s">
        <v>115</v>
      </c>
      <c r="C2321" s="152" t="s">
        <v>1330</v>
      </c>
      <c r="D2321" s="355" t="s">
        <v>4</v>
      </c>
      <c r="F2321" s="354" t="s">
        <v>115</v>
      </c>
      <c r="G2321" s="354" t="s">
        <v>1331</v>
      </c>
      <c r="H2321" s="355" t="s">
        <v>4</v>
      </c>
    </row>
    <row r="2322" spans="2:14" ht="30" hidden="1" customHeight="1" outlineLevel="1">
      <c r="B2322" s="864">
        <v>42705</v>
      </c>
      <c r="C2322" s="891" t="s">
        <v>1039</v>
      </c>
      <c r="D2322" s="1294">
        <v>136876.16</v>
      </c>
      <c r="F2322" s="984">
        <v>42705</v>
      </c>
      <c r="G2322" s="1064" t="s">
        <v>7796</v>
      </c>
      <c r="H2322" s="905">
        <v>20605</v>
      </c>
      <c r="I2322" s="812" t="s">
        <v>7441</v>
      </c>
    </row>
    <row r="2323" spans="2:14" ht="45" hidden="1" outlineLevel="1">
      <c r="B2323" s="725">
        <v>42705</v>
      </c>
      <c r="C2323" s="908" t="s">
        <v>7799</v>
      </c>
      <c r="D2323" s="614">
        <v>25000</v>
      </c>
      <c r="E2323" s="205" t="s">
        <v>7800</v>
      </c>
      <c r="F2323" s="984">
        <v>42705</v>
      </c>
      <c r="G2323" s="1064" t="s">
        <v>7797</v>
      </c>
      <c r="H2323" s="905">
        <v>25000</v>
      </c>
      <c r="I2323" s="812" t="s">
        <v>7798</v>
      </c>
    </row>
    <row r="2324" spans="2:14" ht="45" hidden="1" outlineLevel="1">
      <c r="B2324" s="725">
        <v>42723</v>
      </c>
      <c r="C2324" s="223" t="s">
        <v>7830</v>
      </c>
      <c r="D2324" s="614">
        <v>300000</v>
      </c>
      <c r="E2324" s="205" t="s">
        <v>7831</v>
      </c>
      <c r="F2324" s="984">
        <v>42706</v>
      </c>
      <c r="G2324" s="812" t="s">
        <v>5936</v>
      </c>
      <c r="H2324" s="905">
        <v>15550.01</v>
      </c>
      <c r="I2324" s="814" t="s">
        <v>7550</v>
      </c>
    </row>
    <row r="2325" spans="2:14" ht="45" hidden="1" outlineLevel="1">
      <c r="B2325" s="725">
        <v>42725</v>
      </c>
      <c r="C2325" s="223" t="s">
        <v>7839</v>
      </c>
      <c r="D2325" s="175">
        <v>1851.72</v>
      </c>
      <c r="F2325" s="984">
        <v>42706</v>
      </c>
      <c r="G2325" s="1064" t="s">
        <v>7792</v>
      </c>
      <c r="H2325" s="905">
        <v>25000</v>
      </c>
      <c r="I2325" s="812" t="s">
        <v>7442</v>
      </c>
    </row>
    <row r="2326" spans="2:14" ht="45" hidden="1" outlineLevel="1">
      <c r="B2326" s="725">
        <v>42725</v>
      </c>
      <c r="C2326" s="223" t="s">
        <v>7840</v>
      </c>
      <c r="D2326" s="175">
        <v>1000</v>
      </c>
      <c r="F2326" s="984">
        <v>42706</v>
      </c>
      <c r="G2326" s="1064" t="s">
        <v>7793</v>
      </c>
      <c r="H2326" s="905">
        <v>11945</v>
      </c>
      <c r="I2326" s="812" t="s">
        <v>7063</v>
      </c>
    </row>
    <row r="2327" spans="2:14" ht="45" hidden="1" outlineLevel="1">
      <c r="B2327" s="725">
        <v>42734</v>
      </c>
      <c r="C2327" s="223" t="s">
        <v>7844</v>
      </c>
      <c r="D2327" s="175">
        <v>116780</v>
      </c>
      <c r="F2327" s="984">
        <v>42706</v>
      </c>
      <c r="G2327" s="1064" t="s">
        <v>7794</v>
      </c>
      <c r="H2327" s="905">
        <v>7849</v>
      </c>
      <c r="I2327" s="812" t="s">
        <v>6152</v>
      </c>
    </row>
    <row r="2328" spans="2:14" ht="30" hidden="1" outlineLevel="1">
      <c r="B2328" s="725">
        <v>42735</v>
      </c>
      <c r="C2328" s="223" t="s">
        <v>7845</v>
      </c>
      <c r="D2328" s="175">
        <v>666</v>
      </c>
      <c r="F2328" s="984">
        <v>42706</v>
      </c>
      <c r="G2328" s="1097" t="s">
        <v>7795</v>
      </c>
      <c r="H2328" s="876">
        <v>4905</v>
      </c>
      <c r="I2328" s="812" t="s">
        <v>5805</v>
      </c>
    </row>
    <row r="2329" spans="2:14" ht="45" hidden="1" outlineLevel="1">
      <c r="B2329" s="285"/>
      <c r="C2329" s="223"/>
      <c r="D2329" s="672"/>
      <c r="F2329" s="811">
        <v>42707</v>
      </c>
      <c r="G2329" s="1097" t="s">
        <v>7809</v>
      </c>
      <c r="H2329" s="876">
        <v>2000</v>
      </c>
      <c r="I2329" s="812" t="s">
        <v>3287</v>
      </c>
    </row>
    <row r="2330" spans="2:14" ht="30" hidden="1" outlineLevel="1">
      <c r="B2330" s="285"/>
      <c r="C2330" s="223"/>
      <c r="D2330" s="175"/>
      <c r="F2330" s="811">
        <v>42716</v>
      </c>
      <c r="G2330" s="1064" t="s">
        <v>7812</v>
      </c>
      <c r="H2330" s="905">
        <v>6449</v>
      </c>
      <c r="I2330" s="812" t="s">
        <v>7020</v>
      </c>
      <c r="L2330" s="2"/>
      <c r="N2330" s="2"/>
    </row>
    <row r="2331" spans="2:14" ht="45" hidden="1" outlineLevel="1">
      <c r="B2331" s="285"/>
      <c r="C2331" s="223"/>
      <c r="D2331" s="175"/>
      <c r="F2331" s="811">
        <v>42718</v>
      </c>
      <c r="G2331" s="1064" t="s">
        <v>7813</v>
      </c>
      <c r="H2331" s="905">
        <v>5000</v>
      </c>
      <c r="I2331" s="812" t="s">
        <v>7814</v>
      </c>
      <c r="L2331" s="2"/>
      <c r="N2331" s="2"/>
    </row>
    <row r="2332" spans="2:14" ht="45" hidden="1" outlineLevel="1">
      <c r="B2332" s="285"/>
      <c r="C2332" s="223"/>
      <c r="D2332" s="175"/>
      <c r="F2332" s="811">
        <v>42718</v>
      </c>
      <c r="G2332" s="1064" t="s">
        <v>7816</v>
      </c>
      <c r="H2332" s="905">
        <v>2000</v>
      </c>
      <c r="I2332" s="812" t="s">
        <v>3287</v>
      </c>
      <c r="L2332" s="2"/>
      <c r="N2332" s="2"/>
    </row>
    <row r="2333" spans="2:14" ht="45" hidden="1" outlineLevel="1">
      <c r="B2333" s="269"/>
      <c r="C2333" s="47"/>
      <c r="D2333" s="48"/>
      <c r="F2333" s="811">
        <v>42723</v>
      </c>
      <c r="G2333" s="1064" t="s">
        <v>7836</v>
      </c>
      <c r="H2333" s="905">
        <v>3200</v>
      </c>
      <c r="I2333" s="812" t="s">
        <v>7837</v>
      </c>
    </row>
    <row r="2334" spans="2:14" ht="30" hidden="1" outlineLevel="1">
      <c r="B2334" s="269"/>
      <c r="C2334" s="47"/>
      <c r="D2334" s="48"/>
      <c r="F2334" s="811">
        <v>42727</v>
      </c>
      <c r="G2334" s="812" t="s">
        <v>7841</v>
      </c>
      <c r="H2334" s="905">
        <v>298814</v>
      </c>
      <c r="I2334" s="814" t="s">
        <v>7846</v>
      </c>
      <c r="L2334" s="2"/>
    </row>
    <row r="2335" spans="2:14" ht="30" hidden="1" outlineLevel="1">
      <c r="B2335" s="46"/>
      <c r="C2335" s="47"/>
      <c r="D2335" s="48"/>
      <c r="F2335" s="811">
        <v>42730</v>
      </c>
      <c r="G2335" s="1064" t="s">
        <v>7842</v>
      </c>
      <c r="H2335" s="905">
        <v>10000</v>
      </c>
      <c r="I2335" s="812" t="s">
        <v>7847</v>
      </c>
      <c r="L2335" s="2"/>
    </row>
    <row r="2336" spans="2:14" ht="45" hidden="1" outlineLevel="1">
      <c r="B2336" s="46"/>
      <c r="C2336" s="47"/>
      <c r="D2336" s="48"/>
      <c r="F2336" s="811">
        <v>42730</v>
      </c>
      <c r="G2336" s="1064" t="s">
        <v>7843</v>
      </c>
      <c r="H2336" s="905">
        <v>2000</v>
      </c>
      <c r="I2336" s="812" t="s">
        <v>3287</v>
      </c>
      <c r="L2336" s="2"/>
      <c r="N2336" s="2"/>
    </row>
    <row r="2337" spans="2:14" hidden="1" outlineLevel="1">
      <c r="B2337" s="46"/>
      <c r="C2337" s="47"/>
      <c r="D2337" s="48"/>
      <c r="F2337" s="984"/>
      <c r="G2337" s="814"/>
      <c r="H2337" s="876"/>
      <c r="I2337" s="814"/>
      <c r="N2337" s="2"/>
    </row>
    <row r="2338" spans="2:14" hidden="1" outlineLevel="1">
      <c r="B2338" s="46"/>
      <c r="C2338" s="47"/>
      <c r="D2338" s="48"/>
      <c r="F2338" s="811"/>
      <c r="G2338" s="812"/>
      <c r="H2338" s="893"/>
      <c r="I2338" s="812"/>
    </row>
    <row r="2339" spans="2:14" hidden="1" outlineLevel="1">
      <c r="B2339" s="50"/>
      <c r="C2339" s="50" t="s">
        <v>195</v>
      </c>
      <c r="D2339" s="571">
        <f>SUM(D2322:D2338)</f>
        <v>582173.88</v>
      </c>
      <c r="E2339" s="18"/>
      <c r="F2339" s="319"/>
      <c r="G2339" s="319" t="s">
        <v>195</v>
      </c>
      <c r="H2339" s="279">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26"/>
      <c r="I2341" s="2"/>
      <c r="M2341" s="2"/>
      <c r="N2341" s="2"/>
    </row>
    <row r="2342" spans="2:14" collapsed="1">
      <c r="D2342" s="2"/>
    </row>
    <row r="2343" spans="2:14" ht="15.75">
      <c r="B2343" s="2480" t="s">
        <v>7919</v>
      </c>
      <c r="C2343" s="2480"/>
      <c r="D2343" s="2480"/>
      <c r="E2343" s="2480"/>
      <c r="F2343" s="2480"/>
      <c r="G2343" s="2480"/>
      <c r="H2343" s="2480"/>
      <c r="I2343" s="18"/>
    </row>
    <row r="2344" spans="2:14" hidden="1" outlineLevel="1">
      <c r="B2344" s="18"/>
      <c r="C2344" s="18"/>
      <c r="D2344" s="18"/>
      <c r="E2344" s="18"/>
      <c r="F2344" s="18"/>
      <c r="G2344" s="18"/>
      <c r="H2344" s="18"/>
      <c r="I2344" s="18"/>
    </row>
    <row r="2345" spans="2:14" hidden="1" outlineLevel="1">
      <c r="B2345" s="152" t="s">
        <v>115</v>
      </c>
      <c r="C2345" s="152" t="s">
        <v>1330</v>
      </c>
      <c r="D2345" s="355" t="s">
        <v>4</v>
      </c>
      <c r="F2345" s="354" t="s">
        <v>115</v>
      </c>
      <c r="G2345" s="354" t="s">
        <v>1331</v>
      </c>
      <c r="H2345" s="355" t="s">
        <v>4</v>
      </c>
    </row>
    <row r="2346" spans="2:14" ht="45" hidden="1" outlineLevel="1">
      <c r="B2346" s="864">
        <v>42736</v>
      </c>
      <c r="C2346" s="891" t="s">
        <v>1039</v>
      </c>
      <c r="D2346" s="1294">
        <v>141856.87</v>
      </c>
      <c r="F2346" s="811">
        <v>42737</v>
      </c>
      <c r="G2346" s="1064" t="s">
        <v>7891</v>
      </c>
      <c r="H2346" s="905">
        <v>25000</v>
      </c>
      <c r="I2346" s="812" t="s">
        <v>7063</v>
      </c>
    </row>
    <row r="2347" spans="2:14" ht="45" hidden="1" outlineLevel="1">
      <c r="B2347" s="864">
        <v>42755</v>
      </c>
      <c r="C2347" s="891" t="s">
        <v>7979</v>
      </c>
      <c r="D2347" s="1294">
        <v>19000</v>
      </c>
      <c r="E2347" s="205"/>
      <c r="F2347" s="811">
        <v>42737</v>
      </c>
      <c r="G2347" s="1064" t="s">
        <v>7892</v>
      </c>
      <c r="H2347" s="905">
        <v>4869</v>
      </c>
      <c r="I2347" s="812" t="s">
        <v>5805</v>
      </c>
    </row>
    <row r="2348" spans="2:14" ht="45" hidden="1" outlineLevel="1">
      <c r="B2348" s="725">
        <v>42755</v>
      </c>
      <c r="C2348" s="223" t="s">
        <v>7981</v>
      </c>
      <c r="D2348" s="614">
        <v>1</v>
      </c>
      <c r="E2348" s="205" t="s">
        <v>7983</v>
      </c>
      <c r="F2348" s="811">
        <v>42737</v>
      </c>
      <c r="G2348" s="1064" t="s">
        <v>7893</v>
      </c>
      <c r="H2348" s="905">
        <v>22000</v>
      </c>
      <c r="I2348" s="812" t="s">
        <v>7442</v>
      </c>
    </row>
    <row r="2349" spans="2:14" ht="45" hidden="1" outlineLevel="1">
      <c r="B2349" s="725">
        <v>42758</v>
      </c>
      <c r="C2349" s="223" t="s">
        <v>7987</v>
      </c>
      <c r="D2349" s="175">
        <v>3409.86</v>
      </c>
      <c r="F2349" s="811">
        <v>42737</v>
      </c>
      <c r="G2349" s="812" t="s">
        <v>7894</v>
      </c>
      <c r="H2349" s="905">
        <v>6759</v>
      </c>
      <c r="I2349" s="812" t="s">
        <v>7887</v>
      </c>
    </row>
    <row r="2350" spans="2:14" ht="45" hidden="1" outlineLevel="1">
      <c r="B2350" s="725">
        <v>42758</v>
      </c>
      <c r="C2350" s="223" t="s">
        <v>7988</v>
      </c>
      <c r="D2350" s="175">
        <v>1000</v>
      </c>
      <c r="F2350" s="811">
        <v>42737</v>
      </c>
      <c r="G2350" s="1064" t="s">
        <v>7895</v>
      </c>
      <c r="H2350" s="905">
        <v>7830</v>
      </c>
      <c r="I2350" s="812" t="s">
        <v>7441</v>
      </c>
    </row>
    <row r="2351" spans="2:14" ht="30" hidden="1" outlineLevel="1">
      <c r="B2351" s="725"/>
      <c r="C2351" s="223"/>
      <c r="D2351" s="175"/>
      <c r="F2351" s="984">
        <v>42737</v>
      </c>
      <c r="G2351" s="1064" t="s">
        <v>5936</v>
      </c>
      <c r="H2351" s="905">
        <v>6043.53</v>
      </c>
      <c r="I2351" s="812" t="s">
        <v>7550</v>
      </c>
    </row>
    <row r="2352" spans="2:14" ht="45" hidden="1" outlineLevel="1">
      <c r="B2352" s="725"/>
      <c r="C2352" s="223"/>
      <c r="D2352" s="175"/>
      <c r="F2352" s="984">
        <v>42737</v>
      </c>
      <c r="G2352" s="1064" t="s">
        <v>7896</v>
      </c>
      <c r="H2352" s="905">
        <v>5000</v>
      </c>
      <c r="I2352" s="812" t="s">
        <v>7888</v>
      </c>
    </row>
    <row r="2353" spans="2:14" ht="30" hidden="1" outlineLevel="1">
      <c r="B2353" s="285"/>
      <c r="C2353" s="223"/>
      <c r="D2353" s="672"/>
      <c r="F2353" s="984">
        <v>42745</v>
      </c>
      <c r="G2353" s="1064" t="s">
        <v>7915</v>
      </c>
      <c r="H2353" s="905">
        <v>6449</v>
      </c>
      <c r="I2353" s="812" t="s">
        <v>7020</v>
      </c>
    </row>
    <row r="2354" spans="2:14" ht="30" hidden="1" outlineLevel="1">
      <c r="B2354" s="285"/>
      <c r="C2354" s="223"/>
      <c r="D2354" s="175"/>
      <c r="F2354" s="984">
        <v>42745</v>
      </c>
      <c r="G2354" s="1064" t="s">
        <v>7916</v>
      </c>
      <c r="H2354" s="905">
        <v>1650</v>
      </c>
      <c r="I2354" s="812" t="s">
        <v>7917</v>
      </c>
      <c r="L2354" s="2"/>
      <c r="N2354" s="2"/>
    </row>
    <row r="2355" spans="2:14" ht="30" hidden="1" outlineLevel="1">
      <c r="B2355" s="285"/>
      <c r="C2355" s="223"/>
      <c r="D2355" s="175"/>
      <c r="F2355" s="984">
        <v>42748</v>
      </c>
      <c r="G2355" s="1064" t="s">
        <v>7934</v>
      </c>
      <c r="H2355" s="905">
        <v>6569</v>
      </c>
      <c r="I2355" s="812" t="s">
        <v>7935</v>
      </c>
      <c r="L2355" s="2"/>
      <c r="N2355" s="2"/>
    </row>
    <row r="2356" spans="2:14" ht="45" hidden="1" outlineLevel="1">
      <c r="B2356" s="285"/>
      <c r="C2356" s="223"/>
      <c r="D2356" s="175"/>
      <c r="F2356" s="984">
        <v>42751</v>
      </c>
      <c r="G2356" s="1064" t="s">
        <v>7937</v>
      </c>
      <c r="H2356" s="905">
        <v>4000</v>
      </c>
      <c r="I2356" s="812" t="s">
        <v>3287</v>
      </c>
      <c r="L2356" s="2"/>
      <c r="N2356" s="2"/>
    </row>
    <row r="2357" spans="2:14" ht="45" hidden="1" outlineLevel="1">
      <c r="B2357" s="269"/>
      <c r="C2357" s="47"/>
      <c r="D2357" s="48"/>
      <c r="F2357" s="984">
        <v>42751</v>
      </c>
      <c r="G2357" s="1064" t="s">
        <v>7938</v>
      </c>
      <c r="H2357" s="905">
        <v>500</v>
      </c>
      <c r="I2357" s="812" t="s">
        <v>3287</v>
      </c>
    </row>
    <row r="2358" spans="2:14" ht="30" hidden="1" outlineLevel="1">
      <c r="B2358" s="269"/>
      <c r="C2358" s="47"/>
      <c r="D2358" s="48"/>
      <c r="F2358" s="984">
        <v>42751</v>
      </c>
      <c r="G2358" s="812" t="s">
        <v>7939</v>
      </c>
      <c r="H2358" s="905">
        <v>13305</v>
      </c>
      <c r="I2358" s="812" t="s">
        <v>4760</v>
      </c>
      <c r="L2358" s="2"/>
    </row>
    <row r="2359" spans="2:14" ht="30" hidden="1" outlineLevel="1">
      <c r="B2359" s="46"/>
      <c r="C2359" s="47"/>
      <c r="D2359" s="48"/>
      <c r="F2359" s="984">
        <v>42755</v>
      </c>
      <c r="G2359" s="1064" t="s">
        <v>7980</v>
      </c>
      <c r="H2359" s="905">
        <v>1</v>
      </c>
      <c r="I2359" s="812" t="s">
        <v>7982</v>
      </c>
      <c r="L2359" s="2"/>
    </row>
    <row r="2360" spans="2:14" ht="30" hidden="1" outlineLevel="1">
      <c r="B2360" s="46"/>
      <c r="C2360" s="47"/>
      <c r="D2360" s="48"/>
      <c r="F2360" s="984">
        <v>42756</v>
      </c>
      <c r="G2360" s="1064" t="s">
        <v>7989</v>
      </c>
      <c r="H2360" s="905">
        <v>1</v>
      </c>
      <c r="I2360" s="812" t="s">
        <v>7990</v>
      </c>
      <c r="L2360" s="2"/>
      <c r="N2360" s="2"/>
    </row>
    <row r="2361" spans="2:14" ht="45" hidden="1" outlineLevel="1">
      <c r="B2361" s="46"/>
      <c r="C2361" s="47"/>
      <c r="D2361" s="48"/>
      <c r="F2361" s="984">
        <v>42756</v>
      </c>
      <c r="G2361" s="1064" t="s">
        <v>7984</v>
      </c>
      <c r="H2361" s="905">
        <v>4000</v>
      </c>
      <c r="I2361" s="812" t="s">
        <v>3287</v>
      </c>
      <c r="N2361" s="2"/>
    </row>
    <row r="2362" spans="2:14" ht="45" hidden="1" outlineLevel="1">
      <c r="B2362" s="46"/>
      <c r="C2362" s="47"/>
      <c r="D2362" s="48"/>
      <c r="F2362" s="984">
        <v>42756</v>
      </c>
      <c r="G2362" s="1064" t="s">
        <v>7985</v>
      </c>
      <c r="H2362" s="905">
        <v>3500</v>
      </c>
      <c r="I2362" s="812" t="s">
        <v>3287</v>
      </c>
      <c r="N2362" s="2"/>
    </row>
    <row r="2363" spans="2:14" ht="45" hidden="1" outlineLevel="1">
      <c r="B2363" s="46"/>
      <c r="C2363" s="47"/>
      <c r="D2363" s="48"/>
      <c r="F2363" s="984">
        <v>42756</v>
      </c>
      <c r="G2363" s="1097" t="s">
        <v>7986</v>
      </c>
      <c r="H2363" s="876">
        <v>2500</v>
      </c>
      <c r="I2363" s="812" t="s">
        <v>3287</v>
      </c>
      <c r="N2363" s="2"/>
    </row>
    <row r="2364" spans="2:14" ht="30" hidden="1" outlineLevel="1">
      <c r="B2364" s="46"/>
      <c r="C2364" s="47"/>
      <c r="D2364" s="48"/>
      <c r="F2364" s="984">
        <v>42759</v>
      </c>
      <c r="G2364" s="1097" t="s">
        <v>8008</v>
      </c>
      <c r="H2364" s="876">
        <v>4488</v>
      </c>
      <c r="I2364" s="812" t="s">
        <v>8009</v>
      </c>
      <c r="N2364" s="2"/>
    </row>
    <row r="2365" spans="2:14" ht="45" hidden="1" outlineLevel="1">
      <c r="B2365" s="46"/>
      <c r="C2365" s="47"/>
      <c r="D2365" s="48"/>
      <c r="F2365" s="984">
        <v>42762</v>
      </c>
      <c r="G2365" s="1064" t="s">
        <v>8016</v>
      </c>
      <c r="H2365" s="905">
        <v>6000</v>
      </c>
      <c r="I2365" s="812" t="s">
        <v>3287</v>
      </c>
      <c r="N2365" s="2"/>
    </row>
    <row r="2366" spans="2:14" hidden="1" outlineLevel="1">
      <c r="B2366" s="46"/>
      <c r="C2366" s="47"/>
      <c r="D2366" s="48"/>
      <c r="F2366" s="811"/>
      <c r="G2366" s="812"/>
      <c r="H2366" s="893"/>
      <c r="I2366" s="812"/>
    </row>
    <row r="2367" spans="2:14" hidden="1" outlineLevel="1">
      <c r="B2367" s="50"/>
      <c r="C2367" s="50" t="s">
        <v>195</v>
      </c>
      <c r="D2367" s="571">
        <f>SUM(D2346:D2366)</f>
        <v>165267.72999999998</v>
      </c>
      <c r="E2367" s="18"/>
      <c r="F2367" s="319"/>
      <c r="G2367" s="319" t="s">
        <v>195</v>
      </c>
      <c r="H2367" s="279">
        <f>SUM(H2346:H2366)</f>
        <v>130464.53</v>
      </c>
    </row>
    <row r="2368" spans="2:14" hidden="1" outlineLevel="1">
      <c r="B2368" s="50"/>
      <c r="C2368" s="50" t="s">
        <v>1328</v>
      </c>
      <c r="D2368" s="48">
        <f>D2367-H2367</f>
        <v>34803.199999999983</v>
      </c>
      <c r="E2368" s="13"/>
      <c r="F2368" s="13"/>
      <c r="H2368" s="13"/>
    </row>
    <row r="2369" spans="2:14" collapsed="1"/>
    <row r="2370" spans="2:14" ht="15.75">
      <c r="B2370" s="2480" t="s">
        <v>8039</v>
      </c>
      <c r="C2370" s="2480"/>
      <c r="D2370" s="2480"/>
      <c r="E2370" s="2480"/>
      <c r="F2370" s="2480"/>
      <c r="G2370" s="2480"/>
      <c r="H2370" s="2480"/>
      <c r="I2370" s="18"/>
    </row>
    <row r="2371" spans="2:14" hidden="1" outlineLevel="1">
      <c r="B2371" s="18"/>
      <c r="C2371" s="18"/>
      <c r="D2371" s="18"/>
      <c r="E2371" s="18"/>
      <c r="F2371" s="18"/>
      <c r="G2371" s="18"/>
      <c r="H2371" s="18"/>
      <c r="I2371" s="18"/>
    </row>
    <row r="2372" spans="2:14" hidden="1" outlineLevel="1">
      <c r="B2372" s="152" t="s">
        <v>115</v>
      </c>
      <c r="C2372" s="152" t="s">
        <v>1330</v>
      </c>
      <c r="D2372" s="355" t="s">
        <v>4</v>
      </c>
      <c r="F2372" s="354" t="s">
        <v>115</v>
      </c>
      <c r="G2372" s="354" t="s">
        <v>1331</v>
      </c>
      <c r="H2372" s="355" t="s">
        <v>4</v>
      </c>
    </row>
    <row r="2373" spans="2:14" ht="30" hidden="1" outlineLevel="1">
      <c r="B2373" s="864">
        <v>42767</v>
      </c>
      <c r="C2373" s="891" t="s">
        <v>1039</v>
      </c>
      <c r="D2373" s="1294">
        <v>34803.199999999997</v>
      </c>
      <c r="F2373" s="811">
        <v>42768</v>
      </c>
      <c r="G2373" s="1064" t="s">
        <v>8054</v>
      </c>
      <c r="H2373" s="905">
        <v>8980</v>
      </c>
      <c r="I2373" s="812" t="s">
        <v>7887</v>
      </c>
    </row>
    <row r="2374" spans="2:14" ht="30" hidden="1" outlineLevel="1">
      <c r="B2374" s="725">
        <v>42767</v>
      </c>
      <c r="C2374" s="223" t="s">
        <v>8045</v>
      </c>
      <c r="D2374" s="614">
        <v>50000</v>
      </c>
      <c r="E2374" s="205"/>
      <c r="F2374" s="811">
        <v>42768</v>
      </c>
      <c r="G2374" s="1064" t="s">
        <v>5936</v>
      </c>
      <c r="H2374" s="905">
        <v>30985.88</v>
      </c>
      <c r="I2374" s="812" t="s">
        <v>7550</v>
      </c>
    </row>
    <row r="2375" spans="2:14" ht="45" hidden="1" outlineLevel="1">
      <c r="B2375" s="725">
        <v>42776</v>
      </c>
      <c r="C2375" s="223" t="s">
        <v>8069</v>
      </c>
      <c r="D2375" s="614">
        <v>119630</v>
      </c>
      <c r="E2375" s="205"/>
      <c r="F2375" s="811">
        <v>42768</v>
      </c>
      <c r="G2375" s="1064" t="s">
        <v>8056</v>
      </c>
      <c r="H2375" s="905">
        <v>1000</v>
      </c>
      <c r="I2375" s="812" t="s">
        <v>7917</v>
      </c>
    </row>
    <row r="2376" spans="2:14" ht="45" hidden="1" outlineLevel="1">
      <c r="B2376" s="725">
        <v>42776</v>
      </c>
      <c r="C2376" s="223" t="s">
        <v>8070</v>
      </c>
      <c r="D2376" s="175">
        <v>641</v>
      </c>
      <c r="F2376" s="811">
        <v>42776</v>
      </c>
      <c r="G2376" s="812" t="s">
        <v>8067</v>
      </c>
      <c r="H2376" s="905">
        <v>6449</v>
      </c>
      <c r="I2376" s="812" t="s">
        <v>7020</v>
      </c>
    </row>
    <row r="2377" spans="2:14" ht="45" hidden="1" outlineLevel="1">
      <c r="B2377" s="725">
        <v>42782</v>
      </c>
      <c r="C2377" s="223" t="s">
        <v>8105</v>
      </c>
      <c r="D2377" s="175">
        <v>1090</v>
      </c>
      <c r="F2377" s="811">
        <v>42776</v>
      </c>
      <c r="G2377" s="1064" t="s">
        <v>8068</v>
      </c>
      <c r="H2377" s="905">
        <v>6569</v>
      </c>
      <c r="I2377" s="812" t="s">
        <v>7935</v>
      </c>
    </row>
    <row r="2378" spans="2:14" ht="45" hidden="1" outlineLevel="1">
      <c r="B2378" s="725">
        <v>42788</v>
      </c>
      <c r="C2378" s="223" t="s">
        <v>8108</v>
      </c>
      <c r="D2378" s="175">
        <v>1000</v>
      </c>
      <c r="F2378" s="811">
        <v>42780</v>
      </c>
      <c r="G2378" s="1064" t="s">
        <v>8072</v>
      </c>
      <c r="H2378" s="905">
        <v>6569</v>
      </c>
      <c r="I2378" s="812" t="s">
        <v>7935</v>
      </c>
    </row>
    <row r="2379" spans="2:14" ht="45" hidden="1" outlineLevel="1">
      <c r="B2379" s="725">
        <v>42788</v>
      </c>
      <c r="C2379" s="223" t="s">
        <v>8109</v>
      </c>
      <c r="D2379" s="175">
        <v>3071.75</v>
      </c>
      <c r="F2379" s="811">
        <v>42781</v>
      </c>
      <c r="G2379" s="814" t="s">
        <v>8081</v>
      </c>
      <c r="H2379" s="876">
        <v>24337</v>
      </c>
      <c r="I2379" s="814" t="s">
        <v>7063</v>
      </c>
    </row>
    <row r="2380" spans="2:14" ht="45" hidden="1" outlineLevel="1">
      <c r="B2380" s="725">
        <v>42794</v>
      </c>
      <c r="C2380" s="223" t="s">
        <v>8141</v>
      </c>
      <c r="D2380" s="175">
        <v>150858</v>
      </c>
      <c r="F2380" s="811">
        <v>42781</v>
      </c>
      <c r="G2380" s="1097" t="s">
        <v>8082</v>
      </c>
      <c r="H2380" s="876">
        <v>10901</v>
      </c>
      <c r="I2380" s="814" t="s">
        <v>8077</v>
      </c>
    </row>
    <row r="2381" spans="2:14" ht="30" hidden="1" outlineLevel="1">
      <c r="B2381" s="285"/>
      <c r="C2381" s="223"/>
      <c r="D2381" s="175"/>
      <c r="F2381" s="811">
        <v>42781</v>
      </c>
      <c r="G2381" s="1097" t="s">
        <v>8083</v>
      </c>
      <c r="H2381" s="876">
        <v>107</v>
      </c>
      <c r="I2381" s="814" t="s">
        <v>8055</v>
      </c>
      <c r="L2381" s="2"/>
      <c r="N2381" s="2"/>
    </row>
    <row r="2382" spans="2:14" ht="30" hidden="1" outlineLevel="1">
      <c r="B2382" s="285"/>
      <c r="C2382" s="223"/>
      <c r="D2382" s="175"/>
      <c r="F2382" s="811">
        <v>42781</v>
      </c>
      <c r="G2382" s="1097" t="s">
        <v>8084</v>
      </c>
      <c r="H2382" s="876">
        <v>4777</v>
      </c>
      <c r="I2382" s="814" t="s">
        <v>5805</v>
      </c>
      <c r="L2382" s="2"/>
      <c r="N2382" s="2"/>
    </row>
    <row r="2383" spans="2:14" ht="45" hidden="1" outlineLevel="1">
      <c r="B2383" s="285"/>
      <c r="C2383" s="223"/>
      <c r="D2383" s="175"/>
      <c r="F2383" s="811">
        <v>42788</v>
      </c>
      <c r="G2383" s="1064" t="s">
        <v>8110</v>
      </c>
      <c r="H2383" s="905">
        <v>5000</v>
      </c>
      <c r="I2383" s="812" t="s">
        <v>3287</v>
      </c>
      <c r="L2383" s="2"/>
      <c r="N2383" s="2"/>
    </row>
    <row r="2384" spans="2:14" ht="45" hidden="1" outlineLevel="1">
      <c r="B2384" s="269"/>
      <c r="C2384" s="47"/>
      <c r="D2384" s="48"/>
      <c r="F2384" s="811">
        <v>42794</v>
      </c>
      <c r="G2384" s="812" t="s">
        <v>8140</v>
      </c>
      <c r="H2384" s="905">
        <v>4500</v>
      </c>
      <c r="I2384" s="812" t="s">
        <v>3287</v>
      </c>
    </row>
    <row r="2385" spans="2:14" hidden="1" outlineLevel="1">
      <c r="B2385" s="46"/>
      <c r="C2385" s="47"/>
      <c r="D2385" s="48"/>
      <c r="F2385" s="811"/>
      <c r="G2385" s="812"/>
      <c r="H2385" s="893"/>
      <c r="I2385" s="812"/>
    </row>
    <row r="2386" spans="2:14" hidden="1" outlineLevel="1">
      <c r="B2386" s="50"/>
      <c r="C2386" s="50" t="s">
        <v>195</v>
      </c>
      <c r="D2386" s="571">
        <f>SUM(D2373:D2385)</f>
        <v>361093.95</v>
      </c>
      <c r="E2386" s="18"/>
      <c r="F2386" s="319"/>
      <c r="G2386" s="319" t="s">
        <v>195</v>
      </c>
      <c r="H2386" s="279">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480" t="s">
        <v>8142</v>
      </c>
      <c r="C2389" s="2480"/>
      <c r="D2389" s="2480"/>
      <c r="E2389" s="2480"/>
      <c r="F2389" s="2480"/>
      <c r="G2389" s="2480"/>
      <c r="H2389" s="2480"/>
      <c r="I2389" s="18"/>
    </row>
    <row r="2390" spans="2:14" hidden="1" outlineLevel="1">
      <c r="B2390" s="18"/>
      <c r="C2390" s="18"/>
      <c r="D2390" s="18"/>
      <c r="E2390" s="18"/>
      <c r="F2390" s="18"/>
      <c r="G2390" s="18"/>
      <c r="H2390" s="18"/>
      <c r="I2390" s="18"/>
    </row>
    <row r="2391" spans="2:14" hidden="1" outlineLevel="1">
      <c r="B2391" s="152" t="s">
        <v>115</v>
      </c>
      <c r="C2391" s="152" t="s">
        <v>1330</v>
      </c>
      <c r="D2391" s="355" t="s">
        <v>4</v>
      </c>
      <c r="F2391" s="354" t="s">
        <v>115</v>
      </c>
      <c r="G2391" s="354" t="s">
        <v>1331</v>
      </c>
      <c r="H2391" s="355" t="s">
        <v>4</v>
      </c>
    </row>
    <row r="2392" spans="2:14" ht="45" hidden="1" outlineLevel="1">
      <c r="B2392" s="864">
        <v>42795</v>
      </c>
      <c r="C2392" s="891" t="s">
        <v>1039</v>
      </c>
      <c r="D2392" s="1294">
        <v>250919.07</v>
      </c>
      <c r="F2392" s="984">
        <v>42795</v>
      </c>
      <c r="G2392" s="1064" t="s">
        <v>8146</v>
      </c>
      <c r="H2392" s="905">
        <v>10000</v>
      </c>
      <c r="I2392" s="812" t="s">
        <v>7887</v>
      </c>
    </row>
    <row r="2393" spans="2:14" ht="45" hidden="1" outlineLevel="1">
      <c r="B2393" s="725">
        <v>42804</v>
      </c>
      <c r="C2393" s="223" t="s">
        <v>8179</v>
      </c>
      <c r="D2393" s="614">
        <v>5928</v>
      </c>
      <c r="E2393" s="205"/>
      <c r="F2393" s="984">
        <v>42795</v>
      </c>
      <c r="G2393" s="1064" t="s">
        <v>5936</v>
      </c>
      <c r="H2393" s="905">
        <v>13547.09</v>
      </c>
      <c r="I2393" s="812" t="s">
        <v>7550</v>
      </c>
    </row>
    <row r="2394" spans="2:14" ht="45" hidden="1" outlineLevel="1">
      <c r="B2394" s="725">
        <v>42815</v>
      </c>
      <c r="C2394" s="223" t="s">
        <v>8237</v>
      </c>
      <c r="D2394" s="614">
        <v>1000</v>
      </c>
      <c r="E2394" s="205"/>
      <c r="F2394" s="984">
        <v>42795</v>
      </c>
      <c r="G2394" s="1064" t="s">
        <v>8152</v>
      </c>
      <c r="H2394" s="905">
        <v>1000</v>
      </c>
      <c r="I2394" s="812" t="s">
        <v>8143</v>
      </c>
    </row>
    <row r="2395" spans="2:14" ht="45" hidden="1" outlineLevel="1">
      <c r="B2395" s="725">
        <v>42824</v>
      </c>
      <c r="C2395" s="223" t="s">
        <v>8268</v>
      </c>
      <c r="D2395" s="175">
        <v>190000</v>
      </c>
      <c r="F2395" s="984">
        <v>42795</v>
      </c>
      <c r="G2395" s="812" t="s">
        <v>8147</v>
      </c>
      <c r="H2395" s="905">
        <v>25000</v>
      </c>
      <c r="I2395" s="814" t="s">
        <v>7063</v>
      </c>
    </row>
    <row r="2396" spans="2:14" ht="45" hidden="1" outlineLevel="1">
      <c r="B2396" s="725">
        <v>42825</v>
      </c>
      <c r="C2396" s="223" t="s">
        <v>8297</v>
      </c>
      <c r="D2396" s="175">
        <v>43848</v>
      </c>
      <c r="F2396" s="984">
        <v>42795</v>
      </c>
      <c r="G2396" s="1064" t="s">
        <v>8148</v>
      </c>
      <c r="H2396" s="905">
        <v>6283</v>
      </c>
      <c r="I2396" s="814" t="s">
        <v>8055</v>
      </c>
    </row>
    <row r="2397" spans="2:14" ht="30" hidden="1" outlineLevel="1">
      <c r="B2397" s="725">
        <v>42825</v>
      </c>
      <c r="C2397" s="223" t="s">
        <v>8321</v>
      </c>
      <c r="D2397" s="175">
        <v>984</v>
      </c>
      <c r="F2397" s="984">
        <v>42795</v>
      </c>
      <c r="G2397" s="1064" t="s">
        <v>8149</v>
      </c>
      <c r="H2397" s="905">
        <v>4609</v>
      </c>
      <c r="I2397" s="814" t="s">
        <v>5805</v>
      </c>
    </row>
    <row r="2398" spans="2:14" ht="30" hidden="1" outlineLevel="1">
      <c r="B2398" s="725"/>
      <c r="C2398" s="223"/>
      <c r="D2398" s="175"/>
      <c r="F2398" s="984">
        <v>42795</v>
      </c>
      <c r="G2398" s="812" t="s">
        <v>8150</v>
      </c>
      <c r="H2398" s="905">
        <v>976</v>
      </c>
      <c r="I2398" s="814" t="s">
        <v>7116</v>
      </c>
    </row>
    <row r="2399" spans="2:14" ht="45" hidden="1" outlineLevel="1">
      <c r="B2399" s="725"/>
      <c r="C2399" s="223"/>
      <c r="D2399" s="175"/>
      <c r="F2399" s="984">
        <v>42795</v>
      </c>
      <c r="G2399" s="1064" t="s">
        <v>8151</v>
      </c>
      <c r="H2399" s="905">
        <v>20000</v>
      </c>
      <c r="I2399" s="812" t="s">
        <v>7442</v>
      </c>
    </row>
    <row r="2400" spans="2:14" ht="45" hidden="1" outlineLevel="1">
      <c r="B2400" s="285"/>
      <c r="C2400" s="223"/>
      <c r="D2400" s="175"/>
      <c r="F2400" s="811">
        <v>42801</v>
      </c>
      <c r="G2400" s="1064" t="s">
        <v>8165</v>
      </c>
      <c r="H2400" s="905">
        <v>5000</v>
      </c>
      <c r="I2400" s="812" t="s">
        <v>3287</v>
      </c>
      <c r="L2400" s="2"/>
      <c r="N2400" s="2"/>
    </row>
    <row r="2401" spans="2:14" ht="45" hidden="1" outlineLevel="1">
      <c r="B2401" s="285"/>
      <c r="C2401" s="223"/>
      <c r="D2401" s="175"/>
      <c r="F2401" s="832">
        <v>42804</v>
      </c>
      <c r="G2401" s="1075" t="s">
        <v>8178</v>
      </c>
      <c r="H2401" s="867">
        <v>6569</v>
      </c>
      <c r="I2401" s="938" t="s">
        <v>7935</v>
      </c>
      <c r="L2401" s="2"/>
      <c r="N2401" s="2"/>
    </row>
    <row r="2402" spans="2:14" ht="30" hidden="1" outlineLevel="1">
      <c r="B2402" s="285"/>
      <c r="C2402" s="223"/>
      <c r="D2402" s="175"/>
      <c r="F2402" s="811">
        <v>42807</v>
      </c>
      <c r="G2402" s="1064" t="s">
        <v>8180</v>
      </c>
      <c r="H2402" s="905">
        <v>6449</v>
      </c>
      <c r="I2402" s="812" t="s">
        <v>7020</v>
      </c>
      <c r="L2402" s="2"/>
      <c r="N2402" s="2"/>
    </row>
    <row r="2403" spans="2:14" ht="45" hidden="1" outlineLevel="1">
      <c r="B2403" s="269"/>
      <c r="C2403" s="47"/>
      <c r="D2403" s="48"/>
      <c r="F2403" s="984">
        <v>42808</v>
      </c>
      <c r="G2403" s="1064" t="s">
        <v>8182</v>
      </c>
      <c r="H2403" s="905">
        <v>10000</v>
      </c>
      <c r="I2403" s="812" t="s">
        <v>3287</v>
      </c>
    </row>
    <row r="2404" spans="2:14" ht="45" hidden="1" outlineLevel="1">
      <c r="B2404" s="269"/>
      <c r="C2404" s="47"/>
      <c r="D2404" s="48"/>
      <c r="F2404" s="984">
        <v>42808</v>
      </c>
      <c r="G2404" s="1064" t="s">
        <v>8181</v>
      </c>
      <c r="H2404" s="905">
        <v>10000</v>
      </c>
      <c r="I2404" s="812" t="s">
        <v>3287</v>
      </c>
      <c r="L2404" s="2"/>
    </row>
    <row r="2405" spans="2:14" ht="45" hidden="1" outlineLevel="1">
      <c r="B2405" s="46"/>
      <c r="C2405" s="47"/>
      <c r="D2405" s="48"/>
      <c r="F2405" s="984">
        <v>42816</v>
      </c>
      <c r="G2405" s="1064" t="s">
        <v>8238</v>
      </c>
      <c r="H2405" s="905">
        <v>10000</v>
      </c>
      <c r="I2405" s="812" t="s">
        <v>3287</v>
      </c>
      <c r="L2405" s="2"/>
    </row>
    <row r="2406" spans="2:14" ht="45" hidden="1" outlineLevel="1">
      <c r="B2406" s="46"/>
      <c r="C2406" s="47"/>
      <c r="D2406" s="48"/>
      <c r="F2406" s="984">
        <v>42824</v>
      </c>
      <c r="G2406" s="1064" t="s">
        <v>8267</v>
      </c>
      <c r="H2406" s="905">
        <v>125000</v>
      </c>
      <c r="I2406" s="812" t="s">
        <v>8239</v>
      </c>
      <c r="L2406" s="2"/>
      <c r="N2406" s="2"/>
    </row>
    <row r="2407" spans="2:14" ht="45" hidden="1" outlineLevel="1">
      <c r="B2407" s="46"/>
      <c r="C2407" s="47"/>
      <c r="D2407" s="48"/>
      <c r="F2407" s="984">
        <v>42825</v>
      </c>
      <c r="G2407" s="1064" t="s">
        <v>8298</v>
      </c>
      <c r="H2407" s="905">
        <v>200</v>
      </c>
      <c r="I2407" s="812" t="s">
        <v>4790</v>
      </c>
      <c r="N2407" s="2"/>
    </row>
    <row r="2408" spans="2:14" ht="30" hidden="1" outlineLevel="1">
      <c r="B2408" s="46"/>
      <c r="C2408" s="47"/>
      <c r="D2408" s="48"/>
      <c r="F2408" s="984">
        <v>42825</v>
      </c>
      <c r="G2408" s="1064" t="s">
        <v>5936</v>
      </c>
      <c r="H2408" s="905">
        <v>17078.060000000001</v>
      </c>
      <c r="I2408" s="812" t="s">
        <v>7550</v>
      </c>
      <c r="N2408" s="2"/>
    </row>
    <row r="2409" spans="2:14" ht="30" hidden="1" outlineLevel="1">
      <c r="B2409" s="46"/>
      <c r="C2409" s="47"/>
      <c r="D2409" s="48"/>
      <c r="F2409" s="811">
        <v>42825</v>
      </c>
      <c r="G2409" s="1097" t="s">
        <v>8304</v>
      </c>
      <c r="H2409" s="876">
        <v>3150</v>
      </c>
      <c r="I2409" s="814" t="s">
        <v>8305</v>
      </c>
      <c r="N2409" s="2"/>
    </row>
    <row r="2410" spans="2:14" ht="30" hidden="1" outlineLevel="1">
      <c r="B2410" s="46"/>
      <c r="C2410" s="47"/>
      <c r="D2410" s="48"/>
      <c r="F2410" s="811">
        <v>42825</v>
      </c>
      <c r="G2410" s="1097" t="s">
        <v>8303</v>
      </c>
      <c r="H2410" s="876">
        <v>762</v>
      </c>
      <c r="I2410" s="814" t="s">
        <v>7344</v>
      </c>
      <c r="N2410" s="2"/>
    </row>
    <row r="2411" spans="2:14" ht="30" hidden="1" outlineLevel="1">
      <c r="B2411" s="46"/>
      <c r="C2411" s="47"/>
      <c r="D2411" s="48"/>
      <c r="F2411" s="811">
        <v>42825</v>
      </c>
      <c r="G2411" s="1097" t="s">
        <v>8302</v>
      </c>
      <c r="H2411" s="876">
        <v>6757</v>
      </c>
      <c r="I2411" s="814" t="s">
        <v>7887</v>
      </c>
      <c r="N2411" s="2"/>
    </row>
    <row r="2412" spans="2:14" ht="45" hidden="1" outlineLevel="1">
      <c r="B2412" s="46"/>
      <c r="C2412" s="47"/>
      <c r="D2412" s="48"/>
      <c r="F2412" s="832">
        <v>42825</v>
      </c>
      <c r="G2412" s="1075" t="s">
        <v>8301</v>
      </c>
      <c r="H2412" s="867">
        <v>20000</v>
      </c>
      <c r="I2412" s="938" t="s">
        <v>7442</v>
      </c>
      <c r="N2412" s="2"/>
    </row>
    <row r="2413" spans="2:14" ht="30" hidden="1" outlineLevel="1">
      <c r="B2413" s="46"/>
      <c r="C2413" s="47"/>
      <c r="D2413" s="48"/>
      <c r="F2413" s="811">
        <v>42825</v>
      </c>
      <c r="G2413" s="1097" t="s">
        <v>8300</v>
      </c>
      <c r="H2413" s="876">
        <v>70000</v>
      </c>
      <c r="I2413" s="814" t="s">
        <v>8306</v>
      </c>
      <c r="N2413" s="2"/>
    </row>
    <row r="2414" spans="2:14" hidden="1" outlineLevel="1">
      <c r="B2414" s="46"/>
      <c r="C2414" s="47"/>
      <c r="D2414" s="48"/>
      <c r="F2414" s="811"/>
      <c r="G2414" s="812"/>
      <c r="H2414" s="893"/>
      <c r="I2414" s="812"/>
    </row>
    <row r="2415" spans="2:14" hidden="1" outlineLevel="1">
      <c r="B2415" s="50"/>
      <c r="C2415" s="50" t="s">
        <v>195</v>
      </c>
      <c r="D2415" s="571">
        <f>SUM(D2392:D2414)</f>
        <v>492679.07</v>
      </c>
      <c r="E2415" s="18"/>
      <c r="F2415" s="319"/>
      <c r="G2415" s="319" t="s">
        <v>195</v>
      </c>
      <c r="H2415" s="279">
        <f>SUM(H2392:H2414)</f>
        <v>372380.15</v>
      </c>
    </row>
    <row r="2416" spans="2:14" hidden="1" outlineLevel="1">
      <c r="B2416" s="50"/>
      <c r="C2416" s="50" t="s">
        <v>1328</v>
      </c>
      <c r="D2416" s="48">
        <f>D2415-H2415</f>
        <v>120298.91999999998</v>
      </c>
      <c r="E2416" s="13"/>
      <c r="F2416" s="13"/>
      <c r="H2416" s="13"/>
    </row>
    <row r="2417" spans="2:14" collapsed="1"/>
    <row r="2418" spans="2:14" ht="15.75">
      <c r="B2418" s="2480" t="s">
        <v>8317</v>
      </c>
      <c r="C2418" s="2480"/>
      <c r="D2418" s="2480"/>
      <c r="E2418" s="2480"/>
      <c r="F2418" s="2480"/>
      <c r="G2418" s="2480"/>
      <c r="H2418" s="2480"/>
      <c r="I2418" s="18"/>
    </row>
    <row r="2419" spans="2:14" hidden="1" outlineLevel="1">
      <c r="B2419" s="18"/>
      <c r="C2419" s="18"/>
      <c r="D2419" s="18"/>
      <c r="E2419" s="18"/>
      <c r="F2419" s="18"/>
      <c r="G2419" s="18"/>
      <c r="H2419" s="18"/>
      <c r="I2419" s="18"/>
    </row>
    <row r="2420" spans="2:14" hidden="1" outlineLevel="1">
      <c r="B2420" s="152" t="s">
        <v>115</v>
      </c>
      <c r="C2420" s="152" t="s">
        <v>1330</v>
      </c>
      <c r="D2420" s="355" t="s">
        <v>4</v>
      </c>
      <c r="F2420" s="354" t="s">
        <v>115</v>
      </c>
      <c r="G2420" s="354" t="s">
        <v>1331</v>
      </c>
      <c r="H2420" s="355" t="s">
        <v>4</v>
      </c>
    </row>
    <row r="2421" spans="2:14" ht="45" hidden="1" outlineLevel="1">
      <c r="B2421" s="864">
        <v>42826</v>
      </c>
      <c r="C2421" s="891" t="s">
        <v>1039</v>
      </c>
      <c r="D2421" s="1294">
        <v>120298.91999999998</v>
      </c>
      <c r="F2421" s="984">
        <v>42835</v>
      </c>
      <c r="G2421" s="1064" t="s">
        <v>8334</v>
      </c>
      <c r="H2421" s="905">
        <v>6569</v>
      </c>
      <c r="I2421" s="812" t="s">
        <v>7935</v>
      </c>
    </row>
    <row r="2422" spans="2:14" ht="45" hidden="1" outlineLevel="1">
      <c r="B2422" s="725">
        <v>42853</v>
      </c>
      <c r="C2422" s="223" t="s">
        <v>8378</v>
      </c>
      <c r="D2422" s="614">
        <v>120000</v>
      </c>
      <c r="E2422" s="205"/>
      <c r="F2422" s="984">
        <v>42836</v>
      </c>
      <c r="G2422" s="1064" t="s">
        <v>8335</v>
      </c>
      <c r="H2422" s="905">
        <v>10000</v>
      </c>
      <c r="I2422" s="812" t="s">
        <v>8336</v>
      </c>
    </row>
    <row r="2423" spans="2:14" ht="45" hidden="1" outlineLevel="1">
      <c r="B2423" s="725">
        <v>42853</v>
      </c>
      <c r="C2423" s="223" t="s">
        <v>8379</v>
      </c>
      <c r="D2423" s="614">
        <v>904</v>
      </c>
      <c r="E2423" s="205"/>
      <c r="F2423" s="984">
        <v>42837</v>
      </c>
      <c r="G2423" s="1064" t="s">
        <v>8358</v>
      </c>
      <c r="H2423" s="905">
        <v>28660</v>
      </c>
      <c r="I2423" s="812" t="s">
        <v>8339</v>
      </c>
    </row>
    <row r="2424" spans="2:14" ht="45" hidden="1" outlineLevel="1">
      <c r="B2424" s="725"/>
      <c r="C2424" s="223"/>
      <c r="D2424" s="175"/>
      <c r="F2424" s="984">
        <v>42846</v>
      </c>
      <c r="G2424" s="812" t="s">
        <v>8366</v>
      </c>
      <c r="H2424" s="905">
        <v>5000</v>
      </c>
      <c r="I2424" s="814" t="s">
        <v>3287</v>
      </c>
    </row>
    <row r="2425" spans="2:14" ht="45" hidden="1" outlineLevel="1">
      <c r="B2425" s="725"/>
      <c r="C2425" s="223"/>
      <c r="D2425" s="175"/>
      <c r="F2425" s="984">
        <v>42854</v>
      </c>
      <c r="G2425" s="1064" t="s">
        <v>8380</v>
      </c>
      <c r="H2425" s="905">
        <v>1900</v>
      </c>
      <c r="I2425" s="814" t="s">
        <v>3287</v>
      </c>
    </row>
    <row r="2426" spans="2:14" hidden="1" outlineLevel="1">
      <c r="B2426" s="46"/>
      <c r="C2426" s="47"/>
      <c r="D2426" s="48"/>
      <c r="F2426" s="984"/>
      <c r="G2426" s="814"/>
      <c r="H2426" s="876"/>
      <c r="I2426" s="814"/>
      <c r="N2426" s="2"/>
    </row>
    <row r="2427" spans="2:14" hidden="1" outlineLevel="1">
      <c r="B2427" s="46"/>
      <c r="C2427" s="47"/>
      <c r="D2427" s="48"/>
      <c r="F2427" s="811"/>
      <c r="G2427" s="812"/>
      <c r="H2427" s="893"/>
      <c r="I2427" s="812"/>
    </row>
    <row r="2428" spans="2:14" hidden="1" outlineLevel="1">
      <c r="B2428" s="50"/>
      <c r="C2428" s="50" t="s">
        <v>195</v>
      </c>
      <c r="D2428" s="571">
        <f>SUM(D2421:D2427)</f>
        <v>241202.91999999998</v>
      </c>
      <c r="E2428" s="18"/>
      <c r="F2428" s="319"/>
      <c r="G2428" s="319" t="s">
        <v>195</v>
      </c>
      <c r="H2428" s="279">
        <f>SUM(H2421:H2427)</f>
        <v>52129</v>
      </c>
    </row>
    <row r="2429" spans="2:14" hidden="1" outlineLevel="1">
      <c r="B2429" s="50"/>
      <c r="C2429" s="50" t="s">
        <v>1328</v>
      </c>
      <c r="D2429" s="48">
        <f>D2428-H2428</f>
        <v>189073.91999999998</v>
      </c>
      <c r="E2429" s="13"/>
      <c r="F2429" s="13"/>
      <c r="H2429" s="13"/>
    </row>
    <row r="2430" spans="2:14" hidden="1" outlineLevel="1">
      <c r="E2430" s="87"/>
      <c r="F2430" s="13"/>
      <c r="H2430" s="226"/>
      <c r="I2430" s="2"/>
      <c r="M2430" s="2"/>
      <c r="N2430" s="2"/>
    </row>
    <row r="2431" spans="2:14" collapsed="1">
      <c r="D2431" s="1415"/>
      <c r="H2431" s="1415"/>
    </row>
    <row r="2432" spans="2:14" ht="15.75">
      <c r="B2432" s="2480" t="s">
        <v>8389</v>
      </c>
      <c r="C2432" s="2480"/>
      <c r="D2432" s="2480"/>
      <c r="E2432" s="2480"/>
      <c r="F2432" s="2480"/>
      <c r="G2432" s="2480"/>
      <c r="H2432" s="2480"/>
      <c r="I2432" s="18"/>
    </row>
    <row r="2433" spans="2:14" hidden="1" outlineLevel="1">
      <c r="B2433" s="18"/>
      <c r="C2433" s="18"/>
      <c r="D2433" s="18"/>
      <c r="E2433" s="18"/>
      <c r="F2433" s="18"/>
      <c r="G2433" s="18"/>
      <c r="H2433" s="18"/>
      <c r="I2433" s="18"/>
    </row>
    <row r="2434" spans="2:14" hidden="1" outlineLevel="1">
      <c r="B2434" s="152" t="s">
        <v>115</v>
      </c>
      <c r="C2434" s="152" t="s">
        <v>1330</v>
      </c>
      <c r="D2434" s="355" t="s">
        <v>4</v>
      </c>
      <c r="F2434" s="354" t="s">
        <v>115</v>
      </c>
      <c r="G2434" s="354" t="s">
        <v>1331</v>
      </c>
      <c r="H2434" s="355" t="s">
        <v>4</v>
      </c>
    </row>
    <row r="2435" spans="2:14" ht="30" hidden="1" outlineLevel="1">
      <c r="B2435" s="864">
        <v>42856</v>
      </c>
      <c r="C2435" s="891" t="s">
        <v>1039</v>
      </c>
      <c r="D2435" s="1294">
        <v>189073.91999999998</v>
      </c>
      <c r="F2435" s="832">
        <v>42856</v>
      </c>
      <c r="G2435" s="1075" t="s">
        <v>8402</v>
      </c>
      <c r="H2435" s="867">
        <v>35000</v>
      </c>
      <c r="I2435" s="938" t="s">
        <v>8391</v>
      </c>
    </row>
    <row r="2436" spans="2:14" ht="45" hidden="1" outlineLevel="1">
      <c r="B2436" s="725">
        <v>42871</v>
      </c>
      <c r="C2436" s="223" t="s">
        <v>8441</v>
      </c>
      <c r="D2436" s="614">
        <v>1090</v>
      </c>
      <c r="E2436" s="205"/>
      <c r="F2436" s="984">
        <v>42856</v>
      </c>
      <c r="G2436" s="1064" t="s">
        <v>8403</v>
      </c>
      <c r="H2436" s="905">
        <v>25000</v>
      </c>
      <c r="I2436" s="812" t="s">
        <v>3311</v>
      </c>
    </row>
    <row r="2437" spans="2:14" ht="45" hidden="1" outlineLevel="1">
      <c r="B2437" s="1022">
        <v>42871</v>
      </c>
      <c r="C2437" s="1423" t="s">
        <v>8442</v>
      </c>
      <c r="D2437" s="1148">
        <v>160000</v>
      </c>
      <c r="E2437" s="205"/>
      <c r="F2437" s="984">
        <v>42856</v>
      </c>
      <c r="G2437" s="1064" t="s">
        <v>8404</v>
      </c>
      <c r="H2437" s="905">
        <v>10000</v>
      </c>
      <c r="I2437" s="812" t="s">
        <v>8392</v>
      </c>
    </row>
    <row r="2438" spans="2:14" ht="45" hidden="1" outlineLevel="1">
      <c r="B2438" s="725">
        <v>42874</v>
      </c>
      <c r="C2438" s="223" t="s">
        <v>8454</v>
      </c>
      <c r="D2438" s="175">
        <v>4155</v>
      </c>
      <c r="F2438" s="984">
        <v>42856</v>
      </c>
      <c r="G2438" s="1064" t="s">
        <v>8405</v>
      </c>
      <c r="H2438" s="905">
        <v>4000</v>
      </c>
      <c r="I2438" s="812" t="s">
        <v>8393</v>
      </c>
    </row>
    <row r="2439" spans="2:14" ht="30" hidden="1" outlineLevel="1">
      <c r="B2439" s="725">
        <v>42886</v>
      </c>
      <c r="C2439" s="223" t="s">
        <v>8493</v>
      </c>
      <c r="D2439" s="175">
        <v>130000</v>
      </c>
      <c r="F2439" s="984">
        <v>42856</v>
      </c>
      <c r="G2439" s="1064" t="s">
        <v>5936</v>
      </c>
      <c r="H2439" s="905">
        <v>15357.74</v>
      </c>
      <c r="I2439" s="812" t="s">
        <v>8394</v>
      </c>
    </row>
    <row r="2440" spans="2:14" ht="45" hidden="1" outlineLevel="1">
      <c r="B2440" s="725"/>
      <c r="C2440" s="223"/>
      <c r="D2440" s="175"/>
      <c r="F2440" s="984">
        <v>42856</v>
      </c>
      <c r="G2440" s="1064" t="s">
        <v>8401</v>
      </c>
      <c r="H2440" s="905">
        <v>4000</v>
      </c>
      <c r="I2440" s="812" t="s">
        <v>3287</v>
      </c>
    </row>
    <row r="2441" spans="2:14" hidden="1" outlineLevel="1">
      <c r="B2441" s="725"/>
      <c r="C2441" s="223"/>
      <c r="D2441" s="175"/>
      <c r="F2441" s="984">
        <v>42860</v>
      </c>
      <c r="G2441" s="812" t="s">
        <v>8414</v>
      </c>
      <c r="H2441" s="905">
        <v>25000</v>
      </c>
      <c r="I2441" s="814" t="s">
        <v>8415</v>
      </c>
    </row>
    <row r="2442" spans="2:14" ht="45" hidden="1" outlineLevel="1">
      <c r="B2442" s="725"/>
      <c r="C2442" s="223"/>
      <c r="D2442" s="175"/>
      <c r="F2442" s="984">
        <v>42860</v>
      </c>
      <c r="G2442" s="1064" t="s">
        <v>8416</v>
      </c>
      <c r="H2442" s="905">
        <v>3450</v>
      </c>
      <c r="I2442" s="812" t="s">
        <v>8519</v>
      </c>
    </row>
    <row r="2443" spans="2:14" ht="45" hidden="1" outlineLevel="1">
      <c r="B2443" s="285"/>
      <c r="C2443" s="223"/>
      <c r="D2443" s="175"/>
      <c r="F2443" s="984">
        <v>42865</v>
      </c>
      <c r="G2443" s="1064" t="s">
        <v>8435</v>
      </c>
      <c r="H2443" s="905">
        <v>6569</v>
      </c>
      <c r="I2443" s="812" t="s">
        <v>8436</v>
      </c>
      <c r="L2443" s="2"/>
      <c r="N2443" s="2"/>
    </row>
    <row r="2444" spans="2:14" ht="30" hidden="1" outlineLevel="1">
      <c r="B2444" s="285"/>
      <c r="C2444" s="223"/>
      <c r="D2444" s="175"/>
      <c r="F2444" s="811">
        <v>42867</v>
      </c>
      <c r="G2444" s="1064" t="s">
        <v>8430</v>
      </c>
      <c r="H2444" s="905">
        <v>5500</v>
      </c>
      <c r="I2444" s="812" t="s">
        <v>8434</v>
      </c>
      <c r="L2444" s="2"/>
      <c r="N2444" s="2"/>
    </row>
    <row r="2445" spans="2:14" ht="45" hidden="1" outlineLevel="1">
      <c r="B2445" s="285"/>
      <c r="C2445" s="223"/>
      <c r="D2445" s="175"/>
      <c r="F2445" s="984">
        <v>42867</v>
      </c>
      <c r="G2445" s="1064" t="s">
        <v>8431</v>
      </c>
      <c r="H2445" s="905">
        <v>1900</v>
      </c>
      <c r="I2445" s="812" t="s">
        <v>3287</v>
      </c>
      <c r="L2445" s="2"/>
      <c r="N2445" s="2"/>
    </row>
    <row r="2446" spans="2:14" ht="45" hidden="1" outlineLevel="1">
      <c r="B2446" s="269"/>
      <c r="C2446" s="47"/>
      <c r="D2446" s="48"/>
      <c r="F2446" s="984">
        <v>42867</v>
      </c>
      <c r="G2446" s="1064" t="s">
        <v>8432</v>
      </c>
      <c r="H2446" s="905">
        <v>1900</v>
      </c>
      <c r="I2446" s="812" t="s">
        <v>3287</v>
      </c>
    </row>
    <row r="2447" spans="2:14" ht="45" hidden="1" outlineLevel="1">
      <c r="B2447" s="269"/>
      <c r="C2447" s="47"/>
      <c r="D2447" s="48"/>
      <c r="F2447" s="984">
        <v>42867</v>
      </c>
      <c r="G2447" s="1064" t="s">
        <v>8433</v>
      </c>
      <c r="H2447" s="905">
        <v>1200</v>
      </c>
      <c r="I2447" s="812" t="s">
        <v>3287</v>
      </c>
      <c r="L2447" s="2"/>
    </row>
    <row r="2448" spans="2:14" ht="45" hidden="1" outlineLevel="1">
      <c r="B2448" s="46"/>
      <c r="C2448" s="47"/>
      <c r="D2448" s="48"/>
      <c r="F2448" s="524">
        <v>42871</v>
      </c>
      <c r="G2448" s="1430" t="s">
        <v>8443</v>
      </c>
      <c r="H2448" s="775">
        <v>4000</v>
      </c>
      <c r="I2448" s="774" t="s">
        <v>8447</v>
      </c>
      <c r="L2448" s="2"/>
    </row>
    <row r="2449" spans="2:14" ht="45" hidden="1" outlineLevel="1">
      <c r="B2449" s="46"/>
      <c r="C2449" s="47"/>
      <c r="D2449" s="48"/>
      <c r="F2449" s="754">
        <v>42871</v>
      </c>
      <c r="G2449" s="1430" t="s">
        <v>8444</v>
      </c>
      <c r="H2449" s="775">
        <v>6000</v>
      </c>
      <c r="I2449" s="774" t="s">
        <v>8447</v>
      </c>
      <c r="L2449" s="2"/>
      <c r="N2449" s="2"/>
    </row>
    <row r="2450" spans="2:14" ht="45" hidden="1" outlineLevel="1">
      <c r="B2450" s="46"/>
      <c r="C2450" s="47"/>
      <c r="D2450" s="48"/>
      <c r="F2450" s="754">
        <v>42871</v>
      </c>
      <c r="G2450" s="1430" t="s">
        <v>8445</v>
      </c>
      <c r="H2450" s="775">
        <v>5000</v>
      </c>
      <c r="I2450" s="774" t="s">
        <v>8447</v>
      </c>
      <c r="N2450" s="2"/>
    </row>
    <row r="2451" spans="2:14" ht="45" hidden="1" outlineLevel="1">
      <c r="B2451" s="46"/>
      <c r="C2451" s="47"/>
      <c r="D2451" s="48"/>
      <c r="F2451" s="754">
        <v>42871</v>
      </c>
      <c r="G2451" s="1430" t="s">
        <v>8446</v>
      </c>
      <c r="H2451" s="775">
        <v>5000</v>
      </c>
      <c r="I2451" s="774" t="s">
        <v>8447</v>
      </c>
      <c r="N2451" s="2"/>
    </row>
    <row r="2452" spans="2:14" ht="30" hidden="1" outlineLevel="1">
      <c r="B2452" s="46"/>
      <c r="C2452" s="47"/>
      <c r="D2452" s="48"/>
      <c r="F2452" s="754">
        <v>42873</v>
      </c>
      <c r="G2452" s="1430" t="s">
        <v>8452</v>
      </c>
      <c r="H2452" s="775">
        <v>50000</v>
      </c>
      <c r="I2452" s="771" t="s">
        <v>8453</v>
      </c>
      <c r="N2452" s="2"/>
    </row>
    <row r="2453" spans="2:14" ht="45" hidden="1" outlineLevel="1">
      <c r="B2453" s="46"/>
      <c r="C2453" s="47"/>
      <c r="D2453" s="48"/>
      <c r="F2453" s="754">
        <v>42875</v>
      </c>
      <c r="G2453" s="1430" t="s">
        <v>8455</v>
      </c>
      <c r="H2453" s="775">
        <v>4000</v>
      </c>
      <c r="I2453" s="774" t="s">
        <v>8447</v>
      </c>
      <c r="N2453" s="2"/>
    </row>
    <row r="2454" spans="2:14" ht="45" hidden="1" outlineLevel="1">
      <c r="B2454" s="46"/>
      <c r="C2454" s="47"/>
      <c r="D2454" s="48"/>
      <c r="F2454" s="754">
        <v>42875</v>
      </c>
      <c r="G2454" s="1430" t="s">
        <v>8456</v>
      </c>
      <c r="H2454" s="775">
        <v>1900</v>
      </c>
      <c r="I2454" s="774" t="s">
        <v>8447</v>
      </c>
      <c r="N2454" s="2"/>
    </row>
    <row r="2455" spans="2:14" ht="45" hidden="1" outlineLevel="1">
      <c r="B2455" s="46"/>
      <c r="C2455" s="47"/>
      <c r="D2455" s="48"/>
      <c r="F2455" s="754">
        <v>42875</v>
      </c>
      <c r="G2455" s="1430" t="s">
        <v>8457</v>
      </c>
      <c r="H2455" s="775">
        <v>1900</v>
      </c>
      <c r="I2455" s="774" t="s">
        <v>8447</v>
      </c>
      <c r="N2455" s="2"/>
    </row>
    <row r="2456" spans="2:14" ht="45" hidden="1" outlineLevel="1">
      <c r="B2456" s="46"/>
      <c r="C2456" s="47"/>
      <c r="D2456" s="48"/>
      <c r="F2456" s="754">
        <v>42875</v>
      </c>
      <c r="G2456" s="1430" t="s">
        <v>8458</v>
      </c>
      <c r="H2456" s="775">
        <v>1900</v>
      </c>
      <c r="I2456" s="774" t="s">
        <v>8447</v>
      </c>
      <c r="N2456" s="2"/>
    </row>
    <row r="2457" spans="2:14" ht="45" hidden="1" outlineLevel="1">
      <c r="B2457" s="46"/>
      <c r="C2457" s="47"/>
      <c r="D2457" s="48"/>
      <c r="F2457" s="754">
        <v>42875</v>
      </c>
      <c r="G2457" s="771" t="s">
        <v>8459</v>
      </c>
      <c r="H2457" s="773">
        <v>3900</v>
      </c>
      <c r="I2457" s="774" t="s">
        <v>8447</v>
      </c>
      <c r="N2457" s="2"/>
    </row>
    <row r="2458" spans="2:14" ht="45" hidden="1" outlineLevel="1">
      <c r="B2458" s="46"/>
      <c r="C2458" s="47"/>
      <c r="D2458" s="48"/>
      <c r="F2458" s="754">
        <v>42875</v>
      </c>
      <c r="G2458" s="774" t="s">
        <v>8460</v>
      </c>
      <c r="H2458" s="773">
        <v>1400</v>
      </c>
      <c r="I2458" s="774" t="s">
        <v>8447</v>
      </c>
      <c r="N2458" s="2"/>
    </row>
    <row r="2459" spans="2:14" ht="45" hidden="1" outlineLevel="1">
      <c r="B2459" s="46"/>
      <c r="C2459" s="47"/>
      <c r="D2459" s="48"/>
      <c r="F2459" s="754">
        <v>42875</v>
      </c>
      <c r="G2459" s="774" t="s">
        <v>8461</v>
      </c>
      <c r="H2459" s="773">
        <v>5000</v>
      </c>
      <c r="I2459" s="774" t="s">
        <v>8447</v>
      </c>
      <c r="N2459" s="2"/>
    </row>
    <row r="2460" spans="2:14" ht="45" hidden="1" outlineLevel="1">
      <c r="B2460" s="46"/>
      <c r="C2460" s="47"/>
      <c r="D2460" s="48"/>
      <c r="F2460" s="984">
        <v>42875</v>
      </c>
      <c r="G2460" s="812" t="s">
        <v>8462</v>
      </c>
      <c r="H2460" s="876">
        <v>1000</v>
      </c>
      <c r="I2460" s="812" t="s">
        <v>3287</v>
      </c>
      <c r="N2460" s="2"/>
    </row>
    <row r="2461" spans="2:14" ht="45" hidden="1" outlineLevel="1">
      <c r="B2461" s="46"/>
      <c r="C2461" s="47"/>
      <c r="D2461" s="48"/>
      <c r="F2461" s="984">
        <v>42875</v>
      </c>
      <c r="G2461" s="1064" t="s">
        <v>8463</v>
      </c>
      <c r="H2461" s="905">
        <v>1000</v>
      </c>
      <c r="I2461" s="812" t="s">
        <v>3287</v>
      </c>
      <c r="N2461" s="2"/>
    </row>
    <row r="2462" spans="2:14" ht="45" hidden="1" outlineLevel="1">
      <c r="B2462" s="46"/>
      <c r="C2462" s="47"/>
      <c r="D2462" s="48"/>
      <c r="F2462" s="984">
        <v>42880</v>
      </c>
      <c r="G2462" s="1064" t="s">
        <v>8471</v>
      </c>
      <c r="H2462" s="905">
        <v>5000</v>
      </c>
      <c r="I2462" s="812" t="s">
        <v>3287</v>
      </c>
      <c r="N2462" s="2"/>
    </row>
    <row r="2463" spans="2:14" ht="45" hidden="1" outlineLevel="1">
      <c r="B2463" s="46"/>
      <c r="C2463" s="47"/>
      <c r="D2463" s="48"/>
      <c r="F2463" s="984">
        <v>42881</v>
      </c>
      <c r="G2463" s="1064" t="s">
        <v>8472</v>
      </c>
      <c r="H2463" s="905">
        <v>5000</v>
      </c>
      <c r="I2463" s="812" t="s">
        <v>3287</v>
      </c>
      <c r="N2463" s="2"/>
    </row>
    <row r="2464" spans="2:14" ht="30" hidden="1" outlineLevel="1">
      <c r="B2464" s="46"/>
      <c r="C2464" s="47"/>
      <c r="D2464" s="48"/>
      <c r="F2464" s="754">
        <v>42885</v>
      </c>
      <c r="G2464" s="1430" t="s">
        <v>8486</v>
      </c>
      <c r="H2464" s="775">
        <v>30000</v>
      </c>
      <c r="I2464" s="771" t="s">
        <v>8453</v>
      </c>
      <c r="N2464" s="2"/>
    </row>
    <row r="2465" spans="2:14" ht="30" hidden="1" outlineLevel="1">
      <c r="B2465" s="46"/>
      <c r="C2465" s="47"/>
      <c r="D2465" s="48"/>
      <c r="F2465" s="754">
        <v>42886</v>
      </c>
      <c r="G2465" s="1430" t="s">
        <v>8485</v>
      </c>
      <c r="H2465" s="775">
        <v>50000</v>
      </c>
      <c r="I2465" s="771" t="s">
        <v>8453</v>
      </c>
      <c r="N2465" s="2"/>
    </row>
    <row r="2466" spans="2:14" ht="30" hidden="1" outlineLevel="1">
      <c r="B2466" s="46"/>
      <c r="C2466" s="47"/>
      <c r="D2466" s="48"/>
      <c r="F2466" s="754">
        <v>42886</v>
      </c>
      <c r="G2466" s="1430" t="s">
        <v>8484</v>
      </c>
      <c r="H2466" s="775">
        <v>20000</v>
      </c>
      <c r="I2466" s="771" t="s">
        <v>8453</v>
      </c>
      <c r="N2466" s="2"/>
    </row>
    <row r="2467" spans="2:14" ht="45" hidden="1" outlineLevel="1">
      <c r="B2467" s="46"/>
      <c r="C2467" s="47"/>
      <c r="D2467" s="48"/>
      <c r="F2467" s="984">
        <v>42886</v>
      </c>
      <c r="G2467" s="1064" t="s">
        <v>8487</v>
      </c>
      <c r="H2467" s="905">
        <v>500</v>
      </c>
      <c r="I2467" s="812" t="s">
        <v>8488</v>
      </c>
      <c r="N2467" s="2"/>
    </row>
    <row r="2468" spans="2:14" ht="30" hidden="1" outlineLevel="1">
      <c r="B2468" s="46"/>
      <c r="C2468" s="47"/>
      <c r="D2468" s="48"/>
      <c r="F2468" s="984">
        <v>42886</v>
      </c>
      <c r="G2468" s="814" t="s">
        <v>8489</v>
      </c>
      <c r="H2468" s="876">
        <v>3116</v>
      </c>
      <c r="I2468" s="814" t="s">
        <v>8392</v>
      </c>
      <c r="N2468" s="2"/>
    </row>
    <row r="2469" spans="2:14" ht="30" hidden="1" outlineLevel="1">
      <c r="B2469" s="46"/>
      <c r="C2469" s="47"/>
      <c r="D2469" s="48"/>
      <c r="F2469" s="984">
        <v>42886</v>
      </c>
      <c r="G2469" s="814" t="s">
        <v>8490</v>
      </c>
      <c r="H2469" s="876">
        <v>3338</v>
      </c>
      <c r="I2469" s="814" t="s">
        <v>8491</v>
      </c>
      <c r="N2469" s="2"/>
    </row>
    <row r="2470" spans="2:14" ht="30" hidden="1" outlineLevel="1">
      <c r="B2470" s="46"/>
      <c r="C2470" s="47"/>
      <c r="D2470" s="48"/>
      <c r="F2470" s="984">
        <v>42886</v>
      </c>
      <c r="G2470" s="814" t="s">
        <v>8494</v>
      </c>
      <c r="H2470" s="876">
        <v>25296</v>
      </c>
      <c r="I2470" s="814" t="s">
        <v>8495</v>
      </c>
      <c r="N2470" s="2"/>
    </row>
    <row r="2471" spans="2:14" ht="45" hidden="1" outlineLevel="1">
      <c r="B2471" s="46"/>
      <c r="C2471" s="47"/>
      <c r="D2471" s="48"/>
      <c r="F2471" s="984">
        <v>42886</v>
      </c>
      <c r="G2471" s="814" t="s">
        <v>8496</v>
      </c>
      <c r="H2471" s="876">
        <v>25000</v>
      </c>
      <c r="I2471" s="814" t="s">
        <v>8497</v>
      </c>
      <c r="N2471" s="2"/>
    </row>
    <row r="2472" spans="2:14" hidden="1" outlineLevel="1">
      <c r="B2472" s="46"/>
      <c r="C2472" s="47"/>
      <c r="D2472" s="48"/>
      <c r="F2472" s="984">
        <v>42886</v>
      </c>
      <c r="G2472" s="814" t="s">
        <v>5936</v>
      </c>
      <c r="H2472" s="876">
        <v>35872.17</v>
      </c>
      <c r="I2472" s="814" t="s">
        <v>8394</v>
      </c>
      <c r="N2472" s="2"/>
    </row>
    <row r="2473" spans="2:14" hidden="1" outlineLevel="1">
      <c r="B2473" s="46"/>
      <c r="C2473" s="47"/>
      <c r="D2473" s="48"/>
      <c r="F2473" s="984"/>
      <c r="G2473" s="814"/>
      <c r="H2473" s="876"/>
      <c r="I2473" s="814"/>
      <c r="N2473" s="2"/>
    </row>
    <row r="2474" spans="2:14" hidden="1" outlineLevel="1">
      <c r="B2474" s="46"/>
      <c r="C2474" s="47"/>
      <c r="D2474" s="48"/>
      <c r="F2474" s="811"/>
      <c r="G2474" s="812"/>
      <c r="H2474" s="893"/>
      <c r="I2474" s="812"/>
    </row>
    <row r="2475" spans="2:14" hidden="1" outlineLevel="1">
      <c r="B2475" s="50"/>
      <c r="C2475" s="50" t="s">
        <v>195</v>
      </c>
      <c r="D2475" s="571">
        <f>SUM(D2435:D2474)</f>
        <v>484318.92</v>
      </c>
      <c r="E2475" s="18"/>
      <c r="F2475" s="319"/>
      <c r="G2475" s="319" t="s">
        <v>195</v>
      </c>
      <c r="H2475" s="279">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26"/>
      <c r="I2477" s="2"/>
      <c r="M2477" s="2"/>
      <c r="N2477" s="2"/>
    </row>
    <row r="2478" spans="2:14" collapsed="1"/>
    <row r="2479" spans="2:14" ht="15.75">
      <c r="B2479" s="2480" t="s">
        <v>8505</v>
      </c>
      <c r="C2479" s="2480"/>
      <c r="D2479" s="2480"/>
      <c r="E2479" s="2480"/>
      <c r="F2479" s="2480"/>
      <c r="G2479" s="2480"/>
      <c r="H2479" s="2480"/>
      <c r="I2479" s="18"/>
    </row>
    <row r="2480" spans="2:14" hidden="1" outlineLevel="1">
      <c r="B2480" s="18"/>
      <c r="C2480" s="18"/>
      <c r="D2480" s="18"/>
      <c r="E2480" s="18"/>
      <c r="F2480" s="18"/>
      <c r="G2480" s="18"/>
      <c r="H2480" s="18"/>
      <c r="I2480" s="18"/>
    </row>
    <row r="2481" spans="2:14" hidden="1" outlineLevel="1">
      <c r="B2481" s="152" t="s">
        <v>115</v>
      </c>
      <c r="C2481" s="152" t="s">
        <v>1330</v>
      </c>
      <c r="D2481" s="355" t="s">
        <v>4</v>
      </c>
      <c r="F2481" s="354" t="s">
        <v>115</v>
      </c>
      <c r="G2481" s="354" t="s">
        <v>1331</v>
      </c>
      <c r="H2481" s="355" t="s">
        <v>4</v>
      </c>
    </row>
    <row r="2482" spans="2:14" ht="30" hidden="1" outlineLevel="1">
      <c r="B2482" s="864">
        <v>42887</v>
      </c>
      <c r="C2482" s="891" t="s">
        <v>1039</v>
      </c>
      <c r="D2482" s="1294">
        <f>D2476</f>
        <v>50320.010000000009</v>
      </c>
      <c r="F2482" s="984">
        <v>42890</v>
      </c>
      <c r="G2482" s="1075" t="s">
        <v>8518</v>
      </c>
      <c r="H2482" s="867">
        <v>3520</v>
      </c>
      <c r="I2482" s="812" t="s">
        <v>8519</v>
      </c>
    </row>
    <row r="2483" spans="2:14" ht="45" hidden="1" outlineLevel="1">
      <c r="B2483" s="1022">
        <v>42888</v>
      </c>
      <c r="C2483" s="1423" t="s">
        <v>8517</v>
      </c>
      <c r="D2483" s="1148">
        <v>100000</v>
      </c>
      <c r="E2483" s="205"/>
      <c r="F2483" s="754">
        <v>42891</v>
      </c>
      <c r="G2483" s="1430" t="s">
        <v>8520</v>
      </c>
      <c r="H2483" s="775">
        <v>75000</v>
      </c>
      <c r="I2483" s="771" t="s">
        <v>8453</v>
      </c>
    </row>
    <row r="2484" spans="2:14" ht="45" hidden="1" outlineLevel="1">
      <c r="B2484" s="1022">
        <v>42888</v>
      </c>
      <c r="C2484" s="1423" t="s">
        <v>8516</v>
      </c>
      <c r="D2484" s="1148">
        <v>100000</v>
      </c>
      <c r="E2484" s="205"/>
      <c r="F2484" s="984">
        <v>42891</v>
      </c>
      <c r="G2484" s="1064" t="s">
        <v>8521</v>
      </c>
      <c r="H2484" s="905">
        <v>25000</v>
      </c>
      <c r="I2484" s="814" t="s">
        <v>8415</v>
      </c>
    </row>
    <row r="2485" spans="2:14" ht="45" hidden="1" outlineLevel="1">
      <c r="B2485" s="984">
        <v>42915</v>
      </c>
      <c r="C2485" s="1064" t="s">
        <v>8567</v>
      </c>
      <c r="D2485" s="905">
        <v>140000</v>
      </c>
      <c r="F2485" s="984">
        <v>42894</v>
      </c>
      <c r="G2485" s="1064" t="s">
        <v>8522</v>
      </c>
      <c r="H2485" s="905">
        <v>5000</v>
      </c>
      <c r="I2485" s="812" t="s">
        <v>3287</v>
      </c>
    </row>
    <row r="2486" spans="2:14" ht="45" hidden="1" outlineLevel="1">
      <c r="B2486" s="725">
        <v>42916</v>
      </c>
      <c r="C2486" s="223" t="s">
        <v>8586</v>
      </c>
      <c r="D2486" s="175">
        <v>1091</v>
      </c>
      <c r="F2486" s="984">
        <v>42894</v>
      </c>
      <c r="G2486" s="1064" t="s">
        <v>8523</v>
      </c>
      <c r="H2486" s="905">
        <v>1900</v>
      </c>
      <c r="I2486" s="812" t="s">
        <v>3287</v>
      </c>
    </row>
    <row r="2487" spans="2:14" ht="45" hidden="1" outlineLevel="1">
      <c r="B2487" s="725"/>
      <c r="C2487" s="223"/>
      <c r="D2487" s="175"/>
      <c r="F2487" s="984">
        <v>42894</v>
      </c>
      <c r="G2487" s="1064" t="s">
        <v>8524</v>
      </c>
      <c r="H2487" s="905">
        <v>1900</v>
      </c>
      <c r="I2487" s="812" t="s">
        <v>3287</v>
      </c>
    </row>
    <row r="2488" spans="2:14" ht="45" hidden="1" outlineLevel="1">
      <c r="B2488" s="725"/>
      <c r="C2488" s="223"/>
      <c r="D2488" s="175"/>
      <c r="F2488" s="984">
        <v>42894</v>
      </c>
      <c r="G2488" s="812" t="s">
        <v>8525</v>
      </c>
      <c r="H2488" s="905">
        <v>1200</v>
      </c>
      <c r="I2488" s="812" t="s">
        <v>3287</v>
      </c>
    </row>
    <row r="2489" spans="2:14" ht="45" hidden="1" outlineLevel="1">
      <c r="B2489" s="725"/>
      <c r="C2489" s="223"/>
      <c r="D2489" s="175"/>
      <c r="F2489" s="984">
        <v>42898</v>
      </c>
      <c r="G2489" s="1064" t="s">
        <v>8536</v>
      </c>
      <c r="H2489" s="905">
        <v>6569</v>
      </c>
      <c r="I2489" s="812" t="s">
        <v>8537</v>
      </c>
    </row>
    <row r="2490" spans="2:14" ht="45" hidden="1" outlineLevel="1">
      <c r="B2490" s="285"/>
      <c r="C2490" s="223"/>
      <c r="D2490" s="175"/>
      <c r="F2490" s="984">
        <v>42898</v>
      </c>
      <c r="G2490" s="1064" t="s">
        <v>8538</v>
      </c>
      <c r="H2490" s="905">
        <v>10000</v>
      </c>
      <c r="I2490" s="812" t="s">
        <v>3287</v>
      </c>
      <c r="L2490" s="2"/>
      <c r="N2490" s="2"/>
    </row>
    <row r="2491" spans="2:14" ht="45" hidden="1" outlineLevel="1">
      <c r="B2491" s="285"/>
      <c r="C2491" s="223"/>
      <c r="D2491" s="175"/>
      <c r="F2491" s="754">
        <v>42902</v>
      </c>
      <c r="G2491" s="1430" t="s">
        <v>8541</v>
      </c>
      <c r="H2491" s="775">
        <v>10000</v>
      </c>
      <c r="I2491" s="774" t="s">
        <v>3287</v>
      </c>
      <c r="L2491" s="2"/>
      <c r="N2491" s="2"/>
    </row>
    <row r="2492" spans="2:14" ht="45" hidden="1" outlineLevel="1">
      <c r="B2492" s="285"/>
      <c r="C2492" s="223"/>
      <c r="D2492" s="175"/>
      <c r="F2492" s="754">
        <v>42902</v>
      </c>
      <c r="G2492" s="1430" t="s">
        <v>8542</v>
      </c>
      <c r="H2492" s="775">
        <v>10000</v>
      </c>
      <c r="I2492" s="774" t="s">
        <v>3287</v>
      </c>
      <c r="L2492" s="2"/>
      <c r="N2492" s="2"/>
    </row>
    <row r="2493" spans="2:14" ht="45" hidden="1" outlineLevel="1">
      <c r="B2493" s="269"/>
      <c r="C2493" s="47"/>
      <c r="D2493" s="48"/>
      <c r="F2493" s="984">
        <v>42906</v>
      </c>
      <c r="G2493" s="1064" t="s">
        <v>8554</v>
      </c>
      <c r="H2493" s="905">
        <v>10000</v>
      </c>
      <c r="I2493" s="812" t="s">
        <v>3287</v>
      </c>
    </row>
    <row r="2494" spans="2:14" ht="45" hidden="1" outlineLevel="1">
      <c r="B2494" s="269"/>
      <c r="C2494" s="47"/>
      <c r="D2494" s="48"/>
      <c r="F2494" s="984">
        <v>42912</v>
      </c>
      <c r="G2494" s="1064" t="s">
        <v>8563</v>
      </c>
      <c r="H2494" s="905">
        <v>540</v>
      </c>
      <c r="I2494" s="812" t="s">
        <v>4081</v>
      </c>
      <c r="L2494" s="2"/>
    </row>
    <row r="2495" spans="2:14" ht="30" hidden="1" outlineLevel="1">
      <c r="B2495" s="46"/>
      <c r="C2495" s="47"/>
      <c r="D2495" s="48"/>
      <c r="F2495" s="984">
        <v>42912</v>
      </c>
      <c r="G2495" s="1064" t="s">
        <v>8564</v>
      </c>
      <c r="H2495" s="905">
        <v>10000</v>
      </c>
      <c r="I2495" s="812" t="s">
        <v>5093</v>
      </c>
      <c r="L2495" s="2"/>
    </row>
    <row r="2496" spans="2:14" hidden="1" outlineLevel="1">
      <c r="B2496" s="46"/>
      <c r="C2496" s="47"/>
      <c r="D2496" s="48"/>
      <c r="F2496" s="984"/>
      <c r="G2496" s="1064"/>
      <c r="H2496" s="905"/>
      <c r="I2496" s="814"/>
      <c r="L2496" s="2"/>
      <c r="N2496" s="2"/>
    </row>
    <row r="2497" spans="2:14" hidden="1" outlineLevel="1">
      <c r="B2497" s="46"/>
      <c r="C2497" s="47"/>
      <c r="D2497" s="48"/>
      <c r="F2497" s="811"/>
      <c r="G2497" s="812"/>
      <c r="H2497" s="893"/>
      <c r="I2497" s="812"/>
    </row>
    <row r="2498" spans="2:14" hidden="1" outlineLevel="1">
      <c r="B2498" s="50"/>
      <c r="C2498" s="50" t="s">
        <v>195</v>
      </c>
      <c r="D2498" s="571">
        <f>SUM(D2482:D2497)</f>
        <v>391411.01</v>
      </c>
      <c r="E2498" s="18"/>
      <c r="F2498" s="319"/>
      <c r="G2498" s="319" t="s">
        <v>195</v>
      </c>
      <c r="H2498" s="279">
        <f>SUM(H2482:H2497)</f>
        <v>170629</v>
      </c>
    </row>
    <row r="2499" spans="2:14" hidden="1" outlineLevel="1">
      <c r="B2499" s="50"/>
      <c r="C2499" s="50" t="s">
        <v>1328</v>
      </c>
      <c r="D2499" s="48">
        <f>D2498-H2498</f>
        <v>220782.01</v>
      </c>
      <c r="E2499" s="13"/>
      <c r="F2499" s="13"/>
      <c r="H2499" s="13"/>
    </row>
    <row r="2500" spans="2:14" hidden="1" outlineLevel="1">
      <c r="E2500" s="87"/>
      <c r="F2500" s="13"/>
      <c r="H2500" s="226"/>
      <c r="I2500" s="2"/>
      <c r="M2500" s="2"/>
      <c r="N2500" s="2"/>
    </row>
    <row r="2501" spans="2:14" collapsed="1"/>
    <row r="2502" spans="2:14" ht="15.75">
      <c r="B2502" s="2480" t="s">
        <v>8585</v>
      </c>
      <c r="C2502" s="2480"/>
      <c r="D2502" s="2480"/>
      <c r="E2502" s="2480"/>
      <c r="F2502" s="2480"/>
      <c r="G2502" s="2480"/>
      <c r="H2502" s="2480"/>
      <c r="I2502" s="18"/>
    </row>
    <row r="2503" spans="2:14" hidden="1" outlineLevel="1">
      <c r="B2503" s="18"/>
      <c r="C2503" s="18"/>
      <c r="D2503" s="18"/>
      <c r="E2503" s="18"/>
      <c r="F2503" s="18"/>
      <c r="G2503" s="18"/>
      <c r="H2503" s="18"/>
      <c r="I2503" s="18"/>
    </row>
    <row r="2504" spans="2:14" hidden="1" outlineLevel="1">
      <c r="B2504" s="152" t="s">
        <v>115</v>
      </c>
      <c r="C2504" s="152" t="s">
        <v>1330</v>
      </c>
      <c r="D2504" s="355" t="s">
        <v>4</v>
      </c>
      <c r="F2504" s="354" t="s">
        <v>115</v>
      </c>
      <c r="G2504" s="354" t="s">
        <v>1331</v>
      </c>
      <c r="H2504" s="355" t="s">
        <v>4</v>
      </c>
    </row>
    <row r="2505" spans="2:14" ht="45" hidden="1" outlineLevel="1">
      <c r="B2505" s="864">
        <v>42917</v>
      </c>
      <c r="C2505" s="891" t="s">
        <v>1039</v>
      </c>
      <c r="D2505" s="1294">
        <v>220782.01</v>
      </c>
      <c r="F2505" s="984">
        <v>42919</v>
      </c>
      <c r="G2505" s="1064" t="s">
        <v>8587</v>
      </c>
      <c r="H2505" s="905">
        <v>10000</v>
      </c>
      <c r="I2505" s="812" t="s">
        <v>3287</v>
      </c>
    </row>
    <row r="2506" spans="2:14" ht="45" hidden="1" outlineLevel="1">
      <c r="B2506" s="984">
        <v>42942</v>
      </c>
      <c r="C2506" s="1064" t="s">
        <v>8675</v>
      </c>
      <c r="D2506" s="905">
        <v>140023</v>
      </c>
      <c r="E2506" s="205"/>
      <c r="F2506" s="984">
        <v>42919</v>
      </c>
      <c r="G2506" s="1064" t="s">
        <v>8596</v>
      </c>
      <c r="H2506" s="905">
        <v>17367</v>
      </c>
      <c r="I2506" s="812" t="s">
        <v>6152</v>
      </c>
    </row>
    <row r="2507" spans="2:14" ht="30" hidden="1" outlineLevel="1">
      <c r="B2507" s="725"/>
      <c r="C2507" s="223"/>
      <c r="D2507" s="175"/>
      <c r="E2507" s="205"/>
      <c r="F2507" s="984">
        <v>42919</v>
      </c>
      <c r="G2507" s="1064" t="s">
        <v>8597</v>
      </c>
      <c r="H2507" s="905">
        <v>25542</v>
      </c>
      <c r="I2507" s="812" t="s">
        <v>8600</v>
      </c>
    </row>
    <row r="2508" spans="2:14" ht="30" hidden="1" outlineLevel="1">
      <c r="B2508" s="725"/>
      <c r="C2508" s="223"/>
      <c r="D2508" s="175"/>
      <c r="F2508" s="984">
        <v>42919</v>
      </c>
      <c r="G2508" s="1064" t="s">
        <v>8598</v>
      </c>
      <c r="H2508" s="905">
        <v>7120</v>
      </c>
      <c r="I2508" s="812" t="s">
        <v>7544</v>
      </c>
    </row>
    <row r="2509" spans="2:14" ht="30" hidden="1" outlineLevel="1">
      <c r="B2509" s="285"/>
      <c r="C2509" s="223"/>
      <c r="D2509" s="175"/>
      <c r="F2509" s="984">
        <v>42919</v>
      </c>
      <c r="G2509" s="1064" t="s">
        <v>8599</v>
      </c>
      <c r="H2509" s="905">
        <v>25000</v>
      </c>
      <c r="I2509" s="812" t="s">
        <v>8601</v>
      </c>
    </row>
    <row r="2510" spans="2:14" ht="45" hidden="1" outlineLevel="1">
      <c r="B2510" s="285"/>
      <c r="C2510" s="223"/>
      <c r="D2510" s="175"/>
      <c r="F2510" s="984">
        <v>42920</v>
      </c>
      <c r="G2510" s="1064" t="s">
        <v>8608</v>
      </c>
      <c r="H2510" s="905">
        <v>10000</v>
      </c>
      <c r="I2510" s="812" t="s">
        <v>3287</v>
      </c>
    </row>
    <row r="2511" spans="2:14" hidden="1" outlineLevel="1">
      <c r="B2511" s="285"/>
      <c r="C2511" s="223"/>
      <c r="D2511" s="175"/>
      <c r="F2511" s="754">
        <v>42921</v>
      </c>
      <c r="G2511" s="774" t="s">
        <v>5936</v>
      </c>
      <c r="H2511" s="775">
        <v>10115</v>
      </c>
      <c r="I2511" s="774" t="s">
        <v>8394</v>
      </c>
    </row>
    <row r="2512" spans="2:14" hidden="1" outlineLevel="1">
      <c r="B2512" s="725"/>
      <c r="C2512" s="223"/>
      <c r="D2512" s="175"/>
      <c r="F2512" s="984">
        <v>42921</v>
      </c>
      <c r="G2512" s="1064" t="s">
        <v>5936</v>
      </c>
      <c r="H2512" s="905">
        <v>7971.49</v>
      </c>
      <c r="I2512" s="812" t="s">
        <v>8394</v>
      </c>
    </row>
    <row r="2513" spans="2:14" ht="45" hidden="1" outlineLevel="1">
      <c r="B2513" s="285"/>
      <c r="C2513" s="223"/>
      <c r="D2513" s="175"/>
      <c r="F2513" s="984">
        <v>42926</v>
      </c>
      <c r="G2513" s="1064" t="s">
        <v>8609</v>
      </c>
      <c r="H2513" s="905">
        <v>6569</v>
      </c>
      <c r="I2513" s="812" t="s">
        <v>8610</v>
      </c>
      <c r="L2513" s="2"/>
      <c r="N2513" s="2"/>
    </row>
    <row r="2514" spans="2:14" ht="30" hidden="1" outlineLevel="1">
      <c r="B2514" s="285"/>
      <c r="C2514" s="223"/>
      <c r="D2514" s="175"/>
      <c r="F2514" s="984">
        <v>42926</v>
      </c>
      <c r="G2514" s="1064" t="s">
        <v>8617</v>
      </c>
      <c r="H2514" s="905">
        <v>32</v>
      </c>
      <c r="I2514" s="812" t="s">
        <v>8611</v>
      </c>
      <c r="L2514" s="2"/>
      <c r="N2514" s="2"/>
    </row>
    <row r="2515" spans="2:14" ht="30" hidden="1" outlineLevel="1">
      <c r="B2515" s="285"/>
      <c r="C2515" s="223"/>
      <c r="D2515" s="175"/>
      <c r="F2515" s="984">
        <v>42926</v>
      </c>
      <c r="G2515" s="1064" t="s">
        <v>8616</v>
      </c>
      <c r="H2515" s="905">
        <v>3370</v>
      </c>
      <c r="I2515" s="812" t="s">
        <v>8618</v>
      </c>
      <c r="L2515" s="2"/>
      <c r="N2515" s="2"/>
    </row>
    <row r="2516" spans="2:14" ht="45" hidden="1" outlineLevel="1">
      <c r="B2516" s="269"/>
      <c r="C2516" s="47"/>
      <c r="D2516" s="48"/>
      <c r="F2516" s="754">
        <v>42929</v>
      </c>
      <c r="G2516" s="774" t="s">
        <v>8631</v>
      </c>
      <c r="H2516" s="775">
        <v>10000</v>
      </c>
      <c r="I2516" s="774" t="s">
        <v>8453</v>
      </c>
    </row>
    <row r="2517" spans="2:14" ht="30" hidden="1" outlineLevel="1">
      <c r="B2517" s="269"/>
      <c r="C2517" s="47"/>
      <c r="D2517" s="48"/>
      <c r="F2517" s="754">
        <v>42931</v>
      </c>
      <c r="G2517" s="774" t="s">
        <v>8632</v>
      </c>
      <c r="H2517" s="775">
        <v>30000</v>
      </c>
      <c r="I2517" s="774" t="s">
        <v>8453</v>
      </c>
      <c r="L2517" s="2"/>
    </row>
    <row r="2518" spans="2:14" ht="45" hidden="1" outlineLevel="1">
      <c r="B2518" s="46"/>
      <c r="C2518" s="47"/>
      <c r="D2518" s="48"/>
      <c r="F2518" s="984">
        <v>42931</v>
      </c>
      <c r="G2518" s="1064" t="s">
        <v>8633</v>
      </c>
      <c r="H2518" s="905">
        <v>5000</v>
      </c>
      <c r="I2518" s="812" t="s">
        <v>3287</v>
      </c>
      <c r="L2518" s="2"/>
    </row>
    <row r="2519" spans="2:14" ht="30" hidden="1" outlineLevel="1">
      <c r="B2519" s="46"/>
      <c r="C2519" s="47"/>
      <c r="D2519" s="48"/>
      <c r="F2519" s="984">
        <v>42936</v>
      </c>
      <c r="G2519" s="1064" t="s">
        <v>8647</v>
      </c>
      <c r="H2519" s="905">
        <v>300</v>
      </c>
      <c r="I2519" s="814" t="s">
        <v>8648</v>
      </c>
      <c r="L2519" s="2"/>
      <c r="N2519" s="2"/>
    </row>
    <row r="2520" spans="2:14" ht="45" hidden="1" outlineLevel="1">
      <c r="B2520" s="46"/>
      <c r="C2520" s="47"/>
      <c r="D2520" s="48"/>
      <c r="F2520" s="984">
        <v>42936</v>
      </c>
      <c r="G2520" s="1064" t="s">
        <v>8649</v>
      </c>
      <c r="H2520" s="905">
        <v>5000</v>
      </c>
      <c r="I2520" s="812" t="s">
        <v>3287</v>
      </c>
      <c r="N2520" s="2"/>
    </row>
    <row r="2521" spans="2:14" ht="30" hidden="1" outlineLevel="1">
      <c r="B2521" s="46"/>
      <c r="C2521" s="47"/>
      <c r="D2521" s="48"/>
      <c r="F2521" s="984">
        <v>42942</v>
      </c>
      <c r="G2521" s="812" t="s">
        <v>8655</v>
      </c>
      <c r="H2521" s="905">
        <v>2835</v>
      </c>
      <c r="I2521" s="814" t="s">
        <v>7393</v>
      </c>
      <c r="N2521" s="2"/>
    </row>
    <row r="2522" spans="2:14" ht="45" hidden="1" outlineLevel="1">
      <c r="B2522" s="46"/>
      <c r="C2522" s="47"/>
      <c r="D2522" s="48"/>
      <c r="F2522" s="984">
        <v>42943</v>
      </c>
      <c r="G2522" s="1064" t="s">
        <v>8674</v>
      </c>
      <c r="H2522" s="905">
        <v>2000</v>
      </c>
      <c r="I2522" s="812" t="s">
        <v>3287</v>
      </c>
      <c r="N2522" s="2"/>
    </row>
    <row r="2523" spans="2:14" ht="30" hidden="1" outlineLevel="1">
      <c r="B2523" s="46"/>
      <c r="C2523" s="47"/>
      <c r="D2523" s="48"/>
      <c r="F2523" s="811">
        <v>42947</v>
      </c>
      <c r="G2523" s="814" t="s">
        <v>8679</v>
      </c>
      <c r="H2523" s="876">
        <v>35000</v>
      </c>
      <c r="I2523" s="814" t="s">
        <v>8682</v>
      </c>
      <c r="N2523" s="2"/>
    </row>
    <row r="2524" spans="2:14" ht="30" hidden="1" outlineLevel="1">
      <c r="B2524" s="46"/>
      <c r="C2524" s="47"/>
      <c r="D2524" s="48"/>
      <c r="F2524" s="811">
        <v>42947</v>
      </c>
      <c r="G2524" s="1097" t="s">
        <v>8680</v>
      </c>
      <c r="H2524" s="876">
        <v>30000</v>
      </c>
      <c r="I2524" s="814" t="s">
        <v>3311</v>
      </c>
      <c r="N2524" s="2"/>
    </row>
    <row r="2525" spans="2:14" ht="30" hidden="1" outlineLevel="1">
      <c r="B2525" s="46"/>
      <c r="C2525" s="47"/>
      <c r="D2525" s="48"/>
      <c r="F2525" s="811">
        <v>42947</v>
      </c>
      <c r="G2525" s="814" t="s">
        <v>8681</v>
      </c>
      <c r="H2525" s="876">
        <v>7810</v>
      </c>
      <c r="I2525" s="814" t="s">
        <v>8392</v>
      </c>
      <c r="N2525" s="2"/>
    </row>
    <row r="2526" spans="2:14" hidden="1" outlineLevel="1">
      <c r="B2526" s="46"/>
      <c r="C2526" s="47"/>
      <c r="D2526" s="48"/>
      <c r="F2526" s="811">
        <v>42947</v>
      </c>
      <c r="G2526" s="1097" t="s">
        <v>5936</v>
      </c>
      <c r="H2526" s="876">
        <v>26405.64</v>
      </c>
      <c r="I2526" s="814" t="s">
        <v>8394</v>
      </c>
      <c r="N2526" s="2"/>
    </row>
    <row r="2527" spans="2:14" ht="30" hidden="1" outlineLevel="1">
      <c r="B2527" s="46"/>
      <c r="C2527" s="47"/>
      <c r="D2527" s="48"/>
      <c r="F2527" s="811">
        <v>42947</v>
      </c>
      <c r="G2527" s="814" t="s">
        <v>8683</v>
      </c>
      <c r="H2527" s="876">
        <v>2000</v>
      </c>
      <c r="I2527" s="814" t="s">
        <v>8684</v>
      </c>
      <c r="N2527" s="2"/>
    </row>
    <row r="2528" spans="2:14" hidden="1" outlineLevel="1">
      <c r="B2528" s="46"/>
      <c r="C2528" s="47"/>
      <c r="D2528" s="48"/>
      <c r="F2528" s="811"/>
      <c r="G2528" s="812"/>
      <c r="H2528" s="893"/>
      <c r="I2528" s="812"/>
    </row>
    <row r="2529" spans="2:14" hidden="1" outlineLevel="1">
      <c r="B2529" s="50"/>
      <c r="C2529" s="50" t="s">
        <v>195</v>
      </c>
      <c r="D2529" s="571">
        <f>SUM(D2505:D2528)</f>
        <v>360805.01</v>
      </c>
      <c r="E2529" s="18"/>
      <c r="F2529" s="319"/>
      <c r="G2529" s="319" t="s">
        <v>195</v>
      </c>
      <c r="H2529" s="279">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480" t="s">
        <v>8685</v>
      </c>
      <c r="C2532" s="2480"/>
      <c r="D2532" s="2480"/>
      <c r="E2532" s="2480"/>
      <c r="F2532" s="2480"/>
      <c r="G2532" s="2480"/>
      <c r="H2532" s="2480"/>
      <c r="I2532" s="18"/>
    </row>
    <row r="2533" spans="2:14" hidden="1" outlineLevel="1">
      <c r="B2533" s="18"/>
      <c r="C2533" s="18"/>
      <c r="D2533" s="18"/>
      <c r="E2533" s="18"/>
      <c r="F2533" s="18"/>
      <c r="G2533" s="18"/>
      <c r="H2533" s="18"/>
      <c r="I2533" s="18"/>
    </row>
    <row r="2534" spans="2:14" hidden="1" outlineLevel="1">
      <c r="B2534" s="152" t="s">
        <v>115</v>
      </c>
      <c r="C2534" s="152" t="s">
        <v>1330</v>
      </c>
      <c r="D2534" s="355" t="s">
        <v>4</v>
      </c>
      <c r="F2534" s="354" t="s">
        <v>115</v>
      </c>
      <c r="G2534" s="354" t="s">
        <v>1331</v>
      </c>
      <c r="H2534" s="355" t="s">
        <v>4</v>
      </c>
    </row>
    <row r="2535" spans="2:14" ht="45" hidden="1" outlineLevel="1">
      <c r="B2535" s="864">
        <v>42948</v>
      </c>
      <c r="C2535" s="891" t="s">
        <v>1039</v>
      </c>
      <c r="D2535" s="1294">
        <f>D2530</f>
        <v>81367.88</v>
      </c>
      <c r="F2535" s="984">
        <v>42949</v>
      </c>
      <c r="G2535" s="1064" t="s">
        <v>8703</v>
      </c>
      <c r="H2535" s="905">
        <v>1900</v>
      </c>
      <c r="I2535" s="812" t="s">
        <v>3287</v>
      </c>
    </row>
    <row r="2536" spans="2:14" ht="45" hidden="1" outlineLevel="1">
      <c r="B2536" s="984">
        <v>42951</v>
      </c>
      <c r="C2536" s="1064" t="s">
        <v>8708</v>
      </c>
      <c r="D2536" s="905">
        <v>2800</v>
      </c>
      <c r="F2536" s="984">
        <v>42949</v>
      </c>
      <c r="G2536" s="1064" t="s">
        <v>8704</v>
      </c>
      <c r="H2536" s="905">
        <v>1900</v>
      </c>
      <c r="I2536" s="812" t="s">
        <v>3287</v>
      </c>
    </row>
    <row r="2537" spans="2:14" ht="45" hidden="1" outlineLevel="1">
      <c r="B2537" s="725">
        <v>42963</v>
      </c>
      <c r="C2537" s="223" t="s">
        <v>8736</v>
      </c>
      <c r="D2537" s="175">
        <v>1090</v>
      </c>
      <c r="E2537" s="205"/>
      <c r="F2537" s="984">
        <v>42949</v>
      </c>
      <c r="G2537" s="1064" t="s">
        <v>8705</v>
      </c>
      <c r="H2537" s="905">
        <v>1200</v>
      </c>
      <c r="I2537" s="812" t="s">
        <v>3287</v>
      </c>
    </row>
    <row r="2538" spans="2:14" ht="45" hidden="1" outlineLevel="1">
      <c r="B2538" s="725">
        <v>42975</v>
      </c>
      <c r="C2538" s="223" t="s">
        <v>8760</v>
      </c>
      <c r="D2538" s="175">
        <v>116584</v>
      </c>
      <c r="F2538" s="984">
        <v>42950</v>
      </c>
      <c r="G2538" s="1064" t="s">
        <v>8706</v>
      </c>
      <c r="H2538" s="905">
        <v>4000</v>
      </c>
      <c r="I2538" s="812" t="s">
        <v>3287</v>
      </c>
    </row>
    <row r="2539" spans="2:14" ht="30" hidden="1" outlineLevel="1">
      <c r="B2539" s="285"/>
      <c r="C2539" s="223"/>
      <c r="D2539" s="175"/>
      <c r="F2539" s="984">
        <v>42951</v>
      </c>
      <c r="G2539" s="1064" t="s">
        <v>8707</v>
      </c>
      <c r="H2539" s="905">
        <v>2800</v>
      </c>
      <c r="I2539" s="812" t="s">
        <v>10</v>
      </c>
    </row>
    <row r="2540" spans="2:14" ht="45" hidden="1" outlineLevel="1">
      <c r="B2540" s="285"/>
      <c r="C2540" s="223"/>
      <c r="D2540" s="175"/>
      <c r="F2540" s="984">
        <v>42954</v>
      </c>
      <c r="G2540" s="1064" t="s">
        <v>8709</v>
      </c>
      <c r="H2540" s="905">
        <v>1900</v>
      </c>
      <c r="I2540" s="812" t="s">
        <v>3287</v>
      </c>
    </row>
    <row r="2541" spans="2:14" ht="45" hidden="1" outlineLevel="1">
      <c r="B2541" s="285"/>
      <c r="C2541" s="223"/>
      <c r="D2541" s="175"/>
      <c r="F2541" s="984">
        <v>42954</v>
      </c>
      <c r="G2541" s="1064" t="s">
        <v>8710</v>
      </c>
      <c r="H2541" s="905">
        <v>1900</v>
      </c>
      <c r="I2541" s="812" t="s">
        <v>3287</v>
      </c>
    </row>
    <row r="2542" spans="2:14" ht="45" hidden="1" outlineLevel="1">
      <c r="B2542" s="725"/>
      <c r="C2542" s="223"/>
      <c r="D2542" s="175"/>
      <c r="F2542" s="984">
        <v>42954</v>
      </c>
      <c r="G2542" s="1064" t="s">
        <v>8711</v>
      </c>
      <c r="H2542" s="905">
        <v>1200</v>
      </c>
      <c r="I2542" s="812" t="s">
        <v>3287</v>
      </c>
    </row>
    <row r="2543" spans="2:14" ht="45" hidden="1" outlineLevel="1">
      <c r="B2543" s="285"/>
      <c r="C2543" s="223"/>
      <c r="D2543" s="175"/>
      <c r="F2543" s="984">
        <v>42957</v>
      </c>
      <c r="G2543" s="1064" t="s">
        <v>8725</v>
      </c>
      <c r="H2543" s="905">
        <v>6569</v>
      </c>
      <c r="I2543" s="812" t="s">
        <v>8726</v>
      </c>
      <c r="L2543" s="2"/>
      <c r="N2543" s="2"/>
    </row>
    <row r="2544" spans="2:14" ht="45" hidden="1" outlineLevel="1">
      <c r="B2544" s="285"/>
      <c r="C2544" s="223"/>
      <c r="D2544" s="175"/>
      <c r="F2544" s="984">
        <v>42958</v>
      </c>
      <c r="G2544" s="1064" t="s">
        <v>8727</v>
      </c>
      <c r="H2544" s="905">
        <v>4000</v>
      </c>
      <c r="I2544" s="812" t="s">
        <v>3287</v>
      </c>
      <c r="L2544" s="2"/>
      <c r="N2544" s="2"/>
    </row>
    <row r="2545" spans="2:14" ht="45" hidden="1" outlineLevel="1">
      <c r="B2545" s="285"/>
      <c r="C2545" s="223"/>
      <c r="D2545" s="175"/>
      <c r="F2545" s="984">
        <v>42966</v>
      </c>
      <c r="G2545" s="812" t="s">
        <v>8763</v>
      </c>
      <c r="H2545" s="905">
        <v>5000</v>
      </c>
      <c r="I2545" s="812" t="s">
        <v>3287</v>
      </c>
      <c r="L2545" s="2"/>
      <c r="N2545" s="2"/>
    </row>
    <row r="2546" spans="2:14" ht="30" hidden="1" outlineLevel="1">
      <c r="B2546" s="269"/>
      <c r="C2546" s="47"/>
      <c r="D2546" s="48"/>
      <c r="F2546" s="984">
        <v>42966</v>
      </c>
      <c r="G2546" s="1064" t="s">
        <v>8764</v>
      </c>
      <c r="H2546" s="905">
        <v>2800</v>
      </c>
      <c r="I2546" s="812" t="s">
        <v>8765</v>
      </c>
    </row>
    <row r="2547" spans="2:14" ht="45" hidden="1" outlineLevel="1">
      <c r="B2547" s="269"/>
      <c r="C2547" s="47"/>
      <c r="D2547" s="48"/>
      <c r="F2547" s="984">
        <v>42968</v>
      </c>
      <c r="G2547" s="812" t="s">
        <v>8767</v>
      </c>
      <c r="H2547" s="905">
        <v>8</v>
      </c>
      <c r="I2547" s="814" t="s">
        <v>8766</v>
      </c>
      <c r="L2547" s="2"/>
    </row>
    <row r="2548" spans="2:14" ht="45" hidden="1" outlineLevel="1">
      <c r="B2548" s="46"/>
      <c r="C2548" s="47"/>
      <c r="D2548" s="48"/>
      <c r="F2548" s="984">
        <v>42971</v>
      </c>
      <c r="G2548" s="1064" t="s">
        <v>8769</v>
      </c>
      <c r="H2548" s="905">
        <v>1500</v>
      </c>
      <c r="I2548" s="812" t="s">
        <v>3287</v>
      </c>
      <c r="L2548" s="2"/>
    </row>
    <row r="2549" spans="2:14" ht="45" hidden="1" outlineLevel="1">
      <c r="B2549" s="46"/>
      <c r="C2549" s="47"/>
      <c r="D2549" s="48"/>
      <c r="F2549" s="984">
        <v>42971</v>
      </c>
      <c r="G2549" s="812" t="s">
        <v>8768</v>
      </c>
      <c r="H2549" s="905">
        <v>1500</v>
      </c>
      <c r="I2549" s="812" t="s">
        <v>3287</v>
      </c>
      <c r="L2549" s="2"/>
      <c r="N2549" s="2"/>
    </row>
    <row r="2550" spans="2:14" ht="45" hidden="1" outlineLevel="1">
      <c r="B2550" s="46"/>
      <c r="C2550" s="47"/>
      <c r="D2550" s="48"/>
      <c r="F2550" s="984">
        <v>42977</v>
      </c>
      <c r="G2550" s="1064" t="s">
        <v>8783</v>
      </c>
      <c r="H2550" s="905">
        <v>1500</v>
      </c>
      <c r="I2550" s="812" t="s">
        <v>3287</v>
      </c>
      <c r="N2550" s="2"/>
    </row>
    <row r="2551" spans="2:14" hidden="1" outlineLevel="1">
      <c r="B2551" s="46"/>
      <c r="C2551" s="47"/>
      <c r="D2551" s="48"/>
      <c r="F2551" s="984"/>
      <c r="G2551" s="812"/>
      <c r="H2551" s="905"/>
      <c r="I2551" s="814"/>
      <c r="N2551" s="2"/>
    </row>
    <row r="2552" spans="2:14" hidden="1" outlineLevel="1">
      <c r="B2552" s="50"/>
      <c r="C2552" s="50" t="s">
        <v>195</v>
      </c>
      <c r="D2552" s="571">
        <f>SUM(D2535:D2551)</f>
        <v>201841.88</v>
      </c>
      <c r="E2552" s="18"/>
      <c r="F2552" s="319"/>
      <c r="G2552" s="319" t="s">
        <v>195</v>
      </c>
      <c r="H2552" s="279">
        <f>SUM(H2535:H2551)</f>
        <v>39677</v>
      </c>
    </row>
    <row r="2553" spans="2:14" hidden="1" outlineLevel="1">
      <c r="B2553" s="50"/>
      <c r="C2553" s="50" t="s">
        <v>1328</v>
      </c>
      <c r="D2553" s="48">
        <f>D2552-H2552</f>
        <v>162164.88</v>
      </c>
      <c r="E2553" s="13"/>
      <c r="F2553" s="13"/>
      <c r="H2553" s="13"/>
    </row>
    <row r="2554" spans="2:14" hidden="1" outlineLevel="1">
      <c r="E2554" s="87"/>
      <c r="F2554" s="13"/>
      <c r="H2554" s="226"/>
      <c r="I2554" s="2"/>
      <c r="M2554" s="2"/>
      <c r="N2554" s="2"/>
    </row>
    <row r="2555" spans="2:14" collapsed="1"/>
    <row r="2556" spans="2:14" ht="15.75">
      <c r="B2556" s="2480" t="s">
        <v>8784</v>
      </c>
      <c r="C2556" s="2480"/>
      <c r="D2556" s="2480"/>
      <c r="E2556" s="2480"/>
      <c r="F2556" s="2480"/>
      <c r="G2556" s="2480"/>
      <c r="H2556" s="2480"/>
      <c r="I2556" s="18"/>
    </row>
    <row r="2557" spans="2:14" hidden="1" outlineLevel="1">
      <c r="B2557" s="18"/>
      <c r="C2557" s="18"/>
      <c r="D2557" s="18"/>
      <c r="E2557" s="18"/>
      <c r="F2557" s="18"/>
      <c r="G2557" s="18"/>
      <c r="H2557" s="18"/>
      <c r="I2557" s="18"/>
    </row>
    <row r="2558" spans="2:14" hidden="1" outlineLevel="1">
      <c r="B2558" s="152" t="s">
        <v>115</v>
      </c>
      <c r="C2558" s="152" t="s">
        <v>1330</v>
      </c>
      <c r="D2558" s="355" t="s">
        <v>4</v>
      </c>
      <c r="F2558" s="354" t="s">
        <v>115</v>
      </c>
      <c r="G2558" s="354" t="s">
        <v>1331</v>
      </c>
      <c r="H2558" s="355" t="s">
        <v>4</v>
      </c>
    </row>
    <row r="2559" spans="2:14" ht="45" hidden="1" outlineLevel="1">
      <c r="B2559" s="864">
        <v>42979</v>
      </c>
      <c r="C2559" s="891" t="s">
        <v>1039</v>
      </c>
      <c r="D2559" s="1294">
        <f>D2553</f>
        <v>162164.88</v>
      </c>
      <c r="F2559" s="984">
        <v>42980</v>
      </c>
      <c r="G2559" s="1064" t="s">
        <v>8785</v>
      </c>
      <c r="H2559" s="905">
        <v>5000</v>
      </c>
      <c r="I2559" s="812" t="s">
        <v>3287</v>
      </c>
    </row>
    <row r="2560" spans="2:14" ht="30" hidden="1" outlineLevel="1">
      <c r="B2560" s="327">
        <v>42982</v>
      </c>
      <c r="C2560" s="252" t="s">
        <v>8789</v>
      </c>
      <c r="D2560" s="257">
        <v>15779</v>
      </c>
      <c r="E2560" s="247" t="s">
        <v>8792</v>
      </c>
      <c r="F2560" s="984">
        <v>42982</v>
      </c>
      <c r="G2560" s="1064" t="s">
        <v>8786</v>
      </c>
      <c r="H2560" s="905">
        <v>25582</v>
      </c>
      <c r="I2560" s="812" t="s">
        <v>8787</v>
      </c>
    </row>
    <row r="2561" spans="2:14" ht="30" hidden="1" outlineLevel="1">
      <c r="B2561" s="864">
        <v>42982</v>
      </c>
      <c r="C2561" s="891" t="s">
        <v>8822</v>
      </c>
      <c r="D2561" s="1294">
        <v>50000</v>
      </c>
      <c r="E2561" s="205"/>
      <c r="F2561" s="1390">
        <v>42982</v>
      </c>
      <c r="G2561" s="1391" t="s">
        <v>8788</v>
      </c>
      <c r="H2561" s="1392">
        <v>15779</v>
      </c>
      <c r="I2561" s="1491" t="s">
        <v>8791</v>
      </c>
    </row>
    <row r="2562" spans="2:14" ht="45" hidden="1" outlineLevel="1">
      <c r="B2562" s="811">
        <v>42990</v>
      </c>
      <c r="C2562" s="1097" t="s">
        <v>8851</v>
      </c>
      <c r="D2562" s="876">
        <v>10000</v>
      </c>
      <c r="F2562" s="811">
        <v>42982</v>
      </c>
      <c r="G2562" s="1097" t="s">
        <v>8821</v>
      </c>
      <c r="H2562" s="876">
        <v>15779</v>
      </c>
      <c r="I2562" s="814" t="s">
        <v>8790</v>
      </c>
    </row>
    <row r="2563" spans="2:14" ht="45" hidden="1" outlineLevel="1">
      <c r="B2563" s="864">
        <v>43003</v>
      </c>
      <c r="C2563" s="891" t="s">
        <v>8882</v>
      </c>
      <c r="D2563" s="1294">
        <v>50000</v>
      </c>
      <c r="F2563" s="811">
        <v>42982</v>
      </c>
      <c r="G2563" s="1097" t="s">
        <v>8823</v>
      </c>
      <c r="H2563" s="876">
        <v>2000</v>
      </c>
      <c r="I2563" s="814" t="s">
        <v>8826</v>
      </c>
    </row>
    <row r="2564" spans="2:14" ht="30" hidden="1" outlineLevel="1">
      <c r="B2564" s="811">
        <v>43007</v>
      </c>
      <c r="C2564" s="1097" t="s">
        <v>8885</v>
      </c>
      <c r="D2564" s="876">
        <v>856</v>
      </c>
      <c r="F2564" s="811">
        <v>42982</v>
      </c>
      <c r="G2564" s="1097" t="s">
        <v>8824</v>
      </c>
      <c r="H2564" s="876">
        <v>30000</v>
      </c>
      <c r="I2564" s="814" t="s">
        <v>8825</v>
      </c>
    </row>
    <row r="2565" spans="2:14" hidden="1" outlineLevel="1">
      <c r="B2565" s="285"/>
      <c r="C2565" s="223"/>
      <c r="D2565" s="175"/>
      <c r="F2565" s="811">
        <v>42982</v>
      </c>
      <c r="G2565" s="1097" t="s">
        <v>5936</v>
      </c>
      <c r="H2565" s="876">
        <v>12296</v>
      </c>
      <c r="I2565" s="814" t="s">
        <v>8394</v>
      </c>
    </row>
    <row r="2566" spans="2:14" ht="30" hidden="1" outlineLevel="1">
      <c r="B2566" s="725"/>
      <c r="C2566" s="223"/>
      <c r="D2566" s="175"/>
      <c r="F2566" s="811">
        <v>42982</v>
      </c>
      <c r="G2566" s="1064" t="s">
        <v>8829</v>
      </c>
      <c r="H2566" s="905">
        <v>2790</v>
      </c>
      <c r="I2566" s="812" t="s">
        <v>495</v>
      </c>
    </row>
    <row r="2567" spans="2:14" hidden="1" outlineLevel="1">
      <c r="B2567" s="285"/>
      <c r="C2567" s="223"/>
      <c r="D2567" s="175"/>
      <c r="F2567" s="1523">
        <v>42984</v>
      </c>
      <c r="G2567" s="1526" t="s">
        <v>8836</v>
      </c>
      <c r="H2567" s="1525">
        <v>50000</v>
      </c>
      <c r="I2567" s="1526" t="s">
        <v>8837</v>
      </c>
      <c r="L2567" s="2"/>
      <c r="N2567" s="2"/>
    </row>
    <row r="2568" spans="2:14" ht="45" hidden="1" outlineLevel="1">
      <c r="B2568" s="285"/>
      <c r="C2568" s="223"/>
      <c r="D2568" s="175"/>
      <c r="F2568" s="811">
        <v>42986</v>
      </c>
      <c r="G2568" s="1064" t="s">
        <v>8841</v>
      </c>
      <c r="H2568" s="905">
        <v>5000</v>
      </c>
      <c r="I2568" s="812" t="s">
        <v>3287</v>
      </c>
      <c r="L2568" s="2"/>
      <c r="N2568" s="2"/>
    </row>
    <row r="2569" spans="2:14" ht="45" hidden="1" outlineLevel="1">
      <c r="B2569" s="285"/>
      <c r="C2569" s="223"/>
      <c r="D2569" s="175"/>
      <c r="F2569" s="811">
        <v>42989</v>
      </c>
      <c r="G2569" s="812" t="s">
        <v>8847</v>
      </c>
      <c r="H2569" s="905">
        <v>3000</v>
      </c>
      <c r="I2569" s="812" t="s">
        <v>3287</v>
      </c>
      <c r="L2569" s="2"/>
      <c r="N2569" s="2"/>
    </row>
    <row r="2570" spans="2:14" ht="45" hidden="1" outlineLevel="1">
      <c r="B2570" s="269"/>
      <c r="C2570" s="47"/>
      <c r="D2570" s="48"/>
      <c r="F2570" s="811">
        <v>42989</v>
      </c>
      <c r="G2570" s="1064" t="s">
        <v>8848</v>
      </c>
      <c r="H2570" s="905">
        <v>6569</v>
      </c>
      <c r="I2570" s="812" t="s">
        <v>8726</v>
      </c>
    </row>
    <row r="2571" spans="2:14" ht="45" hidden="1" outlineLevel="1">
      <c r="B2571" s="269"/>
      <c r="C2571" s="47"/>
      <c r="D2571" s="48"/>
      <c r="F2571" s="984">
        <v>42992</v>
      </c>
      <c r="G2571" s="812" t="s">
        <v>8852</v>
      </c>
      <c r="H2571" s="905">
        <v>1500</v>
      </c>
      <c r="I2571" s="812" t="s">
        <v>3287</v>
      </c>
      <c r="L2571" s="2"/>
    </row>
    <row r="2572" spans="2:14" ht="45" hidden="1" outlineLevel="1">
      <c r="B2572" s="46"/>
      <c r="C2572" s="47"/>
      <c r="D2572" s="48"/>
      <c r="F2572" s="984">
        <v>42992</v>
      </c>
      <c r="G2572" s="1064" t="s">
        <v>8853</v>
      </c>
      <c r="H2572" s="905">
        <v>1500</v>
      </c>
      <c r="I2572" s="812" t="s">
        <v>3287</v>
      </c>
      <c r="L2572" s="2"/>
    </row>
    <row r="2573" spans="2:14" ht="45" hidden="1" outlineLevel="1">
      <c r="B2573" s="46"/>
      <c r="C2573" s="47"/>
      <c r="D2573" s="48"/>
      <c r="F2573" s="984">
        <v>42998</v>
      </c>
      <c r="G2573" s="812" t="s">
        <v>8866</v>
      </c>
      <c r="H2573" s="905">
        <v>4000</v>
      </c>
      <c r="I2573" s="812" t="s">
        <v>3287</v>
      </c>
      <c r="L2573" s="2"/>
      <c r="N2573" s="2"/>
    </row>
    <row r="2574" spans="2:14" ht="45" hidden="1" outlineLevel="1">
      <c r="B2574" s="46"/>
      <c r="C2574" s="47"/>
      <c r="D2574" s="48"/>
      <c r="F2574" s="984">
        <v>43003</v>
      </c>
      <c r="G2574" s="1064" t="s">
        <v>8880</v>
      </c>
      <c r="H2574" s="905">
        <v>702</v>
      </c>
      <c r="I2574" s="812" t="s">
        <v>8881</v>
      </c>
      <c r="N2574" s="2"/>
    </row>
    <row r="2575" spans="2:14" ht="45" hidden="1" outlineLevel="1">
      <c r="B2575" s="46"/>
      <c r="C2575" s="47"/>
      <c r="D2575" s="48"/>
      <c r="F2575" s="984">
        <v>43007</v>
      </c>
      <c r="G2575" s="812" t="s">
        <v>8883</v>
      </c>
      <c r="H2575" s="905">
        <v>1900</v>
      </c>
      <c r="I2575" s="812" t="s">
        <v>3287</v>
      </c>
      <c r="N2575" s="2"/>
    </row>
    <row r="2576" spans="2:14" ht="45" hidden="1" outlineLevel="1">
      <c r="B2576" s="46"/>
      <c r="C2576" s="47"/>
      <c r="D2576" s="48"/>
      <c r="F2576" s="984">
        <v>43007</v>
      </c>
      <c r="G2576" s="1064" t="s">
        <v>8884</v>
      </c>
      <c r="H2576" s="905">
        <v>3100</v>
      </c>
      <c r="I2576" s="812" t="s">
        <v>3287</v>
      </c>
      <c r="N2576" s="2"/>
    </row>
    <row r="2577" spans="2:14" hidden="1" outlineLevel="1">
      <c r="B2577" s="46"/>
      <c r="C2577" s="47"/>
      <c r="D2577" s="48"/>
      <c r="F2577" s="984"/>
      <c r="G2577" s="814"/>
      <c r="H2577" s="876"/>
      <c r="I2577" s="814"/>
      <c r="N2577" s="2"/>
    </row>
    <row r="2578" spans="2:14" hidden="1" outlineLevel="1">
      <c r="B2578" s="46"/>
      <c r="C2578" s="47"/>
      <c r="D2578" s="48"/>
      <c r="F2578" s="811"/>
      <c r="G2578" s="812"/>
      <c r="H2578" s="893"/>
      <c r="I2578" s="812"/>
    </row>
    <row r="2579" spans="2:14" hidden="1" outlineLevel="1">
      <c r="B2579" s="50"/>
      <c r="C2579" s="50" t="s">
        <v>195</v>
      </c>
      <c r="D2579" s="571">
        <f>SUM(D2559:D2578)</f>
        <v>288799.88</v>
      </c>
      <c r="E2579" s="18"/>
      <c r="F2579" s="319"/>
      <c r="G2579" s="319" t="s">
        <v>195</v>
      </c>
      <c r="H2579" s="279">
        <f>SUM(H2559:H2578)</f>
        <v>186497</v>
      </c>
    </row>
    <row r="2580" spans="2:14" hidden="1" outlineLevel="1">
      <c r="B2580" s="50"/>
      <c r="C2580" s="50" t="s">
        <v>1328</v>
      </c>
      <c r="D2580" s="48">
        <f>D2579-H2579</f>
        <v>102302.88</v>
      </c>
      <c r="E2580" s="13"/>
      <c r="F2580" s="13"/>
      <c r="H2580" s="13"/>
    </row>
    <row r="2581" spans="2:14" collapsed="1"/>
    <row r="2582" spans="2:14" ht="15.75">
      <c r="B2582" s="2480" t="s">
        <v>8899</v>
      </c>
      <c r="C2582" s="2480"/>
      <c r="D2582" s="2480"/>
      <c r="E2582" s="2480"/>
      <c r="F2582" s="2480"/>
      <c r="G2582" s="2480"/>
      <c r="H2582" s="2480"/>
      <c r="I2582" s="18"/>
    </row>
    <row r="2583" spans="2:14" hidden="1" outlineLevel="1">
      <c r="B2583" s="18"/>
      <c r="C2583" s="18"/>
      <c r="D2583" s="18"/>
      <c r="E2583" s="18"/>
      <c r="F2583" s="18"/>
      <c r="G2583" s="18"/>
      <c r="H2583" s="18"/>
      <c r="I2583" s="18"/>
    </row>
    <row r="2584" spans="2:14" hidden="1" outlineLevel="1">
      <c r="B2584" s="152" t="s">
        <v>115</v>
      </c>
      <c r="C2584" s="152" t="s">
        <v>1330</v>
      </c>
      <c r="D2584" s="355" t="s">
        <v>4</v>
      </c>
      <c r="F2584" s="354" t="s">
        <v>115</v>
      </c>
      <c r="G2584" s="354" t="s">
        <v>1331</v>
      </c>
      <c r="H2584" s="355" t="s">
        <v>4</v>
      </c>
    </row>
    <row r="2585" spans="2:14" ht="30" hidden="1" outlineLevel="1">
      <c r="B2585" s="864">
        <v>43009</v>
      </c>
      <c r="C2585" s="891" t="s">
        <v>1039</v>
      </c>
      <c r="D2585" s="1294">
        <f>D2580</f>
        <v>102302.88</v>
      </c>
      <c r="F2585" s="984">
        <v>43011</v>
      </c>
      <c r="G2585" s="812" t="s">
        <v>8894</v>
      </c>
      <c r="H2585" s="905">
        <v>35000</v>
      </c>
      <c r="I2585" s="812" t="s">
        <v>8787</v>
      </c>
    </row>
    <row r="2586" spans="2:14" ht="45" hidden="1" outlineLevel="1">
      <c r="B2586" s="811">
        <v>43012</v>
      </c>
      <c r="C2586" s="1097" t="s">
        <v>8912</v>
      </c>
      <c r="D2586" s="876">
        <v>130608</v>
      </c>
      <c r="E2586" s="247"/>
      <c r="F2586" s="984">
        <v>43011</v>
      </c>
      <c r="G2586" s="1064" t="s">
        <v>8895</v>
      </c>
      <c r="H2586" s="905">
        <v>5000</v>
      </c>
      <c r="I2586" s="812" t="s">
        <v>8897</v>
      </c>
    </row>
    <row r="2587" spans="2:14" ht="45" hidden="1" outlineLevel="1">
      <c r="B2587" s="811">
        <v>43037</v>
      </c>
      <c r="C2587" s="1097" t="s">
        <v>8995</v>
      </c>
      <c r="D2587" s="876">
        <v>110768</v>
      </c>
      <c r="E2587" s="205"/>
      <c r="F2587" s="984">
        <v>43011</v>
      </c>
      <c r="G2587" s="812" t="s">
        <v>8896</v>
      </c>
      <c r="H2587" s="905">
        <v>11824</v>
      </c>
      <c r="I2587" s="812" t="s">
        <v>8392</v>
      </c>
    </row>
    <row r="2588" spans="2:14" ht="30" hidden="1" outlineLevel="1">
      <c r="B2588" s="285"/>
      <c r="C2588" s="223"/>
      <c r="D2588" s="175"/>
      <c r="F2588" s="984">
        <v>43012</v>
      </c>
      <c r="G2588" s="812" t="s">
        <v>8913</v>
      </c>
      <c r="H2588" s="905">
        <v>30000</v>
      </c>
      <c r="I2588" s="812" t="s">
        <v>8825</v>
      </c>
    </row>
    <row r="2589" spans="2:14" ht="30" hidden="1" outlineLevel="1">
      <c r="B2589" s="285"/>
      <c r="C2589" s="223"/>
      <c r="D2589" s="175"/>
      <c r="F2589" s="984">
        <v>43012</v>
      </c>
      <c r="G2589" s="812" t="s">
        <v>8914</v>
      </c>
      <c r="H2589" s="905">
        <v>1000</v>
      </c>
      <c r="I2589" s="812" t="s">
        <v>495</v>
      </c>
    </row>
    <row r="2590" spans="2:14" hidden="1" outlineLevel="1">
      <c r="B2590" s="285"/>
      <c r="C2590" s="223"/>
      <c r="D2590" s="175"/>
      <c r="F2590" s="984">
        <v>43012</v>
      </c>
      <c r="G2590" s="812" t="s">
        <v>5936</v>
      </c>
      <c r="H2590" s="905">
        <v>8807.99</v>
      </c>
      <c r="I2590" s="812" t="s">
        <v>8394</v>
      </c>
    </row>
    <row r="2591" spans="2:14" ht="30" hidden="1" outlineLevel="1">
      <c r="B2591" s="285"/>
      <c r="C2591" s="223"/>
      <c r="D2591" s="175"/>
      <c r="F2591" s="832">
        <v>43013</v>
      </c>
      <c r="G2591" s="1075" t="s">
        <v>8916</v>
      </c>
      <c r="H2591" s="867">
        <v>1427</v>
      </c>
      <c r="I2591" s="938" t="s">
        <v>8790</v>
      </c>
    </row>
    <row r="2592" spans="2:14" ht="29.25" hidden="1" customHeight="1" outlineLevel="1">
      <c r="B2592" s="285"/>
      <c r="C2592" s="223"/>
      <c r="D2592" s="175"/>
      <c r="F2592" s="832">
        <v>43013</v>
      </c>
      <c r="G2592" s="1075" t="s">
        <v>8919</v>
      </c>
      <c r="H2592" s="867">
        <v>2000</v>
      </c>
      <c r="I2592" s="938" t="s">
        <v>8826</v>
      </c>
    </row>
    <row r="2593" spans="2:14" ht="45" hidden="1" outlineLevel="1">
      <c r="B2593" s="285"/>
      <c r="C2593" s="223"/>
      <c r="D2593" s="175"/>
      <c r="F2593" s="984">
        <v>43017</v>
      </c>
      <c r="G2593" s="812" t="s">
        <v>8937</v>
      </c>
      <c r="H2593" s="905">
        <v>2500</v>
      </c>
      <c r="I2593" s="812" t="s">
        <v>3287</v>
      </c>
      <c r="L2593" s="2"/>
      <c r="N2593" s="2"/>
    </row>
    <row r="2594" spans="2:14" ht="45" hidden="1" outlineLevel="1">
      <c r="B2594" s="285"/>
      <c r="C2594" s="223"/>
      <c r="D2594" s="175"/>
      <c r="F2594" s="984">
        <v>43018</v>
      </c>
      <c r="G2594" s="812" t="s">
        <v>8947</v>
      </c>
      <c r="H2594" s="905">
        <v>6569</v>
      </c>
      <c r="I2594" s="812" t="s">
        <v>8726</v>
      </c>
      <c r="L2594" s="2"/>
      <c r="N2594" s="2"/>
    </row>
    <row r="2595" spans="2:14" ht="45" hidden="1" outlineLevel="1">
      <c r="B2595" s="285"/>
      <c r="C2595" s="223"/>
      <c r="D2595" s="175"/>
      <c r="F2595" s="984">
        <v>43024</v>
      </c>
      <c r="G2595" s="812" t="s">
        <v>8950</v>
      </c>
      <c r="H2595" s="905">
        <v>2500</v>
      </c>
      <c r="I2595" s="812" t="s">
        <v>3287</v>
      </c>
      <c r="L2595" s="2"/>
      <c r="N2595" s="2"/>
    </row>
    <row r="2596" spans="2:14" ht="45" hidden="1" outlineLevel="1">
      <c r="B2596" s="269"/>
      <c r="C2596" s="47"/>
      <c r="D2596" s="48"/>
      <c r="F2596" s="984">
        <v>43025</v>
      </c>
      <c r="G2596" s="812" t="s">
        <v>8949</v>
      </c>
      <c r="H2596" s="905">
        <v>5000</v>
      </c>
      <c r="I2596" s="812" t="s">
        <v>3287</v>
      </c>
    </row>
    <row r="2597" spans="2:14" ht="45" hidden="1" outlineLevel="1">
      <c r="B2597" s="269"/>
      <c r="C2597" s="47"/>
      <c r="D2597" s="48"/>
      <c r="F2597" s="984">
        <v>43032</v>
      </c>
      <c r="G2597" s="812" t="s">
        <v>8976</v>
      </c>
      <c r="H2597" s="905">
        <v>5000</v>
      </c>
      <c r="I2597" s="812" t="s">
        <v>3287</v>
      </c>
      <c r="L2597" s="2"/>
    </row>
    <row r="2598" spans="2:14" hidden="1" outlineLevel="1">
      <c r="B2598" s="46"/>
      <c r="C2598" s="47"/>
      <c r="D2598" s="48"/>
      <c r="F2598" s="1514">
        <v>43039</v>
      </c>
      <c r="G2598" s="1515" t="s">
        <v>8996</v>
      </c>
      <c r="H2598" s="1516">
        <v>50000</v>
      </c>
      <c r="I2598" s="1517" t="s">
        <v>8415</v>
      </c>
      <c r="L2598" s="2"/>
    </row>
    <row r="2599" spans="2:14" ht="30" hidden="1" outlineLevel="1">
      <c r="B2599" s="46"/>
      <c r="C2599" s="47"/>
      <c r="D2599" s="48"/>
      <c r="F2599" s="1514">
        <v>43039</v>
      </c>
      <c r="G2599" s="1515" t="s">
        <v>8997</v>
      </c>
      <c r="H2599" s="1516">
        <v>23585.38</v>
      </c>
      <c r="I2599" s="1517" t="s">
        <v>8394</v>
      </c>
      <c r="L2599" s="2"/>
      <c r="N2599" s="2"/>
    </row>
    <row r="2600" spans="2:14" ht="30" hidden="1" outlineLevel="1">
      <c r="B2600" s="46"/>
      <c r="C2600" s="47"/>
      <c r="D2600" s="48"/>
      <c r="F2600" s="1523">
        <v>43039</v>
      </c>
      <c r="G2600" s="1524" t="s">
        <v>8998</v>
      </c>
      <c r="H2600" s="1525">
        <v>50000</v>
      </c>
      <c r="I2600" s="1526" t="s">
        <v>6000</v>
      </c>
      <c r="N2600" s="2"/>
    </row>
    <row r="2601" spans="2:14" hidden="1" outlineLevel="1">
      <c r="B2601" s="46"/>
      <c r="C2601" s="47"/>
      <c r="D2601" s="48"/>
      <c r="F2601" s="984"/>
      <c r="G2601" s="812"/>
      <c r="H2601" s="905"/>
      <c r="I2601" s="812"/>
      <c r="N2601" s="2"/>
    </row>
    <row r="2602" spans="2:14" hidden="1" outlineLevel="1">
      <c r="B2602" s="46"/>
      <c r="C2602" s="47"/>
      <c r="D2602" s="48"/>
      <c r="F2602" s="984"/>
      <c r="G2602" s="1064"/>
      <c r="H2602" s="905"/>
      <c r="I2602" s="814"/>
      <c r="N2602" s="2"/>
    </row>
    <row r="2603" spans="2:14" hidden="1" outlineLevel="1">
      <c r="B2603" s="46"/>
      <c r="C2603" s="47"/>
      <c r="D2603" s="48"/>
      <c r="F2603" s="832"/>
      <c r="G2603" s="938"/>
      <c r="H2603" s="867"/>
      <c r="I2603" s="814"/>
      <c r="N2603" s="2"/>
    </row>
    <row r="2604" spans="2:14" hidden="1" outlineLevel="1">
      <c r="B2604" s="46"/>
      <c r="C2604" s="47"/>
      <c r="D2604" s="48"/>
      <c r="F2604" s="811"/>
      <c r="G2604" s="812"/>
      <c r="H2604" s="893"/>
      <c r="I2604" s="812"/>
    </row>
    <row r="2605" spans="2:14" hidden="1" outlineLevel="1">
      <c r="B2605" s="50"/>
      <c r="C2605" s="50" t="s">
        <v>195</v>
      </c>
      <c r="D2605" s="571">
        <f>SUM(D2585:D2604)</f>
        <v>343678.88</v>
      </c>
      <c r="E2605" s="18"/>
      <c r="F2605" s="319"/>
      <c r="G2605" s="319" t="s">
        <v>195</v>
      </c>
      <c r="H2605" s="279">
        <f>SUM(H2585:H2604)</f>
        <v>240213.37</v>
      </c>
    </row>
    <row r="2606" spans="2:14" hidden="1" outlineLevel="1">
      <c r="B2606" s="50"/>
      <c r="C2606" s="50" t="s">
        <v>1328</v>
      </c>
      <c r="D2606" s="48">
        <f>D2605-H2605</f>
        <v>103465.51000000001</v>
      </c>
      <c r="E2606" s="13"/>
      <c r="F2606" s="13"/>
      <c r="H2606" s="13"/>
    </row>
    <row r="2607" spans="2:14" collapsed="1"/>
    <row r="2608" spans="2:14" ht="15.75">
      <c r="B2608" s="2480" t="s">
        <v>8999</v>
      </c>
      <c r="C2608" s="2480"/>
      <c r="D2608" s="2480"/>
      <c r="E2608" s="2480"/>
      <c r="F2608" s="2480"/>
      <c r="G2608" s="2480"/>
      <c r="H2608" s="2480"/>
      <c r="I2608" s="18"/>
    </row>
    <row r="2609" spans="2:14" hidden="1" outlineLevel="1">
      <c r="B2609" s="18"/>
      <c r="C2609" s="18"/>
      <c r="D2609" s="18"/>
      <c r="E2609" s="18"/>
      <c r="F2609" s="18"/>
      <c r="G2609" s="18"/>
      <c r="H2609" s="18"/>
      <c r="I2609" s="18"/>
    </row>
    <row r="2610" spans="2:14" hidden="1" outlineLevel="1">
      <c r="B2610" s="152" t="s">
        <v>115</v>
      </c>
      <c r="C2610" s="152" t="s">
        <v>1330</v>
      </c>
      <c r="D2610" s="355" t="s">
        <v>4</v>
      </c>
      <c r="F2610" s="354" t="s">
        <v>115</v>
      </c>
      <c r="G2610" s="354" t="s">
        <v>1331</v>
      </c>
      <c r="H2610" s="355" t="s">
        <v>4</v>
      </c>
    </row>
    <row r="2611" spans="2:14" ht="30" hidden="1" outlineLevel="1">
      <c r="B2611" s="864">
        <v>43040</v>
      </c>
      <c r="C2611" s="891" t="s">
        <v>1039</v>
      </c>
      <c r="D2611" s="1294">
        <f>D2606</f>
        <v>103465.51000000001</v>
      </c>
      <c r="F2611" s="1530">
        <v>43040</v>
      </c>
      <c r="G2611" s="1531" t="s">
        <v>9009</v>
      </c>
      <c r="H2611" s="1532">
        <v>9988</v>
      </c>
      <c r="I2611" s="1531" t="s">
        <v>8790</v>
      </c>
    </row>
    <row r="2612" spans="2:14" ht="45" hidden="1" outlineLevel="1">
      <c r="B2612" s="285">
        <v>43055</v>
      </c>
      <c r="C2612" s="223" t="s">
        <v>9054</v>
      </c>
      <c r="D2612" s="175">
        <v>1090</v>
      </c>
      <c r="E2612" s="247"/>
      <c r="F2612" s="1530">
        <v>43040</v>
      </c>
      <c r="G2612" s="1531" t="s">
        <v>9010</v>
      </c>
      <c r="H2612" s="1532">
        <v>1000</v>
      </c>
      <c r="I2612" s="1531" t="s">
        <v>495</v>
      </c>
    </row>
    <row r="2613" spans="2:14" ht="45" hidden="1" outlineLevel="1">
      <c r="B2613" s="285">
        <v>43066</v>
      </c>
      <c r="C2613" s="223" t="s">
        <v>9072</v>
      </c>
      <c r="D2613" s="175">
        <v>176807</v>
      </c>
      <c r="E2613" s="205"/>
      <c r="F2613" s="1530">
        <v>43040</v>
      </c>
      <c r="G2613" s="1533" t="s">
        <v>9011</v>
      </c>
      <c r="H2613" s="1532">
        <v>35000</v>
      </c>
      <c r="I2613" s="1531" t="s">
        <v>8787</v>
      </c>
    </row>
    <row r="2614" spans="2:14" ht="30" hidden="1" outlineLevel="1">
      <c r="B2614" s="285"/>
      <c r="C2614" s="223"/>
      <c r="D2614" s="175"/>
      <c r="F2614" s="1527">
        <v>43040</v>
      </c>
      <c r="G2614" s="1528" t="s">
        <v>9012</v>
      </c>
      <c r="H2614" s="1529">
        <v>2000</v>
      </c>
      <c r="I2614" s="1528" t="s">
        <v>8826</v>
      </c>
    </row>
    <row r="2615" spans="2:14" ht="30" hidden="1" outlineLevel="1">
      <c r="B2615" s="285"/>
      <c r="C2615" s="223"/>
      <c r="D2615" s="175"/>
      <c r="F2615" s="1527">
        <v>43040</v>
      </c>
      <c r="G2615" s="1528" t="s">
        <v>9013</v>
      </c>
      <c r="H2615" s="1529">
        <v>30000</v>
      </c>
      <c r="I2615" s="1528" t="s">
        <v>8825</v>
      </c>
    </row>
    <row r="2616" spans="2:14" ht="45" hidden="1" outlineLevel="1">
      <c r="B2616" s="285"/>
      <c r="C2616" s="223"/>
      <c r="D2616" s="175"/>
      <c r="F2616" s="984">
        <v>43046</v>
      </c>
      <c r="G2616" s="812" t="s">
        <v>9028</v>
      </c>
      <c r="H2616" s="905">
        <v>10000</v>
      </c>
      <c r="I2616" s="812" t="s">
        <v>3287</v>
      </c>
    </row>
    <row r="2617" spans="2:14" ht="45" hidden="1" outlineLevel="1">
      <c r="B2617" s="285"/>
      <c r="C2617" s="223"/>
      <c r="D2617" s="175"/>
      <c r="F2617" s="1530">
        <v>43049</v>
      </c>
      <c r="G2617" s="1533" t="s">
        <v>9037</v>
      </c>
      <c r="H2617" s="1532">
        <v>6569</v>
      </c>
      <c r="I2617" s="1531" t="s">
        <v>8726</v>
      </c>
    </row>
    <row r="2618" spans="2:14" ht="45" hidden="1" outlineLevel="1">
      <c r="B2618" s="285"/>
      <c r="C2618" s="223"/>
      <c r="D2618" s="175"/>
      <c r="F2618" s="984">
        <v>43063</v>
      </c>
      <c r="G2618" s="812" t="s">
        <v>9066</v>
      </c>
      <c r="H2618" s="905">
        <v>5000</v>
      </c>
      <c r="I2618" s="812" t="s">
        <v>3287</v>
      </c>
    </row>
    <row r="2619" spans="2:14" hidden="1" outlineLevel="1">
      <c r="B2619" s="285"/>
      <c r="C2619" s="223"/>
      <c r="D2619" s="175"/>
      <c r="F2619" s="832">
        <v>43066</v>
      </c>
      <c r="G2619" s="938" t="s">
        <v>5936</v>
      </c>
      <c r="H2619" s="867">
        <v>8590.6299999999992</v>
      </c>
      <c r="I2619" s="938" t="s">
        <v>3584</v>
      </c>
      <c r="L2619" s="2"/>
      <c r="N2619" s="2"/>
    </row>
    <row r="2620" spans="2:14" ht="30" hidden="1" outlineLevel="1">
      <c r="B2620" s="285"/>
      <c r="C2620" s="223"/>
      <c r="D2620" s="175"/>
      <c r="F2620" s="984">
        <v>43066</v>
      </c>
      <c r="G2620" s="1064" t="s">
        <v>9073</v>
      </c>
      <c r="H2620" s="905">
        <v>11157</v>
      </c>
      <c r="I2620" s="812" t="s">
        <v>9075</v>
      </c>
      <c r="L2620" s="2"/>
      <c r="N2620" s="2"/>
    </row>
    <row r="2621" spans="2:14" ht="30" hidden="1" outlineLevel="1">
      <c r="B2621" s="285"/>
      <c r="C2621" s="223"/>
      <c r="D2621" s="175"/>
      <c r="F2621" s="832">
        <v>43067</v>
      </c>
      <c r="G2621" s="938" t="s">
        <v>9082</v>
      </c>
      <c r="H2621" s="867">
        <v>30000</v>
      </c>
      <c r="I2621" s="938" t="s">
        <v>9076</v>
      </c>
      <c r="L2621" s="2"/>
      <c r="N2621" s="2"/>
    </row>
    <row r="2622" spans="2:14" ht="30" hidden="1" outlineLevel="1">
      <c r="B2622" s="269"/>
      <c r="C2622" s="47"/>
      <c r="D2622" s="48"/>
      <c r="F2622" s="984">
        <v>43067</v>
      </c>
      <c r="G2622" s="1064" t="s">
        <v>9085</v>
      </c>
      <c r="H2622" s="905">
        <v>4270</v>
      </c>
      <c r="I2622" s="812" t="s">
        <v>2508</v>
      </c>
    </row>
    <row r="2623" spans="2:14" ht="30" hidden="1" outlineLevel="1">
      <c r="B2623" s="269"/>
      <c r="C2623" s="47"/>
      <c r="D2623" s="48"/>
      <c r="F2623" s="984">
        <v>43067</v>
      </c>
      <c r="G2623" s="812" t="s">
        <v>9081</v>
      </c>
      <c r="H2623" s="905">
        <v>14974</v>
      </c>
      <c r="I2623" s="812" t="s">
        <v>9077</v>
      </c>
      <c r="L2623" s="2"/>
    </row>
    <row r="2624" spans="2:14" ht="30" hidden="1" outlineLevel="1">
      <c r="B2624" s="46"/>
      <c r="C2624" s="47"/>
      <c r="D2624" s="48"/>
      <c r="F2624" s="832">
        <v>43067</v>
      </c>
      <c r="G2624" s="938" t="s">
        <v>9084</v>
      </c>
      <c r="H2624" s="867">
        <v>2000</v>
      </c>
      <c r="I2624" s="938" t="s">
        <v>9078</v>
      </c>
      <c r="L2624" s="2"/>
    </row>
    <row r="2625" spans="2:14" ht="30" hidden="1" outlineLevel="1">
      <c r="B2625" s="46"/>
      <c r="C2625" s="47"/>
      <c r="D2625" s="48"/>
      <c r="F2625" s="984">
        <v>43067</v>
      </c>
      <c r="G2625" s="812" t="s">
        <v>9083</v>
      </c>
      <c r="H2625" s="905">
        <v>32931</v>
      </c>
      <c r="I2625" s="812" t="s">
        <v>8787</v>
      </c>
      <c r="L2625" s="2"/>
      <c r="N2625" s="2"/>
    </row>
    <row r="2626" spans="2:14" hidden="1" outlineLevel="1">
      <c r="B2626" s="46"/>
      <c r="C2626" s="570"/>
      <c r="D2626" s="48"/>
      <c r="F2626" s="984"/>
      <c r="G2626" s="1064"/>
      <c r="H2626" s="905"/>
      <c r="I2626" s="812"/>
      <c r="N2626" s="2"/>
    </row>
    <row r="2627" spans="2:14" hidden="1" outlineLevel="1">
      <c r="B2627" s="1541"/>
      <c r="C2627" s="804" t="s">
        <v>9017</v>
      </c>
      <c r="D2627" s="1542"/>
      <c r="F2627" s="984"/>
      <c r="G2627" s="812"/>
      <c r="H2627" s="905"/>
      <c r="I2627" s="814"/>
      <c r="N2627" s="2"/>
    </row>
    <row r="2628" spans="2:14" hidden="1" outlineLevel="1">
      <c r="B2628" s="1541"/>
      <c r="C2628" s="804" t="s">
        <v>9051</v>
      </c>
      <c r="D2628" s="1542"/>
      <c r="F2628" s="984"/>
      <c r="G2628" s="1064"/>
      <c r="H2628" s="905"/>
      <c r="I2628" s="812"/>
      <c r="N2628" s="2"/>
    </row>
    <row r="2629" spans="2:14" hidden="1" outlineLevel="1">
      <c r="B2629" s="46"/>
      <c r="C2629" s="47"/>
      <c r="D2629" s="48"/>
      <c r="F2629" s="811"/>
      <c r="G2629" s="812"/>
      <c r="H2629" s="893"/>
      <c r="I2629" s="812"/>
    </row>
    <row r="2630" spans="2:14" hidden="1" outlineLevel="1">
      <c r="B2630" s="50"/>
      <c r="C2630" s="50" t="s">
        <v>195</v>
      </c>
      <c r="D2630" s="571">
        <f>SUM(D2611:D2629)</f>
        <v>281362.51</v>
      </c>
      <c r="E2630" s="18"/>
      <c r="F2630" s="319"/>
      <c r="G2630" s="319" t="s">
        <v>195</v>
      </c>
      <c r="H2630" s="279">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26"/>
      <c r="I2632" s="2"/>
      <c r="M2632" s="2"/>
      <c r="N2632" s="2"/>
    </row>
    <row r="2633" spans="2:14" collapsed="1"/>
    <row r="2634" spans="2:14" ht="15.75">
      <c r="B2634" s="2480" t="s">
        <v>9099</v>
      </c>
      <c r="C2634" s="2480"/>
      <c r="D2634" s="2480"/>
      <c r="E2634" s="2480"/>
      <c r="F2634" s="2480"/>
      <c r="G2634" s="2480"/>
      <c r="H2634" s="2480"/>
      <c r="I2634" s="18"/>
    </row>
    <row r="2635" spans="2:14" hidden="1" outlineLevel="1">
      <c r="B2635" s="18"/>
      <c r="C2635" s="18"/>
      <c r="D2635" s="18"/>
      <c r="E2635" s="18"/>
      <c r="F2635" s="18"/>
      <c r="G2635" s="18"/>
      <c r="H2635" s="18"/>
      <c r="I2635" s="18"/>
    </row>
    <row r="2636" spans="2:14" hidden="1" outlineLevel="1">
      <c r="B2636" s="152" t="s">
        <v>115</v>
      </c>
      <c r="C2636" s="152" t="s">
        <v>1330</v>
      </c>
      <c r="D2636" s="355" t="s">
        <v>4</v>
      </c>
      <c r="F2636" s="354" t="s">
        <v>115</v>
      </c>
      <c r="G2636" s="354" t="s">
        <v>1331</v>
      </c>
      <c r="H2636" s="355" t="s">
        <v>4</v>
      </c>
    </row>
    <row r="2637" spans="2:14" ht="30" hidden="1" outlineLevel="1">
      <c r="B2637" s="864">
        <v>43070</v>
      </c>
      <c r="C2637" s="891" t="s">
        <v>1039</v>
      </c>
      <c r="D2637" s="1294">
        <v>77882.880000000005</v>
      </c>
      <c r="F2637" s="832">
        <v>43075</v>
      </c>
      <c r="G2637" s="938" t="s">
        <v>9116</v>
      </c>
      <c r="H2637" s="867">
        <v>1000</v>
      </c>
      <c r="I2637" s="938" t="s">
        <v>9117</v>
      </c>
    </row>
    <row r="2638" spans="2:14" ht="45" hidden="1" outlineLevel="1">
      <c r="B2638" s="285">
        <v>43070</v>
      </c>
      <c r="C2638" s="223" t="s">
        <v>9108</v>
      </c>
      <c r="D2638" s="175">
        <v>16873</v>
      </c>
      <c r="E2638" s="247"/>
      <c r="F2638" s="811">
        <v>43075</v>
      </c>
      <c r="G2638" s="1097" t="s">
        <v>9121</v>
      </c>
      <c r="H2638" s="876">
        <v>5000</v>
      </c>
      <c r="I2638" s="814" t="s">
        <v>3287</v>
      </c>
    </row>
    <row r="2639" spans="2:14" ht="45" hidden="1" outlineLevel="1">
      <c r="B2639" s="285">
        <v>43082</v>
      </c>
      <c r="C2639" s="223" t="s">
        <v>9155</v>
      </c>
      <c r="D2639" s="175">
        <v>60000</v>
      </c>
      <c r="E2639" s="205"/>
      <c r="F2639" s="811">
        <v>43080</v>
      </c>
      <c r="G2639" s="1097" t="s">
        <v>9154</v>
      </c>
      <c r="H2639" s="876">
        <v>6569</v>
      </c>
      <c r="I2639" s="814" t="s">
        <v>7935</v>
      </c>
    </row>
    <row r="2640" spans="2:14" ht="45" hidden="1" outlineLevel="1">
      <c r="B2640" s="285">
        <v>43083</v>
      </c>
      <c r="C2640" s="223" t="s">
        <v>9162</v>
      </c>
      <c r="D2640" s="175">
        <v>70000</v>
      </c>
      <c r="F2640" s="811">
        <v>43085</v>
      </c>
      <c r="G2640" s="1097" t="s">
        <v>9165</v>
      </c>
      <c r="H2640" s="876">
        <v>2000</v>
      </c>
      <c r="I2640" s="814" t="s">
        <v>3287</v>
      </c>
    </row>
    <row r="2641" spans="2:14" ht="45" hidden="1" outlineLevel="1">
      <c r="B2641" s="285">
        <v>43089</v>
      </c>
      <c r="C2641" s="223" t="s">
        <v>9188</v>
      </c>
      <c r="D2641" s="175">
        <v>31800</v>
      </c>
      <c r="F2641" s="811">
        <v>43089</v>
      </c>
      <c r="G2641" s="1097" t="s">
        <v>9187</v>
      </c>
      <c r="H2641" s="876">
        <v>3000</v>
      </c>
      <c r="I2641" s="814" t="s">
        <v>3287</v>
      </c>
    </row>
    <row r="2642" spans="2:14" ht="30" hidden="1" outlineLevel="1">
      <c r="B2642" s="285">
        <v>43099</v>
      </c>
      <c r="C2642" s="223" t="s">
        <v>9215</v>
      </c>
      <c r="D2642" s="175">
        <v>774</v>
      </c>
      <c r="F2642" s="811">
        <v>43089</v>
      </c>
      <c r="G2642" s="1097" t="s">
        <v>9189</v>
      </c>
      <c r="H2642" s="876">
        <v>16152</v>
      </c>
      <c r="I2642" s="814" t="s">
        <v>7393</v>
      </c>
    </row>
    <row r="2643" spans="2:14" ht="45" hidden="1" outlineLevel="1">
      <c r="B2643" s="285"/>
      <c r="C2643" s="223"/>
      <c r="D2643" s="175"/>
      <c r="F2643" s="811">
        <v>43090</v>
      </c>
      <c r="G2643" s="812" t="s">
        <v>9207</v>
      </c>
      <c r="H2643" s="905">
        <v>154777</v>
      </c>
      <c r="I2643" s="814" t="s">
        <v>9206</v>
      </c>
    </row>
    <row r="2644" spans="2:14" ht="45" hidden="1" outlineLevel="1">
      <c r="B2644" s="285"/>
      <c r="C2644" s="223"/>
      <c r="D2644" s="175"/>
      <c r="F2644" s="811">
        <v>43091</v>
      </c>
      <c r="G2644" s="1097" t="s">
        <v>9208</v>
      </c>
      <c r="H2644" s="876">
        <v>4000</v>
      </c>
      <c r="I2644" s="814" t="s">
        <v>3287</v>
      </c>
    </row>
    <row r="2645" spans="2:14" ht="45" hidden="1" outlineLevel="1">
      <c r="B2645" s="285"/>
      <c r="C2645" s="223"/>
      <c r="D2645" s="175"/>
      <c r="F2645" s="811">
        <v>43093</v>
      </c>
      <c r="G2645" s="812" t="s">
        <v>9211</v>
      </c>
      <c r="H2645" s="905">
        <v>10000</v>
      </c>
      <c r="I2645" s="814" t="s">
        <v>3287</v>
      </c>
      <c r="L2645" s="2"/>
      <c r="N2645" s="2"/>
    </row>
    <row r="2646" spans="2:14" ht="30" hidden="1" outlineLevel="1">
      <c r="B2646" s="285"/>
      <c r="C2646" s="223"/>
      <c r="D2646" s="175"/>
      <c r="F2646" s="811">
        <v>43099</v>
      </c>
      <c r="G2646" s="1064" t="s">
        <v>9212</v>
      </c>
      <c r="H2646" s="905">
        <v>18955</v>
      </c>
      <c r="I2646" s="812" t="s">
        <v>9213</v>
      </c>
      <c r="L2646" s="2"/>
      <c r="N2646" s="2"/>
    </row>
    <row r="2647" spans="2:14" ht="45" hidden="1" outlineLevel="1">
      <c r="B2647" s="285"/>
      <c r="C2647" s="223"/>
      <c r="D2647" s="175"/>
      <c r="F2647" s="811">
        <v>43099</v>
      </c>
      <c r="G2647" s="812" t="s">
        <v>9214</v>
      </c>
      <c r="H2647" s="905">
        <v>5000</v>
      </c>
      <c r="I2647" s="814" t="s">
        <v>3287</v>
      </c>
      <c r="L2647" s="2"/>
      <c r="N2647" s="2"/>
    </row>
    <row r="2648" spans="2:14" hidden="1" outlineLevel="1">
      <c r="B2648" s="46"/>
      <c r="C2648" s="47"/>
      <c r="D2648" s="48"/>
      <c r="F2648" s="984"/>
      <c r="G2648" s="814"/>
      <c r="H2648" s="876"/>
      <c r="I2648" s="814"/>
      <c r="N2648" s="2"/>
    </row>
    <row r="2649" spans="2:14" hidden="1" outlineLevel="1">
      <c r="B2649" s="46"/>
      <c r="C2649" s="192" t="s">
        <v>9017</v>
      </c>
      <c r="D2649" s="48"/>
      <c r="F2649" s="984"/>
      <c r="G2649" s="814"/>
      <c r="H2649" s="876"/>
      <c r="I2649" s="814"/>
      <c r="N2649" s="2"/>
    </row>
    <row r="2650" spans="2:14" hidden="1" outlineLevel="1">
      <c r="B2650" s="46"/>
      <c r="C2650" s="192" t="s">
        <v>9051</v>
      </c>
      <c r="D2650" s="48"/>
      <c r="F2650" s="984"/>
      <c r="G2650" s="814"/>
      <c r="H2650" s="876"/>
      <c r="I2650" s="814"/>
      <c r="N2650" s="2"/>
    </row>
    <row r="2651" spans="2:14" hidden="1" outlineLevel="1">
      <c r="B2651" s="46"/>
      <c r="C2651" s="47"/>
      <c r="D2651" s="48"/>
      <c r="F2651" s="811"/>
      <c r="G2651" s="812"/>
      <c r="H2651" s="893"/>
      <c r="I2651" s="812"/>
    </row>
    <row r="2652" spans="2:14" hidden="1" outlineLevel="1">
      <c r="B2652" s="50"/>
      <c r="C2652" s="50" t="s">
        <v>195</v>
      </c>
      <c r="D2652" s="571">
        <f>SUM(D2637:D2651)</f>
        <v>257329.88</v>
      </c>
      <c r="E2652" s="18"/>
      <c r="F2652" s="319"/>
      <c r="G2652" s="319" t="s">
        <v>195</v>
      </c>
      <c r="H2652" s="279">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480" t="s">
        <v>9218</v>
      </c>
      <c r="C2655" s="2480"/>
      <c r="D2655" s="2480"/>
      <c r="E2655" s="2480"/>
      <c r="F2655" s="2480"/>
      <c r="G2655" s="2480"/>
      <c r="H2655" s="2480"/>
      <c r="I2655" s="18"/>
    </row>
    <row r="2656" spans="2:14" hidden="1" outlineLevel="1">
      <c r="B2656" s="18"/>
      <c r="C2656" s="18"/>
      <c r="D2656" s="18"/>
      <c r="E2656" s="18"/>
      <c r="F2656" s="18"/>
      <c r="G2656" s="18"/>
      <c r="H2656" s="18"/>
      <c r="I2656" s="18"/>
    </row>
    <row r="2657" spans="2:14" hidden="1" outlineLevel="1">
      <c r="B2657" s="152" t="s">
        <v>115</v>
      </c>
      <c r="C2657" s="152" t="s">
        <v>1330</v>
      </c>
      <c r="D2657" s="355" t="s">
        <v>4</v>
      </c>
      <c r="F2657" s="354" t="s">
        <v>115</v>
      </c>
      <c r="G2657" s="354" t="s">
        <v>1331</v>
      </c>
      <c r="H2657" s="355" t="s">
        <v>4</v>
      </c>
    </row>
    <row r="2658" spans="2:14" ht="45" hidden="1" outlineLevel="1">
      <c r="B2658" s="864">
        <v>43101</v>
      </c>
      <c r="C2658" s="891" t="s">
        <v>1039</v>
      </c>
      <c r="D2658" s="1294">
        <v>30876.880000000001</v>
      </c>
      <c r="F2658" s="811">
        <v>43101</v>
      </c>
      <c r="G2658" s="814" t="s">
        <v>9221</v>
      </c>
      <c r="H2658" s="876">
        <v>3000</v>
      </c>
      <c r="I2658" s="1599" t="s">
        <v>3287</v>
      </c>
    </row>
    <row r="2659" spans="2:14" ht="30.75" hidden="1" customHeight="1" outlineLevel="1">
      <c r="B2659" s="285">
        <v>43101</v>
      </c>
      <c r="C2659" s="223" t="s">
        <v>9219</v>
      </c>
      <c r="D2659" s="175">
        <v>50763</v>
      </c>
      <c r="E2659" s="247"/>
      <c r="F2659" s="811">
        <v>43102</v>
      </c>
      <c r="G2659" s="1097" t="s">
        <v>9255</v>
      </c>
      <c r="H2659" s="876">
        <v>50000</v>
      </c>
      <c r="I2659" s="814" t="s">
        <v>1968</v>
      </c>
    </row>
    <row r="2660" spans="2:14" ht="32.25" hidden="1" customHeight="1" outlineLevel="1">
      <c r="B2660" s="302">
        <v>43101</v>
      </c>
      <c r="C2660" s="282" t="s">
        <v>9220</v>
      </c>
      <c r="D2660" s="283">
        <v>50403</v>
      </c>
      <c r="E2660" s="205"/>
      <c r="F2660" s="811">
        <v>43102</v>
      </c>
      <c r="G2660" s="1097" t="s">
        <v>9254</v>
      </c>
      <c r="H2660" s="876">
        <v>50000</v>
      </c>
      <c r="I2660" s="814" t="s">
        <v>1968</v>
      </c>
    </row>
    <row r="2661" spans="2:14" hidden="1" outlineLevel="1">
      <c r="B2661" s="302">
        <v>43102</v>
      </c>
      <c r="C2661" s="282" t="s">
        <v>9253</v>
      </c>
      <c r="D2661" s="283">
        <v>128817</v>
      </c>
      <c r="F2661" s="811">
        <v>43102</v>
      </c>
      <c r="G2661" s="1097" t="s">
        <v>5936</v>
      </c>
      <c r="H2661" s="876">
        <v>12574.76</v>
      </c>
      <c r="I2661" s="1531" t="s">
        <v>8394</v>
      </c>
    </row>
    <row r="2662" spans="2:14" ht="45" hidden="1" outlineLevel="1">
      <c r="B2662" s="302">
        <v>43129</v>
      </c>
      <c r="C2662" s="282" t="s">
        <v>9344</v>
      </c>
      <c r="D2662" s="283">
        <v>140000</v>
      </c>
      <c r="F2662" s="811">
        <v>43102</v>
      </c>
      <c r="G2662" s="1097" t="s">
        <v>9270</v>
      </c>
      <c r="H2662" s="876">
        <v>25847</v>
      </c>
      <c r="I2662" s="1531" t="s">
        <v>9265</v>
      </c>
    </row>
    <row r="2663" spans="2:14" ht="30" hidden="1" outlineLevel="1">
      <c r="B2663" s="302">
        <v>43129</v>
      </c>
      <c r="C2663" s="282" t="s">
        <v>9349</v>
      </c>
      <c r="D2663" s="283">
        <v>2947</v>
      </c>
      <c r="F2663" s="811">
        <v>43102</v>
      </c>
      <c r="G2663" s="1097" t="s">
        <v>9269</v>
      </c>
      <c r="H2663" s="876">
        <v>7347</v>
      </c>
      <c r="I2663" s="1531" t="s">
        <v>9264</v>
      </c>
    </row>
    <row r="2664" spans="2:14" ht="30" hidden="1" outlineLevel="1">
      <c r="B2664" s="285"/>
      <c r="C2664" s="223"/>
      <c r="D2664" s="175"/>
      <c r="F2664" s="811">
        <v>43102</v>
      </c>
      <c r="G2664" s="812" t="s">
        <v>9268</v>
      </c>
      <c r="H2664" s="905">
        <v>2000</v>
      </c>
      <c r="I2664" s="1531" t="s">
        <v>9272</v>
      </c>
    </row>
    <row r="2665" spans="2:14" ht="30" hidden="1" outlineLevel="1">
      <c r="B2665" s="285"/>
      <c r="C2665" s="223"/>
      <c r="D2665" s="175"/>
      <c r="F2665" s="811">
        <v>43102</v>
      </c>
      <c r="G2665" s="1097" t="s">
        <v>9267</v>
      </c>
      <c r="H2665" s="876">
        <v>30000</v>
      </c>
      <c r="I2665" s="1531" t="s">
        <v>9271</v>
      </c>
    </row>
    <row r="2666" spans="2:14" ht="30" hidden="1" outlineLevel="1">
      <c r="B2666" s="285"/>
      <c r="C2666" s="223"/>
      <c r="D2666" s="175"/>
      <c r="F2666" s="811">
        <v>43102</v>
      </c>
      <c r="G2666" s="812" t="s">
        <v>9266</v>
      </c>
      <c r="H2666" s="905">
        <v>23177</v>
      </c>
      <c r="I2666" s="1531" t="s">
        <v>8818</v>
      </c>
      <c r="L2666" s="2"/>
      <c r="N2666" s="2"/>
    </row>
    <row r="2667" spans="2:14" ht="30" hidden="1" outlineLevel="1">
      <c r="B2667" s="285"/>
      <c r="C2667" s="223"/>
      <c r="D2667" s="175"/>
      <c r="F2667" s="811">
        <v>43102</v>
      </c>
      <c r="G2667" s="1064" t="s">
        <v>9273</v>
      </c>
      <c r="H2667" s="905">
        <v>1000</v>
      </c>
      <c r="I2667" s="1531" t="s">
        <v>9117</v>
      </c>
      <c r="L2667" s="2"/>
      <c r="N2667" s="2"/>
    </row>
    <row r="2668" spans="2:14" ht="45" hidden="1" outlineLevel="1">
      <c r="B2668" s="285"/>
      <c r="C2668" s="223"/>
      <c r="D2668" s="175"/>
      <c r="F2668" s="811">
        <v>43102</v>
      </c>
      <c r="G2668" s="812" t="s">
        <v>9274</v>
      </c>
      <c r="H2668" s="905">
        <v>5000</v>
      </c>
      <c r="I2668" s="814" t="s">
        <v>3287</v>
      </c>
      <c r="L2668" s="2"/>
      <c r="N2668" s="2"/>
    </row>
    <row r="2669" spans="2:14" ht="45" hidden="1" outlineLevel="1">
      <c r="B2669" s="269"/>
      <c r="C2669" s="47"/>
      <c r="D2669" s="48"/>
      <c r="F2669" s="811">
        <v>43106</v>
      </c>
      <c r="G2669" s="1064" t="s">
        <v>9286</v>
      </c>
      <c r="H2669" s="905">
        <v>5000</v>
      </c>
      <c r="I2669" s="814" t="s">
        <v>3287</v>
      </c>
    </row>
    <row r="2670" spans="2:14" ht="45" hidden="1" outlineLevel="1">
      <c r="B2670" s="269"/>
      <c r="C2670" s="47"/>
      <c r="D2670" s="48"/>
      <c r="F2670" s="811">
        <v>43106</v>
      </c>
      <c r="G2670" s="812" t="s">
        <v>9287</v>
      </c>
      <c r="H2670" s="905">
        <v>5000</v>
      </c>
      <c r="I2670" s="814" t="s">
        <v>3287</v>
      </c>
      <c r="L2670" s="2"/>
    </row>
    <row r="2671" spans="2:14" ht="45" hidden="1" outlineLevel="1">
      <c r="B2671" s="46"/>
      <c r="C2671" s="47"/>
      <c r="D2671" s="48"/>
      <c r="F2671" s="811">
        <v>43110</v>
      </c>
      <c r="G2671" s="1064" t="s">
        <v>9288</v>
      </c>
      <c r="H2671" s="905">
        <v>6569</v>
      </c>
      <c r="I2671" s="812" t="s">
        <v>8537</v>
      </c>
      <c r="L2671" s="2"/>
    </row>
    <row r="2672" spans="2:14" ht="45" hidden="1" outlineLevel="1">
      <c r="B2672" s="46"/>
      <c r="C2672" s="47"/>
      <c r="D2672" s="48"/>
      <c r="F2672" s="811">
        <v>43110</v>
      </c>
      <c r="G2672" s="1064" t="s">
        <v>9314</v>
      </c>
      <c r="H2672" s="905">
        <v>928</v>
      </c>
      <c r="I2672" s="812" t="s">
        <v>18</v>
      </c>
      <c r="L2672" s="2"/>
      <c r="N2672" s="2"/>
    </row>
    <row r="2673" spans="2:14" ht="45" hidden="1" outlineLevel="1">
      <c r="B2673" s="46"/>
      <c r="C2673" s="47"/>
      <c r="D2673" s="48"/>
      <c r="F2673" s="811">
        <v>43115</v>
      </c>
      <c r="G2673" s="814" t="s">
        <v>9315</v>
      </c>
      <c r="H2673" s="876">
        <v>3000</v>
      </c>
      <c r="I2673" s="814" t="s">
        <v>3287</v>
      </c>
      <c r="N2673" s="2"/>
    </row>
    <row r="2674" spans="2:14" ht="45" hidden="1" outlineLevel="1">
      <c r="B2674" s="46"/>
      <c r="C2674" s="47"/>
      <c r="D2674" s="48"/>
      <c r="F2674" s="984">
        <v>43120</v>
      </c>
      <c r="G2674" s="814" t="s">
        <v>9339</v>
      </c>
      <c r="H2674" s="876">
        <v>10000</v>
      </c>
      <c r="I2674" s="814" t="s">
        <v>3287</v>
      </c>
      <c r="N2674" s="2"/>
    </row>
    <row r="2675" spans="2:14" ht="45" hidden="1" outlineLevel="1">
      <c r="B2675" s="46"/>
      <c r="C2675" s="47"/>
      <c r="D2675" s="48"/>
      <c r="F2675" s="984">
        <v>43123</v>
      </c>
      <c r="G2675" s="814" t="s">
        <v>9338</v>
      </c>
      <c r="H2675" s="876">
        <v>630</v>
      </c>
      <c r="I2675" s="814" t="s">
        <v>9319</v>
      </c>
      <c r="N2675" s="2"/>
    </row>
    <row r="2676" spans="2:14" ht="30" hidden="1" outlineLevel="1">
      <c r="B2676" s="46"/>
      <c r="C2676" s="47"/>
      <c r="D2676" s="48"/>
      <c r="F2676" s="984">
        <v>43129</v>
      </c>
      <c r="G2676" s="812" t="s">
        <v>9370</v>
      </c>
      <c r="H2676" s="905">
        <v>8271.98</v>
      </c>
      <c r="I2676" s="812" t="s">
        <v>8394</v>
      </c>
      <c r="N2676" s="2"/>
    </row>
    <row r="2677" spans="2:14" ht="30" hidden="1" outlineLevel="1">
      <c r="B2677" s="46"/>
      <c r="C2677" s="47"/>
      <c r="D2677" s="48"/>
      <c r="F2677" s="984">
        <v>43129</v>
      </c>
      <c r="G2677" s="1064" t="s">
        <v>9359</v>
      </c>
      <c r="H2677" s="905">
        <v>5925</v>
      </c>
      <c r="I2677" s="812" t="s">
        <v>9346</v>
      </c>
      <c r="N2677" s="2"/>
    </row>
    <row r="2678" spans="2:14" ht="30" hidden="1" outlineLevel="1">
      <c r="B2678" s="46"/>
      <c r="C2678" s="47"/>
      <c r="D2678" s="48"/>
      <c r="F2678" s="984">
        <v>43129</v>
      </c>
      <c r="G2678" s="812" t="s">
        <v>9358</v>
      </c>
      <c r="H2678" s="905">
        <v>5980</v>
      </c>
      <c r="I2678" s="812" t="s">
        <v>9264</v>
      </c>
      <c r="N2678" s="2"/>
    </row>
    <row r="2679" spans="2:14" hidden="1" outlineLevel="1">
      <c r="B2679" s="46"/>
      <c r="C2679" s="47"/>
      <c r="D2679" s="48"/>
      <c r="F2679" s="984">
        <v>43129</v>
      </c>
      <c r="G2679" s="1064" t="s">
        <v>9371</v>
      </c>
      <c r="H2679" s="905">
        <v>30000</v>
      </c>
      <c r="I2679" s="812" t="s">
        <v>9348</v>
      </c>
      <c r="N2679" s="2"/>
    </row>
    <row r="2680" spans="2:14" ht="45" hidden="1" outlineLevel="1">
      <c r="B2680" s="46"/>
      <c r="C2680" s="47"/>
      <c r="D2680" s="48"/>
      <c r="F2680" s="984">
        <v>43130</v>
      </c>
      <c r="G2680" s="1064" t="s">
        <v>9374</v>
      </c>
      <c r="H2680" s="905">
        <v>32500</v>
      </c>
      <c r="I2680" s="812" t="s">
        <v>9265</v>
      </c>
      <c r="N2680" s="2"/>
    </row>
    <row r="2681" spans="2:14" ht="30" hidden="1" outlineLevel="1">
      <c r="B2681" s="46"/>
      <c r="C2681" s="47"/>
      <c r="D2681" s="48"/>
      <c r="F2681" s="984">
        <v>43130</v>
      </c>
      <c r="G2681" s="1064" t="s">
        <v>9372</v>
      </c>
      <c r="H2681" s="905">
        <v>7088</v>
      </c>
      <c r="I2681" s="812" t="s">
        <v>8818</v>
      </c>
      <c r="N2681" s="2"/>
    </row>
    <row r="2682" spans="2:14" ht="30" hidden="1" outlineLevel="1">
      <c r="B2682" s="46"/>
      <c r="C2682" s="47"/>
      <c r="D2682" s="48"/>
      <c r="F2682" s="984">
        <v>43130</v>
      </c>
      <c r="G2682" s="812" t="s">
        <v>9375</v>
      </c>
      <c r="H2682" s="905">
        <v>2000</v>
      </c>
      <c r="I2682" s="812" t="s">
        <v>9263</v>
      </c>
      <c r="N2682" s="2"/>
    </row>
    <row r="2683" spans="2:14" ht="30" hidden="1" outlineLevel="1">
      <c r="B2683" s="46"/>
      <c r="C2683" s="47"/>
      <c r="D2683" s="48"/>
      <c r="F2683" s="984">
        <v>43130</v>
      </c>
      <c r="G2683" s="1064" t="s">
        <v>9373</v>
      </c>
      <c r="H2683" s="905">
        <v>30000</v>
      </c>
      <c r="I2683" s="812" t="s">
        <v>9262</v>
      </c>
      <c r="N2683" s="2"/>
    </row>
    <row r="2684" spans="2:14" ht="45" hidden="1" outlineLevel="1">
      <c r="B2684" s="46"/>
      <c r="C2684" s="47"/>
      <c r="D2684" s="48"/>
      <c r="F2684" s="984">
        <v>43130</v>
      </c>
      <c r="G2684" s="812" t="s">
        <v>9377</v>
      </c>
      <c r="H2684" s="905">
        <v>4000</v>
      </c>
      <c r="I2684" s="812" t="s">
        <v>3287</v>
      </c>
      <c r="N2684" s="2"/>
    </row>
    <row r="2685" spans="2:14" hidden="1" outlineLevel="1">
      <c r="B2685" s="46"/>
      <c r="C2685" s="47"/>
      <c r="D2685" s="48"/>
      <c r="F2685" s="984"/>
      <c r="G2685" s="814"/>
      <c r="H2685" s="876"/>
      <c r="I2685" s="814"/>
      <c r="N2685" s="2"/>
    </row>
    <row r="2686" spans="2:14" hidden="1" outlineLevel="1">
      <c r="B2686" s="50"/>
      <c r="C2686" s="50" t="s">
        <v>195</v>
      </c>
      <c r="D2686" s="571">
        <f>SUM(D2658:D2685)</f>
        <v>403806.88</v>
      </c>
      <c r="E2686" s="18"/>
      <c r="F2686" s="319"/>
      <c r="G2686" s="319" t="s">
        <v>195</v>
      </c>
      <c r="H2686" s="279">
        <f>SUM(H2658:H2685)</f>
        <v>366837.74</v>
      </c>
    </row>
    <row r="2687" spans="2:14" hidden="1" outlineLevel="1">
      <c r="B2687" s="50"/>
      <c r="C2687" s="50" t="s">
        <v>1328</v>
      </c>
      <c r="D2687" s="48">
        <f>D2686-H2686</f>
        <v>36969.140000000014</v>
      </c>
      <c r="E2687" s="13"/>
      <c r="F2687" s="13"/>
      <c r="H2687" s="13"/>
    </row>
    <row r="2688" spans="2:14" collapsed="1"/>
    <row r="2689" spans="2:14" ht="15.75">
      <c r="B2689" s="2480" t="s">
        <v>9361</v>
      </c>
      <c r="C2689" s="2480"/>
      <c r="D2689" s="2480"/>
      <c r="E2689" s="2480"/>
      <c r="F2689" s="2480"/>
      <c r="G2689" s="2480"/>
      <c r="H2689" s="2480"/>
      <c r="I2689" s="18"/>
    </row>
    <row r="2690" spans="2:14" hidden="1" outlineLevel="1">
      <c r="B2690" s="18"/>
      <c r="C2690" s="18"/>
      <c r="D2690" s="18"/>
      <c r="E2690" s="18"/>
      <c r="F2690" s="18"/>
      <c r="G2690" s="18"/>
      <c r="H2690" s="18"/>
      <c r="I2690" s="18"/>
    </row>
    <row r="2691" spans="2:14" hidden="1" outlineLevel="1">
      <c r="B2691" s="152" t="s">
        <v>115</v>
      </c>
      <c r="C2691" s="152" t="s">
        <v>1330</v>
      </c>
      <c r="D2691" s="355" t="s">
        <v>4</v>
      </c>
      <c r="F2691" s="354" t="s">
        <v>115</v>
      </c>
      <c r="G2691" s="354" t="s">
        <v>1331</v>
      </c>
      <c r="H2691" s="355" t="s">
        <v>4</v>
      </c>
    </row>
    <row r="2692" spans="2:14" ht="30" hidden="1" outlineLevel="1">
      <c r="B2692" s="864">
        <v>43132</v>
      </c>
      <c r="C2692" s="891" t="s">
        <v>1039</v>
      </c>
      <c r="D2692" s="1294">
        <v>36969.14</v>
      </c>
      <c r="F2692" s="811">
        <v>43137</v>
      </c>
      <c r="G2692" s="814" t="s">
        <v>9392</v>
      </c>
      <c r="H2692" s="876">
        <v>1000</v>
      </c>
      <c r="I2692" s="814" t="s">
        <v>9117</v>
      </c>
    </row>
    <row r="2693" spans="2:14" ht="30.75" hidden="1" customHeight="1" outlineLevel="1">
      <c r="B2693" s="302">
        <v>43147</v>
      </c>
      <c r="C2693" s="282" t="s">
        <v>9418</v>
      </c>
      <c r="D2693" s="283">
        <v>1090</v>
      </c>
      <c r="E2693" s="247"/>
      <c r="F2693" s="811">
        <v>43138</v>
      </c>
      <c r="G2693" s="1097" t="s">
        <v>9403</v>
      </c>
      <c r="H2693" s="876">
        <v>5000</v>
      </c>
      <c r="I2693" s="814" t="s">
        <v>3287</v>
      </c>
    </row>
    <row r="2694" spans="2:14" ht="45" hidden="1" outlineLevel="1">
      <c r="B2694" s="302">
        <v>43149</v>
      </c>
      <c r="C2694" s="282" t="s">
        <v>9423</v>
      </c>
      <c r="D2694" s="283">
        <v>20000</v>
      </c>
      <c r="E2694" s="205"/>
      <c r="F2694" s="811">
        <v>43143</v>
      </c>
      <c r="G2694" s="1064" t="s">
        <v>9409</v>
      </c>
      <c r="H2694" s="876">
        <v>6569</v>
      </c>
      <c r="I2694" s="814" t="s">
        <v>9360</v>
      </c>
    </row>
    <row r="2695" spans="2:14" ht="45" hidden="1" outlineLevel="1">
      <c r="B2695" s="302">
        <v>43150</v>
      </c>
      <c r="C2695" s="282" t="s">
        <v>9422</v>
      </c>
      <c r="D2695" s="283">
        <v>40000</v>
      </c>
      <c r="F2695" s="524">
        <v>43150</v>
      </c>
      <c r="G2695" s="1430" t="s">
        <v>9419</v>
      </c>
      <c r="H2695" s="775">
        <v>10000</v>
      </c>
      <c r="I2695" s="771" t="s">
        <v>3287</v>
      </c>
    </row>
    <row r="2696" spans="2:14" ht="45" hidden="1" outlineLevel="1">
      <c r="B2696" s="302">
        <v>43157</v>
      </c>
      <c r="C2696" s="282" t="s">
        <v>9442</v>
      </c>
      <c r="D2696" s="283">
        <v>130298</v>
      </c>
      <c r="F2696" s="524">
        <v>43150</v>
      </c>
      <c r="G2696" s="771" t="s">
        <v>9420</v>
      </c>
      <c r="H2696" s="773">
        <v>10000</v>
      </c>
      <c r="I2696" s="771" t="s">
        <v>3287</v>
      </c>
    </row>
    <row r="2697" spans="2:14" ht="45" hidden="1" outlineLevel="1">
      <c r="B2697" s="1655"/>
      <c r="C2697" s="1656"/>
      <c r="D2697" s="1007"/>
      <c r="F2697" s="524">
        <v>43150</v>
      </c>
      <c r="G2697" s="771" t="s">
        <v>9430</v>
      </c>
      <c r="H2697" s="773">
        <v>10000</v>
      </c>
      <c r="I2697" s="771" t="s">
        <v>3287</v>
      </c>
    </row>
    <row r="2698" spans="2:14" ht="45" hidden="1" outlineLevel="1">
      <c r="B2698" s="285"/>
      <c r="C2698" s="223"/>
      <c r="D2698" s="175"/>
      <c r="F2698" s="524">
        <v>43150</v>
      </c>
      <c r="G2698" s="771" t="s">
        <v>9429</v>
      </c>
      <c r="H2698" s="773">
        <v>10000</v>
      </c>
      <c r="I2698" s="771" t="s">
        <v>3287</v>
      </c>
    </row>
    <row r="2699" spans="2:14" ht="45" hidden="1" outlineLevel="1">
      <c r="B2699" s="285"/>
      <c r="C2699" s="223"/>
      <c r="D2699" s="175"/>
      <c r="F2699" s="984">
        <v>43158</v>
      </c>
      <c r="G2699" s="1064" t="s">
        <v>9445</v>
      </c>
      <c r="H2699" s="905">
        <v>31865</v>
      </c>
      <c r="I2699" s="814" t="s">
        <v>9444</v>
      </c>
    </row>
    <row r="2700" spans="2:14" hidden="1" outlineLevel="1">
      <c r="B2700" s="285"/>
      <c r="C2700" s="223"/>
      <c r="D2700" s="175"/>
      <c r="F2700" s="984">
        <v>43158</v>
      </c>
      <c r="G2700" s="812" t="s">
        <v>5936</v>
      </c>
      <c r="H2700" s="905">
        <v>6447.15</v>
      </c>
      <c r="I2700" s="814" t="s">
        <v>8394</v>
      </c>
      <c r="L2700" s="2"/>
      <c r="N2700" s="2"/>
    </row>
    <row r="2701" spans="2:14" hidden="1" outlineLevel="1">
      <c r="B2701" s="285"/>
      <c r="C2701" s="223"/>
      <c r="D2701" s="175"/>
      <c r="F2701" s="984">
        <v>43158</v>
      </c>
      <c r="G2701" s="1064" t="s">
        <v>9446</v>
      </c>
      <c r="H2701" s="905">
        <v>30000</v>
      </c>
      <c r="I2701" s="814" t="s">
        <v>9348</v>
      </c>
      <c r="L2701" s="2"/>
      <c r="N2701" s="2"/>
    </row>
    <row r="2702" spans="2:14" ht="30" hidden="1" outlineLevel="1">
      <c r="B2702" s="285"/>
      <c r="C2702" s="223"/>
      <c r="D2702" s="175"/>
      <c r="F2702" s="984">
        <v>43158</v>
      </c>
      <c r="G2702" s="812" t="s">
        <v>9447</v>
      </c>
      <c r="H2702" s="905">
        <v>10000</v>
      </c>
      <c r="I2702" s="814" t="s">
        <v>9264</v>
      </c>
      <c r="L2702" s="2"/>
      <c r="N2702" s="2"/>
    </row>
    <row r="2703" spans="2:14" ht="30" hidden="1" outlineLevel="1">
      <c r="B2703" s="269"/>
      <c r="C2703" s="47"/>
      <c r="D2703" s="48"/>
      <c r="F2703" s="984">
        <v>43159</v>
      </c>
      <c r="G2703" s="1064" t="s">
        <v>9443</v>
      </c>
      <c r="H2703" s="905">
        <v>10001</v>
      </c>
      <c r="I2703" s="814" t="s">
        <v>8818</v>
      </c>
    </row>
    <row r="2704" spans="2:14" ht="30" hidden="1" outlineLevel="1">
      <c r="B2704" s="269"/>
      <c r="C2704" s="47"/>
      <c r="D2704" s="48"/>
      <c r="F2704" s="984">
        <v>43159</v>
      </c>
      <c r="G2704" s="1064" t="s">
        <v>9453</v>
      </c>
      <c r="H2704" s="905">
        <v>2000</v>
      </c>
      <c r="I2704" s="814" t="s">
        <v>9272</v>
      </c>
      <c r="L2704" s="2"/>
    </row>
    <row r="2705" spans="2:14" ht="30" hidden="1" outlineLevel="1">
      <c r="B2705" s="46"/>
      <c r="C2705" s="47"/>
      <c r="D2705" s="48"/>
      <c r="F2705" s="984">
        <v>43159</v>
      </c>
      <c r="G2705" s="1064" t="s">
        <v>9454</v>
      </c>
      <c r="H2705" s="905">
        <v>30000</v>
      </c>
      <c r="I2705" s="814" t="s">
        <v>9271</v>
      </c>
      <c r="L2705" s="2"/>
    </row>
    <row r="2706" spans="2:14" ht="45" hidden="1" outlineLevel="1">
      <c r="B2706" s="46"/>
      <c r="C2706" s="47"/>
      <c r="D2706" s="48"/>
      <c r="F2706" s="984">
        <v>43159</v>
      </c>
      <c r="G2706" s="1064" t="s">
        <v>9455</v>
      </c>
      <c r="H2706" s="905">
        <v>32500</v>
      </c>
      <c r="I2706" s="814" t="s">
        <v>9265</v>
      </c>
      <c r="L2706" s="2"/>
      <c r="N2706" s="2"/>
    </row>
    <row r="2707" spans="2:14" ht="30" hidden="1" outlineLevel="1">
      <c r="B2707" s="46"/>
      <c r="C2707" s="47"/>
      <c r="D2707" s="48"/>
      <c r="F2707" s="984">
        <v>43159</v>
      </c>
      <c r="G2707" s="1064" t="s">
        <v>9456</v>
      </c>
      <c r="H2707" s="905">
        <v>18</v>
      </c>
      <c r="I2707" s="814" t="s">
        <v>9264</v>
      </c>
      <c r="N2707" s="2"/>
    </row>
    <row r="2708" spans="2:14" hidden="1" outlineLevel="1">
      <c r="B2708" s="46"/>
      <c r="C2708" s="47"/>
      <c r="D2708" s="48"/>
      <c r="F2708" s="984"/>
      <c r="G2708" s="814"/>
      <c r="H2708" s="893"/>
      <c r="I2708" s="814"/>
      <c r="N2708" s="2"/>
    </row>
    <row r="2709" spans="2:14" hidden="1" outlineLevel="1">
      <c r="B2709" s="46"/>
      <c r="C2709" s="47"/>
      <c r="D2709" s="48"/>
      <c r="F2709" s="811"/>
      <c r="G2709" s="812"/>
      <c r="H2709" s="893"/>
      <c r="I2709" s="812"/>
    </row>
    <row r="2710" spans="2:14" hidden="1" outlineLevel="1">
      <c r="B2710" s="50"/>
      <c r="C2710" s="50" t="s">
        <v>195</v>
      </c>
      <c r="D2710" s="571">
        <f>SUM(D2692:D2709)</f>
        <v>228357.14</v>
      </c>
      <c r="E2710" s="18"/>
      <c r="F2710" s="319"/>
      <c r="G2710" s="319" t="s">
        <v>195</v>
      </c>
      <c r="H2710" s="279">
        <f>SUM(H2692:H2709)</f>
        <v>205400.15</v>
      </c>
    </row>
    <row r="2711" spans="2:14" hidden="1" outlineLevel="1">
      <c r="B2711" s="50"/>
      <c r="C2711" s="50" t="s">
        <v>1328</v>
      </c>
      <c r="D2711" s="48">
        <f>D2710-H2710</f>
        <v>22956.99000000002</v>
      </c>
      <c r="E2711" s="13"/>
      <c r="F2711" s="13"/>
      <c r="H2711" s="13"/>
    </row>
    <row r="2712" spans="2:14" collapsed="1"/>
    <row r="2713" spans="2:14" ht="15.75">
      <c r="B2713" s="2480" t="s">
        <v>9466</v>
      </c>
      <c r="C2713" s="2480"/>
      <c r="D2713" s="2480"/>
      <c r="E2713" s="2480"/>
      <c r="F2713" s="2480"/>
      <c r="G2713" s="2480"/>
      <c r="H2713" s="2480"/>
      <c r="I2713" s="18"/>
    </row>
    <row r="2714" spans="2:14" hidden="1" outlineLevel="1">
      <c r="B2714" s="18"/>
      <c r="C2714" s="18"/>
      <c r="D2714" s="18"/>
      <c r="E2714" s="18"/>
      <c r="F2714" s="18"/>
      <c r="G2714" s="18"/>
      <c r="H2714" s="18"/>
      <c r="I2714" s="18"/>
    </row>
    <row r="2715" spans="2:14" hidden="1" outlineLevel="1">
      <c r="B2715" s="152" t="s">
        <v>115</v>
      </c>
      <c r="C2715" s="152" t="s">
        <v>1330</v>
      </c>
      <c r="D2715" s="355" t="s">
        <v>4</v>
      </c>
      <c r="F2715" s="354" t="s">
        <v>115</v>
      </c>
      <c r="G2715" s="354" t="s">
        <v>1331</v>
      </c>
      <c r="H2715" s="355" t="s">
        <v>4</v>
      </c>
    </row>
    <row r="2716" spans="2:14" ht="30" hidden="1" outlineLevel="1">
      <c r="B2716" s="864">
        <v>43160</v>
      </c>
      <c r="C2716" s="891" t="s">
        <v>1039</v>
      </c>
      <c r="D2716" s="1294">
        <f>D2711</f>
        <v>22956.99000000002</v>
      </c>
      <c r="F2716" s="811">
        <v>43162</v>
      </c>
      <c r="G2716" s="814" t="s">
        <v>9472</v>
      </c>
      <c r="H2716" s="905">
        <v>1000</v>
      </c>
      <c r="I2716" s="1531" t="s">
        <v>9117</v>
      </c>
    </row>
    <row r="2717" spans="2:14" ht="30.75" hidden="1" customHeight="1" outlineLevel="1">
      <c r="B2717" s="302">
        <v>43182</v>
      </c>
      <c r="C2717" s="282" t="s">
        <v>9522</v>
      </c>
      <c r="D2717" s="283">
        <v>1.74</v>
      </c>
      <c r="E2717" s="247"/>
      <c r="F2717" s="811">
        <v>43164</v>
      </c>
      <c r="G2717" s="1097" t="s">
        <v>9482</v>
      </c>
      <c r="H2717" s="905">
        <v>5000</v>
      </c>
      <c r="I2717" s="1531" t="s">
        <v>3287</v>
      </c>
    </row>
    <row r="2718" spans="2:14" ht="45" hidden="1" outlineLevel="1">
      <c r="B2718" s="302">
        <v>43182</v>
      </c>
      <c r="C2718" s="282" t="s">
        <v>9523</v>
      </c>
      <c r="D2718" s="283">
        <v>1.73</v>
      </c>
      <c r="E2718" s="205"/>
      <c r="F2718" s="811">
        <v>43164</v>
      </c>
      <c r="G2718" s="1064" t="s">
        <v>9483</v>
      </c>
      <c r="H2718" s="905">
        <v>5000</v>
      </c>
      <c r="I2718" s="1531" t="s">
        <v>3287</v>
      </c>
    </row>
    <row r="2719" spans="2:14" ht="45" hidden="1" outlineLevel="1">
      <c r="B2719" s="302">
        <v>43185</v>
      </c>
      <c r="C2719" s="282" t="s">
        <v>9526</v>
      </c>
      <c r="D2719" s="283">
        <v>300017</v>
      </c>
      <c r="F2719" s="811">
        <v>43171</v>
      </c>
      <c r="G2719" s="814" t="s">
        <v>9485</v>
      </c>
      <c r="H2719" s="905">
        <v>6569</v>
      </c>
      <c r="I2719" s="1531" t="s">
        <v>9360</v>
      </c>
    </row>
    <row r="2720" spans="2:14" ht="45" hidden="1" outlineLevel="1">
      <c r="B2720" s="302">
        <v>43190</v>
      </c>
      <c r="C2720" s="317" t="s">
        <v>9549</v>
      </c>
      <c r="D2720" s="326">
        <v>345</v>
      </c>
      <c r="F2720" s="811">
        <v>43174</v>
      </c>
      <c r="G2720" s="814" t="s">
        <v>9488</v>
      </c>
      <c r="H2720" s="876">
        <v>2000</v>
      </c>
      <c r="I2720" s="1531" t="s">
        <v>3287</v>
      </c>
    </row>
    <row r="2721" spans="2:14" ht="45" hidden="1" outlineLevel="1">
      <c r="B2721" s="285"/>
      <c r="C2721" s="317"/>
      <c r="D2721" s="326"/>
      <c r="F2721" s="811">
        <v>43180</v>
      </c>
      <c r="G2721" s="814" t="s">
        <v>9504</v>
      </c>
      <c r="H2721" s="893">
        <v>1500</v>
      </c>
      <c r="I2721" s="1531" t="s">
        <v>3287</v>
      </c>
    </row>
    <row r="2722" spans="2:14" ht="45" hidden="1" outlineLevel="1">
      <c r="B2722" s="1668"/>
      <c r="C2722" s="671"/>
      <c r="D2722" s="672"/>
      <c r="F2722" s="811">
        <v>43180</v>
      </c>
      <c r="G2722" s="814" t="s">
        <v>9503</v>
      </c>
      <c r="H2722" s="876">
        <v>1500</v>
      </c>
      <c r="I2722" s="1531" t="s">
        <v>3287</v>
      </c>
    </row>
    <row r="2723" spans="2:14" ht="45" hidden="1" outlineLevel="1">
      <c r="B2723" s="285"/>
      <c r="C2723" s="223"/>
      <c r="D2723" s="175"/>
      <c r="F2723" s="811">
        <v>43185</v>
      </c>
      <c r="G2723" s="1064" t="s">
        <v>9524</v>
      </c>
      <c r="H2723" s="905">
        <v>300</v>
      </c>
      <c r="I2723" s="1531" t="s">
        <v>3287</v>
      </c>
    </row>
    <row r="2724" spans="2:14" ht="30" hidden="1" outlineLevel="1">
      <c r="B2724" s="285"/>
      <c r="C2724" s="223"/>
      <c r="D2724" s="175"/>
      <c r="F2724" s="811">
        <v>43186</v>
      </c>
      <c r="G2724" s="812" t="s">
        <v>5936</v>
      </c>
      <c r="H2724" s="905">
        <v>5030.4799999999996</v>
      </c>
      <c r="I2724" s="814" t="s">
        <v>9534</v>
      </c>
      <c r="L2724" s="2"/>
      <c r="N2724" s="2"/>
    </row>
    <row r="2725" spans="2:14" ht="30" hidden="1" outlineLevel="1">
      <c r="B2725" s="285"/>
      <c r="C2725" s="223"/>
      <c r="D2725" s="175"/>
      <c r="F2725" s="811">
        <v>43186</v>
      </c>
      <c r="G2725" s="1064" t="s">
        <v>9530</v>
      </c>
      <c r="H2725" s="905">
        <v>5463</v>
      </c>
      <c r="I2725" s="814" t="s">
        <v>9535</v>
      </c>
      <c r="L2725" s="2"/>
      <c r="N2725" s="2"/>
    </row>
    <row r="2726" spans="2:14" ht="30" hidden="1" outlineLevel="1">
      <c r="B2726" s="285"/>
      <c r="C2726" s="223"/>
      <c r="D2726" s="175"/>
      <c r="F2726" s="811">
        <v>43186</v>
      </c>
      <c r="G2726" s="812" t="s">
        <v>9531</v>
      </c>
      <c r="H2726" s="905">
        <v>9781</v>
      </c>
      <c r="I2726" s="814" t="s">
        <v>9264</v>
      </c>
      <c r="L2726" s="2"/>
      <c r="N2726" s="2"/>
    </row>
    <row r="2727" spans="2:14" ht="30" hidden="1" outlineLevel="1">
      <c r="B2727" s="269"/>
      <c r="C2727" s="47"/>
      <c r="D2727" s="48"/>
      <c r="F2727" s="811">
        <v>43186</v>
      </c>
      <c r="G2727" s="1064" t="s">
        <v>9532</v>
      </c>
      <c r="H2727" s="905">
        <v>65868</v>
      </c>
      <c r="I2727" s="814" t="s">
        <v>9527</v>
      </c>
    </row>
    <row r="2728" spans="2:14" ht="30" hidden="1" outlineLevel="1">
      <c r="B2728" s="269"/>
      <c r="C2728" s="47"/>
      <c r="D2728" s="48"/>
      <c r="F2728" s="811">
        <v>43187</v>
      </c>
      <c r="G2728" s="1064" t="s">
        <v>9544</v>
      </c>
      <c r="H2728" s="905">
        <v>30000</v>
      </c>
      <c r="I2728" s="814" t="s">
        <v>9271</v>
      </c>
      <c r="L2728" s="2"/>
    </row>
    <row r="2729" spans="2:14" ht="45" hidden="1" outlineLevel="1">
      <c r="B2729" s="46"/>
      <c r="C2729" s="47"/>
      <c r="D2729" s="48"/>
      <c r="F2729" s="811">
        <v>43187</v>
      </c>
      <c r="G2729" s="1064" t="s">
        <v>9547</v>
      </c>
      <c r="H2729" s="905">
        <v>32500</v>
      </c>
      <c r="I2729" s="814" t="s">
        <v>9265</v>
      </c>
      <c r="L2729" s="2"/>
    </row>
    <row r="2730" spans="2:14" ht="30" hidden="1" outlineLevel="1">
      <c r="B2730" s="46"/>
      <c r="C2730" s="47"/>
      <c r="D2730" s="48"/>
      <c r="F2730" s="811">
        <v>43187</v>
      </c>
      <c r="G2730" s="1064" t="s">
        <v>9545</v>
      </c>
      <c r="H2730" s="905">
        <v>2000</v>
      </c>
      <c r="I2730" s="814" t="s">
        <v>9272</v>
      </c>
      <c r="L2730" s="2"/>
      <c r="N2730" s="2"/>
    </row>
    <row r="2731" spans="2:14" ht="30" hidden="1" outlineLevel="1">
      <c r="B2731" s="46"/>
      <c r="C2731" s="47"/>
      <c r="D2731" s="48"/>
      <c r="F2731" s="811">
        <v>43187</v>
      </c>
      <c r="G2731" s="1064" t="s">
        <v>9548</v>
      </c>
      <c r="H2731" s="905">
        <v>15706</v>
      </c>
      <c r="I2731" s="814" t="s">
        <v>9536</v>
      </c>
      <c r="N2731" s="2"/>
    </row>
    <row r="2732" spans="2:14" ht="45" hidden="1" outlineLevel="1">
      <c r="B2732" s="46"/>
      <c r="C2732" s="47"/>
      <c r="D2732" s="48"/>
      <c r="F2732" s="811">
        <v>43187</v>
      </c>
      <c r="G2732" s="1064" t="s">
        <v>9546</v>
      </c>
      <c r="H2732" s="905">
        <v>3000</v>
      </c>
      <c r="I2732" s="814" t="s">
        <v>3287</v>
      </c>
      <c r="N2732" s="2"/>
    </row>
    <row r="2733" spans="2:14" hidden="1" outlineLevel="1">
      <c r="B2733" s="46"/>
      <c r="C2733" s="47"/>
      <c r="D2733" s="48"/>
      <c r="F2733" s="811"/>
      <c r="G2733" s="812"/>
      <c r="H2733" s="893"/>
      <c r="I2733" s="812"/>
    </row>
    <row r="2734" spans="2:14" hidden="1" outlineLevel="1">
      <c r="B2734" s="50"/>
      <c r="C2734" s="50" t="s">
        <v>195</v>
      </c>
      <c r="D2734" s="571">
        <f>SUM(D2716:D2733)</f>
        <v>323322.46000000002</v>
      </c>
      <c r="E2734" s="18"/>
      <c r="F2734" s="319"/>
      <c r="G2734" s="319" t="s">
        <v>195</v>
      </c>
      <c r="H2734" s="279">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480" t="s">
        <v>9550</v>
      </c>
      <c r="C2737" s="2480"/>
      <c r="D2737" s="2480"/>
      <c r="E2737" s="2480"/>
      <c r="F2737" s="2480"/>
      <c r="G2737" s="2480"/>
      <c r="H2737" s="2480"/>
      <c r="I2737" s="18"/>
    </row>
    <row r="2738" spans="2:14" hidden="1" outlineLevel="1">
      <c r="B2738" s="18"/>
      <c r="C2738" s="18"/>
      <c r="D2738" s="18"/>
      <c r="E2738" s="18"/>
      <c r="F2738" s="18"/>
      <c r="G2738" s="18"/>
      <c r="H2738" s="18"/>
      <c r="I2738" s="18"/>
    </row>
    <row r="2739" spans="2:14" hidden="1" outlineLevel="1">
      <c r="B2739" s="152" t="s">
        <v>115</v>
      </c>
      <c r="C2739" s="152" t="s">
        <v>1330</v>
      </c>
      <c r="D2739" s="355" t="s">
        <v>4</v>
      </c>
      <c r="F2739" s="354" t="s">
        <v>115</v>
      </c>
      <c r="G2739" s="354" t="s">
        <v>1331</v>
      </c>
      <c r="H2739" s="355" t="s">
        <v>4</v>
      </c>
    </row>
    <row r="2740" spans="2:14" ht="45" hidden="1" outlineLevel="1">
      <c r="B2740" s="864">
        <v>43191</v>
      </c>
      <c r="C2740" s="891" t="s">
        <v>1039</v>
      </c>
      <c r="D2740" s="1294">
        <f>D2735</f>
        <v>131104.98000000004</v>
      </c>
      <c r="F2740" s="811">
        <v>43193</v>
      </c>
      <c r="G2740" s="814" t="s">
        <v>9551</v>
      </c>
      <c r="H2740" s="905">
        <v>5000</v>
      </c>
      <c r="I2740" s="814" t="s">
        <v>3287</v>
      </c>
    </row>
    <row r="2741" spans="2:14" ht="45" hidden="1" outlineLevel="1">
      <c r="B2741" s="1080">
        <v>43215</v>
      </c>
      <c r="C2741" s="1640" t="s">
        <v>9641</v>
      </c>
      <c r="D2741" s="1641">
        <v>9305</v>
      </c>
      <c r="E2741" s="247"/>
      <c r="F2741" s="811">
        <v>43193</v>
      </c>
      <c r="G2741" s="1097" t="s">
        <v>9552</v>
      </c>
      <c r="H2741" s="905">
        <v>1500</v>
      </c>
      <c r="I2741" s="814" t="s">
        <v>3287</v>
      </c>
    </row>
    <row r="2742" spans="2:14" ht="45" hidden="1" outlineLevel="1">
      <c r="B2742" s="1080">
        <v>43215</v>
      </c>
      <c r="C2742" s="1640" t="s">
        <v>9640</v>
      </c>
      <c r="D2742" s="1641">
        <v>140297</v>
      </c>
      <c r="E2742" s="205"/>
      <c r="F2742" s="811">
        <v>43193</v>
      </c>
      <c r="G2742" s="1064" t="s">
        <v>9592</v>
      </c>
      <c r="H2742" s="905">
        <v>1500</v>
      </c>
      <c r="I2742" s="814" t="s">
        <v>3287</v>
      </c>
    </row>
    <row r="2743" spans="2:14" ht="45" hidden="1" outlineLevel="1">
      <c r="B2743" s="302"/>
      <c r="C2743" s="282"/>
      <c r="D2743" s="283"/>
      <c r="F2743" s="811">
        <v>43200</v>
      </c>
      <c r="G2743" s="814" t="s">
        <v>9590</v>
      </c>
      <c r="H2743" s="905">
        <v>4000</v>
      </c>
      <c r="I2743" s="814" t="s">
        <v>3287</v>
      </c>
    </row>
    <row r="2744" spans="2:14" ht="45" hidden="1" outlineLevel="1">
      <c r="B2744" s="302"/>
      <c r="C2744" s="317"/>
      <c r="D2744" s="326"/>
      <c r="F2744" s="811">
        <v>43200</v>
      </c>
      <c r="G2744" s="814" t="s">
        <v>9591</v>
      </c>
      <c r="H2744" s="876">
        <v>4000</v>
      </c>
      <c r="I2744" s="814" t="s">
        <v>3287</v>
      </c>
    </row>
    <row r="2745" spans="2:14" ht="45" hidden="1" outlineLevel="1">
      <c r="B2745" s="285"/>
      <c r="C2745" s="317"/>
      <c r="D2745" s="326"/>
      <c r="F2745" s="811">
        <v>43200</v>
      </c>
      <c r="G2745" s="814" t="s">
        <v>9593</v>
      </c>
      <c r="H2745" s="893">
        <v>6569</v>
      </c>
      <c r="I2745" s="1531" t="s">
        <v>9360</v>
      </c>
    </row>
    <row r="2746" spans="2:14" ht="30" hidden="1" outlineLevel="1">
      <c r="B2746" s="1668"/>
      <c r="C2746" s="671"/>
      <c r="D2746" s="672"/>
      <c r="F2746" s="811">
        <v>43200</v>
      </c>
      <c r="G2746" s="814" t="s">
        <v>9594</v>
      </c>
      <c r="H2746" s="893">
        <v>1000</v>
      </c>
      <c r="I2746" s="1531" t="s">
        <v>9117</v>
      </c>
    </row>
    <row r="2747" spans="2:14" ht="45" hidden="1" outlineLevel="1">
      <c r="B2747" s="285"/>
      <c r="C2747" s="223"/>
      <c r="D2747" s="175"/>
      <c r="F2747" s="811">
        <v>43207</v>
      </c>
      <c r="G2747" s="1064" t="s">
        <v>9617</v>
      </c>
      <c r="H2747" s="876">
        <v>4000</v>
      </c>
      <c r="I2747" s="814" t="s">
        <v>3287</v>
      </c>
    </row>
    <row r="2748" spans="2:14" ht="45" hidden="1" outlineLevel="1">
      <c r="B2748" s="285"/>
      <c r="C2748" s="223"/>
      <c r="D2748" s="175"/>
      <c r="F2748" s="811">
        <v>43211</v>
      </c>
      <c r="G2748" s="812" t="s">
        <v>9627</v>
      </c>
      <c r="H2748" s="905">
        <v>3000</v>
      </c>
      <c r="I2748" s="814" t="s">
        <v>3287</v>
      </c>
      <c r="L2748" s="2"/>
      <c r="N2748" s="2"/>
    </row>
    <row r="2749" spans="2:14" ht="30" hidden="1" outlineLevel="1">
      <c r="B2749" s="285"/>
      <c r="C2749" s="223"/>
      <c r="D2749" s="175"/>
      <c r="F2749" s="811">
        <v>43215</v>
      </c>
      <c r="G2749" s="1064" t="s">
        <v>9628</v>
      </c>
      <c r="H2749" s="905">
        <v>1440</v>
      </c>
      <c r="I2749" s="814" t="s">
        <v>9629</v>
      </c>
      <c r="L2749" s="2"/>
      <c r="N2749" s="2"/>
    </row>
    <row r="2750" spans="2:14" ht="30" hidden="1" outlineLevel="1">
      <c r="B2750" s="285"/>
      <c r="C2750" s="223"/>
      <c r="D2750" s="175"/>
      <c r="F2750" s="811">
        <v>43215</v>
      </c>
      <c r="G2750" s="1064" t="s">
        <v>5936</v>
      </c>
      <c r="H2750" s="905">
        <v>51335.99</v>
      </c>
      <c r="I2750" s="814" t="s">
        <v>9534</v>
      </c>
      <c r="L2750" s="2"/>
      <c r="N2750" s="2"/>
    </row>
    <row r="2751" spans="2:14" ht="30" hidden="1" outlineLevel="1">
      <c r="B2751" s="269"/>
      <c r="C2751" s="47"/>
      <c r="D2751" s="48"/>
      <c r="F2751" s="984">
        <v>43215</v>
      </c>
      <c r="G2751" s="1064" t="s">
        <v>9636</v>
      </c>
      <c r="H2751" s="905">
        <v>4795</v>
      </c>
      <c r="I2751" s="812" t="s">
        <v>9535</v>
      </c>
    </row>
    <row r="2752" spans="2:14" ht="30" hidden="1" outlineLevel="1">
      <c r="B2752" s="269"/>
      <c r="C2752" s="47"/>
      <c r="D2752" s="48"/>
      <c r="F2752" s="811">
        <v>43215</v>
      </c>
      <c r="G2752" s="1097" t="s">
        <v>9637</v>
      </c>
      <c r="H2752" s="876">
        <v>13461</v>
      </c>
      <c r="I2752" s="814" t="s">
        <v>9536</v>
      </c>
      <c r="L2752" s="2"/>
    </row>
    <row r="2753" spans="2:14" ht="30" hidden="1" outlineLevel="1">
      <c r="B2753" s="46"/>
      <c r="C2753" s="47"/>
      <c r="D2753" s="48"/>
      <c r="F2753" s="811">
        <v>43216</v>
      </c>
      <c r="G2753" s="1097" t="s">
        <v>9658</v>
      </c>
      <c r="H2753" s="876">
        <v>8370</v>
      </c>
      <c r="I2753" s="814" t="s">
        <v>9264</v>
      </c>
      <c r="L2753" s="2"/>
    </row>
    <row r="2754" spans="2:14" ht="30" hidden="1" outlineLevel="1">
      <c r="B2754" s="46"/>
      <c r="C2754" s="47"/>
      <c r="D2754" s="48"/>
      <c r="F2754" s="811">
        <v>43216</v>
      </c>
      <c r="G2754" s="1097" t="s">
        <v>9659</v>
      </c>
      <c r="H2754" s="876">
        <v>30000</v>
      </c>
      <c r="I2754" s="814" t="s">
        <v>9271</v>
      </c>
      <c r="L2754" s="2"/>
      <c r="N2754" s="2"/>
    </row>
    <row r="2755" spans="2:14" ht="45" hidden="1" outlineLevel="1">
      <c r="B2755" s="46"/>
      <c r="C2755" s="47"/>
      <c r="D2755" s="48"/>
      <c r="F2755" s="811">
        <v>43216</v>
      </c>
      <c r="G2755" s="1097" t="s">
        <v>9660</v>
      </c>
      <c r="H2755" s="876">
        <v>32500</v>
      </c>
      <c r="I2755" s="814" t="s">
        <v>9265</v>
      </c>
      <c r="N2755" s="2"/>
    </row>
    <row r="2756" spans="2:14" ht="30" hidden="1" outlineLevel="1">
      <c r="B2756" s="46"/>
      <c r="C2756" s="47"/>
      <c r="D2756" s="48"/>
      <c r="F2756" s="811">
        <v>43216</v>
      </c>
      <c r="G2756" s="814" t="s">
        <v>9661</v>
      </c>
      <c r="H2756" s="876">
        <v>2000</v>
      </c>
      <c r="I2756" s="814" t="s">
        <v>9272</v>
      </c>
      <c r="N2756" s="2"/>
    </row>
    <row r="2757" spans="2:14" ht="45" hidden="1" outlineLevel="1">
      <c r="B2757" s="46"/>
      <c r="C2757" s="47"/>
      <c r="D2757" s="48"/>
      <c r="F2757" s="984">
        <v>43217</v>
      </c>
      <c r="G2757" s="814" t="s">
        <v>9669</v>
      </c>
      <c r="H2757" s="876">
        <v>2000</v>
      </c>
      <c r="I2757" s="814" t="s">
        <v>3287</v>
      </c>
      <c r="N2757" s="2"/>
    </row>
    <row r="2758" spans="2:14" ht="45" hidden="1" outlineLevel="1">
      <c r="B2758" s="46"/>
      <c r="C2758" s="47"/>
      <c r="D2758" s="48"/>
      <c r="F2758" s="984">
        <v>43220</v>
      </c>
      <c r="G2758" s="814" t="s">
        <v>9670</v>
      </c>
      <c r="H2758" s="893">
        <v>6000</v>
      </c>
      <c r="I2758" s="814" t="s">
        <v>3287</v>
      </c>
      <c r="N2758" s="2"/>
    </row>
    <row r="2759" spans="2:14" hidden="1" outlineLevel="1">
      <c r="B2759" s="46"/>
      <c r="C2759" s="47"/>
      <c r="D2759" s="48"/>
      <c r="F2759" s="811"/>
      <c r="G2759" s="812"/>
      <c r="H2759" s="893"/>
      <c r="I2759" s="812"/>
    </row>
    <row r="2760" spans="2:14" hidden="1" outlineLevel="1">
      <c r="B2760" s="50"/>
      <c r="C2760" s="50" t="s">
        <v>195</v>
      </c>
      <c r="D2760" s="571">
        <f>SUM(D2740:D2759)</f>
        <v>280706.98000000004</v>
      </c>
      <c r="E2760" s="18"/>
      <c r="F2760" s="319"/>
      <c r="G2760" s="319" t="s">
        <v>195</v>
      </c>
      <c r="H2760" s="279">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26"/>
      <c r="I2762" s="2"/>
      <c r="M2762" s="2"/>
      <c r="N2762" s="2"/>
    </row>
    <row r="2763" spans="2:14" collapsed="1"/>
    <row r="2764" spans="2:14" ht="15.75">
      <c r="B2764" s="2480" t="s">
        <v>9666</v>
      </c>
      <c r="C2764" s="2480"/>
      <c r="D2764" s="2480"/>
      <c r="E2764" s="2480"/>
      <c r="F2764" s="2480"/>
      <c r="G2764" s="2480"/>
      <c r="H2764" s="2480"/>
      <c r="I2764" s="18"/>
    </row>
    <row r="2765" spans="2:14" hidden="1" outlineLevel="1">
      <c r="B2765" s="18"/>
      <c r="C2765" s="18"/>
      <c r="D2765" s="18"/>
      <c r="E2765" s="18"/>
      <c r="F2765" s="18"/>
      <c r="G2765" s="18"/>
      <c r="H2765" s="18"/>
      <c r="I2765" s="18"/>
    </row>
    <row r="2766" spans="2:14" hidden="1" outlineLevel="1">
      <c r="B2766" s="152" t="s">
        <v>115</v>
      </c>
      <c r="C2766" s="152" t="s">
        <v>1330</v>
      </c>
      <c r="D2766" s="355" t="s">
        <v>4</v>
      </c>
      <c r="F2766" s="354" t="s">
        <v>115</v>
      </c>
      <c r="G2766" s="354" t="s">
        <v>1331</v>
      </c>
      <c r="H2766" s="355" t="s">
        <v>4</v>
      </c>
    </row>
    <row r="2767" spans="2:14" ht="45" hidden="1" outlineLevel="1">
      <c r="B2767" s="864">
        <v>43221</v>
      </c>
      <c r="C2767" s="891" t="s">
        <v>1039</v>
      </c>
      <c r="D2767" s="1294">
        <f>D2761</f>
        <v>98235.990000000049</v>
      </c>
      <c r="F2767" s="811">
        <v>43222</v>
      </c>
      <c r="G2767" s="814" t="s">
        <v>9667</v>
      </c>
      <c r="H2767" s="905">
        <v>5000</v>
      </c>
      <c r="I2767" s="814" t="s">
        <v>3287</v>
      </c>
    </row>
    <row r="2768" spans="2:14" ht="45" hidden="1" outlineLevel="1">
      <c r="B2768" s="864">
        <v>43236</v>
      </c>
      <c r="C2768" s="891" t="s">
        <v>9700</v>
      </c>
      <c r="D2768" s="1294">
        <v>1090</v>
      </c>
      <c r="E2768" s="247"/>
      <c r="F2768" s="811">
        <v>43223</v>
      </c>
      <c r="G2768" s="1097" t="s">
        <v>9668</v>
      </c>
      <c r="H2768" s="905">
        <v>5000</v>
      </c>
      <c r="I2768" s="814" t="s">
        <v>3287</v>
      </c>
    </row>
    <row r="2769" spans="2:14" ht="45" hidden="1" outlineLevel="1">
      <c r="B2769" s="864">
        <v>43249</v>
      </c>
      <c r="C2769" s="891" t="s">
        <v>9723</v>
      </c>
      <c r="D2769" s="1294">
        <v>150297</v>
      </c>
      <c r="E2769" s="205"/>
      <c r="F2769" s="811">
        <v>43228</v>
      </c>
      <c r="G2769" s="814" t="s">
        <v>9695</v>
      </c>
      <c r="H2769" s="905">
        <v>3000</v>
      </c>
      <c r="I2769" s="814" t="s">
        <v>3287</v>
      </c>
    </row>
    <row r="2770" spans="2:14" ht="45" hidden="1" outlineLevel="1">
      <c r="B2770" s="302"/>
      <c r="C2770" s="282"/>
      <c r="D2770" s="283"/>
      <c r="F2770" s="811">
        <v>43228</v>
      </c>
      <c r="G2770" s="814" t="s">
        <v>9694</v>
      </c>
      <c r="H2770" s="905">
        <v>3000</v>
      </c>
      <c r="I2770" s="814" t="s">
        <v>3287</v>
      </c>
    </row>
    <row r="2771" spans="2:14" ht="45" hidden="1" outlineLevel="1">
      <c r="B2771" s="302"/>
      <c r="C2771" s="317"/>
      <c r="D2771" s="326"/>
      <c r="F2771" s="811">
        <v>43230</v>
      </c>
      <c r="G2771" s="814" t="s">
        <v>9692</v>
      </c>
      <c r="H2771" s="905">
        <v>6569</v>
      </c>
      <c r="I2771" s="814" t="s">
        <v>8079</v>
      </c>
    </row>
    <row r="2772" spans="2:14" ht="45" hidden="1" outlineLevel="1">
      <c r="B2772" s="285"/>
      <c r="C2772" s="317"/>
      <c r="D2772" s="326"/>
      <c r="F2772" s="811">
        <v>43233</v>
      </c>
      <c r="G2772" s="814" t="s">
        <v>9693</v>
      </c>
      <c r="H2772" s="905">
        <v>5000</v>
      </c>
      <c r="I2772" s="814" t="s">
        <v>3287</v>
      </c>
    </row>
    <row r="2773" spans="2:14" ht="45" hidden="1" outlineLevel="1">
      <c r="B2773" s="1668"/>
      <c r="C2773" s="671"/>
      <c r="D2773" s="672"/>
      <c r="F2773" s="811">
        <v>43239</v>
      </c>
      <c r="G2773" s="814" t="s">
        <v>9711</v>
      </c>
      <c r="H2773" s="876">
        <v>5000</v>
      </c>
      <c r="I2773" s="814" t="s">
        <v>3287</v>
      </c>
    </row>
    <row r="2774" spans="2:14" ht="45" hidden="1" outlineLevel="1">
      <c r="B2774" s="285"/>
      <c r="C2774" s="223"/>
      <c r="D2774" s="175"/>
      <c r="F2774" s="984">
        <v>43243</v>
      </c>
      <c r="G2774" s="814" t="s">
        <v>9722</v>
      </c>
      <c r="H2774" s="876">
        <v>4000</v>
      </c>
      <c r="I2774" s="814" t="s">
        <v>3287</v>
      </c>
    </row>
    <row r="2775" spans="2:14" ht="30" hidden="1" outlineLevel="1">
      <c r="B2775" s="285"/>
      <c r="C2775" s="223"/>
      <c r="D2775" s="175"/>
      <c r="F2775" s="811">
        <v>43250</v>
      </c>
      <c r="G2775" s="814" t="s">
        <v>9731</v>
      </c>
      <c r="H2775" s="876">
        <v>1297</v>
      </c>
      <c r="I2775" s="814" t="s">
        <v>9686</v>
      </c>
      <c r="L2775" s="2"/>
      <c r="N2775" s="2"/>
    </row>
    <row r="2776" spans="2:14" ht="30" hidden="1" outlineLevel="1">
      <c r="B2776" s="285"/>
      <c r="C2776" s="223"/>
      <c r="D2776" s="175"/>
      <c r="F2776" s="811">
        <v>43250</v>
      </c>
      <c r="G2776" s="814" t="s">
        <v>9732</v>
      </c>
      <c r="H2776" s="876">
        <v>11194</v>
      </c>
      <c r="I2776" s="814" t="s">
        <v>9264</v>
      </c>
      <c r="L2776" s="2"/>
      <c r="N2776" s="2"/>
    </row>
    <row r="2777" spans="2:14" ht="30" hidden="1" outlineLevel="1">
      <c r="B2777" s="285"/>
      <c r="C2777" s="223"/>
      <c r="D2777" s="175"/>
      <c r="F2777" s="811">
        <v>43250</v>
      </c>
      <c r="G2777" s="814" t="s">
        <v>9733</v>
      </c>
      <c r="H2777" s="876">
        <v>2000</v>
      </c>
      <c r="I2777" s="814" t="s">
        <v>9272</v>
      </c>
      <c r="L2777" s="2"/>
      <c r="N2777" s="2"/>
    </row>
    <row r="2778" spans="2:14" ht="30" hidden="1" outlineLevel="1">
      <c r="B2778" s="269"/>
      <c r="C2778" s="47"/>
      <c r="D2778" s="48"/>
      <c r="F2778" s="811">
        <v>43250</v>
      </c>
      <c r="G2778" s="814" t="s">
        <v>8997</v>
      </c>
      <c r="H2778" s="876">
        <v>50683.57</v>
      </c>
      <c r="I2778" s="814" t="s">
        <v>9685</v>
      </c>
    </row>
    <row r="2779" spans="2:14" ht="30" hidden="1" outlineLevel="1">
      <c r="B2779" s="269"/>
      <c r="C2779" s="47"/>
      <c r="D2779" s="48"/>
      <c r="F2779" s="811">
        <v>43250</v>
      </c>
      <c r="G2779" s="814" t="s">
        <v>9741</v>
      </c>
      <c r="H2779" s="876">
        <v>30000</v>
      </c>
      <c r="I2779" s="814" t="s">
        <v>9271</v>
      </c>
      <c r="L2779" s="2"/>
    </row>
    <row r="2780" spans="2:14" ht="45" hidden="1" outlineLevel="1">
      <c r="B2780" s="46"/>
      <c r="C2780" s="47"/>
      <c r="D2780" s="48"/>
      <c r="F2780" s="832">
        <v>43250</v>
      </c>
      <c r="G2780" s="938" t="s">
        <v>9740</v>
      </c>
      <c r="H2780" s="867">
        <v>32500</v>
      </c>
      <c r="I2780" s="938" t="s">
        <v>9265</v>
      </c>
      <c r="L2780" s="2"/>
    </row>
    <row r="2781" spans="2:14" ht="45" hidden="1" outlineLevel="1">
      <c r="B2781" s="46"/>
      <c r="C2781" s="47"/>
      <c r="D2781" s="48"/>
      <c r="F2781" s="811">
        <v>43250</v>
      </c>
      <c r="G2781" s="1097" t="s">
        <v>9744</v>
      </c>
      <c r="H2781" s="905">
        <v>5000</v>
      </c>
      <c r="I2781" s="814" t="s">
        <v>3287</v>
      </c>
      <c r="L2781" s="2"/>
      <c r="N2781" s="2"/>
    </row>
    <row r="2782" spans="2:14" ht="45" hidden="1" outlineLevel="1">
      <c r="B2782" s="46"/>
      <c r="C2782" s="47"/>
      <c r="D2782" s="48"/>
      <c r="F2782" s="811">
        <v>43250</v>
      </c>
      <c r="G2782" s="1097" t="s">
        <v>9743</v>
      </c>
      <c r="H2782" s="876">
        <v>5000</v>
      </c>
      <c r="I2782" s="814" t="s">
        <v>3287</v>
      </c>
      <c r="N2782" s="2"/>
    </row>
    <row r="2783" spans="2:14" ht="45" hidden="1" outlineLevel="1">
      <c r="B2783" s="46"/>
      <c r="C2783" s="47"/>
      <c r="D2783" s="48"/>
      <c r="F2783" s="811">
        <v>43250</v>
      </c>
      <c r="G2783" s="814" t="s">
        <v>9742</v>
      </c>
      <c r="H2783" s="876">
        <v>10000</v>
      </c>
      <c r="I2783" s="814" t="s">
        <v>3287</v>
      </c>
      <c r="N2783" s="2"/>
    </row>
    <row r="2784" spans="2:14" hidden="1" outlineLevel="1">
      <c r="B2784" s="46"/>
      <c r="C2784" s="47"/>
      <c r="D2784" s="48"/>
      <c r="F2784" s="811"/>
      <c r="G2784" s="812"/>
      <c r="H2784" s="893"/>
      <c r="I2784" s="812"/>
    </row>
    <row r="2785" spans="2:14" hidden="1" outlineLevel="1">
      <c r="B2785" s="50"/>
      <c r="C2785" s="50" t="s">
        <v>195</v>
      </c>
      <c r="D2785" s="571">
        <f>SUM(D2767:D2784)</f>
        <v>249622.99000000005</v>
      </c>
      <c r="E2785" s="18"/>
      <c r="F2785" s="319"/>
      <c r="G2785" s="319" t="s">
        <v>195</v>
      </c>
      <c r="H2785" s="279">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26"/>
      <c r="I2787" s="2"/>
      <c r="M2787" s="2"/>
      <c r="N2787" s="2"/>
    </row>
    <row r="2788" spans="2:14" collapsed="1"/>
    <row r="2789" spans="2:14" ht="15.75">
      <c r="B2789" s="2480" t="s">
        <v>9754</v>
      </c>
      <c r="C2789" s="2480"/>
      <c r="D2789" s="2480"/>
      <c r="E2789" s="2480"/>
      <c r="F2789" s="2480"/>
      <c r="G2789" s="2480"/>
      <c r="H2789" s="2480"/>
      <c r="I2789" s="18"/>
    </row>
    <row r="2790" spans="2:14" hidden="1" outlineLevel="1">
      <c r="B2790" s="18"/>
      <c r="C2790" s="18"/>
      <c r="D2790" s="18"/>
      <c r="E2790" s="18"/>
      <c r="F2790" s="18"/>
      <c r="G2790" s="18"/>
      <c r="H2790" s="18"/>
      <c r="I2790" s="18"/>
    </row>
    <row r="2791" spans="2:14" hidden="1" outlineLevel="1">
      <c r="B2791" s="152" t="s">
        <v>115</v>
      </c>
      <c r="C2791" s="152" t="s">
        <v>1330</v>
      </c>
      <c r="D2791" s="355" t="s">
        <v>4</v>
      </c>
      <c r="F2791" s="354" t="s">
        <v>115</v>
      </c>
      <c r="G2791" s="354" t="s">
        <v>1331</v>
      </c>
      <c r="H2791" s="355" t="s">
        <v>4</v>
      </c>
    </row>
    <row r="2792" spans="2:14" ht="45" hidden="1" outlineLevel="1">
      <c r="B2792" s="864">
        <v>43252</v>
      </c>
      <c r="C2792" s="891" t="s">
        <v>1039</v>
      </c>
      <c r="D2792" s="1294">
        <f>D2786</f>
        <v>65379.420000000042</v>
      </c>
      <c r="F2792" s="811">
        <v>43259</v>
      </c>
      <c r="G2792" s="814" t="s">
        <v>9784</v>
      </c>
      <c r="H2792" s="905">
        <v>7961</v>
      </c>
      <c r="I2792" s="814" t="s">
        <v>9785</v>
      </c>
    </row>
    <row r="2793" spans="2:14" ht="45" hidden="1" outlineLevel="1">
      <c r="B2793" s="581">
        <v>43277</v>
      </c>
      <c r="C2793" s="1763" t="s">
        <v>9827</v>
      </c>
      <c r="D2793" s="1764">
        <v>150280</v>
      </c>
      <c r="E2793" s="247"/>
      <c r="F2793" s="811">
        <v>43262</v>
      </c>
      <c r="G2793" s="1097" t="s">
        <v>9813</v>
      </c>
      <c r="H2793" s="905">
        <v>10000</v>
      </c>
      <c r="I2793" s="814" t="s">
        <v>3287</v>
      </c>
    </row>
    <row r="2794" spans="2:14" ht="45" hidden="1" outlineLevel="1">
      <c r="B2794" s="581">
        <v>43281</v>
      </c>
      <c r="C2794" s="223" t="s">
        <v>9857</v>
      </c>
      <c r="D2794" s="175">
        <v>717</v>
      </c>
      <c r="E2794" s="205"/>
      <c r="F2794" s="811">
        <v>43262</v>
      </c>
      <c r="G2794" s="814" t="s">
        <v>9796</v>
      </c>
      <c r="H2794" s="905">
        <v>6569</v>
      </c>
      <c r="I2794" s="814" t="s">
        <v>9797</v>
      </c>
    </row>
    <row r="2795" spans="2:14" ht="45" hidden="1" outlineLevel="1">
      <c r="B2795" s="285"/>
      <c r="C2795" s="223"/>
      <c r="D2795" s="175"/>
      <c r="F2795" s="811">
        <v>43269</v>
      </c>
      <c r="G2795" s="814" t="s">
        <v>9812</v>
      </c>
      <c r="H2795" s="905">
        <v>10000</v>
      </c>
      <c r="I2795" s="814" t="s">
        <v>3287</v>
      </c>
    </row>
    <row r="2796" spans="2:14" hidden="1" outlineLevel="1">
      <c r="B2796" s="302"/>
      <c r="C2796" s="317"/>
      <c r="D2796" s="326"/>
      <c r="F2796" s="811">
        <v>43277</v>
      </c>
      <c r="G2796" s="814" t="s">
        <v>5936</v>
      </c>
      <c r="H2796" s="905">
        <v>21956.71</v>
      </c>
      <c r="I2796" s="814" t="s">
        <v>9830</v>
      </c>
    </row>
    <row r="2797" spans="2:14" ht="30" hidden="1" outlineLevel="1">
      <c r="B2797" s="285"/>
      <c r="C2797" s="317"/>
      <c r="D2797" s="326"/>
      <c r="F2797" s="811">
        <v>43277</v>
      </c>
      <c r="G2797" s="814" t="s">
        <v>9828</v>
      </c>
      <c r="H2797" s="905">
        <v>1300</v>
      </c>
      <c r="I2797" s="814" t="s">
        <v>9834</v>
      </c>
    </row>
    <row r="2798" spans="2:14" ht="30" hidden="1" outlineLevel="1">
      <c r="B2798" s="1668"/>
      <c r="C2798" s="671"/>
      <c r="D2798" s="672"/>
      <c r="F2798" s="811">
        <v>43277</v>
      </c>
      <c r="G2798" s="814" t="s">
        <v>9829</v>
      </c>
      <c r="H2798" s="876">
        <v>7500</v>
      </c>
      <c r="I2798" s="814" t="s">
        <v>6152</v>
      </c>
    </row>
    <row r="2799" spans="2:14" ht="30" hidden="1" outlineLevel="1">
      <c r="B2799" s="285"/>
      <c r="C2799" s="223"/>
      <c r="D2799" s="175"/>
      <c r="F2799" s="832">
        <v>43278</v>
      </c>
      <c r="G2799" s="938" t="s">
        <v>9831</v>
      </c>
      <c r="H2799" s="867">
        <v>30000</v>
      </c>
      <c r="I2799" s="938" t="s">
        <v>9271</v>
      </c>
    </row>
    <row r="2800" spans="2:14" ht="30" hidden="1" outlineLevel="1">
      <c r="B2800" s="285"/>
      <c r="C2800" s="223"/>
      <c r="D2800" s="175"/>
      <c r="F2800" s="832">
        <v>43278</v>
      </c>
      <c r="G2800" s="938" t="s">
        <v>9832</v>
      </c>
      <c r="H2800" s="867">
        <v>2000</v>
      </c>
      <c r="I2800" s="938" t="s">
        <v>9272</v>
      </c>
      <c r="L2800" s="2"/>
      <c r="N2800" s="2"/>
    </row>
    <row r="2801" spans="2:14" ht="45" hidden="1" outlineLevel="1">
      <c r="B2801" s="285"/>
      <c r="C2801" s="223"/>
      <c r="D2801" s="175"/>
      <c r="F2801" s="811">
        <v>43278</v>
      </c>
      <c r="G2801" s="814" t="s">
        <v>9833</v>
      </c>
      <c r="H2801" s="876">
        <v>32500</v>
      </c>
      <c r="I2801" s="814" t="s">
        <v>9265</v>
      </c>
      <c r="L2801" s="2"/>
      <c r="N2801" s="2"/>
    </row>
    <row r="2802" spans="2:14" ht="45" hidden="1" outlineLevel="1">
      <c r="B2802" s="285"/>
      <c r="C2802" s="223"/>
      <c r="D2802" s="175"/>
      <c r="F2802" s="811">
        <v>43280</v>
      </c>
      <c r="G2802" s="1097" t="s">
        <v>9850</v>
      </c>
      <c r="H2802" s="905">
        <v>5000</v>
      </c>
      <c r="I2802" s="814" t="s">
        <v>3287</v>
      </c>
      <c r="L2802" s="2"/>
      <c r="N2802" s="2"/>
    </row>
    <row r="2803" spans="2:14" hidden="1" outlineLevel="1">
      <c r="B2803" s="269"/>
      <c r="C2803" s="47"/>
      <c r="D2803" s="48"/>
      <c r="F2803" s="811"/>
      <c r="G2803" s="814"/>
      <c r="H2803" s="876"/>
      <c r="I2803" s="814"/>
    </row>
    <row r="2804" spans="2:14" hidden="1" outlineLevel="1">
      <c r="B2804" s="46"/>
      <c r="C2804" s="47"/>
      <c r="D2804" s="48"/>
      <c r="F2804" s="811"/>
      <c r="G2804" s="812"/>
      <c r="H2804" s="893"/>
      <c r="I2804" s="812"/>
    </row>
    <row r="2805" spans="2:14" hidden="1" outlineLevel="1">
      <c r="B2805" s="50"/>
      <c r="C2805" s="50" t="s">
        <v>195</v>
      </c>
      <c r="D2805" s="571">
        <f>SUM(D2792:D2804)</f>
        <v>216376.42000000004</v>
      </c>
      <c r="E2805" s="18"/>
      <c r="F2805" s="319"/>
      <c r="G2805" s="319" t="s">
        <v>195</v>
      </c>
      <c r="H2805" s="279">
        <f>SUM(H2792:H2804)</f>
        <v>134786.71</v>
      </c>
    </row>
    <row r="2806" spans="2:14" hidden="1" outlineLevel="1">
      <c r="B2806" s="50"/>
      <c r="C2806" s="50" t="s">
        <v>1328</v>
      </c>
      <c r="D2806" s="48">
        <f>D2805-H2805</f>
        <v>81589.71000000005</v>
      </c>
      <c r="E2806" s="13"/>
      <c r="F2806" s="13"/>
      <c r="H2806" s="13"/>
    </row>
    <row r="2807" spans="2:14" collapsed="1"/>
    <row r="2808" spans="2:14" ht="15.75">
      <c r="B2808" s="2480" t="s">
        <v>9943</v>
      </c>
      <c r="C2808" s="2480"/>
      <c r="D2808" s="2480"/>
      <c r="E2808" s="2480"/>
      <c r="F2808" s="2480"/>
      <c r="G2808" s="2480"/>
      <c r="H2808" s="2480"/>
      <c r="I2808" s="18"/>
    </row>
    <row r="2809" spans="2:14" hidden="1" outlineLevel="1">
      <c r="B2809" s="18"/>
      <c r="C2809" s="18"/>
      <c r="D2809" s="18"/>
      <c r="E2809" s="18"/>
      <c r="F2809" s="18"/>
      <c r="G2809" s="18"/>
      <c r="H2809" s="18"/>
      <c r="I2809" s="18"/>
    </row>
    <row r="2810" spans="2:14" hidden="1" outlineLevel="1">
      <c r="B2810" s="152" t="s">
        <v>115</v>
      </c>
      <c r="C2810" s="152" t="s">
        <v>1330</v>
      </c>
      <c r="D2810" s="355" t="s">
        <v>4</v>
      </c>
      <c r="F2810" s="354" t="s">
        <v>115</v>
      </c>
      <c r="G2810" s="354" t="s">
        <v>1331</v>
      </c>
      <c r="H2810" s="355" t="s">
        <v>4</v>
      </c>
    </row>
    <row r="2811" spans="2:14" ht="45" hidden="1" outlineLevel="1">
      <c r="B2811" s="864">
        <v>43282</v>
      </c>
      <c r="C2811" s="891" t="s">
        <v>1039</v>
      </c>
      <c r="D2811" s="1294">
        <v>81589.710000000006</v>
      </c>
      <c r="F2811" s="811">
        <v>43284</v>
      </c>
      <c r="G2811" s="814" t="s">
        <v>9859</v>
      </c>
      <c r="H2811" s="876">
        <v>332.95</v>
      </c>
      <c r="I2811" s="814" t="s">
        <v>9852</v>
      </c>
    </row>
    <row r="2812" spans="2:14" ht="45" hidden="1" outlineLevel="1">
      <c r="B2812" s="581">
        <v>43307</v>
      </c>
      <c r="C2812" s="1763" t="s">
        <v>9919</v>
      </c>
      <c r="D2812" s="1764">
        <v>150280</v>
      </c>
      <c r="F2812" s="811">
        <v>43284</v>
      </c>
      <c r="G2812" s="814" t="s">
        <v>9860</v>
      </c>
      <c r="H2812" s="876">
        <v>332.95</v>
      </c>
      <c r="I2812" s="814" t="s">
        <v>9852</v>
      </c>
    </row>
    <row r="2813" spans="2:14" ht="45" hidden="1" outlineLevel="1">
      <c r="B2813" s="285"/>
      <c r="C2813" s="223"/>
      <c r="D2813" s="175"/>
      <c r="F2813" s="811">
        <v>43285</v>
      </c>
      <c r="G2813" s="814" t="s">
        <v>9861</v>
      </c>
      <c r="H2813" s="905">
        <v>10000</v>
      </c>
      <c r="I2813" s="814" t="s">
        <v>3287</v>
      </c>
    </row>
    <row r="2814" spans="2:14" ht="45" hidden="1" outlineLevel="1">
      <c r="B2814" s="285"/>
      <c r="C2814" s="223"/>
      <c r="D2814" s="175"/>
      <c r="F2814" s="811">
        <v>43291</v>
      </c>
      <c r="G2814" s="814" t="s">
        <v>9879</v>
      </c>
      <c r="H2814" s="905">
        <v>6569</v>
      </c>
      <c r="I2814" s="814" t="s">
        <v>9797</v>
      </c>
    </row>
    <row r="2815" spans="2:14" ht="45" hidden="1" outlineLevel="1">
      <c r="B2815" s="302"/>
      <c r="C2815" s="317"/>
      <c r="D2815" s="326"/>
      <c r="F2815" s="811">
        <v>43295</v>
      </c>
      <c r="G2815" s="814" t="s">
        <v>9882</v>
      </c>
      <c r="H2815" s="905">
        <v>4000</v>
      </c>
      <c r="I2815" s="814" t="s">
        <v>3287</v>
      </c>
    </row>
    <row r="2816" spans="2:14" ht="45" hidden="1" outlineLevel="1">
      <c r="B2816" s="285"/>
      <c r="C2816" s="317"/>
      <c r="D2816" s="326"/>
      <c r="F2816" s="811">
        <v>43304</v>
      </c>
      <c r="G2816" s="814" t="s">
        <v>9895</v>
      </c>
      <c r="H2816" s="905">
        <v>5000</v>
      </c>
      <c r="I2816" s="814" t="s">
        <v>3287</v>
      </c>
    </row>
    <row r="2817" spans="2:14" hidden="1" outlineLevel="1">
      <c r="B2817" s="1668"/>
      <c r="C2817" s="671"/>
      <c r="D2817" s="672"/>
      <c r="F2817" s="811">
        <v>43307</v>
      </c>
      <c r="G2817" s="814" t="s">
        <v>5936</v>
      </c>
      <c r="H2817" s="905">
        <v>24327.87</v>
      </c>
      <c r="I2817" s="814" t="s">
        <v>8394</v>
      </c>
    </row>
    <row r="2818" spans="2:14" ht="30" hidden="1" outlineLevel="1">
      <c r="B2818" s="285"/>
      <c r="C2818" s="223"/>
      <c r="D2818" s="175"/>
      <c r="F2818" s="811">
        <v>43307</v>
      </c>
      <c r="G2818" s="814" t="s">
        <v>9911</v>
      </c>
      <c r="H2818" s="876">
        <v>1297</v>
      </c>
      <c r="I2818" s="814" t="s">
        <v>7393</v>
      </c>
    </row>
    <row r="2819" spans="2:14" ht="30" hidden="1" outlineLevel="1">
      <c r="B2819" s="285"/>
      <c r="C2819" s="223"/>
      <c r="D2819" s="175"/>
      <c r="F2819" s="811">
        <v>43307</v>
      </c>
      <c r="G2819" s="814" t="s">
        <v>9912</v>
      </c>
      <c r="H2819" s="876">
        <v>799</v>
      </c>
      <c r="I2819" s="814" t="s">
        <v>8818</v>
      </c>
      <c r="L2819" s="2"/>
      <c r="N2819" s="2"/>
    </row>
    <row r="2820" spans="2:14" ht="30" hidden="1" outlineLevel="1">
      <c r="B2820" s="285"/>
      <c r="C2820" s="223"/>
      <c r="D2820" s="175"/>
      <c r="F2820" s="811">
        <v>43307</v>
      </c>
      <c r="G2820" s="814" t="s">
        <v>9914</v>
      </c>
      <c r="H2820" s="876">
        <v>19029</v>
      </c>
      <c r="I2820" s="814" t="s">
        <v>9915</v>
      </c>
      <c r="L2820" s="2"/>
      <c r="N2820" s="2"/>
    </row>
    <row r="2821" spans="2:14" ht="45" hidden="1" outlineLevel="1">
      <c r="B2821" s="285"/>
      <c r="C2821" s="223"/>
      <c r="D2821" s="175"/>
      <c r="F2821" s="811">
        <v>43311</v>
      </c>
      <c r="G2821" s="1097" t="s">
        <v>9928</v>
      </c>
      <c r="H2821" s="876">
        <v>5000</v>
      </c>
      <c r="I2821" s="814" t="s">
        <v>3287</v>
      </c>
      <c r="L2821" s="2"/>
      <c r="N2821" s="2"/>
    </row>
    <row r="2822" spans="2:14" ht="30" hidden="1" outlineLevel="1">
      <c r="B2822" s="269"/>
      <c r="C2822" s="47"/>
      <c r="D2822" s="48"/>
      <c r="F2822" s="811">
        <v>43311</v>
      </c>
      <c r="G2822" s="1097" t="s">
        <v>9946</v>
      </c>
      <c r="H2822" s="876">
        <v>11757</v>
      </c>
      <c r="I2822" s="814" t="s">
        <v>7420</v>
      </c>
    </row>
    <row r="2823" spans="2:14" ht="30" hidden="1" outlineLevel="1">
      <c r="B2823" s="269"/>
      <c r="C2823" s="47"/>
      <c r="D2823" s="48"/>
      <c r="F2823" s="811">
        <v>43311</v>
      </c>
      <c r="G2823" s="814" t="s">
        <v>9949</v>
      </c>
      <c r="H2823" s="876">
        <v>2000</v>
      </c>
      <c r="I2823" s="814" t="s">
        <v>8819</v>
      </c>
      <c r="L2823" s="2"/>
    </row>
    <row r="2824" spans="2:14" ht="30" hidden="1" outlineLevel="1">
      <c r="B2824" s="46"/>
      <c r="C2824" s="47"/>
      <c r="D2824" s="48"/>
      <c r="F2824" s="811">
        <v>43311</v>
      </c>
      <c r="G2824" s="814" t="s">
        <v>9948</v>
      </c>
      <c r="H2824" s="876">
        <v>30000</v>
      </c>
      <c r="I2824" s="814" t="s">
        <v>7426</v>
      </c>
      <c r="L2824" s="2"/>
    </row>
    <row r="2825" spans="2:14" ht="45" hidden="1" outlineLevel="1">
      <c r="B2825" s="46"/>
      <c r="C2825" s="47"/>
      <c r="D2825" s="48"/>
      <c r="F2825" s="811">
        <v>43311</v>
      </c>
      <c r="G2825" s="814" t="s">
        <v>9947</v>
      </c>
      <c r="H2825" s="876">
        <v>32500</v>
      </c>
      <c r="I2825" s="814" t="s">
        <v>7425</v>
      </c>
      <c r="L2825" s="2"/>
      <c r="N2825" s="2"/>
    </row>
    <row r="2826" spans="2:14" hidden="1" outlineLevel="1">
      <c r="B2826" s="46"/>
      <c r="C2826" s="47"/>
      <c r="D2826" s="48"/>
      <c r="F2826" s="811"/>
      <c r="G2826" s="1097"/>
      <c r="H2826" s="876"/>
      <c r="I2826" s="814"/>
      <c r="N2826" s="2"/>
    </row>
    <row r="2827" spans="2:14" hidden="1" outlineLevel="1">
      <c r="B2827" s="46"/>
      <c r="C2827" s="47"/>
      <c r="D2827" s="48"/>
      <c r="F2827" s="811"/>
      <c r="G2827" s="814"/>
      <c r="H2827" s="876"/>
      <c r="I2827" s="814"/>
      <c r="N2827" s="2"/>
    </row>
    <row r="2828" spans="2:14" hidden="1" outlineLevel="1">
      <c r="B2828" s="46"/>
      <c r="C2828" s="47"/>
      <c r="D2828" s="48"/>
      <c r="F2828" s="811"/>
      <c r="G2828" s="812"/>
      <c r="H2828" s="893"/>
      <c r="I2828" s="812"/>
    </row>
    <row r="2829" spans="2:14" hidden="1" outlineLevel="1">
      <c r="B2829" s="50"/>
      <c r="C2829" s="50" t="s">
        <v>195</v>
      </c>
      <c r="D2829" s="571">
        <f>SUM(D2811:D2828)</f>
        <v>231869.71000000002</v>
      </c>
      <c r="E2829" s="18"/>
      <c r="F2829" s="319"/>
      <c r="G2829" s="319" t="s">
        <v>195</v>
      </c>
      <c r="H2829" s="279">
        <f>SUM(H2811:H2828)</f>
        <v>152944.77000000002</v>
      </c>
    </row>
    <row r="2830" spans="2:14" hidden="1" outlineLevel="1">
      <c r="B2830" s="50"/>
      <c r="C2830" s="50" t="s">
        <v>1328</v>
      </c>
      <c r="D2830" s="48">
        <f>D2829-H2829</f>
        <v>78924.94</v>
      </c>
      <c r="E2830" s="13"/>
      <c r="F2830" s="13"/>
      <c r="H2830" s="13"/>
    </row>
    <row r="2831" spans="2:14" collapsed="1"/>
    <row r="2832" spans="2:14" ht="15.75">
      <c r="B2832" s="2480" t="s">
        <v>9945</v>
      </c>
      <c r="C2832" s="2480"/>
      <c r="D2832" s="2480"/>
      <c r="E2832" s="2480"/>
      <c r="F2832" s="2480"/>
      <c r="G2832" s="2480"/>
      <c r="H2832" s="2480"/>
      <c r="I2832" s="18"/>
    </row>
    <row r="2833" spans="2:14" hidden="1" outlineLevel="1">
      <c r="B2833" s="18"/>
      <c r="C2833" s="18"/>
      <c r="D2833" s="18"/>
      <c r="E2833" s="18"/>
      <c r="F2833" s="18"/>
      <c r="G2833" s="18"/>
      <c r="H2833" s="18"/>
      <c r="I2833" s="18"/>
    </row>
    <row r="2834" spans="2:14" hidden="1" outlineLevel="1">
      <c r="B2834" s="152" t="s">
        <v>115</v>
      </c>
      <c r="C2834" s="152" t="s">
        <v>1330</v>
      </c>
      <c r="D2834" s="355" t="s">
        <v>4</v>
      </c>
      <c r="F2834" s="354" t="s">
        <v>115</v>
      </c>
      <c r="G2834" s="354" t="s">
        <v>1331</v>
      </c>
      <c r="H2834" s="355" t="s">
        <v>4</v>
      </c>
    </row>
    <row r="2835" spans="2:14" ht="45" hidden="1" outlineLevel="1">
      <c r="B2835" s="864">
        <v>43313</v>
      </c>
      <c r="C2835" s="891" t="s">
        <v>1039</v>
      </c>
      <c r="D2835" s="1294">
        <v>78924.94</v>
      </c>
      <c r="F2835" s="811">
        <v>43313</v>
      </c>
      <c r="G2835" s="814" t="s">
        <v>9954</v>
      </c>
      <c r="H2835" s="876">
        <v>5000</v>
      </c>
      <c r="I2835" s="814" t="s">
        <v>3287</v>
      </c>
    </row>
    <row r="2836" spans="2:14" ht="45" hidden="1" outlineLevel="1">
      <c r="B2836" s="811">
        <v>43318</v>
      </c>
      <c r="C2836" s="814" t="s">
        <v>9956</v>
      </c>
      <c r="D2836" s="905">
        <v>50000</v>
      </c>
      <c r="F2836" s="811">
        <v>43316</v>
      </c>
      <c r="G2836" s="814" t="s">
        <v>9955</v>
      </c>
      <c r="H2836" s="876">
        <v>5000</v>
      </c>
      <c r="I2836" s="814" t="s">
        <v>3287</v>
      </c>
    </row>
    <row r="2837" spans="2:14" ht="45" hidden="1" outlineLevel="1">
      <c r="B2837" s="811">
        <v>43328</v>
      </c>
      <c r="C2837" s="814" t="s">
        <v>9992</v>
      </c>
      <c r="D2837" s="905">
        <v>1090</v>
      </c>
      <c r="F2837" s="811">
        <v>43319</v>
      </c>
      <c r="G2837" s="814" t="s">
        <v>9971</v>
      </c>
      <c r="H2837" s="876">
        <v>40955</v>
      </c>
      <c r="I2837" s="814" t="s">
        <v>9957</v>
      </c>
    </row>
    <row r="2838" spans="2:14" ht="60" hidden="1" outlineLevel="1">
      <c r="B2838" s="581">
        <v>43340</v>
      </c>
      <c r="C2838" s="1763" t="s">
        <v>10029</v>
      </c>
      <c r="D2838" s="1764">
        <v>174825</v>
      </c>
      <c r="F2838" s="811">
        <v>43319</v>
      </c>
      <c r="G2838" s="814" t="s">
        <v>9970</v>
      </c>
      <c r="H2838" s="876">
        <v>2500</v>
      </c>
      <c r="I2838" s="814" t="s">
        <v>9957</v>
      </c>
    </row>
    <row r="2839" spans="2:14" ht="45" hidden="1" outlineLevel="1">
      <c r="B2839" s="302"/>
      <c r="C2839" s="317"/>
      <c r="D2839" s="326"/>
      <c r="F2839" s="811">
        <v>43322</v>
      </c>
      <c r="G2839" s="814" t="s">
        <v>9969</v>
      </c>
      <c r="H2839" s="876">
        <v>6569</v>
      </c>
      <c r="I2839" s="814" t="s">
        <v>9972</v>
      </c>
    </row>
    <row r="2840" spans="2:14" ht="45" hidden="1" outlineLevel="1">
      <c r="B2840" s="285"/>
      <c r="C2840" s="317"/>
      <c r="D2840" s="326"/>
      <c r="F2840" s="811">
        <v>43325</v>
      </c>
      <c r="G2840" s="814" t="s">
        <v>9973</v>
      </c>
      <c r="H2840" s="905">
        <v>4000</v>
      </c>
      <c r="I2840" s="814" t="s">
        <v>3287</v>
      </c>
    </row>
    <row r="2841" spans="2:14" ht="45" hidden="1" outlineLevel="1">
      <c r="B2841" s="1668"/>
      <c r="C2841" s="671"/>
      <c r="D2841" s="672"/>
      <c r="F2841" s="811">
        <v>43329</v>
      </c>
      <c r="G2841" s="814" t="s">
        <v>9993</v>
      </c>
      <c r="H2841" s="876">
        <v>10000</v>
      </c>
      <c r="I2841" s="814" t="s">
        <v>3287</v>
      </c>
    </row>
    <row r="2842" spans="2:14" ht="45" hidden="1" outlineLevel="1">
      <c r="B2842" s="285"/>
      <c r="C2842" s="223"/>
      <c r="D2842" s="175"/>
      <c r="F2842" s="811">
        <v>43335</v>
      </c>
      <c r="G2842" s="814" t="s">
        <v>10003</v>
      </c>
      <c r="H2842" s="876">
        <v>2900</v>
      </c>
      <c r="I2842" s="814" t="s">
        <v>3287</v>
      </c>
    </row>
    <row r="2843" spans="2:14" hidden="1" outlineLevel="1">
      <c r="B2843" s="285"/>
      <c r="C2843" s="223"/>
      <c r="D2843" s="175"/>
      <c r="F2843" s="811">
        <v>43339</v>
      </c>
      <c r="G2843" s="814" t="s">
        <v>10025</v>
      </c>
      <c r="H2843" s="876">
        <v>18659.91</v>
      </c>
      <c r="I2843" s="814" t="s">
        <v>8394</v>
      </c>
      <c r="L2843" s="2"/>
      <c r="N2843" s="2"/>
    </row>
    <row r="2844" spans="2:14" ht="45" hidden="1" outlineLevel="1">
      <c r="B2844" s="285"/>
      <c r="C2844" s="223"/>
      <c r="D2844" s="175"/>
      <c r="F2844" s="811">
        <v>43339</v>
      </c>
      <c r="G2844" s="814" t="s">
        <v>10027</v>
      </c>
      <c r="H2844" s="876">
        <v>12665</v>
      </c>
      <c r="I2844" s="814" t="s">
        <v>8818</v>
      </c>
      <c r="L2844" s="2"/>
      <c r="N2844" s="2"/>
    </row>
    <row r="2845" spans="2:14" ht="60" hidden="1" outlineLevel="1">
      <c r="B2845" s="285"/>
      <c r="C2845" s="223"/>
      <c r="D2845" s="175"/>
      <c r="F2845" s="811">
        <v>43339</v>
      </c>
      <c r="G2845" s="1097" t="s">
        <v>10026</v>
      </c>
      <c r="H2845" s="876">
        <v>1296</v>
      </c>
      <c r="I2845" s="814" t="s">
        <v>7422</v>
      </c>
      <c r="L2845" s="2"/>
      <c r="N2845" s="2"/>
    </row>
    <row r="2846" spans="2:14" ht="45" hidden="1" outlineLevel="1">
      <c r="B2846" s="269"/>
      <c r="C2846" s="47"/>
      <c r="D2846" s="48"/>
      <c r="F2846" s="811">
        <v>43340</v>
      </c>
      <c r="G2846" s="1097" t="s">
        <v>10028</v>
      </c>
      <c r="H2846" s="876">
        <v>2200</v>
      </c>
      <c r="I2846" s="814" t="s">
        <v>3287</v>
      </c>
    </row>
    <row r="2847" spans="2:14" hidden="1" outlineLevel="1">
      <c r="B2847" s="46"/>
      <c r="C2847" s="47"/>
      <c r="D2847" s="48"/>
      <c r="F2847" s="811"/>
      <c r="G2847" s="814"/>
      <c r="H2847" s="876"/>
      <c r="I2847" s="814"/>
      <c r="N2847" s="2"/>
    </row>
    <row r="2848" spans="2:14" hidden="1" outlineLevel="1">
      <c r="B2848" s="46"/>
      <c r="C2848" s="47"/>
      <c r="D2848" s="48"/>
      <c r="F2848" s="811"/>
      <c r="G2848" s="812"/>
      <c r="H2848" s="893"/>
      <c r="I2848" s="812"/>
    </row>
    <row r="2849" spans="2:14" hidden="1" outlineLevel="1">
      <c r="B2849" s="50"/>
      <c r="C2849" s="50" t="s">
        <v>195</v>
      </c>
      <c r="D2849" s="571">
        <f>SUM(D2835:D2848)</f>
        <v>304839.94</v>
      </c>
      <c r="E2849" s="18"/>
      <c r="F2849" s="319"/>
      <c r="G2849" s="319" t="s">
        <v>195</v>
      </c>
      <c r="H2849" s="279">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480" t="s">
        <v>10034</v>
      </c>
      <c r="C2852" s="2480"/>
      <c r="D2852" s="2480"/>
      <c r="E2852" s="2480"/>
      <c r="F2852" s="2480"/>
      <c r="G2852" s="2480"/>
      <c r="H2852" s="2480"/>
      <c r="I2852" s="18"/>
    </row>
    <row r="2853" spans="2:14" hidden="1" outlineLevel="1">
      <c r="B2853" s="18"/>
      <c r="C2853" s="18"/>
      <c r="D2853" s="18"/>
      <c r="E2853" s="18"/>
      <c r="F2853" s="18"/>
      <c r="G2853" s="18"/>
      <c r="H2853" s="18"/>
      <c r="I2853" s="18"/>
    </row>
    <row r="2854" spans="2:14" hidden="1" outlineLevel="1">
      <c r="B2854" s="152" t="s">
        <v>115</v>
      </c>
      <c r="C2854" s="152" t="s">
        <v>1330</v>
      </c>
      <c r="D2854" s="355" t="s">
        <v>4</v>
      </c>
      <c r="F2854" s="354" t="s">
        <v>115</v>
      </c>
      <c r="G2854" s="354" t="s">
        <v>1331</v>
      </c>
      <c r="H2854" s="355" t="s">
        <v>4</v>
      </c>
    </row>
    <row r="2855" spans="2:14" ht="45" hidden="1" outlineLevel="1">
      <c r="B2855" s="1825">
        <v>43344</v>
      </c>
      <c r="C2855" s="1826" t="s">
        <v>1039</v>
      </c>
      <c r="D2855" s="1827">
        <v>193095.03</v>
      </c>
      <c r="F2855" s="832">
        <v>43344</v>
      </c>
      <c r="G2855" s="938" t="s">
        <v>10050</v>
      </c>
      <c r="H2855" s="867">
        <v>40000</v>
      </c>
      <c r="I2855" s="938" t="s">
        <v>7425</v>
      </c>
    </row>
    <row r="2856" spans="2:14" ht="60" hidden="1" outlineLevel="1">
      <c r="B2856" s="1828">
        <v>43369</v>
      </c>
      <c r="C2856" s="1829" t="s">
        <v>10110</v>
      </c>
      <c r="D2856" s="1761">
        <v>177627</v>
      </c>
      <c r="F2856" s="811">
        <v>43344</v>
      </c>
      <c r="G2856" s="814" t="s">
        <v>10048</v>
      </c>
      <c r="H2856" s="876">
        <v>30000</v>
      </c>
      <c r="I2856" s="814" t="s">
        <v>7426</v>
      </c>
    </row>
    <row r="2857" spans="2:14" ht="45" hidden="1" outlineLevel="1">
      <c r="B2857" s="991">
        <v>43372</v>
      </c>
      <c r="C2857" s="671" t="s">
        <v>10136</v>
      </c>
      <c r="D2857" s="672">
        <v>776</v>
      </c>
      <c r="F2857" s="811">
        <v>43344</v>
      </c>
      <c r="G2857" s="814" t="s">
        <v>10049</v>
      </c>
      <c r="H2857" s="876">
        <v>2500</v>
      </c>
      <c r="I2857" s="814" t="s">
        <v>8819</v>
      </c>
    </row>
    <row r="2858" spans="2:14" ht="45" hidden="1" outlineLevel="1">
      <c r="B2858" s="285"/>
      <c r="C2858" s="223"/>
      <c r="D2858" s="175"/>
      <c r="F2858" s="811">
        <v>43344</v>
      </c>
      <c r="G2858" s="814" t="s">
        <v>10047</v>
      </c>
      <c r="H2858" s="876">
        <v>9714</v>
      </c>
      <c r="I2858" s="814" t="s">
        <v>7420</v>
      </c>
    </row>
    <row r="2859" spans="2:14" ht="45" hidden="1" outlineLevel="1">
      <c r="B2859" s="285"/>
      <c r="C2859" s="223"/>
      <c r="D2859" s="175"/>
      <c r="F2859" s="811">
        <v>43344</v>
      </c>
      <c r="G2859" s="814" t="s">
        <v>10046</v>
      </c>
      <c r="H2859" s="876">
        <v>5000</v>
      </c>
      <c r="I2859" s="814" t="s">
        <v>3287</v>
      </c>
    </row>
    <row r="2860" spans="2:14" ht="45" hidden="1" outlineLevel="1">
      <c r="B2860" s="285"/>
      <c r="C2860" s="223"/>
      <c r="D2860" s="175"/>
      <c r="F2860" s="811">
        <v>43350</v>
      </c>
      <c r="G2860" s="814" t="s">
        <v>10054</v>
      </c>
      <c r="H2860" s="876">
        <v>5000</v>
      </c>
      <c r="I2860" s="814" t="s">
        <v>3287</v>
      </c>
    </row>
    <row r="2861" spans="2:14" ht="45" hidden="1" outlineLevel="1">
      <c r="B2861" s="1668"/>
      <c r="C2861" s="671"/>
      <c r="D2861" s="672"/>
      <c r="F2861" s="811">
        <v>43357</v>
      </c>
      <c r="G2861" s="814" t="s">
        <v>10066</v>
      </c>
      <c r="H2861" s="876">
        <v>10000</v>
      </c>
      <c r="I2861" s="814" t="s">
        <v>3287</v>
      </c>
    </row>
    <row r="2862" spans="2:14" hidden="1" outlineLevel="1">
      <c r="B2862" s="285"/>
      <c r="C2862" s="223"/>
      <c r="D2862" s="175"/>
      <c r="F2862" s="811">
        <v>43358</v>
      </c>
      <c r="G2862" s="814" t="s">
        <v>10068</v>
      </c>
      <c r="H2862" s="876">
        <v>21100</v>
      </c>
      <c r="I2862" s="814" t="s">
        <v>8394</v>
      </c>
    </row>
    <row r="2863" spans="2:14" ht="45" hidden="1" outlineLevel="1">
      <c r="B2863" s="285"/>
      <c r="C2863" s="223"/>
      <c r="D2863" s="175"/>
      <c r="F2863" s="811">
        <v>43361</v>
      </c>
      <c r="G2863" s="814" t="s">
        <v>10086</v>
      </c>
      <c r="H2863" s="876">
        <v>5000</v>
      </c>
      <c r="I2863" s="814" t="s">
        <v>3287</v>
      </c>
      <c r="L2863" s="2"/>
      <c r="N2863" s="2"/>
    </row>
    <row r="2864" spans="2:14" ht="30" hidden="1" outlineLevel="1">
      <c r="B2864" s="285"/>
      <c r="C2864" s="223"/>
      <c r="D2864" s="175"/>
      <c r="F2864" s="811">
        <v>43368</v>
      </c>
      <c r="G2864" s="814" t="s">
        <v>10103</v>
      </c>
      <c r="H2864" s="876">
        <v>1296</v>
      </c>
      <c r="I2864" s="814" t="s">
        <v>10105</v>
      </c>
      <c r="L2864" s="2"/>
      <c r="N2864" s="2"/>
    </row>
    <row r="2865" spans="2:14" hidden="1" outlineLevel="1">
      <c r="B2865" s="285"/>
      <c r="C2865" s="223"/>
      <c r="D2865" s="175"/>
      <c r="F2865" s="811">
        <v>43368</v>
      </c>
      <c r="G2865" s="1097" t="s">
        <v>10102</v>
      </c>
      <c r="H2865" s="876">
        <v>696.75</v>
      </c>
      <c r="I2865" s="814" t="s">
        <v>8394</v>
      </c>
      <c r="L2865" s="2"/>
      <c r="N2865" s="2"/>
    </row>
    <row r="2866" spans="2:14" ht="45" hidden="1" outlineLevel="1">
      <c r="B2866" s="269"/>
      <c r="C2866" s="47"/>
      <c r="D2866" s="48"/>
      <c r="F2866" s="811">
        <v>43369</v>
      </c>
      <c r="G2866" s="1097" t="s">
        <v>10111</v>
      </c>
      <c r="H2866" s="876">
        <v>35321</v>
      </c>
      <c r="I2866" s="814" t="s">
        <v>8818</v>
      </c>
    </row>
    <row r="2867" spans="2:14" ht="30" hidden="1" outlineLevel="1">
      <c r="B2867" s="269"/>
      <c r="C2867" s="47"/>
      <c r="D2867" s="48"/>
      <c r="F2867" s="811">
        <v>43369</v>
      </c>
      <c r="G2867" s="1097" t="s">
        <v>10117</v>
      </c>
      <c r="H2867" s="876">
        <v>3760</v>
      </c>
      <c r="I2867" s="814" t="s">
        <v>10112</v>
      </c>
      <c r="L2867" s="2"/>
    </row>
    <row r="2868" spans="2:14" ht="30" hidden="1" outlineLevel="1">
      <c r="B2868" s="46"/>
      <c r="C2868" s="47"/>
      <c r="D2868" s="48"/>
      <c r="F2868" s="811">
        <v>43369</v>
      </c>
      <c r="G2868" s="1097" t="s">
        <v>10116</v>
      </c>
      <c r="H2868" s="876">
        <v>18</v>
      </c>
      <c r="I2868" s="814" t="s">
        <v>10112</v>
      </c>
      <c r="L2868" s="2"/>
    </row>
    <row r="2869" spans="2:14" ht="45" hidden="1" outlineLevel="1">
      <c r="B2869" s="46"/>
      <c r="C2869" s="47"/>
      <c r="D2869" s="48"/>
      <c r="F2869" s="811">
        <v>43369</v>
      </c>
      <c r="G2869" s="814" t="s">
        <v>10127</v>
      </c>
      <c r="H2869" s="876">
        <v>1300</v>
      </c>
      <c r="I2869" s="814" t="s">
        <v>3287</v>
      </c>
      <c r="L2869" s="2"/>
      <c r="N2869" s="2"/>
    </row>
    <row r="2870" spans="2:14" ht="45" hidden="1" outlineLevel="1">
      <c r="B2870" s="46"/>
      <c r="C2870" s="47"/>
      <c r="D2870" s="48"/>
      <c r="F2870" s="811">
        <v>43370</v>
      </c>
      <c r="G2870" s="814" t="s">
        <v>10126</v>
      </c>
      <c r="H2870" s="876">
        <v>5000</v>
      </c>
      <c r="I2870" s="814" t="s">
        <v>3287</v>
      </c>
      <c r="N2870" s="2"/>
    </row>
    <row r="2871" spans="2:14" ht="45" hidden="1" outlineLevel="1">
      <c r="B2871" s="46"/>
      <c r="C2871" s="47"/>
      <c r="D2871" s="48"/>
      <c r="F2871" s="811">
        <v>43374</v>
      </c>
      <c r="G2871" s="814" t="s">
        <v>10137</v>
      </c>
      <c r="H2871" s="876">
        <v>5000</v>
      </c>
      <c r="I2871" s="814" t="s">
        <v>3287</v>
      </c>
      <c r="N2871" s="2"/>
    </row>
    <row r="2872" spans="2:14" hidden="1" outlineLevel="1">
      <c r="B2872" s="46"/>
      <c r="C2872" s="47"/>
      <c r="D2872" s="48"/>
      <c r="F2872" s="811"/>
      <c r="G2872" s="812"/>
      <c r="H2872" s="893"/>
      <c r="I2872" s="812"/>
    </row>
    <row r="2873" spans="2:14" hidden="1" outlineLevel="1">
      <c r="B2873" s="50"/>
      <c r="C2873" s="50" t="s">
        <v>195</v>
      </c>
      <c r="D2873" s="571">
        <f>SUM(D2855:D2872)</f>
        <v>371498.03</v>
      </c>
      <c r="E2873" s="18"/>
      <c r="F2873" s="319"/>
      <c r="G2873" s="319" t="s">
        <v>195</v>
      </c>
      <c r="H2873" s="279">
        <f>SUM(H2855:H2872)</f>
        <v>180705.75</v>
      </c>
    </row>
    <row r="2874" spans="2:14" hidden="1" outlineLevel="1">
      <c r="B2874" s="50"/>
      <c r="C2874" s="50" t="s">
        <v>1328</v>
      </c>
      <c r="D2874" s="48">
        <f>D2873-H2873</f>
        <v>190792.28000000003</v>
      </c>
      <c r="E2874" s="13"/>
      <c r="F2874" s="13"/>
      <c r="H2874" s="13"/>
    </row>
    <row r="2875" spans="2:14" collapsed="1"/>
    <row r="2876" spans="2:14" ht="15.75">
      <c r="B2876" s="2480" t="s">
        <v>10145</v>
      </c>
      <c r="C2876" s="2480"/>
      <c r="D2876" s="2480"/>
      <c r="E2876" s="2480"/>
      <c r="F2876" s="2480"/>
      <c r="G2876" s="2480"/>
      <c r="H2876" s="2480"/>
      <c r="I2876" s="18"/>
    </row>
    <row r="2877" spans="2:14" hidden="1" outlineLevel="1">
      <c r="B2877" s="18"/>
      <c r="C2877" s="18"/>
      <c r="D2877" s="18"/>
      <c r="E2877" s="18"/>
      <c r="F2877" s="18"/>
      <c r="G2877" s="18"/>
      <c r="H2877" s="18"/>
      <c r="I2877" s="18"/>
    </row>
    <row r="2878" spans="2:14" hidden="1" outlineLevel="1">
      <c r="B2878" s="152" t="s">
        <v>115</v>
      </c>
      <c r="C2878" s="152" t="s">
        <v>1330</v>
      </c>
      <c r="D2878" s="355" t="s">
        <v>4</v>
      </c>
      <c r="F2878" s="354" t="s">
        <v>115</v>
      </c>
      <c r="G2878" s="354" t="s">
        <v>1331</v>
      </c>
      <c r="H2878" s="355" t="s">
        <v>4</v>
      </c>
    </row>
    <row r="2879" spans="2:14" ht="45" hidden="1" outlineLevel="1">
      <c r="B2879" s="1825">
        <v>43374</v>
      </c>
      <c r="C2879" s="1826" t="s">
        <v>1039</v>
      </c>
      <c r="D2879" s="1827">
        <f>D2874</f>
        <v>190792.28000000003</v>
      </c>
      <c r="F2879" s="811">
        <v>43376</v>
      </c>
      <c r="G2879" s="814" t="s">
        <v>10159</v>
      </c>
      <c r="H2879" s="876">
        <v>2500</v>
      </c>
      <c r="I2879" s="1833" t="s">
        <v>8819</v>
      </c>
    </row>
    <row r="2880" spans="2:14" ht="45" hidden="1" outlineLevel="1">
      <c r="B2880" s="602">
        <v>43378</v>
      </c>
      <c r="C2880" s="840" t="s">
        <v>10166</v>
      </c>
      <c r="D2880" s="1764">
        <v>10000</v>
      </c>
      <c r="F2880" s="811">
        <v>43376</v>
      </c>
      <c r="G2880" s="814" t="s">
        <v>10156</v>
      </c>
      <c r="H2880" s="876">
        <v>9709</v>
      </c>
      <c r="I2880" s="1833" t="s">
        <v>7420</v>
      </c>
    </row>
    <row r="2881" spans="2:14" ht="45" hidden="1" outlineLevel="1">
      <c r="B2881" s="1760">
        <v>43395</v>
      </c>
      <c r="C2881" s="1873" t="s">
        <v>10261</v>
      </c>
      <c r="D2881" s="1761">
        <v>188</v>
      </c>
      <c r="F2881" s="811">
        <v>43376</v>
      </c>
      <c r="G2881" s="814" t="s">
        <v>10158</v>
      </c>
      <c r="H2881" s="876">
        <v>33674</v>
      </c>
      <c r="I2881" s="1833" t="s">
        <v>7425</v>
      </c>
    </row>
    <row r="2882" spans="2:14" ht="45" hidden="1" outlineLevel="1">
      <c r="B2882" s="1760">
        <v>43395</v>
      </c>
      <c r="C2882" s="221" t="s">
        <v>10264</v>
      </c>
      <c r="D2882" s="1761">
        <v>3218</v>
      </c>
      <c r="F2882" s="811">
        <v>43376</v>
      </c>
      <c r="G2882" s="814" t="s">
        <v>10157</v>
      </c>
      <c r="H2882" s="876">
        <v>30000</v>
      </c>
      <c r="I2882" s="1833" t="s">
        <v>7426</v>
      </c>
    </row>
    <row r="2883" spans="2:14" ht="60" hidden="1" outlineLevel="1">
      <c r="B2883" s="1080">
        <v>43402</v>
      </c>
      <c r="C2883" s="1640" t="s">
        <v>10279</v>
      </c>
      <c r="D2883" s="1641">
        <v>150283</v>
      </c>
      <c r="F2883" s="811">
        <v>43378</v>
      </c>
      <c r="G2883" s="814" t="s">
        <v>10162</v>
      </c>
      <c r="H2883" s="876">
        <v>10000</v>
      </c>
      <c r="I2883" s="814" t="s">
        <v>3287</v>
      </c>
    </row>
    <row r="2884" spans="2:14" ht="45" hidden="1" outlineLevel="1">
      <c r="B2884" s="285"/>
      <c r="C2884" s="223"/>
      <c r="D2884" s="175"/>
      <c r="F2884" s="811">
        <v>43378</v>
      </c>
      <c r="G2884" s="814" t="s">
        <v>10163</v>
      </c>
      <c r="H2884" s="876">
        <v>10000</v>
      </c>
      <c r="I2884" s="814" t="s">
        <v>3287</v>
      </c>
    </row>
    <row r="2885" spans="2:14" ht="45" hidden="1" outlineLevel="1">
      <c r="B2885" s="1668"/>
      <c r="C2885" s="671"/>
      <c r="D2885" s="672"/>
      <c r="F2885" s="811">
        <v>43378</v>
      </c>
      <c r="G2885" s="814" t="s">
        <v>10164</v>
      </c>
      <c r="H2885" s="876">
        <v>10000</v>
      </c>
      <c r="I2885" s="814" t="s">
        <v>3287</v>
      </c>
    </row>
    <row r="2886" spans="2:14" ht="45" hidden="1" outlineLevel="1">
      <c r="B2886" s="285"/>
      <c r="C2886" s="223"/>
      <c r="D2886" s="175"/>
      <c r="F2886" s="811">
        <v>43378</v>
      </c>
      <c r="G2886" s="814" t="s">
        <v>10165</v>
      </c>
      <c r="H2886" s="876">
        <v>10000</v>
      </c>
      <c r="I2886" s="814" t="s">
        <v>3287</v>
      </c>
    </row>
    <row r="2887" spans="2:14" ht="45" hidden="1" outlineLevel="1">
      <c r="B2887" s="285"/>
      <c r="C2887" s="223"/>
      <c r="D2887" s="175"/>
      <c r="F2887" s="811">
        <v>43382</v>
      </c>
      <c r="G2887" s="814" t="s">
        <v>10173</v>
      </c>
      <c r="H2887" s="876">
        <v>5000</v>
      </c>
      <c r="I2887" s="814" t="s">
        <v>3287</v>
      </c>
      <c r="L2887" s="2"/>
      <c r="N2887" s="2"/>
    </row>
    <row r="2888" spans="2:14" ht="45" hidden="1" outlineLevel="1">
      <c r="B2888" s="285"/>
      <c r="C2888" s="223"/>
      <c r="D2888" s="175"/>
      <c r="F2888" s="811">
        <v>43382</v>
      </c>
      <c r="G2888" s="814" t="s">
        <v>10174</v>
      </c>
      <c r="H2888" s="876">
        <v>10000</v>
      </c>
      <c r="I2888" s="814" t="s">
        <v>3287</v>
      </c>
      <c r="L2888" s="2"/>
      <c r="N2888" s="2"/>
    </row>
    <row r="2889" spans="2:14" ht="45" hidden="1" outlineLevel="1">
      <c r="B2889" s="285"/>
      <c r="C2889" s="223"/>
      <c r="D2889" s="175"/>
      <c r="F2889" s="811">
        <v>43382</v>
      </c>
      <c r="G2889" s="1097" t="s">
        <v>10175</v>
      </c>
      <c r="H2889" s="876">
        <v>5000</v>
      </c>
      <c r="I2889" s="814" t="s">
        <v>3287</v>
      </c>
      <c r="L2889" s="2"/>
      <c r="N2889" s="2"/>
    </row>
    <row r="2890" spans="2:14" ht="45" hidden="1" outlineLevel="1">
      <c r="B2890" s="269"/>
      <c r="C2890" s="47"/>
      <c r="D2890" s="48"/>
      <c r="F2890" s="811">
        <v>43385</v>
      </c>
      <c r="G2890" s="1097" t="s">
        <v>10176</v>
      </c>
      <c r="H2890" s="876">
        <v>5000</v>
      </c>
      <c r="I2890" s="814" t="s">
        <v>3287</v>
      </c>
    </row>
    <row r="2891" spans="2:14" ht="45" hidden="1" outlineLevel="1">
      <c r="B2891" s="269"/>
      <c r="C2891" s="47"/>
      <c r="D2891" s="48"/>
      <c r="F2891" s="811">
        <v>43388</v>
      </c>
      <c r="G2891" s="1097" t="s">
        <v>10177</v>
      </c>
      <c r="H2891" s="876">
        <v>5000</v>
      </c>
      <c r="I2891" s="814" t="s">
        <v>3287</v>
      </c>
      <c r="L2891" s="2"/>
    </row>
    <row r="2892" spans="2:14" ht="45" hidden="1" outlineLevel="1">
      <c r="B2892" s="46"/>
      <c r="C2892" s="47"/>
      <c r="D2892" s="48"/>
      <c r="F2892" s="811">
        <v>43393</v>
      </c>
      <c r="G2892" s="1097" t="s">
        <v>10249</v>
      </c>
      <c r="H2892" s="876">
        <v>5000</v>
      </c>
      <c r="I2892" s="814" t="s">
        <v>3287</v>
      </c>
      <c r="L2892" s="2"/>
    </row>
    <row r="2893" spans="2:14" ht="30" hidden="1" outlineLevel="1">
      <c r="B2893" s="46"/>
      <c r="C2893" s="47"/>
      <c r="D2893" s="48"/>
      <c r="F2893" s="811">
        <v>43395</v>
      </c>
      <c r="G2893" s="814" t="s">
        <v>10262</v>
      </c>
      <c r="H2893" s="876">
        <v>9482</v>
      </c>
      <c r="I2893" s="814" t="s">
        <v>10105</v>
      </c>
      <c r="L2893" s="2"/>
      <c r="N2893" s="2"/>
    </row>
    <row r="2894" spans="2:14" ht="30" hidden="1" outlineLevel="1">
      <c r="B2894" s="46"/>
      <c r="C2894" s="47"/>
      <c r="D2894" s="48"/>
      <c r="F2894" s="811">
        <v>43395</v>
      </c>
      <c r="G2894" s="814" t="s">
        <v>10263</v>
      </c>
      <c r="H2894" s="876">
        <v>3218</v>
      </c>
      <c r="I2894" s="814" t="s">
        <v>8818</v>
      </c>
      <c r="N2894" s="2"/>
    </row>
    <row r="2895" spans="2:14" ht="30" hidden="1" outlineLevel="1">
      <c r="B2895" s="46"/>
      <c r="C2895" s="47"/>
      <c r="D2895" s="48"/>
      <c r="F2895" s="811">
        <v>43395</v>
      </c>
      <c r="G2895" s="814" t="s">
        <v>10265</v>
      </c>
      <c r="H2895" s="876">
        <v>3218</v>
      </c>
      <c r="I2895" s="814" t="s">
        <v>8818</v>
      </c>
      <c r="N2895" s="2"/>
    </row>
    <row r="2896" spans="2:14" hidden="1" outlineLevel="1">
      <c r="B2896" s="46"/>
      <c r="C2896" s="47"/>
      <c r="D2896" s="48"/>
      <c r="F2896" s="811">
        <v>43402</v>
      </c>
      <c r="G2896" s="814" t="s">
        <v>10102</v>
      </c>
      <c r="H2896" s="876">
        <v>26498.62</v>
      </c>
      <c r="I2896" s="814" t="s">
        <v>8394</v>
      </c>
      <c r="N2896" s="2"/>
    </row>
    <row r="2897" spans="2:14" ht="30" hidden="1" outlineLevel="1">
      <c r="B2897" s="46"/>
      <c r="C2897" s="47"/>
      <c r="D2897" s="48"/>
      <c r="F2897" s="811">
        <v>43402</v>
      </c>
      <c r="G2897" s="814" t="s">
        <v>10275</v>
      </c>
      <c r="H2897" s="876">
        <v>537</v>
      </c>
      <c r="I2897" s="814" t="s">
        <v>6791</v>
      </c>
      <c r="N2897" s="2"/>
    </row>
    <row r="2898" spans="2:14" ht="45" hidden="1" outlineLevel="1">
      <c r="B2898" s="46"/>
      <c r="C2898" s="47"/>
      <c r="D2898" s="48"/>
      <c r="F2898" s="811">
        <v>43402</v>
      </c>
      <c r="G2898" s="814" t="s">
        <v>10280</v>
      </c>
      <c r="H2898" s="876">
        <v>5000</v>
      </c>
      <c r="I2898" s="814" t="s">
        <v>10281</v>
      </c>
      <c r="N2898" s="2"/>
    </row>
    <row r="2899" spans="2:14" hidden="1" outlineLevel="1">
      <c r="B2899" s="46"/>
      <c r="C2899" s="47"/>
      <c r="D2899" s="48"/>
      <c r="F2899" s="811"/>
      <c r="G2899" s="812"/>
      <c r="H2899" s="893"/>
      <c r="I2899" s="812"/>
    </row>
    <row r="2900" spans="2:14" hidden="1" outlineLevel="1">
      <c r="B2900" s="50"/>
      <c r="C2900" s="50" t="s">
        <v>195</v>
      </c>
      <c r="D2900" s="571">
        <f>SUM(D2879:D2899)</f>
        <v>354481.28</v>
      </c>
      <c r="E2900" s="18"/>
      <c r="F2900" s="319"/>
      <c r="G2900" s="319" t="s">
        <v>195</v>
      </c>
      <c r="H2900" s="279">
        <f>SUM(H2879:H2899)</f>
        <v>198836.62</v>
      </c>
    </row>
    <row r="2901" spans="2:14" hidden="1" outlineLevel="1">
      <c r="B2901" s="50"/>
      <c r="C2901" s="50" t="s">
        <v>1328</v>
      </c>
      <c r="D2901" s="48">
        <f>D2900-H2900</f>
        <v>155644.66000000003</v>
      </c>
      <c r="E2901" s="13"/>
      <c r="F2901" s="13"/>
      <c r="H2901" s="13"/>
    </row>
    <row r="2902" spans="2:14" collapsed="1"/>
    <row r="2903" spans="2:14" ht="15.75">
      <c r="B2903" s="2480" t="s">
        <v>10282</v>
      </c>
      <c r="C2903" s="2480"/>
      <c r="D2903" s="2480"/>
      <c r="E2903" s="2480"/>
      <c r="F2903" s="2480"/>
      <c r="G2903" s="2480"/>
      <c r="H2903" s="2480"/>
      <c r="I2903" s="18"/>
    </row>
    <row r="2904" spans="2:14" hidden="1" outlineLevel="1">
      <c r="B2904" s="18"/>
      <c r="C2904" s="18"/>
      <c r="D2904" s="18"/>
      <c r="E2904" s="18"/>
      <c r="F2904" s="18"/>
      <c r="G2904" s="18"/>
      <c r="H2904" s="18"/>
      <c r="I2904" s="18"/>
    </row>
    <row r="2905" spans="2:14" hidden="1" outlineLevel="1">
      <c r="B2905" s="152" t="s">
        <v>115</v>
      </c>
      <c r="C2905" s="152" t="s">
        <v>1330</v>
      </c>
      <c r="D2905" s="355" t="s">
        <v>4</v>
      </c>
      <c r="F2905" s="354" t="s">
        <v>115</v>
      </c>
      <c r="G2905" s="354" t="s">
        <v>1331</v>
      </c>
      <c r="H2905" s="355" t="s">
        <v>4</v>
      </c>
    </row>
    <row r="2906" spans="2:14" ht="45" hidden="1" outlineLevel="1">
      <c r="B2906" s="1825">
        <v>43405</v>
      </c>
      <c r="C2906" s="1826" t="s">
        <v>1039</v>
      </c>
      <c r="D2906" s="1878">
        <v>155644.66000000003</v>
      </c>
      <c r="F2906" s="811">
        <v>43405</v>
      </c>
      <c r="G2906" s="814" t="s">
        <v>10284</v>
      </c>
      <c r="H2906" s="876">
        <v>5000</v>
      </c>
      <c r="I2906" s="814" t="s">
        <v>3287</v>
      </c>
    </row>
    <row r="2907" spans="2:14" ht="45" hidden="1" outlineLevel="1">
      <c r="B2907" s="602">
        <v>43420</v>
      </c>
      <c r="C2907" s="840" t="s">
        <v>10315</v>
      </c>
      <c r="D2907" s="1764">
        <v>1090</v>
      </c>
      <c r="F2907" s="811">
        <v>43406</v>
      </c>
      <c r="G2907" s="814" t="s">
        <v>10285</v>
      </c>
      <c r="H2907" s="876">
        <v>5000</v>
      </c>
      <c r="I2907" s="814" t="s">
        <v>3287</v>
      </c>
    </row>
    <row r="2908" spans="2:14" ht="60" hidden="1" outlineLevel="1">
      <c r="B2908" s="602">
        <v>43430</v>
      </c>
      <c r="C2908" s="840" t="s">
        <v>10351</v>
      </c>
      <c r="D2908" s="1764">
        <v>150284</v>
      </c>
      <c r="F2908" s="811">
        <v>43409</v>
      </c>
      <c r="G2908" s="814" t="s">
        <v>10299</v>
      </c>
      <c r="H2908" s="876">
        <v>2500</v>
      </c>
      <c r="I2908" s="814" t="s">
        <v>10294</v>
      </c>
    </row>
    <row r="2909" spans="2:14" ht="30" hidden="1" outlineLevel="1">
      <c r="B2909" s="1760"/>
      <c r="C2909" s="221"/>
      <c r="D2909" s="1761"/>
      <c r="F2909" s="811">
        <v>43409</v>
      </c>
      <c r="G2909" s="814" t="s">
        <v>10300</v>
      </c>
      <c r="H2909" s="876">
        <v>10000</v>
      </c>
      <c r="I2909" s="814" t="s">
        <v>8392</v>
      </c>
    </row>
    <row r="2910" spans="2:14" ht="45" hidden="1" outlineLevel="1">
      <c r="B2910" s="1080"/>
      <c r="C2910" s="1640"/>
      <c r="D2910" s="1641"/>
      <c r="F2910" s="811">
        <v>43409</v>
      </c>
      <c r="G2910" s="814" t="s">
        <v>10301</v>
      </c>
      <c r="H2910" s="876">
        <v>30000</v>
      </c>
      <c r="I2910" s="814" t="s">
        <v>10295</v>
      </c>
    </row>
    <row r="2911" spans="2:14" ht="45" hidden="1" outlineLevel="1">
      <c r="B2911" s="285"/>
      <c r="C2911" s="223"/>
      <c r="D2911" s="175"/>
      <c r="F2911" s="811">
        <v>43409</v>
      </c>
      <c r="G2911" s="814" t="s">
        <v>10302</v>
      </c>
      <c r="H2911" s="876">
        <v>32500</v>
      </c>
      <c r="I2911" s="814" t="s">
        <v>10296</v>
      </c>
    </row>
    <row r="2912" spans="2:14" ht="30" hidden="1" outlineLevel="1">
      <c r="B2912" s="1668"/>
      <c r="C2912" s="671"/>
      <c r="D2912" s="672"/>
      <c r="F2912" s="832">
        <v>43413</v>
      </c>
      <c r="G2912" s="938" t="s">
        <v>10309</v>
      </c>
      <c r="H2912" s="867">
        <v>10000</v>
      </c>
      <c r="I2912" s="814"/>
    </row>
    <row r="2913" spans="2:14" ht="30" hidden="1" outlineLevel="1">
      <c r="B2913" s="285"/>
      <c r="C2913" s="223"/>
      <c r="D2913" s="175"/>
      <c r="F2913" s="1879">
        <v>43416</v>
      </c>
      <c r="G2913" s="1882" t="s">
        <v>10310</v>
      </c>
      <c r="H2913" s="1881">
        <v>30000</v>
      </c>
      <c r="I2913" s="814"/>
    </row>
    <row r="2914" spans="2:14" ht="45" hidden="1" outlineLevel="1">
      <c r="B2914" s="285"/>
      <c r="C2914" s="223"/>
      <c r="D2914" s="175"/>
      <c r="F2914" s="811">
        <v>43416</v>
      </c>
      <c r="G2914" s="814" t="s">
        <v>10312</v>
      </c>
      <c r="H2914" s="876">
        <v>5000</v>
      </c>
      <c r="I2914" s="814" t="s">
        <v>3287</v>
      </c>
      <c r="L2914" s="2"/>
      <c r="N2914" s="2"/>
    </row>
    <row r="2915" spans="2:14" ht="45" hidden="1" outlineLevel="1">
      <c r="B2915" s="285"/>
      <c r="C2915" s="223"/>
      <c r="D2915" s="175"/>
      <c r="F2915" s="811">
        <v>43416</v>
      </c>
      <c r="G2915" s="814" t="s">
        <v>10311</v>
      </c>
      <c r="H2915" s="876">
        <v>5000</v>
      </c>
      <c r="I2915" s="814" t="s">
        <v>3287</v>
      </c>
      <c r="L2915" s="2"/>
      <c r="N2915" s="2"/>
    </row>
    <row r="2916" spans="2:14" ht="45" hidden="1" outlineLevel="1">
      <c r="B2916" s="285"/>
      <c r="C2916" s="223"/>
      <c r="D2916" s="175"/>
      <c r="F2916" s="832">
        <v>43416</v>
      </c>
      <c r="G2916" s="1075" t="s">
        <v>10313</v>
      </c>
      <c r="H2916" s="867">
        <v>1000</v>
      </c>
      <c r="I2916" s="814"/>
      <c r="L2916" s="2"/>
      <c r="N2916" s="2"/>
    </row>
    <row r="2917" spans="2:14" ht="30" hidden="1" outlineLevel="1">
      <c r="B2917" s="269"/>
      <c r="C2917" s="47"/>
      <c r="D2917" s="48"/>
      <c r="F2917" s="1879">
        <v>43418</v>
      </c>
      <c r="G2917" s="1880" t="s">
        <v>10314</v>
      </c>
      <c r="H2917" s="1881">
        <v>12000</v>
      </c>
      <c r="I2917" s="814"/>
    </row>
    <row r="2918" spans="2:14" ht="30" hidden="1" outlineLevel="1">
      <c r="B2918" s="269"/>
      <c r="C2918" s="47"/>
      <c r="D2918" s="48"/>
      <c r="F2918" s="811">
        <v>43421</v>
      </c>
      <c r="G2918" s="1097" t="s">
        <v>10331</v>
      </c>
      <c r="H2918" s="876">
        <v>592</v>
      </c>
      <c r="I2918" s="814" t="s">
        <v>8392</v>
      </c>
      <c r="L2918" s="2"/>
    </row>
    <row r="2919" spans="2:14" ht="30" hidden="1" outlineLevel="1">
      <c r="B2919" s="46"/>
      <c r="C2919" s="47"/>
      <c r="D2919" s="48"/>
      <c r="F2919" s="1879">
        <v>43425</v>
      </c>
      <c r="G2919" s="1880" t="s">
        <v>10330</v>
      </c>
      <c r="H2919" s="1881">
        <v>3000</v>
      </c>
      <c r="I2919" s="814"/>
      <c r="L2919" s="2"/>
    </row>
    <row r="2920" spans="2:14" ht="45" hidden="1" outlineLevel="1">
      <c r="B2920" s="46"/>
      <c r="C2920" s="47"/>
      <c r="D2920" s="48"/>
      <c r="F2920" s="811">
        <v>43430</v>
      </c>
      <c r="G2920" s="814" t="s">
        <v>10350</v>
      </c>
      <c r="H2920" s="876">
        <v>500</v>
      </c>
      <c r="I2920" s="814" t="s">
        <v>10349</v>
      </c>
      <c r="L2920" s="2"/>
      <c r="N2920" s="2"/>
    </row>
    <row r="2921" spans="2:14" ht="45" hidden="1" outlineLevel="1">
      <c r="B2921" s="46"/>
      <c r="C2921" s="47"/>
      <c r="D2921" s="48"/>
      <c r="F2921" s="811">
        <v>43430</v>
      </c>
      <c r="G2921" s="814" t="s">
        <v>10352</v>
      </c>
      <c r="H2921" s="876">
        <v>2500</v>
      </c>
      <c r="I2921" s="814" t="s">
        <v>3287</v>
      </c>
      <c r="N2921" s="2"/>
    </row>
    <row r="2922" spans="2:14" hidden="1" outlineLevel="1">
      <c r="B2922" s="46"/>
      <c r="C2922" s="47"/>
      <c r="D2922" s="48"/>
      <c r="F2922" s="811"/>
      <c r="G2922" s="814"/>
      <c r="H2922" s="876"/>
      <c r="I2922" s="814"/>
      <c r="N2922" s="2"/>
    </row>
    <row r="2923" spans="2:14" hidden="1" outlineLevel="1">
      <c r="B2923" s="46"/>
      <c r="C2923" s="47"/>
      <c r="D2923" s="48"/>
      <c r="F2923" s="811"/>
      <c r="G2923" s="814"/>
      <c r="H2923" s="876"/>
      <c r="I2923" s="814"/>
      <c r="N2923" s="2"/>
    </row>
    <row r="2924" spans="2:14" hidden="1" outlineLevel="1">
      <c r="B2924" s="46"/>
      <c r="C2924" s="47"/>
      <c r="D2924" s="48"/>
      <c r="F2924" s="811"/>
      <c r="G2924" s="814"/>
      <c r="H2924" s="876"/>
      <c r="I2924" s="814"/>
      <c r="N2924" s="2"/>
    </row>
    <row r="2925" spans="2:14" hidden="1" outlineLevel="1">
      <c r="B2925" s="46"/>
      <c r="C2925" s="47"/>
      <c r="D2925" s="48"/>
      <c r="F2925" s="811"/>
      <c r="G2925" s="814"/>
      <c r="H2925" s="876"/>
      <c r="I2925" s="814"/>
      <c r="N2925" s="2"/>
    </row>
    <row r="2926" spans="2:14" hidden="1" outlineLevel="1">
      <c r="B2926" s="46"/>
      <c r="C2926" s="47"/>
      <c r="D2926" s="48"/>
      <c r="F2926" s="811"/>
      <c r="G2926" s="812"/>
      <c r="H2926" s="893"/>
      <c r="I2926" s="812"/>
    </row>
    <row r="2927" spans="2:14" hidden="1" outlineLevel="1">
      <c r="B2927" s="50"/>
      <c r="C2927" s="50" t="s">
        <v>195</v>
      </c>
      <c r="D2927" s="571">
        <f>SUM(D2906:D2926)</f>
        <v>307018.66000000003</v>
      </c>
      <c r="E2927" s="18"/>
      <c r="F2927" s="319"/>
      <c r="G2927" s="319" t="s">
        <v>195</v>
      </c>
      <c r="H2927" s="279">
        <f>SUM(H2906:H2926)</f>
        <v>154592</v>
      </c>
    </row>
    <row r="2928" spans="2:14" hidden="1" outlineLevel="1">
      <c r="B2928" s="50"/>
      <c r="C2928" s="50" t="s">
        <v>1328</v>
      </c>
      <c r="D2928" s="48">
        <f>D2927-H2927</f>
        <v>152426.66000000003</v>
      </c>
      <c r="E2928" s="13"/>
      <c r="F2928" s="13"/>
      <c r="H2928" s="13"/>
    </row>
    <row r="2929" spans="2:14" collapsed="1"/>
    <row r="2930" spans="2:14" ht="15.75">
      <c r="B2930" s="2480" t="s">
        <v>10359</v>
      </c>
      <c r="C2930" s="2480"/>
      <c r="D2930" s="2480"/>
      <c r="E2930" s="2480"/>
      <c r="F2930" s="2480"/>
      <c r="G2930" s="2480"/>
      <c r="H2930" s="2480"/>
      <c r="I2930" s="18"/>
    </row>
    <row r="2931" spans="2:14" hidden="1" outlineLevel="1">
      <c r="B2931" s="18"/>
      <c r="C2931" s="18"/>
      <c r="D2931" s="18"/>
      <c r="E2931" s="18"/>
      <c r="F2931" s="18"/>
      <c r="G2931" s="18"/>
      <c r="H2931" s="18"/>
      <c r="I2931" s="18"/>
    </row>
    <row r="2932" spans="2:14" hidden="1" outlineLevel="1">
      <c r="B2932" s="152" t="s">
        <v>115</v>
      </c>
      <c r="C2932" s="152" t="s">
        <v>1330</v>
      </c>
      <c r="D2932" s="355" t="s">
        <v>4</v>
      </c>
      <c r="F2932" s="354" t="s">
        <v>115</v>
      </c>
      <c r="G2932" s="354" t="s">
        <v>1331</v>
      </c>
      <c r="H2932" s="355" t="s">
        <v>4</v>
      </c>
    </row>
    <row r="2933" spans="2:14" hidden="1" outlineLevel="1">
      <c r="B2933" s="1825">
        <v>43435</v>
      </c>
      <c r="C2933" s="1826" t="s">
        <v>1039</v>
      </c>
      <c r="D2933" s="1878">
        <v>152426.66000000003</v>
      </c>
      <c r="F2933" s="811">
        <v>43435</v>
      </c>
      <c r="G2933" s="814" t="s">
        <v>10068</v>
      </c>
      <c r="H2933" s="876">
        <v>16772.560000000001</v>
      </c>
      <c r="I2933" s="814" t="s">
        <v>8394</v>
      </c>
    </row>
    <row r="2934" spans="2:14" ht="90" hidden="1" outlineLevel="1">
      <c r="B2934" s="811">
        <v>43444</v>
      </c>
      <c r="C2934" s="814" t="s">
        <v>10417</v>
      </c>
      <c r="D2934" s="876">
        <v>15855</v>
      </c>
      <c r="E2934" s="205" t="s">
        <v>10418</v>
      </c>
      <c r="F2934" s="811">
        <v>43435</v>
      </c>
      <c r="G2934" s="814" t="s">
        <v>10392</v>
      </c>
      <c r="H2934" s="876">
        <v>1580</v>
      </c>
      <c r="I2934" s="814" t="s">
        <v>10365</v>
      </c>
    </row>
    <row r="2935" spans="2:14" ht="60" hidden="1" outlineLevel="1">
      <c r="B2935" s="1080">
        <v>43460</v>
      </c>
      <c r="C2935" s="1640" t="s">
        <v>10459</v>
      </c>
      <c r="D2935" s="1641">
        <v>175580</v>
      </c>
      <c r="F2935" s="811">
        <v>43435</v>
      </c>
      <c r="G2935" s="814" t="s">
        <v>10395</v>
      </c>
      <c r="H2935" s="876">
        <v>2500</v>
      </c>
      <c r="I2935" s="814" t="s">
        <v>10294</v>
      </c>
    </row>
    <row r="2936" spans="2:14" ht="30" hidden="1" outlineLevel="1">
      <c r="B2936" s="1080">
        <v>43465</v>
      </c>
      <c r="C2936" s="1640" t="s">
        <v>10500</v>
      </c>
      <c r="D2936" s="1641">
        <v>718</v>
      </c>
      <c r="F2936" s="811">
        <v>43435</v>
      </c>
      <c r="G2936" s="814" t="s">
        <v>10393</v>
      </c>
      <c r="H2936" s="876">
        <v>12794</v>
      </c>
      <c r="I2936" s="814" t="s">
        <v>8392</v>
      </c>
    </row>
    <row r="2937" spans="2:14" ht="45" hidden="1" outlineLevel="1">
      <c r="B2937" s="1080"/>
      <c r="C2937" s="1640"/>
      <c r="D2937" s="1641"/>
      <c r="F2937" s="811">
        <v>43435</v>
      </c>
      <c r="G2937" s="814" t="s">
        <v>10394</v>
      </c>
      <c r="H2937" s="876">
        <v>32500</v>
      </c>
      <c r="I2937" s="814" t="s">
        <v>10296</v>
      </c>
    </row>
    <row r="2938" spans="2:14" ht="45" hidden="1" outlineLevel="1">
      <c r="B2938" s="285"/>
      <c r="C2938" s="223"/>
      <c r="D2938" s="175"/>
      <c r="F2938" s="811">
        <v>43438</v>
      </c>
      <c r="G2938" s="814" t="s">
        <v>10407</v>
      </c>
      <c r="H2938" s="876">
        <v>10000</v>
      </c>
      <c r="I2938" s="814" t="s">
        <v>3287</v>
      </c>
    </row>
    <row r="2939" spans="2:14" ht="45" hidden="1" outlineLevel="1">
      <c r="B2939" s="1668"/>
      <c r="C2939" s="671"/>
      <c r="D2939" s="672"/>
      <c r="F2939" s="811">
        <v>43453</v>
      </c>
      <c r="G2939" s="814" t="s">
        <v>10428</v>
      </c>
      <c r="H2939" s="876">
        <v>10000</v>
      </c>
      <c r="I2939" s="814" t="s">
        <v>3287</v>
      </c>
    </row>
    <row r="2940" spans="2:14" ht="45" hidden="1" outlineLevel="1">
      <c r="B2940" s="285"/>
      <c r="C2940" s="223"/>
      <c r="D2940" s="175"/>
      <c r="F2940" s="811">
        <v>43458</v>
      </c>
      <c r="G2940" s="814" t="s">
        <v>10446</v>
      </c>
      <c r="H2940" s="876">
        <v>10000</v>
      </c>
      <c r="I2940" s="814" t="s">
        <v>3287</v>
      </c>
    </row>
    <row r="2941" spans="2:14" ht="45" hidden="1" outlineLevel="1">
      <c r="B2941" s="285"/>
      <c r="C2941" s="223"/>
      <c r="D2941" s="175"/>
      <c r="F2941" s="811">
        <v>43458</v>
      </c>
      <c r="G2941" s="814" t="s">
        <v>10447</v>
      </c>
      <c r="H2941" s="876">
        <v>10000</v>
      </c>
      <c r="I2941" s="814" t="s">
        <v>3287</v>
      </c>
      <c r="L2941" s="2"/>
      <c r="N2941" s="2"/>
    </row>
    <row r="2942" spans="2:14" hidden="1" outlineLevel="1">
      <c r="B2942" s="285"/>
      <c r="C2942" s="223"/>
      <c r="D2942" s="175"/>
      <c r="F2942" s="811">
        <v>43458</v>
      </c>
      <c r="G2942" s="814" t="s">
        <v>10068</v>
      </c>
      <c r="H2942" s="876">
        <v>17386.25</v>
      </c>
      <c r="I2942" s="814" t="s">
        <v>8394</v>
      </c>
      <c r="L2942" s="2"/>
      <c r="N2942" s="2"/>
    </row>
    <row r="2943" spans="2:14" ht="30" hidden="1" outlineLevel="1">
      <c r="B2943" s="285"/>
      <c r="C2943" s="223"/>
      <c r="D2943" s="175"/>
      <c r="F2943" s="811">
        <v>43458</v>
      </c>
      <c r="G2943" s="814" t="s">
        <v>10451</v>
      </c>
      <c r="H2943" s="876">
        <v>2243</v>
      </c>
      <c r="I2943" s="814" t="s">
        <v>10365</v>
      </c>
      <c r="L2943" s="2"/>
      <c r="N2943" s="2"/>
    </row>
    <row r="2944" spans="2:14" ht="30" hidden="1" outlineLevel="1">
      <c r="B2944" s="269"/>
      <c r="C2944" s="47"/>
      <c r="D2944" s="48"/>
      <c r="F2944" s="811">
        <v>43458</v>
      </c>
      <c r="G2944" s="1097" t="s">
        <v>10454</v>
      </c>
      <c r="H2944" s="876">
        <v>503</v>
      </c>
      <c r="I2944" s="814" t="s">
        <v>8392</v>
      </c>
    </row>
    <row r="2945" spans="2:14" ht="45" hidden="1" outlineLevel="1">
      <c r="B2945" s="269"/>
      <c r="C2945" s="47"/>
      <c r="D2945" s="48"/>
      <c r="F2945" s="811">
        <v>43460</v>
      </c>
      <c r="G2945" s="1097" t="s">
        <v>10460</v>
      </c>
      <c r="H2945" s="876">
        <v>34153</v>
      </c>
      <c r="I2945" s="814" t="s">
        <v>8818</v>
      </c>
      <c r="L2945" s="2"/>
    </row>
    <row r="2946" spans="2:14" ht="45" hidden="1" outlineLevel="1">
      <c r="B2946" s="46"/>
      <c r="C2946" s="47"/>
      <c r="D2946" s="48"/>
      <c r="F2946" s="811">
        <v>43465</v>
      </c>
      <c r="G2946" s="814" t="s">
        <v>10476</v>
      </c>
      <c r="H2946" s="876">
        <v>5000</v>
      </c>
      <c r="I2946" s="814" t="s">
        <v>3287</v>
      </c>
      <c r="L2946" s="2"/>
    </row>
    <row r="2947" spans="2:14" ht="45" hidden="1" outlineLevel="1">
      <c r="B2947" s="46"/>
      <c r="C2947" s="47"/>
      <c r="D2947" s="48"/>
      <c r="F2947" s="811">
        <v>43465</v>
      </c>
      <c r="G2947" s="814" t="s">
        <v>10477</v>
      </c>
      <c r="H2947" s="876">
        <v>8000</v>
      </c>
      <c r="I2947" s="814" t="s">
        <v>3287</v>
      </c>
      <c r="L2947" s="2"/>
      <c r="N2947" s="2"/>
    </row>
    <row r="2948" spans="2:14" hidden="1" outlineLevel="1">
      <c r="B2948" s="46"/>
      <c r="C2948" s="47"/>
      <c r="D2948" s="48"/>
      <c r="F2948" s="811"/>
      <c r="G2948" s="812"/>
      <c r="H2948" s="893"/>
      <c r="I2948" s="812"/>
    </row>
    <row r="2949" spans="2:14" hidden="1" outlineLevel="1">
      <c r="B2949" s="50"/>
      <c r="C2949" s="50" t="s">
        <v>195</v>
      </c>
      <c r="D2949" s="571">
        <f>SUM(D2933:D2948)</f>
        <v>344579.66000000003</v>
      </c>
      <c r="E2949" s="18"/>
      <c r="F2949" s="319"/>
      <c r="G2949" s="319" t="s">
        <v>195</v>
      </c>
      <c r="H2949" s="279">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480" t="s">
        <v>10483</v>
      </c>
      <c r="C2952" s="2480"/>
      <c r="D2952" s="2480"/>
      <c r="E2952" s="2480"/>
      <c r="F2952" s="2480"/>
      <c r="G2952" s="2480"/>
      <c r="H2952" s="2480"/>
      <c r="I2952" s="18"/>
    </row>
    <row r="2953" spans="2:14" hidden="1" outlineLevel="1">
      <c r="B2953" s="18"/>
      <c r="C2953" s="18"/>
      <c r="D2953" s="18"/>
      <c r="E2953" s="18"/>
      <c r="F2953" s="18"/>
      <c r="G2953" s="18"/>
      <c r="H2953" s="18"/>
      <c r="I2953" s="18"/>
    </row>
    <row r="2954" spans="2:14" hidden="1" outlineLevel="1">
      <c r="B2954" s="152" t="s">
        <v>115</v>
      </c>
      <c r="C2954" s="152" t="s">
        <v>1330</v>
      </c>
      <c r="D2954" s="355" t="s">
        <v>4</v>
      </c>
      <c r="F2954" s="354" t="s">
        <v>115</v>
      </c>
      <c r="G2954" s="354" t="s">
        <v>1331</v>
      </c>
      <c r="H2954" s="355" t="s">
        <v>4</v>
      </c>
    </row>
    <row r="2955" spans="2:14" ht="30" hidden="1" outlineLevel="1">
      <c r="B2955" s="1825">
        <v>43466</v>
      </c>
      <c r="C2955" s="1826" t="s">
        <v>1039</v>
      </c>
      <c r="D2955" s="1905">
        <v>171147.85</v>
      </c>
      <c r="F2955" s="811">
        <v>43466</v>
      </c>
      <c r="G2955" s="814" t="s">
        <v>10484</v>
      </c>
      <c r="H2955" s="876">
        <v>30000</v>
      </c>
      <c r="I2955" s="814" t="s">
        <v>3311</v>
      </c>
    </row>
    <row r="2956" spans="2:14" ht="30" hidden="1" outlineLevel="1">
      <c r="B2956" s="285">
        <v>43467</v>
      </c>
      <c r="C2956" s="223" t="s">
        <v>10499</v>
      </c>
      <c r="D2956" s="175">
        <v>52547</v>
      </c>
      <c r="E2956" s="205"/>
      <c r="F2956" s="811">
        <v>43466</v>
      </c>
      <c r="G2956" s="814" t="s">
        <v>10485</v>
      </c>
      <c r="H2956" s="876">
        <v>2500</v>
      </c>
      <c r="I2956" s="814" t="s">
        <v>8684</v>
      </c>
    </row>
    <row r="2957" spans="2:14" ht="30" hidden="1" outlineLevel="1">
      <c r="B2957" s="269">
        <v>43467</v>
      </c>
      <c r="C2957" s="671" t="s">
        <v>10498</v>
      </c>
      <c r="D2957" s="672">
        <v>52547</v>
      </c>
      <c r="F2957" s="811">
        <v>43466</v>
      </c>
      <c r="G2957" s="814" t="s">
        <v>10486</v>
      </c>
      <c r="H2957" s="876">
        <v>8802</v>
      </c>
      <c r="I2957" s="814" t="s">
        <v>8392</v>
      </c>
    </row>
    <row r="2958" spans="2:14" ht="60" hidden="1" outlineLevel="1">
      <c r="B2958" s="285">
        <v>43490</v>
      </c>
      <c r="C2958" s="223" t="s">
        <v>10563</v>
      </c>
      <c r="D2958" s="175">
        <v>150284</v>
      </c>
      <c r="F2958" s="811">
        <v>43466</v>
      </c>
      <c r="G2958" s="814" t="s">
        <v>10487</v>
      </c>
      <c r="H2958" s="876">
        <v>32406</v>
      </c>
      <c r="I2958" s="814" t="s">
        <v>10296</v>
      </c>
    </row>
    <row r="2959" spans="2:14" ht="30" hidden="1" outlineLevel="1">
      <c r="B2959" s="285"/>
      <c r="C2959" s="223"/>
      <c r="D2959" s="175"/>
      <c r="F2959" s="811">
        <v>43468</v>
      </c>
      <c r="G2959" s="814" t="s">
        <v>10501</v>
      </c>
      <c r="H2959" s="876">
        <v>50000</v>
      </c>
      <c r="I2959" s="814" t="s">
        <v>10503</v>
      </c>
    </row>
    <row r="2960" spans="2:14" ht="30" hidden="1" outlineLevel="1">
      <c r="B2960" s="285"/>
      <c r="C2960" s="223"/>
      <c r="D2960" s="175"/>
      <c r="F2960" s="811">
        <v>43468</v>
      </c>
      <c r="G2960" s="814" t="s">
        <v>10502</v>
      </c>
      <c r="H2960" s="876">
        <v>50000</v>
      </c>
      <c r="I2960" s="814" t="s">
        <v>10503</v>
      </c>
    </row>
    <row r="2961" spans="2:14" ht="45" hidden="1" outlineLevel="1">
      <c r="B2961" s="285"/>
      <c r="C2961" s="223"/>
      <c r="D2961" s="175"/>
      <c r="F2961" s="811">
        <v>43473</v>
      </c>
      <c r="G2961" s="814" t="s">
        <v>10513</v>
      </c>
      <c r="H2961" s="876">
        <v>2000</v>
      </c>
      <c r="I2961" s="814" t="s">
        <v>3287</v>
      </c>
    </row>
    <row r="2962" spans="2:14" ht="45" hidden="1" outlineLevel="1">
      <c r="B2962" s="269"/>
      <c r="C2962" s="47"/>
      <c r="D2962" s="48"/>
      <c r="F2962" s="811">
        <v>43475</v>
      </c>
      <c r="G2962" s="814" t="s">
        <v>10516</v>
      </c>
      <c r="H2962" s="876">
        <v>2000</v>
      </c>
      <c r="I2962" s="814" t="s">
        <v>3287</v>
      </c>
    </row>
    <row r="2963" spans="2:14" ht="45" hidden="1" outlineLevel="1">
      <c r="B2963" s="285"/>
      <c r="C2963" s="223"/>
      <c r="D2963" s="175"/>
      <c r="F2963" s="811">
        <v>43479</v>
      </c>
      <c r="G2963" s="814" t="s">
        <v>10519</v>
      </c>
      <c r="H2963" s="876">
        <v>5000</v>
      </c>
      <c r="I2963" s="814" t="s">
        <v>3287</v>
      </c>
      <c r="L2963" s="2"/>
      <c r="N2963" s="2"/>
    </row>
    <row r="2964" spans="2:14" ht="45" hidden="1" outlineLevel="1">
      <c r="B2964" s="285"/>
      <c r="C2964" s="223"/>
      <c r="D2964" s="175"/>
      <c r="E2964" s="2"/>
      <c r="F2964" s="811">
        <v>43486</v>
      </c>
      <c r="G2964" s="814" t="s">
        <v>10551</v>
      </c>
      <c r="H2964" s="876">
        <v>1000</v>
      </c>
      <c r="I2964" s="814" t="s">
        <v>10529</v>
      </c>
      <c r="L2964" s="2"/>
      <c r="N2964" s="2"/>
    </row>
    <row r="2965" spans="2:14" ht="45" hidden="1" outlineLevel="1">
      <c r="B2965" s="285"/>
      <c r="C2965" s="223"/>
      <c r="D2965" s="175"/>
      <c r="F2965" s="811">
        <v>43486</v>
      </c>
      <c r="G2965" s="814" t="s">
        <v>10552</v>
      </c>
      <c r="H2965" s="876">
        <v>5000</v>
      </c>
      <c r="I2965" s="814" t="s">
        <v>3287</v>
      </c>
      <c r="L2965" s="2"/>
      <c r="N2965" s="2"/>
    </row>
    <row r="2966" spans="2:14" hidden="1" outlineLevel="1">
      <c r="B2966" s="269"/>
      <c r="C2966" s="47"/>
      <c r="D2966" s="48"/>
      <c r="F2966" s="811">
        <v>43490</v>
      </c>
      <c r="G2966" s="1097" t="s">
        <v>10102</v>
      </c>
      <c r="H2966" s="876">
        <v>45872.2</v>
      </c>
      <c r="I2966" s="814" t="s">
        <v>8394</v>
      </c>
    </row>
    <row r="2967" spans="2:14" ht="30" hidden="1" outlineLevel="1">
      <c r="B2967" s="269"/>
      <c r="C2967" s="47"/>
      <c r="D2967" s="48"/>
      <c r="F2967" s="811">
        <v>43490</v>
      </c>
      <c r="G2967" s="1097" t="s">
        <v>10558</v>
      </c>
      <c r="H2967" s="876">
        <v>1297</v>
      </c>
      <c r="I2967" s="814" t="s">
        <v>10559</v>
      </c>
      <c r="L2967" s="2"/>
    </row>
    <row r="2968" spans="2:14" ht="45" hidden="1" outlineLevel="1">
      <c r="B2968" s="46"/>
      <c r="C2968" s="47"/>
      <c r="D2968" s="48"/>
      <c r="F2968" s="811">
        <v>43493</v>
      </c>
      <c r="G2968" s="814" t="s">
        <v>10562</v>
      </c>
      <c r="H2968" s="876">
        <v>349</v>
      </c>
      <c r="I2968" s="814" t="s">
        <v>8818</v>
      </c>
      <c r="L2968" s="2"/>
    </row>
    <row r="2969" spans="2:14" ht="45" hidden="1" outlineLevel="1">
      <c r="B2969" s="46"/>
      <c r="C2969" s="47"/>
      <c r="D2969" s="48"/>
      <c r="F2969" s="811">
        <v>43493</v>
      </c>
      <c r="G2969" s="814" t="s">
        <v>10564</v>
      </c>
      <c r="H2969" s="876">
        <v>5000</v>
      </c>
      <c r="I2969" s="814" t="s">
        <v>3287</v>
      </c>
      <c r="L2969" s="2"/>
      <c r="N2969" s="2"/>
    </row>
    <row r="2970" spans="2:14" ht="45" hidden="1" outlineLevel="1">
      <c r="B2970" s="1909"/>
      <c r="C2970" s="570"/>
      <c r="D2970" s="48"/>
      <c r="F2970" s="811">
        <v>43496</v>
      </c>
      <c r="G2970" s="814" t="s">
        <v>10593</v>
      </c>
      <c r="H2970" s="876">
        <v>32500</v>
      </c>
      <c r="I2970" s="814" t="s">
        <v>10296</v>
      </c>
      <c r="N2970" s="2"/>
    </row>
    <row r="2971" spans="2:14" ht="45" hidden="1" outlineLevel="1">
      <c r="B2971" s="677"/>
      <c r="C2971" s="1041"/>
      <c r="D2971" s="1542"/>
      <c r="F2971" s="811">
        <v>43496</v>
      </c>
      <c r="G2971" s="814" t="s">
        <v>10595</v>
      </c>
      <c r="H2971" s="876">
        <v>2500</v>
      </c>
      <c r="I2971" s="814" t="s">
        <v>8684</v>
      </c>
      <c r="N2971" s="2"/>
    </row>
    <row r="2972" spans="2:14" ht="45" hidden="1" outlineLevel="1">
      <c r="B2972" s="677"/>
      <c r="C2972" s="677"/>
      <c r="D2972" s="1542"/>
      <c r="F2972" s="811">
        <v>43496</v>
      </c>
      <c r="G2972" s="814" t="s">
        <v>10592</v>
      </c>
      <c r="H2972" s="876">
        <v>30000</v>
      </c>
      <c r="I2972" s="814" t="s">
        <v>3311</v>
      </c>
      <c r="N2972" s="2"/>
    </row>
    <row r="2973" spans="2:14" ht="45" hidden="1" outlineLevel="1">
      <c r="B2973" s="426"/>
      <c r="C2973" s="278"/>
      <c r="D2973" s="48"/>
      <c r="F2973" s="811">
        <v>43496</v>
      </c>
      <c r="G2973" s="814" t="s">
        <v>10594</v>
      </c>
      <c r="H2973" s="876">
        <v>7315</v>
      </c>
      <c r="I2973" s="814" t="s">
        <v>8392</v>
      </c>
      <c r="N2973" s="2"/>
    </row>
    <row r="2974" spans="2:14" hidden="1" outlineLevel="1">
      <c r="B2974" s="46"/>
      <c r="C2974" s="47"/>
      <c r="D2974" s="48"/>
      <c r="F2974" s="811"/>
      <c r="G2974" s="814"/>
      <c r="H2974" s="876"/>
      <c r="I2974" s="814"/>
      <c r="N2974" s="2"/>
    </row>
    <row r="2975" spans="2:14" hidden="1" outlineLevel="1">
      <c r="B2975" s="46"/>
      <c r="C2975" s="47"/>
      <c r="D2975" s="48"/>
      <c r="F2975" s="811"/>
      <c r="G2975" s="812"/>
      <c r="H2975" s="893"/>
      <c r="I2975" s="812"/>
    </row>
    <row r="2976" spans="2:14" hidden="1" outlineLevel="1">
      <c r="B2976" s="50"/>
      <c r="C2976" s="50" t="s">
        <v>195</v>
      </c>
      <c r="D2976" s="571">
        <f>SUM(D2955:D2975)</f>
        <v>426525.85</v>
      </c>
      <c r="E2976" s="18"/>
      <c r="F2976" s="319"/>
      <c r="G2976" s="319" t="s">
        <v>195</v>
      </c>
      <c r="H2976" s="279">
        <f>SUM(H2955:H2975)</f>
        <v>313541.2</v>
      </c>
    </row>
    <row r="2977" spans="2:9" hidden="1" outlineLevel="1">
      <c r="B2977" s="50"/>
      <c r="C2977" s="50" t="s">
        <v>1328</v>
      </c>
      <c r="D2977" s="48">
        <f>D2976-H2976</f>
        <v>112984.64999999997</v>
      </c>
      <c r="E2977" s="13"/>
      <c r="F2977" s="13"/>
      <c r="H2977" s="13"/>
    </row>
    <row r="2978" spans="2:9" collapsed="1"/>
    <row r="2979" spans="2:9" ht="15.75">
      <c r="B2979" s="2480" t="s">
        <v>10581</v>
      </c>
      <c r="C2979" s="2480"/>
      <c r="D2979" s="2480"/>
      <c r="E2979" s="2480"/>
      <c r="F2979" s="2480"/>
      <c r="G2979" s="2480"/>
      <c r="H2979" s="2480"/>
      <c r="I2979" s="18"/>
    </row>
    <row r="2980" spans="2:9" hidden="1" outlineLevel="1">
      <c r="B2980" s="18"/>
      <c r="C2980" s="18"/>
      <c r="D2980" s="18"/>
      <c r="E2980" s="18"/>
      <c r="F2980" s="18"/>
      <c r="G2980" s="18"/>
      <c r="H2980" s="18"/>
      <c r="I2980" s="18"/>
    </row>
    <row r="2981" spans="2:9" hidden="1" outlineLevel="1">
      <c r="B2981" s="152" t="s">
        <v>115</v>
      </c>
      <c r="C2981" s="152" t="s">
        <v>1330</v>
      </c>
      <c r="D2981" s="355" t="s">
        <v>4</v>
      </c>
      <c r="F2981" s="354" t="s">
        <v>115</v>
      </c>
      <c r="G2981" s="354" t="s">
        <v>1331</v>
      </c>
      <c r="H2981" s="355" t="s">
        <v>4</v>
      </c>
    </row>
    <row r="2982" spans="2:9" ht="45" hidden="1" outlineLevel="1">
      <c r="B2982" s="1825">
        <v>43497</v>
      </c>
      <c r="C2982" s="1826" t="s">
        <v>1039</v>
      </c>
      <c r="D2982" s="1905">
        <v>112984.65</v>
      </c>
      <c r="F2982" s="811">
        <v>43500</v>
      </c>
      <c r="G2982" s="814" t="s">
        <v>10617</v>
      </c>
      <c r="H2982" s="876">
        <v>5000</v>
      </c>
      <c r="I2982" s="814" t="s">
        <v>10065</v>
      </c>
    </row>
    <row r="2983" spans="2:9" ht="45" hidden="1" outlineLevel="1">
      <c r="B2983" s="285">
        <v>43512</v>
      </c>
      <c r="C2983" s="671" t="s">
        <v>10632</v>
      </c>
      <c r="D2983" s="672">
        <v>1090</v>
      </c>
      <c r="E2983" s="205"/>
      <c r="F2983" s="811">
        <v>43500</v>
      </c>
      <c r="G2983" s="814" t="s">
        <v>10618</v>
      </c>
      <c r="H2983" s="876">
        <v>5000</v>
      </c>
      <c r="I2983" s="814" t="s">
        <v>10065</v>
      </c>
    </row>
    <row r="2984" spans="2:9" ht="45" hidden="1" outlineLevel="1">
      <c r="B2984" s="285"/>
      <c r="C2984" s="671"/>
      <c r="D2984" s="672"/>
      <c r="F2984" s="811">
        <v>43507</v>
      </c>
      <c r="G2984" s="814" t="s">
        <v>10619</v>
      </c>
      <c r="H2984" s="876">
        <v>5000</v>
      </c>
      <c r="I2984" s="814" t="s">
        <v>10065</v>
      </c>
    </row>
    <row r="2985" spans="2:9" ht="45" hidden="1" outlineLevel="1">
      <c r="B2985" s="1760"/>
      <c r="C2985" s="1873"/>
      <c r="D2985" s="1761"/>
      <c r="F2985" s="811">
        <v>43507</v>
      </c>
      <c r="G2985" s="814" t="s">
        <v>10633</v>
      </c>
      <c r="H2985" s="876">
        <v>3000</v>
      </c>
      <c r="I2985" s="814" t="s">
        <v>10065</v>
      </c>
    </row>
    <row r="2986" spans="2:9" ht="30" hidden="1" outlineLevel="1">
      <c r="B2986" s="285"/>
      <c r="C2986" s="223"/>
      <c r="D2986" s="175"/>
      <c r="F2986" s="811">
        <v>43512</v>
      </c>
      <c r="G2986" s="814" t="s">
        <v>10631</v>
      </c>
      <c r="H2986" s="876">
        <v>5000</v>
      </c>
      <c r="I2986" s="814" t="s">
        <v>10065</v>
      </c>
    </row>
    <row r="2987" spans="2:9" ht="45" hidden="1" outlineLevel="1">
      <c r="B2987" s="285"/>
      <c r="C2987" s="223"/>
      <c r="D2987" s="175"/>
      <c r="F2987" s="811">
        <v>43514</v>
      </c>
      <c r="G2987" s="814" t="s">
        <v>10641</v>
      </c>
      <c r="H2987" s="876">
        <v>5000</v>
      </c>
      <c r="I2987" s="814" t="s">
        <v>10065</v>
      </c>
    </row>
    <row r="2988" spans="2:9" hidden="1" outlineLevel="1">
      <c r="B2988" s="46"/>
      <c r="C2988" s="47"/>
      <c r="D2988" s="48"/>
      <c r="F2988" s="811"/>
      <c r="G2988" s="812"/>
      <c r="H2988" s="893"/>
      <c r="I2988" s="812"/>
    </row>
    <row r="2989" spans="2:9" hidden="1" outlineLevel="1">
      <c r="B2989" s="50"/>
      <c r="C2989" s="50" t="s">
        <v>195</v>
      </c>
      <c r="D2989" s="571">
        <f>SUM(D2982:D2988)</f>
        <v>114074.65</v>
      </c>
      <c r="E2989" s="18"/>
      <c r="F2989" s="319"/>
      <c r="G2989" s="319" t="s">
        <v>195</v>
      </c>
      <c r="H2989" s="279">
        <f>SUM(H2982:H2988)</f>
        <v>28000</v>
      </c>
    </row>
    <row r="2990" spans="2:9" hidden="1" outlineLevel="1">
      <c r="B2990" s="50"/>
      <c r="C2990" s="50" t="s">
        <v>1328</v>
      </c>
      <c r="D2990" s="48">
        <f>D2989-H2989</f>
        <v>86074.65</v>
      </c>
      <c r="E2990" s="13"/>
      <c r="F2990" s="13"/>
      <c r="H2990" s="13"/>
    </row>
    <row r="2991" spans="2:9" collapsed="1"/>
    <row r="2992" spans="2:9" ht="15.75">
      <c r="B2992" s="2480" t="s">
        <v>10679</v>
      </c>
      <c r="C2992" s="2480"/>
      <c r="D2992" s="2480"/>
      <c r="E2992" s="2480"/>
      <c r="F2992" s="2480"/>
      <c r="G2992" s="2480"/>
      <c r="H2992" s="2480"/>
      <c r="I2992" s="18"/>
    </row>
    <row r="2993" spans="2:14" hidden="1" outlineLevel="1">
      <c r="B2993" s="18"/>
      <c r="C2993" s="18"/>
      <c r="D2993" s="18"/>
      <c r="E2993" s="18"/>
      <c r="F2993" s="18"/>
      <c r="G2993" s="18"/>
      <c r="H2993" s="18"/>
      <c r="I2993" s="18"/>
    </row>
    <row r="2994" spans="2:14" hidden="1" outlineLevel="1">
      <c r="B2994" s="152" t="s">
        <v>115</v>
      </c>
      <c r="C2994" s="152" t="s">
        <v>1330</v>
      </c>
      <c r="D2994" s="355" t="s">
        <v>4</v>
      </c>
      <c r="F2994" s="354" t="s">
        <v>115</v>
      </c>
      <c r="G2994" s="354" t="s">
        <v>1331</v>
      </c>
      <c r="H2994" s="355" t="s">
        <v>4</v>
      </c>
    </row>
    <row r="2995" spans="2:14" ht="45" hidden="1" outlineLevel="1">
      <c r="B2995" s="1825">
        <v>43525</v>
      </c>
      <c r="C2995" s="1826" t="s">
        <v>1039</v>
      </c>
      <c r="D2995" s="1905">
        <f>D2990</f>
        <v>86074.65</v>
      </c>
      <c r="F2995" s="811">
        <v>43525</v>
      </c>
      <c r="G2995" s="814" t="s">
        <v>10673</v>
      </c>
      <c r="H2995" s="876">
        <v>2500</v>
      </c>
      <c r="I2995" s="814" t="s">
        <v>388</v>
      </c>
    </row>
    <row r="2996" spans="2:14" ht="60" hidden="1" outlineLevel="1">
      <c r="B2996" s="581">
        <v>43525</v>
      </c>
      <c r="C2996" s="1763" t="s">
        <v>10674</v>
      </c>
      <c r="D2996" s="1764">
        <v>150000</v>
      </c>
      <c r="E2996" s="205"/>
      <c r="F2996" s="811">
        <v>43525</v>
      </c>
      <c r="G2996" s="814" t="s">
        <v>10671</v>
      </c>
      <c r="H2996" s="876">
        <v>30000</v>
      </c>
      <c r="I2996" s="814" t="s">
        <v>257</v>
      </c>
    </row>
    <row r="2997" spans="2:14" ht="60" hidden="1" outlineLevel="1">
      <c r="B2997" s="581">
        <v>43554</v>
      </c>
      <c r="C2997" s="671" t="s">
        <v>10769</v>
      </c>
      <c r="D2997" s="1764">
        <v>150000</v>
      </c>
      <c r="F2997" s="811">
        <v>43525</v>
      </c>
      <c r="G2997" s="814" t="s">
        <v>10672</v>
      </c>
      <c r="H2997" s="876">
        <v>32500</v>
      </c>
      <c r="I2997" s="814" t="s">
        <v>10656</v>
      </c>
    </row>
    <row r="2998" spans="2:14" ht="45" hidden="1" outlineLevel="1">
      <c r="B2998" s="581">
        <v>43554</v>
      </c>
      <c r="C2998" s="671" t="s">
        <v>10802</v>
      </c>
      <c r="D2998" s="1764">
        <v>842</v>
      </c>
      <c r="F2998" s="811">
        <v>43525</v>
      </c>
      <c r="G2998" s="814" t="s">
        <v>10667</v>
      </c>
      <c r="H2998" s="876">
        <v>5630</v>
      </c>
      <c r="I2998" s="814" t="s">
        <v>8392</v>
      </c>
    </row>
    <row r="2999" spans="2:14" ht="45" hidden="1" outlineLevel="1">
      <c r="B2999" s="285"/>
      <c r="C2999" s="223"/>
      <c r="D2999" s="175"/>
      <c r="F2999" s="811">
        <v>43525</v>
      </c>
      <c r="G2999" s="1097" t="s">
        <v>10668</v>
      </c>
      <c r="H2999" s="876">
        <v>1297</v>
      </c>
      <c r="I2999" s="814" t="s">
        <v>10657</v>
      </c>
    </row>
    <row r="3000" spans="2:14" ht="45" hidden="1" outlineLevel="1">
      <c r="B3000" s="285"/>
      <c r="C3000" s="223"/>
      <c r="D3000" s="175"/>
      <c r="F3000" s="811">
        <v>43525</v>
      </c>
      <c r="G3000" s="1097" t="s">
        <v>10669</v>
      </c>
      <c r="H3000" s="876">
        <v>3446</v>
      </c>
      <c r="I3000" s="814" t="s">
        <v>8766</v>
      </c>
    </row>
    <row r="3001" spans="2:14" ht="45" hidden="1" outlineLevel="1">
      <c r="B3001" s="285"/>
      <c r="C3001" s="223"/>
      <c r="D3001" s="175"/>
      <c r="F3001" s="811">
        <v>43525</v>
      </c>
      <c r="G3001" s="1097" t="s">
        <v>10670</v>
      </c>
      <c r="H3001" s="876">
        <v>700</v>
      </c>
      <c r="I3001" s="814" t="s">
        <v>10657</v>
      </c>
    </row>
    <row r="3002" spans="2:14" hidden="1" outlineLevel="1">
      <c r="B3002" s="269"/>
      <c r="C3002" s="47"/>
      <c r="D3002" s="48"/>
      <c r="F3002" s="811">
        <v>43525</v>
      </c>
      <c r="G3002" s="1097" t="s">
        <v>10102</v>
      </c>
      <c r="H3002" s="876">
        <v>21585</v>
      </c>
      <c r="I3002" s="814" t="s">
        <v>8394</v>
      </c>
    </row>
    <row r="3003" spans="2:14" ht="45" hidden="1" outlineLevel="1">
      <c r="B3003" s="269"/>
      <c r="C3003" s="223"/>
      <c r="D3003" s="175"/>
      <c r="F3003" s="811">
        <v>43527</v>
      </c>
      <c r="G3003" s="814" t="s">
        <v>10704</v>
      </c>
      <c r="H3003" s="876">
        <v>3000</v>
      </c>
      <c r="I3003" s="814" t="s">
        <v>3287</v>
      </c>
      <c r="L3003" s="2"/>
      <c r="N3003" s="2"/>
    </row>
    <row r="3004" spans="2:14" ht="45" hidden="1" outlineLevel="1">
      <c r="B3004" s="46"/>
      <c r="C3004" s="223"/>
      <c r="D3004" s="175"/>
      <c r="E3004" s="2"/>
      <c r="F3004" s="811">
        <v>43532</v>
      </c>
      <c r="G3004" s="814" t="s">
        <v>10705</v>
      </c>
      <c r="H3004" s="876">
        <v>2000</v>
      </c>
      <c r="I3004" s="814" t="s">
        <v>3287</v>
      </c>
      <c r="L3004" s="2"/>
      <c r="N3004" s="2"/>
    </row>
    <row r="3005" spans="2:14" ht="45" hidden="1" outlineLevel="1">
      <c r="B3005" s="46"/>
      <c r="C3005" s="223"/>
      <c r="D3005" s="175"/>
      <c r="F3005" s="811">
        <v>43535</v>
      </c>
      <c r="G3005" s="814" t="s">
        <v>10707</v>
      </c>
      <c r="H3005" s="876">
        <v>50000</v>
      </c>
      <c r="I3005" s="814" t="s">
        <v>10706</v>
      </c>
      <c r="L3005" s="2"/>
      <c r="N3005" s="2"/>
    </row>
    <row r="3006" spans="2:14" ht="45" hidden="1" outlineLevel="1">
      <c r="B3006" s="269"/>
      <c r="C3006" s="47"/>
      <c r="D3006" s="48"/>
      <c r="F3006" s="811">
        <v>43535</v>
      </c>
      <c r="G3006" s="814" t="s">
        <v>10710</v>
      </c>
      <c r="H3006" s="876">
        <v>10000</v>
      </c>
      <c r="I3006" s="814" t="s">
        <v>3287</v>
      </c>
    </row>
    <row r="3007" spans="2:14" ht="45" hidden="1" outlineLevel="1">
      <c r="B3007" s="269"/>
      <c r="C3007" s="47"/>
      <c r="D3007" s="48"/>
      <c r="F3007" s="811">
        <v>43535</v>
      </c>
      <c r="G3007" s="814" t="s">
        <v>10714</v>
      </c>
      <c r="H3007" s="876">
        <v>5000</v>
      </c>
      <c r="I3007" s="814" t="s">
        <v>10715</v>
      </c>
      <c r="L3007" s="2"/>
    </row>
    <row r="3008" spans="2:14" ht="30" hidden="1" outlineLevel="1">
      <c r="B3008" s="46"/>
      <c r="C3008" s="47"/>
      <c r="D3008" s="48"/>
      <c r="F3008" s="811">
        <v>43540</v>
      </c>
      <c r="G3008" s="1097" t="s">
        <v>10727</v>
      </c>
      <c r="H3008" s="876">
        <v>1296</v>
      </c>
      <c r="I3008" s="814" t="s">
        <v>10657</v>
      </c>
      <c r="L3008" s="2"/>
    </row>
    <row r="3009" spans="2:14" ht="45" hidden="1" outlineLevel="1">
      <c r="B3009" s="46"/>
      <c r="C3009" s="47"/>
      <c r="D3009" s="48"/>
      <c r="F3009" s="811">
        <v>43540</v>
      </c>
      <c r="G3009" s="814" t="s">
        <v>10731</v>
      </c>
      <c r="H3009" s="876">
        <v>3000</v>
      </c>
      <c r="I3009" s="814" t="s">
        <v>3287</v>
      </c>
      <c r="L3009" s="2"/>
      <c r="N3009" s="2"/>
    </row>
    <row r="3010" spans="2:14" ht="45" hidden="1" outlineLevel="1">
      <c r="B3010" s="1909"/>
      <c r="C3010" s="570"/>
      <c r="D3010" s="48"/>
      <c r="F3010" s="811">
        <v>43544</v>
      </c>
      <c r="G3010" s="814" t="s">
        <v>10732</v>
      </c>
      <c r="H3010" s="876">
        <v>10000</v>
      </c>
      <c r="I3010" s="814" t="s">
        <v>3287</v>
      </c>
      <c r="N3010" s="2"/>
    </row>
    <row r="3011" spans="2:14" ht="45" hidden="1" outlineLevel="1">
      <c r="B3011" s="677"/>
      <c r="C3011" s="1041"/>
      <c r="D3011" s="1542"/>
      <c r="F3011" s="811">
        <v>43544</v>
      </c>
      <c r="G3011" s="814" t="s">
        <v>10733</v>
      </c>
      <c r="H3011" s="876">
        <v>4000</v>
      </c>
      <c r="I3011" s="814" t="s">
        <v>3287</v>
      </c>
      <c r="N3011" s="2"/>
    </row>
    <row r="3012" spans="2:14" ht="30" hidden="1" outlineLevel="1">
      <c r="B3012" s="1932"/>
      <c r="C3012" s="1932"/>
      <c r="D3012" s="1933"/>
      <c r="F3012" s="811">
        <v>43545</v>
      </c>
      <c r="G3012" s="814" t="s">
        <v>10737</v>
      </c>
      <c r="H3012" s="876">
        <v>300</v>
      </c>
      <c r="I3012" s="814" t="s">
        <v>10657</v>
      </c>
      <c r="N3012" s="2"/>
    </row>
    <row r="3013" spans="2:14" ht="45" hidden="1" outlineLevel="1">
      <c r="B3013" s="677"/>
      <c r="C3013" s="677"/>
      <c r="D3013" s="349"/>
      <c r="F3013" s="811">
        <v>43546</v>
      </c>
      <c r="G3013" s="814" t="s">
        <v>10754</v>
      </c>
      <c r="H3013" s="876">
        <v>3000</v>
      </c>
      <c r="I3013" s="814" t="s">
        <v>3287</v>
      </c>
      <c r="N3013" s="2"/>
    </row>
    <row r="3014" spans="2:14" hidden="1" outlineLevel="1">
      <c r="B3014" s="677"/>
      <c r="C3014" s="677"/>
      <c r="D3014" s="349"/>
      <c r="F3014" s="811">
        <v>43549</v>
      </c>
      <c r="G3014" s="814" t="s">
        <v>10068</v>
      </c>
      <c r="H3014" s="876">
        <v>15904.74</v>
      </c>
      <c r="I3014" s="814" t="s">
        <v>8394</v>
      </c>
      <c r="N3014" s="2"/>
    </row>
    <row r="3015" spans="2:14" ht="45" hidden="1" outlineLevel="1">
      <c r="B3015" s="677"/>
      <c r="C3015" s="677"/>
      <c r="D3015" s="349"/>
      <c r="F3015" s="811">
        <v>43550</v>
      </c>
      <c r="G3015" s="814" t="s">
        <v>10759</v>
      </c>
      <c r="H3015" s="876">
        <v>6303</v>
      </c>
      <c r="I3015" s="814" t="s">
        <v>8766</v>
      </c>
      <c r="N3015" s="2"/>
    </row>
    <row r="3016" spans="2:14" ht="45" hidden="1" outlineLevel="1">
      <c r="B3016" s="677"/>
      <c r="C3016" s="677"/>
      <c r="D3016" s="349"/>
      <c r="F3016" s="811">
        <v>43550</v>
      </c>
      <c r="G3016" s="814" t="s">
        <v>10758</v>
      </c>
      <c r="H3016" s="876">
        <v>2000</v>
      </c>
      <c r="I3016" s="814" t="s">
        <v>3287</v>
      </c>
      <c r="N3016" s="2"/>
    </row>
    <row r="3017" spans="2:14" ht="45" hidden="1" outlineLevel="1">
      <c r="B3017" s="677"/>
      <c r="C3017" s="677"/>
      <c r="D3017" s="349"/>
      <c r="F3017" s="811">
        <v>43552</v>
      </c>
      <c r="G3017" s="814" t="s">
        <v>10757</v>
      </c>
      <c r="H3017" s="876">
        <v>5000</v>
      </c>
      <c r="I3017" s="814" t="s">
        <v>3287</v>
      </c>
      <c r="N3017" s="2"/>
    </row>
    <row r="3018" spans="2:14" ht="30" hidden="1" outlineLevel="1">
      <c r="B3018" s="677"/>
      <c r="C3018" s="677"/>
      <c r="D3018" s="349"/>
      <c r="F3018" s="811">
        <v>43554</v>
      </c>
      <c r="G3018" s="814" t="s">
        <v>10781</v>
      </c>
      <c r="H3018" s="876">
        <v>19665</v>
      </c>
      <c r="I3018" s="814" t="s">
        <v>10771</v>
      </c>
      <c r="N3018" s="2"/>
    </row>
    <row r="3019" spans="2:14" ht="45" hidden="1" outlineLevel="1">
      <c r="B3019" s="677"/>
      <c r="C3019" s="677"/>
      <c r="D3019" s="349"/>
      <c r="F3019" s="832">
        <v>43554</v>
      </c>
      <c r="G3019" s="938" t="s">
        <v>10780</v>
      </c>
      <c r="H3019" s="867">
        <v>2500</v>
      </c>
      <c r="I3019" s="938" t="s">
        <v>388</v>
      </c>
      <c r="N3019" s="2"/>
    </row>
    <row r="3020" spans="2:14" ht="45" hidden="1" outlineLevel="1">
      <c r="B3020" s="677"/>
      <c r="C3020" s="677"/>
      <c r="D3020" s="349"/>
      <c r="F3020" s="832">
        <v>43554</v>
      </c>
      <c r="G3020" s="938" t="s">
        <v>10779</v>
      </c>
      <c r="H3020" s="867">
        <v>30000</v>
      </c>
      <c r="I3020" s="938" t="s">
        <v>257</v>
      </c>
      <c r="N3020" s="2"/>
    </row>
    <row r="3021" spans="2:14" ht="45" hidden="1" outlineLevel="1">
      <c r="B3021" s="677"/>
      <c r="C3021" s="677"/>
      <c r="D3021" s="349"/>
      <c r="F3021" s="811">
        <v>43554</v>
      </c>
      <c r="G3021" s="814" t="s">
        <v>10778</v>
      </c>
      <c r="H3021" s="876">
        <v>465</v>
      </c>
      <c r="I3021" s="814" t="s">
        <v>10770</v>
      </c>
      <c r="N3021" s="2"/>
    </row>
    <row r="3022" spans="2:14" ht="45" hidden="1" outlineLevel="1">
      <c r="B3022" s="677"/>
      <c r="C3022" s="677"/>
      <c r="D3022" s="349"/>
      <c r="F3022" s="811">
        <v>43554</v>
      </c>
      <c r="G3022" s="814" t="s">
        <v>10777</v>
      </c>
      <c r="H3022" s="876">
        <v>32500</v>
      </c>
      <c r="I3022" s="814" t="s">
        <v>10656</v>
      </c>
      <c r="N3022" s="2"/>
    </row>
    <row r="3023" spans="2:14" ht="45" hidden="1" outlineLevel="1">
      <c r="B3023" s="1076"/>
      <c r="C3023" s="1001"/>
      <c r="D3023" s="349"/>
      <c r="F3023" s="811">
        <v>43554</v>
      </c>
      <c r="G3023" s="814" t="s">
        <v>10776</v>
      </c>
      <c r="H3023" s="876">
        <v>6000</v>
      </c>
      <c r="I3023" s="814" t="s">
        <v>3287</v>
      </c>
      <c r="N3023" s="2"/>
    </row>
    <row r="3024" spans="2:14" hidden="1" outlineLevel="1">
      <c r="B3024" s="1076"/>
      <c r="C3024" s="1001"/>
      <c r="D3024" s="349"/>
      <c r="F3024" s="811"/>
      <c r="G3024" s="814"/>
      <c r="H3024" s="876"/>
      <c r="I3024" s="814"/>
      <c r="N3024" s="2"/>
    </row>
    <row r="3025" spans="2:14" hidden="1" outlineLevel="1">
      <c r="B3025" s="1076"/>
      <c r="C3025" s="1001"/>
      <c r="D3025" s="349"/>
      <c r="F3025" s="811"/>
      <c r="G3025" s="814"/>
      <c r="H3025" s="876"/>
      <c r="I3025" s="814"/>
      <c r="N3025" s="2"/>
    </row>
    <row r="3026" spans="2:14" hidden="1" outlineLevel="1">
      <c r="B3026" s="426"/>
      <c r="C3026" s="278"/>
      <c r="D3026" s="279"/>
      <c r="F3026" s="811"/>
      <c r="G3026" s="812"/>
      <c r="H3026" s="893"/>
      <c r="I3026" s="812"/>
    </row>
    <row r="3027" spans="2:14" hidden="1" outlineLevel="1">
      <c r="B3027" s="50"/>
      <c r="C3027" s="50" t="s">
        <v>195</v>
      </c>
      <c r="D3027" s="571">
        <f>SUM(D2995:D3026)</f>
        <v>386916.65</v>
      </c>
      <c r="E3027" s="18"/>
      <c r="F3027" s="319"/>
      <c r="G3027" s="319" t="s">
        <v>195</v>
      </c>
      <c r="H3027" s="279">
        <f>SUM(H2995:H3026)</f>
        <v>309591.74</v>
      </c>
    </row>
    <row r="3028" spans="2:14" hidden="1" outlineLevel="1">
      <c r="B3028" s="50"/>
      <c r="C3028" s="50" t="s">
        <v>1328</v>
      </c>
      <c r="D3028" s="48">
        <f>D3027-H3027</f>
        <v>77324.910000000033</v>
      </c>
      <c r="E3028" s="13"/>
      <c r="F3028" s="13"/>
      <c r="H3028" s="13"/>
    </row>
    <row r="3029" spans="2:14" collapsed="1"/>
    <row r="3030" spans="2:14" ht="15.75">
      <c r="B3030" s="2480" t="s">
        <v>10795</v>
      </c>
      <c r="C3030" s="2480"/>
      <c r="D3030" s="2480"/>
      <c r="E3030" s="2480"/>
      <c r="F3030" s="2480"/>
      <c r="G3030" s="2480"/>
      <c r="H3030" s="2480"/>
      <c r="I3030" s="18"/>
    </row>
    <row r="3031" spans="2:14" hidden="1" outlineLevel="1">
      <c r="B3031" s="18"/>
      <c r="C3031" s="18"/>
      <c r="D3031" s="18"/>
      <c r="E3031" s="18"/>
      <c r="F3031" s="18"/>
      <c r="G3031" s="18"/>
      <c r="H3031" s="18"/>
      <c r="I3031" s="18"/>
    </row>
    <row r="3032" spans="2:14" hidden="1" outlineLevel="1">
      <c r="B3032" s="152" t="s">
        <v>115</v>
      </c>
      <c r="C3032" s="152" t="s">
        <v>1330</v>
      </c>
      <c r="D3032" s="355" t="s">
        <v>4</v>
      </c>
      <c r="F3032" s="354" t="s">
        <v>115</v>
      </c>
      <c r="G3032" s="354" t="s">
        <v>1331</v>
      </c>
      <c r="H3032" s="355" t="s">
        <v>4</v>
      </c>
    </row>
    <row r="3033" spans="2:14" ht="45" hidden="1" outlineLevel="1">
      <c r="B3033" s="1825">
        <v>43556</v>
      </c>
      <c r="C3033" s="1826" t="s">
        <v>1039</v>
      </c>
      <c r="D3033" s="1905">
        <f>D3028</f>
        <v>77324.910000000033</v>
      </c>
      <c r="F3033" s="811">
        <v>43558</v>
      </c>
      <c r="G3033" s="814" t="s">
        <v>10801</v>
      </c>
      <c r="H3033" s="876">
        <v>5000</v>
      </c>
      <c r="I3033" s="814" t="s">
        <v>3287</v>
      </c>
    </row>
    <row r="3034" spans="2:14" ht="60" hidden="1" outlineLevel="1">
      <c r="B3034" s="581">
        <v>43559</v>
      </c>
      <c r="C3034" s="1763" t="s">
        <v>10868</v>
      </c>
      <c r="D3034" s="1764">
        <v>1650</v>
      </c>
      <c r="E3034" s="205"/>
      <c r="F3034" s="811">
        <v>43566</v>
      </c>
      <c r="G3034" s="814" t="s">
        <v>10809</v>
      </c>
      <c r="H3034" s="876">
        <v>10000</v>
      </c>
      <c r="I3034" s="814" t="s">
        <v>3287</v>
      </c>
    </row>
    <row r="3035" spans="2:14" ht="60" hidden="1" outlineLevel="1">
      <c r="B3035" s="1080">
        <v>43581</v>
      </c>
      <c r="C3035" s="1640" t="s">
        <v>10867</v>
      </c>
      <c r="D3035" s="1641">
        <v>168547</v>
      </c>
      <c r="F3035" s="811">
        <v>43570</v>
      </c>
      <c r="G3035" s="814" t="s">
        <v>10816</v>
      </c>
      <c r="H3035" s="876">
        <v>10000</v>
      </c>
      <c r="I3035" s="814" t="s">
        <v>3287</v>
      </c>
    </row>
    <row r="3036" spans="2:14" ht="45" hidden="1" outlineLevel="1">
      <c r="B3036" s="1760"/>
      <c r="C3036" s="1873"/>
      <c r="D3036" s="1761"/>
      <c r="F3036" s="811">
        <v>43578</v>
      </c>
      <c r="G3036" s="814" t="s">
        <v>10851</v>
      </c>
      <c r="H3036" s="876">
        <v>10000</v>
      </c>
      <c r="I3036" s="814" t="s">
        <v>3287</v>
      </c>
    </row>
    <row r="3037" spans="2:14" ht="30" hidden="1" outlineLevel="1">
      <c r="B3037" s="285"/>
      <c r="C3037" s="223"/>
      <c r="D3037" s="175"/>
      <c r="F3037" s="811">
        <v>43584</v>
      </c>
      <c r="G3037" s="1097" t="s">
        <v>10869</v>
      </c>
      <c r="H3037" s="876">
        <v>1754</v>
      </c>
      <c r="I3037" s="814" t="s">
        <v>10879</v>
      </c>
    </row>
    <row r="3038" spans="2:14" hidden="1" outlineLevel="1">
      <c r="B3038" s="285"/>
      <c r="C3038" s="223"/>
      <c r="D3038" s="175"/>
      <c r="F3038" s="811">
        <v>43584</v>
      </c>
      <c r="G3038" s="1097" t="s">
        <v>10870</v>
      </c>
      <c r="H3038" s="876">
        <v>21127.58</v>
      </c>
      <c r="I3038" s="814" t="s">
        <v>10878</v>
      </c>
    </row>
    <row r="3039" spans="2:14" ht="30" hidden="1" outlineLevel="1">
      <c r="B3039" s="285"/>
      <c r="C3039" s="223"/>
      <c r="D3039" s="175"/>
      <c r="F3039" s="811">
        <v>43584</v>
      </c>
      <c r="G3039" s="1097" t="s">
        <v>10871</v>
      </c>
      <c r="H3039" s="876">
        <v>39843</v>
      </c>
      <c r="I3039" s="814" t="s">
        <v>10877</v>
      </c>
    </row>
    <row r="3040" spans="2:14" ht="30" hidden="1" outlineLevel="1">
      <c r="B3040" s="269"/>
      <c r="C3040" s="47"/>
      <c r="D3040" s="48"/>
      <c r="F3040" s="811">
        <v>43584</v>
      </c>
      <c r="G3040" s="1097" t="s">
        <v>10872</v>
      </c>
      <c r="H3040" s="876">
        <v>21193</v>
      </c>
      <c r="I3040" s="814" t="s">
        <v>8818</v>
      </c>
    </row>
    <row r="3041" spans="2:14" ht="30" hidden="1" outlineLevel="1">
      <c r="B3041" s="269"/>
      <c r="C3041" s="223"/>
      <c r="D3041" s="175"/>
      <c r="F3041" s="1879">
        <v>43584</v>
      </c>
      <c r="G3041" s="1882" t="s">
        <v>10873</v>
      </c>
      <c r="H3041" s="1881">
        <v>2500</v>
      </c>
      <c r="I3041" s="1882" t="s">
        <v>10876</v>
      </c>
      <c r="L3041" s="2"/>
      <c r="N3041" s="2"/>
    </row>
    <row r="3042" spans="2:14" ht="30" hidden="1" outlineLevel="1">
      <c r="B3042" s="46"/>
      <c r="C3042" s="223"/>
      <c r="D3042" s="175"/>
      <c r="E3042" s="2"/>
      <c r="F3042" s="1879">
        <v>43584</v>
      </c>
      <c r="G3042" s="1882" t="s">
        <v>10874</v>
      </c>
      <c r="H3042" s="1881">
        <v>30000</v>
      </c>
      <c r="I3042" s="1882" t="s">
        <v>10875</v>
      </c>
      <c r="L3042" s="2"/>
      <c r="N3042" s="2"/>
    </row>
    <row r="3043" spans="2:14" ht="45" hidden="1" outlineLevel="1">
      <c r="B3043" s="46"/>
      <c r="C3043" s="223"/>
      <c r="D3043" s="175"/>
      <c r="F3043" s="811">
        <v>43584</v>
      </c>
      <c r="G3043" s="814" t="s">
        <v>10896</v>
      </c>
      <c r="H3043" s="876">
        <v>3000</v>
      </c>
      <c r="I3043" s="814" t="s">
        <v>3287</v>
      </c>
      <c r="L3043" s="2"/>
      <c r="N3043" s="2"/>
    </row>
    <row r="3044" spans="2:14" hidden="1" outlineLevel="1">
      <c r="B3044" s="1076"/>
      <c r="C3044" s="1001"/>
      <c r="D3044" s="349"/>
      <c r="F3044" s="811"/>
      <c r="G3044" s="814"/>
      <c r="H3044" s="876"/>
      <c r="I3044" s="814"/>
      <c r="N3044" s="2"/>
    </row>
    <row r="3045" spans="2:14" hidden="1" outlineLevel="1">
      <c r="B3045" s="426"/>
      <c r="C3045" s="278"/>
      <c r="D3045" s="279"/>
      <c r="F3045" s="811"/>
      <c r="G3045" s="812"/>
      <c r="H3045" s="893"/>
      <c r="I3045" s="812"/>
    </row>
    <row r="3046" spans="2:14" hidden="1" outlineLevel="1">
      <c r="B3046" s="50"/>
      <c r="C3046" s="50" t="s">
        <v>195</v>
      </c>
      <c r="D3046" s="571">
        <f>SUM(D3033:D3045)</f>
        <v>247521.91000000003</v>
      </c>
      <c r="E3046" s="18"/>
      <c r="F3046" s="319"/>
      <c r="G3046" s="319" t="s">
        <v>195</v>
      </c>
      <c r="H3046" s="279">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26"/>
      <c r="I3048" s="2"/>
      <c r="M3048" s="2"/>
      <c r="N3048" s="2"/>
    </row>
    <row r="3049" spans="2:14" collapsed="1">
      <c r="E3049" s="1023"/>
    </row>
    <row r="3050" spans="2:14" ht="15.75">
      <c r="B3050" s="2480" t="s">
        <v>10897</v>
      </c>
      <c r="C3050" s="2480"/>
      <c r="D3050" s="2480"/>
      <c r="E3050" s="2480"/>
      <c r="F3050" s="2480"/>
      <c r="G3050" s="2480"/>
      <c r="H3050" s="2480"/>
      <c r="I3050" s="18"/>
    </row>
    <row r="3051" spans="2:14" hidden="1" outlineLevel="1">
      <c r="B3051" s="18"/>
      <c r="C3051" s="18"/>
      <c r="D3051" s="18"/>
      <c r="E3051" s="18"/>
      <c r="F3051" s="18"/>
      <c r="G3051" s="18"/>
      <c r="H3051" s="18"/>
      <c r="I3051" s="18"/>
    </row>
    <row r="3052" spans="2:14" hidden="1" outlineLevel="1">
      <c r="B3052" s="152" t="s">
        <v>115</v>
      </c>
      <c r="C3052" s="152" t="s">
        <v>1330</v>
      </c>
      <c r="D3052" s="355" t="s">
        <v>4</v>
      </c>
      <c r="F3052" s="354" t="s">
        <v>115</v>
      </c>
      <c r="G3052" s="354" t="s">
        <v>1331</v>
      </c>
      <c r="H3052" s="355" t="s">
        <v>4</v>
      </c>
    </row>
    <row r="3053" spans="2:14" ht="30" hidden="1" outlineLevel="1">
      <c r="B3053" s="1825">
        <v>43586</v>
      </c>
      <c r="C3053" s="1826" t="s">
        <v>1039</v>
      </c>
      <c r="D3053" s="1905">
        <f>D3047</f>
        <v>93104.330000000016</v>
      </c>
      <c r="F3053" s="1964">
        <v>43589</v>
      </c>
      <c r="G3053" s="1965" t="s">
        <v>10920</v>
      </c>
      <c r="H3053" s="1966">
        <v>1500</v>
      </c>
      <c r="I3053" s="1965" t="s">
        <v>3287</v>
      </c>
    </row>
    <row r="3054" spans="2:14" ht="30" hidden="1" outlineLevel="1">
      <c r="B3054" s="581">
        <v>43594</v>
      </c>
      <c r="C3054" s="1763" t="s">
        <v>10924</v>
      </c>
      <c r="D3054" s="1764">
        <v>51</v>
      </c>
      <c r="E3054" s="205"/>
      <c r="F3054" s="1964">
        <v>43589</v>
      </c>
      <c r="G3054" s="1965" t="s">
        <v>10921</v>
      </c>
      <c r="H3054" s="1966">
        <v>1500</v>
      </c>
      <c r="I3054" s="1965" t="s">
        <v>3287</v>
      </c>
    </row>
    <row r="3055" spans="2:14" ht="45" hidden="1" outlineLevel="1">
      <c r="B3055" s="581">
        <v>43594</v>
      </c>
      <c r="C3055" s="1640" t="s">
        <v>10925</v>
      </c>
      <c r="D3055" s="1641">
        <v>500</v>
      </c>
      <c r="F3055" s="1964">
        <v>43593</v>
      </c>
      <c r="G3055" s="814" t="s">
        <v>10922</v>
      </c>
      <c r="H3055" s="876">
        <v>10000</v>
      </c>
      <c r="I3055" s="814" t="s">
        <v>3287</v>
      </c>
    </row>
    <row r="3056" spans="2:14" ht="45" hidden="1" outlineLevel="1">
      <c r="B3056" s="581">
        <v>43601</v>
      </c>
      <c r="C3056" s="1763" t="s">
        <v>10978</v>
      </c>
      <c r="D3056" s="1764">
        <v>1090</v>
      </c>
      <c r="F3056" s="1964">
        <v>43594</v>
      </c>
      <c r="G3056" s="814" t="s">
        <v>10923</v>
      </c>
      <c r="H3056" s="876">
        <v>500</v>
      </c>
      <c r="I3056" s="814"/>
    </row>
    <row r="3057" spans="2:14" ht="90" hidden="1" outlineLevel="1">
      <c r="B3057" s="581">
        <v>43616</v>
      </c>
      <c r="C3057" s="223" t="s">
        <v>10981</v>
      </c>
      <c r="D3057" s="175">
        <v>100000</v>
      </c>
      <c r="F3057" s="1964">
        <v>43599</v>
      </c>
      <c r="G3057" s="814" t="s">
        <v>10938</v>
      </c>
      <c r="H3057" s="876">
        <v>5000</v>
      </c>
      <c r="I3057" s="814" t="s">
        <v>3287</v>
      </c>
    </row>
    <row r="3058" spans="2:14" ht="30" hidden="1" outlineLevel="1">
      <c r="B3058" s="285"/>
      <c r="C3058" s="223"/>
      <c r="D3058" s="175"/>
      <c r="F3058" s="1964">
        <v>43600</v>
      </c>
      <c r="G3058" s="1097" t="s">
        <v>10939</v>
      </c>
      <c r="H3058" s="876">
        <v>5739</v>
      </c>
      <c r="I3058" s="814" t="s">
        <v>10940</v>
      </c>
    </row>
    <row r="3059" spans="2:14" ht="30" hidden="1" outlineLevel="1">
      <c r="B3059" s="285"/>
      <c r="C3059" s="223"/>
      <c r="D3059" s="175"/>
      <c r="F3059" s="1964">
        <v>43601</v>
      </c>
      <c r="G3059" s="1097" t="s">
        <v>10965</v>
      </c>
      <c r="H3059" s="876">
        <v>2743</v>
      </c>
      <c r="I3059" s="814" t="s">
        <v>10966</v>
      </c>
    </row>
    <row r="3060" spans="2:14" ht="30" hidden="1" outlineLevel="1">
      <c r="B3060" s="269"/>
      <c r="C3060" s="47"/>
      <c r="D3060" s="48"/>
      <c r="F3060" s="1964">
        <v>43601</v>
      </c>
      <c r="G3060" s="1097" t="s">
        <v>10971</v>
      </c>
      <c r="H3060" s="876">
        <v>336</v>
      </c>
      <c r="I3060" s="814" t="s">
        <v>10972</v>
      </c>
    </row>
    <row r="3061" spans="2:14" ht="45" hidden="1" outlineLevel="1">
      <c r="B3061" s="269"/>
      <c r="C3061" s="223"/>
      <c r="D3061" s="175"/>
      <c r="F3061" s="1964">
        <v>43603</v>
      </c>
      <c r="G3061" s="1097" t="s">
        <v>10979</v>
      </c>
      <c r="H3061" s="876">
        <v>9000</v>
      </c>
      <c r="I3061" s="814" t="s">
        <v>3287</v>
      </c>
      <c r="L3061" s="2"/>
      <c r="N3061" s="2"/>
    </row>
    <row r="3062" spans="2:14" ht="45" hidden="1" outlineLevel="1">
      <c r="B3062" s="46"/>
      <c r="C3062" s="223"/>
      <c r="D3062" s="175"/>
      <c r="E3062" s="2"/>
      <c r="F3062" s="1964">
        <v>43616</v>
      </c>
      <c r="G3062" s="1097" t="s">
        <v>10980</v>
      </c>
      <c r="H3062" s="876">
        <v>5000</v>
      </c>
      <c r="I3062" s="814" t="s">
        <v>3287</v>
      </c>
      <c r="L3062" s="2"/>
      <c r="N3062" s="2"/>
    </row>
    <row r="3063" spans="2:14" hidden="1" outlineLevel="1">
      <c r="B3063" s="1076"/>
      <c r="C3063" s="1001"/>
      <c r="D3063" s="349"/>
      <c r="F3063" s="811"/>
      <c r="G3063" s="814"/>
      <c r="H3063" s="876"/>
      <c r="I3063" s="814"/>
      <c r="N3063" s="2"/>
    </row>
    <row r="3064" spans="2:14" hidden="1" outlineLevel="1">
      <c r="B3064" s="426"/>
      <c r="C3064" s="278"/>
      <c r="D3064" s="279"/>
      <c r="F3064" s="811"/>
      <c r="G3064" s="812"/>
      <c r="H3064" s="893"/>
      <c r="I3064" s="812"/>
    </row>
    <row r="3065" spans="2:14" hidden="1" outlineLevel="1">
      <c r="B3065" s="50"/>
      <c r="C3065" s="50" t="s">
        <v>195</v>
      </c>
      <c r="D3065" s="571">
        <f>SUM(D3053:D3064)</f>
        <v>194745.33000000002</v>
      </c>
      <c r="E3065" s="18"/>
      <c r="F3065" s="319"/>
      <c r="G3065" s="319" t="s">
        <v>195</v>
      </c>
      <c r="H3065" s="279">
        <f>SUM(H3053:H3064)</f>
        <v>41318</v>
      </c>
    </row>
    <row r="3066" spans="2:14" hidden="1" outlineLevel="1">
      <c r="B3066" s="50"/>
      <c r="C3066" s="50" t="s">
        <v>1328</v>
      </c>
      <c r="D3066" s="48">
        <f>D3065-H3065</f>
        <v>153427.33000000002</v>
      </c>
      <c r="E3066" s="13"/>
      <c r="F3066" s="13"/>
      <c r="H3066" s="13"/>
    </row>
    <row r="3067" spans="2:14" collapsed="1">
      <c r="E3067" s="1023"/>
    </row>
    <row r="3068" spans="2:14" ht="15.75">
      <c r="B3068" s="2480" t="s">
        <v>11014</v>
      </c>
      <c r="C3068" s="2480"/>
      <c r="D3068" s="2480"/>
      <c r="E3068" s="2480"/>
      <c r="F3068" s="2480"/>
      <c r="G3068" s="2480"/>
      <c r="H3068" s="2480"/>
      <c r="I3068" s="18"/>
    </row>
    <row r="3069" spans="2:14" hidden="1" outlineLevel="1">
      <c r="B3069" s="18"/>
      <c r="C3069" s="18"/>
      <c r="D3069" s="18"/>
      <c r="E3069" s="18"/>
      <c r="F3069" s="18"/>
      <c r="G3069" s="18"/>
      <c r="H3069" s="18"/>
      <c r="I3069" s="18"/>
    </row>
    <row r="3070" spans="2:14" hidden="1" outlineLevel="1">
      <c r="B3070" s="152" t="s">
        <v>115</v>
      </c>
      <c r="C3070" s="152" t="s">
        <v>1330</v>
      </c>
      <c r="D3070" s="355" t="s">
        <v>4</v>
      </c>
      <c r="F3070" s="354" t="s">
        <v>115</v>
      </c>
      <c r="G3070" s="354" t="s">
        <v>1331</v>
      </c>
      <c r="H3070" s="355" t="s">
        <v>4</v>
      </c>
    </row>
    <row r="3071" spans="2:14" ht="45" hidden="1" outlineLevel="1">
      <c r="B3071" s="1825">
        <v>43617</v>
      </c>
      <c r="C3071" s="1826" t="s">
        <v>1039</v>
      </c>
      <c r="D3071" s="1905">
        <v>153427.32999999999</v>
      </c>
      <c r="F3071" s="1964">
        <v>43619</v>
      </c>
      <c r="G3071" s="1965" t="s">
        <v>11022</v>
      </c>
      <c r="H3071" s="1966">
        <v>5000</v>
      </c>
      <c r="I3071" s="1965" t="s">
        <v>3287</v>
      </c>
    </row>
    <row r="3072" spans="2:14" ht="30" hidden="1" outlineLevel="1">
      <c r="B3072" s="285">
        <v>43619</v>
      </c>
      <c r="C3072" s="1763" t="s">
        <v>11146</v>
      </c>
      <c r="D3072" s="1764">
        <v>46504</v>
      </c>
      <c r="E3072" s="205"/>
      <c r="F3072" s="1964">
        <v>43619</v>
      </c>
      <c r="G3072" s="1965" t="s">
        <v>11023</v>
      </c>
      <c r="H3072" s="1966">
        <v>6</v>
      </c>
      <c r="I3072" s="1965" t="s">
        <v>5312</v>
      </c>
    </row>
    <row r="3073" spans="2:14" ht="60" hidden="1" outlineLevel="1">
      <c r="B3073" s="1080">
        <v>43644</v>
      </c>
      <c r="C3073" s="1640" t="s">
        <v>11150</v>
      </c>
      <c r="D3073" s="1641">
        <v>52874</v>
      </c>
      <c r="F3073" s="1964">
        <v>43619</v>
      </c>
      <c r="G3073" s="1965" t="s">
        <v>11025</v>
      </c>
      <c r="H3073" s="1966">
        <v>90132.41</v>
      </c>
      <c r="I3073" s="814" t="s">
        <v>8394</v>
      </c>
    </row>
    <row r="3074" spans="2:14" ht="30" hidden="1" outlineLevel="1">
      <c r="B3074" s="285"/>
      <c r="C3074" s="1763"/>
      <c r="D3074" s="1764"/>
      <c r="F3074" s="1964">
        <v>43619</v>
      </c>
      <c r="G3074" s="1965" t="s">
        <v>11028</v>
      </c>
      <c r="H3074" s="1966">
        <v>22365</v>
      </c>
      <c r="I3074" s="814" t="s">
        <v>11029</v>
      </c>
    </row>
    <row r="3075" spans="2:14" ht="45" hidden="1" outlineLevel="1">
      <c r="B3075" s="581"/>
      <c r="C3075" s="223"/>
      <c r="D3075" s="175"/>
      <c r="F3075" s="1964">
        <v>43619</v>
      </c>
      <c r="G3075" s="814" t="s">
        <v>11032</v>
      </c>
      <c r="H3075" s="876">
        <v>5000</v>
      </c>
      <c r="I3075" s="814" t="s">
        <v>3287</v>
      </c>
    </row>
    <row r="3076" spans="2:14" ht="45" hidden="1" outlineLevel="1">
      <c r="B3076" s="285"/>
      <c r="C3076" s="223"/>
      <c r="D3076" s="175"/>
      <c r="F3076" s="1964">
        <v>43623</v>
      </c>
      <c r="G3076" s="1097" t="s">
        <v>11070</v>
      </c>
      <c r="H3076" s="876">
        <v>10000</v>
      </c>
      <c r="I3076" s="814" t="s">
        <v>3287</v>
      </c>
    </row>
    <row r="3077" spans="2:14" ht="45" hidden="1" outlineLevel="1">
      <c r="B3077" s="285"/>
      <c r="C3077" s="223"/>
      <c r="D3077" s="175"/>
      <c r="F3077" s="1964">
        <v>43627</v>
      </c>
      <c r="G3077" s="1097" t="s">
        <v>11071</v>
      </c>
      <c r="H3077" s="876">
        <v>6000</v>
      </c>
      <c r="I3077" s="814" t="s">
        <v>3287</v>
      </c>
    </row>
    <row r="3078" spans="2:14" ht="30" hidden="1" outlineLevel="1">
      <c r="B3078" s="269"/>
      <c r="C3078" s="47"/>
      <c r="D3078" s="48"/>
      <c r="F3078" s="1964">
        <v>43630</v>
      </c>
      <c r="G3078" s="1097" t="s">
        <v>11072</v>
      </c>
      <c r="H3078" s="876">
        <v>5000</v>
      </c>
      <c r="I3078" s="814" t="s">
        <v>3287</v>
      </c>
    </row>
    <row r="3079" spans="2:14" ht="45" hidden="1" outlineLevel="1">
      <c r="B3079" s="269"/>
      <c r="C3079" s="223"/>
      <c r="D3079" s="175"/>
      <c r="F3079" s="1964">
        <v>43631</v>
      </c>
      <c r="G3079" s="1097" t="s">
        <v>11073</v>
      </c>
      <c r="H3079" s="876">
        <v>5000</v>
      </c>
      <c r="I3079" s="814" t="s">
        <v>3287</v>
      </c>
      <c r="L3079" s="2"/>
      <c r="N3079" s="2"/>
    </row>
    <row r="3080" spans="2:14" ht="45" hidden="1" outlineLevel="1">
      <c r="B3080" s="46"/>
      <c r="C3080" s="223"/>
      <c r="D3080" s="175"/>
      <c r="E3080" s="2"/>
      <c r="F3080" s="1964">
        <v>43636</v>
      </c>
      <c r="G3080" s="1097" t="s">
        <v>11074</v>
      </c>
      <c r="H3080" s="876">
        <v>5000</v>
      </c>
      <c r="I3080" s="814" t="s">
        <v>3287</v>
      </c>
      <c r="L3080" s="2"/>
      <c r="N3080" s="2"/>
    </row>
    <row r="3081" spans="2:14" ht="45" hidden="1" outlineLevel="1">
      <c r="B3081" s="46"/>
      <c r="C3081" s="223"/>
      <c r="D3081" s="175"/>
      <c r="F3081" s="1964">
        <v>43637</v>
      </c>
      <c r="G3081" s="814" t="s">
        <v>11075</v>
      </c>
      <c r="H3081" s="876">
        <v>5000</v>
      </c>
      <c r="I3081" s="814" t="s">
        <v>3287</v>
      </c>
      <c r="L3081" s="2"/>
      <c r="N3081" s="2"/>
    </row>
    <row r="3082" spans="2:14" ht="45" hidden="1" outlineLevel="1">
      <c r="B3082" s="269"/>
      <c r="C3082" s="47"/>
      <c r="D3082" s="48"/>
      <c r="F3082" s="1964">
        <v>43642</v>
      </c>
      <c r="G3082" s="814" t="s">
        <v>11127</v>
      </c>
      <c r="H3082" s="876">
        <v>5000</v>
      </c>
      <c r="I3082" s="814" t="s">
        <v>3287</v>
      </c>
    </row>
    <row r="3083" spans="2:14" ht="45" hidden="1" outlineLevel="1">
      <c r="B3083" s="269"/>
      <c r="C3083" s="47"/>
      <c r="D3083" s="48"/>
      <c r="F3083" s="1964">
        <v>43642</v>
      </c>
      <c r="G3083" s="814" t="s">
        <v>11128</v>
      </c>
      <c r="H3083" s="876">
        <v>5000</v>
      </c>
      <c r="I3083" s="814" t="s">
        <v>3287</v>
      </c>
      <c r="L3083" s="2"/>
    </row>
    <row r="3084" spans="2:14" ht="45" hidden="1" outlineLevel="1">
      <c r="B3084" s="46"/>
      <c r="C3084" s="47"/>
      <c r="D3084" s="48"/>
      <c r="F3084" s="1964">
        <v>43644</v>
      </c>
      <c r="G3084" s="1097" t="s">
        <v>11129</v>
      </c>
      <c r="H3084" s="876">
        <v>4000</v>
      </c>
      <c r="I3084" s="814" t="s">
        <v>3287</v>
      </c>
      <c r="L3084" s="2"/>
    </row>
    <row r="3085" spans="2:14" ht="45" hidden="1" outlineLevel="1">
      <c r="B3085" s="46"/>
      <c r="C3085" s="47"/>
      <c r="D3085" s="48"/>
      <c r="F3085" s="1964">
        <v>43645</v>
      </c>
      <c r="G3085" s="814" t="s">
        <v>11149</v>
      </c>
      <c r="H3085" s="876">
        <v>5000</v>
      </c>
      <c r="I3085" s="814" t="s">
        <v>3287</v>
      </c>
      <c r="L3085" s="2"/>
      <c r="N3085" s="2"/>
    </row>
    <row r="3086" spans="2:14" hidden="1" outlineLevel="1">
      <c r="B3086" s="426"/>
      <c r="C3086" s="278"/>
      <c r="D3086" s="279"/>
      <c r="F3086" s="811"/>
      <c r="G3086" s="812"/>
      <c r="H3086" s="893"/>
      <c r="I3086" s="812"/>
    </row>
    <row r="3087" spans="2:14" hidden="1" outlineLevel="1">
      <c r="B3087" s="50"/>
      <c r="C3087" s="50" t="s">
        <v>195</v>
      </c>
      <c r="D3087" s="571">
        <f>SUM(D3071:D3086)</f>
        <v>252805.33</v>
      </c>
      <c r="E3087" s="18"/>
      <c r="F3087" s="319"/>
      <c r="G3087" s="319" t="s">
        <v>195</v>
      </c>
      <c r="H3087" s="279">
        <f>SUM(H3071:H3086)</f>
        <v>177503.41</v>
      </c>
    </row>
    <row r="3088" spans="2:14" hidden="1" outlineLevel="1">
      <c r="B3088" s="50"/>
      <c r="C3088" s="50" t="s">
        <v>1328</v>
      </c>
      <c r="D3088" s="48">
        <f>D3087-H3087</f>
        <v>75301.919999999984</v>
      </c>
      <c r="E3088" s="13"/>
      <c r="F3088" s="13"/>
      <c r="H3088" s="13"/>
    </row>
    <row r="3089" spans="2:14" collapsed="1"/>
    <row r="3090" spans="2:14" ht="15.75">
      <c r="B3090" s="2480" t="s">
        <v>11151</v>
      </c>
      <c r="C3090" s="2480"/>
      <c r="D3090" s="2480"/>
      <c r="E3090" s="2480"/>
      <c r="F3090" s="2480"/>
      <c r="G3090" s="2480"/>
      <c r="H3090" s="2480"/>
      <c r="I3090" s="18"/>
    </row>
    <row r="3091" spans="2:14" hidden="1" outlineLevel="1">
      <c r="B3091" s="18"/>
      <c r="C3091" s="18"/>
      <c r="D3091" s="18"/>
      <c r="E3091" s="18"/>
      <c r="F3091" s="18"/>
      <c r="G3091" s="18"/>
      <c r="H3091" s="18"/>
      <c r="I3091" s="18"/>
    </row>
    <row r="3092" spans="2:14" hidden="1" outlineLevel="1">
      <c r="B3092" s="152" t="s">
        <v>115</v>
      </c>
      <c r="C3092" s="152" t="s">
        <v>1330</v>
      </c>
      <c r="D3092" s="355" t="s">
        <v>4</v>
      </c>
      <c r="F3092" s="354" t="s">
        <v>115</v>
      </c>
      <c r="G3092" s="354" t="s">
        <v>1331</v>
      </c>
      <c r="H3092" s="355" t="s">
        <v>4</v>
      </c>
    </row>
    <row r="3093" spans="2:14" hidden="1" outlineLevel="1">
      <c r="B3093" s="1825">
        <v>43647</v>
      </c>
      <c r="C3093" s="1826" t="s">
        <v>1039</v>
      </c>
      <c r="D3093" s="1905">
        <f>D3088</f>
        <v>75301.919999999984</v>
      </c>
      <c r="F3093" s="1964">
        <v>43647</v>
      </c>
      <c r="G3093" s="1965" t="s">
        <v>10102</v>
      </c>
      <c r="H3093" s="1966">
        <v>39962.81</v>
      </c>
      <c r="I3093" s="1965"/>
    </row>
    <row r="3094" spans="2:14" ht="120" hidden="1" outlineLevel="1">
      <c r="B3094" s="285">
        <v>43647</v>
      </c>
      <c r="C3094" s="1763" t="s">
        <v>11168</v>
      </c>
      <c r="D3094" s="1764">
        <v>20000</v>
      </c>
      <c r="E3094" s="205"/>
      <c r="F3094" s="1964">
        <v>43647</v>
      </c>
      <c r="G3094" s="1965" t="s">
        <v>11152</v>
      </c>
      <c r="H3094" s="1966">
        <v>17</v>
      </c>
      <c r="I3094" s="1965"/>
    </row>
    <row r="3095" spans="2:14" ht="30" hidden="1" outlineLevel="1">
      <c r="B3095" s="285">
        <v>43647</v>
      </c>
      <c r="C3095" s="1640" t="s">
        <v>11169</v>
      </c>
      <c r="D3095" s="1641">
        <v>636</v>
      </c>
      <c r="F3095" s="1964">
        <v>43647</v>
      </c>
      <c r="G3095" s="1965" t="s">
        <v>11153</v>
      </c>
      <c r="H3095" s="1966">
        <v>26000</v>
      </c>
      <c r="I3095" s="814"/>
    </row>
    <row r="3096" spans="2:14" ht="60" hidden="1" outlineLevel="1">
      <c r="B3096" s="285">
        <v>43656</v>
      </c>
      <c r="C3096" s="1763" t="s">
        <v>11193</v>
      </c>
      <c r="D3096" s="1764">
        <v>59754</v>
      </c>
      <c r="F3096" s="1964">
        <v>43647</v>
      </c>
      <c r="G3096" s="1965" t="s">
        <v>11154</v>
      </c>
      <c r="H3096" s="1966">
        <v>1297</v>
      </c>
      <c r="I3096" s="814"/>
    </row>
    <row r="3097" spans="2:14" ht="45" hidden="1" outlineLevel="1">
      <c r="B3097" s="285">
        <v>43669</v>
      </c>
      <c r="C3097" s="1763" t="s">
        <v>11218</v>
      </c>
      <c r="D3097" s="1764">
        <v>15</v>
      </c>
      <c r="F3097" s="1964">
        <v>43651</v>
      </c>
      <c r="G3097" s="814" t="s">
        <v>11178</v>
      </c>
      <c r="H3097" s="876">
        <v>10000</v>
      </c>
      <c r="I3097" s="814" t="s">
        <v>3287</v>
      </c>
    </row>
    <row r="3098" spans="2:14" ht="45" hidden="1" outlineLevel="1">
      <c r="B3098" s="1964">
        <v>43676</v>
      </c>
      <c r="C3098" s="814" t="s">
        <v>11231</v>
      </c>
      <c r="D3098" s="876">
        <v>500</v>
      </c>
      <c r="F3098" s="1964">
        <v>43654</v>
      </c>
      <c r="G3098" s="1097" t="s">
        <v>11179</v>
      </c>
      <c r="H3098" s="876">
        <v>187</v>
      </c>
      <c r="I3098" s="814"/>
    </row>
    <row r="3099" spans="2:14" ht="45" hidden="1" outlineLevel="1">
      <c r="B3099" s="1964">
        <v>43676</v>
      </c>
      <c r="C3099" s="814" t="s">
        <v>11232</v>
      </c>
      <c r="D3099" s="876">
        <v>500</v>
      </c>
      <c r="F3099" s="1964">
        <v>43661</v>
      </c>
      <c r="G3099" s="814" t="s">
        <v>11192</v>
      </c>
      <c r="H3099" s="876">
        <v>10000</v>
      </c>
      <c r="I3099" s="814" t="s">
        <v>3287</v>
      </c>
    </row>
    <row r="3100" spans="2:14" ht="45" hidden="1" outlineLevel="1">
      <c r="B3100" s="1964">
        <v>43676</v>
      </c>
      <c r="C3100" s="1097" t="s">
        <v>11233</v>
      </c>
      <c r="D3100" s="876">
        <v>500</v>
      </c>
      <c r="F3100" s="1964">
        <v>43666</v>
      </c>
      <c r="G3100" s="1097" t="s">
        <v>11217</v>
      </c>
      <c r="H3100" s="876">
        <v>10000</v>
      </c>
      <c r="I3100" s="814" t="s">
        <v>3287</v>
      </c>
    </row>
    <row r="3101" spans="2:14" ht="60" hidden="1" outlineLevel="1">
      <c r="B3101" s="1964">
        <v>43677</v>
      </c>
      <c r="C3101" s="223" t="s">
        <v>11250</v>
      </c>
      <c r="D3101" s="175">
        <v>181990</v>
      </c>
      <c r="F3101" s="1964">
        <v>43669</v>
      </c>
      <c r="G3101" s="1097" t="s">
        <v>11220</v>
      </c>
      <c r="H3101" s="876">
        <v>3232</v>
      </c>
      <c r="I3101" s="814"/>
      <c r="L3101" s="2"/>
      <c r="N3101" s="2"/>
    </row>
    <row r="3102" spans="2:14" ht="45" hidden="1" outlineLevel="1">
      <c r="B3102" s="46"/>
      <c r="C3102" s="223"/>
      <c r="D3102" s="175"/>
      <c r="E3102" s="2"/>
      <c r="F3102" s="1964">
        <v>43670</v>
      </c>
      <c r="G3102" s="1097" t="s">
        <v>11229</v>
      </c>
      <c r="H3102" s="876">
        <v>5000</v>
      </c>
      <c r="I3102" s="814" t="s">
        <v>3287</v>
      </c>
      <c r="L3102" s="2"/>
      <c r="N3102" s="2"/>
    </row>
    <row r="3103" spans="2:14" ht="30" hidden="1" outlineLevel="1">
      <c r="B3103" s="46"/>
      <c r="C3103" s="223"/>
      <c r="D3103" s="175"/>
      <c r="F3103" s="1964">
        <v>43675</v>
      </c>
      <c r="G3103" s="814" t="s">
        <v>11230</v>
      </c>
      <c r="H3103" s="876">
        <v>1</v>
      </c>
      <c r="I3103" s="814"/>
      <c r="L3103" s="2"/>
      <c r="N3103" s="2"/>
    </row>
    <row r="3104" spans="2:14" ht="30" hidden="1" outlineLevel="1">
      <c r="B3104" s="269"/>
      <c r="C3104" s="47"/>
      <c r="D3104" s="48"/>
      <c r="F3104" s="1964">
        <v>43676</v>
      </c>
      <c r="G3104" s="814" t="s">
        <v>11234</v>
      </c>
      <c r="H3104" s="876">
        <v>500</v>
      </c>
      <c r="I3104" s="814"/>
    </row>
    <row r="3105" spans="2:14" ht="30" hidden="1" outlineLevel="1">
      <c r="B3105" s="269"/>
      <c r="C3105" s="47"/>
      <c r="D3105" s="48"/>
      <c r="F3105" s="1964">
        <v>43676</v>
      </c>
      <c r="G3105" s="814" t="s">
        <v>11235</v>
      </c>
      <c r="H3105" s="876">
        <v>500</v>
      </c>
      <c r="I3105" s="814"/>
      <c r="L3105" s="2"/>
    </row>
    <row r="3106" spans="2:14" ht="30" hidden="1" outlineLevel="1">
      <c r="B3106" s="46"/>
      <c r="C3106" s="47"/>
      <c r="D3106" s="48"/>
      <c r="F3106" s="1964">
        <v>43676</v>
      </c>
      <c r="G3106" s="1097" t="s">
        <v>11236</v>
      </c>
      <c r="H3106" s="876">
        <v>500</v>
      </c>
      <c r="I3106" s="814"/>
      <c r="L3106" s="2"/>
    </row>
    <row r="3107" spans="2:14" ht="45" hidden="1" outlineLevel="1">
      <c r="B3107" s="46"/>
      <c r="C3107" s="47"/>
      <c r="D3107" s="48"/>
      <c r="F3107" s="1964">
        <v>43677</v>
      </c>
      <c r="G3107" s="814" t="s">
        <v>11251</v>
      </c>
      <c r="H3107" s="876">
        <v>10000</v>
      </c>
      <c r="I3107" s="814" t="s">
        <v>3287</v>
      </c>
      <c r="L3107" s="2"/>
      <c r="N3107" s="2"/>
    </row>
    <row r="3108" spans="2:14" ht="45" hidden="1" outlineLevel="1">
      <c r="B3108" s="1909"/>
      <c r="C3108" s="570"/>
      <c r="D3108" s="48"/>
      <c r="F3108" s="1964">
        <v>43677</v>
      </c>
      <c r="G3108" s="814" t="s">
        <v>11252</v>
      </c>
      <c r="H3108" s="876">
        <v>1297</v>
      </c>
      <c r="I3108" s="814" t="s">
        <v>11256</v>
      </c>
      <c r="N3108" s="2"/>
    </row>
    <row r="3109" spans="2:14" ht="45" hidden="1" outlineLevel="1">
      <c r="B3109" s="677"/>
      <c r="C3109" s="1041"/>
      <c r="D3109" s="1542"/>
      <c r="F3109" s="1964">
        <v>43677</v>
      </c>
      <c r="G3109" s="814" t="s">
        <v>11253</v>
      </c>
      <c r="H3109" s="876">
        <v>32500</v>
      </c>
      <c r="I3109" s="814" t="s">
        <v>11255</v>
      </c>
      <c r="N3109" s="2"/>
    </row>
    <row r="3110" spans="2:14" hidden="1" outlineLevel="1">
      <c r="B3110" s="1932"/>
      <c r="C3110" s="1932"/>
      <c r="D3110" s="1933"/>
      <c r="F3110" s="1964">
        <v>43677</v>
      </c>
      <c r="G3110" s="814" t="s">
        <v>10068</v>
      </c>
      <c r="H3110" s="876">
        <v>34671.19</v>
      </c>
      <c r="I3110" s="814" t="s">
        <v>471</v>
      </c>
      <c r="N3110" s="2"/>
    </row>
    <row r="3111" spans="2:14" ht="30" hidden="1" outlineLevel="1">
      <c r="B3111" s="677"/>
      <c r="C3111" s="677"/>
      <c r="D3111" s="349"/>
      <c r="F3111" s="1964">
        <v>43677</v>
      </c>
      <c r="G3111" s="814" t="s">
        <v>11254</v>
      </c>
      <c r="H3111" s="876">
        <v>19566</v>
      </c>
      <c r="I3111" s="814" t="s">
        <v>3571</v>
      </c>
      <c r="N3111" s="2"/>
    </row>
    <row r="3112" spans="2:14" hidden="1" outlineLevel="1">
      <c r="B3112" s="426"/>
      <c r="C3112" s="278"/>
      <c r="D3112" s="279"/>
      <c r="F3112" s="811"/>
      <c r="G3112" s="812"/>
      <c r="H3112" s="893"/>
      <c r="I3112" s="812"/>
    </row>
    <row r="3113" spans="2:14" hidden="1" outlineLevel="1">
      <c r="B3113" s="50"/>
      <c r="C3113" s="50" t="s">
        <v>195</v>
      </c>
      <c r="D3113" s="571">
        <f>SUM(D3093:D3112)</f>
        <v>339196.92</v>
      </c>
      <c r="E3113" s="18"/>
      <c r="F3113" s="319"/>
      <c r="G3113" s="319" t="s">
        <v>195</v>
      </c>
      <c r="H3113" s="279">
        <f>SUM(H3093:H3112)</f>
        <v>205231</v>
      </c>
    </row>
    <row r="3114" spans="2:14" hidden="1" outlineLevel="1">
      <c r="B3114" s="50"/>
      <c r="C3114" s="50" t="s">
        <v>1328</v>
      </c>
      <c r="D3114" s="48">
        <f>D3113-H3113</f>
        <v>133965.91999999998</v>
      </c>
      <c r="E3114" s="13"/>
      <c r="F3114" s="13"/>
      <c r="H3114" s="13"/>
    </row>
    <row r="3115" spans="2:14" collapsed="1"/>
    <row r="3116" spans="2:14" ht="15.75">
      <c r="B3116" s="2480" t="s">
        <v>11260</v>
      </c>
      <c r="C3116" s="2480"/>
      <c r="D3116" s="2480"/>
      <c r="E3116" s="2480"/>
      <c r="F3116" s="2480"/>
      <c r="G3116" s="2480"/>
      <c r="H3116" s="2480"/>
      <c r="I3116" s="18"/>
    </row>
    <row r="3117" spans="2:14" hidden="1" outlineLevel="1">
      <c r="B3117" s="18"/>
      <c r="C3117" s="18"/>
      <c r="D3117" s="18"/>
      <c r="E3117" s="18"/>
      <c r="F3117" s="18"/>
      <c r="G3117" s="18"/>
      <c r="H3117" s="18"/>
      <c r="I3117" s="18"/>
    </row>
    <row r="3118" spans="2:14" hidden="1" outlineLevel="1">
      <c r="B3118" s="152" t="s">
        <v>115</v>
      </c>
      <c r="C3118" s="152" t="s">
        <v>1330</v>
      </c>
      <c r="D3118" s="355" t="s">
        <v>4</v>
      </c>
      <c r="F3118" s="354" t="s">
        <v>115</v>
      </c>
      <c r="G3118" s="354" t="s">
        <v>1331</v>
      </c>
      <c r="H3118" s="355" t="s">
        <v>4</v>
      </c>
    </row>
    <row r="3119" spans="2:14" ht="30" hidden="1" outlineLevel="1">
      <c r="B3119" s="1825">
        <v>43678</v>
      </c>
      <c r="C3119" s="1826" t="s">
        <v>1039</v>
      </c>
      <c r="D3119" s="1905">
        <v>133965.92000000001</v>
      </c>
      <c r="F3119" s="1964">
        <v>43678</v>
      </c>
      <c r="G3119" s="1965" t="s">
        <v>11261</v>
      </c>
      <c r="H3119" s="1966">
        <v>24762</v>
      </c>
      <c r="I3119" s="1965" t="s">
        <v>8818</v>
      </c>
    </row>
    <row r="3120" spans="2:14" ht="30" hidden="1" outlineLevel="1">
      <c r="B3120" s="285">
        <v>43685</v>
      </c>
      <c r="C3120" s="1763" t="s">
        <v>11300</v>
      </c>
      <c r="D3120" s="1764">
        <v>13</v>
      </c>
      <c r="E3120" s="205"/>
      <c r="F3120" s="1964">
        <v>43678</v>
      </c>
      <c r="G3120" s="1965" t="s">
        <v>11262</v>
      </c>
      <c r="H3120" s="1966">
        <v>2500</v>
      </c>
      <c r="I3120" s="1965" t="s">
        <v>11264</v>
      </c>
    </row>
    <row r="3121" spans="2:14" ht="45" hidden="1" outlineLevel="1">
      <c r="B3121" s="285">
        <v>43693</v>
      </c>
      <c r="C3121" s="1640" t="s">
        <v>11311</v>
      </c>
      <c r="D3121" s="1641">
        <v>1090</v>
      </c>
      <c r="F3121" s="1964">
        <v>43678</v>
      </c>
      <c r="G3121" s="1965" t="s">
        <v>11263</v>
      </c>
      <c r="H3121" s="1966">
        <v>30000</v>
      </c>
      <c r="I3121" s="814" t="s">
        <v>11265</v>
      </c>
    </row>
    <row r="3122" spans="2:14" ht="30" hidden="1" outlineLevel="1">
      <c r="B3122" s="285">
        <v>43698</v>
      </c>
      <c r="C3122" s="1763" t="s">
        <v>11333</v>
      </c>
      <c r="D3122" s="1764">
        <v>7</v>
      </c>
      <c r="F3122" s="1964">
        <v>43680</v>
      </c>
      <c r="G3122" s="1965" t="s">
        <v>11275</v>
      </c>
      <c r="H3122" s="1966">
        <v>4500</v>
      </c>
      <c r="I3122" s="814" t="s">
        <v>11277</v>
      </c>
    </row>
    <row r="3123" spans="2:14" ht="60" hidden="1" outlineLevel="1">
      <c r="B3123" s="285">
        <v>43707</v>
      </c>
      <c r="C3123" s="1763" t="s">
        <v>11360</v>
      </c>
      <c r="D3123" s="1764">
        <v>176077</v>
      </c>
      <c r="F3123" s="1964">
        <v>43680</v>
      </c>
      <c r="G3123" s="814" t="s">
        <v>11276</v>
      </c>
      <c r="H3123" s="876">
        <v>5000</v>
      </c>
      <c r="I3123" s="814" t="s">
        <v>3287</v>
      </c>
    </row>
    <row r="3124" spans="2:14" ht="30" hidden="1" outlineLevel="1">
      <c r="B3124" s="269"/>
      <c r="C3124" s="47"/>
      <c r="D3124" s="48"/>
      <c r="F3124" s="1964">
        <v>43685</v>
      </c>
      <c r="G3124" s="1097" t="s">
        <v>11298</v>
      </c>
      <c r="H3124" s="876">
        <v>7100</v>
      </c>
      <c r="I3124" s="814" t="s">
        <v>11299</v>
      </c>
    </row>
    <row r="3125" spans="2:14" ht="45" hidden="1" outlineLevel="1">
      <c r="B3125" s="46"/>
      <c r="C3125" s="47"/>
      <c r="D3125" s="48"/>
      <c r="F3125" s="1964">
        <v>43686</v>
      </c>
      <c r="G3125" s="814" t="s">
        <v>11301</v>
      </c>
      <c r="H3125" s="876">
        <v>5000</v>
      </c>
      <c r="I3125" s="814" t="s">
        <v>3287</v>
      </c>
    </row>
    <row r="3126" spans="2:14" ht="30" hidden="1" outlineLevel="1">
      <c r="B3126" s="46"/>
      <c r="C3126" s="47"/>
      <c r="D3126" s="48"/>
      <c r="F3126" s="1964">
        <v>43690</v>
      </c>
      <c r="G3126" s="1097" t="s">
        <v>11302</v>
      </c>
      <c r="H3126" s="876">
        <v>819</v>
      </c>
      <c r="I3126" s="814" t="s">
        <v>11310</v>
      </c>
    </row>
    <row r="3127" spans="2:14" ht="30" hidden="1" outlineLevel="1">
      <c r="B3127" s="1909"/>
      <c r="C3127" s="570"/>
      <c r="D3127" s="48"/>
      <c r="F3127" s="1964">
        <v>43693</v>
      </c>
      <c r="G3127" s="1097" t="s">
        <v>11309</v>
      </c>
      <c r="H3127" s="876">
        <v>3200</v>
      </c>
      <c r="I3127" s="814" t="s">
        <v>525</v>
      </c>
      <c r="L3127" s="2"/>
      <c r="N3127" s="2"/>
    </row>
    <row r="3128" spans="2:14" ht="45" hidden="1" outlineLevel="1">
      <c r="B3128" s="677"/>
      <c r="C3128" s="1041"/>
      <c r="D3128" s="1542"/>
      <c r="E3128" s="2"/>
      <c r="F3128" s="1964">
        <v>43696</v>
      </c>
      <c r="G3128" s="1097" t="s">
        <v>11332</v>
      </c>
      <c r="H3128" s="876">
        <v>5000</v>
      </c>
      <c r="I3128" s="814" t="s">
        <v>3287</v>
      </c>
      <c r="L3128" s="2"/>
      <c r="N3128" s="2"/>
    </row>
    <row r="3129" spans="2:14" ht="45" hidden="1" outlineLevel="1">
      <c r="B3129" s="1932"/>
      <c r="C3129" s="1932"/>
      <c r="D3129" s="1933"/>
      <c r="F3129" s="1964">
        <v>43703</v>
      </c>
      <c r="G3129" s="814" t="s">
        <v>11341</v>
      </c>
      <c r="H3129" s="876">
        <v>4000</v>
      </c>
      <c r="I3129" s="814" t="s">
        <v>3287</v>
      </c>
      <c r="L3129" s="2"/>
      <c r="N3129" s="2"/>
    </row>
    <row r="3130" spans="2:14" ht="45" hidden="1" outlineLevel="1">
      <c r="B3130" s="677"/>
      <c r="C3130" s="677"/>
      <c r="D3130" s="349"/>
      <c r="F3130" s="1964">
        <v>43706</v>
      </c>
      <c r="G3130" s="814" t="s">
        <v>11345</v>
      </c>
      <c r="H3130" s="876">
        <v>4000</v>
      </c>
      <c r="I3130" s="814" t="s">
        <v>3287</v>
      </c>
    </row>
    <row r="3131" spans="2:14" ht="30" hidden="1" outlineLevel="1">
      <c r="B3131" s="677"/>
      <c r="C3131" s="677"/>
      <c r="D3131" s="349"/>
      <c r="F3131" s="1964">
        <v>43707</v>
      </c>
      <c r="G3131" s="814" t="s">
        <v>11346</v>
      </c>
      <c r="H3131" s="876">
        <v>1000</v>
      </c>
      <c r="I3131" s="814" t="s">
        <v>8897</v>
      </c>
      <c r="L3131" s="2"/>
    </row>
    <row r="3132" spans="2:14" ht="30" hidden="1" outlineLevel="1">
      <c r="B3132" s="677"/>
      <c r="C3132" s="677"/>
      <c r="D3132" s="349"/>
      <c r="F3132" s="1964">
        <v>43707</v>
      </c>
      <c r="G3132" s="1097" t="s">
        <v>11347</v>
      </c>
      <c r="H3132" s="876">
        <v>9224</v>
      </c>
      <c r="I3132" s="814" t="s">
        <v>8818</v>
      </c>
      <c r="L3132" s="2"/>
    </row>
    <row r="3133" spans="2:14" ht="45" hidden="1" outlineLevel="1">
      <c r="B3133" s="677"/>
      <c r="C3133" s="677"/>
      <c r="D3133" s="349"/>
      <c r="F3133" s="1964">
        <v>43708</v>
      </c>
      <c r="G3133" s="814" t="s">
        <v>11361</v>
      </c>
      <c r="H3133" s="876">
        <v>3000</v>
      </c>
      <c r="I3133" s="814" t="s">
        <v>3287</v>
      </c>
      <c r="L3133" s="2"/>
      <c r="N3133" s="2"/>
    </row>
    <row r="3134" spans="2:14" hidden="1" outlineLevel="1">
      <c r="B3134" s="426"/>
      <c r="C3134" s="278"/>
      <c r="D3134" s="279"/>
      <c r="F3134" s="811"/>
      <c r="G3134" s="812"/>
      <c r="H3134" s="893"/>
      <c r="I3134" s="812"/>
    </row>
    <row r="3135" spans="2:14" hidden="1" outlineLevel="1">
      <c r="B3135" s="50"/>
      <c r="C3135" s="50" t="s">
        <v>195</v>
      </c>
      <c r="D3135" s="571">
        <f>SUM(D3119:D3134)</f>
        <v>311152.92000000004</v>
      </c>
      <c r="E3135" s="18"/>
      <c r="F3135" s="319"/>
      <c r="G3135" s="319" t="s">
        <v>195</v>
      </c>
      <c r="H3135" s="279">
        <f>SUM(H3119:H3134)</f>
        <v>109105</v>
      </c>
    </row>
    <row r="3136" spans="2:14" hidden="1" outlineLevel="1">
      <c r="B3136" s="50"/>
      <c r="C3136" s="50" t="s">
        <v>1328</v>
      </c>
      <c r="D3136" s="48">
        <f>D3135-H3135</f>
        <v>202047.92000000004</v>
      </c>
      <c r="E3136" s="13"/>
      <c r="F3136" s="13"/>
      <c r="H3136" s="13"/>
    </row>
    <row r="3137" spans="2:14" collapsed="1"/>
    <row r="3138" spans="2:14" ht="15.75">
      <c r="B3138" s="2480" t="s">
        <v>11362</v>
      </c>
      <c r="C3138" s="2480"/>
      <c r="D3138" s="2480"/>
      <c r="E3138" s="2480"/>
      <c r="F3138" s="2480"/>
      <c r="G3138" s="2480"/>
      <c r="H3138" s="2480"/>
      <c r="I3138" s="18"/>
    </row>
    <row r="3139" spans="2:14" hidden="1" outlineLevel="1">
      <c r="B3139" s="18"/>
      <c r="C3139" s="18"/>
      <c r="D3139" s="18"/>
      <c r="E3139" s="18"/>
      <c r="F3139" s="18"/>
      <c r="G3139" s="18"/>
      <c r="H3139" s="18"/>
      <c r="I3139" s="18"/>
    </row>
    <row r="3140" spans="2:14" hidden="1" outlineLevel="1">
      <c r="B3140" s="152" t="s">
        <v>115</v>
      </c>
      <c r="C3140" s="152" t="s">
        <v>1330</v>
      </c>
      <c r="D3140" s="355" t="s">
        <v>4</v>
      </c>
      <c r="F3140" s="354" t="s">
        <v>115</v>
      </c>
      <c r="G3140" s="354" t="s">
        <v>1331</v>
      </c>
      <c r="H3140" s="355" t="s">
        <v>4</v>
      </c>
    </row>
    <row r="3141" spans="2:14" ht="45" hidden="1" outlineLevel="1">
      <c r="B3141" s="1825">
        <v>43709</v>
      </c>
      <c r="C3141" s="1826" t="s">
        <v>1039</v>
      </c>
      <c r="D3141" s="1905">
        <v>202047.92</v>
      </c>
      <c r="F3141" s="1964">
        <v>43710</v>
      </c>
      <c r="G3141" s="1965" t="s">
        <v>11363</v>
      </c>
      <c r="H3141" s="1966">
        <v>2000</v>
      </c>
      <c r="I3141" s="1965" t="s">
        <v>3287</v>
      </c>
    </row>
    <row r="3142" spans="2:14" ht="45" hidden="1" outlineLevel="1">
      <c r="B3142" s="2039">
        <v>43713</v>
      </c>
      <c r="C3142" s="1873" t="s">
        <v>11415</v>
      </c>
      <c r="D3142" s="1761">
        <v>50000</v>
      </c>
      <c r="E3142" s="205"/>
      <c r="F3142" s="1964">
        <v>43711</v>
      </c>
      <c r="G3142" s="1965" t="s">
        <v>11389</v>
      </c>
      <c r="H3142" s="1966">
        <v>21792.01</v>
      </c>
      <c r="I3142" s="1965" t="s">
        <v>8394</v>
      </c>
    </row>
    <row r="3143" spans="2:14" ht="60" hidden="1" outlineLevel="1">
      <c r="B3143" s="285">
        <v>43738</v>
      </c>
      <c r="C3143" s="1640" t="s">
        <v>11497</v>
      </c>
      <c r="D3143" s="2062">
        <v>177863</v>
      </c>
      <c r="F3143" s="1964">
        <v>43711</v>
      </c>
      <c r="G3143" s="1965" t="s">
        <v>10102</v>
      </c>
      <c r="H3143" s="1966">
        <v>78476</v>
      </c>
      <c r="I3143" s="814" t="s">
        <v>11392</v>
      </c>
    </row>
    <row r="3144" spans="2:14" ht="45" hidden="1" outlineLevel="1">
      <c r="B3144" s="285">
        <v>43738</v>
      </c>
      <c r="C3144" s="1763" t="s">
        <v>11498</v>
      </c>
      <c r="D3144" s="2062">
        <v>561</v>
      </c>
      <c r="F3144" s="2037">
        <v>43711</v>
      </c>
      <c r="G3144" s="1965" t="s">
        <v>11399</v>
      </c>
      <c r="H3144" s="1966">
        <v>2500</v>
      </c>
      <c r="I3144" s="1965" t="s">
        <v>11391</v>
      </c>
    </row>
    <row r="3145" spans="2:14" ht="45" hidden="1" outlineLevel="1">
      <c r="B3145" s="285"/>
      <c r="C3145" s="1763"/>
      <c r="D3145" s="1764"/>
      <c r="F3145" s="2037">
        <v>43711</v>
      </c>
      <c r="G3145" s="1965" t="s">
        <v>11400</v>
      </c>
      <c r="H3145" s="1966">
        <v>30000</v>
      </c>
      <c r="I3145" s="1965" t="s">
        <v>11390</v>
      </c>
    </row>
    <row r="3146" spans="2:14" ht="45" hidden="1" outlineLevel="1">
      <c r="B3146" s="269"/>
      <c r="C3146" s="47"/>
      <c r="D3146" s="48"/>
      <c r="F3146" s="1964">
        <v>43711</v>
      </c>
      <c r="G3146" s="1097" t="s">
        <v>11401</v>
      </c>
      <c r="H3146" s="876">
        <v>32500</v>
      </c>
      <c r="I3146" s="814" t="s">
        <v>8820</v>
      </c>
    </row>
    <row r="3147" spans="2:14" ht="30" hidden="1" outlineLevel="1">
      <c r="B3147" s="46"/>
      <c r="C3147" s="47"/>
      <c r="D3147" s="48"/>
      <c r="F3147" s="1964">
        <v>43711</v>
      </c>
      <c r="G3147" s="814" t="s">
        <v>11402</v>
      </c>
      <c r="H3147" s="876">
        <v>7886</v>
      </c>
      <c r="I3147" s="814" t="s">
        <v>8392</v>
      </c>
    </row>
    <row r="3148" spans="2:14" ht="45" hidden="1" outlineLevel="1">
      <c r="B3148" s="46"/>
      <c r="C3148" s="47"/>
      <c r="D3148" s="48"/>
      <c r="F3148" s="1964">
        <v>43713</v>
      </c>
      <c r="G3148" s="1097" t="s">
        <v>11416</v>
      </c>
      <c r="H3148" s="876">
        <v>5000</v>
      </c>
      <c r="I3148" s="814" t="s">
        <v>3287</v>
      </c>
    </row>
    <row r="3149" spans="2:14" ht="45" hidden="1" outlineLevel="1">
      <c r="B3149" s="1909"/>
      <c r="C3149" s="570"/>
      <c r="D3149" s="48"/>
      <c r="F3149" s="1964">
        <v>43717</v>
      </c>
      <c r="G3149" s="1097" t="s">
        <v>11436</v>
      </c>
      <c r="H3149" s="876">
        <v>5000</v>
      </c>
      <c r="I3149" s="814" t="s">
        <v>3287</v>
      </c>
      <c r="L3149" s="2"/>
      <c r="N3149" s="2"/>
    </row>
    <row r="3150" spans="2:14" ht="45" hidden="1" outlineLevel="1">
      <c r="B3150" s="677"/>
      <c r="C3150" s="1041"/>
      <c r="D3150" s="1542"/>
      <c r="E3150" s="2"/>
      <c r="F3150" s="1964">
        <v>43721</v>
      </c>
      <c r="G3150" s="1097" t="s">
        <v>11441</v>
      </c>
      <c r="H3150" s="876">
        <v>5000</v>
      </c>
      <c r="I3150" s="814" t="s">
        <v>3287</v>
      </c>
      <c r="L3150" s="2"/>
      <c r="N3150" s="2"/>
    </row>
    <row r="3151" spans="2:14" ht="45" hidden="1" outlineLevel="1">
      <c r="B3151" s="1932"/>
      <c r="C3151" s="1932"/>
      <c r="D3151" s="1933"/>
      <c r="F3151" s="1964">
        <v>43727</v>
      </c>
      <c r="G3151" s="814" t="s">
        <v>11442</v>
      </c>
      <c r="H3151" s="876">
        <v>5000</v>
      </c>
      <c r="I3151" s="814" t="s">
        <v>3287</v>
      </c>
      <c r="L3151" s="2"/>
      <c r="N3151" s="2"/>
    </row>
    <row r="3152" spans="2:14" ht="45" hidden="1" outlineLevel="1">
      <c r="B3152" s="677"/>
      <c r="C3152" s="677"/>
      <c r="D3152" s="349"/>
      <c r="F3152" s="1964">
        <v>43731</v>
      </c>
      <c r="G3152" s="814" t="s">
        <v>11443</v>
      </c>
      <c r="H3152" s="876">
        <v>5000</v>
      </c>
      <c r="I3152" s="814" t="s">
        <v>3287</v>
      </c>
    </row>
    <row r="3153" spans="2:14" hidden="1" outlineLevel="1">
      <c r="B3153" s="426"/>
      <c r="C3153" s="278"/>
      <c r="D3153" s="279"/>
      <c r="F3153" s="811"/>
      <c r="G3153" s="812"/>
      <c r="H3153" s="893"/>
      <c r="I3153" s="812"/>
    </row>
    <row r="3154" spans="2:14" hidden="1" outlineLevel="1">
      <c r="B3154" s="50"/>
      <c r="C3154" s="50" t="s">
        <v>195</v>
      </c>
      <c r="D3154" s="571">
        <f>SUM(D3141:D3153)</f>
        <v>430471.92000000004</v>
      </c>
      <c r="E3154" s="18"/>
      <c r="F3154" s="319"/>
      <c r="G3154" s="319" t="s">
        <v>195</v>
      </c>
      <c r="H3154" s="279">
        <f>SUM(H3141:H3153)</f>
        <v>200154.01</v>
      </c>
    </row>
    <row r="3155" spans="2:14" hidden="1" outlineLevel="1">
      <c r="B3155" s="50"/>
      <c r="C3155" s="50" t="s">
        <v>1328</v>
      </c>
      <c r="D3155" s="48">
        <f>D3154-H3154</f>
        <v>230317.91000000003</v>
      </c>
      <c r="E3155" s="13"/>
      <c r="F3155" s="13"/>
      <c r="H3155" s="13"/>
    </row>
    <row r="3156" spans="2:14" collapsed="1"/>
    <row r="3157" spans="2:14" ht="15.75">
      <c r="B3157" s="2480" t="s">
        <v>11499</v>
      </c>
      <c r="C3157" s="2480"/>
      <c r="D3157" s="2480"/>
      <c r="E3157" s="2480"/>
      <c r="F3157" s="2480"/>
      <c r="G3157" s="2480"/>
      <c r="H3157" s="2480"/>
      <c r="I3157" s="18"/>
    </row>
    <row r="3158" spans="2:14" hidden="1" outlineLevel="1">
      <c r="B3158" s="18"/>
      <c r="C3158" s="18"/>
      <c r="D3158" s="18"/>
      <c r="E3158" s="18"/>
      <c r="F3158" s="18"/>
      <c r="G3158" s="18"/>
      <c r="H3158" s="18"/>
      <c r="I3158" s="18"/>
    </row>
    <row r="3159" spans="2:14" hidden="1" outlineLevel="1">
      <c r="B3159" s="152" t="s">
        <v>115</v>
      </c>
      <c r="C3159" s="152" t="s">
        <v>1330</v>
      </c>
      <c r="D3159" s="355" t="s">
        <v>4</v>
      </c>
      <c r="F3159" s="354" t="s">
        <v>115</v>
      </c>
      <c r="G3159" s="354" t="s">
        <v>1331</v>
      </c>
      <c r="H3159" s="355" t="s">
        <v>4</v>
      </c>
    </row>
    <row r="3160" spans="2:14" ht="45" hidden="1" outlineLevel="1">
      <c r="B3160" s="1825">
        <v>43739</v>
      </c>
      <c r="C3160" s="1826" t="s">
        <v>1039</v>
      </c>
      <c r="D3160" s="1905">
        <v>230317.91</v>
      </c>
      <c r="F3160" s="1964">
        <v>43741</v>
      </c>
      <c r="G3160" s="1965" t="s">
        <v>11500</v>
      </c>
      <c r="H3160" s="1966">
        <v>5000</v>
      </c>
      <c r="I3160" s="1965" t="s">
        <v>3287</v>
      </c>
    </row>
    <row r="3161" spans="2:14" ht="90" hidden="1" outlineLevel="1">
      <c r="B3161" s="1481">
        <v>43753</v>
      </c>
      <c r="C3161" s="1763" t="s">
        <v>11568</v>
      </c>
      <c r="D3161" s="1764">
        <v>3000</v>
      </c>
      <c r="E3161" s="205"/>
      <c r="F3161" s="1964">
        <v>43741</v>
      </c>
      <c r="G3161" s="1965" t="s">
        <v>11506</v>
      </c>
      <c r="H3161" s="1966">
        <v>1297</v>
      </c>
      <c r="I3161" s="1965" t="s">
        <v>11507</v>
      </c>
    </row>
    <row r="3162" spans="2:14" ht="60" hidden="1" outlineLevel="1">
      <c r="B3162" s="1481">
        <v>43769</v>
      </c>
      <c r="C3162" s="1640" t="s">
        <v>11604</v>
      </c>
      <c r="D3162" s="1641">
        <v>178696</v>
      </c>
      <c r="F3162" s="1964">
        <v>43741</v>
      </c>
      <c r="G3162" s="1965" t="s">
        <v>11508</v>
      </c>
      <c r="H3162" s="1966">
        <v>23017.06</v>
      </c>
      <c r="I3162" s="814" t="s">
        <v>8394</v>
      </c>
    </row>
    <row r="3163" spans="2:14" ht="30" hidden="1" outlineLevel="1">
      <c r="B3163" s="285"/>
      <c r="C3163" s="1763"/>
      <c r="D3163" s="2062"/>
      <c r="F3163" s="1964">
        <v>43741</v>
      </c>
      <c r="G3163" s="2066" t="s">
        <v>11522</v>
      </c>
      <c r="H3163" s="2067">
        <v>25000</v>
      </c>
      <c r="I3163" s="2066" t="s">
        <v>3702</v>
      </c>
    </row>
    <row r="3164" spans="2:14" ht="45" hidden="1" outlineLevel="1">
      <c r="B3164" s="285"/>
      <c r="C3164" s="1763"/>
      <c r="D3164" s="1764"/>
      <c r="F3164" s="2037">
        <v>43741</v>
      </c>
      <c r="G3164" s="1965" t="s">
        <v>11523</v>
      </c>
      <c r="H3164" s="1966">
        <v>24867</v>
      </c>
      <c r="I3164" s="1965" t="s">
        <v>9077</v>
      </c>
    </row>
    <row r="3165" spans="2:14" ht="45" hidden="1" outlineLevel="1">
      <c r="B3165" s="269"/>
      <c r="C3165" s="47"/>
      <c r="D3165" s="48"/>
      <c r="F3165" s="2037">
        <v>43741</v>
      </c>
      <c r="G3165" s="2102" t="s">
        <v>11524</v>
      </c>
      <c r="H3165" s="1966">
        <v>951</v>
      </c>
      <c r="I3165" s="1965" t="s">
        <v>11517</v>
      </c>
    </row>
    <row r="3166" spans="2:14" ht="45" hidden="1" outlineLevel="1">
      <c r="B3166" s="46"/>
      <c r="C3166" s="47"/>
      <c r="D3166" s="48"/>
      <c r="F3166" s="2037">
        <v>43741</v>
      </c>
      <c r="G3166" s="2102" t="s">
        <v>11527</v>
      </c>
      <c r="H3166" s="1966">
        <v>32500</v>
      </c>
      <c r="I3166" s="1965" t="s">
        <v>8820</v>
      </c>
    </row>
    <row r="3167" spans="2:14" ht="45" hidden="1" outlineLevel="1">
      <c r="B3167" s="46"/>
      <c r="C3167" s="47"/>
      <c r="D3167" s="48"/>
      <c r="F3167" s="1126">
        <v>43741</v>
      </c>
      <c r="G3167" s="1127" t="s">
        <v>11526</v>
      </c>
      <c r="H3167" s="1128">
        <v>30000</v>
      </c>
      <c r="I3167" s="1129" t="s">
        <v>11519</v>
      </c>
    </row>
    <row r="3168" spans="2:14" ht="45" hidden="1" outlineLevel="1">
      <c r="B3168" s="1909"/>
      <c r="C3168" s="570"/>
      <c r="D3168" s="48"/>
      <c r="F3168" s="2037">
        <v>43741</v>
      </c>
      <c r="G3168" s="2102" t="s">
        <v>11525</v>
      </c>
      <c r="H3168" s="1966">
        <v>9260</v>
      </c>
      <c r="I3168" s="1965" t="s">
        <v>8392</v>
      </c>
      <c r="L3168" s="2"/>
      <c r="N3168" s="2"/>
    </row>
    <row r="3169" spans="2:14" ht="45" hidden="1" outlineLevel="1">
      <c r="B3169" s="677"/>
      <c r="C3169" s="1041"/>
      <c r="D3169" s="1542"/>
      <c r="E3169" s="2"/>
      <c r="F3169" s="1126">
        <v>43741</v>
      </c>
      <c r="G3169" s="1127" t="s">
        <v>11528</v>
      </c>
      <c r="H3169" s="1128">
        <v>2500</v>
      </c>
      <c r="I3169" s="1129" t="s">
        <v>11520</v>
      </c>
      <c r="L3169" s="2"/>
      <c r="N3169" s="2"/>
    </row>
    <row r="3170" spans="2:14" ht="45" hidden="1" outlineLevel="1">
      <c r="B3170" s="1932"/>
      <c r="C3170" s="1932"/>
      <c r="D3170" s="1933"/>
      <c r="F3170" s="2037">
        <v>43743</v>
      </c>
      <c r="G3170" s="814" t="s">
        <v>11529</v>
      </c>
      <c r="H3170" s="1966">
        <v>5000</v>
      </c>
      <c r="I3170" s="1965" t="s">
        <v>3287</v>
      </c>
      <c r="L3170" s="2"/>
      <c r="N3170" s="2"/>
    </row>
    <row r="3171" spans="2:14" ht="45" hidden="1" outlineLevel="1">
      <c r="B3171" s="677"/>
      <c r="C3171" s="677"/>
      <c r="D3171" s="349"/>
      <c r="F3171" s="2037">
        <v>43745</v>
      </c>
      <c r="G3171" s="814" t="s">
        <v>11530</v>
      </c>
      <c r="H3171" s="1966">
        <v>5000</v>
      </c>
      <c r="I3171" s="1965" t="s">
        <v>3287</v>
      </c>
    </row>
    <row r="3172" spans="2:14" ht="45" hidden="1" outlineLevel="1">
      <c r="B3172" s="677"/>
      <c r="C3172" s="677"/>
      <c r="D3172" s="349"/>
      <c r="F3172" s="2037">
        <v>43752</v>
      </c>
      <c r="G3172" s="814" t="s">
        <v>11547</v>
      </c>
      <c r="H3172" s="876">
        <v>2000</v>
      </c>
      <c r="I3172" s="1965" t="s">
        <v>3287</v>
      </c>
      <c r="L3172" s="2"/>
    </row>
    <row r="3173" spans="2:14" ht="45" hidden="1" outlineLevel="1">
      <c r="B3173" s="677"/>
      <c r="C3173" s="677"/>
      <c r="D3173" s="349"/>
      <c r="F3173" s="2037">
        <v>43752</v>
      </c>
      <c r="G3173" s="1097" t="s">
        <v>11548</v>
      </c>
      <c r="H3173" s="876">
        <v>3000</v>
      </c>
      <c r="I3173" s="1965" t="s">
        <v>3287</v>
      </c>
      <c r="L3173" s="2"/>
    </row>
    <row r="3174" spans="2:14" ht="45" hidden="1" outlineLevel="1">
      <c r="B3174" s="677"/>
      <c r="C3174" s="677"/>
      <c r="D3174" s="349"/>
      <c r="F3174" s="1964">
        <v>43753</v>
      </c>
      <c r="G3174" s="814" t="s">
        <v>11569</v>
      </c>
      <c r="H3174" s="876">
        <v>3000</v>
      </c>
      <c r="I3174" s="1965" t="s">
        <v>3287</v>
      </c>
      <c r="L3174" s="2"/>
      <c r="N3174" s="2"/>
    </row>
    <row r="3175" spans="2:14" ht="45" hidden="1" outlineLevel="1">
      <c r="B3175" s="677"/>
      <c r="C3175" s="677"/>
      <c r="D3175" s="349"/>
      <c r="F3175" s="1964">
        <v>43757</v>
      </c>
      <c r="G3175" s="814" t="s">
        <v>11566</v>
      </c>
      <c r="H3175" s="876">
        <v>3000</v>
      </c>
      <c r="I3175" s="1965" t="s">
        <v>3287</v>
      </c>
      <c r="N3175" s="2"/>
    </row>
    <row r="3176" spans="2:14" ht="45" hidden="1" outlineLevel="1">
      <c r="B3176" s="677"/>
      <c r="C3176" s="677"/>
      <c r="D3176" s="349"/>
      <c r="F3176" s="1964">
        <v>43761</v>
      </c>
      <c r="G3176" s="814" t="s">
        <v>11579</v>
      </c>
      <c r="H3176" s="876">
        <v>5000</v>
      </c>
      <c r="I3176" s="1965" t="s">
        <v>3287</v>
      </c>
      <c r="N3176" s="2"/>
    </row>
    <row r="3177" spans="2:14" ht="45" hidden="1" outlineLevel="1">
      <c r="B3177" s="677"/>
      <c r="C3177" s="677"/>
      <c r="D3177" s="349"/>
      <c r="F3177" s="1964">
        <v>43766</v>
      </c>
      <c r="G3177" s="814" t="s">
        <v>11603</v>
      </c>
      <c r="H3177" s="876">
        <v>5000</v>
      </c>
      <c r="I3177" s="1965" t="s">
        <v>3287</v>
      </c>
      <c r="N3177" s="2"/>
    </row>
    <row r="3178" spans="2:14" ht="30" hidden="1" outlineLevel="1">
      <c r="B3178" s="677"/>
      <c r="C3178" s="677"/>
      <c r="D3178" s="349"/>
      <c r="F3178" s="1964">
        <v>43769</v>
      </c>
      <c r="G3178" s="814" t="s">
        <v>11611</v>
      </c>
      <c r="H3178" s="876">
        <v>1297</v>
      </c>
      <c r="I3178" s="814" t="s">
        <v>11507</v>
      </c>
      <c r="N3178" s="2"/>
    </row>
    <row r="3179" spans="2:14" hidden="1" outlineLevel="1">
      <c r="B3179" s="677"/>
      <c r="C3179" s="677"/>
      <c r="D3179" s="349"/>
      <c r="F3179" s="1126">
        <v>43769</v>
      </c>
      <c r="G3179" s="1129" t="s">
        <v>10102</v>
      </c>
      <c r="H3179" s="1128">
        <v>23017.06</v>
      </c>
      <c r="I3179" s="814" t="s">
        <v>8394</v>
      </c>
      <c r="N3179" s="2"/>
    </row>
    <row r="3180" spans="2:14" hidden="1" outlineLevel="1">
      <c r="B3180" s="677"/>
      <c r="C3180" s="677"/>
      <c r="D3180" s="349"/>
      <c r="F3180" s="1126">
        <v>43769</v>
      </c>
      <c r="G3180" s="1129" t="s">
        <v>10102</v>
      </c>
      <c r="H3180" s="1128">
        <v>4228.75</v>
      </c>
      <c r="I3180" s="814" t="s">
        <v>8394</v>
      </c>
      <c r="N3180" s="2"/>
    </row>
    <row r="3181" spans="2:14" hidden="1" outlineLevel="1">
      <c r="B3181" s="677"/>
      <c r="C3181" s="677"/>
      <c r="D3181" s="349"/>
      <c r="F3181" s="811"/>
      <c r="G3181" s="814"/>
      <c r="H3181" s="876"/>
      <c r="I3181" s="814"/>
      <c r="N3181" s="2"/>
    </row>
    <row r="3182" spans="2:14" hidden="1" outlineLevel="1">
      <c r="B3182" s="426"/>
      <c r="C3182" s="278"/>
      <c r="D3182" s="279"/>
      <c r="F3182" s="811"/>
      <c r="G3182" s="812"/>
      <c r="H3182" s="893"/>
      <c r="I3182" s="812"/>
    </row>
    <row r="3183" spans="2:14" hidden="1" outlineLevel="1">
      <c r="B3183" s="50"/>
      <c r="C3183" s="50" t="s">
        <v>195</v>
      </c>
      <c r="D3183" s="571">
        <f>SUM(D3160:D3182)</f>
        <v>412013.91000000003</v>
      </c>
      <c r="E3183" s="18"/>
      <c r="F3183" s="319"/>
      <c r="G3183" s="319" t="s">
        <v>195</v>
      </c>
      <c r="H3183" s="279">
        <f>SUM(H3160:H3182)</f>
        <v>213934.87</v>
      </c>
    </row>
    <row r="3184" spans="2:14" hidden="1" outlineLevel="1">
      <c r="B3184" s="50"/>
      <c r="C3184" s="50" t="s">
        <v>1328</v>
      </c>
      <c r="D3184" s="48">
        <f>D3183-H3183</f>
        <v>198079.04000000004</v>
      </c>
      <c r="E3184" s="13"/>
      <c r="F3184" s="13"/>
      <c r="H3184" s="13"/>
    </row>
    <row r="3185" spans="2:14" collapsed="1"/>
    <row r="3186" spans="2:14" ht="15.75">
      <c r="B3186" s="2480" t="s">
        <v>11612</v>
      </c>
      <c r="C3186" s="2480"/>
      <c r="D3186" s="2480"/>
      <c r="E3186" s="2480"/>
      <c r="F3186" s="2480"/>
      <c r="G3186" s="2480"/>
      <c r="H3186" s="2480"/>
      <c r="I3186" s="18"/>
    </row>
    <row r="3187" spans="2:14" hidden="1" outlineLevel="1">
      <c r="B3187" s="18"/>
      <c r="C3187" s="18"/>
      <c r="D3187" s="18"/>
      <c r="E3187" s="18"/>
      <c r="F3187" s="18"/>
      <c r="G3187" s="18"/>
      <c r="H3187" s="18"/>
      <c r="I3187" s="18"/>
    </row>
    <row r="3188" spans="2:14" hidden="1" outlineLevel="1">
      <c r="B3188" s="152" t="s">
        <v>115</v>
      </c>
      <c r="C3188" s="152" t="s">
        <v>1330</v>
      </c>
      <c r="D3188" s="355" t="s">
        <v>4</v>
      </c>
      <c r="F3188" s="354" t="s">
        <v>115</v>
      </c>
      <c r="G3188" s="354" t="s">
        <v>1331</v>
      </c>
      <c r="H3188" s="355" t="s">
        <v>4</v>
      </c>
    </row>
    <row r="3189" spans="2:14" ht="30" hidden="1" outlineLevel="1">
      <c r="B3189" s="1825">
        <v>43770</v>
      </c>
      <c r="C3189" s="1826" t="s">
        <v>1039</v>
      </c>
      <c r="D3189" s="1905">
        <v>198079.04</v>
      </c>
      <c r="F3189" s="1126">
        <v>43770</v>
      </c>
      <c r="G3189" s="1127" t="s">
        <v>11614</v>
      </c>
      <c r="H3189" s="1128">
        <v>2500</v>
      </c>
      <c r="I3189" s="1129" t="s">
        <v>11520</v>
      </c>
    </row>
    <row r="3190" spans="2:14" ht="45" hidden="1" outlineLevel="1">
      <c r="B3190" s="1481">
        <v>43785</v>
      </c>
      <c r="C3190" s="1763" t="s">
        <v>11665</v>
      </c>
      <c r="D3190" s="1764">
        <v>1090</v>
      </c>
      <c r="E3190" s="205"/>
      <c r="F3190" s="2037">
        <v>43770</v>
      </c>
      <c r="G3190" s="2102" t="s">
        <v>11615</v>
      </c>
      <c r="H3190" s="1966">
        <v>32500</v>
      </c>
      <c r="I3190" s="1965" t="s">
        <v>8820</v>
      </c>
    </row>
    <row r="3191" spans="2:14" ht="60" hidden="1" outlineLevel="1">
      <c r="B3191" s="1481">
        <v>43798</v>
      </c>
      <c r="C3191" s="1640" t="s">
        <v>11705</v>
      </c>
      <c r="D3191" s="1641">
        <v>178696</v>
      </c>
      <c r="F3191" s="2037">
        <v>43770</v>
      </c>
      <c r="G3191" s="1965" t="s">
        <v>11616</v>
      </c>
      <c r="H3191" s="1966">
        <v>938</v>
      </c>
      <c r="I3191" s="1965" t="s">
        <v>11517</v>
      </c>
    </row>
    <row r="3192" spans="2:14" ht="30" hidden="1" outlineLevel="1">
      <c r="B3192" s="285"/>
      <c r="C3192" s="1763"/>
      <c r="D3192" s="2062"/>
      <c r="F3192" s="2037">
        <v>43770</v>
      </c>
      <c r="G3192" s="1965" t="s">
        <v>11617</v>
      </c>
      <c r="H3192" s="1966">
        <v>15393</v>
      </c>
      <c r="I3192" s="1965" t="s">
        <v>9077</v>
      </c>
    </row>
    <row r="3193" spans="2:14" ht="30" hidden="1" outlineLevel="1">
      <c r="B3193" s="285"/>
      <c r="C3193" s="1763"/>
      <c r="D3193" s="1764"/>
      <c r="F3193" s="2037">
        <v>43770</v>
      </c>
      <c r="G3193" s="1965" t="s">
        <v>11618</v>
      </c>
      <c r="H3193" s="1966">
        <v>12537</v>
      </c>
      <c r="I3193" s="1965" t="s">
        <v>8392</v>
      </c>
    </row>
    <row r="3194" spans="2:14" ht="30" hidden="1" outlineLevel="1">
      <c r="B3194" s="269"/>
      <c r="C3194" s="47"/>
      <c r="D3194" s="48"/>
      <c r="F3194" s="1126">
        <v>43770</v>
      </c>
      <c r="G3194" s="1127" t="s">
        <v>11619</v>
      </c>
      <c r="H3194" s="1128">
        <v>30000</v>
      </c>
      <c r="I3194" s="1129" t="s">
        <v>11519</v>
      </c>
    </row>
    <row r="3195" spans="2:14" ht="30" hidden="1" outlineLevel="1">
      <c r="B3195" s="46"/>
      <c r="C3195" s="47"/>
      <c r="D3195" s="48"/>
      <c r="F3195" s="1126">
        <v>43770</v>
      </c>
      <c r="G3195" s="1129" t="s">
        <v>11522</v>
      </c>
      <c r="H3195" s="1128">
        <v>25000</v>
      </c>
      <c r="I3195" s="1129" t="s">
        <v>3702</v>
      </c>
    </row>
    <row r="3196" spans="2:14" ht="45" hidden="1" outlineLevel="1">
      <c r="B3196" s="46"/>
      <c r="C3196" s="47"/>
      <c r="D3196" s="48"/>
      <c r="F3196" s="2037">
        <v>43771</v>
      </c>
      <c r="G3196" s="2102" t="s">
        <v>11640</v>
      </c>
      <c r="H3196" s="1966">
        <v>10000</v>
      </c>
      <c r="I3196" s="1965" t="s">
        <v>3287</v>
      </c>
    </row>
    <row r="3197" spans="2:14" ht="45" hidden="1" outlineLevel="1">
      <c r="B3197" s="1909"/>
      <c r="C3197" s="570"/>
      <c r="D3197" s="48"/>
      <c r="F3197" s="2037">
        <v>43774</v>
      </c>
      <c r="G3197" s="2102" t="s">
        <v>11641</v>
      </c>
      <c r="H3197" s="1966">
        <v>10000</v>
      </c>
      <c r="I3197" s="1965" t="s">
        <v>3287</v>
      </c>
      <c r="L3197" s="2"/>
      <c r="N3197" s="2"/>
    </row>
    <row r="3198" spans="2:14" ht="45" hidden="1" outlineLevel="1">
      <c r="B3198" s="677"/>
      <c r="C3198" s="1041"/>
      <c r="D3198" s="1542"/>
      <c r="E3198" s="2"/>
      <c r="F3198" s="2037">
        <v>43780</v>
      </c>
      <c r="G3198" s="2102" t="s">
        <v>11662</v>
      </c>
      <c r="H3198" s="2123">
        <v>9000</v>
      </c>
      <c r="I3198" s="1965" t="s">
        <v>3287</v>
      </c>
      <c r="L3198" s="2"/>
      <c r="N3198" s="2"/>
    </row>
    <row r="3199" spans="2:14" ht="45" hidden="1" outlineLevel="1">
      <c r="B3199" s="1932"/>
      <c r="C3199" s="1932"/>
      <c r="D3199" s="1933"/>
      <c r="F3199" s="2037">
        <v>43797</v>
      </c>
      <c r="G3199" s="814" t="s">
        <v>11704</v>
      </c>
      <c r="H3199" s="1966">
        <v>10000</v>
      </c>
      <c r="I3199" s="1965" t="s">
        <v>3287</v>
      </c>
      <c r="L3199" s="2"/>
      <c r="N3199" s="2"/>
    </row>
    <row r="3200" spans="2:14" ht="45" hidden="1" outlineLevel="1">
      <c r="B3200" s="677"/>
      <c r="C3200" s="677"/>
      <c r="D3200" s="349"/>
      <c r="F3200" s="1126">
        <v>43798</v>
      </c>
      <c r="G3200" s="1129" t="s">
        <v>11710</v>
      </c>
      <c r="H3200" s="1128">
        <v>2500</v>
      </c>
      <c r="I3200" s="1129" t="s">
        <v>11520</v>
      </c>
    </row>
    <row r="3201" spans="2:14" ht="45" hidden="1" outlineLevel="1">
      <c r="B3201" s="677"/>
      <c r="C3201" s="677"/>
      <c r="D3201" s="349"/>
      <c r="F3201" s="1126">
        <v>43798</v>
      </c>
      <c r="G3201" s="1129" t="s">
        <v>11711</v>
      </c>
      <c r="H3201" s="1128">
        <v>30000</v>
      </c>
      <c r="I3201" s="1129" t="s">
        <v>11519</v>
      </c>
      <c r="L3201" s="2"/>
    </row>
    <row r="3202" spans="2:14" ht="45" hidden="1" outlineLevel="1">
      <c r="B3202" s="677"/>
      <c r="C3202" s="677"/>
      <c r="D3202" s="349"/>
      <c r="F3202" s="2037">
        <v>43798</v>
      </c>
      <c r="G3202" s="2102" t="s">
        <v>11712</v>
      </c>
      <c r="H3202" s="1966">
        <v>10177</v>
      </c>
      <c r="I3202" s="1965" t="s">
        <v>8392</v>
      </c>
      <c r="L3202" s="2"/>
    </row>
    <row r="3203" spans="2:14" ht="30" hidden="1" outlineLevel="1">
      <c r="B3203" s="677"/>
      <c r="C3203" s="677"/>
      <c r="D3203" s="349"/>
      <c r="F3203" s="2037">
        <v>43798</v>
      </c>
      <c r="G3203" s="1965" t="s">
        <v>11713</v>
      </c>
      <c r="H3203" s="1966">
        <v>1297</v>
      </c>
      <c r="I3203" s="1965" t="s">
        <v>11507</v>
      </c>
      <c r="L3203" s="2"/>
      <c r="N3203" s="2"/>
    </row>
    <row r="3204" spans="2:14" hidden="1" outlineLevel="1">
      <c r="B3204" s="677"/>
      <c r="C3204" s="677"/>
      <c r="D3204" s="349"/>
      <c r="F3204" s="1126">
        <v>43798</v>
      </c>
      <c r="G3204" s="1129" t="s">
        <v>11389</v>
      </c>
      <c r="H3204" s="1128">
        <v>43049.62</v>
      </c>
      <c r="I3204" s="1129" t="s">
        <v>8394</v>
      </c>
      <c r="N3204" s="2"/>
    </row>
    <row r="3205" spans="2:14" ht="30" hidden="1" outlineLevel="1">
      <c r="B3205" s="677"/>
      <c r="C3205" s="677"/>
      <c r="D3205" s="349"/>
      <c r="F3205" s="2037">
        <v>43798</v>
      </c>
      <c r="G3205" s="1965" t="s">
        <v>11714</v>
      </c>
      <c r="H3205" s="1966">
        <v>839</v>
      </c>
      <c r="I3205" s="1965" t="s">
        <v>11517</v>
      </c>
      <c r="N3205" s="2"/>
    </row>
    <row r="3206" spans="2:14" ht="30" hidden="1" outlineLevel="1">
      <c r="B3206" s="677"/>
      <c r="C3206" s="677"/>
      <c r="D3206" s="349"/>
      <c r="F3206" s="2037">
        <v>43798</v>
      </c>
      <c r="G3206" s="1965" t="s">
        <v>11028</v>
      </c>
      <c r="H3206" s="1966">
        <v>40000</v>
      </c>
      <c r="I3206" s="1965" t="s">
        <v>8820</v>
      </c>
      <c r="N3206" s="2"/>
    </row>
    <row r="3207" spans="2:14" ht="30" hidden="1" outlineLevel="1">
      <c r="B3207" s="677"/>
      <c r="C3207" s="677"/>
      <c r="D3207" s="349"/>
      <c r="F3207" s="1126">
        <v>43798</v>
      </c>
      <c r="G3207" s="1129" t="s">
        <v>11347</v>
      </c>
      <c r="H3207" s="1128">
        <v>4423</v>
      </c>
      <c r="I3207" s="1129" t="s">
        <v>9077</v>
      </c>
      <c r="N3207" s="2"/>
    </row>
    <row r="3208" spans="2:14" hidden="1" outlineLevel="1">
      <c r="B3208" s="50"/>
      <c r="C3208" s="50" t="s">
        <v>195</v>
      </c>
      <c r="D3208" s="571">
        <f>SUM(D3189:D3207)</f>
        <v>377865.04000000004</v>
      </c>
      <c r="E3208" s="18"/>
      <c r="F3208" s="319"/>
      <c r="G3208" s="319" t="s">
        <v>195</v>
      </c>
      <c r="H3208" s="279">
        <f>SUM(H3189:H3207)</f>
        <v>290153.62</v>
      </c>
    </row>
    <row r="3209" spans="2:14" hidden="1" outlineLevel="1">
      <c r="B3209" s="50"/>
      <c r="C3209" s="50" t="s">
        <v>1328</v>
      </c>
      <c r="D3209" s="48">
        <f>D3208-H3208</f>
        <v>87711.420000000042</v>
      </c>
      <c r="E3209" s="13"/>
      <c r="F3209" s="13"/>
      <c r="H3209" s="13"/>
    </row>
    <row r="3210" spans="2:14" collapsed="1"/>
    <row r="3211" spans="2:14" ht="15.75">
      <c r="B3211" s="2480" t="s">
        <v>11733</v>
      </c>
      <c r="C3211" s="2480"/>
      <c r="D3211" s="2480"/>
      <c r="E3211" s="2480"/>
      <c r="F3211" s="2480"/>
      <c r="G3211" s="2480"/>
      <c r="H3211" s="2480"/>
      <c r="I3211" s="18"/>
    </row>
    <row r="3212" spans="2:14" hidden="1" outlineLevel="1">
      <c r="B3212" s="18"/>
      <c r="C3212" s="18"/>
      <c r="D3212" s="18"/>
      <c r="E3212" s="18"/>
      <c r="F3212" s="18"/>
      <c r="G3212" s="18"/>
      <c r="H3212" s="18"/>
      <c r="I3212" s="18"/>
    </row>
    <row r="3213" spans="2:14" hidden="1" outlineLevel="1">
      <c r="B3213" s="152" t="s">
        <v>115</v>
      </c>
      <c r="C3213" s="152" t="s">
        <v>1330</v>
      </c>
      <c r="D3213" s="355" t="s">
        <v>4</v>
      </c>
      <c r="F3213" s="354" t="s">
        <v>115</v>
      </c>
      <c r="G3213" s="354" t="s">
        <v>1331</v>
      </c>
      <c r="H3213" s="355" t="s">
        <v>4</v>
      </c>
    </row>
    <row r="3214" spans="2:14" ht="45" hidden="1" outlineLevel="1">
      <c r="B3214" s="1825">
        <v>43800</v>
      </c>
      <c r="C3214" s="1826" t="s">
        <v>1039</v>
      </c>
      <c r="D3214" s="1905">
        <v>87711.42</v>
      </c>
      <c r="F3214" s="2037">
        <v>43802</v>
      </c>
      <c r="G3214" s="2102" t="s">
        <v>11738</v>
      </c>
      <c r="H3214" s="1966">
        <v>10000</v>
      </c>
      <c r="I3214" s="1965" t="s">
        <v>3287</v>
      </c>
    </row>
    <row r="3215" spans="2:14" ht="30" hidden="1" outlineLevel="1">
      <c r="B3215" s="1481">
        <v>43812</v>
      </c>
      <c r="C3215" s="1763" t="s">
        <v>11769</v>
      </c>
      <c r="D3215" s="1764">
        <v>49</v>
      </c>
      <c r="E3215" s="205"/>
      <c r="F3215" s="2037">
        <v>43802</v>
      </c>
      <c r="G3215" s="2102" t="s">
        <v>11744</v>
      </c>
      <c r="H3215" s="1966">
        <v>3760</v>
      </c>
      <c r="I3215" s="1965" t="s">
        <v>11745</v>
      </c>
    </row>
    <row r="3216" spans="2:14" ht="90" hidden="1" outlineLevel="1">
      <c r="B3216" s="1481">
        <v>43823</v>
      </c>
      <c r="C3216" s="1640" t="s">
        <v>11817</v>
      </c>
      <c r="D3216" s="1641">
        <v>2650</v>
      </c>
      <c r="F3216" s="2037">
        <v>43808</v>
      </c>
      <c r="G3216" s="1965" t="s">
        <v>11759</v>
      </c>
      <c r="H3216" s="1966">
        <v>5000</v>
      </c>
      <c r="I3216" s="1965" t="s">
        <v>3287</v>
      </c>
    </row>
    <row r="3217" spans="2:14" ht="45" hidden="1" outlineLevel="1">
      <c r="B3217" s="1481">
        <v>43823</v>
      </c>
      <c r="C3217" s="1763" t="s">
        <v>11823</v>
      </c>
      <c r="D3217" s="2062">
        <v>1000</v>
      </c>
      <c r="F3217" s="2037">
        <v>43815</v>
      </c>
      <c r="G3217" s="1965" t="s">
        <v>11770</v>
      </c>
      <c r="H3217" s="1966">
        <v>5000</v>
      </c>
      <c r="I3217" s="1965" t="s">
        <v>3287</v>
      </c>
    </row>
    <row r="3218" spans="2:14" ht="90" hidden="1" outlineLevel="1">
      <c r="B3218" s="1481">
        <v>43829</v>
      </c>
      <c r="C3218" s="1763" t="s">
        <v>11871</v>
      </c>
      <c r="D3218" s="1764">
        <v>15331</v>
      </c>
      <c r="F3218" s="2037">
        <v>43819</v>
      </c>
      <c r="G3218" s="1965" t="s">
        <v>11777</v>
      </c>
      <c r="H3218" s="1966">
        <v>5000</v>
      </c>
      <c r="I3218" s="1965" t="s">
        <v>3287</v>
      </c>
    </row>
    <row r="3219" spans="2:14" ht="60" hidden="1" outlineLevel="1">
      <c r="B3219" s="1481">
        <v>43830</v>
      </c>
      <c r="C3219" s="47" t="s">
        <v>11884</v>
      </c>
      <c r="D3219" s="48">
        <v>178685</v>
      </c>
      <c r="F3219" s="2037">
        <v>43822</v>
      </c>
      <c r="G3219" s="1965" t="s">
        <v>11779</v>
      </c>
      <c r="H3219" s="1966">
        <v>2000</v>
      </c>
      <c r="I3219" s="1965" t="s">
        <v>3287</v>
      </c>
    </row>
    <row r="3220" spans="2:14" ht="30" hidden="1" outlineLevel="1">
      <c r="B3220" s="1481">
        <v>43830</v>
      </c>
      <c r="C3220" s="47" t="s">
        <v>11898</v>
      </c>
      <c r="D3220" s="48">
        <v>538</v>
      </c>
      <c r="F3220" s="2037">
        <v>43822</v>
      </c>
      <c r="G3220" s="2163" t="s">
        <v>11802</v>
      </c>
      <c r="H3220" s="2067">
        <v>1000</v>
      </c>
      <c r="I3220" s="1965" t="s">
        <v>11795</v>
      </c>
    </row>
    <row r="3221" spans="2:14" ht="30" hidden="1" outlineLevel="1">
      <c r="B3221" s="46"/>
      <c r="C3221" s="47"/>
      <c r="D3221" s="48"/>
      <c r="F3221" s="2037">
        <v>43822</v>
      </c>
      <c r="G3221" s="2102" t="s">
        <v>11803</v>
      </c>
      <c r="H3221" s="2067">
        <v>1000</v>
      </c>
      <c r="I3221" s="1965" t="s">
        <v>11795</v>
      </c>
    </row>
    <row r="3222" spans="2:14" ht="30" hidden="1" outlineLevel="1">
      <c r="B3222" s="1909"/>
      <c r="C3222" s="570"/>
      <c r="D3222" s="48"/>
      <c r="F3222" s="2037">
        <v>43822</v>
      </c>
      <c r="G3222" s="2163" t="s">
        <v>11804</v>
      </c>
      <c r="H3222" s="2067">
        <v>1000</v>
      </c>
      <c r="I3222" s="1965" t="s">
        <v>11795</v>
      </c>
      <c r="L3222" s="2"/>
      <c r="N3222" s="2"/>
    </row>
    <row r="3223" spans="2:14" ht="30" hidden="1" outlineLevel="1">
      <c r="B3223" s="677"/>
      <c r="C3223" s="1041"/>
      <c r="D3223" s="1542"/>
      <c r="E3223" s="2"/>
      <c r="F3223" s="2037">
        <v>43822</v>
      </c>
      <c r="G3223" s="2102" t="s">
        <v>11805</v>
      </c>
      <c r="H3223" s="2067">
        <v>1000</v>
      </c>
      <c r="I3223" s="1965" t="s">
        <v>11795</v>
      </c>
      <c r="L3223" s="2"/>
      <c r="N3223" s="2"/>
    </row>
    <row r="3224" spans="2:14" ht="30" hidden="1" outlineLevel="1">
      <c r="B3224" s="1932"/>
      <c r="C3224" s="1932"/>
      <c r="D3224" s="1933"/>
      <c r="F3224" s="2037">
        <v>43823</v>
      </c>
      <c r="G3224" s="1965" t="s">
        <v>11820</v>
      </c>
      <c r="H3224" s="1966">
        <v>1300</v>
      </c>
      <c r="I3224" s="1965" t="s">
        <v>9686</v>
      </c>
      <c r="L3224" s="2"/>
      <c r="N3224" s="2"/>
    </row>
    <row r="3225" spans="2:14" ht="30" hidden="1" outlineLevel="1">
      <c r="B3225" s="677"/>
      <c r="C3225" s="677"/>
      <c r="D3225" s="349"/>
      <c r="F3225" s="2037">
        <v>43823</v>
      </c>
      <c r="G3225" s="1129" t="s">
        <v>11821</v>
      </c>
      <c r="H3225" s="1128">
        <v>450</v>
      </c>
      <c r="I3225" s="1129" t="s">
        <v>9077</v>
      </c>
    </row>
    <row r="3226" spans="2:14" ht="30" hidden="1" outlineLevel="1">
      <c r="B3226" s="677"/>
      <c r="C3226" s="677"/>
      <c r="D3226" s="349"/>
      <c r="F3226" s="2037">
        <v>43823</v>
      </c>
      <c r="G3226" s="2102" t="s">
        <v>11824</v>
      </c>
      <c r="H3226" s="1966">
        <v>29200</v>
      </c>
      <c r="I3226" s="1965" t="s">
        <v>11795</v>
      </c>
      <c r="L3226" s="2"/>
    </row>
    <row r="3227" spans="2:14" ht="45" hidden="1" outlineLevel="1">
      <c r="B3227" s="677"/>
      <c r="C3227" s="677"/>
      <c r="D3227" s="349"/>
      <c r="F3227" s="2037">
        <v>43825</v>
      </c>
      <c r="G3227" s="1965" t="s">
        <v>11841</v>
      </c>
      <c r="H3227" s="1966">
        <v>5000</v>
      </c>
      <c r="I3227" s="1965" t="s">
        <v>3287</v>
      </c>
      <c r="L3227" s="2"/>
    </row>
    <row r="3228" spans="2:14" ht="45" hidden="1" outlineLevel="1">
      <c r="B3228" s="677"/>
      <c r="C3228" s="677"/>
      <c r="D3228" s="349"/>
      <c r="F3228" s="2037">
        <v>43825</v>
      </c>
      <c r="G3228" s="1965" t="s">
        <v>11842</v>
      </c>
      <c r="H3228" s="1966">
        <v>1000</v>
      </c>
      <c r="I3228" s="1965" t="s">
        <v>11843</v>
      </c>
      <c r="L3228" s="2"/>
      <c r="N3228" s="2"/>
    </row>
    <row r="3229" spans="2:14" ht="45" hidden="1" outlineLevel="1">
      <c r="B3229" s="677"/>
      <c r="C3229" s="677"/>
      <c r="D3229" s="349"/>
      <c r="F3229" s="2037">
        <v>43826</v>
      </c>
      <c r="G3229" s="1965" t="s">
        <v>11853</v>
      </c>
      <c r="H3229" s="1966">
        <v>1700</v>
      </c>
      <c r="I3229" s="1965" t="s">
        <v>3287</v>
      </c>
      <c r="N3229" s="2"/>
    </row>
    <row r="3230" spans="2:14" ht="30" hidden="1" outlineLevel="1">
      <c r="B3230" s="677"/>
      <c r="C3230" s="677"/>
      <c r="D3230" s="349"/>
      <c r="F3230" s="2037">
        <v>43829</v>
      </c>
      <c r="G3230" s="1965" t="s">
        <v>11872</v>
      </c>
      <c r="H3230" s="1966">
        <v>15331</v>
      </c>
      <c r="I3230" s="1965" t="s">
        <v>11795</v>
      </c>
      <c r="N3230" s="2"/>
    </row>
    <row r="3231" spans="2:14" ht="30" hidden="1" outlineLevel="1">
      <c r="B3231" s="677"/>
      <c r="C3231" s="677"/>
      <c r="D3231" s="349"/>
      <c r="F3231" s="1126">
        <v>43830</v>
      </c>
      <c r="G3231" s="1129" t="s">
        <v>11028</v>
      </c>
      <c r="H3231" s="1128">
        <v>33843</v>
      </c>
      <c r="I3231" s="1129" t="s">
        <v>8820</v>
      </c>
      <c r="N3231" s="2"/>
    </row>
    <row r="3232" spans="2:14" ht="30" hidden="1" outlineLevel="1">
      <c r="B3232" s="677"/>
      <c r="C3232" s="677"/>
      <c r="D3232" s="349"/>
      <c r="F3232" s="1126">
        <v>43830</v>
      </c>
      <c r="G3232" s="1129" t="s">
        <v>11885</v>
      </c>
      <c r="H3232" s="1128">
        <v>30000</v>
      </c>
      <c r="I3232" s="1129" t="s">
        <v>11519</v>
      </c>
      <c r="N3232" s="2"/>
    </row>
    <row r="3233" spans="2:14" ht="30" hidden="1" outlineLevel="1">
      <c r="B3233" s="677"/>
      <c r="C3233" s="677"/>
      <c r="D3233" s="349"/>
      <c r="F3233" s="1126">
        <v>43830</v>
      </c>
      <c r="G3233" s="1129" t="s">
        <v>11886</v>
      </c>
      <c r="H3233" s="1128">
        <v>3000</v>
      </c>
      <c r="I3233" s="1129" t="s">
        <v>11520</v>
      </c>
      <c r="N3233" s="2"/>
    </row>
    <row r="3234" spans="2:14" ht="30" hidden="1" outlineLevel="1">
      <c r="B3234" s="677"/>
      <c r="C3234" s="677"/>
      <c r="D3234" s="349"/>
      <c r="F3234" s="2037">
        <v>43830</v>
      </c>
      <c r="G3234" s="1965" t="s">
        <v>11887</v>
      </c>
      <c r="H3234" s="1966">
        <v>22669</v>
      </c>
      <c r="I3234" s="1965" t="s">
        <v>8392</v>
      </c>
      <c r="N3234" s="2"/>
    </row>
    <row r="3235" spans="2:14" ht="30" hidden="1" outlineLevel="1">
      <c r="B3235" s="677"/>
      <c r="C3235" s="677"/>
      <c r="D3235" s="349"/>
      <c r="F3235" s="1126">
        <v>43830</v>
      </c>
      <c r="G3235" s="1129" t="s">
        <v>11888</v>
      </c>
      <c r="H3235" s="1128">
        <v>26</v>
      </c>
      <c r="I3235" s="1129" t="s">
        <v>11517</v>
      </c>
      <c r="N3235" s="2"/>
    </row>
    <row r="3236" spans="2:14" ht="30" hidden="1" outlineLevel="1">
      <c r="B3236" s="677"/>
      <c r="C3236" s="677"/>
      <c r="D3236" s="349"/>
      <c r="F3236" s="2037">
        <v>43830</v>
      </c>
      <c r="G3236" s="1965" t="s">
        <v>11889</v>
      </c>
      <c r="H3236" s="1966">
        <v>51469</v>
      </c>
      <c r="I3236" s="1965" t="s">
        <v>11795</v>
      </c>
      <c r="N3236" s="2"/>
    </row>
    <row r="3237" spans="2:14" ht="30" hidden="1" outlineLevel="1">
      <c r="B3237" s="677"/>
      <c r="C3237" s="677"/>
      <c r="D3237" s="349"/>
      <c r="F3237" s="2037">
        <v>43830</v>
      </c>
      <c r="G3237" s="1965" t="s">
        <v>11890</v>
      </c>
      <c r="H3237" s="1966">
        <v>10</v>
      </c>
      <c r="I3237" s="1965" t="s">
        <v>11795</v>
      </c>
      <c r="N3237" s="2"/>
    </row>
    <row r="3238" spans="2:14" ht="45" hidden="1" outlineLevel="1">
      <c r="B3238" s="677"/>
      <c r="C3238" s="677"/>
      <c r="D3238" s="349"/>
      <c r="F3238" s="2037">
        <v>43830</v>
      </c>
      <c r="G3238" s="1965" t="s">
        <v>11897</v>
      </c>
      <c r="H3238" s="1966">
        <v>10000</v>
      </c>
      <c r="I3238" s="1965" t="s">
        <v>3287</v>
      </c>
      <c r="N3238" s="2"/>
    </row>
    <row r="3239" spans="2:14" hidden="1" outlineLevel="1">
      <c r="B3239" s="426"/>
      <c r="C3239" s="278"/>
      <c r="D3239" s="279"/>
      <c r="F3239" s="811"/>
      <c r="G3239" s="812"/>
      <c r="H3239" s="893"/>
      <c r="I3239" s="812"/>
    </row>
    <row r="3240" spans="2:14" hidden="1" outlineLevel="1">
      <c r="B3240" s="50"/>
      <c r="C3240" s="50" t="s">
        <v>195</v>
      </c>
      <c r="D3240" s="571">
        <f>SUM(D3214:D3239)</f>
        <v>285964.42</v>
      </c>
      <c r="E3240" s="18"/>
      <c r="F3240" s="319"/>
      <c r="G3240" s="319" t="s">
        <v>195</v>
      </c>
      <c r="H3240" s="279">
        <f>SUM(H3214:H3239)</f>
        <v>239758</v>
      </c>
    </row>
    <row r="3241" spans="2:14" hidden="1" outlineLevel="1">
      <c r="B3241" s="50"/>
      <c r="C3241" s="50" t="s">
        <v>1328</v>
      </c>
      <c r="D3241" s="48">
        <f>D3240-H3240</f>
        <v>46206.419999999984</v>
      </c>
      <c r="E3241" s="13"/>
      <c r="F3241" s="13"/>
      <c r="H3241" s="13"/>
    </row>
    <row r="3242" spans="2:14" collapsed="1"/>
    <row r="3243" spans="2:14" ht="15.75">
      <c r="B3243" s="2480" t="s">
        <v>11902</v>
      </c>
      <c r="C3243" s="2480"/>
      <c r="D3243" s="2480"/>
      <c r="E3243" s="2480"/>
      <c r="F3243" s="2480"/>
      <c r="G3243" s="2480"/>
      <c r="H3243" s="2480"/>
      <c r="I3243" s="18"/>
    </row>
    <row r="3244" spans="2:14" hidden="1" outlineLevel="1">
      <c r="B3244" s="18"/>
      <c r="C3244" s="18"/>
      <c r="D3244" s="18"/>
      <c r="E3244" s="18"/>
      <c r="F3244" s="18"/>
      <c r="G3244" s="18"/>
      <c r="H3244" s="18"/>
      <c r="I3244" s="18"/>
    </row>
    <row r="3245" spans="2:14" hidden="1" outlineLevel="1">
      <c r="B3245" s="152" t="s">
        <v>115</v>
      </c>
      <c r="C3245" s="152" t="s">
        <v>1330</v>
      </c>
      <c r="D3245" s="355" t="s">
        <v>4</v>
      </c>
      <c r="F3245" s="354" t="s">
        <v>115</v>
      </c>
      <c r="G3245" s="354" t="s">
        <v>1331</v>
      </c>
      <c r="H3245" s="355" t="s">
        <v>4</v>
      </c>
    </row>
    <row r="3246" spans="2:14" hidden="1" outlineLevel="1">
      <c r="B3246" s="1825">
        <v>43831</v>
      </c>
      <c r="C3246" s="1826" t="s">
        <v>1039</v>
      </c>
      <c r="D3246" s="1905">
        <v>46206.42</v>
      </c>
      <c r="F3246" s="1964">
        <v>43836</v>
      </c>
      <c r="G3246" s="2163" t="s">
        <v>10102</v>
      </c>
      <c r="H3246" s="2067">
        <v>28186.5</v>
      </c>
      <c r="I3246" s="1965" t="s">
        <v>8394</v>
      </c>
    </row>
    <row r="3247" spans="2:14" ht="45" hidden="1" outlineLevel="1">
      <c r="B3247" s="1481">
        <v>43844</v>
      </c>
      <c r="C3247" s="1763" t="s">
        <v>11964</v>
      </c>
      <c r="D3247" s="1764">
        <v>8</v>
      </c>
      <c r="E3247" s="205"/>
      <c r="F3247" s="2037">
        <v>43843</v>
      </c>
      <c r="G3247" s="2102" t="s">
        <v>11944</v>
      </c>
      <c r="H3247" s="1966">
        <v>5000</v>
      </c>
      <c r="I3247" s="1965" t="s">
        <v>3287</v>
      </c>
    </row>
    <row r="3248" spans="2:14" ht="60" hidden="1" outlineLevel="1">
      <c r="B3248" s="1481">
        <v>43861</v>
      </c>
      <c r="C3248" s="1640" t="s">
        <v>12055</v>
      </c>
      <c r="D3248" s="1641">
        <v>178695</v>
      </c>
      <c r="F3248" s="2037">
        <v>43846</v>
      </c>
      <c r="G3248" s="1965" t="s">
        <v>11965</v>
      </c>
      <c r="H3248" s="1966">
        <v>6000</v>
      </c>
      <c r="I3248" s="1965" t="s">
        <v>3287</v>
      </c>
    </row>
    <row r="3249" spans="2:14" ht="45" hidden="1" outlineLevel="1">
      <c r="B3249" s="1481">
        <v>43861</v>
      </c>
      <c r="C3249" s="1763" t="s">
        <v>12067</v>
      </c>
      <c r="D3249" s="2062">
        <v>90000</v>
      </c>
      <c r="F3249" s="2037">
        <v>43848</v>
      </c>
      <c r="G3249" s="1965" t="s">
        <v>11990</v>
      </c>
      <c r="H3249" s="1966">
        <v>2000</v>
      </c>
      <c r="I3249" s="1965" t="s">
        <v>3287</v>
      </c>
    </row>
    <row r="3250" spans="2:14" ht="30" hidden="1" outlineLevel="1">
      <c r="B3250" s="1481"/>
      <c r="C3250" s="1763"/>
      <c r="D3250" s="1764"/>
      <c r="F3250" s="2037">
        <v>43851</v>
      </c>
      <c r="G3250" s="1965" t="s">
        <v>11991</v>
      </c>
      <c r="H3250" s="1966">
        <v>2000</v>
      </c>
      <c r="I3250" s="1965" t="s">
        <v>3287</v>
      </c>
    </row>
    <row r="3251" spans="2:14" ht="30" hidden="1" outlineLevel="1">
      <c r="B3251" s="1481"/>
      <c r="C3251" s="47"/>
      <c r="D3251" s="48"/>
      <c r="F3251" s="2037">
        <v>43855</v>
      </c>
      <c r="G3251" s="1965" t="s">
        <v>12032</v>
      </c>
      <c r="H3251" s="1966">
        <v>641</v>
      </c>
      <c r="I3251" s="1965" t="s">
        <v>12023</v>
      </c>
    </row>
    <row r="3252" spans="2:14" ht="45" hidden="1" outlineLevel="1">
      <c r="B3252" s="1481"/>
      <c r="C3252" s="47"/>
      <c r="D3252" s="48"/>
      <c r="F3252" s="2037">
        <v>43858</v>
      </c>
      <c r="G3252" s="2163" t="s">
        <v>12036</v>
      </c>
      <c r="H3252" s="2067">
        <v>1300</v>
      </c>
      <c r="I3252" s="1965" t="s">
        <v>3287</v>
      </c>
    </row>
    <row r="3253" spans="2:14" ht="30" hidden="1" outlineLevel="1">
      <c r="B3253" s="46"/>
      <c r="C3253" s="47"/>
      <c r="D3253" s="48"/>
      <c r="F3253" s="2037">
        <v>43859</v>
      </c>
      <c r="G3253" s="2102" t="s">
        <v>12037</v>
      </c>
      <c r="H3253" s="2067">
        <v>500</v>
      </c>
      <c r="I3253" s="1965" t="s">
        <v>11795</v>
      </c>
    </row>
    <row r="3254" spans="2:14" ht="30" hidden="1" outlineLevel="1">
      <c r="B3254" s="1909"/>
      <c r="C3254" s="570"/>
      <c r="D3254" s="48"/>
      <c r="F3254" s="2037">
        <v>43859</v>
      </c>
      <c r="G3254" s="2163" t="s">
        <v>12038</v>
      </c>
      <c r="H3254" s="2067">
        <v>36</v>
      </c>
      <c r="I3254" s="1965" t="s">
        <v>11795</v>
      </c>
      <c r="L3254" s="2"/>
      <c r="N3254" s="2"/>
    </row>
    <row r="3255" spans="2:14" ht="45" hidden="1" outlineLevel="1">
      <c r="B3255" s="677"/>
      <c r="C3255" s="1041"/>
      <c r="D3255" s="1542"/>
      <c r="E3255" s="2"/>
      <c r="F3255" s="2037">
        <v>43860</v>
      </c>
      <c r="G3255" s="2102" t="s">
        <v>12054</v>
      </c>
      <c r="H3255" s="2067">
        <v>500</v>
      </c>
      <c r="I3255" s="1965" t="s">
        <v>3287</v>
      </c>
      <c r="L3255" s="2"/>
      <c r="N3255" s="2"/>
    </row>
    <row r="3256" spans="2:14" ht="30" hidden="1" outlineLevel="1">
      <c r="B3256" s="1932"/>
      <c r="C3256" s="1932"/>
      <c r="D3256" s="1933"/>
      <c r="F3256" s="2037">
        <v>43861</v>
      </c>
      <c r="G3256" s="1965" t="s">
        <v>12056</v>
      </c>
      <c r="H3256" s="1966">
        <v>100000</v>
      </c>
      <c r="I3256" s="1965" t="s">
        <v>11795</v>
      </c>
      <c r="L3256" s="2"/>
      <c r="N3256" s="2"/>
    </row>
    <row r="3257" spans="2:14" ht="30" hidden="1" outlineLevel="1">
      <c r="B3257" s="677"/>
      <c r="C3257" s="677"/>
      <c r="D3257" s="349"/>
      <c r="F3257" s="1964">
        <v>43861</v>
      </c>
      <c r="G3257" s="2066" t="s">
        <v>12058</v>
      </c>
      <c r="H3257" s="2067">
        <v>22561</v>
      </c>
      <c r="I3257" s="2066" t="s">
        <v>12060</v>
      </c>
    </row>
    <row r="3258" spans="2:14" hidden="1" outlineLevel="1">
      <c r="B3258" s="677"/>
      <c r="C3258" s="677"/>
      <c r="D3258" s="349"/>
      <c r="F3258" s="2037">
        <v>43861</v>
      </c>
      <c r="G3258" s="2102" t="s">
        <v>12059</v>
      </c>
      <c r="H3258" s="1966">
        <v>16661.41</v>
      </c>
      <c r="I3258" s="1965" t="s">
        <v>8394</v>
      </c>
      <c r="L3258" s="2"/>
    </row>
    <row r="3259" spans="2:14" hidden="1" outlineLevel="1">
      <c r="B3259" s="677"/>
      <c r="C3259" s="677"/>
      <c r="D3259" s="349"/>
      <c r="F3259" s="2037">
        <v>43861</v>
      </c>
      <c r="G3259" s="1965" t="s">
        <v>11025</v>
      </c>
      <c r="H3259" s="1966">
        <v>9944.91</v>
      </c>
      <c r="I3259" s="1965" t="s">
        <v>8394</v>
      </c>
      <c r="L3259" s="2"/>
    </row>
    <row r="3260" spans="2:14" ht="30" hidden="1" outlineLevel="1">
      <c r="B3260" s="677"/>
      <c r="C3260" s="677"/>
      <c r="D3260" s="349"/>
      <c r="F3260" s="2037">
        <v>43861</v>
      </c>
      <c r="G3260" s="1965" t="s">
        <v>11347</v>
      </c>
      <c r="H3260" s="1966">
        <v>10854</v>
      </c>
      <c r="I3260" s="1965" t="s">
        <v>8818</v>
      </c>
      <c r="L3260" s="2"/>
      <c r="N3260" s="2"/>
    </row>
    <row r="3261" spans="2:14" ht="30" hidden="1" outlineLevel="1">
      <c r="B3261" s="677"/>
      <c r="C3261" s="677"/>
      <c r="D3261" s="349"/>
      <c r="F3261" s="1964">
        <v>43861</v>
      </c>
      <c r="G3261" s="2066" t="s">
        <v>12068</v>
      </c>
      <c r="H3261" s="2067">
        <v>8695</v>
      </c>
      <c r="I3261" s="2066" t="s">
        <v>8392</v>
      </c>
      <c r="N3261" s="2"/>
    </row>
    <row r="3262" spans="2:14" ht="30" hidden="1" outlineLevel="1">
      <c r="B3262" s="677"/>
      <c r="C3262" s="677"/>
      <c r="D3262" s="349"/>
      <c r="F3262" s="1126">
        <v>43861</v>
      </c>
      <c r="G3262" s="1129" t="s">
        <v>12069</v>
      </c>
      <c r="H3262" s="1128">
        <v>3000</v>
      </c>
      <c r="I3262" s="1129" t="s">
        <v>11520</v>
      </c>
      <c r="N3262" s="2"/>
    </row>
    <row r="3263" spans="2:14" ht="30" hidden="1" outlineLevel="1">
      <c r="B3263" s="677"/>
      <c r="C3263" s="677"/>
      <c r="D3263" s="349"/>
      <c r="F3263" s="1126">
        <v>43861</v>
      </c>
      <c r="G3263" s="1129" t="s">
        <v>12070</v>
      </c>
      <c r="H3263" s="1128">
        <v>30000</v>
      </c>
      <c r="I3263" s="1129" t="s">
        <v>11519</v>
      </c>
      <c r="N3263" s="2"/>
    </row>
    <row r="3264" spans="2:14" ht="30" hidden="1" outlineLevel="1">
      <c r="B3264" s="677"/>
      <c r="C3264" s="677"/>
      <c r="D3264" s="349"/>
      <c r="F3264" s="1126">
        <v>43861</v>
      </c>
      <c r="G3264" s="1129" t="s">
        <v>12071</v>
      </c>
      <c r="H3264" s="1128">
        <v>32500</v>
      </c>
      <c r="I3264" s="1129" t="s">
        <v>8820</v>
      </c>
      <c r="N3264" s="2"/>
    </row>
    <row r="3265" spans="2:14" ht="45" hidden="1" outlineLevel="1">
      <c r="B3265" s="677"/>
      <c r="C3265" s="677"/>
      <c r="D3265" s="349"/>
      <c r="F3265" s="2037">
        <v>43861</v>
      </c>
      <c r="G3265" s="1965" t="s">
        <v>12083</v>
      </c>
      <c r="H3265" s="1966">
        <v>10000</v>
      </c>
      <c r="I3265" s="1965" t="s">
        <v>3287</v>
      </c>
      <c r="N3265" s="2"/>
    </row>
    <row r="3266" spans="2:14" hidden="1" outlineLevel="1">
      <c r="B3266" s="426"/>
      <c r="C3266" s="278"/>
      <c r="D3266" s="279"/>
      <c r="F3266" s="811"/>
      <c r="G3266" s="812"/>
      <c r="H3266" s="893"/>
      <c r="I3266" s="812"/>
    </row>
    <row r="3267" spans="2:14" hidden="1" outlineLevel="1">
      <c r="B3267" s="50"/>
      <c r="C3267" s="50" t="s">
        <v>195</v>
      </c>
      <c r="D3267" s="571">
        <f>SUM(D3246:D3266)</f>
        <v>314909.42</v>
      </c>
      <c r="E3267" s="18"/>
      <c r="F3267" s="319"/>
      <c r="G3267" s="319" t="s">
        <v>195</v>
      </c>
      <c r="H3267" s="279">
        <f>SUM(H3246:H3266)</f>
        <v>290379.82</v>
      </c>
    </row>
    <row r="3268" spans="2:14" hidden="1" outlineLevel="1">
      <c r="B3268" s="50"/>
      <c r="C3268" s="50" t="s">
        <v>1328</v>
      </c>
      <c r="D3268" s="48">
        <f>D3267-H3267</f>
        <v>24529.599999999977</v>
      </c>
      <c r="E3268" s="13"/>
      <c r="F3268" s="13"/>
      <c r="H3268" s="13"/>
    </row>
    <row r="3269" spans="2:14" collapsed="1"/>
    <row r="3270" spans="2:14" ht="15.75">
      <c r="B3270" s="2480" t="s">
        <v>12104</v>
      </c>
      <c r="C3270" s="2480"/>
      <c r="D3270" s="2480"/>
      <c r="E3270" s="2480"/>
      <c r="F3270" s="2480"/>
      <c r="G3270" s="2480"/>
      <c r="H3270" s="2480"/>
      <c r="I3270" s="18"/>
    </row>
    <row r="3271" spans="2:14" hidden="1" outlineLevel="1">
      <c r="B3271" s="18"/>
      <c r="C3271" s="18"/>
      <c r="D3271" s="18"/>
      <c r="E3271" s="18"/>
      <c r="F3271" s="18"/>
      <c r="G3271" s="18"/>
      <c r="H3271" s="18"/>
      <c r="I3271" s="18"/>
    </row>
    <row r="3272" spans="2:14" hidden="1" outlineLevel="1">
      <c r="B3272" s="152" t="s">
        <v>115</v>
      </c>
      <c r="C3272" s="152" t="s">
        <v>1330</v>
      </c>
      <c r="D3272" s="355" t="s">
        <v>4</v>
      </c>
      <c r="F3272" s="354" t="s">
        <v>115</v>
      </c>
      <c r="G3272" s="354" t="s">
        <v>1331</v>
      </c>
      <c r="H3272" s="355" t="s">
        <v>4</v>
      </c>
    </row>
    <row r="3273" spans="2:14" ht="45" hidden="1" outlineLevel="1">
      <c r="B3273" s="1825">
        <v>43862</v>
      </c>
      <c r="C3273" s="1826" t="s">
        <v>1039</v>
      </c>
      <c r="D3273" s="1905">
        <v>24529.599999999977</v>
      </c>
      <c r="F3273" s="2324">
        <v>43868</v>
      </c>
      <c r="G3273" s="2325" t="s">
        <v>12159</v>
      </c>
      <c r="H3273" s="2326">
        <v>3000</v>
      </c>
      <c r="I3273" s="2327" t="s">
        <v>3287</v>
      </c>
    </row>
    <row r="3274" spans="2:14" ht="45" hidden="1" outlineLevel="1">
      <c r="B3274" s="1481">
        <v>43865</v>
      </c>
      <c r="C3274" s="1763" t="s">
        <v>12158</v>
      </c>
      <c r="D3274" s="1764">
        <v>21</v>
      </c>
      <c r="E3274" s="205"/>
      <c r="F3274" s="2037">
        <v>43871</v>
      </c>
      <c r="G3274" s="2102" t="s">
        <v>12160</v>
      </c>
      <c r="H3274" s="1966">
        <v>100</v>
      </c>
      <c r="I3274" s="1965" t="s">
        <v>12162</v>
      </c>
    </row>
    <row r="3275" spans="2:14" ht="45" hidden="1" outlineLevel="1">
      <c r="B3275" s="2039">
        <v>43871</v>
      </c>
      <c r="C3275" s="2323" t="s">
        <v>12163</v>
      </c>
      <c r="D3275" s="1503">
        <v>10000</v>
      </c>
      <c r="E3275" s="514"/>
      <c r="F3275" s="2037">
        <v>43871</v>
      </c>
      <c r="G3275" s="1965" t="s">
        <v>12161</v>
      </c>
      <c r="H3275" s="1966">
        <v>10000</v>
      </c>
      <c r="I3275" s="1965" t="s">
        <v>8922</v>
      </c>
    </row>
    <row r="3276" spans="2:14" ht="60" hidden="1" outlineLevel="1">
      <c r="B3276" s="1481">
        <v>43874</v>
      </c>
      <c r="C3276" s="1763" t="s">
        <v>12166</v>
      </c>
      <c r="D3276" s="2062">
        <v>14856</v>
      </c>
      <c r="F3276" s="2324">
        <v>43871</v>
      </c>
      <c r="G3276" s="2327" t="s">
        <v>12167</v>
      </c>
      <c r="H3276" s="2326">
        <v>10000</v>
      </c>
      <c r="I3276" s="2327" t="s">
        <v>3287</v>
      </c>
    </row>
    <row r="3277" spans="2:14" ht="45" hidden="1" outlineLevel="1">
      <c r="B3277" s="1481">
        <v>43878</v>
      </c>
      <c r="C3277" s="1763" t="s">
        <v>12198</v>
      </c>
      <c r="D3277" s="1764">
        <v>1090</v>
      </c>
      <c r="E3277" s="2"/>
      <c r="F3277" s="2037">
        <v>43871</v>
      </c>
      <c r="G3277" s="1965" t="s">
        <v>12164</v>
      </c>
      <c r="H3277" s="2338">
        <v>3000</v>
      </c>
      <c r="I3277" s="1965" t="s">
        <v>12173</v>
      </c>
    </row>
    <row r="3278" spans="2:14" ht="60" hidden="1" outlineLevel="1">
      <c r="B3278" s="1481">
        <v>43889</v>
      </c>
      <c r="C3278" s="47" t="s">
        <v>12390</v>
      </c>
      <c r="D3278" s="48">
        <v>174777</v>
      </c>
      <c r="E3278" s="2"/>
      <c r="F3278" s="2037">
        <v>43871</v>
      </c>
      <c r="G3278" s="1965" t="s">
        <v>12165</v>
      </c>
      <c r="H3278" s="2338">
        <v>3000</v>
      </c>
      <c r="I3278" s="1965" t="s">
        <v>12173</v>
      </c>
    </row>
    <row r="3279" spans="2:14" ht="45" hidden="1" outlineLevel="1">
      <c r="B3279" s="1481">
        <v>43889</v>
      </c>
      <c r="C3279" s="47" t="s">
        <v>12403</v>
      </c>
      <c r="D3279" s="48">
        <v>48099</v>
      </c>
      <c r="E3279" s="2"/>
      <c r="F3279" s="2037">
        <v>43878</v>
      </c>
      <c r="G3279" s="2337" t="s">
        <v>12196</v>
      </c>
      <c r="H3279" s="2338">
        <v>1000</v>
      </c>
      <c r="I3279" s="1965" t="s">
        <v>12197</v>
      </c>
    </row>
    <row r="3280" spans="2:14" ht="45" hidden="1" outlineLevel="1">
      <c r="B3280" s="46"/>
      <c r="C3280" s="47"/>
      <c r="D3280" s="48"/>
      <c r="F3280" s="2037">
        <v>43879</v>
      </c>
      <c r="G3280" s="1965" t="s">
        <v>12201</v>
      </c>
      <c r="H3280" s="1966">
        <v>500</v>
      </c>
      <c r="I3280" s="1965" t="s">
        <v>3287</v>
      </c>
    </row>
    <row r="3281" spans="2:14" ht="45" hidden="1" outlineLevel="1">
      <c r="B3281" s="1909"/>
      <c r="C3281" s="570"/>
      <c r="D3281" s="48"/>
      <c r="F3281" s="2037">
        <v>43879</v>
      </c>
      <c r="G3281" s="2163" t="s">
        <v>12202</v>
      </c>
      <c r="H3281" s="2067">
        <v>1500</v>
      </c>
      <c r="I3281" s="1965" t="s">
        <v>3287</v>
      </c>
      <c r="L3281" s="2"/>
      <c r="N3281" s="2"/>
    </row>
    <row r="3282" spans="2:14" ht="45" hidden="1" outlineLevel="1">
      <c r="B3282" s="677"/>
      <c r="C3282" s="1041"/>
      <c r="D3282" s="1542"/>
      <c r="E3282" s="2"/>
      <c r="F3282" s="2037">
        <v>43885</v>
      </c>
      <c r="G3282" s="2102" t="s">
        <v>12225</v>
      </c>
      <c r="H3282" s="2067">
        <v>5000</v>
      </c>
      <c r="I3282" s="1965" t="s">
        <v>3287</v>
      </c>
      <c r="L3282" s="2"/>
      <c r="N3282" s="2"/>
    </row>
    <row r="3283" spans="2:14" ht="30" hidden="1" outlineLevel="1">
      <c r="B3283" s="1932"/>
      <c r="C3283" s="1932"/>
      <c r="D3283" s="1933"/>
      <c r="F3283" s="2037">
        <v>43886</v>
      </c>
      <c r="G3283" s="1965" t="s">
        <v>12369</v>
      </c>
      <c r="H3283" s="1966">
        <v>9674</v>
      </c>
      <c r="I3283" s="1965" t="s">
        <v>12370</v>
      </c>
      <c r="L3283" s="2"/>
      <c r="N3283" s="2"/>
    </row>
    <row r="3284" spans="2:14" ht="45" hidden="1" outlineLevel="1">
      <c r="B3284" s="677"/>
      <c r="C3284" s="677"/>
      <c r="D3284" s="349"/>
      <c r="F3284" s="1964">
        <v>43888</v>
      </c>
      <c r="G3284" s="2066" t="s">
        <v>12381</v>
      </c>
      <c r="H3284" s="2067">
        <v>2500</v>
      </c>
      <c r="I3284" s="1965" t="s">
        <v>3287</v>
      </c>
    </row>
    <row r="3285" spans="2:14" ht="30" hidden="1" outlineLevel="1">
      <c r="B3285" s="677"/>
      <c r="C3285" s="677"/>
      <c r="D3285" s="349"/>
      <c r="F3285" s="2037">
        <v>43889</v>
      </c>
      <c r="G3285" s="2102" t="s">
        <v>12391</v>
      </c>
      <c r="H3285" s="1966">
        <v>25000</v>
      </c>
      <c r="I3285" s="1965" t="s">
        <v>12392</v>
      </c>
      <c r="L3285" s="2"/>
    </row>
    <row r="3286" spans="2:14" ht="30" hidden="1" outlineLevel="1">
      <c r="B3286" s="677"/>
      <c r="C3286" s="677"/>
      <c r="D3286" s="349"/>
      <c r="F3286" s="2037">
        <v>43889</v>
      </c>
      <c r="G3286" s="1965" t="s">
        <v>12393</v>
      </c>
      <c r="H3286" s="1966">
        <v>16488</v>
      </c>
      <c r="I3286" s="1965" t="s">
        <v>12399</v>
      </c>
      <c r="L3286" s="2"/>
    </row>
    <row r="3287" spans="2:14" ht="30" hidden="1" outlineLevel="1">
      <c r="B3287" s="677"/>
      <c r="C3287" s="677"/>
      <c r="D3287" s="349"/>
      <c r="F3287" s="2037">
        <v>43889</v>
      </c>
      <c r="G3287" s="1965" t="s">
        <v>12071</v>
      </c>
      <c r="H3287" s="1966">
        <v>32500</v>
      </c>
      <c r="I3287" s="1965" t="s">
        <v>12394</v>
      </c>
      <c r="L3287" s="2"/>
      <c r="N3287" s="2"/>
    </row>
    <row r="3288" spans="2:14" ht="30" hidden="1" outlineLevel="1">
      <c r="B3288" s="677"/>
      <c r="C3288" s="677"/>
      <c r="D3288" s="349"/>
      <c r="F3288" s="1126">
        <v>43889</v>
      </c>
      <c r="G3288" s="1129" t="s">
        <v>12070</v>
      </c>
      <c r="H3288" s="1128">
        <v>30000</v>
      </c>
      <c r="I3288" s="1129" t="s">
        <v>11519</v>
      </c>
      <c r="N3288" s="2"/>
    </row>
    <row r="3289" spans="2:14" ht="30" hidden="1" outlineLevel="1">
      <c r="B3289" s="677"/>
      <c r="C3289" s="677"/>
      <c r="D3289" s="349"/>
      <c r="F3289" s="1126">
        <v>43889</v>
      </c>
      <c r="G3289" s="1129" t="s">
        <v>12069</v>
      </c>
      <c r="H3289" s="1128">
        <v>3000</v>
      </c>
      <c r="I3289" s="1129" t="s">
        <v>11520</v>
      </c>
      <c r="N3289" s="2"/>
    </row>
    <row r="3290" spans="2:14" ht="30" hidden="1" outlineLevel="1">
      <c r="B3290" s="677"/>
      <c r="C3290" s="677"/>
      <c r="D3290" s="349"/>
      <c r="F3290" s="2037">
        <v>43889</v>
      </c>
      <c r="G3290" s="1965" t="s">
        <v>12395</v>
      </c>
      <c r="H3290" s="1966">
        <v>10000</v>
      </c>
      <c r="I3290" s="1965" t="s">
        <v>11795</v>
      </c>
      <c r="N3290" s="2"/>
    </row>
    <row r="3291" spans="2:14" hidden="1" outlineLevel="1">
      <c r="B3291" s="677"/>
      <c r="C3291" s="677"/>
      <c r="D3291" s="349"/>
      <c r="F3291" s="2037">
        <v>43889</v>
      </c>
      <c r="G3291" s="1965" t="s">
        <v>11025</v>
      </c>
      <c r="H3291" s="1966">
        <v>4403.2</v>
      </c>
      <c r="I3291" s="1965" t="s">
        <v>8394</v>
      </c>
      <c r="N3291" s="2"/>
    </row>
    <row r="3292" spans="2:14" ht="30" hidden="1" outlineLevel="1">
      <c r="B3292" s="677"/>
      <c r="C3292" s="677"/>
      <c r="D3292" s="349"/>
      <c r="F3292" s="1126">
        <v>43889</v>
      </c>
      <c r="G3292" s="1129" t="s">
        <v>11347</v>
      </c>
      <c r="H3292" s="1128">
        <v>6509</v>
      </c>
      <c r="I3292" s="1129" t="s">
        <v>8818</v>
      </c>
      <c r="N3292" s="2"/>
    </row>
    <row r="3293" spans="2:14" ht="30" hidden="1" outlineLevel="1">
      <c r="B3293" s="677"/>
      <c r="C3293" s="677"/>
      <c r="D3293" s="349"/>
      <c r="F3293" s="2037">
        <v>43889</v>
      </c>
      <c r="G3293" s="1965" t="s">
        <v>12396</v>
      </c>
      <c r="H3293" s="1966">
        <v>48099</v>
      </c>
      <c r="I3293" s="1965" t="s">
        <v>11795</v>
      </c>
      <c r="N3293" s="2"/>
    </row>
    <row r="3294" spans="2:14" ht="45" hidden="1" outlineLevel="1">
      <c r="B3294" s="677"/>
      <c r="C3294" s="677"/>
      <c r="D3294" s="349"/>
      <c r="F3294" s="2037">
        <v>43889</v>
      </c>
      <c r="G3294" s="1965" t="s">
        <v>12412</v>
      </c>
      <c r="H3294" s="1966">
        <v>5000</v>
      </c>
      <c r="I3294" s="1965" t="s">
        <v>3287</v>
      </c>
      <c r="N3294" s="2"/>
    </row>
    <row r="3295" spans="2:14" hidden="1" outlineLevel="1">
      <c r="B3295" s="426"/>
      <c r="C3295" s="278"/>
      <c r="D3295" s="279"/>
      <c r="F3295" s="811"/>
      <c r="G3295" s="812"/>
      <c r="H3295" s="893"/>
      <c r="I3295" s="812"/>
    </row>
    <row r="3296" spans="2:14" hidden="1" outlineLevel="1">
      <c r="B3296" s="50"/>
      <c r="C3296" s="50" t="s">
        <v>195</v>
      </c>
      <c r="D3296" s="571">
        <f>SUM(D3273:D3295)</f>
        <v>273372.59999999998</v>
      </c>
      <c r="E3296" s="18"/>
      <c r="F3296" s="319"/>
      <c r="G3296" s="319" t="s">
        <v>195</v>
      </c>
      <c r="H3296" s="279">
        <f>SUM(H3273:H3295)</f>
        <v>230273.2</v>
      </c>
    </row>
    <row r="3297" spans="2:14" hidden="1" outlineLevel="1">
      <c r="B3297" s="50"/>
      <c r="C3297" s="50" t="s">
        <v>1328</v>
      </c>
      <c r="D3297" s="48">
        <f>D3296-H3296</f>
        <v>43099.399999999965</v>
      </c>
      <c r="E3297" s="13"/>
      <c r="F3297" s="13"/>
      <c r="H3297" s="13"/>
    </row>
    <row r="3298" spans="2:14" hidden="1" outlineLevel="1">
      <c r="E3298" s="87"/>
      <c r="F3298" s="13"/>
      <c r="G3298" s="2356" t="s">
        <v>12240</v>
      </c>
      <c r="H3298" s="226"/>
      <c r="I3298" s="2"/>
      <c r="M3298" s="2"/>
      <c r="N3298" s="2"/>
    </row>
    <row r="3299" spans="2:14" collapsed="1"/>
    <row r="3300" spans="2:14" ht="15.75">
      <c r="B3300" s="2480" t="s">
        <v>12416</v>
      </c>
      <c r="C3300" s="2480"/>
      <c r="D3300" s="2480"/>
      <c r="E3300" s="2480"/>
      <c r="F3300" s="2480"/>
      <c r="G3300" s="2480"/>
      <c r="H3300" s="2480"/>
      <c r="I3300" s="18"/>
    </row>
    <row r="3301" spans="2:14" outlineLevel="1">
      <c r="B3301" s="18"/>
      <c r="C3301" s="18"/>
      <c r="D3301" s="18"/>
      <c r="E3301" s="18"/>
      <c r="F3301" s="18"/>
      <c r="G3301" s="18"/>
      <c r="H3301" s="18"/>
      <c r="I3301" s="18"/>
    </row>
    <row r="3302" spans="2:14" outlineLevel="1">
      <c r="B3302" s="152" t="s">
        <v>115</v>
      </c>
      <c r="C3302" s="152" t="s">
        <v>1330</v>
      </c>
      <c r="D3302" s="355" t="s">
        <v>4</v>
      </c>
      <c r="F3302" s="354" t="s">
        <v>115</v>
      </c>
      <c r="G3302" s="354" t="s">
        <v>1331</v>
      </c>
      <c r="H3302" s="355" t="s">
        <v>4</v>
      </c>
    </row>
    <row r="3303" spans="2:14" ht="30" outlineLevel="1">
      <c r="B3303" s="1825">
        <v>43891</v>
      </c>
      <c r="C3303" s="1826" t="s">
        <v>1039</v>
      </c>
      <c r="D3303" s="1905">
        <f>D3297</f>
        <v>43099.399999999965</v>
      </c>
      <c r="F3303" s="2037">
        <v>43892</v>
      </c>
      <c r="G3303" s="1965" t="s">
        <v>12427</v>
      </c>
      <c r="H3303" s="1966">
        <v>8710</v>
      </c>
      <c r="I3303" s="1965" t="s">
        <v>11795</v>
      </c>
    </row>
    <row r="3304" spans="2:14" ht="30" outlineLevel="1">
      <c r="B3304" s="2445">
        <v>43892</v>
      </c>
      <c r="C3304" s="2102" t="s">
        <v>12425</v>
      </c>
      <c r="D3304" s="1966">
        <v>54355</v>
      </c>
      <c r="E3304" s="2433"/>
      <c r="F3304" s="2037">
        <v>43892</v>
      </c>
      <c r="G3304" s="2102" t="s">
        <v>12428</v>
      </c>
      <c r="H3304" s="1966">
        <v>50000</v>
      </c>
      <c r="I3304" s="1965" t="s">
        <v>11795</v>
      </c>
    </row>
    <row r="3305" spans="2:14" ht="30" outlineLevel="1">
      <c r="B3305" s="2445">
        <v>43892</v>
      </c>
      <c r="C3305" s="2102" t="s">
        <v>12426</v>
      </c>
      <c r="D3305" s="1966">
        <v>54355</v>
      </c>
      <c r="E3305" s="514"/>
      <c r="F3305" s="2037">
        <v>43892</v>
      </c>
      <c r="G3305" s="1965" t="s">
        <v>12429</v>
      </c>
      <c r="H3305" s="1966">
        <v>50000</v>
      </c>
      <c r="I3305" s="1965" t="s">
        <v>11795</v>
      </c>
    </row>
    <row r="3306" spans="2:14" ht="60" outlineLevel="1">
      <c r="B3306" s="2471">
        <v>43899</v>
      </c>
      <c r="C3306" s="1075" t="s">
        <v>12518</v>
      </c>
      <c r="D3306" s="867">
        <v>2</v>
      </c>
      <c r="F3306" s="2037">
        <v>43892</v>
      </c>
      <c r="G3306" s="1965" t="s">
        <v>12433</v>
      </c>
      <c r="H3306" s="1966">
        <v>1040</v>
      </c>
      <c r="I3306" s="1965" t="s">
        <v>11795</v>
      </c>
    </row>
    <row r="3307" spans="2:14" ht="45" outlineLevel="1">
      <c r="B3307" s="1481"/>
      <c r="C3307" s="1763"/>
      <c r="D3307" s="1764"/>
      <c r="E3307" s="2"/>
      <c r="F3307" s="2037">
        <v>43894</v>
      </c>
      <c r="G3307" s="1965" t="s">
        <v>12494</v>
      </c>
      <c r="H3307" s="1966">
        <v>8000</v>
      </c>
      <c r="I3307" s="1965" t="s">
        <v>3287</v>
      </c>
    </row>
    <row r="3308" spans="2:14" ht="45" outlineLevel="1">
      <c r="B3308" s="1481"/>
      <c r="C3308" s="47"/>
      <c r="D3308" s="48"/>
      <c r="E3308" s="2"/>
      <c r="F3308" s="2037">
        <v>43896</v>
      </c>
      <c r="G3308" s="1965" t="s">
        <v>12505</v>
      </c>
      <c r="H3308" s="1966">
        <v>10000</v>
      </c>
      <c r="I3308" s="1965" t="s">
        <v>3287</v>
      </c>
    </row>
    <row r="3309" spans="2:14" ht="45" outlineLevel="1">
      <c r="B3309" s="1481"/>
      <c r="C3309" s="47"/>
      <c r="D3309" s="48"/>
      <c r="E3309" s="2"/>
      <c r="F3309" s="2037">
        <v>43899</v>
      </c>
      <c r="G3309" s="2470" t="s">
        <v>12516</v>
      </c>
      <c r="H3309" s="1966">
        <v>1</v>
      </c>
      <c r="I3309" s="1965" t="s">
        <v>12522</v>
      </c>
    </row>
    <row r="3310" spans="2:14" ht="45" outlineLevel="1">
      <c r="B3310" s="46"/>
      <c r="C3310" s="47"/>
      <c r="D3310" s="48"/>
      <c r="F3310" s="1126">
        <v>43899</v>
      </c>
      <c r="G3310" s="1129" t="s">
        <v>12517</v>
      </c>
      <c r="H3310" s="1128">
        <v>2</v>
      </c>
      <c r="I3310" s="1129" t="s">
        <v>12522</v>
      </c>
    </row>
    <row r="3311" spans="2:14" ht="45" outlineLevel="1">
      <c r="B3311" s="1909"/>
      <c r="C3311" s="570"/>
      <c r="D3311" s="48"/>
      <c r="F3311" s="2037">
        <v>43900</v>
      </c>
      <c r="G3311" s="2102" t="s">
        <v>12519</v>
      </c>
      <c r="H3311" s="1966">
        <v>2</v>
      </c>
      <c r="I3311" s="1965" t="s">
        <v>12522</v>
      </c>
      <c r="L3311" s="2"/>
      <c r="N3311" s="2"/>
    </row>
    <row r="3312" spans="2:14" ht="30" outlineLevel="1">
      <c r="B3312" s="677"/>
      <c r="C3312" s="2434"/>
      <c r="D3312" s="1542"/>
      <c r="E3312" s="2"/>
      <c r="F3312" s="2037">
        <v>43900</v>
      </c>
      <c r="G3312" s="2102" t="s">
        <v>12520</v>
      </c>
      <c r="H3312" s="1966">
        <v>1</v>
      </c>
      <c r="I3312" s="1965" t="s">
        <v>12522</v>
      </c>
      <c r="L3312" s="2"/>
      <c r="N3312" s="2"/>
    </row>
    <row r="3313" spans="2:14" ht="30" outlineLevel="1">
      <c r="B3313" s="1932"/>
      <c r="C3313" s="1932"/>
      <c r="D3313" s="1933"/>
      <c r="F3313" s="2037">
        <v>43900</v>
      </c>
      <c r="G3313" s="1965" t="s">
        <v>12521</v>
      </c>
      <c r="H3313" s="1966">
        <v>5</v>
      </c>
      <c r="I3313" s="1965" t="s">
        <v>12523</v>
      </c>
      <c r="L3313" s="2"/>
      <c r="N3313" s="2"/>
    </row>
    <row r="3314" spans="2:14" outlineLevel="1">
      <c r="B3314" s="677"/>
      <c r="C3314" s="677"/>
      <c r="D3314" s="349"/>
      <c r="F3314" s="2037"/>
      <c r="G3314" s="1965"/>
      <c r="H3314" s="1966"/>
      <c r="I3314" s="1965"/>
    </row>
    <row r="3315" spans="2:14" outlineLevel="1">
      <c r="B3315" s="677"/>
      <c r="C3315" s="677"/>
      <c r="D3315" s="349"/>
      <c r="F3315" s="2037"/>
      <c r="G3315" s="2102"/>
      <c r="H3315" s="1966"/>
      <c r="I3315" s="1965"/>
      <c r="L3315" s="2"/>
    </row>
    <row r="3316" spans="2:14" outlineLevel="1">
      <c r="B3316" s="677"/>
      <c r="C3316" s="677"/>
      <c r="D3316" s="349"/>
      <c r="F3316" s="2037"/>
      <c r="G3316" s="1965"/>
      <c r="H3316" s="1966"/>
      <c r="I3316" s="1965"/>
      <c r="L3316" s="2"/>
    </row>
    <row r="3317" spans="2:14" outlineLevel="1">
      <c r="B3317" s="677"/>
      <c r="C3317" s="677"/>
      <c r="D3317" s="349"/>
      <c r="F3317" s="2037"/>
      <c r="G3317" s="1965"/>
      <c r="H3317" s="1966"/>
      <c r="I3317" s="1965"/>
      <c r="L3317" s="2"/>
      <c r="N3317" s="2"/>
    </row>
    <row r="3318" spans="2:14" outlineLevel="1">
      <c r="B3318" s="677"/>
      <c r="C3318" s="677"/>
      <c r="D3318" s="349"/>
      <c r="F3318" s="1126"/>
      <c r="G3318" s="1129"/>
      <c r="H3318" s="1128"/>
      <c r="I3318" s="1129"/>
      <c r="N3318" s="2"/>
    </row>
    <row r="3319" spans="2:14" outlineLevel="1">
      <c r="B3319" s="677"/>
      <c r="C3319" s="677"/>
      <c r="D3319" s="349"/>
      <c r="F3319" s="1126"/>
      <c r="G3319" s="1129"/>
      <c r="H3319" s="1128"/>
      <c r="I3319" s="1129"/>
      <c r="N3319" s="2"/>
    </row>
    <row r="3320" spans="2:14" outlineLevel="1">
      <c r="B3320" s="677"/>
      <c r="C3320" s="677"/>
      <c r="D3320" s="349"/>
      <c r="F3320" s="2037"/>
      <c r="G3320" s="1965"/>
      <c r="H3320" s="1966"/>
      <c r="I3320" s="1965"/>
      <c r="N3320" s="2"/>
    </row>
    <row r="3321" spans="2:14" outlineLevel="1">
      <c r="B3321" s="677"/>
      <c r="C3321" s="677"/>
      <c r="D3321" s="349"/>
      <c r="F3321" s="1126"/>
      <c r="G3321" s="1129"/>
      <c r="H3321" s="1128"/>
      <c r="I3321" s="1129"/>
      <c r="N3321" s="2"/>
    </row>
    <row r="3322" spans="2:14" outlineLevel="1">
      <c r="B3322" s="677"/>
      <c r="C3322" s="677"/>
      <c r="D3322" s="349"/>
      <c r="F3322" s="1126"/>
      <c r="G3322" s="1129"/>
      <c r="H3322" s="1128"/>
      <c r="I3322" s="1129"/>
      <c r="N3322" s="2"/>
    </row>
    <row r="3323" spans="2:14" outlineLevel="1">
      <c r="B3323" s="677"/>
      <c r="C3323" s="677"/>
      <c r="D3323" s="349"/>
      <c r="F3323" s="2037"/>
      <c r="G3323" s="1965"/>
      <c r="H3323" s="1966"/>
      <c r="I3323" s="1965"/>
      <c r="N3323" s="2"/>
    </row>
    <row r="3324" spans="2:14" outlineLevel="1">
      <c r="B3324" s="677"/>
      <c r="C3324" s="677"/>
      <c r="D3324" s="349"/>
      <c r="F3324" s="2037"/>
      <c r="G3324" s="1965"/>
      <c r="H3324" s="1966"/>
      <c r="I3324" s="1965"/>
      <c r="N3324" s="2"/>
    </row>
    <row r="3325" spans="2:14" outlineLevel="1">
      <c r="B3325" s="677"/>
      <c r="C3325" s="677"/>
      <c r="D3325" s="349"/>
      <c r="F3325" s="2037"/>
      <c r="G3325" s="1965"/>
      <c r="H3325" s="1966"/>
      <c r="I3325" s="1965"/>
      <c r="N3325" s="2"/>
    </row>
    <row r="3326" spans="2:14" outlineLevel="1">
      <c r="B3326" s="677"/>
      <c r="C3326" s="677"/>
      <c r="D3326" s="349"/>
      <c r="F3326" s="2037"/>
      <c r="G3326" s="1965"/>
      <c r="H3326" s="1966"/>
      <c r="I3326" s="1965"/>
      <c r="N3326" s="2"/>
    </row>
    <row r="3327" spans="2:14" outlineLevel="1">
      <c r="B3327" s="677"/>
      <c r="C3327" s="677"/>
      <c r="D3327" s="349"/>
      <c r="F3327" s="2037"/>
      <c r="G3327" s="1965"/>
      <c r="H3327" s="1966"/>
      <c r="I3327" s="1965"/>
      <c r="N3327" s="2"/>
    </row>
    <row r="3328" spans="2:14" outlineLevel="1">
      <c r="B3328" s="677"/>
      <c r="C3328" s="677"/>
      <c r="D3328" s="349"/>
      <c r="F3328" s="832"/>
      <c r="G3328" s="938"/>
      <c r="H3328" s="867"/>
      <c r="I3328" s="938"/>
      <c r="N3328" s="2"/>
    </row>
    <row r="3329" spans="2:14" outlineLevel="1">
      <c r="B3329" s="677"/>
      <c r="C3329" s="677"/>
      <c r="D3329" s="349"/>
      <c r="F3329" s="811"/>
      <c r="G3329" s="814"/>
      <c r="H3329" s="876"/>
      <c r="I3329" s="814"/>
      <c r="N3329" s="2"/>
    </row>
    <row r="3330" spans="2:14" outlineLevel="1">
      <c r="B3330" s="677"/>
      <c r="C3330" s="677"/>
      <c r="D3330" s="349"/>
      <c r="F3330" s="811"/>
      <c r="G3330" s="814"/>
      <c r="H3330" s="876"/>
      <c r="I3330" s="814"/>
      <c r="N3330" s="2"/>
    </row>
    <row r="3331" spans="2:14" outlineLevel="1">
      <c r="B3331" s="1076"/>
      <c r="C3331" s="1001"/>
      <c r="D3331" s="349"/>
      <c r="F3331" s="811"/>
      <c r="G3331" s="814"/>
      <c r="H3331" s="876"/>
      <c r="I3331" s="814"/>
      <c r="N3331" s="2"/>
    </row>
    <row r="3332" spans="2:14" outlineLevel="1">
      <c r="B3332" s="1076"/>
      <c r="C3332" s="1001"/>
      <c r="D3332" s="349"/>
      <c r="F3332" s="811"/>
      <c r="G3332" s="814"/>
      <c r="H3332" s="876"/>
      <c r="I3332" s="814"/>
      <c r="N3332" s="2"/>
    </row>
    <row r="3333" spans="2:14" outlineLevel="1">
      <c r="B3333" s="1076"/>
      <c r="C3333" s="1001"/>
      <c r="D3333" s="349"/>
      <c r="F3333" s="811"/>
      <c r="G3333" s="814"/>
      <c r="H3333" s="876"/>
      <c r="I3333" s="814"/>
      <c r="N3333" s="2"/>
    </row>
    <row r="3334" spans="2:14" outlineLevel="1">
      <c r="B3334" s="426"/>
      <c r="C3334" s="278"/>
      <c r="D3334" s="279"/>
      <c r="F3334" s="811"/>
      <c r="G3334" s="812"/>
      <c r="H3334" s="893"/>
      <c r="I3334" s="812"/>
    </row>
    <row r="3335" spans="2:14" outlineLevel="1">
      <c r="B3335" s="50"/>
      <c r="C3335" s="50" t="s">
        <v>195</v>
      </c>
      <c r="D3335" s="571">
        <f>SUM(D3303:D3334)</f>
        <v>151811.39999999997</v>
      </c>
      <c r="E3335" s="18"/>
      <c r="F3335" s="319"/>
      <c r="G3335" s="319" t="s">
        <v>195</v>
      </c>
      <c r="H3335" s="279">
        <f>SUM(H3303:H3334)</f>
        <v>127761</v>
      </c>
    </row>
    <row r="3336" spans="2:14" outlineLevel="1">
      <c r="B3336" s="50"/>
      <c r="C3336" s="50" t="s">
        <v>1328</v>
      </c>
      <c r="D3336" s="48">
        <f>D3335-H3335</f>
        <v>24050.399999999965</v>
      </c>
      <c r="E3336" s="13"/>
      <c r="F3336" s="13"/>
      <c r="H3336" s="13"/>
    </row>
    <row r="3337" spans="2:14" outlineLevel="1">
      <c r="B3337" s="2483" t="s">
        <v>12436</v>
      </c>
      <c r="C3337" s="2484"/>
      <c r="D3337" s="2484"/>
      <c r="E3337" s="2484"/>
      <c r="F3337" s="2484"/>
      <c r="G3337" s="2484"/>
      <c r="H3337" s="2484"/>
      <c r="I3337" s="2484"/>
    </row>
    <row r="3338" spans="2:14" outlineLevel="1">
      <c r="E3338" s="87"/>
      <c r="F3338" s="13"/>
      <c r="G3338" s="2356" t="s">
        <v>12240</v>
      </c>
      <c r="H3338" s="226"/>
      <c r="I3338" s="2"/>
      <c r="M3338" s="2"/>
      <c r="N3338" s="2"/>
    </row>
    <row r="3339" spans="2:14">
      <c r="E3339" s="13"/>
      <c r="F3339" s="13"/>
      <c r="G3339" s="2481" t="s">
        <v>11259</v>
      </c>
      <c r="H3339" s="2482"/>
      <c r="I3339" s="2482"/>
    </row>
    <row r="3340" spans="2:14">
      <c r="B3340" s="1465">
        <v>43891</v>
      </c>
      <c r="C3340" s="1466" t="s">
        <v>4010</v>
      </c>
      <c r="D3340" s="1467">
        <v>4165</v>
      </c>
      <c r="E3340" s="812" t="s">
        <v>421</v>
      </c>
      <c r="I3340" s="13"/>
    </row>
    <row r="3341" spans="2:14" ht="60">
      <c r="B3341" s="2037">
        <v>43894</v>
      </c>
      <c r="C3341" s="1965" t="s">
        <v>12494</v>
      </c>
      <c r="D3341" s="1966">
        <v>8000</v>
      </c>
      <c r="E3341" s="1965" t="s">
        <v>3287</v>
      </c>
      <c r="G3341" s="437" t="s">
        <v>8394</v>
      </c>
      <c r="H3341" s="1966">
        <v>4403.2</v>
      </c>
    </row>
    <row r="3342" spans="2:14">
      <c r="B3342" s="2037">
        <v>43895</v>
      </c>
      <c r="C3342" s="2102" t="s">
        <v>421</v>
      </c>
      <c r="D3342" s="1966">
        <v>200</v>
      </c>
      <c r="E3342" s="1965" t="s">
        <v>421</v>
      </c>
      <c r="G3342" s="437" t="s">
        <v>7422</v>
      </c>
      <c r="H3342" s="1966">
        <v>16488</v>
      </c>
    </row>
    <row r="3343" spans="2:14" ht="60">
      <c r="B3343" s="2037">
        <v>43896</v>
      </c>
      <c r="C3343" s="1965" t="s">
        <v>12505</v>
      </c>
      <c r="D3343" s="1966">
        <v>10000</v>
      </c>
      <c r="E3343" s="1965" t="s">
        <v>3287</v>
      </c>
      <c r="G3343" s="437" t="s">
        <v>11501</v>
      </c>
      <c r="H3343" s="1966">
        <v>16487</v>
      </c>
    </row>
    <row r="3344" spans="2:14">
      <c r="B3344" s="2324"/>
      <c r="C3344" s="2327"/>
      <c r="D3344" s="2326"/>
      <c r="E3344" s="2327"/>
      <c r="G3344" s="437" t="s">
        <v>8818</v>
      </c>
      <c r="H3344" s="1966">
        <v>6509</v>
      </c>
      <c r="L3344" s="2"/>
    </row>
    <row r="3345" spans="2:10">
      <c r="B3345" s="2037"/>
      <c r="C3345" s="1965"/>
      <c r="D3345" s="1966"/>
      <c r="E3345" s="1965"/>
      <c r="G3345" s="437" t="s">
        <v>9959</v>
      </c>
      <c r="H3345" s="1966">
        <v>0</v>
      </c>
    </row>
    <row r="3346" spans="2:10">
      <c r="B3346" s="2037"/>
      <c r="C3346" s="2163"/>
      <c r="D3346" s="2067"/>
      <c r="E3346" s="1965"/>
      <c r="G3346" s="437" t="s">
        <v>7425</v>
      </c>
      <c r="H3346" s="1966">
        <v>32500</v>
      </c>
    </row>
    <row r="3347" spans="2:10">
      <c r="B3347" s="2037"/>
      <c r="C3347" s="2163"/>
      <c r="D3347" s="2067"/>
      <c r="E3347" s="1965"/>
      <c r="G3347" s="437" t="s">
        <v>7426</v>
      </c>
      <c r="H3347" s="1966">
        <v>30000</v>
      </c>
    </row>
    <row r="3348" spans="2:10">
      <c r="B3348" s="2037"/>
      <c r="C3348" s="2102"/>
      <c r="D3348" s="2067"/>
      <c r="E3348" s="1965"/>
      <c r="G3348" s="437" t="s">
        <v>8819</v>
      </c>
      <c r="H3348" s="1966">
        <v>3000</v>
      </c>
    </row>
    <row r="3349" spans="2:10">
      <c r="B3349" s="1964"/>
      <c r="C3349" s="2066"/>
      <c r="D3349" s="2067"/>
      <c r="E3349" s="1965"/>
      <c r="G3349" s="437" t="s">
        <v>7420</v>
      </c>
      <c r="H3349" s="1966">
        <v>25000</v>
      </c>
    </row>
    <row r="3350" spans="2:10">
      <c r="B3350" s="2037"/>
      <c r="C3350" s="1965"/>
      <c r="D3350" s="1966"/>
      <c r="E3350" s="1965"/>
      <c r="F3350" s="2"/>
      <c r="G3350" s="437" t="s">
        <v>11378</v>
      </c>
      <c r="H3350" s="1966">
        <v>0</v>
      </c>
      <c r="J3350" s="2"/>
    </row>
    <row r="3351" spans="2:10">
      <c r="B3351" s="1964"/>
      <c r="C3351" s="814"/>
      <c r="D3351" s="876"/>
      <c r="E3351" s="814"/>
      <c r="F3351" s="2"/>
      <c r="G3351" s="437" t="s">
        <v>11891</v>
      </c>
      <c r="H3351" s="1966">
        <v>10000</v>
      </c>
    </row>
    <row r="3352" spans="2:10">
      <c r="B3352" s="2037"/>
      <c r="C3352" s="1965"/>
      <c r="D3352" s="1966"/>
      <c r="E3352" s="1965"/>
      <c r="F3352" s="2"/>
      <c r="I3352" s="13"/>
    </row>
    <row r="3353" spans="2:10">
      <c r="B3353" s="1964"/>
      <c r="C3353" s="814"/>
      <c r="D3353" s="876"/>
      <c r="E3353" s="1965"/>
      <c r="F3353" s="2"/>
    </row>
    <row r="3354" spans="2:10">
      <c r="B3354" s="811"/>
      <c r="C3354" s="1097"/>
      <c r="D3354" s="876"/>
      <c r="E3354" s="814"/>
      <c r="F3354" s="2"/>
    </row>
    <row r="3355" spans="2:10">
      <c r="B3355" s="811"/>
      <c r="C3355" s="814"/>
      <c r="D3355" s="876"/>
      <c r="E3355" s="814"/>
      <c r="F3355" s="2"/>
    </row>
    <row r="3356" spans="2:10">
      <c r="B3356" s="811"/>
      <c r="C3356" s="1097"/>
      <c r="D3356" s="876"/>
      <c r="E3356" s="814"/>
      <c r="F3356" s="2"/>
      <c r="I3356" s="13"/>
    </row>
    <row r="3357" spans="2:10">
      <c r="B3357" s="811"/>
      <c r="C3357" s="1097"/>
      <c r="D3357" s="876"/>
      <c r="E3357" s="814"/>
      <c r="F3357" s="2"/>
      <c r="I3357" s="13"/>
    </row>
    <row r="3358" spans="2:10">
      <c r="B3358" s="811"/>
      <c r="C3358" s="814"/>
      <c r="D3358" s="876"/>
      <c r="E3358" s="814"/>
    </row>
    <row r="3359" spans="2:10">
      <c r="B3359" s="811"/>
      <c r="C3359" s="814"/>
      <c r="D3359" s="876"/>
      <c r="E3359" s="814"/>
    </row>
    <row r="3360" spans="2:10">
      <c r="B3360" s="280"/>
      <c r="C3360" s="280"/>
      <c r="D3360" s="294">
        <f>SUM(D3340:D3359)</f>
        <v>22365</v>
      </c>
      <c r="E3360" s="2">
        <f>D3360-D3458-H3458</f>
        <v>2830</v>
      </c>
      <c r="F3360" s="1" t="s">
        <v>3088</v>
      </c>
    </row>
    <row r="3361" spans="2:8">
      <c r="E3361" s="2"/>
    </row>
    <row r="3362" spans="2:8">
      <c r="B3362" s="608">
        <v>43891</v>
      </c>
      <c r="C3362" s="280" t="s">
        <v>59</v>
      </c>
      <c r="D3362" s="294">
        <v>270</v>
      </c>
      <c r="F3362" s="608"/>
      <c r="G3362" s="280"/>
      <c r="H3362" s="294"/>
    </row>
    <row r="3363" spans="2:8">
      <c r="B3363" s="608">
        <v>43891</v>
      </c>
      <c r="C3363" s="280" t="s">
        <v>401</v>
      </c>
      <c r="D3363" s="294">
        <v>75</v>
      </c>
      <c r="E3363" s="1023"/>
      <c r="F3363" s="608"/>
      <c r="G3363" s="280"/>
      <c r="H3363" s="294"/>
    </row>
    <row r="3364" spans="2:8">
      <c r="B3364" s="608">
        <v>43891</v>
      </c>
      <c r="C3364" s="612" t="s">
        <v>887</v>
      </c>
      <c r="D3364" s="613">
        <v>50</v>
      </c>
      <c r="E3364" s="1023"/>
      <c r="F3364" s="608"/>
      <c r="G3364" s="280"/>
      <c r="H3364" s="294"/>
    </row>
    <row r="3365" spans="2:8">
      <c r="B3365" s="608">
        <v>43891</v>
      </c>
      <c r="C3365" s="612" t="s">
        <v>12418</v>
      </c>
      <c r="D3365" s="613">
        <v>900</v>
      </c>
      <c r="E3365" s="1023"/>
      <c r="F3365" s="608"/>
      <c r="G3365" s="280"/>
      <c r="H3365" s="294"/>
    </row>
    <row r="3366" spans="2:8">
      <c r="B3366" s="608">
        <v>43891</v>
      </c>
      <c r="C3366" s="612" t="s">
        <v>3206</v>
      </c>
      <c r="D3366" s="613">
        <v>400</v>
      </c>
      <c r="E3366" s="1023"/>
      <c r="F3366" s="608"/>
      <c r="G3366" s="394"/>
      <c r="H3366" s="614"/>
    </row>
    <row r="3367" spans="2:8">
      <c r="B3367" s="608">
        <v>43891</v>
      </c>
      <c r="C3367" s="484" t="s">
        <v>12419</v>
      </c>
      <c r="D3367" s="610">
        <v>300</v>
      </c>
      <c r="E3367" s="1023"/>
      <c r="F3367" s="608"/>
      <c r="G3367" s="280"/>
      <c r="H3367" s="294"/>
    </row>
    <row r="3368" spans="2:8">
      <c r="B3368" s="608">
        <v>43891</v>
      </c>
      <c r="C3368" s="484" t="s">
        <v>516</v>
      </c>
      <c r="D3368" s="614">
        <v>130</v>
      </c>
      <c r="E3368" s="1023"/>
      <c r="F3368" s="608"/>
      <c r="G3368" s="280"/>
      <c r="H3368" s="294"/>
    </row>
    <row r="3369" spans="2:8">
      <c r="B3369" s="608">
        <v>43891</v>
      </c>
      <c r="C3369" s="394" t="s">
        <v>4504</v>
      </c>
      <c r="D3369" s="614">
        <v>100</v>
      </c>
      <c r="E3369" s="1023"/>
      <c r="F3369" s="608"/>
      <c r="G3369" s="484"/>
      <c r="H3369" s="1776"/>
    </row>
    <row r="3370" spans="2:8">
      <c r="B3370" s="608">
        <v>43891</v>
      </c>
      <c r="C3370" s="394" t="s">
        <v>9642</v>
      </c>
      <c r="D3370" s="614">
        <v>140</v>
      </c>
      <c r="E3370" s="1023"/>
      <c r="F3370" s="608"/>
      <c r="G3370" s="280"/>
      <c r="H3370" s="294"/>
    </row>
    <row r="3371" spans="2:8">
      <c r="B3371" s="608">
        <v>43891</v>
      </c>
      <c r="C3371" s="612" t="s">
        <v>5687</v>
      </c>
      <c r="D3371" s="613">
        <v>90</v>
      </c>
      <c r="E3371" s="1023"/>
      <c r="F3371" s="608"/>
      <c r="G3371" s="280"/>
      <c r="H3371" s="294"/>
    </row>
    <row r="3372" spans="2:8">
      <c r="B3372" s="608">
        <v>43891</v>
      </c>
      <c r="C3372" s="612" t="s">
        <v>51</v>
      </c>
      <c r="D3372" s="613">
        <v>20</v>
      </c>
      <c r="E3372" s="1023"/>
      <c r="F3372" s="608"/>
      <c r="G3372" s="280"/>
      <c r="H3372" s="294"/>
    </row>
    <row r="3373" spans="2:8">
      <c r="B3373" s="608">
        <v>43892</v>
      </c>
      <c r="C3373" s="612" t="s">
        <v>525</v>
      </c>
      <c r="D3373" s="1776">
        <v>210</v>
      </c>
      <c r="E3373" s="1023"/>
      <c r="F3373" s="608"/>
      <c r="G3373" s="394"/>
      <c r="H3373" s="614"/>
    </row>
    <row r="3374" spans="2:8">
      <c r="B3374" s="608">
        <v>43892</v>
      </c>
      <c r="C3374" s="394" t="s">
        <v>51</v>
      </c>
      <c r="D3374" s="1776">
        <v>300</v>
      </c>
      <c r="E3374" s="1023"/>
      <c r="F3374" s="608"/>
      <c r="G3374" s="484"/>
      <c r="H3374" s="614"/>
    </row>
    <row r="3375" spans="2:8">
      <c r="B3375" s="608">
        <v>43892</v>
      </c>
      <c r="C3375" s="280" t="s">
        <v>18</v>
      </c>
      <c r="D3375" s="613">
        <v>310</v>
      </c>
      <c r="E3375" s="1023"/>
      <c r="F3375" s="608"/>
      <c r="G3375" s="280"/>
      <c r="H3375" s="294"/>
    </row>
    <row r="3376" spans="2:8">
      <c r="B3376" s="608">
        <v>43892</v>
      </c>
      <c r="C3376" s="484" t="s">
        <v>246</v>
      </c>
      <c r="D3376" s="1739">
        <v>130</v>
      </c>
      <c r="E3376" s="1023"/>
      <c r="F3376" s="608"/>
      <c r="G3376" s="280"/>
      <c r="H3376" s="294"/>
    </row>
    <row r="3377" spans="2:8">
      <c r="B3377" s="608">
        <v>43893</v>
      </c>
      <c r="C3377" s="484" t="s">
        <v>525</v>
      </c>
      <c r="D3377" s="1739">
        <v>150</v>
      </c>
      <c r="E3377" s="1023"/>
      <c r="F3377" s="608"/>
      <c r="G3377" s="280"/>
      <c r="H3377" s="294"/>
    </row>
    <row r="3378" spans="2:8">
      <c r="B3378" s="608">
        <v>43893</v>
      </c>
      <c r="C3378" s="484" t="s">
        <v>64</v>
      </c>
      <c r="D3378" s="1739">
        <v>230</v>
      </c>
      <c r="E3378" s="1023"/>
      <c r="F3378" s="608"/>
      <c r="G3378" s="280"/>
      <c r="H3378" s="294"/>
    </row>
    <row r="3379" spans="2:8">
      <c r="B3379" s="608">
        <v>43893</v>
      </c>
      <c r="C3379" s="484" t="s">
        <v>111</v>
      </c>
      <c r="D3379" s="1739">
        <v>50</v>
      </c>
      <c r="E3379" s="1023"/>
      <c r="F3379" s="608"/>
      <c r="G3379" s="280"/>
      <c r="H3379" s="294"/>
    </row>
    <row r="3380" spans="2:8">
      <c r="B3380" s="608">
        <v>43894</v>
      </c>
      <c r="C3380" s="484" t="s">
        <v>12499</v>
      </c>
      <c r="D3380" s="1739">
        <v>150</v>
      </c>
      <c r="E3380" s="1023"/>
      <c r="F3380" s="608"/>
      <c r="G3380" s="280"/>
      <c r="H3380" s="294"/>
    </row>
    <row r="3381" spans="2:8">
      <c r="B3381" s="608">
        <v>43894</v>
      </c>
      <c r="C3381" s="484" t="s">
        <v>401</v>
      </c>
      <c r="D3381" s="1739">
        <v>60</v>
      </c>
      <c r="E3381" s="1023"/>
      <c r="F3381" s="608"/>
      <c r="G3381" s="280"/>
      <c r="H3381" s="294"/>
    </row>
    <row r="3382" spans="2:8">
      <c r="B3382" s="1323">
        <v>43894</v>
      </c>
      <c r="C3382" s="463" t="s">
        <v>11491</v>
      </c>
      <c r="D3382" s="1002">
        <v>1000</v>
      </c>
      <c r="E3382" s="1023"/>
      <c r="F3382" s="608"/>
      <c r="G3382" s="484"/>
      <c r="H3382" s="610"/>
    </row>
    <row r="3383" spans="2:8">
      <c r="B3383" s="608">
        <v>43895</v>
      </c>
      <c r="C3383" s="484" t="s">
        <v>12191</v>
      </c>
      <c r="D3383" s="1739">
        <v>60</v>
      </c>
      <c r="E3383" s="1023"/>
      <c r="F3383" s="608"/>
      <c r="G3383" s="280"/>
      <c r="H3383" s="294"/>
    </row>
    <row r="3384" spans="2:8">
      <c r="B3384" s="608">
        <v>43895</v>
      </c>
      <c r="C3384" s="484" t="s">
        <v>220</v>
      </c>
      <c r="D3384" s="1739">
        <v>30</v>
      </c>
      <c r="E3384" s="1023"/>
      <c r="F3384" s="608"/>
      <c r="G3384" s="484"/>
      <c r="H3384" s="610"/>
    </row>
    <row r="3385" spans="2:8">
      <c r="B3385" s="608">
        <v>43895</v>
      </c>
      <c r="C3385" s="612" t="s">
        <v>12501</v>
      </c>
      <c r="D3385" s="613">
        <v>1000</v>
      </c>
      <c r="E3385" s="1023"/>
      <c r="F3385" s="608"/>
      <c r="G3385" s="280"/>
      <c r="H3385" s="294"/>
    </row>
    <row r="3386" spans="2:8">
      <c r="B3386" s="608">
        <v>43895</v>
      </c>
      <c r="C3386" s="280" t="s">
        <v>431</v>
      </c>
      <c r="D3386" s="294">
        <v>70</v>
      </c>
      <c r="E3386" s="1023"/>
      <c r="F3386" s="608"/>
      <c r="G3386" s="280"/>
      <c r="H3386" s="294"/>
    </row>
    <row r="3387" spans="2:8">
      <c r="B3387" s="608">
        <v>43895</v>
      </c>
      <c r="C3387" s="484" t="s">
        <v>114</v>
      </c>
      <c r="D3387" s="610">
        <v>100</v>
      </c>
      <c r="E3387" s="1023"/>
      <c r="F3387" s="608"/>
      <c r="G3387" s="484"/>
      <c r="H3387" s="1776"/>
    </row>
    <row r="3388" spans="2:8">
      <c r="B3388" s="608">
        <v>43896</v>
      </c>
      <c r="C3388" s="394" t="s">
        <v>12502</v>
      </c>
      <c r="D3388" s="614">
        <v>5000</v>
      </c>
      <c r="E3388" s="1023"/>
      <c r="F3388" s="608"/>
      <c r="G3388" s="612"/>
      <c r="H3388" s="613"/>
    </row>
    <row r="3389" spans="2:8">
      <c r="B3389" s="608">
        <v>43896</v>
      </c>
      <c r="C3389" s="484" t="s">
        <v>885</v>
      </c>
      <c r="D3389" s="1739">
        <v>610</v>
      </c>
      <c r="E3389" s="1023"/>
      <c r="F3389" s="608"/>
      <c r="G3389" s="484"/>
      <c r="H3389" s="610"/>
    </row>
    <row r="3390" spans="2:8">
      <c r="B3390" s="608">
        <v>43896</v>
      </c>
      <c r="C3390" s="484" t="s">
        <v>51</v>
      </c>
      <c r="D3390" s="1739">
        <v>90</v>
      </c>
      <c r="E3390" s="1023"/>
      <c r="F3390" s="608"/>
      <c r="G3390" s="394"/>
      <c r="H3390" s="614"/>
    </row>
    <row r="3391" spans="2:8">
      <c r="B3391" s="608">
        <v>43896</v>
      </c>
      <c r="C3391" s="612" t="s">
        <v>12503</v>
      </c>
      <c r="D3391" s="613">
        <v>260</v>
      </c>
      <c r="E3391" s="1023"/>
      <c r="F3391" s="608"/>
      <c r="G3391" s="394"/>
      <c r="H3391" s="614"/>
    </row>
    <row r="3392" spans="2:8">
      <c r="B3392" s="608">
        <v>43896</v>
      </c>
      <c r="C3392" s="280" t="s">
        <v>18</v>
      </c>
      <c r="D3392" s="294">
        <v>40</v>
      </c>
      <c r="E3392" s="1023"/>
      <c r="F3392" s="608"/>
      <c r="G3392" s="280"/>
      <c r="H3392" s="294"/>
    </row>
    <row r="3393" spans="2:8">
      <c r="B3393" s="608">
        <v>43896</v>
      </c>
      <c r="C3393" s="280" t="s">
        <v>12504</v>
      </c>
      <c r="D3393" s="294">
        <v>30</v>
      </c>
      <c r="E3393" s="1023"/>
      <c r="F3393" s="608"/>
      <c r="G3393" s="280"/>
      <c r="H3393" s="294"/>
    </row>
    <row r="3394" spans="2:8">
      <c r="B3394" s="608">
        <v>43896</v>
      </c>
      <c r="C3394" s="484" t="s">
        <v>111</v>
      </c>
      <c r="D3394" s="610">
        <v>50</v>
      </c>
      <c r="E3394" s="1023"/>
      <c r="F3394" s="608"/>
      <c r="G3394" s="280"/>
      <c r="H3394" s="294"/>
    </row>
    <row r="3395" spans="2:8">
      <c r="B3395" s="608">
        <v>43896</v>
      </c>
      <c r="C3395" s="394" t="s">
        <v>246</v>
      </c>
      <c r="D3395" s="614">
        <v>160</v>
      </c>
      <c r="E3395" s="1023"/>
      <c r="F3395" s="608"/>
      <c r="G3395" s="484"/>
      <c r="H3395" s="1776"/>
    </row>
    <row r="3396" spans="2:8">
      <c r="B3396" s="608">
        <v>43897</v>
      </c>
      <c r="C3396" s="394" t="s">
        <v>154</v>
      </c>
      <c r="D3396" s="614">
        <v>250</v>
      </c>
      <c r="E3396" s="1023"/>
      <c r="F3396" s="608"/>
      <c r="G3396" s="484"/>
      <c r="H3396" s="1776"/>
    </row>
    <row r="3397" spans="2:8">
      <c r="B3397" s="608">
        <v>43897</v>
      </c>
      <c r="C3397" s="394" t="s">
        <v>5295</v>
      </c>
      <c r="D3397" s="294">
        <v>90</v>
      </c>
      <c r="E3397" s="1023"/>
      <c r="F3397" s="608"/>
      <c r="G3397" s="612"/>
      <c r="H3397" s="613"/>
    </row>
    <row r="3398" spans="2:8">
      <c r="B3398" s="608">
        <v>43897</v>
      </c>
      <c r="C3398" s="484" t="s">
        <v>4966</v>
      </c>
      <c r="D3398" s="610">
        <v>20</v>
      </c>
      <c r="E3398" s="1023"/>
      <c r="F3398" s="608"/>
      <c r="G3398" s="484"/>
      <c r="H3398" s="614"/>
    </row>
    <row r="3399" spans="2:8">
      <c r="B3399" s="608">
        <v>43897</v>
      </c>
      <c r="C3399" s="394" t="s">
        <v>12</v>
      </c>
      <c r="D3399" s="614">
        <v>1000</v>
      </c>
      <c r="E3399" s="1023"/>
      <c r="F3399" s="608"/>
      <c r="G3399" s="484"/>
      <c r="H3399" s="614"/>
    </row>
    <row r="3400" spans="2:8">
      <c r="B3400" s="608">
        <v>43897</v>
      </c>
      <c r="C3400" s="394" t="s">
        <v>11458</v>
      </c>
      <c r="D3400" s="614">
        <v>500</v>
      </c>
      <c r="E3400" s="1023"/>
      <c r="F3400" s="608"/>
      <c r="G3400" s="280"/>
      <c r="H3400" s="294"/>
    </row>
    <row r="3401" spans="2:8">
      <c r="B3401" s="608">
        <v>43897</v>
      </c>
      <c r="C3401" s="394" t="s">
        <v>23</v>
      </c>
      <c r="D3401" s="614">
        <v>180</v>
      </c>
      <c r="E3401" s="1023"/>
      <c r="F3401" s="608"/>
      <c r="G3401" s="394"/>
      <c r="H3401" s="614"/>
    </row>
    <row r="3402" spans="2:8">
      <c r="B3402" s="608">
        <v>43898</v>
      </c>
      <c r="C3402" s="394" t="s">
        <v>154</v>
      </c>
      <c r="D3402" s="614">
        <v>370</v>
      </c>
      <c r="E3402" s="1023"/>
      <c r="F3402" s="608"/>
      <c r="G3402" s="304"/>
      <c r="H3402" s="294"/>
    </row>
    <row r="3403" spans="2:8">
      <c r="B3403" s="608">
        <v>43898</v>
      </c>
      <c r="C3403" s="280" t="s">
        <v>850</v>
      </c>
      <c r="D3403" s="294">
        <v>190</v>
      </c>
      <c r="E3403" s="1023"/>
      <c r="F3403" s="608"/>
      <c r="G3403" s="280"/>
      <c r="H3403" s="294"/>
    </row>
    <row r="3404" spans="2:8">
      <c r="B3404" s="608">
        <v>43898</v>
      </c>
      <c r="C3404" s="394" t="s">
        <v>114</v>
      </c>
      <c r="D3404" s="1776">
        <v>140</v>
      </c>
      <c r="E3404" s="1023"/>
      <c r="F3404" s="608"/>
      <c r="G3404" s="280"/>
      <c r="H3404" s="294"/>
    </row>
    <row r="3405" spans="2:8">
      <c r="B3405" s="608">
        <v>43898</v>
      </c>
      <c r="C3405" s="280" t="s">
        <v>5295</v>
      </c>
      <c r="D3405" s="294">
        <v>70</v>
      </c>
      <c r="E3405" s="1023"/>
      <c r="F3405" s="608"/>
      <c r="G3405" s="280"/>
      <c r="H3405" s="294"/>
    </row>
    <row r="3406" spans="2:8">
      <c r="B3406" s="608">
        <v>43898</v>
      </c>
      <c r="C3406" s="612" t="s">
        <v>12</v>
      </c>
      <c r="D3406" s="613">
        <v>360</v>
      </c>
      <c r="E3406" s="1023"/>
      <c r="F3406" s="608"/>
      <c r="G3406" s="394"/>
      <c r="H3406" s="614"/>
    </row>
    <row r="3407" spans="2:8">
      <c r="B3407" s="1323">
        <v>43898</v>
      </c>
      <c r="C3407" s="1324" t="s">
        <v>6</v>
      </c>
      <c r="D3407" s="1325">
        <v>3200</v>
      </c>
      <c r="E3407" s="1023"/>
      <c r="F3407" s="608"/>
      <c r="G3407" s="304"/>
      <c r="H3407" s="326"/>
    </row>
    <row r="3408" spans="2:8">
      <c r="B3408" s="608">
        <v>43899</v>
      </c>
      <c r="C3408" s="612" t="s">
        <v>525</v>
      </c>
      <c r="D3408" s="613">
        <v>190</v>
      </c>
      <c r="E3408" s="1023"/>
      <c r="F3408" s="608"/>
      <c r="G3408" s="304"/>
      <c r="H3408" s="326"/>
    </row>
    <row r="3409" spans="2:8">
      <c r="B3409" s="608">
        <v>43899</v>
      </c>
      <c r="C3409" s="612" t="s">
        <v>51</v>
      </c>
      <c r="D3409" s="613">
        <v>350</v>
      </c>
      <c r="E3409" s="1023"/>
      <c r="F3409" s="608"/>
      <c r="G3409" s="304"/>
      <c r="H3409" s="326"/>
    </row>
    <row r="3410" spans="2:8">
      <c r="B3410" s="608">
        <v>43900</v>
      </c>
      <c r="C3410" s="280" t="s">
        <v>525</v>
      </c>
      <c r="D3410" s="613">
        <v>60</v>
      </c>
      <c r="E3410" s="1023"/>
      <c r="F3410" s="608"/>
      <c r="G3410" s="280"/>
      <c r="H3410" s="294"/>
    </row>
    <row r="3411" spans="2:8">
      <c r="B3411" s="608"/>
      <c r="C3411" s="612"/>
      <c r="D3411" s="613"/>
      <c r="E3411" s="1023"/>
      <c r="F3411" s="608"/>
      <c r="G3411" s="304"/>
      <c r="H3411" s="326"/>
    </row>
    <row r="3412" spans="2:8">
      <c r="B3412" s="608"/>
      <c r="C3412" s="612"/>
      <c r="D3412" s="613"/>
      <c r="E3412" s="1023"/>
      <c r="F3412" s="608"/>
      <c r="G3412" s="280"/>
      <c r="H3412" s="294"/>
    </row>
    <row r="3413" spans="2:8">
      <c r="B3413" s="608"/>
      <c r="C3413" s="394"/>
      <c r="D3413" s="614"/>
      <c r="E3413" s="1023"/>
      <c r="F3413" s="608"/>
      <c r="G3413" s="280"/>
      <c r="H3413" s="294"/>
    </row>
    <row r="3414" spans="2:8">
      <c r="B3414" s="608"/>
      <c r="C3414" s="394"/>
      <c r="D3414" s="614"/>
      <c r="E3414" s="1023"/>
      <c r="F3414" s="608"/>
      <c r="G3414" s="280"/>
      <c r="H3414" s="294"/>
    </row>
    <row r="3415" spans="2:8">
      <c r="B3415" s="608"/>
      <c r="C3415" s="394"/>
      <c r="D3415" s="614"/>
      <c r="E3415" s="1023"/>
      <c r="F3415" s="608"/>
      <c r="G3415" s="280"/>
      <c r="H3415" s="294"/>
    </row>
    <row r="3416" spans="2:8">
      <c r="B3416" s="608"/>
      <c r="C3416" s="280"/>
      <c r="D3416" s="614"/>
      <c r="E3416" s="1023"/>
      <c r="F3416" s="608"/>
      <c r="G3416" s="280"/>
      <c r="H3416" s="294"/>
    </row>
    <row r="3417" spans="2:8">
      <c r="B3417" s="608"/>
      <c r="C3417" s="280"/>
      <c r="D3417" s="1776"/>
      <c r="E3417" s="1023"/>
      <c r="F3417" s="608"/>
      <c r="G3417" s="280"/>
      <c r="H3417" s="294"/>
    </row>
    <row r="3418" spans="2:8">
      <c r="B3418" s="608"/>
      <c r="C3418" s="394"/>
      <c r="D3418" s="294"/>
      <c r="E3418" s="1023"/>
      <c r="F3418" s="608"/>
      <c r="G3418" s="280"/>
      <c r="H3418" s="294"/>
    </row>
    <row r="3419" spans="2:8">
      <c r="B3419" s="608"/>
      <c r="C3419" s="280"/>
      <c r="D3419" s="294"/>
      <c r="E3419" s="1023"/>
      <c r="F3419" s="608"/>
      <c r="G3419" s="484"/>
      <c r="H3419" s="610"/>
    </row>
    <row r="3420" spans="2:8">
      <c r="B3420" s="608"/>
      <c r="C3420" s="612"/>
      <c r="D3420" s="613"/>
      <c r="E3420" s="1023"/>
      <c r="F3420" s="608"/>
      <c r="G3420" s="394"/>
      <c r="H3420" s="614"/>
    </row>
    <row r="3421" spans="2:8">
      <c r="B3421" s="608"/>
      <c r="C3421" s="612"/>
      <c r="D3421" s="613"/>
      <c r="E3421" s="1023"/>
      <c r="F3421" s="608"/>
      <c r="G3421" s="280"/>
      <c r="H3421" s="294"/>
    </row>
    <row r="3422" spans="2:8">
      <c r="B3422" s="608"/>
      <c r="C3422" s="484"/>
      <c r="D3422" s="610"/>
      <c r="E3422" s="1023"/>
      <c r="F3422" s="608"/>
      <c r="G3422" s="484"/>
      <c r="H3422" s="610"/>
    </row>
    <row r="3423" spans="2:8">
      <c r="B3423" s="608"/>
      <c r="C3423" s="394"/>
      <c r="D3423" s="614"/>
      <c r="E3423" s="1023"/>
      <c r="F3423" s="608"/>
      <c r="G3423" s="484"/>
      <c r="H3423" s="610"/>
    </row>
    <row r="3424" spans="2:8">
      <c r="B3424" s="608"/>
      <c r="C3424" s="394"/>
      <c r="D3424" s="1776"/>
      <c r="E3424" s="1023"/>
      <c r="F3424" s="608"/>
      <c r="G3424" s="484"/>
      <c r="H3424" s="614"/>
    </row>
    <row r="3425" spans="2:8">
      <c r="B3425" s="608"/>
      <c r="C3425" s="612"/>
      <c r="D3425" s="613"/>
      <c r="E3425" s="1023"/>
      <c r="F3425" s="608"/>
      <c r="G3425" s="280"/>
      <c r="H3425" s="294"/>
    </row>
    <row r="3426" spans="2:8">
      <c r="B3426" s="608"/>
      <c r="C3426" s="612"/>
      <c r="D3426" s="613"/>
      <c r="E3426" s="1023"/>
      <c r="F3426" s="608"/>
      <c r="G3426" s="280"/>
      <c r="H3426" s="294"/>
    </row>
    <row r="3427" spans="2:8">
      <c r="B3427" s="608"/>
      <c r="C3427" s="612"/>
      <c r="D3427" s="613"/>
      <c r="E3427" s="1023"/>
      <c r="F3427" s="608"/>
      <c r="G3427" s="280"/>
      <c r="H3427" s="294"/>
    </row>
    <row r="3428" spans="2:8">
      <c r="B3428" s="608"/>
      <c r="C3428" s="484"/>
      <c r="D3428" s="610"/>
      <c r="E3428" s="1023"/>
      <c r="F3428" s="608"/>
      <c r="G3428" s="394"/>
      <c r="H3428" s="614"/>
    </row>
    <row r="3429" spans="2:8">
      <c r="B3429" s="608"/>
      <c r="C3429" s="612"/>
      <c r="D3429" s="613"/>
      <c r="E3429" s="1023"/>
      <c r="F3429" s="608"/>
      <c r="G3429" s="484"/>
      <c r="H3429" s="610"/>
    </row>
    <row r="3430" spans="2:8">
      <c r="B3430" s="608"/>
      <c r="C3430" s="394"/>
      <c r="D3430" s="1776"/>
      <c r="E3430" s="1023"/>
      <c r="F3430" s="608"/>
      <c r="G3430" s="394"/>
      <c r="H3430" s="614"/>
    </row>
    <row r="3431" spans="2:8">
      <c r="B3431" s="608"/>
      <c r="C3431" s="612"/>
      <c r="D3431" s="613"/>
      <c r="E3431" s="1023"/>
      <c r="F3431" s="608"/>
      <c r="G3431" s="280"/>
      <c r="H3431" s="294"/>
    </row>
    <row r="3432" spans="2:8">
      <c r="B3432" s="608"/>
      <c r="C3432" s="612"/>
      <c r="D3432" s="613"/>
      <c r="E3432" s="1023"/>
      <c r="F3432" s="608"/>
      <c r="G3432" s="484"/>
      <c r="H3432" s="610"/>
    </row>
    <row r="3433" spans="2:8">
      <c r="B3433" s="608"/>
      <c r="C3433" s="612"/>
      <c r="D3433" s="613"/>
      <c r="E3433" s="1023"/>
      <c r="F3433" s="608"/>
      <c r="G3433" s="484"/>
      <c r="H3433" s="610"/>
    </row>
    <row r="3434" spans="2:8">
      <c r="B3434" s="608"/>
      <c r="C3434" s="612"/>
      <c r="D3434" s="613"/>
      <c r="E3434" s="1023"/>
      <c r="F3434" s="608"/>
      <c r="G3434" s="484"/>
      <c r="H3434" s="614"/>
    </row>
    <row r="3435" spans="2:8">
      <c r="B3435" s="608"/>
      <c r="C3435" s="612"/>
      <c r="D3435" s="613"/>
      <c r="E3435" s="1023"/>
      <c r="F3435" s="608"/>
      <c r="G3435" s="280"/>
      <c r="H3435" s="294"/>
    </row>
    <row r="3436" spans="2:8">
      <c r="B3436" s="608"/>
      <c r="C3436" s="612"/>
      <c r="D3436" s="613"/>
      <c r="E3436" s="1023"/>
      <c r="F3436" s="608"/>
      <c r="G3436" s="280"/>
      <c r="H3436" s="294"/>
    </row>
    <row r="3437" spans="2:8">
      <c r="B3437" s="608"/>
      <c r="C3437" s="612"/>
      <c r="D3437" s="613"/>
      <c r="E3437" s="1023"/>
      <c r="F3437" s="608"/>
      <c r="G3437" s="484"/>
      <c r="H3437" s="1776"/>
    </row>
    <row r="3438" spans="2:8">
      <c r="B3438" s="608"/>
      <c r="C3438" s="612"/>
      <c r="D3438" s="613"/>
      <c r="E3438" s="1023"/>
      <c r="F3438" s="608"/>
      <c r="G3438" s="612"/>
      <c r="H3438" s="613"/>
    </row>
    <row r="3439" spans="2:8">
      <c r="B3439" s="608"/>
      <c r="C3439" s="280"/>
      <c r="D3439" s="294"/>
      <c r="E3439" s="1023"/>
      <c r="F3439" s="608"/>
      <c r="G3439" s="484"/>
      <c r="H3439" s="610"/>
    </row>
    <row r="3440" spans="2:8">
      <c r="B3440" s="608"/>
      <c r="C3440" s="394"/>
      <c r="D3440" s="614"/>
      <c r="E3440" s="1023"/>
      <c r="F3440" s="608"/>
      <c r="G3440" s="394"/>
      <c r="H3440" s="614"/>
    </row>
    <row r="3441" spans="2:8">
      <c r="B3441" s="608"/>
      <c r="C3441" s="394"/>
      <c r="D3441" s="614"/>
      <c r="E3441" s="1023"/>
      <c r="F3441" s="608"/>
      <c r="G3441" s="280"/>
      <c r="H3441" s="294"/>
    </row>
    <row r="3442" spans="2:8">
      <c r="B3442" s="608"/>
      <c r="C3442" s="280"/>
      <c r="D3442" s="294"/>
      <c r="E3442" s="1023"/>
      <c r="F3442" s="608"/>
      <c r="G3442" s="484"/>
      <c r="H3442" s="610"/>
    </row>
    <row r="3443" spans="2:8">
      <c r="B3443" s="608"/>
      <c r="C3443" s="394"/>
      <c r="D3443" s="614"/>
      <c r="E3443" s="1023"/>
      <c r="F3443" s="608"/>
      <c r="G3443" s="484"/>
      <c r="H3443" s="610"/>
    </row>
    <row r="3444" spans="2:8">
      <c r="B3444" s="608"/>
      <c r="C3444" s="280"/>
      <c r="D3444" s="294"/>
      <c r="E3444" s="1023"/>
      <c r="F3444" s="608"/>
      <c r="G3444" s="484"/>
      <c r="H3444" s="614"/>
    </row>
    <row r="3445" spans="2:8">
      <c r="B3445" s="608"/>
      <c r="C3445" s="280"/>
      <c r="D3445" s="294"/>
      <c r="E3445" s="1023"/>
      <c r="F3445" s="608"/>
      <c r="G3445" s="280"/>
      <c r="H3445" s="294"/>
    </row>
    <row r="3446" spans="2:8">
      <c r="B3446" s="608"/>
      <c r="C3446" s="612"/>
      <c r="D3446" s="1776"/>
      <c r="E3446" s="1023"/>
      <c r="F3446" s="608"/>
      <c r="G3446" s="280"/>
      <c r="H3446" s="294"/>
    </row>
    <row r="3447" spans="2:8">
      <c r="B3447" s="608"/>
      <c r="C3447" s="612"/>
      <c r="D3447" s="1776"/>
      <c r="E3447" s="1023"/>
      <c r="F3447" s="608"/>
      <c r="G3447" s="484"/>
      <c r="H3447" s="1776"/>
    </row>
    <row r="3448" spans="2:8">
      <c r="B3448" s="608"/>
      <c r="C3448" s="612"/>
      <c r="D3448" s="1776"/>
      <c r="E3448" s="1023"/>
      <c r="F3448" s="608"/>
      <c r="G3448" s="612"/>
      <c r="H3448" s="613"/>
    </row>
    <row r="3449" spans="2:8">
      <c r="B3449" s="608"/>
      <c r="C3449" s="612"/>
      <c r="D3449" s="1776"/>
      <c r="E3449" s="1023"/>
      <c r="F3449" s="608"/>
      <c r="G3449" s="484"/>
      <c r="H3449" s="610"/>
    </row>
    <row r="3450" spans="2:8">
      <c r="B3450" s="608"/>
      <c r="C3450" s="612"/>
      <c r="D3450" s="1776"/>
      <c r="E3450" s="1023"/>
      <c r="F3450" s="608"/>
      <c r="G3450" s="394"/>
      <c r="H3450" s="614"/>
    </row>
    <row r="3451" spans="2:8">
      <c r="B3451" s="608"/>
      <c r="C3451" s="612"/>
      <c r="D3451" s="1776"/>
      <c r="E3451" s="1023"/>
      <c r="F3451" s="608"/>
      <c r="G3451" s="280"/>
      <c r="H3451" s="294"/>
    </row>
    <row r="3452" spans="2:8">
      <c r="B3452" s="608"/>
      <c r="C3452" s="612"/>
      <c r="D3452" s="1776"/>
      <c r="E3452" s="1023"/>
      <c r="F3452" s="608"/>
      <c r="G3452" s="484"/>
      <c r="H3452" s="610"/>
    </row>
    <row r="3453" spans="2:8">
      <c r="B3453" s="608"/>
      <c r="C3453" s="612"/>
      <c r="D3453" s="1776"/>
      <c r="E3453" s="1023"/>
      <c r="F3453" s="608"/>
      <c r="G3453" s="484"/>
      <c r="H3453" s="610"/>
    </row>
    <row r="3454" spans="2:8">
      <c r="B3454" s="608"/>
      <c r="C3454" s="612"/>
      <c r="D3454" s="1776"/>
      <c r="E3454" s="1023"/>
      <c r="F3454" s="608"/>
      <c r="G3454" s="484"/>
      <c r="H3454" s="614"/>
    </row>
    <row r="3455" spans="2:8">
      <c r="B3455" s="608"/>
      <c r="C3455" s="280"/>
      <c r="D3455" s="294"/>
      <c r="E3455" s="1023"/>
      <c r="F3455" s="608"/>
      <c r="G3455" s="304"/>
      <c r="H3455" s="326"/>
    </row>
    <row r="3456" spans="2:8">
      <c r="B3456" s="608"/>
      <c r="C3456" s="280"/>
      <c r="D3456" s="294"/>
      <c r="E3456" s="1023"/>
      <c r="F3456" s="608"/>
      <c r="G3456" s="304"/>
      <c r="H3456" s="326"/>
    </row>
    <row r="3457" spans="2:8">
      <c r="B3457" s="608"/>
      <c r="C3457" s="280"/>
      <c r="D3457" s="294"/>
      <c r="F3457" s="280"/>
      <c r="G3457" s="280"/>
      <c r="H3457" s="280"/>
    </row>
    <row r="3458" spans="2:8">
      <c r="D3458" s="294">
        <f>SUM(D3362:D3457)</f>
        <v>19535</v>
      </c>
      <c r="H3458" s="294">
        <f>SUM(H3362:H3457)</f>
        <v>0</v>
      </c>
    </row>
  </sheetData>
  <sheetProtection selectLockedCells="1" selectUnlockedCells="1"/>
  <mergeCells count="117">
    <mergeCell ref="B2808:H2808"/>
    <mergeCell ref="B2737:H2737"/>
    <mergeCell ref="B2689:H2689"/>
    <mergeCell ref="B2789:H2789"/>
    <mergeCell ref="B3300:H3300"/>
    <mergeCell ref="B2655:H2655"/>
    <mergeCell ref="B2532:H2532"/>
    <mergeCell ref="B2502:H2502"/>
    <mergeCell ref="G3339:I3339"/>
    <mergeCell ref="B3270:H3270"/>
    <mergeCell ref="B3243:H3243"/>
    <mergeCell ref="B3211:H3211"/>
    <mergeCell ref="B3090:H3090"/>
    <mergeCell ref="B3068:H3068"/>
    <mergeCell ref="B3050:H3050"/>
    <mergeCell ref="B3030:H3030"/>
    <mergeCell ref="B3186:H3186"/>
    <mergeCell ref="B3157:H3157"/>
    <mergeCell ref="B3138:H3138"/>
    <mergeCell ref="B3116:H3116"/>
    <mergeCell ref="B3337:I3337"/>
    <mergeCell ref="B239:H239"/>
    <mergeCell ref="B278:H278"/>
    <mergeCell ref="B318:H318"/>
    <mergeCell ref="B356:H356"/>
    <mergeCell ref="B2992:H2992"/>
    <mergeCell ref="B2979:H2979"/>
    <mergeCell ref="B2164:H2164"/>
    <mergeCell ref="B2852:H2852"/>
    <mergeCell ref="B2952:H2952"/>
    <mergeCell ref="B2930:H2930"/>
    <mergeCell ref="B2876:H2876"/>
    <mergeCell ref="B2832:H2832"/>
    <mergeCell ref="B2764:H2764"/>
    <mergeCell ref="B2389:H2389"/>
    <mergeCell ref="B2556:H2556"/>
    <mergeCell ref="B2319:H2319"/>
    <mergeCell ref="B2343:H2343"/>
    <mergeCell ref="B2634:H2634"/>
    <mergeCell ref="B2608:H2608"/>
    <mergeCell ref="B2291:H2291"/>
    <mergeCell ref="B2903:H2903"/>
    <mergeCell ref="B2272:H2272"/>
    <mergeCell ref="B2713:H2713"/>
    <mergeCell ref="B2193:H2193"/>
    <mergeCell ref="B2248:H2248"/>
    <mergeCell ref="B2089:H2089"/>
    <mergeCell ref="B2213:H2213"/>
    <mergeCell ref="B2147:H2147"/>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729:H729"/>
    <mergeCell ref="B991:H991"/>
    <mergeCell ref="B1675:H1675"/>
    <mergeCell ref="B1404:H1404"/>
    <mergeCell ref="B1373:H1373"/>
    <mergeCell ref="B1435:H1435"/>
    <mergeCell ref="B1091:H1091"/>
    <mergeCell ref="B1024:H1024"/>
    <mergeCell ref="B1342:H1342"/>
    <mergeCell ref="B1212:H1212"/>
    <mergeCell ref="B1636:H1636"/>
    <mergeCell ref="B788:H788"/>
    <mergeCell ref="B757:H757"/>
    <mergeCell ref="B821:H821"/>
    <mergeCell ref="B858:H858"/>
    <mergeCell ref="B1311:H1311"/>
    <mergeCell ref="B888:H888"/>
    <mergeCell ref="B958:H958"/>
    <mergeCell ref="B921:H921"/>
    <mergeCell ref="B1605:H1605"/>
    <mergeCell ref="B1130:H1130"/>
    <mergeCell ref="B1169:H1169"/>
    <mergeCell ref="B1255:H1255"/>
    <mergeCell ref="B1540:H1540"/>
    <mergeCell ref="B1760:H1760"/>
    <mergeCell ref="B1567:H1567"/>
    <mergeCell ref="B1799:H1799"/>
    <mergeCell ref="B2582:H2582"/>
    <mergeCell ref="B1060:H1060"/>
    <mergeCell ref="B1280:H1280"/>
    <mergeCell ref="B1883:H1883"/>
    <mergeCell ref="B1848:H1848"/>
    <mergeCell ref="B1910:H1910"/>
    <mergeCell ref="B2479:H2479"/>
    <mergeCell ref="B2000:H2000"/>
    <mergeCell ref="B1966:H1966"/>
    <mergeCell ref="B1942:H1942"/>
    <mergeCell ref="B1702:H1702"/>
    <mergeCell ref="B2034:H2034"/>
    <mergeCell ref="B2111:H2111"/>
    <mergeCell ref="B2370:H2370"/>
    <mergeCell ref="B2068:H2068"/>
    <mergeCell ref="B2432:H2432"/>
    <mergeCell ref="B2418:H2418"/>
    <mergeCell ref="B1825:H1825"/>
    <mergeCell ref="B1729:H1729"/>
    <mergeCell ref="B1466:H1466"/>
    <mergeCell ref="B1503:H1503"/>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dimension ref="A2:N153"/>
  <sheetViews>
    <sheetView topLeftCell="A66" zoomScale="80" zoomScaleNormal="80" workbookViewId="0">
      <selection activeCell="G72" sqref="G72"/>
    </sheetView>
  </sheetViews>
  <sheetFormatPr defaultRowHeight="12.75" outlineLevelRow="1"/>
  <cols>
    <col min="2" max="2" width="21.7109375" bestFit="1" customWidth="1"/>
    <col min="3" max="3" width="58.5703125" bestFit="1" customWidth="1"/>
    <col min="4" max="4" width="11.42578125" bestFit="1" customWidth="1"/>
    <col min="6" max="6" width="10.5703125" bestFit="1" customWidth="1"/>
    <col min="7" max="7" width="57.85546875" customWidth="1"/>
    <col min="8" max="8" width="9.85546875" bestFit="1" customWidth="1"/>
    <col min="9" max="9" width="18" customWidth="1"/>
  </cols>
  <sheetData>
    <row r="2" spans="1:14" s="1" customFormat="1" ht="15.75">
      <c r="B2" s="2480" t="s">
        <v>11792</v>
      </c>
      <c r="C2" s="2480"/>
      <c r="D2" s="2480"/>
      <c r="E2" s="2480"/>
      <c r="F2" s="2480"/>
      <c r="G2" s="2480"/>
      <c r="H2" s="2480"/>
      <c r="I2" s="18"/>
    </row>
    <row r="3" spans="1:14" s="1" customFormat="1" ht="15" hidden="1" outlineLevel="1">
      <c r="B3" s="18"/>
      <c r="C3" s="18"/>
      <c r="D3" s="18"/>
      <c r="E3" s="18"/>
      <c r="F3" s="18"/>
      <c r="G3" s="18"/>
      <c r="H3" s="18"/>
      <c r="I3" s="18"/>
    </row>
    <row r="4" spans="1:14" s="1" customFormat="1" ht="15" hidden="1" outlineLevel="1">
      <c r="B4" s="152" t="s">
        <v>115</v>
      </c>
      <c r="C4" s="152" t="s">
        <v>1330</v>
      </c>
      <c r="D4" s="355" t="s">
        <v>4</v>
      </c>
      <c r="F4" s="354" t="s">
        <v>115</v>
      </c>
      <c r="G4" s="354" t="s">
        <v>1331</v>
      </c>
      <c r="H4" s="355" t="s">
        <v>4</v>
      </c>
    </row>
    <row r="5" spans="1:14" s="1" customFormat="1" ht="30" hidden="1" outlineLevel="1">
      <c r="B5" s="2165">
        <v>43822</v>
      </c>
      <c r="C5" s="2166" t="s">
        <v>11793</v>
      </c>
      <c r="D5" s="2167">
        <v>1000</v>
      </c>
      <c r="E5" s="1" t="s">
        <v>11810</v>
      </c>
      <c r="F5" s="2037">
        <v>43823</v>
      </c>
      <c r="G5" s="2102" t="s">
        <v>11822</v>
      </c>
      <c r="H5" s="1966">
        <v>1000</v>
      </c>
      <c r="I5" s="1965" t="s">
        <v>8908</v>
      </c>
    </row>
    <row r="6" spans="1:14" s="1" customFormat="1" ht="30" hidden="1" outlineLevel="1">
      <c r="B6" s="2037">
        <v>43822</v>
      </c>
      <c r="C6" s="2163" t="s">
        <v>11809</v>
      </c>
      <c r="D6" s="2067">
        <v>1000</v>
      </c>
      <c r="E6" s="205" t="s">
        <v>11811</v>
      </c>
      <c r="F6" s="2037"/>
      <c r="G6" s="2102"/>
      <c r="H6" s="1966"/>
      <c r="I6" s="1965"/>
    </row>
    <row r="7" spans="1:14" s="1" customFormat="1" ht="30" hidden="1" outlineLevel="1">
      <c r="B7" s="2037">
        <v>43822</v>
      </c>
      <c r="C7" s="2102" t="s">
        <v>11808</v>
      </c>
      <c r="D7" s="2067">
        <v>1000</v>
      </c>
      <c r="E7" s="1" t="s">
        <v>11811</v>
      </c>
      <c r="F7" s="2037"/>
      <c r="G7" s="1965"/>
      <c r="H7" s="1966"/>
      <c r="I7" s="1965"/>
    </row>
    <row r="8" spans="1:14" s="1" customFormat="1" ht="15" hidden="1" outlineLevel="1">
      <c r="B8" s="2037">
        <v>43822</v>
      </c>
      <c r="C8" s="2102" t="s">
        <v>11816</v>
      </c>
      <c r="D8" s="2067">
        <v>1000</v>
      </c>
      <c r="E8" s="1" t="s">
        <v>11812</v>
      </c>
      <c r="F8" s="2037"/>
      <c r="G8" s="1965"/>
      <c r="H8" s="1966"/>
      <c r="I8" s="1965"/>
    </row>
    <row r="9" spans="1:14" s="1" customFormat="1" ht="15" hidden="1" outlineLevel="1">
      <c r="B9" s="2037">
        <v>43822</v>
      </c>
      <c r="C9" s="2102" t="s">
        <v>11815</v>
      </c>
      <c r="D9" s="2067">
        <v>1000</v>
      </c>
      <c r="E9" s="1" t="s">
        <v>11812</v>
      </c>
      <c r="F9" s="2037"/>
      <c r="G9" s="1965"/>
      <c r="H9" s="1966"/>
      <c r="I9" s="1965"/>
    </row>
    <row r="10" spans="1:14" s="1" customFormat="1" ht="15" hidden="1" outlineLevel="1">
      <c r="A10" s="192" t="s">
        <v>471</v>
      </c>
      <c r="B10" s="1527">
        <v>43823</v>
      </c>
      <c r="C10" s="2192" t="s">
        <v>11825</v>
      </c>
      <c r="D10" s="1529">
        <v>29200</v>
      </c>
      <c r="E10" s="2193" t="s">
        <v>11811</v>
      </c>
      <c r="F10" s="2037"/>
      <c r="G10" s="1965"/>
      <c r="H10" s="1966"/>
      <c r="I10" s="1965"/>
    </row>
    <row r="11" spans="1:14" s="1" customFormat="1" ht="30" hidden="1" outlineLevel="1">
      <c r="A11" s="192" t="s">
        <v>9686</v>
      </c>
      <c r="B11" s="1527">
        <v>43829</v>
      </c>
      <c r="C11" s="1528" t="s">
        <v>11873</v>
      </c>
      <c r="D11" s="1529">
        <v>15331</v>
      </c>
      <c r="E11" s="2193" t="s">
        <v>11811</v>
      </c>
      <c r="F11" s="1126"/>
      <c r="G11" s="1129"/>
      <c r="H11" s="1128"/>
      <c r="I11" s="1129"/>
    </row>
    <row r="12" spans="1:14" s="1" customFormat="1" ht="15" hidden="1" customHeight="1" outlineLevel="1">
      <c r="B12" s="2037">
        <v>43830</v>
      </c>
      <c r="C12" s="1965" t="s">
        <v>11895</v>
      </c>
      <c r="D12" s="1966">
        <v>51469</v>
      </c>
      <c r="F12" s="2037"/>
      <c r="G12" s="2102"/>
      <c r="H12" s="1966"/>
      <c r="I12" s="1965"/>
    </row>
    <row r="13" spans="1:14" s="1" customFormat="1" ht="15" hidden="1" customHeight="1" outlineLevel="1">
      <c r="B13" s="2037">
        <v>43830</v>
      </c>
      <c r="C13" s="1965" t="s">
        <v>11894</v>
      </c>
      <c r="D13" s="1966">
        <v>10</v>
      </c>
      <c r="F13" s="2037"/>
      <c r="G13" s="2102"/>
      <c r="H13" s="1966"/>
      <c r="I13" s="1965"/>
      <c r="L13" s="2"/>
      <c r="N13" s="2"/>
    </row>
    <row r="14" spans="1:14" s="1" customFormat="1" ht="15" hidden="1" outlineLevel="1">
      <c r="B14" s="1481">
        <v>43830</v>
      </c>
      <c r="C14" s="278" t="s">
        <v>11905</v>
      </c>
      <c r="D14" s="279">
        <v>61</v>
      </c>
      <c r="F14" s="811"/>
      <c r="G14" s="812"/>
      <c r="H14" s="893"/>
      <c r="I14" s="812"/>
    </row>
    <row r="15" spans="1:14" s="1" customFormat="1" ht="15" hidden="1" outlineLevel="1">
      <c r="B15" s="50"/>
      <c r="C15" s="50" t="s">
        <v>195</v>
      </c>
      <c r="D15" s="571">
        <f>SUM(D5:D14)</f>
        <v>101071</v>
      </c>
      <c r="E15" s="18"/>
      <c r="F15" s="319"/>
      <c r="G15" s="319" t="s">
        <v>195</v>
      </c>
      <c r="H15" s="279">
        <f>SUM(H5:H14)</f>
        <v>1000</v>
      </c>
    </row>
    <row r="16" spans="1:14" s="1" customFormat="1" ht="15" hidden="1" outlineLevel="1">
      <c r="B16" s="50"/>
      <c r="C16" s="50" t="s">
        <v>1328</v>
      </c>
      <c r="D16" s="48">
        <f>D15-H15</f>
        <v>100071</v>
      </c>
      <c r="E16" s="13"/>
      <c r="F16" s="13"/>
      <c r="H16" s="13"/>
      <c r="K16" s="2168"/>
    </row>
    <row r="17" spans="2:11" collapsed="1"/>
    <row r="18" spans="2:11" s="1" customFormat="1" ht="15.75">
      <c r="B18" s="2480" t="s">
        <v>11879</v>
      </c>
      <c r="C18" s="2480"/>
      <c r="D18" s="2480"/>
      <c r="E18" s="2480"/>
      <c r="F18" s="2480"/>
      <c r="G18" s="2480"/>
      <c r="H18" s="2480"/>
      <c r="I18" s="18"/>
    </row>
    <row r="19" spans="2:11" s="1" customFormat="1" ht="15" hidden="1" outlineLevel="1">
      <c r="B19" s="18"/>
      <c r="C19" s="18"/>
      <c r="D19" s="18"/>
      <c r="E19" s="18"/>
      <c r="F19" s="18"/>
      <c r="G19" s="18"/>
      <c r="H19" s="18"/>
      <c r="I19" s="18"/>
    </row>
    <row r="20" spans="2:11" s="1" customFormat="1" ht="15" hidden="1" outlineLevel="1">
      <c r="B20" s="152" t="s">
        <v>115</v>
      </c>
      <c r="C20" s="152" t="s">
        <v>1330</v>
      </c>
      <c r="D20" s="355" t="s">
        <v>4</v>
      </c>
      <c r="F20" s="354" t="s">
        <v>115</v>
      </c>
      <c r="G20" s="354" t="s">
        <v>1331</v>
      </c>
      <c r="H20" s="355" t="s">
        <v>4</v>
      </c>
    </row>
    <row r="21" spans="2:11" s="1" customFormat="1" ht="15" hidden="1" outlineLevel="1">
      <c r="B21" s="2165">
        <v>43831</v>
      </c>
      <c r="C21" s="2166" t="s">
        <v>1039</v>
      </c>
      <c r="D21" s="2167">
        <f>D16</f>
        <v>100071</v>
      </c>
      <c r="E21" s="18"/>
      <c r="F21" s="2037">
        <v>43859</v>
      </c>
      <c r="G21" s="2102" t="s">
        <v>12045</v>
      </c>
      <c r="H21" s="1966">
        <v>585.19000000000005</v>
      </c>
      <c r="I21" s="2226" t="s">
        <v>6469</v>
      </c>
      <c r="J21" s="18" t="s">
        <v>12046</v>
      </c>
      <c r="K21" s="18"/>
    </row>
    <row r="22" spans="2:11" s="1" customFormat="1" ht="30" hidden="1" outlineLevel="1">
      <c r="B22" s="2229">
        <v>43859</v>
      </c>
      <c r="C22" s="2230" t="s">
        <v>12043</v>
      </c>
      <c r="D22" s="2228">
        <v>500</v>
      </c>
      <c r="E22" s="7"/>
      <c r="F22" s="2037">
        <v>43861</v>
      </c>
      <c r="G22" s="2102" t="s">
        <v>12065</v>
      </c>
      <c r="H22" s="2226">
        <v>90000</v>
      </c>
      <c r="I22" s="1965" t="s">
        <v>8749</v>
      </c>
      <c r="J22" s="14"/>
      <c r="K22" s="18"/>
    </row>
    <row r="23" spans="2:11" s="1" customFormat="1" ht="30" hidden="1" outlineLevel="1">
      <c r="B23" s="2229">
        <v>43859</v>
      </c>
      <c r="C23" s="2241" t="s">
        <v>12044</v>
      </c>
      <c r="D23" s="2005">
        <v>36</v>
      </c>
      <c r="E23" s="18"/>
      <c r="F23" s="2037"/>
      <c r="G23" s="1965"/>
      <c r="H23" s="1966"/>
      <c r="I23" s="1965"/>
      <c r="J23" s="18"/>
      <c r="K23" s="18">
        <f>D21*(28/365)*7%</f>
        <v>537.36756164383564</v>
      </c>
    </row>
    <row r="24" spans="2:11" s="1" customFormat="1" ht="15" hidden="1" outlineLevel="1">
      <c r="B24" s="2229">
        <v>43861</v>
      </c>
      <c r="C24" s="2241" t="s">
        <v>12064</v>
      </c>
      <c r="D24" s="2005">
        <v>100000</v>
      </c>
      <c r="E24" s="18"/>
      <c r="F24" s="2037"/>
      <c r="G24" s="1965"/>
      <c r="H24" s="1966"/>
      <c r="I24" s="1965"/>
      <c r="J24" s="18"/>
      <c r="K24" s="18">
        <f>(D21+D22+D23)*2/365*7%</f>
        <v>38.588986301369872</v>
      </c>
    </row>
    <row r="25" spans="2:11" s="1" customFormat="1" ht="15" hidden="1" outlineLevel="1">
      <c r="B25" s="426"/>
      <c r="C25" s="2242"/>
      <c r="D25" s="349"/>
      <c r="F25" s="811"/>
      <c r="G25" s="812"/>
      <c r="H25" s="893"/>
      <c r="I25" s="812"/>
      <c r="K25" s="1">
        <f>D27*1/365*7%</f>
        <v>21.100073150684935</v>
      </c>
    </row>
    <row r="26" spans="2:11" s="1" customFormat="1" ht="15" hidden="1" outlineLevel="1">
      <c r="B26" s="50"/>
      <c r="C26" s="987" t="s">
        <v>195</v>
      </c>
      <c r="D26" s="349">
        <f>SUM(D21:D25)</f>
        <v>200607</v>
      </c>
      <c r="E26" s="18"/>
      <c r="F26" s="319"/>
      <c r="G26" s="319" t="s">
        <v>195</v>
      </c>
      <c r="H26" s="279">
        <f>SUM(H21:H25)</f>
        <v>90585.19</v>
      </c>
      <c r="K26" s="190">
        <f>SUM(K23:K25)</f>
        <v>597.05662109589048</v>
      </c>
    </row>
    <row r="27" spans="2:11" s="1" customFormat="1" ht="15" hidden="1" outlineLevel="1">
      <c r="B27" s="50"/>
      <c r="C27" s="50" t="s">
        <v>1328</v>
      </c>
      <c r="D27" s="279">
        <f>D26-H26</f>
        <v>110021.81</v>
      </c>
      <c r="E27" s="13"/>
      <c r="F27" s="13"/>
      <c r="H27" s="13"/>
    </row>
    <row r="28" spans="2:11" collapsed="1"/>
    <row r="29" spans="2:11" s="1" customFormat="1" ht="15.75">
      <c r="B29" s="2480" t="s">
        <v>12075</v>
      </c>
      <c r="C29" s="2480"/>
      <c r="D29" s="2480"/>
      <c r="E29" s="2480"/>
      <c r="F29" s="2480"/>
      <c r="G29" s="2480"/>
      <c r="H29" s="2480"/>
      <c r="I29" s="18"/>
    </row>
    <row r="30" spans="2:11" s="1" customFormat="1" ht="15" hidden="1" outlineLevel="1">
      <c r="B30" s="18"/>
      <c r="C30" s="18"/>
      <c r="D30" s="18"/>
      <c r="E30" s="18"/>
      <c r="F30" s="18"/>
      <c r="G30" s="18"/>
      <c r="H30" s="18"/>
      <c r="I30" s="18"/>
    </row>
    <row r="31" spans="2:11" s="1" customFormat="1" ht="15" hidden="1" outlineLevel="1">
      <c r="B31" s="152" t="s">
        <v>115</v>
      </c>
      <c r="C31" s="152" t="s">
        <v>1330</v>
      </c>
      <c r="D31" s="355" t="s">
        <v>4</v>
      </c>
      <c r="F31" s="354" t="s">
        <v>115</v>
      </c>
      <c r="G31" s="354" t="s">
        <v>1331</v>
      </c>
      <c r="H31" s="355" t="s">
        <v>4</v>
      </c>
    </row>
    <row r="32" spans="2:11" s="1" customFormat="1" ht="15" hidden="1" outlineLevel="1">
      <c r="B32" s="2165">
        <v>43862</v>
      </c>
      <c r="C32" s="2166" t="s">
        <v>1039</v>
      </c>
      <c r="D32" s="2167">
        <f>D27</f>
        <v>110021.81</v>
      </c>
      <c r="E32" s="18"/>
      <c r="F32" s="2037">
        <v>43865</v>
      </c>
      <c r="G32" s="2102" t="s">
        <v>12093</v>
      </c>
      <c r="H32" s="1966">
        <v>21</v>
      </c>
      <c r="I32" s="2226" t="s">
        <v>8908</v>
      </c>
      <c r="J32" s="18"/>
      <c r="K32" s="18">
        <f>D32*3/365*7%</f>
        <v>63.300219452054797</v>
      </c>
    </row>
    <row r="33" spans="2:11" s="1" customFormat="1" ht="15" hidden="1" outlineLevel="1">
      <c r="B33" s="2442">
        <v>43876</v>
      </c>
      <c r="C33" s="2230" t="s">
        <v>12177</v>
      </c>
      <c r="D33" s="2227">
        <v>250</v>
      </c>
      <c r="E33" s="7"/>
      <c r="F33" s="2037">
        <v>43889</v>
      </c>
      <c r="G33" s="2102" t="s">
        <v>12402</v>
      </c>
      <c r="H33" s="2226">
        <v>48099</v>
      </c>
      <c r="I33" s="2226" t="s">
        <v>8908</v>
      </c>
      <c r="J33" s="18"/>
      <c r="K33" s="18">
        <f>(D32-H32)*11/365*7%</f>
        <v>232.05650328767123</v>
      </c>
    </row>
    <row r="34" spans="2:11" s="1" customFormat="1" ht="15" hidden="1" outlineLevel="1">
      <c r="B34" s="2442">
        <v>43889</v>
      </c>
      <c r="C34" s="2230" t="s">
        <v>12400</v>
      </c>
      <c r="D34" s="2228">
        <v>10000</v>
      </c>
      <c r="E34" s="18"/>
      <c r="F34" s="2037"/>
      <c r="G34" s="1965"/>
      <c r="H34" s="1966"/>
      <c r="I34" s="1965"/>
      <c r="J34" s="18"/>
      <c r="K34" s="18">
        <f>(D32+D33)*15/365*7%</f>
        <v>317.22027534246575</v>
      </c>
    </row>
    <row r="35" spans="2:11" s="1" customFormat="1" ht="15" hidden="1" outlineLevel="1">
      <c r="B35" s="2442">
        <v>43889</v>
      </c>
      <c r="C35" s="2241" t="s">
        <v>12401</v>
      </c>
      <c r="D35" s="2005">
        <v>48099</v>
      </c>
      <c r="E35" s="18"/>
      <c r="F35" s="2037"/>
      <c r="G35" s="1965"/>
      <c r="H35" s="1966"/>
      <c r="I35" s="1965"/>
      <c r="J35" s="18"/>
      <c r="K35" s="18">
        <f>D38*1/365*7%</f>
        <v>23.061799178082193</v>
      </c>
    </row>
    <row r="36" spans="2:11" s="1" customFormat="1" ht="15" hidden="1" outlineLevel="1">
      <c r="B36" s="426"/>
      <c r="C36" s="2242"/>
      <c r="D36" s="349"/>
      <c r="F36" s="811"/>
      <c r="G36" s="812"/>
      <c r="H36" s="893"/>
      <c r="I36" s="812"/>
      <c r="K36" s="190">
        <f>SUM(K32:K35)</f>
        <v>635.63879726027392</v>
      </c>
    </row>
    <row r="37" spans="2:11" s="1" customFormat="1" ht="15" hidden="1" outlineLevel="1">
      <c r="B37" s="50"/>
      <c r="C37" s="50" t="s">
        <v>195</v>
      </c>
      <c r="D37" s="849">
        <f>SUM(D32:D36)</f>
        <v>168370.81</v>
      </c>
      <c r="E37" s="18"/>
      <c r="F37" s="319"/>
      <c r="G37" s="319" t="s">
        <v>195</v>
      </c>
      <c r="H37" s="279">
        <f>SUM(H32:H36)</f>
        <v>48120</v>
      </c>
    </row>
    <row r="38" spans="2:11" s="1" customFormat="1" ht="15" hidden="1" outlineLevel="1">
      <c r="B38" s="50"/>
      <c r="C38" s="50" t="s">
        <v>1328</v>
      </c>
      <c r="D38" s="48">
        <f>D37-H37</f>
        <v>120250.81</v>
      </c>
      <c r="E38" s="13"/>
      <c r="F38" s="13"/>
      <c r="H38" s="13"/>
    </row>
    <row r="39" spans="2:11" collapsed="1"/>
    <row r="40" spans="2:11" s="1" customFormat="1" ht="15.75">
      <c r="B40" s="2480" t="s">
        <v>12404</v>
      </c>
      <c r="C40" s="2480"/>
      <c r="D40" s="2480"/>
      <c r="E40" s="2480"/>
      <c r="F40" s="2480"/>
      <c r="G40" s="2480"/>
      <c r="H40" s="2480"/>
      <c r="I40" s="18"/>
    </row>
    <row r="41" spans="2:11" s="1" customFormat="1" ht="15" outlineLevel="1">
      <c r="B41" s="18"/>
      <c r="C41" s="18"/>
      <c r="D41" s="18"/>
      <c r="E41" s="18"/>
      <c r="F41" s="18"/>
      <c r="G41" s="18"/>
      <c r="H41" s="18"/>
      <c r="I41" s="18"/>
    </row>
    <row r="42" spans="2:11" s="1" customFormat="1" ht="15" outlineLevel="1">
      <c r="B42" s="152" t="s">
        <v>115</v>
      </c>
      <c r="C42" s="152" t="s">
        <v>1330</v>
      </c>
      <c r="D42" s="355" t="s">
        <v>4</v>
      </c>
      <c r="F42" s="354" t="s">
        <v>115</v>
      </c>
      <c r="G42" s="354" t="s">
        <v>1331</v>
      </c>
      <c r="H42" s="355" t="s">
        <v>4</v>
      </c>
    </row>
    <row r="43" spans="2:11" s="1" customFormat="1" ht="15" outlineLevel="1">
      <c r="B43" s="2165">
        <v>43891</v>
      </c>
      <c r="C43" s="2166" t="s">
        <v>1039</v>
      </c>
      <c r="D43" s="2167">
        <f>D38</f>
        <v>120250.81</v>
      </c>
      <c r="E43" s="18"/>
      <c r="F43" s="2037"/>
      <c r="G43" s="2102"/>
      <c r="H43" s="1966"/>
      <c r="I43" s="2226"/>
      <c r="J43" s="18"/>
      <c r="K43" s="190">
        <f>D64*31/365*7%</f>
        <v>1367.4020758904112</v>
      </c>
    </row>
    <row r="44" spans="2:11" s="1" customFormat="1" ht="15" outlineLevel="1">
      <c r="B44" s="602">
        <v>43891</v>
      </c>
      <c r="C44" s="2230" t="s">
        <v>12430</v>
      </c>
      <c r="D44" s="2446">
        <v>8710</v>
      </c>
      <c r="E44" s="7"/>
      <c r="F44" s="2037"/>
      <c r="G44" s="2102"/>
      <c r="H44" s="2226"/>
      <c r="I44" s="2226"/>
      <c r="J44" s="18"/>
      <c r="K44" s="2447">
        <f>K26+K36+K43</f>
        <v>2600.0974942465755</v>
      </c>
    </row>
    <row r="45" spans="2:11" s="1" customFormat="1" ht="15" outlineLevel="1">
      <c r="B45" s="602">
        <v>43891</v>
      </c>
      <c r="C45" s="2230" t="s">
        <v>12431</v>
      </c>
      <c r="D45" s="2228">
        <v>50000</v>
      </c>
      <c r="E45" s="18"/>
      <c r="F45" s="2037"/>
      <c r="G45" s="1965"/>
      <c r="H45" s="1966"/>
      <c r="I45" s="1965"/>
      <c r="J45" s="18"/>
      <c r="K45" s="18"/>
    </row>
    <row r="46" spans="2:11" s="1" customFormat="1" ht="15" outlineLevel="1">
      <c r="B46" s="602">
        <v>43891</v>
      </c>
      <c r="C46" s="2230" t="s">
        <v>12432</v>
      </c>
      <c r="D46" s="2228">
        <v>50000</v>
      </c>
      <c r="E46" s="18"/>
      <c r="F46" s="2037"/>
      <c r="G46" s="1965"/>
      <c r="H46" s="1966"/>
      <c r="I46" s="1965"/>
      <c r="J46" s="18"/>
    </row>
    <row r="47" spans="2:11" s="1" customFormat="1" ht="15" outlineLevel="1">
      <c r="B47" s="602">
        <v>43891</v>
      </c>
      <c r="C47" s="2230" t="s">
        <v>12434</v>
      </c>
      <c r="D47" s="349">
        <v>1040</v>
      </c>
      <c r="E47" s="18"/>
      <c r="F47" s="2037"/>
      <c r="G47" s="1965"/>
      <c r="H47" s="1966"/>
      <c r="I47" s="1965"/>
      <c r="J47" s="18"/>
    </row>
    <row r="48" spans="2:11" s="1" customFormat="1" ht="15" outlineLevel="1">
      <c r="B48" s="2231"/>
      <c r="C48" s="2232"/>
      <c r="D48" s="1542"/>
      <c r="E48" s="18"/>
      <c r="F48" s="2037"/>
      <c r="G48" s="1965"/>
      <c r="H48" s="1966"/>
      <c r="I48" s="1965"/>
      <c r="J48" s="18"/>
    </row>
    <row r="49" spans="2:14" s="1" customFormat="1" ht="15" outlineLevel="1">
      <c r="B49" s="2233"/>
      <c r="C49" s="2233"/>
      <c r="D49" s="1933"/>
      <c r="E49" s="18"/>
      <c r="F49" s="1126"/>
      <c r="G49" s="1129"/>
      <c r="H49" s="1128"/>
      <c r="I49" s="1129"/>
      <c r="J49" s="18"/>
    </row>
    <row r="50" spans="2:14" s="1" customFormat="1" ht="15" outlineLevel="1">
      <c r="B50" s="2231"/>
      <c r="C50" s="2231"/>
      <c r="D50" s="349"/>
      <c r="E50" s="18"/>
      <c r="F50" s="2037"/>
      <c r="G50" s="2102"/>
      <c r="H50" s="1966"/>
      <c r="I50" s="1965"/>
      <c r="J50" s="18"/>
    </row>
    <row r="51" spans="2:14" s="1" customFormat="1" ht="15" outlineLevel="1">
      <c r="B51" s="677"/>
      <c r="C51" s="677"/>
      <c r="D51" s="349"/>
      <c r="F51" s="2037"/>
      <c r="G51" s="2102"/>
      <c r="H51" s="1966"/>
      <c r="I51" s="1965"/>
      <c r="L51" s="2"/>
      <c r="N51" s="2"/>
    </row>
    <row r="52" spans="2:14" s="1" customFormat="1" ht="15" outlineLevel="1">
      <c r="B52" s="677"/>
      <c r="C52" s="2432"/>
      <c r="D52" s="1542"/>
      <c r="E52" s="2"/>
      <c r="F52" s="2037"/>
      <c r="G52" s="2102"/>
      <c r="H52" s="2123"/>
      <c r="I52" s="1965"/>
      <c r="L52" s="2"/>
      <c r="N52" s="2"/>
    </row>
    <row r="53" spans="2:14" s="1" customFormat="1" ht="15" outlineLevel="1">
      <c r="B53" s="1932"/>
      <c r="C53" s="1932"/>
      <c r="D53" s="1933"/>
      <c r="F53" s="2037"/>
      <c r="G53" s="814"/>
      <c r="H53" s="1966"/>
      <c r="I53" s="1965"/>
      <c r="L53" s="2"/>
      <c r="N53" s="2"/>
    </row>
    <row r="54" spans="2:14" s="1" customFormat="1" ht="15" outlineLevel="1">
      <c r="B54" s="677"/>
      <c r="C54" s="677"/>
      <c r="D54" s="349"/>
      <c r="F54" s="1126"/>
      <c r="G54" s="1129"/>
      <c r="H54" s="1128"/>
      <c r="I54" s="1129"/>
    </row>
    <row r="55" spans="2:14" s="1" customFormat="1" ht="15" outlineLevel="1">
      <c r="B55" s="677"/>
      <c r="C55" s="677"/>
      <c r="D55" s="349"/>
      <c r="F55" s="1126"/>
      <c r="G55" s="1129"/>
      <c r="H55" s="1128"/>
      <c r="I55" s="1129"/>
      <c r="L55" s="2"/>
    </row>
    <row r="56" spans="2:14" s="1" customFormat="1" ht="15" outlineLevel="1">
      <c r="B56" s="677"/>
      <c r="C56" s="677"/>
      <c r="D56" s="349"/>
      <c r="F56" s="2037"/>
      <c r="G56" s="2102"/>
      <c r="H56" s="1966"/>
      <c r="I56" s="1965"/>
      <c r="L56" s="2"/>
    </row>
    <row r="57" spans="2:14" s="1" customFormat="1" ht="15" outlineLevel="1">
      <c r="B57" s="677"/>
      <c r="C57" s="677"/>
      <c r="D57" s="349"/>
      <c r="F57" s="2037"/>
      <c r="G57" s="1965"/>
      <c r="H57" s="1966"/>
      <c r="I57" s="1965"/>
      <c r="L57" s="2"/>
      <c r="N57" s="2"/>
    </row>
    <row r="58" spans="2:14" s="1" customFormat="1" ht="15" outlineLevel="1">
      <c r="B58" s="677"/>
      <c r="C58" s="677"/>
      <c r="D58" s="349"/>
      <c r="F58" s="1126"/>
      <c r="G58" s="1129"/>
      <c r="H58" s="1128"/>
      <c r="I58" s="1129"/>
      <c r="N58" s="2"/>
    </row>
    <row r="59" spans="2:14" s="1" customFormat="1" ht="15" outlineLevel="1">
      <c r="B59" s="677"/>
      <c r="C59" s="677"/>
      <c r="D59" s="349"/>
      <c r="F59" s="2037"/>
      <c r="G59" s="1965"/>
      <c r="H59" s="1966"/>
      <c r="I59" s="1965"/>
      <c r="N59" s="2"/>
    </row>
    <row r="60" spans="2:14" s="1" customFormat="1" ht="15" outlineLevel="1">
      <c r="B60" s="677"/>
      <c r="C60" s="677"/>
      <c r="D60" s="349"/>
      <c r="F60" s="2037"/>
      <c r="G60" s="1965"/>
      <c r="H60" s="1966"/>
      <c r="I60" s="1965"/>
      <c r="N60" s="2"/>
    </row>
    <row r="61" spans="2:14" s="1" customFormat="1" ht="15" outlineLevel="1">
      <c r="B61" s="677"/>
      <c r="C61" s="677"/>
      <c r="D61" s="349"/>
      <c r="F61" s="1126"/>
      <c r="G61" s="1129"/>
      <c r="H61" s="1128"/>
      <c r="I61" s="1129"/>
      <c r="N61" s="2"/>
    </row>
    <row r="62" spans="2:14" s="1" customFormat="1" ht="15" outlineLevel="1">
      <c r="B62" s="426"/>
      <c r="C62" s="278"/>
      <c r="D62" s="279"/>
      <c r="F62" s="811"/>
      <c r="G62" s="812"/>
      <c r="H62" s="893"/>
      <c r="I62" s="812"/>
    </row>
    <row r="63" spans="2:14" s="1" customFormat="1" ht="15" outlineLevel="1">
      <c r="B63" s="50"/>
      <c r="C63" s="50" t="s">
        <v>195</v>
      </c>
      <c r="D63" s="571">
        <f>SUM(D43:D62)</f>
        <v>230000.81</v>
      </c>
      <c r="E63" s="18"/>
      <c r="F63" s="319"/>
      <c r="G63" s="319" t="s">
        <v>195</v>
      </c>
      <c r="H63" s="279">
        <f>SUM(H43:H62)</f>
        <v>0</v>
      </c>
    </row>
    <row r="64" spans="2:14" s="1" customFormat="1" ht="15" outlineLevel="1">
      <c r="B64" s="50"/>
      <c r="C64" s="50" t="s">
        <v>1328</v>
      </c>
      <c r="D64" s="48">
        <f>D63-H63</f>
        <v>230000.81</v>
      </c>
      <c r="E64" s="13"/>
      <c r="F64" s="13"/>
      <c r="H64" s="13"/>
    </row>
    <row r="65" spans="3:9">
      <c r="I65">
        <f>D64*(31/365)*(7/100)</f>
        <v>1367.402075890411</v>
      </c>
    </row>
    <row r="69" spans="3:9">
      <c r="C69" t="s">
        <v>11954</v>
      </c>
    </row>
    <row r="70" spans="3:9">
      <c r="C70" t="s">
        <v>11947</v>
      </c>
      <c r="D70">
        <v>60</v>
      </c>
    </row>
    <row r="71" spans="3:9">
      <c r="C71" t="s">
        <v>11948</v>
      </c>
      <c r="D71">
        <v>55</v>
      </c>
    </row>
    <row r="72" spans="3:9">
      <c r="C72" t="s">
        <v>11949</v>
      </c>
      <c r="D72">
        <v>80</v>
      </c>
    </row>
    <row r="73" spans="3:9">
      <c r="C73" t="s">
        <v>11950</v>
      </c>
      <c r="D73">
        <v>55</v>
      </c>
    </row>
    <row r="74" spans="3:9">
      <c r="C74" t="s">
        <v>11951</v>
      </c>
      <c r="D74">
        <v>55</v>
      </c>
    </row>
    <row r="75" spans="3:9">
      <c r="C75" t="s">
        <v>11952</v>
      </c>
      <c r="D75">
        <v>45</v>
      </c>
    </row>
    <row r="76" spans="3:9">
      <c r="C76" t="s">
        <v>11953</v>
      </c>
      <c r="D76">
        <v>35</v>
      </c>
    </row>
    <row r="77" spans="3:9">
      <c r="D77">
        <f>SUM(D70:D76)</f>
        <v>385</v>
      </c>
    </row>
    <row r="78" spans="3:9">
      <c r="D78" t="s">
        <v>11957</v>
      </c>
      <c r="E78" t="s">
        <v>11958</v>
      </c>
    </row>
    <row r="79" spans="3:9">
      <c r="C79" t="s">
        <v>11955</v>
      </c>
      <c r="D79">
        <v>35</v>
      </c>
      <c r="E79">
        <v>50</v>
      </c>
    </row>
    <row r="80" spans="3:9">
      <c r="C80" t="s">
        <v>11956</v>
      </c>
      <c r="D80">
        <v>65</v>
      </c>
      <c r="E80">
        <v>95</v>
      </c>
    </row>
    <row r="81" spans="1:5">
      <c r="C81" t="s">
        <v>11959</v>
      </c>
      <c r="D81">
        <v>75</v>
      </c>
      <c r="E81">
        <v>115</v>
      </c>
    </row>
    <row r="87" spans="1:5">
      <c r="B87" t="s">
        <v>4682</v>
      </c>
      <c r="C87" t="s">
        <v>6462</v>
      </c>
    </row>
    <row r="88" spans="1:5" ht="26.25">
      <c r="B88" s="2357" t="s">
        <v>12242</v>
      </c>
      <c r="C88" s="2356" t="s">
        <v>12241</v>
      </c>
    </row>
    <row r="89" spans="1:5">
      <c r="B89" s="186" t="s">
        <v>5359</v>
      </c>
      <c r="C89" s="186" t="s">
        <v>8905</v>
      </c>
    </row>
    <row r="90" spans="1:5">
      <c r="B90" t="s">
        <v>3908</v>
      </c>
      <c r="C90" s="949">
        <v>5288423512</v>
      </c>
    </row>
    <row r="91" spans="1:5">
      <c r="B91" t="s">
        <v>5487</v>
      </c>
      <c r="C91" t="s">
        <v>11801</v>
      </c>
    </row>
    <row r="92" spans="1:5">
      <c r="B92" t="s">
        <v>3895</v>
      </c>
      <c r="C92" s="949">
        <v>10051100568</v>
      </c>
    </row>
    <row r="93" spans="1:5" ht="25.5">
      <c r="B93" s="2159" t="s">
        <v>11797</v>
      </c>
      <c r="C93" t="s">
        <v>11796</v>
      </c>
    </row>
    <row r="94" spans="1:5">
      <c r="A94" t="s">
        <v>11945</v>
      </c>
      <c r="B94" t="s">
        <v>11799</v>
      </c>
      <c r="C94" t="s">
        <v>11798</v>
      </c>
    </row>
    <row r="95" spans="1:5">
      <c r="B95" t="s">
        <v>11800</v>
      </c>
      <c r="C95" s="949">
        <v>7550011184</v>
      </c>
    </row>
    <row r="99" spans="2:9">
      <c r="C99" s="189" t="s">
        <v>11862</v>
      </c>
    </row>
    <row r="100" spans="2:9">
      <c r="B100" t="s">
        <v>8694</v>
      </c>
      <c r="C100" s="958" t="s">
        <v>11861</v>
      </c>
    </row>
    <row r="101" spans="2:9">
      <c r="B101" t="s">
        <v>3909</v>
      </c>
      <c r="C101" t="s">
        <v>11859</v>
      </c>
    </row>
    <row r="102" spans="2:9" ht="25.5">
      <c r="B102" s="2357" t="s">
        <v>12242</v>
      </c>
      <c r="C102" s="2358" t="s">
        <v>12244</v>
      </c>
    </row>
    <row r="103" spans="2:9">
      <c r="B103" s="186" t="s">
        <v>5359</v>
      </c>
      <c r="C103" s="186" t="s">
        <v>11860</v>
      </c>
    </row>
    <row r="104" spans="2:9" s="1" customFormat="1" ht="15.75">
      <c r="B104" s="2486" t="s">
        <v>11914</v>
      </c>
      <c r="C104" s="2486"/>
      <c r="D104" s="2486"/>
      <c r="E104" s="2486"/>
      <c r="F104" s="2486"/>
      <c r="G104" s="2486"/>
      <c r="H104" s="2486"/>
      <c r="I104" s="18"/>
    </row>
    <row r="105" spans="2:9" s="1" customFormat="1" ht="15" hidden="1" outlineLevel="1">
      <c r="B105" s="18"/>
      <c r="C105" s="18"/>
      <c r="D105" s="18"/>
      <c r="E105" s="18"/>
      <c r="F105" s="18"/>
      <c r="G105" s="18"/>
      <c r="H105" s="18"/>
      <c r="I105" s="18"/>
    </row>
    <row r="106" spans="2:9" s="1" customFormat="1" ht="15" hidden="1" outlineLevel="1">
      <c r="B106" s="152" t="s">
        <v>115</v>
      </c>
      <c r="C106" s="152" t="s">
        <v>5343</v>
      </c>
      <c r="D106" s="355" t="s">
        <v>4</v>
      </c>
      <c r="F106" s="354" t="s">
        <v>115</v>
      </c>
      <c r="G106" s="354" t="s">
        <v>5342</v>
      </c>
      <c r="H106" s="355" t="s">
        <v>4</v>
      </c>
    </row>
    <row r="107" spans="2:9" s="1" customFormat="1" ht="15" hidden="1" outlineLevel="1">
      <c r="B107" s="1481">
        <v>43822</v>
      </c>
      <c r="C107" s="1521" t="s">
        <v>11863</v>
      </c>
      <c r="D107" s="1776">
        <v>200</v>
      </c>
      <c r="F107" s="1481">
        <v>43822</v>
      </c>
      <c r="G107" s="1521" t="s">
        <v>11864</v>
      </c>
      <c r="H107" s="1522">
        <v>100</v>
      </c>
      <c r="I107"/>
    </row>
    <row r="108" spans="2:9" s="1" customFormat="1" ht="15" hidden="1" outlineLevel="1">
      <c r="B108" s="1481"/>
      <c r="C108" s="2198"/>
      <c r="D108" s="1776"/>
      <c r="E108" s="205"/>
      <c r="F108" s="1481">
        <v>43822</v>
      </c>
      <c r="G108" s="1521" t="s">
        <v>11865</v>
      </c>
      <c r="H108" s="1522">
        <v>0</v>
      </c>
      <c r="I108"/>
    </row>
    <row r="109" spans="2:9" s="1" customFormat="1" ht="15" hidden="1" outlineLevel="1">
      <c r="B109" s="1481"/>
      <c r="C109" s="1521"/>
      <c r="D109" s="1776"/>
      <c r="F109" s="1481">
        <v>43822</v>
      </c>
      <c r="G109" s="1539" t="s">
        <v>11866</v>
      </c>
      <c r="H109" s="1522">
        <v>0</v>
      </c>
      <c r="I109"/>
    </row>
    <row r="110" spans="2:9" s="1" customFormat="1" ht="15" hidden="1" outlineLevel="1">
      <c r="B110" s="1481"/>
      <c r="C110" s="1521"/>
      <c r="D110" s="1776"/>
      <c r="F110" s="1481"/>
      <c r="G110" s="1539"/>
      <c r="H110" s="1522"/>
      <c r="I110"/>
    </row>
    <row r="111" spans="2:9" s="1" customFormat="1" ht="15" hidden="1" outlineLevel="1">
      <c r="B111" s="50"/>
      <c r="C111" s="50" t="s">
        <v>195</v>
      </c>
      <c r="D111" s="571">
        <f>SUM(D107:D110)</f>
        <v>200</v>
      </c>
      <c r="E111" s="18"/>
      <c r="F111" s="319"/>
      <c r="G111" s="319" t="s">
        <v>195</v>
      </c>
      <c r="H111" s="279">
        <f>SUM(H107:H110)</f>
        <v>100</v>
      </c>
    </row>
    <row r="112" spans="2:9" s="1" customFormat="1" ht="15" hidden="1" outlineLevel="1">
      <c r="B112" s="50"/>
      <c r="C112" s="50" t="s">
        <v>11867</v>
      </c>
      <c r="D112" s="48">
        <f>D111-H111</f>
        <v>100</v>
      </c>
      <c r="E112" s="13"/>
      <c r="F112" s="13"/>
      <c r="H112" s="13"/>
    </row>
    <row r="113" spans="2:9" collapsed="1"/>
    <row r="114" spans="2:9" s="1" customFormat="1" ht="15.75">
      <c r="B114" s="2486" t="s">
        <v>12206</v>
      </c>
      <c r="C114" s="2486"/>
      <c r="D114" s="2486"/>
      <c r="E114" s="2486"/>
      <c r="F114" s="2486"/>
      <c r="G114" s="2486"/>
      <c r="H114" s="2486"/>
      <c r="I114" s="18"/>
    </row>
    <row r="115" spans="2:9" s="1" customFormat="1" ht="15" outlineLevel="1">
      <c r="B115" s="18"/>
      <c r="C115" s="18"/>
      <c r="D115" s="18"/>
      <c r="E115" s="18"/>
      <c r="F115" s="18"/>
      <c r="G115" s="18"/>
      <c r="H115" s="18"/>
      <c r="I115" s="18"/>
    </row>
    <row r="116" spans="2:9" s="1" customFormat="1" ht="15" outlineLevel="1">
      <c r="B116" s="152" t="s">
        <v>115</v>
      </c>
      <c r="C116" s="152" t="s">
        <v>5343</v>
      </c>
      <c r="D116" s="355" t="s">
        <v>4</v>
      </c>
      <c r="F116" s="354" t="s">
        <v>115</v>
      </c>
      <c r="G116" s="354" t="s">
        <v>5342</v>
      </c>
      <c r="H116" s="355" t="s">
        <v>4</v>
      </c>
    </row>
    <row r="117" spans="2:9" s="1" customFormat="1" ht="15" outlineLevel="1">
      <c r="B117" s="1481">
        <v>43862</v>
      </c>
      <c r="C117" s="1521" t="s">
        <v>130</v>
      </c>
      <c r="D117" s="1776">
        <v>100</v>
      </c>
      <c r="F117" s="1481"/>
      <c r="G117" s="1521"/>
      <c r="H117" s="1522"/>
      <c r="I117"/>
    </row>
    <row r="118" spans="2:9" s="1" customFormat="1" ht="15" outlineLevel="1">
      <c r="B118" s="1481"/>
      <c r="C118" s="2198"/>
      <c r="D118" s="1776"/>
      <c r="E118" s="2320"/>
      <c r="F118" s="1481"/>
      <c r="G118" s="1521"/>
      <c r="H118" s="1522"/>
      <c r="I118"/>
    </row>
    <row r="119" spans="2:9" s="1" customFormat="1" ht="15" outlineLevel="1">
      <c r="B119" s="1481"/>
      <c r="C119" s="1521"/>
      <c r="D119" s="1776"/>
      <c r="F119" s="1481"/>
      <c r="G119" s="1539"/>
      <c r="H119" s="1522"/>
      <c r="I119"/>
    </row>
    <row r="120" spans="2:9" s="1" customFormat="1" ht="15" outlineLevel="1">
      <c r="B120" s="1481"/>
      <c r="C120" s="1521"/>
      <c r="D120" s="1776"/>
      <c r="F120" s="1481"/>
      <c r="G120" s="1539"/>
      <c r="H120" s="1522"/>
      <c r="I120"/>
    </row>
    <row r="121" spans="2:9" s="1" customFormat="1" ht="15" outlineLevel="1">
      <c r="B121" s="1481"/>
      <c r="C121" s="1521"/>
      <c r="D121" s="1776"/>
      <c r="F121" s="1481"/>
      <c r="G121" s="1539"/>
      <c r="H121" s="1522"/>
      <c r="I121"/>
    </row>
    <row r="122" spans="2:9" s="1" customFormat="1" ht="15" outlineLevel="1">
      <c r="B122" s="1481"/>
      <c r="C122" s="1521"/>
      <c r="D122" s="1776"/>
      <c r="F122" s="1481"/>
      <c r="G122" s="1539"/>
      <c r="H122" s="1522"/>
      <c r="I122"/>
    </row>
    <row r="123" spans="2:9" s="1" customFormat="1" ht="15" outlineLevel="1">
      <c r="B123" s="50"/>
      <c r="C123" s="50" t="s">
        <v>195</v>
      </c>
      <c r="D123" s="571">
        <f>SUM(D117:D122)</f>
        <v>100</v>
      </c>
      <c r="E123" s="18"/>
      <c r="F123" s="319"/>
      <c r="G123" s="319" t="s">
        <v>195</v>
      </c>
      <c r="H123" s="279">
        <f>SUM(H117:H122)</f>
        <v>0</v>
      </c>
    </row>
    <row r="124" spans="2:9" s="1" customFormat="1" ht="15" outlineLevel="1">
      <c r="B124" s="50"/>
      <c r="C124" s="50" t="s">
        <v>11867</v>
      </c>
      <c r="D124" s="48">
        <f>D123-H123</f>
        <v>100</v>
      </c>
      <c r="E124" s="13"/>
      <c r="F124" s="13"/>
      <c r="H124" s="13"/>
    </row>
    <row r="125" spans="2:9" s="1" customFormat="1" ht="15">
      <c r="B125" s="202"/>
      <c r="C125" s="202"/>
      <c r="D125" s="203"/>
      <c r="E125" s="13"/>
      <c r="F125" s="13"/>
      <c r="H125" s="13"/>
    </row>
    <row r="126" spans="2:9">
      <c r="C126" s="189" t="s">
        <v>11862</v>
      </c>
    </row>
    <row r="127" spans="2:9">
      <c r="B127" t="s">
        <v>8694</v>
      </c>
      <c r="C127" s="958" t="s">
        <v>11861</v>
      </c>
    </row>
    <row r="128" spans="2:9">
      <c r="B128" t="s">
        <v>3909</v>
      </c>
      <c r="C128" s="949" t="s">
        <v>12157</v>
      </c>
    </row>
    <row r="129" spans="2:9" ht="25.5">
      <c r="B129" s="2357" t="s">
        <v>12242</v>
      </c>
      <c r="C129" s="2358" t="s">
        <v>12244</v>
      </c>
    </row>
    <row r="130" spans="2:9">
      <c r="B130" s="186" t="s">
        <v>5359</v>
      </c>
      <c r="C130" s="186" t="s">
        <v>11860</v>
      </c>
    </row>
    <row r="131" spans="2:9" s="1" customFormat="1" ht="15.75">
      <c r="B131" s="2485" t="s">
        <v>11913</v>
      </c>
      <c r="C131" s="2485"/>
      <c r="D131" s="2485"/>
      <c r="E131" s="2485"/>
      <c r="F131" s="2485"/>
      <c r="G131" s="2485"/>
      <c r="H131" s="2485"/>
      <c r="I131" s="18"/>
    </row>
    <row r="132" spans="2:9" s="1" customFormat="1" ht="15" hidden="1" outlineLevel="1">
      <c r="B132" s="18"/>
      <c r="C132" s="18"/>
      <c r="D132" s="18"/>
      <c r="E132" s="18"/>
      <c r="F132" s="18"/>
      <c r="G132" s="18"/>
      <c r="H132" s="18"/>
      <c r="I132" s="18"/>
    </row>
    <row r="133" spans="2:9" s="1" customFormat="1" ht="15" hidden="1" outlineLevel="1">
      <c r="B133" s="152" t="s">
        <v>115</v>
      </c>
      <c r="C133" s="152" t="s">
        <v>5343</v>
      </c>
      <c r="D133" s="355" t="s">
        <v>4</v>
      </c>
      <c r="F133" s="354" t="s">
        <v>115</v>
      </c>
      <c r="G133" s="354" t="s">
        <v>5342</v>
      </c>
      <c r="H133" s="355" t="s">
        <v>4</v>
      </c>
    </row>
    <row r="134" spans="2:9" s="1" customFormat="1" ht="15" hidden="1" outlineLevel="1">
      <c r="B134" s="1481">
        <v>43838</v>
      </c>
      <c r="C134" s="1521" t="s">
        <v>11863</v>
      </c>
      <c r="D134" s="1522">
        <v>200</v>
      </c>
      <c r="E134" s="506"/>
      <c r="F134" s="1481">
        <v>43838</v>
      </c>
      <c r="G134" s="1521" t="s">
        <v>11864</v>
      </c>
      <c r="H134" s="1522">
        <v>100</v>
      </c>
      <c r="I134"/>
    </row>
    <row r="135" spans="2:9" s="1" customFormat="1" ht="15" hidden="1" outlineLevel="1">
      <c r="B135" s="1481"/>
      <c r="C135" s="1521"/>
      <c r="D135" s="1522"/>
      <c r="E135" s="2212"/>
      <c r="F135" s="1481">
        <v>43838</v>
      </c>
      <c r="G135" s="1521" t="s">
        <v>11865</v>
      </c>
      <c r="H135" s="1522">
        <v>0</v>
      </c>
      <c r="I135"/>
    </row>
    <row r="136" spans="2:9" s="1" customFormat="1" ht="15" hidden="1" outlineLevel="1">
      <c r="B136" s="1481"/>
      <c r="C136" s="1521"/>
      <c r="D136" s="1522"/>
      <c r="E136" s="506"/>
      <c r="F136" s="1481">
        <v>43838</v>
      </c>
      <c r="G136" s="1539" t="s">
        <v>11866</v>
      </c>
      <c r="H136" s="1522">
        <v>0</v>
      </c>
      <c r="I136"/>
    </row>
    <row r="137" spans="2:9" s="1" customFormat="1" ht="15" hidden="1" outlineLevel="1">
      <c r="B137" s="1481"/>
      <c r="C137" s="1521"/>
      <c r="D137" s="1522"/>
      <c r="E137" s="506"/>
      <c r="F137" s="1481"/>
      <c r="G137" s="1539"/>
      <c r="H137" s="1522"/>
      <c r="I137"/>
    </row>
    <row r="138" spans="2:9" s="1" customFormat="1" ht="15" hidden="1" outlineLevel="1">
      <c r="B138" s="1481"/>
      <c r="C138" s="1521"/>
      <c r="D138" s="1776"/>
      <c r="F138" s="1481"/>
      <c r="G138" s="1539"/>
      <c r="H138" s="1522"/>
      <c r="I138"/>
    </row>
    <row r="139" spans="2:9" s="1" customFormat="1" ht="15" hidden="1" outlineLevel="1">
      <c r="B139" s="1481"/>
      <c r="C139" s="1521"/>
      <c r="D139" s="1776"/>
      <c r="F139" s="1481"/>
      <c r="G139" s="1539"/>
      <c r="H139" s="1522"/>
      <c r="I139"/>
    </row>
    <row r="140" spans="2:9" s="1" customFormat="1" ht="15" hidden="1" outlineLevel="1">
      <c r="B140" s="50"/>
      <c r="C140" s="50" t="s">
        <v>195</v>
      </c>
      <c r="D140" s="571">
        <f>SUM(D134:D139)</f>
        <v>200</v>
      </c>
      <c r="E140" s="18"/>
      <c r="F140" s="319"/>
      <c r="G140" s="319" t="s">
        <v>195</v>
      </c>
      <c r="H140" s="279">
        <f>SUM(H134:H139)</f>
        <v>100</v>
      </c>
    </row>
    <row r="141" spans="2:9" s="1" customFormat="1" ht="15" hidden="1" outlineLevel="1">
      <c r="B141" s="50"/>
      <c r="C141" s="50" t="s">
        <v>11867</v>
      </c>
      <c r="D141" s="48">
        <f>D140-H140</f>
        <v>100</v>
      </c>
      <c r="E141" s="13"/>
      <c r="F141" s="13"/>
      <c r="H141" s="13"/>
    </row>
    <row r="142" spans="2:9" collapsed="1"/>
    <row r="143" spans="2:9" s="1" customFormat="1" ht="15.75">
      <c r="B143" s="2485" t="s">
        <v>12205</v>
      </c>
      <c r="C143" s="2485"/>
      <c r="D143" s="2485"/>
      <c r="E143" s="2485"/>
      <c r="F143" s="2485"/>
      <c r="G143" s="2485"/>
      <c r="H143" s="2485"/>
      <c r="I143" s="18"/>
    </row>
    <row r="144" spans="2:9" s="1" customFormat="1" ht="15" outlineLevel="1">
      <c r="B144" s="18"/>
      <c r="C144" s="18"/>
      <c r="D144" s="18"/>
      <c r="E144" s="18"/>
      <c r="F144" s="18"/>
      <c r="G144" s="18"/>
      <c r="H144" s="18"/>
      <c r="I144" s="18"/>
    </row>
    <row r="145" spans="2:9" s="1" customFormat="1" ht="15" outlineLevel="1">
      <c r="B145" s="152" t="s">
        <v>115</v>
      </c>
      <c r="C145" s="152" t="s">
        <v>5343</v>
      </c>
      <c r="D145" s="355" t="s">
        <v>4</v>
      </c>
      <c r="F145" s="354" t="s">
        <v>115</v>
      </c>
      <c r="G145" s="354" t="s">
        <v>5342</v>
      </c>
      <c r="H145" s="355" t="s">
        <v>4</v>
      </c>
    </row>
    <row r="146" spans="2:9" s="1" customFormat="1" ht="15" outlineLevel="1">
      <c r="B146" s="1481">
        <v>43862</v>
      </c>
      <c r="C146" s="1521" t="s">
        <v>130</v>
      </c>
      <c r="D146" s="1522">
        <v>100</v>
      </c>
      <c r="E146" s="506"/>
      <c r="F146" s="1481"/>
      <c r="G146" s="1521"/>
      <c r="H146" s="1522"/>
      <c r="I146"/>
    </row>
    <row r="147" spans="2:9" s="1" customFormat="1" ht="15" outlineLevel="1">
      <c r="B147" s="1481">
        <v>43867</v>
      </c>
      <c r="C147" s="1521" t="s">
        <v>12178</v>
      </c>
      <c r="D147" s="1522">
        <v>100</v>
      </c>
      <c r="E147" s="2212"/>
      <c r="F147" s="1481"/>
      <c r="G147" s="1521"/>
      <c r="H147" s="1522"/>
      <c r="I147"/>
    </row>
    <row r="148" spans="2:9" s="1" customFormat="1" ht="15" outlineLevel="1">
      <c r="B148" s="1481"/>
      <c r="C148" s="1521"/>
      <c r="D148" s="1522"/>
      <c r="E148" s="506"/>
      <c r="F148" s="1481"/>
      <c r="G148" s="1539"/>
      <c r="H148" s="1522"/>
      <c r="I148"/>
    </row>
    <row r="149" spans="2:9" s="1" customFormat="1" ht="15" outlineLevel="1">
      <c r="B149" s="1481"/>
      <c r="C149" s="1521"/>
      <c r="D149" s="1522"/>
      <c r="E149" s="506"/>
      <c r="F149" s="1481"/>
      <c r="G149" s="1539"/>
      <c r="H149" s="1522"/>
      <c r="I149"/>
    </row>
    <row r="150" spans="2:9" s="1" customFormat="1" ht="15" outlineLevel="1">
      <c r="B150" s="1481"/>
      <c r="C150" s="1521"/>
      <c r="D150" s="1776"/>
      <c r="F150" s="1481"/>
      <c r="G150" s="1539"/>
      <c r="H150" s="1522"/>
      <c r="I150"/>
    </row>
    <row r="151" spans="2:9" s="1" customFormat="1" ht="15" outlineLevel="1">
      <c r="B151" s="1481"/>
      <c r="C151" s="1521"/>
      <c r="D151" s="1776"/>
      <c r="F151" s="1481"/>
      <c r="G151" s="1539"/>
      <c r="H151" s="1522"/>
      <c r="I151"/>
    </row>
    <row r="152" spans="2:9" s="1" customFormat="1" ht="15" outlineLevel="1">
      <c r="B152" s="50"/>
      <c r="C152" s="50" t="s">
        <v>195</v>
      </c>
      <c r="D152" s="571">
        <f>SUM(D146:D151)</f>
        <v>200</v>
      </c>
      <c r="E152" s="18"/>
      <c r="F152" s="319"/>
      <c r="G152" s="319" t="s">
        <v>195</v>
      </c>
      <c r="H152" s="279">
        <f>SUM(H146:H151)</f>
        <v>0</v>
      </c>
    </row>
    <row r="153" spans="2:9" s="1" customFormat="1" ht="15" outlineLevel="1">
      <c r="B153" s="50"/>
      <c r="C153" s="50" t="s">
        <v>11867</v>
      </c>
      <c r="D153" s="48">
        <f>D152-H152</f>
        <v>200</v>
      </c>
      <c r="E153" s="13"/>
      <c r="F153" s="13"/>
      <c r="H153" s="13"/>
    </row>
  </sheetData>
  <mergeCells count="8">
    <mergeCell ref="B143:H143"/>
    <mergeCell ref="B114:H114"/>
    <mergeCell ref="B2:H2"/>
    <mergeCell ref="B104:H104"/>
    <mergeCell ref="B18:H18"/>
    <mergeCell ref="B131:H131"/>
    <mergeCell ref="B29:H29"/>
    <mergeCell ref="B40:H40"/>
  </mergeCells>
  <hyperlinks>
    <hyperlink ref="C100" r:id="rId1"/>
    <hyperlink ref="C127" r:id="rId2"/>
    <hyperlink ref="C102" r:id="rId3"/>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sheetPr>
    <tabColor theme="5" tint="-0.249977111117893"/>
  </sheetPr>
  <dimension ref="B2:P1251"/>
  <sheetViews>
    <sheetView topLeftCell="A1235" zoomScale="85" zoomScaleNormal="85" workbookViewId="0">
      <selection activeCell="G1221" sqref="G1221"/>
    </sheetView>
  </sheetViews>
  <sheetFormatPr defaultRowHeight="12.75" outlineLevelRow="1"/>
  <cols>
    <col min="2" max="2" width="10.7109375" customWidth="1"/>
    <col min="3" max="3" width="32.28515625" customWidth="1"/>
    <col min="4" max="4" width="10.7109375" customWidth="1"/>
    <col min="5" max="5" width="27.2851562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487" t="s">
        <v>1174</v>
      </c>
      <c r="C2" s="2487"/>
      <c r="D2" s="2488"/>
      <c r="E2" s="2488"/>
      <c r="F2" s="2488"/>
      <c r="G2" s="2488"/>
      <c r="H2" s="2488"/>
    </row>
    <row r="3" spans="2:16" ht="15" hidden="1" outlineLevel="1">
      <c r="B3" s="1223" t="s">
        <v>7270</v>
      </c>
      <c r="C3" s="1224" t="s">
        <v>7260</v>
      </c>
      <c r="D3" s="1225"/>
      <c r="E3" s="1225"/>
      <c r="F3" s="1225"/>
      <c r="G3" s="1226" t="s">
        <v>7262</v>
      </c>
      <c r="H3" s="1224" t="s">
        <v>7261</v>
      </c>
      <c r="I3" t="s">
        <v>7409</v>
      </c>
    </row>
    <row r="4" spans="2:16" ht="15" hidden="1" outlineLevel="1">
      <c r="B4" s="2487" t="s">
        <v>7263</v>
      </c>
      <c r="C4" s="2487"/>
      <c r="D4" s="2488"/>
      <c r="E4" s="2488"/>
      <c r="F4" s="2488"/>
      <c r="G4" s="2488"/>
      <c r="H4" s="2488"/>
    </row>
    <row r="5" spans="2:16" ht="15" hidden="1" outlineLevel="1">
      <c r="B5" s="1227" t="s">
        <v>7264</v>
      </c>
      <c r="C5" s="1224" t="s">
        <v>7272</v>
      </c>
      <c r="D5" s="1225"/>
      <c r="E5" s="1225"/>
      <c r="F5" s="1225"/>
      <c r="G5" s="1227" t="s">
        <v>4</v>
      </c>
      <c r="H5" s="1232">
        <v>17537</v>
      </c>
      <c r="I5" t="s">
        <v>7524</v>
      </c>
      <c r="K5" t="s">
        <v>7526</v>
      </c>
      <c r="L5" t="s">
        <v>7525</v>
      </c>
    </row>
    <row r="6" spans="2:16" ht="15" hidden="1" outlineLevel="1">
      <c r="B6" s="2487" t="s">
        <v>7265</v>
      </c>
      <c r="C6" s="2487"/>
      <c r="D6" s="2488"/>
      <c r="E6" s="2488"/>
      <c r="F6" s="2488"/>
      <c r="G6" s="2488"/>
      <c r="H6" s="2488"/>
    </row>
    <row r="7" spans="2:16" ht="15" hidden="1" outlineLevel="1">
      <c r="B7" s="1227" t="s">
        <v>7269</v>
      </c>
      <c r="C7" s="1224" t="s">
        <v>7267</v>
      </c>
      <c r="D7" s="1225"/>
      <c r="E7" s="1225"/>
      <c r="F7" s="1225"/>
      <c r="G7" s="1226" t="s">
        <v>7262</v>
      </c>
      <c r="H7" s="1224" t="s">
        <v>7266</v>
      </c>
      <c r="I7" t="s">
        <v>7524</v>
      </c>
      <c r="K7" t="s">
        <v>7526</v>
      </c>
      <c r="L7" t="s">
        <v>7525</v>
      </c>
    </row>
    <row r="8" spans="2:16" ht="15" hidden="1" outlineLevel="1">
      <c r="B8" s="1228" t="s">
        <v>7269</v>
      </c>
      <c r="C8" s="1229" t="s">
        <v>7268</v>
      </c>
      <c r="D8" s="1230"/>
      <c r="E8" s="1230"/>
      <c r="F8" s="1230"/>
      <c r="G8" s="1231" t="s">
        <v>7262</v>
      </c>
      <c r="H8" s="1230" t="s">
        <v>7271</v>
      </c>
      <c r="I8" t="s">
        <v>7524</v>
      </c>
      <c r="K8" t="s">
        <v>7526</v>
      </c>
      <c r="L8" t="s">
        <v>7525</v>
      </c>
    </row>
    <row r="9" spans="2:16" hidden="1" outlineLevel="1"/>
    <row r="10" spans="2:16" hidden="1" outlineLevel="1">
      <c r="B10" s="2489" t="s">
        <v>7273</v>
      </c>
      <c r="C10" s="2484"/>
      <c r="D10" s="2484"/>
      <c r="E10" s="2484"/>
      <c r="F10" s="2484"/>
      <c r="G10" s="2484"/>
      <c r="H10" s="2484"/>
    </row>
    <row r="11" spans="2:16" ht="26.25" hidden="1" customHeight="1" outlineLevel="1">
      <c r="B11" s="2484"/>
      <c r="C11" s="2484"/>
      <c r="D11" s="2484"/>
      <c r="E11" s="2484"/>
      <c r="F11" s="2484"/>
      <c r="G11" s="2484"/>
      <c r="H11" s="2484"/>
    </row>
    <row r="12" spans="2:16" ht="15" collapsed="1">
      <c r="C12" s="583"/>
    </row>
    <row r="13" spans="2:16" s="1" customFormat="1" ht="15">
      <c r="B13" s="2475" t="s">
        <v>7387</v>
      </c>
      <c r="C13" s="2475"/>
      <c r="D13" s="2475"/>
      <c r="E13" s="2475"/>
      <c r="F13" s="2475"/>
      <c r="G13" s="2475"/>
      <c r="H13" s="2475"/>
      <c r="I13" s="2475"/>
      <c r="J13" s="2475"/>
      <c r="K13" s="2475"/>
      <c r="L13" s="2475"/>
      <c r="M13" s="2475"/>
    </row>
    <row r="14" spans="2:16" s="1" customFormat="1" ht="15" hidden="1" customHeight="1" outlineLevel="1">
      <c r="B14" s="268" t="s">
        <v>115</v>
      </c>
      <c r="C14" s="997" t="s">
        <v>2650</v>
      </c>
      <c r="D14" s="268" t="s">
        <v>2651</v>
      </c>
      <c r="F14" s="2474" t="s">
        <v>1007</v>
      </c>
      <c r="G14" s="2476"/>
      <c r="H14" s="2474"/>
      <c r="J14" s="2474" t="s">
        <v>1026</v>
      </c>
      <c r="K14" s="2474"/>
      <c r="L14" s="2474"/>
      <c r="M14" s="105"/>
    </row>
    <row r="15" spans="2:16" s="1" customFormat="1" ht="15" hidden="1" customHeight="1" outlineLevel="1">
      <c r="B15" s="681"/>
      <c r="C15" s="682"/>
      <c r="D15" s="1071"/>
      <c r="F15" s="735" t="s">
        <v>115</v>
      </c>
      <c r="G15" s="955" t="s">
        <v>116</v>
      </c>
      <c r="H15" s="739" t="s">
        <v>4</v>
      </c>
      <c r="J15" s="627" t="s">
        <v>115</v>
      </c>
      <c r="K15" s="104" t="s">
        <v>116</v>
      </c>
      <c r="L15" s="899" t="s">
        <v>4</v>
      </c>
      <c r="M15" s="105"/>
      <c r="N15" s="842"/>
      <c r="O15" s="1221"/>
      <c r="P15" s="1221"/>
    </row>
    <row r="16" spans="2:16" s="1" customFormat="1" ht="15" hidden="1" customHeight="1" outlineLevel="1">
      <c r="B16" s="681"/>
      <c r="C16" s="682"/>
      <c r="D16" s="645"/>
      <c r="F16" s="685">
        <v>42575</v>
      </c>
      <c r="G16" s="686" t="s">
        <v>7255</v>
      </c>
      <c r="H16" s="742">
        <v>300</v>
      </c>
      <c r="J16" s="681">
        <v>42576</v>
      </c>
      <c r="K16" s="675" t="s">
        <v>7331</v>
      </c>
      <c r="L16" s="990">
        <v>15.06</v>
      </c>
      <c r="M16" s="365"/>
      <c r="N16" s="86"/>
    </row>
    <row r="17" spans="2:15" s="1" customFormat="1" ht="30" hidden="1" outlineLevel="1">
      <c r="B17" s="50"/>
      <c r="C17" s="50"/>
      <c r="D17" s="50"/>
      <c r="F17" s="685">
        <v>42575</v>
      </c>
      <c r="G17" s="686" t="s">
        <v>7253</v>
      </c>
      <c r="H17" s="742">
        <v>851</v>
      </c>
      <c r="J17" s="681">
        <v>42611</v>
      </c>
      <c r="K17" s="1131" t="s">
        <v>7415</v>
      </c>
      <c r="L17" s="990">
        <v>4391.3100000000004</v>
      </c>
      <c r="M17" s="365"/>
      <c r="N17" s="86"/>
    </row>
    <row r="18" spans="2:15" s="1" customFormat="1" ht="15" hidden="1" customHeight="1" outlineLevel="1">
      <c r="B18" s="50"/>
      <c r="C18" s="50"/>
      <c r="D18" s="50"/>
      <c r="F18" s="685">
        <v>42575</v>
      </c>
      <c r="G18" s="686" t="s">
        <v>3239</v>
      </c>
      <c r="H18" s="742">
        <v>503.47</v>
      </c>
      <c r="J18" s="285"/>
      <c r="K18" s="378"/>
      <c r="L18" s="378"/>
      <c r="M18" s="365"/>
      <c r="N18" s="86"/>
    </row>
    <row r="19" spans="2:15" s="1" customFormat="1" ht="15" hidden="1" customHeight="1" outlineLevel="1">
      <c r="B19" s="50"/>
      <c r="C19" s="50"/>
      <c r="D19" s="50"/>
      <c r="F19" s="685">
        <v>42575</v>
      </c>
      <c r="G19" s="686" t="s">
        <v>3361</v>
      </c>
      <c r="H19" s="742">
        <v>311.66000000000003</v>
      </c>
      <c r="J19" s="327"/>
      <c r="K19" s="378"/>
      <c r="L19" s="378"/>
      <c r="M19" s="365"/>
      <c r="N19" s="86"/>
    </row>
    <row r="20" spans="2:15" s="1" customFormat="1" ht="15" hidden="1" outlineLevel="1">
      <c r="B20" s="50"/>
      <c r="C20" s="50"/>
      <c r="D20" s="50"/>
      <c r="F20" s="685">
        <v>42575</v>
      </c>
      <c r="G20" s="686" t="s">
        <v>7254</v>
      </c>
      <c r="H20" s="742">
        <v>230</v>
      </c>
      <c r="I20" s="2"/>
      <c r="J20" s="327"/>
      <c r="K20" s="378"/>
      <c r="L20" s="378"/>
      <c r="M20" s="365"/>
      <c r="N20" s="86"/>
    </row>
    <row r="21" spans="2:15" s="1" customFormat="1" ht="15" hidden="1" outlineLevel="1">
      <c r="B21" s="50"/>
      <c r="C21" s="50"/>
      <c r="D21" s="50"/>
      <c r="F21" s="681">
        <v>42576</v>
      </c>
      <c r="G21" s="675" t="s">
        <v>7288</v>
      </c>
      <c r="H21" s="990">
        <v>617.24</v>
      </c>
      <c r="I21" s="2"/>
      <c r="J21" s="327"/>
      <c r="K21" s="378"/>
      <c r="L21" s="378"/>
      <c r="M21" s="316"/>
    </row>
    <row r="22" spans="2:15" s="1" customFormat="1" ht="15" hidden="1" outlineLevel="1">
      <c r="B22" s="50"/>
      <c r="C22" s="50"/>
      <c r="D22" s="50"/>
      <c r="F22" s="705">
        <v>42578</v>
      </c>
      <c r="G22" s="783" t="s">
        <v>637</v>
      </c>
      <c r="H22" s="886">
        <v>363</v>
      </c>
      <c r="I22" s="2"/>
      <c r="J22" s="285"/>
      <c r="K22" s="378"/>
      <c r="L22" s="378"/>
      <c r="M22" s="365"/>
    </row>
    <row r="23" spans="2:15" s="1" customFormat="1" ht="15" hidden="1" outlineLevel="1">
      <c r="B23" s="50"/>
      <c r="C23" s="50"/>
      <c r="D23" s="50"/>
      <c r="E23" s="205"/>
      <c r="F23" s="894">
        <v>42580</v>
      </c>
      <c r="G23" s="760" t="s">
        <v>7317</v>
      </c>
      <c r="H23" s="761">
        <v>1230</v>
      </c>
      <c r="I23" s="632" t="s">
        <v>3546</v>
      </c>
      <c r="J23" s="285"/>
      <c r="K23" s="378"/>
      <c r="L23" s="378"/>
      <c r="M23" s="365"/>
    </row>
    <row r="24" spans="2:15" s="1" customFormat="1" ht="15" hidden="1" customHeight="1" outlineLevel="1">
      <c r="B24" s="50"/>
      <c r="C24" s="50"/>
      <c r="D24" s="50"/>
      <c r="F24" s="685"/>
      <c r="G24" s="686"/>
      <c r="H24" s="742"/>
      <c r="I24" s="2"/>
      <c r="J24" s="319"/>
      <c r="K24" s="319"/>
      <c r="L24" s="319"/>
      <c r="M24" s="50"/>
    </row>
    <row r="25" spans="2:15" s="1" customFormat="1" ht="15" hidden="1" customHeight="1" outlineLevel="1">
      <c r="B25" s="50"/>
      <c r="C25" s="50"/>
      <c r="D25" s="50"/>
      <c r="F25" s="646"/>
      <c r="G25" s="684"/>
      <c r="H25" s="657"/>
      <c r="I25" s="2"/>
      <c r="J25" s="319"/>
      <c r="K25" s="319"/>
      <c r="L25" s="319"/>
      <c r="M25" s="50"/>
    </row>
    <row r="26" spans="2:15" s="1" customFormat="1" ht="15" hidden="1" customHeight="1" outlineLevel="1">
      <c r="B26" s="83"/>
      <c r="C26" s="83" t="s">
        <v>195</v>
      </c>
      <c r="D26" s="84">
        <f>SUM(D15:D23)</f>
        <v>0</v>
      </c>
      <c r="F26" s="311"/>
      <c r="G26" s="538" t="s">
        <v>195</v>
      </c>
      <c r="H26" s="57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7389</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27">
        <v>0</v>
      </c>
      <c r="C30" s="227">
        <v>101</v>
      </c>
      <c r="D30" s="227">
        <f>D26</f>
        <v>0</v>
      </c>
      <c r="E30" s="227">
        <f>B30+C30-D30</f>
        <v>101</v>
      </c>
      <c r="H30" s="13"/>
      <c r="I30" s="13"/>
      <c r="L30" s="13"/>
    </row>
    <row r="31" spans="2:15" s="1" customFormat="1" ht="15" hidden="1" customHeight="1" outlineLevel="1">
      <c r="G31" s="630" t="s">
        <v>4080</v>
      </c>
      <c r="H31" s="631">
        <f>H16+H17+H18+H19+H20</f>
        <v>2196.13</v>
      </c>
      <c r="L31" s="2"/>
      <c r="M31" s="2"/>
    </row>
    <row r="32" spans="2:15" s="1" customFormat="1" ht="15" hidden="1" outlineLevel="1">
      <c r="G32" s="300" t="s">
        <v>4081</v>
      </c>
      <c r="H32" s="632">
        <f>H23</f>
        <v>1230</v>
      </c>
    </row>
    <row r="33" spans="2:16" s="1" customFormat="1" ht="15" hidden="1" outlineLevel="1">
      <c r="G33" s="696" t="s">
        <v>3905</v>
      </c>
      <c r="H33" s="701">
        <v>0</v>
      </c>
      <c r="L33" s="2"/>
    </row>
    <row r="34" spans="2:16" s="1" customFormat="1" ht="15" hidden="1" outlineLevel="1">
      <c r="G34" s="1205" t="s">
        <v>18</v>
      </c>
      <c r="H34" s="983">
        <v>0</v>
      </c>
      <c r="L34" s="2"/>
    </row>
    <row r="35" spans="2:16" s="1" customFormat="1" ht="15" hidden="1" customHeight="1" outlineLevel="1">
      <c r="B35" s="200"/>
      <c r="C35" s="583"/>
      <c r="G35" s="978" t="s">
        <v>5497</v>
      </c>
      <c r="H35" s="979">
        <v>0</v>
      </c>
      <c r="K35" s="1" t="s">
        <v>7392</v>
      </c>
    </row>
    <row r="36" spans="2:16" s="1" customFormat="1" ht="15" hidden="1" customHeight="1" outlineLevel="1">
      <c r="G36" s="640" t="s">
        <v>132</v>
      </c>
      <c r="H36" s="641">
        <f>H21</f>
        <v>617.24</v>
      </c>
      <c r="K36" s="1" t="s">
        <v>7412</v>
      </c>
    </row>
    <row r="37" spans="2:16" s="1" customFormat="1" ht="15" hidden="1" customHeight="1" outlineLevel="1">
      <c r="G37" s="204" t="s">
        <v>4287</v>
      </c>
      <c r="H37" s="225">
        <v>0</v>
      </c>
    </row>
    <row r="38" spans="2:16" s="1" customFormat="1" ht="15" hidden="1" customHeight="1" outlineLevel="1">
      <c r="G38" s="659" t="s">
        <v>48</v>
      </c>
      <c r="H38" s="660">
        <f>H22</f>
        <v>363</v>
      </c>
      <c r="I38" s="2"/>
    </row>
    <row r="39" spans="2:16" s="1" customFormat="1" ht="15" hidden="1" customHeight="1" outlineLevel="1">
      <c r="C39" s="583"/>
      <c r="G39" s="182" t="s">
        <v>4424</v>
      </c>
      <c r="H39" s="210">
        <v>0</v>
      </c>
      <c r="I39" s="2"/>
    </row>
    <row r="40" spans="2:16" s="1" customFormat="1" ht="15" hidden="1" customHeight="1" outlineLevel="1">
      <c r="G40" s="1068" t="s">
        <v>5935</v>
      </c>
      <c r="H40" s="210">
        <v>0</v>
      </c>
      <c r="I40" s="2"/>
    </row>
    <row r="41" spans="2:16" s="1" customFormat="1" ht="15" hidden="1" customHeight="1" outlineLevel="1">
      <c r="G41" s="654" t="s">
        <v>5126</v>
      </c>
      <c r="H41" s="655">
        <v>0</v>
      </c>
    </row>
    <row r="42" spans="2:16" s="1" customFormat="1" ht="30" hidden="1" customHeight="1" outlineLevel="1">
      <c r="H42" s="2">
        <f>SUM(H31:H41)</f>
        <v>4406.37</v>
      </c>
      <c r="I42" s="2"/>
      <c r="J42" s="13"/>
    </row>
    <row r="43" spans="2:16" collapsed="1">
      <c r="C43" s="759"/>
    </row>
    <row r="44" spans="2:16" s="1" customFormat="1" ht="15">
      <c r="B44" s="2475" t="s">
        <v>7388</v>
      </c>
      <c r="C44" s="2475"/>
      <c r="D44" s="2475"/>
      <c r="E44" s="2475"/>
      <c r="F44" s="2475"/>
      <c r="G44" s="2475"/>
      <c r="H44" s="2475"/>
      <c r="I44" s="2475"/>
      <c r="J44" s="2475"/>
      <c r="K44" s="2475"/>
      <c r="L44" s="2475"/>
      <c r="M44" s="2475"/>
    </row>
    <row r="45" spans="2:16" s="1" customFormat="1" ht="15" hidden="1" customHeight="1" outlineLevel="1">
      <c r="B45" s="268" t="s">
        <v>115</v>
      </c>
      <c r="C45" s="997" t="s">
        <v>2650</v>
      </c>
      <c r="D45" s="268" t="s">
        <v>2651</v>
      </c>
      <c r="F45" s="2474" t="s">
        <v>1007</v>
      </c>
      <c r="G45" s="2476"/>
      <c r="H45" s="2474"/>
      <c r="J45" s="2474" t="s">
        <v>1026</v>
      </c>
      <c r="K45" s="2474"/>
      <c r="L45" s="2474"/>
      <c r="M45" s="105"/>
    </row>
    <row r="46" spans="2:16" s="1" customFormat="1" ht="15" hidden="1" customHeight="1" outlineLevel="1">
      <c r="B46" s="705"/>
      <c r="C46" s="682"/>
      <c r="D46" s="1071"/>
      <c r="F46" s="735" t="s">
        <v>115</v>
      </c>
      <c r="G46" s="955" t="s">
        <v>116</v>
      </c>
      <c r="H46" s="739" t="s">
        <v>4</v>
      </c>
      <c r="J46" s="627" t="s">
        <v>115</v>
      </c>
      <c r="K46" s="104" t="s">
        <v>116</v>
      </c>
      <c r="L46" s="899" t="s">
        <v>4</v>
      </c>
      <c r="M46" s="105"/>
      <c r="N46" s="842"/>
      <c r="O46" s="1258"/>
      <c r="P46" s="1258"/>
    </row>
    <row r="47" spans="2:16" s="1" customFormat="1" ht="15" hidden="1" customHeight="1" outlineLevel="1">
      <c r="B47" s="681"/>
      <c r="C47" s="682"/>
      <c r="D47" s="645"/>
      <c r="F47" s="705">
        <v>42603</v>
      </c>
      <c r="G47" s="783" t="s">
        <v>7380</v>
      </c>
      <c r="H47" s="886">
        <v>231</v>
      </c>
      <c r="J47" s="681">
        <v>42607</v>
      </c>
      <c r="K47" s="675" t="s">
        <v>7331</v>
      </c>
      <c r="L47" s="990">
        <v>15.06</v>
      </c>
      <c r="M47" s="365"/>
      <c r="N47" s="86"/>
    </row>
    <row r="48" spans="2:16" s="1" customFormat="1" ht="15" hidden="1" customHeight="1" outlineLevel="1">
      <c r="B48" s="50"/>
      <c r="C48" s="50"/>
      <c r="D48" s="50"/>
      <c r="F48" s="685">
        <v>42605</v>
      </c>
      <c r="G48" s="686" t="s">
        <v>7254</v>
      </c>
      <c r="H48" s="742">
        <v>230</v>
      </c>
      <c r="J48" s="681">
        <v>42620</v>
      </c>
      <c r="K48" s="675" t="s">
        <v>7331</v>
      </c>
      <c r="L48" s="990">
        <v>15.06</v>
      </c>
      <c r="M48" s="365"/>
      <c r="N48" s="86"/>
    </row>
    <row r="49" spans="2:15" s="1" customFormat="1" ht="30" hidden="1" outlineLevel="1">
      <c r="B49" s="50"/>
      <c r="C49" s="50"/>
      <c r="D49" s="50"/>
      <c r="F49" s="685">
        <v>42607</v>
      </c>
      <c r="G49" s="686" t="s">
        <v>7253</v>
      </c>
      <c r="H49" s="742">
        <v>976.36</v>
      </c>
      <c r="J49" s="681">
        <v>42641</v>
      </c>
      <c r="K49" s="1131" t="s">
        <v>7563</v>
      </c>
      <c r="L49" s="990">
        <v>3706.86</v>
      </c>
      <c r="M49" s="365"/>
      <c r="N49" s="86"/>
    </row>
    <row r="50" spans="2:15" s="1" customFormat="1" ht="15" hidden="1" customHeight="1" outlineLevel="1">
      <c r="B50" s="50"/>
      <c r="C50" s="50"/>
      <c r="D50" s="50"/>
      <c r="F50" s="681">
        <v>42607</v>
      </c>
      <c r="G50" s="675" t="s">
        <v>7288</v>
      </c>
      <c r="H50" s="990">
        <v>617.24</v>
      </c>
      <c r="J50" s="327"/>
      <c r="K50" s="378"/>
      <c r="L50" s="378"/>
      <c r="M50" s="365"/>
      <c r="N50" s="86"/>
    </row>
    <row r="51" spans="2:15" s="1" customFormat="1" ht="15" hidden="1" outlineLevel="1">
      <c r="B51" s="50"/>
      <c r="C51" s="50"/>
      <c r="D51" s="50"/>
      <c r="F51" s="685">
        <v>42611</v>
      </c>
      <c r="G51" s="686" t="s">
        <v>3239</v>
      </c>
      <c r="H51" s="742">
        <v>527.73</v>
      </c>
      <c r="I51" s="2"/>
      <c r="J51" s="327"/>
      <c r="K51" s="378"/>
      <c r="L51" s="378"/>
      <c r="M51" s="365"/>
      <c r="N51" s="86"/>
    </row>
    <row r="52" spans="2:15" s="1" customFormat="1" ht="15" hidden="1" outlineLevel="1">
      <c r="B52" s="50"/>
      <c r="C52" s="50"/>
      <c r="D52" s="50"/>
      <c r="F52" s="685">
        <v>42611</v>
      </c>
      <c r="G52" s="686" t="s">
        <v>3361</v>
      </c>
      <c r="H52" s="742">
        <v>537.4</v>
      </c>
      <c r="I52" s="2"/>
      <c r="J52" s="327"/>
      <c r="K52" s="378"/>
      <c r="L52" s="378"/>
      <c r="M52" s="316"/>
    </row>
    <row r="53" spans="2:15" s="1" customFormat="1" ht="15" hidden="1" outlineLevel="1">
      <c r="B53" s="50"/>
      <c r="C53" s="50"/>
      <c r="D53" s="50"/>
      <c r="F53" s="681">
        <v>42620</v>
      </c>
      <c r="G53" s="675" t="s">
        <v>7288</v>
      </c>
      <c r="H53" s="990">
        <v>617.25</v>
      </c>
      <c r="I53" s="2"/>
      <c r="J53" s="285"/>
      <c r="K53" s="378"/>
      <c r="L53" s="378"/>
      <c r="M53" s="365"/>
    </row>
    <row r="54" spans="2:15" s="1" customFormat="1" ht="15" hidden="1" customHeight="1" outlineLevel="1">
      <c r="B54" s="50"/>
      <c r="C54" s="50"/>
      <c r="D54" s="50"/>
      <c r="F54" s="646"/>
      <c r="G54" s="684"/>
      <c r="H54" s="657"/>
      <c r="I54" s="2"/>
      <c r="J54" s="319"/>
      <c r="K54" s="319"/>
      <c r="L54" s="319"/>
      <c r="M54" s="50"/>
    </row>
    <row r="55" spans="2:15" s="1" customFormat="1" ht="15" hidden="1" customHeight="1" outlineLevel="1">
      <c r="B55" s="83"/>
      <c r="C55" s="83" t="s">
        <v>195</v>
      </c>
      <c r="D55" s="84">
        <f>SUM(D46:D53)</f>
        <v>0</v>
      </c>
      <c r="F55" s="311"/>
      <c r="G55" s="538" t="s">
        <v>195</v>
      </c>
      <c r="H55" s="57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7390</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27">
        <v>101</v>
      </c>
      <c r="C59" s="227">
        <v>66</v>
      </c>
      <c r="D59" s="227">
        <f>D55</f>
        <v>0</v>
      </c>
      <c r="E59" s="227">
        <f>B59+C59-D59</f>
        <v>167</v>
      </c>
      <c r="H59" s="13"/>
      <c r="I59" s="13"/>
      <c r="L59" s="13"/>
    </row>
    <row r="60" spans="2:15" s="1" customFormat="1" ht="15" hidden="1" customHeight="1" outlineLevel="1">
      <c r="G60" s="630" t="s">
        <v>4080</v>
      </c>
      <c r="H60" s="631">
        <f>H48+H49+H51+H52</f>
        <v>2271.4900000000002</v>
      </c>
      <c r="L60" s="2"/>
      <c r="M60" s="2"/>
    </row>
    <row r="61" spans="2:15" s="1" customFormat="1" ht="15" hidden="1" outlineLevel="1">
      <c r="G61" s="300" t="s">
        <v>4081</v>
      </c>
      <c r="H61" s="632">
        <v>0</v>
      </c>
    </row>
    <row r="62" spans="2:15" s="1" customFormat="1" ht="15" hidden="1" outlineLevel="1">
      <c r="G62" s="696" t="s">
        <v>3905</v>
      </c>
      <c r="H62" s="701">
        <v>0</v>
      </c>
      <c r="L62" s="2"/>
    </row>
    <row r="63" spans="2:15" s="1" customFormat="1" ht="15" hidden="1" outlineLevel="1">
      <c r="G63" s="1205" t="s">
        <v>18</v>
      </c>
      <c r="H63" s="983">
        <v>0</v>
      </c>
      <c r="L63" s="2"/>
    </row>
    <row r="64" spans="2:15" s="1" customFormat="1" ht="15" hidden="1" customHeight="1" outlineLevel="1">
      <c r="B64" s="200"/>
      <c r="C64" s="583"/>
      <c r="G64" s="978" t="s">
        <v>5497</v>
      </c>
      <c r="H64" s="979">
        <v>0</v>
      </c>
    </row>
    <row r="65" spans="2:16" s="1" customFormat="1" ht="15" hidden="1" customHeight="1" outlineLevel="1">
      <c r="G65" s="640" t="s">
        <v>132</v>
      </c>
      <c r="H65" s="641">
        <f>H50+H53</f>
        <v>1234.49</v>
      </c>
    </row>
    <row r="66" spans="2:16" s="1" customFormat="1" ht="15" hidden="1" customHeight="1" outlineLevel="1">
      <c r="G66" s="204" t="s">
        <v>4287</v>
      </c>
      <c r="H66" s="225">
        <v>0</v>
      </c>
    </row>
    <row r="67" spans="2:16" s="1" customFormat="1" ht="15" hidden="1" customHeight="1" outlineLevel="1">
      <c r="G67" s="659" t="s">
        <v>48</v>
      </c>
      <c r="H67" s="660">
        <f>H47</f>
        <v>231</v>
      </c>
      <c r="I67" s="2"/>
    </row>
    <row r="68" spans="2:16" s="1" customFormat="1" ht="15" hidden="1" customHeight="1" outlineLevel="1">
      <c r="C68" s="583"/>
      <c r="G68" s="182" t="s">
        <v>4424</v>
      </c>
      <c r="H68" s="210">
        <v>0</v>
      </c>
      <c r="I68" s="2"/>
    </row>
    <row r="69" spans="2:16" s="1" customFormat="1" ht="15" hidden="1" customHeight="1" outlineLevel="1">
      <c r="G69" s="1068" t="s">
        <v>5935</v>
      </c>
      <c r="H69" s="210">
        <v>0</v>
      </c>
      <c r="I69" s="2"/>
    </row>
    <row r="70" spans="2:16" s="1" customFormat="1" ht="15" hidden="1" customHeight="1" outlineLevel="1">
      <c r="G70" s="654" t="s">
        <v>5126</v>
      </c>
      <c r="H70" s="655">
        <v>0</v>
      </c>
    </row>
    <row r="71" spans="2:16" s="1" customFormat="1" ht="30" hidden="1" customHeight="1" outlineLevel="1">
      <c r="H71" s="2">
        <f>SUM(H60:H70)</f>
        <v>3736.9800000000005</v>
      </c>
      <c r="I71" s="2"/>
      <c r="J71" s="13"/>
    </row>
    <row r="72" spans="2:16" collapsed="1"/>
    <row r="73" spans="2:16" s="1" customFormat="1" ht="15">
      <c r="B73" s="2475" t="s">
        <v>7497</v>
      </c>
      <c r="C73" s="2475"/>
      <c r="D73" s="2475"/>
      <c r="E73" s="2475"/>
      <c r="F73" s="2475"/>
      <c r="G73" s="2475"/>
      <c r="H73" s="2475"/>
      <c r="I73" s="2475"/>
      <c r="J73" s="2475"/>
      <c r="K73" s="2475"/>
      <c r="L73" s="2475"/>
      <c r="M73" s="2475"/>
    </row>
    <row r="74" spans="2:16" s="1" customFormat="1" ht="15" hidden="1" customHeight="1" outlineLevel="1">
      <c r="B74" s="268" t="s">
        <v>115</v>
      </c>
      <c r="C74" s="997" t="s">
        <v>2650</v>
      </c>
      <c r="D74" s="268" t="s">
        <v>2651</v>
      </c>
      <c r="F74" s="2474" t="s">
        <v>1007</v>
      </c>
      <c r="G74" s="2476"/>
      <c r="H74" s="2474"/>
      <c r="J74" s="2474" t="s">
        <v>1026</v>
      </c>
      <c r="K74" s="2474"/>
      <c r="L74" s="2474"/>
      <c r="M74" s="105"/>
    </row>
    <row r="75" spans="2:16" s="1" customFormat="1" ht="15" hidden="1" customHeight="1" outlineLevel="1">
      <c r="B75" s="705"/>
      <c r="C75" s="682"/>
      <c r="D75" s="1071"/>
      <c r="F75" s="735" t="s">
        <v>115</v>
      </c>
      <c r="G75" s="955" t="s">
        <v>116</v>
      </c>
      <c r="H75" s="739" t="s">
        <v>4</v>
      </c>
      <c r="J75" s="627" t="s">
        <v>115</v>
      </c>
      <c r="K75" s="104" t="s">
        <v>116</v>
      </c>
      <c r="L75" s="899" t="s">
        <v>4</v>
      </c>
      <c r="M75" s="105"/>
      <c r="N75" s="842"/>
      <c r="O75" s="1284"/>
      <c r="P75" s="1284"/>
    </row>
    <row r="76" spans="2:16" s="1" customFormat="1" ht="15" hidden="1" customHeight="1" outlineLevel="1">
      <c r="B76" s="681"/>
      <c r="C76" s="682"/>
      <c r="D76" s="645"/>
      <c r="F76" s="681">
        <v>42627</v>
      </c>
      <c r="G76" s="675" t="s">
        <v>7288</v>
      </c>
      <c r="H76" s="645">
        <v>617.24</v>
      </c>
      <c r="J76" s="681">
        <v>42627</v>
      </c>
      <c r="K76" s="675" t="s">
        <v>7331</v>
      </c>
      <c r="L76" s="645">
        <v>15.06</v>
      </c>
      <c r="M76" s="365"/>
      <c r="N76" s="86"/>
    </row>
    <row r="77" spans="2:16" s="1" customFormat="1" ht="15" hidden="1" customHeight="1" outlineLevel="1">
      <c r="B77" s="50"/>
      <c r="C77" s="50"/>
      <c r="D77" s="50"/>
      <c r="F77" s="894">
        <v>42629</v>
      </c>
      <c r="G77" s="760" t="s">
        <v>7517</v>
      </c>
      <c r="H77" s="635">
        <v>27999</v>
      </c>
      <c r="J77" s="681">
        <v>42635</v>
      </c>
      <c r="K77" s="675" t="s">
        <v>7331</v>
      </c>
      <c r="L77" s="645">
        <v>15.06</v>
      </c>
      <c r="M77" s="365"/>
      <c r="N77" s="86"/>
    </row>
    <row r="78" spans="2:16" s="1" customFormat="1" ht="15" hidden="1" customHeight="1" outlineLevel="1">
      <c r="B78" s="50"/>
      <c r="C78" s="50"/>
      <c r="D78" s="50"/>
      <c r="F78" s="685">
        <v>42629</v>
      </c>
      <c r="G78" s="686" t="s">
        <v>7523</v>
      </c>
      <c r="H78" s="645">
        <v>1263.8599999999999</v>
      </c>
      <c r="J78" s="681">
        <v>42644</v>
      </c>
      <c r="K78" s="675" t="s">
        <v>7331</v>
      </c>
      <c r="L78" s="645">
        <v>15.06</v>
      </c>
      <c r="M78" s="365"/>
      <c r="N78" s="86"/>
    </row>
    <row r="79" spans="2:16" s="1" customFormat="1" ht="15" hidden="1" customHeight="1" outlineLevel="1">
      <c r="B79" s="50"/>
      <c r="C79" s="50"/>
      <c r="D79" s="50"/>
      <c r="F79" s="757">
        <v>42633</v>
      </c>
      <c r="G79" s="758" t="s">
        <v>7530</v>
      </c>
      <c r="H79" s="645">
        <v>1415</v>
      </c>
      <c r="J79" s="681">
        <v>42654</v>
      </c>
      <c r="K79" s="675" t="s">
        <v>7331</v>
      </c>
      <c r="L79" s="645">
        <v>15.06</v>
      </c>
      <c r="M79" s="365"/>
      <c r="N79" s="86"/>
    </row>
    <row r="80" spans="2:16" s="1" customFormat="1" ht="15" hidden="1" outlineLevel="1">
      <c r="B80" s="50"/>
      <c r="C80" s="50"/>
      <c r="D80" s="50"/>
      <c r="F80" s="681">
        <v>42633</v>
      </c>
      <c r="G80" s="675" t="s">
        <v>7288</v>
      </c>
      <c r="H80" s="645">
        <v>211.5</v>
      </c>
      <c r="I80" s="2"/>
      <c r="J80" s="681">
        <v>42676</v>
      </c>
      <c r="K80" s="675" t="s">
        <v>2501</v>
      </c>
      <c r="L80" s="645">
        <v>44252.34</v>
      </c>
      <c r="M80" s="365"/>
      <c r="N80" s="86"/>
    </row>
    <row r="81" spans="2:15" s="1" customFormat="1" ht="15" hidden="1" outlineLevel="1">
      <c r="B81" s="50"/>
      <c r="C81" s="50"/>
      <c r="D81" s="50"/>
      <c r="F81" s="685">
        <v>42633</v>
      </c>
      <c r="G81" s="686" t="s">
        <v>7254</v>
      </c>
      <c r="H81" s="742">
        <v>230</v>
      </c>
      <c r="I81" s="2"/>
      <c r="J81" s="327"/>
      <c r="K81" s="378"/>
      <c r="L81" s="378"/>
      <c r="M81" s="316"/>
    </row>
    <row r="82" spans="2:15" s="1" customFormat="1" ht="15" hidden="1" outlineLevel="1">
      <c r="B82" s="50"/>
      <c r="C82" s="50"/>
      <c r="D82" s="50"/>
      <c r="F82" s="681">
        <v>42635</v>
      </c>
      <c r="G82" s="675" t="s">
        <v>7288</v>
      </c>
      <c r="H82" s="645">
        <v>617.24</v>
      </c>
      <c r="I82" s="2"/>
      <c r="J82" s="285"/>
      <c r="K82" s="378"/>
      <c r="L82" s="378"/>
      <c r="M82" s="365"/>
    </row>
    <row r="83" spans="2:15" s="1" customFormat="1" ht="15" hidden="1" outlineLevel="1">
      <c r="B83" s="50"/>
      <c r="C83" s="50"/>
      <c r="D83" s="50"/>
      <c r="E83" s="205"/>
      <c r="F83" s="369">
        <v>42636</v>
      </c>
      <c r="G83" s="358" t="s">
        <v>7542</v>
      </c>
      <c r="H83" s="690">
        <v>546</v>
      </c>
      <c r="I83" s="632"/>
      <c r="J83" s="285"/>
      <c r="K83" s="378"/>
      <c r="L83" s="378"/>
      <c r="M83" s="365"/>
    </row>
    <row r="84" spans="2:15" s="1" customFormat="1" ht="15" hidden="1" outlineLevel="1">
      <c r="B84" s="50"/>
      <c r="C84" s="50"/>
      <c r="D84" s="50"/>
      <c r="F84" s="685">
        <v>42639</v>
      </c>
      <c r="G84" s="686" t="s">
        <v>7546</v>
      </c>
      <c r="H84" s="742">
        <v>250</v>
      </c>
      <c r="I84" s="2"/>
      <c r="J84" s="285"/>
      <c r="K84" s="378"/>
      <c r="L84" s="378"/>
      <c r="M84" s="365"/>
    </row>
    <row r="85" spans="2:15" s="1" customFormat="1" ht="15" hidden="1" outlineLevel="1">
      <c r="B85" s="50"/>
      <c r="C85" s="50"/>
      <c r="D85" s="50"/>
      <c r="E85" s="205"/>
      <c r="F85" s="685">
        <v>42640</v>
      </c>
      <c r="G85" s="686" t="s">
        <v>7562</v>
      </c>
      <c r="H85" s="742">
        <v>488.87</v>
      </c>
      <c r="I85" s="2"/>
      <c r="J85" s="285"/>
      <c r="K85" s="378"/>
      <c r="L85" s="378"/>
      <c r="M85" s="365"/>
    </row>
    <row r="86" spans="2:15" s="1" customFormat="1" ht="15" hidden="1" outlineLevel="1">
      <c r="B86" s="50"/>
      <c r="C86" s="50"/>
      <c r="D86" s="50"/>
      <c r="F86" s="685">
        <v>42640</v>
      </c>
      <c r="G86" s="686" t="s">
        <v>7562</v>
      </c>
      <c r="H86" s="742">
        <v>494.39</v>
      </c>
      <c r="I86" s="2"/>
      <c r="J86" s="285"/>
      <c r="K86" s="378"/>
      <c r="L86" s="378"/>
      <c r="M86" s="365"/>
    </row>
    <row r="87" spans="2:15" s="1" customFormat="1" ht="15" hidden="1" outlineLevel="1">
      <c r="B87" s="50"/>
      <c r="C87" s="50"/>
      <c r="D87" s="50"/>
      <c r="F87" s="681">
        <v>42644</v>
      </c>
      <c r="G87" s="675" t="s">
        <v>7288</v>
      </c>
      <c r="H87" s="645">
        <v>617.24</v>
      </c>
      <c r="I87" s="2"/>
      <c r="J87" s="285"/>
      <c r="K87" s="378"/>
      <c r="L87" s="378"/>
      <c r="M87" s="316"/>
    </row>
    <row r="88" spans="2:15" s="1" customFormat="1" ht="15" hidden="1" outlineLevel="1">
      <c r="B88" s="50"/>
      <c r="C88" s="50"/>
      <c r="D88" s="50"/>
      <c r="E88" s="1166"/>
      <c r="F88" s="894">
        <v>42644</v>
      </c>
      <c r="G88" s="760" t="s">
        <v>2399</v>
      </c>
      <c r="H88" s="635">
        <v>2095</v>
      </c>
      <c r="I88" s="2"/>
      <c r="J88" s="285"/>
      <c r="K88" s="675"/>
      <c r="L88" s="645"/>
      <c r="M88" s="316"/>
    </row>
    <row r="89" spans="2:15" s="1" customFormat="1" ht="15" hidden="1" outlineLevel="1">
      <c r="B89" s="50"/>
      <c r="C89" s="50"/>
      <c r="D89" s="50"/>
      <c r="E89" s="205"/>
      <c r="F89" s="894">
        <v>42645</v>
      </c>
      <c r="G89" s="760" t="s">
        <v>7588</v>
      </c>
      <c r="H89" s="635">
        <v>6550</v>
      </c>
      <c r="I89" s="2"/>
      <c r="J89" s="285"/>
      <c r="K89" s="675"/>
      <c r="L89" s="645"/>
      <c r="M89" s="316"/>
    </row>
    <row r="90" spans="2:15" s="1" customFormat="1" ht="15.75" hidden="1" customHeight="1" outlineLevel="1">
      <c r="B90" s="50"/>
      <c r="C90" s="50"/>
      <c r="D90" s="50"/>
      <c r="E90" s="225"/>
      <c r="F90" s="685">
        <v>42648</v>
      </c>
      <c r="G90" s="686" t="s">
        <v>7596</v>
      </c>
      <c r="H90" s="742">
        <v>300</v>
      </c>
      <c r="I90" s="2"/>
      <c r="J90" s="642"/>
      <c r="K90" s="675"/>
      <c r="L90" s="645"/>
      <c r="M90" s="316"/>
    </row>
    <row r="91" spans="2:15" s="1" customFormat="1" ht="15.75" hidden="1" customHeight="1" outlineLevel="1">
      <c r="B91" s="50"/>
      <c r="C91" s="50"/>
      <c r="D91" s="50"/>
      <c r="E91" s="225"/>
      <c r="F91" s="681">
        <v>42654</v>
      </c>
      <c r="G91" s="675" t="s">
        <v>7288</v>
      </c>
      <c r="H91" s="645">
        <v>617.24</v>
      </c>
      <c r="I91" s="2"/>
      <c r="J91" s="642"/>
      <c r="K91" s="675"/>
      <c r="L91" s="645"/>
      <c r="M91" s="316"/>
    </row>
    <row r="92" spans="2:15" s="1" customFormat="1" ht="15" hidden="1" customHeight="1" outlineLevel="1">
      <c r="B92" s="50"/>
      <c r="C92" s="50"/>
      <c r="D92" s="50"/>
      <c r="F92" s="646"/>
      <c r="G92" s="684"/>
      <c r="H92" s="657"/>
      <c r="I92" s="2"/>
      <c r="J92" s="319"/>
      <c r="K92" s="319"/>
      <c r="L92" s="319"/>
      <c r="M92" s="50"/>
    </row>
    <row r="93" spans="2:15" s="1" customFormat="1" ht="15" hidden="1" customHeight="1" outlineLevel="1">
      <c r="B93" s="83"/>
      <c r="C93" s="83" t="s">
        <v>195</v>
      </c>
      <c r="D93" s="84">
        <f>SUM(D75:D91)</f>
        <v>0</v>
      </c>
      <c r="F93" s="311"/>
      <c r="G93" s="538" t="s">
        <v>195</v>
      </c>
      <c r="H93" s="57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7498</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27">
        <v>167</v>
      </c>
      <c r="C97" s="227">
        <v>1128</v>
      </c>
      <c r="D97" s="227">
        <f>D93</f>
        <v>0</v>
      </c>
      <c r="E97" s="227">
        <f>B97+C97-D97</f>
        <v>1295</v>
      </c>
      <c r="H97" s="13"/>
      <c r="I97" s="13"/>
      <c r="L97" s="13"/>
    </row>
    <row r="98" spans="2:13" s="1" customFormat="1" ht="15" hidden="1" customHeight="1" outlineLevel="1">
      <c r="G98" s="630" t="s">
        <v>4080</v>
      </c>
      <c r="H98" s="631">
        <f>H78+H81+H84+H90</f>
        <v>2043.86</v>
      </c>
      <c r="L98" s="2"/>
      <c r="M98" s="2"/>
    </row>
    <row r="99" spans="2:13" s="1" customFormat="1" ht="15" hidden="1" outlineLevel="1">
      <c r="G99" s="300" t="s">
        <v>4081</v>
      </c>
      <c r="H99" s="632">
        <f>H77+H88+H89</f>
        <v>36644</v>
      </c>
    </row>
    <row r="100" spans="2:13" s="1" customFormat="1" ht="15" hidden="1" outlineLevel="1">
      <c r="G100" s="696" t="s">
        <v>3905</v>
      </c>
      <c r="H100" s="701">
        <v>0</v>
      </c>
      <c r="L100" s="2"/>
    </row>
    <row r="101" spans="2:13" s="1" customFormat="1" ht="15" hidden="1" outlineLevel="1">
      <c r="G101" s="1205" t="s">
        <v>18</v>
      </c>
      <c r="H101" s="983">
        <v>0</v>
      </c>
      <c r="L101" s="2"/>
    </row>
    <row r="102" spans="2:13" s="1" customFormat="1" ht="15" hidden="1" customHeight="1" outlineLevel="1">
      <c r="B102" s="200"/>
      <c r="C102" s="583"/>
      <c r="G102" s="978" t="s">
        <v>5497</v>
      </c>
      <c r="H102" s="979">
        <v>0</v>
      </c>
    </row>
    <row r="103" spans="2:13" s="1" customFormat="1" ht="15" hidden="1" customHeight="1" outlineLevel="1">
      <c r="G103" s="640" t="s">
        <v>132</v>
      </c>
      <c r="H103" s="641">
        <f>H76+H80+H82+H87+H91</f>
        <v>2680.46</v>
      </c>
    </row>
    <row r="104" spans="2:13" s="1" customFormat="1" ht="15" hidden="1" customHeight="1" outlineLevel="1">
      <c r="G104" s="204" t="s">
        <v>4287</v>
      </c>
      <c r="H104" s="225">
        <v>0</v>
      </c>
    </row>
    <row r="105" spans="2:13" s="1" customFormat="1" ht="15" hidden="1" customHeight="1" outlineLevel="1">
      <c r="G105" s="659" t="s">
        <v>48</v>
      </c>
      <c r="H105" s="660">
        <v>0</v>
      </c>
      <c r="I105" s="2"/>
    </row>
    <row r="106" spans="2:13" s="1" customFormat="1" ht="15" hidden="1" customHeight="1" outlineLevel="1">
      <c r="C106" s="583"/>
      <c r="G106" s="182" t="s">
        <v>4424</v>
      </c>
      <c r="H106" s="210">
        <f>H83</f>
        <v>546</v>
      </c>
      <c r="I106" s="2"/>
    </row>
    <row r="107" spans="2:13" s="1" customFormat="1" ht="15" hidden="1" customHeight="1" outlineLevel="1">
      <c r="G107" s="1068" t="s">
        <v>5935</v>
      </c>
      <c r="H107" s="210">
        <v>0</v>
      </c>
      <c r="I107" s="2"/>
    </row>
    <row r="108" spans="2:13" s="1" customFormat="1" ht="15" hidden="1" customHeight="1" outlineLevel="1">
      <c r="G108" s="654" t="s">
        <v>5126</v>
      </c>
      <c r="H108" s="655">
        <f>H79</f>
        <v>1415</v>
      </c>
    </row>
    <row r="109" spans="2:13" s="1" customFormat="1" ht="30" hidden="1" customHeight="1" outlineLevel="1">
      <c r="H109" s="2">
        <f>SUM(H98:H108)</f>
        <v>43329.32</v>
      </c>
      <c r="I109" s="2"/>
      <c r="J109" s="13"/>
    </row>
    <row r="110" spans="2:13" collapsed="1"/>
    <row r="111" spans="2:13" s="1" customFormat="1" ht="15">
      <c r="B111" s="2475" t="s">
        <v>7624</v>
      </c>
      <c r="C111" s="2475"/>
      <c r="D111" s="2475"/>
      <c r="E111" s="2475"/>
      <c r="F111" s="2475"/>
      <c r="G111" s="2475"/>
      <c r="H111" s="2475"/>
      <c r="I111" s="2475"/>
      <c r="J111" s="2475"/>
      <c r="K111" s="2475"/>
      <c r="L111" s="2475"/>
      <c r="M111" s="2475"/>
    </row>
    <row r="112" spans="2:13" s="1" customFormat="1" ht="15" hidden="1" customHeight="1" outlineLevel="1">
      <c r="B112" s="268" t="s">
        <v>115</v>
      </c>
      <c r="C112" s="997" t="s">
        <v>2650</v>
      </c>
      <c r="D112" s="268" t="s">
        <v>2651</v>
      </c>
      <c r="F112" s="2474" t="s">
        <v>1007</v>
      </c>
      <c r="G112" s="2476"/>
      <c r="H112" s="2474"/>
      <c r="J112" s="2474" t="s">
        <v>1026</v>
      </c>
      <c r="K112" s="2474"/>
      <c r="L112" s="2474"/>
      <c r="M112" s="105"/>
    </row>
    <row r="113" spans="2:16" s="1" customFormat="1" ht="15" hidden="1" customHeight="1" outlineLevel="1">
      <c r="B113" s="705"/>
      <c r="C113" s="682"/>
      <c r="D113" s="1071"/>
      <c r="F113" s="735" t="s">
        <v>115</v>
      </c>
      <c r="G113" s="955" t="s">
        <v>116</v>
      </c>
      <c r="H113" s="739" t="s">
        <v>4</v>
      </c>
      <c r="J113" s="627" t="s">
        <v>115</v>
      </c>
      <c r="K113" s="104" t="s">
        <v>116</v>
      </c>
      <c r="L113" s="899" t="s">
        <v>4</v>
      </c>
      <c r="M113" s="105"/>
      <c r="N113" s="842"/>
      <c r="O113" s="1298"/>
      <c r="P113" s="1298"/>
    </row>
    <row r="114" spans="2:16" s="1" customFormat="1" ht="15" hidden="1" customHeight="1" outlineLevel="1">
      <c r="B114" s="681"/>
      <c r="C114" s="682"/>
      <c r="D114" s="645"/>
      <c r="F114" s="757">
        <v>42658</v>
      </c>
      <c r="G114" s="698" t="s">
        <v>7625</v>
      </c>
      <c r="H114" s="699">
        <v>11000</v>
      </c>
      <c r="J114" s="681">
        <v>42658</v>
      </c>
      <c r="K114" s="675" t="s">
        <v>7626</v>
      </c>
      <c r="L114" s="645">
        <v>63.19</v>
      </c>
      <c r="M114" s="365"/>
      <c r="N114" s="86"/>
    </row>
    <row r="115" spans="2:16" s="1" customFormat="1" ht="15" hidden="1" customHeight="1" outlineLevel="1">
      <c r="B115" s="50"/>
      <c r="C115" s="50"/>
      <c r="D115" s="50"/>
      <c r="F115" s="681">
        <v>42661</v>
      </c>
      <c r="G115" s="675" t="s">
        <v>7288</v>
      </c>
      <c r="H115" s="645">
        <v>617.24</v>
      </c>
      <c r="J115" s="681">
        <v>42661</v>
      </c>
      <c r="K115" s="675" t="s">
        <v>7331</v>
      </c>
      <c r="L115" s="645">
        <v>15.06</v>
      </c>
      <c r="M115" s="365"/>
      <c r="N115" s="86"/>
    </row>
    <row r="116" spans="2:16" s="1" customFormat="1" ht="15" hidden="1" customHeight="1" outlineLevel="1">
      <c r="B116" s="50"/>
      <c r="C116" s="50"/>
      <c r="D116" s="50"/>
      <c r="F116" s="505">
        <v>42661</v>
      </c>
      <c r="G116" s="686" t="s">
        <v>7630</v>
      </c>
      <c r="H116" s="541">
        <v>1263.8599999999999</v>
      </c>
      <c r="J116" s="681">
        <v>42669</v>
      </c>
      <c r="K116" s="675" t="s">
        <v>7331</v>
      </c>
      <c r="L116" s="645">
        <v>15.06</v>
      </c>
      <c r="M116" s="365"/>
      <c r="N116" s="86"/>
    </row>
    <row r="117" spans="2:16" s="1" customFormat="1" ht="15" hidden="1" customHeight="1" outlineLevel="1">
      <c r="B117" s="50"/>
      <c r="C117" s="50"/>
      <c r="D117" s="50"/>
      <c r="F117" s="505">
        <v>42662</v>
      </c>
      <c r="G117" s="686" t="s">
        <v>7254</v>
      </c>
      <c r="H117" s="541">
        <v>230</v>
      </c>
      <c r="J117" s="681">
        <v>42681</v>
      </c>
      <c r="K117" s="675" t="s">
        <v>7331</v>
      </c>
      <c r="L117" s="645">
        <v>15.06</v>
      </c>
      <c r="M117" s="365"/>
      <c r="N117" s="86"/>
    </row>
    <row r="118" spans="2:16" s="1" customFormat="1" ht="15" hidden="1" outlineLevel="1">
      <c r="B118" s="50"/>
      <c r="C118" s="50"/>
      <c r="D118" s="50"/>
      <c r="F118" s="505">
        <v>42663</v>
      </c>
      <c r="G118" s="686" t="s">
        <v>7631</v>
      </c>
      <c r="H118" s="742">
        <v>500.6</v>
      </c>
      <c r="I118" s="2"/>
      <c r="J118" s="725">
        <v>42706</v>
      </c>
      <c r="K118" s="1308" t="s">
        <v>7408</v>
      </c>
      <c r="L118" s="614">
        <v>15604.88</v>
      </c>
      <c r="M118" s="365"/>
      <c r="N118" s="86"/>
    </row>
    <row r="119" spans="2:16" s="1" customFormat="1" ht="15" hidden="1" outlineLevel="1">
      <c r="B119" s="50"/>
      <c r="C119" s="50"/>
      <c r="D119" s="50"/>
      <c r="F119" s="505">
        <v>42665</v>
      </c>
      <c r="G119" s="686" t="s">
        <v>7636</v>
      </c>
      <c r="H119" s="742">
        <v>170</v>
      </c>
      <c r="I119" s="2"/>
      <c r="J119" s="327"/>
      <c r="K119" s="378"/>
      <c r="L119" s="378"/>
      <c r="M119" s="316"/>
    </row>
    <row r="120" spans="2:16" s="1" customFormat="1" ht="15" hidden="1" outlineLevel="1">
      <c r="B120" s="50"/>
      <c r="C120" s="50"/>
      <c r="D120" s="50"/>
      <c r="F120" s="505">
        <v>42665</v>
      </c>
      <c r="G120" s="686" t="s">
        <v>7637</v>
      </c>
      <c r="H120" s="742">
        <v>127</v>
      </c>
      <c r="I120" s="2"/>
      <c r="J120" s="285"/>
      <c r="K120" s="378"/>
      <c r="L120" s="378"/>
      <c r="M120" s="365"/>
    </row>
    <row r="121" spans="2:16" s="1" customFormat="1" ht="15" hidden="1" outlineLevel="1">
      <c r="B121" s="50"/>
      <c r="C121" s="50"/>
      <c r="D121" s="50"/>
      <c r="E121" s="205"/>
      <c r="F121" s="681">
        <v>42669</v>
      </c>
      <c r="G121" s="675" t="s">
        <v>7288</v>
      </c>
      <c r="H121" s="645">
        <v>617.24</v>
      </c>
      <c r="I121" s="632"/>
      <c r="J121" s="285"/>
      <c r="K121" s="378"/>
      <c r="L121" s="378"/>
      <c r="M121" s="365"/>
    </row>
    <row r="122" spans="2:16" s="1" customFormat="1" ht="15" hidden="1" outlineLevel="1">
      <c r="B122" s="50"/>
      <c r="C122" s="50"/>
      <c r="D122" s="50"/>
      <c r="F122" s="705">
        <v>42669</v>
      </c>
      <c r="G122" s="662" t="s">
        <v>7661</v>
      </c>
      <c r="H122" s="762">
        <v>210</v>
      </c>
      <c r="I122" s="2"/>
      <c r="J122" s="285"/>
      <c r="K122" s="378"/>
      <c r="L122" s="378"/>
      <c r="M122" s="365"/>
    </row>
    <row r="123" spans="2:16" s="1" customFormat="1" ht="15" hidden="1" outlineLevel="1">
      <c r="B123" s="50"/>
      <c r="C123" s="50"/>
      <c r="D123" s="50"/>
      <c r="E123" s="205"/>
      <c r="F123" s="505">
        <v>42676</v>
      </c>
      <c r="G123" s="686" t="s">
        <v>7596</v>
      </c>
      <c r="H123" s="742">
        <v>130.07</v>
      </c>
      <c r="I123" s="2"/>
      <c r="J123" s="285"/>
      <c r="K123" s="378"/>
      <c r="L123" s="378"/>
      <c r="M123" s="365"/>
    </row>
    <row r="124" spans="2:16" s="1" customFormat="1" ht="15" hidden="1" outlineLevel="1">
      <c r="B124" s="50"/>
      <c r="C124" s="50"/>
      <c r="D124" s="50"/>
      <c r="F124" s="505">
        <v>42676</v>
      </c>
      <c r="G124" s="686" t="s">
        <v>7254</v>
      </c>
      <c r="H124" s="541">
        <v>230</v>
      </c>
      <c r="I124" s="2"/>
      <c r="J124" s="285"/>
      <c r="K124" s="378"/>
      <c r="L124" s="378"/>
      <c r="M124" s="365"/>
    </row>
    <row r="125" spans="2:16" s="1" customFormat="1" ht="15" hidden="1" outlineLevel="1">
      <c r="B125" s="50"/>
      <c r="C125" s="50"/>
      <c r="D125" s="50"/>
      <c r="F125" s="681">
        <v>42681</v>
      </c>
      <c r="G125" s="682" t="s">
        <v>7288</v>
      </c>
      <c r="H125" s="645">
        <v>617.24</v>
      </c>
      <c r="I125" s="2"/>
      <c r="J125" s="285"/>
      <c r="K125" s="378"/>
      <c r="L125" s="378"/>
      <c r="M125" s="316"/>
    </row>
    <row r="126" spans="2:16" s="1" customFormat="1" ht="15" hidden="1" customHeight="1" outlineLevel="1">
      <c r="B126" s="50"/>
      <c r="C126" s="50"/>
      <c r="D126" s="50"/>
      <c r="F126" s="646"/>
      <c r="G126" s="684"/>
      <c r="H126" s="657"/>
      <c r="I126" s="2"/>
      <c r="J126" s="319"/>
      <c r="K126" s="319"/>
      <c r="L126" s="319"/>
      <c r="M126" s="50"/>
    </row>
    <row r="127" spans="2:16" s="1" customFormat="1" ht="15" hidden="1" customHeight="1" outlineLevel="1">
      <c r="B127" s="83"/>
      <c r="C127" s="83" t="s">
        <v>195</v>
      </c>
      <c r="D127" s="84">
        <f>SUM(D113:D125)</f>
        <v>0</v>
      </c>
      <c r="F127" s="311"/>
      <c r="G127" s="538" t="s">
        <v>195</v>
      </c>
      <c r="H127" s="57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7734</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27">
        <v>1295</v>
      </c>
      <c r="C131" s="227">
        <v>364</v>
      </c>
      <c r="D131" s="227">
        <f>D127</f>
        <v>0</v>
      </c>
      <c r="E131" s="227">
        <f>B131+C131-D131</f>
        <v>1659</v>
      </c>
      <c r="H131" s="13"/>
      <c r="I131" s="13"/>
      <c r="L131" s="13"/>
    </row>
    <row r="132" spans="2:15" s="1" customFormat="1" ht="15" hidden="1" customHeight="1" outlineLevel="1">
      <c r="G132" s="630" t="s">
        <v>4080</v>
      </c>
      <c r="H132" s="631">
        <f>H116+H117+H118+H119+H120+H123+H124</f>
        <v>2651.53</v>
      </c>
      <c r="L132" s="2"/>
      <c r="M132" s="2"/>
    </row>
    <row r="133" spans="2:15" s="1" customFormat="1" ht="15" hidden="1" outlineLevel="1">
      <c r="G133" s="300" t="s">
        <v>4081</v>
      </c>
      <c r="H133" s="632">
        <v>0</v>
      </c>
    </row>
    <row r="134" spans="2:15" s="1" customFormat="1" ht="15" hidden="1" outlineLevel="1">
      <c r="G134" s="696" t="s">
        <v>3905</v>
      </c>
      <c r="H134" s="701">
        <v>0</v>
      </c>
      <c r="L134" s="2"/>
    </row>
    <row r="135" spans="2:15" s="1" customFormat="1" ht="15" hidden="1" outlineLevel="1">
      <c r="G135" s="1205" t="s">
        <v>18</v>
      </c>
      <c r="H135" s="983">
        <v>0</v>
      </c>
      <c r="L135" s="2"/>
    </row>
    <row r="136" spans="2:15" s="1" customFormat="1" ht="15" hidden="1" customHeight="1" outlineLevel="1">
      <c r="B136" s="200"/>
      <c r="C136" s="583"/>
      <c r="G136" s="978" t="s">
        <v>5497</v>
      </c>
      <c r="H136" s="979">
        <v>0</v>
      </c>
    </row>
    <row r="137" spans="2:15" s="1" customFormat="1" ht="15" hidden="1" customHeight="1" outlineLevel="1">
      <c r="G137" s="640" t="s">
        <v>132</v>
      </c>
      <c r="H137" s="641">
        <f>H115+H121+H125</f>
        <v>1851.72</v>
      </c>
    </row>
    <row r="138" spans="2:15" s="1" customFormat="1" ht="15" hidden="1" customHeight="1" outlineLevel="1">
      <c r="G138" s="204" t="s">
        <v>4287</v>
      </c>
      <c r="H138" s="225">
        <v>0</v>
      </c>
    </row>
    <row r="139" spans="2:15" s="1" customFormat="1" ht="15" hidden="1" customHeight="1" outlineLevel="1">
      <c r="G139" s="659" t="s">
        <v>48</v>
      </c>
      <c r="H139" s="660">
        <f>H122</f>
        <v>210</v>
      </c>
      <c r="I139" s="2"/>
    </row>
    <row r="140" spans="2:15" s="1" customFormat="1" ht="15" hidden="1" customHeight="1" outlineLevel="1">
      <c r="C140" s="583"/>
      <c r="G140" s="182" t="s">
        <v>4424</v>
      </c>
      <c r="H140" s="210">
        <v>0</v>
      </c>
      <c r="I140" s="2"/>
    </row>
    <row r="141" spans="2:15" s="1" customFormat="1" ht="15" hidden="1" customHeight="1" outlineLevel="1">
      <c r="G141" s="1068" t="s">
        <v>5935</v>
      </c>
      <c r="H141" s="210">
        <v>0</v>
      </c>
      <c r="I141" s="2"/>
    </row>
    <row r="142" spans="2:15" s="1" customFormat="1" ht="15" hidden="1" customHeight="1" outlineLevel="1">
      <c r="G142" s="654" t="s">
        <v>5126</v>
      </c>
      <c r="H142" s="655">
        <f>H114</f>
        <v>11000</v>
      </c>
    </row>
    <row r="143" spans="2:15" s="1" customFormat="1" ht="30" hidden="1" customHeight="1" outlineLevel="1">
      <c r="H143" s="2">
        <f>SUM(H132:H142)</f>
        <v>15713.25</v>
      </c>
      <c r="I143" s="2"/>
      <c r="J143" s="13"/>
    </row>
    <row r="144" spans="2:15" collapsed="1"/>
    <row r="145" spans="2:16" s="1" customFormat="1" ht="15">
      <c r="B145" s="2475" t="s">
        <v>7733</v>
      </c>
      <c r="C145" s="2475"/>
      <c r="D145" s="2475"/>
      <c r="E145" s="2475"/>
      <c r="F145" s="2475"/>
      <c r="G145" s="2475"/>
      <c r="H145" s="2475"/>
      <c r="I145" s="2475"/>
      <c r="J145" s="2475"/>
      <c r="K145" s="2475"/>
      <c r="L145" s="2475"/>
      <c r="M145" s="2475"/>
    </row>
    <row r="146" spans="2:16" s="1" customFormat="1" ht="15" hidden="1" customHeight="1" outlineLevel="1">
      <c r="B146" s="268" t="s">
        <v>115</v>
      </c>
      <c r="C146" s="997" t="s">
        <v>2650</v>
      </c>
      <c r="D146" s="268" t="s">
        <v>2651</v>
      </c>
      <c r="F146" s="2474" t="s">
        <v>1007</v>
      </c>
      <c r="G146" s="2476"/>
      <c r="H146" s="2474"/>
      <c r="J146" s="2474" t="s">
        <v>1026</v>
      </c>
      <c r="K146" s="2474"/>
      <c r="L146" s="2474"/>
      <c r="M146" s="105"/>
    </row>
    <row r="147" spans="2:16" s="1" customFormat="1" ht="15" hidden="1" customHeight="1" outlineLevel="1">
      <c r="B147" s="705"/>
      <c r="C147" s="682"/>
      <c r="D147" s="1071"/>
      <c r="F147" s="735" t="s">
        <v>115</v>
      </c>
      <c r="G147" s="955" t="s">
        <v>116</v>
      </c>
      <c r="H147" s="739" t="s">
        <v>4</v>
      </c>
      <c r="J147" s="627" t="s">
        <v>115</v>
      </c>
      <c r="K147" s="104" t="s">
        <v>116</v>
      </c>
      <c r="L147" s="899" t="s">
        <v>4</v>
      </c>
      <c r="M147" s="105"/>
      <c r="N147" s="842"/>
      <c r="O147" s="1311"/>
      <c r="P147" s="1311"/>
    </row>
    <row r="148" spans="2:16" s="1" customFormat="1" ht="15" hidden="1" customHeight="1" outlineLevel="1">
      <c r="B148" s="681"/>
      <c r="C148" s="682"/>
      <c r="D148" s="645"/>
      <c r="F148" s="685">
        <v>42692</v>
      </c>
      <c r="G148" s="363" t="s">
        <v>7746</v>
      </c>
      <c r="H148" s="541">
        <v>1263.8599999999999</v>
      </c>
      <c r="J148" s="681">
        <v>42689</v>
      </c>
      <c r="K148" s="675" t="s">
        <v>7626</v>
      </c>
      <c r="L148" s="645">
        <v>63.19</v>
      </c>
      <c r="M148" s="365"/>
      <c r="N148" s="86"/>
    </row>
    <row r="149" spans="2:16" s="1" customFormat="1" ht="15" hidden="1" customHeight="1" outlineLevel="1">
      <c r="B149" s="50"/>
      <c r="C149" s="50"/>
      <c r="D149" s="50"/>
      <c r="F149" s="681">
        <v>42693</v>
      </c>
      <c r="G149" s="682" t="s">
        <v>7288</v>
      </c>
      <c r="H149" s="645">
        <v>617.24</v>
      </c>
      <c r="J149" s="681">
        <v>42693</v>
      </c>
      <c r="K149" s="675" t="s">
        <v>7331</v>
      </c>
      <c r="L149" s="645">
        <v>15.06</v>
      </c>
      <c r="M149" s="365"/>
      <c r="N149" s="86"/>
    </row>
    <row r="150" spans="2:16" s="1" customFormat="1" ht="15" hidden="1" customHeight="1" outlineLevel="1">
      <c r="B150" s="50"/>
      <c r="C150" s="50"/>
      <c r="D150" s="50"/>
      <c r="F150" s="681">
        <v>42701</v>
      </c>
      <c r="G150" s="682" t="s">
        <v>7288</v>
      </c>
      <c r="H150" s="645">
        <v>617.24</v>
      </c>
      <c r="J150" s="681">
        <v>42701</v>
      </c>
      <c r="K150" s="675" t="s">
        <v>7331</v>
      </c>
      <c r="L150" s="645">
        <v>15.06</v>
      </c>
      <c r="M150" s="365"/>
      <c r="N150" s="86"/>
    </row>
    <row r="151" spans="2:16" s="1" customFormat="1" ht="15" hidden="1" customHeight="1" outlineLevel="1">
      <c r="B151" s="50"/>
      <c r="C151" s="50"/>
      <c r="D151" s="50"/>
      <c r="F151" s="505">
        <v>42710</v>
      </c>
      <c r="G151" s="686" t="s">
        <v>7596</v>
      </c>
      <c r="H151" s="541">
        <v>472.66</v>
      </c>
      <c r="J151" s="681">
        <v>42715</v>
      </c>
      <c r="K151" s="675" t="s">
        <v>7331</v>
      </c>
      <c r="L151" s="645">
        <v>15.06</v>
      </c>
      <c r="M151" s="365"/>
      <c r="N151" s="86"/>
    </row>
    <row r="152" spans="2:16" s="1" customFormat="1" ht="30" hidden="1" outlineLevel="1">
      <c r="B152" s="50"/>
      <c r="C152" s="50"/>
      <c r="D152" s="50"/>
      <c r="F152" s="505">
        <v>42710</v>
      </c>
      <c r="G152" s="686" t="s">
        <v>7631</v>
      </c>
      <c r="H152" s="541">
        <v>350.08</v>
      </c>
      <c r="I152" s="2"/>
      <c r="J152" s="327">
        <v>42738</v>
      </c>
      <c r="K152" s="624" t="s">
        <v>7899</v>
      </c>
      <c r="L152" s="378">
        <v>3829.96</v>
      </c>
      <c r="M152" s="365"/>
      <c r="N152" s="86"/>
    </row>
    <row r="153" spans="2:16" s="1" customFormat="1" ht="15" hidden="1" outlineLevel="1">
      <c r="B153" s="50"/>
      <c r="C153" s="50"/>
      <c r="D153" s="50"/>
      <c r="F153" s="681">
        <v>42715</v>
      </c>
      <c r="G153" s="682" t="s">
        <v>7288</v>
      </c>
      <c r="H153" s="645">
        <v>617.24</v>
      </c>
      <c r="I153" s="2"/>
      <c r="J153" s="327"/>
      <c r="K153" s="378"/>
      <c r="L153" s="378"/>
      <c r="M153" s="316"/>
    </row>
    <row r="154" spans="2:16" s="1" customFormat="1" ht="15" hidden="1" customHeight="1" outlineLevel="1">
      <c r="B154" s="50"/>
      <c r="C154" s="50"/>
      <c r="D154" s="50"/>
      <c r="F154" s="646"/>
      <c r="G154" s="684"/>
      <c r="H154" s="657"/>
      <c r="I154" s="2"/>
      <c r="J154" s="319"/>
      <c r="K154" s="319"/>
      <c r="L154" s="319"/>
      <c r="M154" s="50"/>
    </row>
    <row r="155" spans="2:16" s="1" customFormat="1" ht="15" hidden="1" customHeight="1" outlineLevel="1">
      <c r="B155" s="83"/>
      <c r="C155" s="83" t="s">
        <v>195</v>
      </c>
      <c r="D155" s="84">
        <f>SUM(D147:D153)</f>
        <v>0</v>
      </c>
      <c r="F155" s="311"/>
      <c r="G155" s="538" t="s">
        <v>195</v>
      </c>
      <c r="H155" s="57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7735</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27">
        <v>1659</v>
      </c>
      <c r="C159" s="227">
        <v>56</v>
      </c>
      <c r="D159" s="227">
        <f>D155</f>
        <v>0</v>
      </c>
      <c r="E159" s="227">
        <f>B159+C159-D159</f>
        <v>1715</v>
      </c>
      <c r="H159" s="13"/>
      <c r="I159" s="13"/>
      <c r="L159" s="13"/>
    </row>
    <row r="160" spans="2:16" s="1" customFormat="1" ht="15" hidden="1" customHeight="1" outlineLevel="1">
      <c r="G160" s="630" t="s">
        <v>4080</v>
      </c>
      <c r="H160" s="631">
        <f>H148+H151+H152</f>
        <v>2086.6</v>
      </c>
      <c r="L160" s="2"/>
      <c r="M160" s="2"/>
    </row>
    <row r="161" spans="2:16" s="1" customFormat="1" ht="15" hidden="1" outlineLevel="1">
      <c r="G161" s="300" t="s">
        <v>4081</v>
      </c>
      <c r="H161" s="632">
        <v>0</v>
      </c>
    </row>
    <row r="162" spans="2:16" s="1" customFormat="1" ht="15" hidden="1" outlineLevel="1">
      <c r="G162" s="696" t="s">
        <v>3905</v>
      </c>
      <c r="H162" s="701">
        <v>0</v>
      </c>
      <c r="L162" s="2"/>
    </row>
    <row r="163" spans="2:16" s="1" customFormat="1" ht="15" hidden="1" outlineLevel="1">
      <c r="G163" s="1205" t="s">
        <v>18</v>
      </c>
      <c r="H163" s="983">
        <v>0</v>
      </c>
      <c r="L163" s="2"/>
    </row>
    <row r="164" spans="2:16" s="1" customFormat="1" ht="15" hidden="1" customHeight="1" outlineLevel="1">
      <c r="B164" s="200"/>
      <c r="C164" s="583"/>
      <c r="G164" s="978" t="s">
        <v>5497</v>
      </c>
      <c r="H164" s="979">
        <v>0</v>
      </c>
    </row>
    <row r="165" spans="2:16" s="1" customFormat="1" ht="15" hidden="1" customHeight="1" outlineLevel="1">
      <c r="G165" s="640" t="s">
        <v>132</v>
      </c>
      <c r="H165" s="641">
        <f>H149+H150+H153</f>
        <v>1851.72</v>
      </c>
    </row>
    <row r="166" spans="2:16" s="1" customFormat="1" ht="15" hidden="1" customHeight="1" outlineLevel="1">
      <c r="G166" s="204" t="s">
        <v>4287</v>
      </c>
      <c r="H166" s="225">
        <v>0</v>
      </c>
    </row>
    <row r="167" spans="2:16" s="1" customFormat="1" ht="15" hidden="1" customHeight="1" outlineLevel="1">
      <c r="G167" s="659" t="s">
        <v>48</v>
      </c>
      <c r="H167" s="660">
        <v>0</v>
      </c>
      <c r="I167" s="2"/>
    </row>
    <row r="168" spans="2:16" s="1" customFormat="1" ht="15" hidden="1" customHeight="1" outlineLevel="1">
      <c r="C168" s="583"/>
      <c r="G168" s="182" t="s">
        <v>4424</v>
      </c>
      <c r="H168" s="210">
        <v>0</v>
      </c>
      <c r="I168" s="2"/>
    </row>
    <row r="169" spans="2:16" s="1" customFormat="1" ht="15" hidden="1" customHeight="1" outlineLevel="1">
      <c r="G169" s="1068" t="s">
        <v>5935</v>
      </c>
      <c r="H169" s="210">
        <v>0</v>
      </c>
      <c r="I169" s="2"/>
    </row>
    <row r="170" spans="2:16" s="1" customFormat="1" ht="15" hidden="1" customHeight="1" outlineLevel="1">
      <c r="G170" s="654" t="s">
        <v>5126</v>
      </c>
      <c r="H170" s="655">
        <v>0</v>
      </c>
    </row>
    <row r="171" spans="2:16" s="1" customFormat="1" ht="30" hidden="1" customHeight="1" outlineLevel="1">
      <c r="H171" s="2">
        <f>SUM(H160:H170)</f>
        <v>3938.3199999999997</v>
      </c>
      <c r="I171" s="2"/>
      <c r="J171" s="13"/>
    </row>
    <row r="172" spans="2:16" collapsed="1"/>
    <row r="173" spans="2:16" s="1" customFormat="1" ht="15">
      <c r="B173" s="2475" t="s">
        <v>7819</v>
      </c>
      <c r="C173" s="2475"/>
      <c r="D173" s="2475"/>
      <c r="E173" s="2475"/>
      <c r="F173" s="2475"/>
      <c r="G173" s="2475"/>
      <c r="H173" s="2475"/>
      <c r="I173" s="2475"/>
      <c r="J173" s="2475"/>
      <c r="K173" s="2475"/>
      <c r="L173" s="2475"/>
      <c r="M173" s="2475"/>
    </row>
    <row r="174" spans="2:16" s="1" customFormat="1" ht="15" hidden="1" customHeight="1" outlineLevel="1">
      <c r="B174" s="268" t="s">
        <v>115</v>
      </c>
      <c r="C174" s="997" t="s">
        <v>2650</v>
      </c>
      <c r="D174" s="268" t="s">
        <v>2651</v>
      </c>
      <c r="F174" s="2474" t="s">
        <v>1007</v>
      </c>
      <c r="G174" s="2476"/>
      <c r="H174" s="2474"/>
      <c r="J174" s="2474" t="s">
        <v>1026</v>
      </c>
      <c r="K174" s="2474"/>
      <c r="L174" s="2474"/>
      <c r="M174" s="105"/>
    </row>
    <row r="175" spans="2:16" s="1" customFormat="1" ht="15" hidden="1" customHeight="1" outlineLevel="1">
      <c r="B175" s="705"/>
      <c r="C175" s="682"/>
      <c r="D175" s="1071"/>
      <c r="F175" s="735" t="s">
        <v>115</v>
      </c>
      <c r="G175" s="955" t="s">
        <v>116</v>
      </c>
      <c r="H175" s="739" t="s">
        <v>4</v>
      </c>
      <c r="J175" s="627" t="s">
        <v>115</v>
      </c>
      <c r="K175" s="104" t="s">
        <v>116</v>
      </c>
      <c r="L175" s="899" t="s">
        <v>4</v>
      </c>
      <c r="M175" s="105"/>
      <c r="N175" s="842"/>
      <c r="O175" s="1329"/>
      <c r="P175" s="1329"/>
    </row>
    <row r="176" spans="2:16" s="1" customFormat="1" ht="15" hidden="1" customHeight="1" outlineLevel="1">
      <c r="B176" s="681"/>
      <c r="C176" s="682"/>
      <c r="D176" s="645"/>
      <c r="F176" s="685">
        <v>42723</v>
      </c>
      <c r="G176" s="363" t="s">
        <v>7851</v>
      </c>
      <c r="H176" s="541">
        <v>1263.8599999999999</v>
      </c>
      <c r="J176" s="681">
        <v>42719</v>
      </c>
      <c r="K176" s="675" t="s">
        <v>7626</v>
      </c>
      <c r="L176" s="645">
        <v>63.19</v>
      </c>
      <c r="M176" s="365"/>
      <c r="N176" s="86"/>
    </row>
    <row r="177" spans="2:15" s="1" customFormat="1" ht="15" hidden="1" customHeight="1" outlineLevel="1">
      <c r="B177" s="50"/>
      <c r="C177" s="50"/>
      <c r="D177" s="50"/>
      <c r="F177" s="681">
        <v>42724</v>
      </c>
      <c r="G177" s="682" t="s">
        <v>7852</v>
      </c>
      <c r="H177" s="645">
        <v>720.11</v>
      </c>
      <c r="J177" s="681">
        <v>42724</v>
      </c>
      <c r="K177" s="682" t="s">
        <v>7331</v>
      </c>
      <c r="L177" s="645">
        <v>17.57</v>
      </c>
      <c r="M177" s="365"/>
      <c r="N177" s="86"/>
    </row>
    <row r="178" spans="2:15" s="1" customFormat="1" ht="15" hidden="1" customHeight="1" outlineLevel="1">
      <c r="B178" s="50"/>
      <c r="C178" s="50"/>
      <c r="D178" s="50"/>
      <c r="F178" s="505">
        <v>42725</v>
      </c>
      <c r="G178" s="686" t="s">
        <v>7853</v>
      </c>
      <c r="H178" s="541">
        <v>230</v>
      </c>
      <c r="J178" s="681">
        <v>42724</v>
      </c>
      <c r="K178" s="682" t="s">
        <v>7852</v>
      </c>
      <c r="L178" s="645">
        <v>5.25</v>
      </c>
      <c r="M178" s="365"/>
      <c r="N178" s="86"/>
    </row>
    <row r="179" spans="2:15" s="1" customFormat="1" ht="15" hidden="1" customHeight="1" outlineLevel="1">
      <c r="B179" s="50"/>
      <c r="C179" s="50"/>
      <c r="D179" s="50"/>
      <c r="F179" s="681">
        <v>42732</v>
      </c>
      <c r="G179" s="682" t="s">
        <v>7852</v>
      </c>
      <c r="H179" s="645">
        <v>2057.5</v>
      </c>
      <c r="J179" s="681">
        <v>42732</v>
      </c>
      <c r="K179" s="682" t="s">
        <v>7331</v>
      </c>
      <c r="L179" s="645">
        <v>50.2</v>
      </c>
      <c r="M179" s="365"/>
      <c r="N179" s="86"/>
    </row>
    <row r="180" spans="2:15" s="1" customFormat="1" ht="15" hidden="1" outlineLevel="1">
      <c r="B180" s="50"/>
      <c r="C180" s="50"/>
      <c r="D180" s="50"/>
      <c r="F180" s="681">
        <v>42734</v>
      </c>
      <c r="G180" s="682" t="s">
        <v>7873</v>
      </c>
      <c r="H180" s="645">
        <v>2263.25</v>
      </c>
      <c r="I180" s="2"/>
      <c r="J180" s="681">
        <v>42732</v>
      </c>
      <c r="K180" s="682" t="s">
        <v>7852</v>
      </c>
      <c r="L180" s="645">
        <v>15</v>
      </c>
      <c r="M180" s="365"/>
      <c r="N180" s="86"/>
    </row>
    <row r="181" spans="2:15" s="1" customFormat="1" ht="15" hidden="1" outlineLevel="1">
      <c r="B181" s="50"/>
      <c r="C181" s="50"/>
      <c r="D181" s="50"/>
      <c r="F181" s="681">
        <v>42741</v>
      </c>
      <c r="G181" s="682" t="s">
        <v>7852</v>
      </c>
      <c r="H181" s="645">
        <v>514.37</v>
      </c>
      <c r="I181" s="2"/>
      <c r="J181" s="681">
        <v>42734</v>
      </c>
      <c r="K181" s="682" t="s">
        <v>7331</v>
      </c>
      <c r="L181" s="645">
        <v>55.22</v>
      </c>
      <c r="M181" s="316"/>
    </row>
    <row r="182" spans="2:15" s="1" customFormat="1" ht="15" hidden="1" outlineLevel="1">
      <c r="B182" s="50"/>
      <c r="C182" s="50"/>
      <c r="D182" s="50"/>
      <c r="F182" s="505">
        <v>42738</v>
      </c>
      <c r="G182" s="686" t="s">
        <v>7596</v>
      </c>
      <c r="H182" s="541">
        <v>468.06</v>
      </c>
      <c r="I182" s="2"/>
      <c r="J182" s="681">
        <v>42734</v>
      </c>
      <c r="K182" s="682" t="s">
        <v>7900</v>
      </c>
      <c r="L182" s="645">
        <v>16.5</v>
      </c>
      <c r="M182" s="365"/>
    </row>
    <row r="183" spans="2:15" s="1" customFormat="1" ht="15" hidden="1" outlineLevel="1">
      <c r="B183" s="50"/>
      <c r="C183" s="50"/>
      <c r="D183" s="50"/>
      <c r="E183" s="205"/>
      <c r="F183" s="505">
        <v>42738</v>
      </c>
      <c r="G183" s="686" t="s">
        <v>7631</v>
      </c>
      <c r="H183" s="541">
        <v>473.8</v>
      </c>
      <c r="I183" s="632"/>
      <c r="J183" s="681">
        <v>42741</v>
      </c>
      <c r="K183" s="682" t="s">
        <v>7852</v>
      </c>
      <c r="L183" s="645">
        <v>3.75</v>
      </c>
      <c r="M183" s="365"/>
    </row>
    <row r="184" spans="2:15" s="1" customFormat="1" ht="15" hidden="1" outlineLevel="1">
      <c r="B184" s="50"/>
      <c r="C184" s="50"/>
      <c r="D184" s="50"/>
      <c r="F184" s="651">
        <v>42742</v>
      </c>
      <c r="G184" s="787" t="s">
        <v>6886</v>
      </c>
      <c r="H184" s="788">
        <v>1965</v>
      </c>
      <c r="I184" s="2"/>
      <c r="J184" s="681">
        <v>42741</v>
      </c>
      <c r="K184" s="682" t="s">
        <v>7331</v>
      </c>
      <c r="L184" s="645">
        <v>12.55</v>
      </c>
      <c r="M184" s="365"/>
    </row>
    <row r="185" spans="2:15" s="1" customFormat="1" ht="15" hidden="1" outlineLevel="1">
      <c r="B185" s="50"/>
      <c r="C185" s="50"/>
      <c r="D185" s="50"/>
      <c r="E185" s="205"/>
      <c r="F185" s="651">
        <v>42742</v>
      </c>
      <c r="G185" s="787" t="s">
        <v>7912</v>
      </c>
      <c r="H185" s="788">
        <v>3383</v>
      </c>
      <c r="I185" s="2"/>
      <c r="J185" s="681">
        <v>42767</v>
      </c>
      <c r="K185" s="682" t="s">
        <v>7408</v>
      </c>
      <c r="L185" s="645">
        <v>13304.72</v>
      </c>
      <c r="M185" s="365"/>
    </row>
    <row r="186" spans="2:15" s="1" customFormat="1" ht="15" hidden="1" outlineLevel="1">
      <c r="B186" s="50"/>
      <c r="C186" s="50"/>
      <c r="D186" s="50"/>
      <c r="F186" s="505">
        <v>42744</v>
      </c>
      <c r="G186" s="686" t="s">
        <v>7254</v>
      </c>
      <c r="H186" s="541">
        <v>55</v>
      </c>
      <c r="I186" s="2"/>
      <c r="J186" s="285"/>
      <c r="K186" s="378"/>
      <c r="L186" s="378"/>
      <c r="M186" s="365"/>
    </row>
    <row r="187" spans="2:15" s="1" customFormat="1" ht="15" hidden="1" outlineLevel="1">
      <c r="B187" s="50"/>
      <c r="C187" s="50"/>
      <c r="D187" s="50"/>
      <c r="F187" s="505">
        <v>42744</v>
      </c>
      <c r="G187" s="686" t="s">
        <v>7254</v>
      </c>
      <c r="H187" s="541">
        <v>150</v>
      </c>
      <c r="I187" s="2"/>
      <c r="J187" s="285"/>
      <c r="K187" s="378"/>
      <c r="L187" s="378"/>
      <c r="M187" s="316"/>
    </row>
    <row r="188" spans="2:15" s="1" customFormat="1" ht="15" hidden="1" customHeight="1" outlineLevel="1">
      <c r="B188" s="50"/>
      <c r="C188" s="50"/>
      <c r="D188" s="50"/>
      <c r="F188" s="646"/>
      <c r="G188" s="684"/>
      <c r="H188" s="657"/>
      <c r="I188" s="2"/>
      <c r="J188" s="319"/>
      <c r="K188" s="319"/>
      <c r="L188" s="319"/>
      <c r="M188" s="50"/>
    </row>
    <row r="189" spans="2:15" s="1" customFormat="1" ht="15" hidden="1" customHeight="1" outlineLevel="1">
      <c r="B189" s="83"/>
      <c r="C189" s="83" t="s">
        <v>195</v>
      </c>
      <c r="D189" s="84">
        <f>SUM(D175:D187)</f>
        <v>0</v>
      </c>
      <c r="F189" s="311"/>
      <c r="G189" s="538" t="s">
        <v>195</v>
      </c>
      <c r="H189" s="57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7946</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340"/>
      <c r="K192" s="2"/>
      <c r="L192" s="2"/>
      <c r="M192" s="2"/>
      <c r="N192" s="2"/>
    </row>
    <row r="193" spans="2:13" s="1" customFormat="1" ht="15" hidden="1" customHeight="1" outlineLevel="1">
      <c r="B193" s="227">
        <v>1715</v>
      </c>
      <c r="C193" s="227">
        <v>1211</v>
      </c>
      <c r="D193" s="227">
        <f>D189</f>
        <v>0</v>
      </c>
      <c r="E193" s="227">
        <f>B193+C193-D193</f>
        <v>2926</v>
      </c>
      <c r="H193" s="13"/>
      <c r="I193" s="13"/>
      <c r="L193" s="13"/>
    </row>
    <row r="194" spans="2:13" s="1" customFormat="1" ht="15" hidden="1" customHeight="1" outlineLevel="1">
      <c r="G194" s="630" t="s">
        <v>4080</v>
      </c>
      <c r="H194" s="631">
        <f>H176+H178+H182+H183+H186+H187</f>
        <v>2640.72</v>
      </c>
      <c r="L194" s="2"/>
      <c r="M194" s="2"/>
    </row>
    <row r="195" spans="2:13" s="1" customFormat="1" ht="15" hidden="1" outlineLevel="1">
      <c r="G195" s="300" t="s">
        <v>4081</v>
      </c>
      <c r="H195" s="632">
        <v>0</v>
      </c>
    </row>
    <row r="196" spans="2:13" s="1" customFormat="1" ht="15" hidden="1" outlineLevel="1">
      <c r="G196" s="696" t="s">
        <v>3905</v>
      </c>
      <c r="H196" s="701">
        <v>0</v>
      </c>
      <c r="L196" s="2"/>
    </row>
    <row r="197" spans="2:13" s="1" customFormat="1" ht="15" hidden="1" outlineLevel="1">
      <c r="G197" s="1205" t="s">
        <v>18</v>
      </c>
      <c r="H197" s="983">
        <v>0</v>
      </c>
      <c r="L197" s="2"/>
    </row>
    <row r="198" spans="2:13" s="1" customFormat="1" ht="15" hidden="1" customHeight="1" outlineLevel="1">
      <c r="B198" s="200"/>
      <c r="C198" s="583"/>
      <c r="G198" s="978" t="s">
        <v>5497</v>
      </c>
      <c r="H198" s="979">
        <v>0</v>
      </c>
    </row>
    <row r="199" spans="2:13" s="1" customFormat="1" ht="15" hidden="1" customHeight="1" outlineLevel="1">
      <c r="G199" s="640" t="s">
        <v>132</v>
      </c>
      <c r="H199" s="641">
        <f>H177+H179+H180+H181</f>
        <v>5555.2300000000005</v>
      </c>
    </row>
    <row r="200" spans="2:13" s="1" customFormat="1" ht="15" hidden="1" customHeight="1" outlineLevel="1">
      <c r="G200" s="204" t="s">
        <v>4287</v>
      </c>
      <c r="H200" s="225">
        <v>0</v>
      </c>
    </row>
    <row r="201" spans="2:13" s="1" customFormat="1" ht="15" hidden="1" customHeight="1" outlineLevel="1">
      <c r="G201" s="659" t="s">
        <v>48</v>
      </c>
      <c r="H201" s="660">
        <v>0</v>
      </c>
      <c r="I201" s="2"/>
    </row>
    <row r="202" spans="2:13" s="1" customFormat="1" ht="15" hidden="1" customHeight="1" outlineLevel="1">
      <c r="C202" s="583"/>
      <c r="G202" s="182" t="s">
        <v>4424</v>
      </c>
      <c r="H202" s="210">
        <v>0</v>
      </c>
      <c r="I202" s="2"/>
    </row>
    <row r="203" spans="2:13" s="1" customFormat="1" ht="15" hidden="1" customHeight="1" outlineLevel="1">
      <c r="G203" s="1068" t="s">
        <v>5935</v>
      </c>
      <c r="H203" s="210">
        <v>0</v>
      </c>
      <c r="I203" s="2"/>
    </row>
    <row r="204" spans="2:13" s="1" customFormat="1" ht="15" hidden="1" customHeight="1" outlineLevel="1">
      <c r="G204" s="654" t="s">
        <v>5126</v>
      </c>
      <c r="H204" s="655">
        <f>H184+H185</f>
        <v>5348</v>
      </c>
    </row>
    <row r="205" spans="2:13" s="1" customFormat="1" ht="30" hidden="1" customHeight="1" outlineLevel="1">
      <c r="H205" s="2">
        <f>SUM(H194:H204)</f>
        <v>13543.95</v>
      </c>
      <c r="I205" s="2"/>
      <c r="J205" s="13"/>
    </row>
    <row r="206" spans="2:13" collapsed="1"/>
    <row r="207" spans="2:13" s="1" customFormat="1" ht="15">
      <c r="B207" s="2475" t="s">
        <v>7945</v>
      </c>
      <c r="C207" s="2475"/>
      <c r="D207" s="2475"/>
      <c r="E207" s="2475"/>
      <c r="F207" s="2475"/>
      <c r="G207" s="2475"/>
      <c r="H207" s="2475"/>
      <c r="I207" s="2475"/>
      <c r="J207" s="2475"/>
      <c r="K207" s="2475"/>
      <c r="L207" s="2475"/>
      <c r="M207" s="2475"/>
    </row>
    <row r="208" spans="2:13" s="1" customFormat="1" ht="15" hidden="1" customHeight="1" outlineLevel="1">
      <c r="B208" s="268" t="s">
        <v>115</v>
      </c>
      <c r="C208" s="997" t="s">
        <v>2650</v>
      </c>
      <c r="D208" s="268" t="s">
        <v>2651</v>
      </c>
      <c r="F208" s="2474" t="s">
        <v>1007</v>
      </c>
      <c r="G208" s="2476"/>
      <c r="H208" s="2474"/>
      <c r="J208" s="2474" t="s">
        <v>1026</v>
      </c>
      <c r="K208" s="2474"/>
      <c r="L208" s="2474"/>
      <c r="M208" s="105"/>
    </row>
    <row r="209" spans="2:16" s="1" customFormat="1" ht="15" hidden="1" customHeight="1" outlineLevel="1">
      <c r="B209" s="705"/>
      <c r="C209" s="682"/>
      <c r="D209" s="1071"/>
      <c r="F209" s="735" t="s">
        <v>115</v>
      </c>
      <c r="G209" s="955" t="s">
        <v>116</v>
      </c>
      <c r="H209" s="739" t="s">
        <v>4</v>
      </c>
      <c r="J209" s="627" t="s">
        <v>115</v>
      </c>
      <c r="K209" s="104" t="s">
        <v>116</v>
      </c>
      <c r="L209" s="899" t="s">
        <v>4</v>
      </c>
      <c r="M209" s="105"/>
      <c r="N209" s="842"/>
      <c r="O209" s="1339"/>
      <c r="P209" s="1339"/>
    </row>
    <row r="210" spans="2:16" s="1" customFormat="1" ht="15" hidden="1" customHeight="1" outlineLevel="1">
      <c r="B210" s="681"/>
      <c r="C210" s="682"/>
      <c r="D210" s="645"/>
      <c r="F210" s="681">
        <v>42749</v>
      </c>
      <c r="G210" s="682" t="s">
        <v>7852</v>
      </c>
      <c r="H210" s="645">
        <v>2400</v>
      </c>
      <c r="J210" s="681">
        <v>42749</v>
      </c>
      <c r="K210" s="675" t="s">
        <v>7331</v>
      </c>
      <c r="L210" s="645">
        <v>58.56</v>
      </c>
      <c r="M210" s="365"/>
      <c r="N210" s="86"/>
    </row>
    <row r="211" spans="2:16" s="1" customFormat="1" ht="15" hidden="1" customHeight="1" outlineLevel="1">
      <c r="B211" s="50"/>
      <c r="C211" s="50"/>
      <c r="D211" s="50"/>
      <c r="F211" s="505">
        <v>42751</v>
      </c>
      <c r="G211" s="686" t="s">
        <v>7959</v>
      </c>
      <c r="H211" s="541">
        <v>1263.8599999999999</v>
      </c>
      <c r="J211" s="681">
        <v>42750</v>
      </c>
      <c r="K211" s="682" t="s">
        <v>7958</v>
      </c>
      <c r="L211" s="645">
        <v>63.19</v>
      </c>
      <c r="M211" s="365"/>
      <c r="N211" s="86"/>
    </row>
    <row r="212" spans="2:16" s="1" customFormat="1" ht="15" hidden="1" customHeight="1" outlineLevel="1">
      <c r="B212" s="50"/>
      <c r="C212" s="50"/>
      <c r="D212" s="50"/>
      <c r="F212" s="681">
        <v>42751</v>
      </c>
      <c r="G212" s="682" t="s">
        <v>7852</v>
      </c>
      <c r="H212" s="645">
        <v>600</v>
      </c>
      <c r="J212" s="681">
        <v>42751</v>
      </c>
      <c r="K212" s="675" t="s">
        <v>7331</v>
      </c>
      <c r="L212" s="645">
        <v>14.64</v>
      </c>
      <c r="M212" s="365"/>
      <c r="N212" s="86"/>
    </row>
    <row r="213" spans="2:16" s="1" customFormat="1" ht="15" hidden="1" customHeight="1" outlineLevel="1">
      <c r="B213" s="50"/>
      <c r="C213" s="50"/>
      <c r="D213" s="50"/>
      <c r="F213" s="651">
        <v>42752</v>
      </c>
      <c r="G213" s="787" t="s">
        <v>7968</v>
      </c>
      <c r="H213" s="788">
        <v>1790</v>
      </c>
      <c r="J213" s="681">
        <v>42756</v>
      </c>
      <c r="K213" s="682" t="s">
        <v>7331</v>
      </c>
      <c r="L213" s="645">
        <v>21.33</v>
      </c>
      <c r="M213" s="365"/>
      <c r="N213" s="86"/>
    </row>
    <row r="214" spans="2:16" s="1" customFormat="1" ht="15" hidden="1" outlineLevel="1">
      <c r="B214" s="50"/>
      <c r="C214" s="50"/>
      <c r="D214" s="50"/>
      <c r="F214" s="681">
        <v>42756</v>
      </c>
      <c r="G214" s="682" t="s">
        <v>7852</v>
      </c>
      <c r="H214" s="645">
        <v>874.42</v>
      </c>
      <c r="I214" s="2"/>
      <c r="J214" s="681">
        <v>42756</v>
      </c>
      <c r="K214" s="682" t="s">
        <v>7852</v>
      </c>
      <c r="L214" s="645">
        <v>6.38</v>
      </c>
      <c r="M214" s="365"/>
      <c r="N214" s="86"/>
    </row>
    <row r="215" spans="2:16" s="1" customFormat="1" ht="15" hidden="1" outlineLevel="1">
      <c r="B215" s="50"/>
      <c r="C215" s="50"/>
      <c r="D215" s="50"/>
      <c r="F215" s="681">
        <v>42766</v>
      </c>
      <c r="G215" s="682" t="s">
        <v>7852</v>
      </c>
      <c r="H215" s="645">
        <v>750</v>
      </c>
      <c r="I215" s="2"/>
      <c r="J215" s="681">
        <v>42766</v>
      </c>
      <c r="K215" s="682" t="s">
        <v>7331</v>
      </c>
      <c r="L215" s="645">
        <v>18.3</v>
      </c>
      <c r="M215" s="316"/>
    </row>
    <row r="216" spans="2:16" s="1" customFormat="1" ht="15" hidden="1" outlineLevel="1">
      <c r="B216" s="50"/>
      <c r="C216" s="50"/>
      <c r="D216" s="50"/>
      <c r="F216" s="505">
        <v>42767</v>
      </c>
      <c r="G216" s="686" t="s">
        <v>7596</v>
      </c>
      <c r="H216" s="541">
        <v>519.91</v>
      </c>
      <c r="I216" s="2"/>
      <c r="J216" s="1359">
        <v>42795</v>
      </c>
      <c r="K216" s="1360" t="s">
        <v>7408</v>
      </c>
      <c r="L216" s="1361">
        <v>10900.86</v>
      </c>
      <c r="M216" s="365"/>
    </row>
    <row r="217" spans="2:16" s="1" customFormat="1" ht="15" hidden="1" outlineLevel="1">
      <c r="B217" s="50"/>
      <c r="C217" s="50"/>
      <c r="D217" s="50"/>
      <c r="E217" s="205"/>
      <c r="F217" s="505">
        <v>42767</v>
      </c>
      <c r="G217" s="686" t="s">
        <v>7631</v>
      </c>
      <c r="H217" s="541">
        <v>702.07</v>
      </c>
      <c r="I217" s="632"/>
      <c r="J217" s="681"/>
      <c r="K217" s="682"/>
      <c r="L217" s="645"/>
      <c r="M217" s="365"/>
    </row>
    <row r="218" spans="2:16" s="1" customFormat="1" ht="15" hidden="1" outlineLevel="1">
      <c r="B218" s="50"/>
      <c r="C218" s="50"/>
      <c r="D218" s="50"/>
      <c r="F218" s="681">
        <v>42772</v>
      </c>
      <c r="G218" s="682" t="s">
        <v>7852</v>
      </c>
      <c r="H218" s="645">
        <v>948</v>
      </c>
      <c r="I218" s="2"/>
      <c r="J218" s="681"/>
      <c r="K218" s="682"/>
      <c r="L218" s="645"/>
      <c r="M218" s="365"/>
    </row>
    <row r="219" spans="2:16" s="1" customFormat="1" ht="15" hidden="1" outlineLevel="1">
      <c r="B219" s="50"/>
      <c r="C219" s="50"/>
      <c r="D219" s="50"/>
      <c r="E219" s="205"/>
      <c r="F219" s="505">
        <v>42773</v>
      </c>
      <c r="G219" s="686" t="s">
        <v>8066</v>
      </c>
      <c r="H219" s="541">
        <v>55</v>
      </c>
      <c r="I219" s="2"/>
      <c r="J219" s="285"/>
      <c r="K219" s="378"/>
      <c r="L219" s="378"/>
      <c r="M219" s="365"/>
    </row>
    <row r="220" spans="2:16" s="1" customFormat="1" ht="15" hidden="1" outlineLevel="1">
      <c r="B220" s="50"/>
      <c r="C220" s="50"/>
      <c r="D220" s="50"/>
      <c r="F220" s="681">
        <v>42773</v>
      </c>
      <c r="G220" s="682" t="s">
        <v>7852</v>
      </c>
      <c r="H220" s="645">
        <v>1030</v>
      </c>
      <c r="I220" s="2"/>
      <c r="J220" s="285"/>
      <c r="K220" s="378"/>
      <c r="L220" s="378"/>
      <c r="M220" s="365"/>
    </row>
    <row r="221" spans="2:16" s="1" customFormat="1" ht="15" hidden="1" outlineLevel="1">
      <c r="B221" s="50"/>
      <c r="C221" s="50"/>
      <c r="D221" s="50"/>
      <c r="F221" s="505">
        <v>42773</v>
      </c>
      <c r="G221" s="686" t="s">
        <v>8066</v>
      </c>
      <c r="H221" s="541">
        <v>150</v>
      </c>
      <c r="I221" s="2"/>
      <c r="J221" s="285"/>
      <c r="K221" s="378"/>
      <c r="L221" s="378"/>
      <c r="M221" s="316"/>
    </row>
    <row r="222" spans="2:16" s="1" customFormat="1" ht="15" hidden="1" customHeight="1" outlineLevel="1">
      <c r="B222" s="50"/>
      <c r="C222" s="50"/>
      <c r="D222" s="50"/>
      <c r="F222" s="646"/>
      <c r="G222" s="684"/>
      <c r="H222" s="657"/>
      <c r="I222" s="2"/>
      <c r="J222" s="319"/>
      <c r="K222" s="319"/>
      <c r="L222" s="319"/>
      <c r="M222" s="50"/>
    </row>
    <row r="223" spans="2:16" s="1" customFormat="1" ht="15" hidden="1" customHeight="1" outlineLevel="1">
      <c r="B223" s="83"/>
      <c r="C223" s="83" t="s">
        <v>195</v>
      </c>
      <c r="D223" s="84">
        <f>SUM(D209:D221)</f>
        <v>0</v>
      </c>
      <c r="F223" s="311"/>
      <c r="G223" s="538" t="s">
        <v>195</v>
      </c>
      <c r="H223" s="57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7947</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340"/>
      <c r="K226" s="2"/>
      <c r="L226" s="2"/>
      <c r="M226" s="2"/>
      <c r="N226" s="2"/>
    </row>
    <row r="227" spans="2:15" s="1" customFormat="1" ht="15" hidden="1" customHeight="1" outlineLevel="1">
      <c r="B227" s="227">
        <v>2926</v>
      </c>
      <c r="C227" s="227">
        <v>1119</v>
      </c>
      <c r="D227" s="227">
        <f>D223</f>
        <v>0</v>
      </c>
      <c r="E227" s="227">
        <f>B227+C227-D227</f>
        <v>4045</v>
      </c>
      <c r="H227" s="13"/>
      <c r="I227" s="13"/>
      <c r="L227" s="13"/>
    </row>
    <row r="228" spans="2:15" s="1" customFormat="1" ht="15" hidden="1" customHeight="1" outlineLevel="1">
      <c r="G228" s="630" t="s">
        <v>4080</v>
      </c>
      <c r="H228" s="631">
        <f>H211+H216+H217+H219+H221</f>
        <v>2690.84</v>
      </c>
      <c r="L228" s="2"/>
      <c r="M228" s="2"/>
    </row>
    <row r="229" spans="2:15" s="1" customFormat="1" ht="15" hidden="1" outlineLevel="1">
      <c r="G229" s="300" t="s">
        <v>4081</v>
      </c>
      <c r="H229" s="632">
        <v>0</v>
      </c>
    </row>
    <row r="230" spans="2:15" s="1" customFormat="1" ht="15" hidden="1" outlineLevel="1">
      <c r="G230" s="696" t="s">
        <v>3905</v>
      </c>
      <c r="H230" s="701">
        <v>0</v>
      </c>
      <c r="L230" s="2"/>
    </row>
    <row r="231" spans="2:15" s="1" customFormat="1" ht="15" hidden="1" outlineLevel="1">
      <c r="G231" s="1205" t="s">
        <v>18</v>
      </c>
      <c r="H231" s="983">
        <v>0</v>
      </c>
      <c r="L231" s="2"/>
    </row>
    <row r="232" spans="2:15" s="1" customFormat="1" ht="15" hidden="1" customHeight="1" outlineLevel="1">
      <c r="B232" s="200"/>
      <c r="C232" s="583"/>
      <c r="G232" s="978" t="s">
        <v>5497</v>
      </c>
      <c r="H232" s="979">
        <v>0</v>
      </c>
    </row>
    <row r="233" spans="2:15" s="1" customFormat="1" ht="15" hidden="1" customHeight="1" outlineLevel="1">
      <c r="G233" s="640" t="s">
        <v>132</v>
      </c>
      <c r="H233" s="641">
        <f>H210+H212+H214+H215+H218+H220</f>
        <v>6602.42</v>
      </c>
    </row>
    <row r="234" spans="2:15" s="1" customFormat="1" ht="15" hidden="1" customHeight="1" outlineLevel="1">
      <c r="G234" s="204" t="s">
        <v>4287</v>
      </c>
      <c r="H234" s="225">
        <v>0</v>
      </c>
    </row>
    <row r="235" spans="2:15" s="1" customFormat="1" ht="15" hidden="1" customHeight="1" outlineLevel="1">
      <c r="G235" s="659" t="s">
        <v>48</v>
      </c>
      <c r="H235" s="660">
        <v>0</v>
      </c>
      <c r="I235" s="2"/>
    </row>
    <row r="236" spans="2:15" s="1" customFormat="1" ht="15" hidden="1" customHeight="1" outlineLevel="1">
      <c r="C236" s="583"/>
      <c r="G236" s="182" t="s">
        <v>4424</v>
      </c>
      <c r="H236" s="210">
        <v>0</v>
      </c>
      <c r="I236" s="2"/>
    </row>
    <row r="237" spans="2:15" s="1" customFormat="1" ht="15" hidden="1" customHeight="1" outlineLevel="1">
      <c r="G237" s="1068" t="s">
        <v>5935</v>
      </c>
      <c r="H237" s="210">
        <v>0</v>
      </c>
      <c r="I237" s="2"/>
    </row>
    <row r="238" spans="2:15" s="1" customFormat="1" ht="15" hidden="1" customHeight="1" outlineLevel="1">
      <c r="G238" s="654" t="s">
        <v>5126</v>
      </c>
      <c r="H238" s="655">
        <f>H213</f>
        <v>1790</v>
      </c>
    </row>
    <row r="239" spans="2:15" s="1" customFormat="1" ht="30" hidden="1" customHeight="1" outlineLevel="1">
      <c r="H239" s="2">
        <f>SUM(H228:H238)</f>
        <v>11083.26</v>
      </c>
      <c r="I239" s="2"/>
      <c r="J239" s="13"/>
    </row>
    <row r="240" spans="2:15" collapsed="1"/>
    <row r="241" spans="2:16" s="1" customFormat="1" ht="15">
      <c r="B241" s="2475" t="s">
        <v>8074</v>
      </c>
      <c r="C241" s="2475"/>
      <c r="D241" s="2475"/>
      <c r="E241" s="2475"/>
      <c r="F241" s="2475"/>
      <c r="G241" s="2475"/>
      <c r="H241" s="2475"/>
      <c r="I241" s="2475"/>
      <c r="J241" s="2475"/>
      <c r="K241" s="2475"/>
      <c r="L241" s="2475"/>
      <c r="M241" s="2475"/>
    </row>
    <row r="242" spans="2:16" s="1" customFormat="1" ht="15" hidden="1" customHeight="1" outlineLevel="1">
      <c r="B242" s="268" t="s">
        <v>115</v>
      </c>
      <c r="C242" s="997" t="s">
        <v>2650</v>
      </c>
      <c r="D242" s="268" t="s">
        <v>2651</v>
      </c>
      <c r="F242" s="2474" t="s">
        <v>1007</v>
      </c>
      <c r="G242" s="2476"/>
      <c r="H242" s="2474"/>
      <c r="J242" s="2474" t="s">
        <v>1026</v>
      </c>
      <c r="K242" s="2474"/>
      <c r="L242" s="2474"/>
      <c r="M242" s="105"/>
    </row>
    <row r="243" spans="2:16" s="1" customFormat="1" ht="15" hidden="1" customHeight="1" outlineLevel="1">
      <c r="B243" s="705"/>
      <c r="C243" s="682"/>
      <c r="D243" s="1071"/>
      <c r="F243" s="735" t="s">
        <v>115</v>
      </c>
      <c r="G243" s="955" t="s">
        <v>116</v>
      </c>
      <c r="H243" s="739" t="s">
        <v>4</v>
      </c>
      <c r="J243" s="627" t="s">
        <v>115</v>
      </c>
      <c r="K243" s="104" t="s">
        <v>116</v>
      </c>
      <c r="L243" s="899" t="s">
        <v>4</v>
      </c>
      <c r="M243" s="105"/>
      <c r="N243" s="842"/>
      <c r="O243" s="1354"/>
      <c r="P243" s="1354"/>
    </row>
    <row r="244" spans="2:16" s="1" customFormat="1" ht="15" hidden="1" customHeight="1" outlineLevel="1">
      <c r="B244" s="681"/>
      <c r="C244" s="682"/>
      <c r="D244" s="645"/>
      <c r="F244" s="681">
        <v>42781</v>
      </c>
      <c r="G244" s="682" t="s">
        <v>8102</v>
      </c>
      <c r="H244" s="645">
        <v>823</v>
      </c>
      <c r="J244" s="681">
        <v>42781</v>
      </c>
      <c r="K244" s="675" t="s">
        <v>7958</v>
      </c>
      <c r="L244" s="645">
        <v>63.19</v>
      </c>
      <c r="M244" s="365"/>
      <c r="N244" s="86"/>
    </row>
    <row r="245" spans="2:16" s="1" customFormat="1" ht="15" hidden="1" customHeight="1" outlineLevel="1">
      <c r="B245" s="50"/>
      <c r="C245" s="50"/>
      <c r="D245" s="50"/>
      <c r="F245" s="505">
        <v>42782</v>
      </c>
      <c r="G245" s="686" t="s">
        <v>8103</v>
      </c>
      <c r="H245" s="541">
        <v>1263.8599999999999</v>
      </c>
      <c r="J245" s="681">
        <v>42781</v>
      </c>
      <c r="K245" s="682" t="s">
        <v>7331</v>
      </c>
      <c r="L245" s="645">
        <v>10</v>
      </c>
      <c r="M245" s="365"/>
      <c r="N245" s="86"/>
    </row>
    <row r="246" spans="2:16" s="1" customFormat="1" ht="15" hidden="1" customHeight="1" outlineLevel="1">
      <c r="B246" s="50"/>
      <c r="C246" s="50"/>
      <c r="D246" s="50"/>
      <c r="F246" s="505">
        <v>42793</v>
      </c>
      <c r="G246" s="686" t="s">
        <v>8066</v>
      </c>
      <c r="H246" s="541">
        <v>150</v>
      </c>
      <c r="J246" s="681">
        <v>42825</v>
      </c>
      <c r="K246" s="682" t="s">
        <v>7408</v>
      </c>
      <c r="L246" s="645">
        <v>3177.4</v>
      </c>
      <c r="M246" s="365"/>
      <c r="N246" s="86"/>
    </row>
    <row r="247" spans="2:16" s="1" customFormat="1" ht="15" hidden="1" customHeight="1" outlineLevel="1">
      <c r="B247" s="50"/>
      <c r="C247" s="50"/>
      <c r="D247" s="50"/>
      <c r="F247" s="505">
        <v>42803</v>
      </c>
      <c r="G247" s="686" t="s">
        <v>7596</v>
      </c>
      <c r="H247" s="541">
        <v>472.07</v>
      </c>
      <c r="J247" s="681"/>
      <c r="K247" s="682"/>
      <c r="L247" s="645"/>
      <c r="M247" s="365"/>
      <c r="N247" s="86"/>
    </row>
    <row r="248" spans="2:16" s="1" customFormat="1" ht="15" hidden="1" outlineLevel="1">
      <c r="B248" s="50"/>
      <c r="C248" s="50"/>
      <c r="D248" s="50"/>
      <c r="F248" s="505">
        <v>42803</v>
      </c>
      <c r="G248" s="686" t="s">
        <v>7631</v>
      </c>
      <c r="H248" s="541">
        <v>541.66</v>
      </c>
      <c r="I248" s="2"/>
      <c r="J248" s="681"/>
      <c r="K248" s="682"/>
      <c r="L248" s="645"/>
      <c r="M248" s="365"/>
      <c r="N248" s="86"/>
    </row>
    <row r="249" spans="2:16" s="1" customFormat="1" ht="15" hidden="1" customHeight="1" outlineLevel="1">
      <c r="B249" s="50"/>
      <c r="C249" s="50"/>
      <c r="D249" s="50"/>
      <c r="F249" s="646"/>
      <c r="G249" s="684"/>
      <c r="H249" s="657"/>
      <c r="I249" s="2"/>
      <c r="J249" s="319"/>
      <c r="K249" s="319"/>
      <c r="L249" s="319"/>
      <c r="M249" s="50"/>
    </row>
    <row r="250" spans="2:16" s="1" customFormat="1" ht="15" hidden="1" customHeight="1" outlineLevel="1">
      <c r="B250" s="83"/>
      <c r="C250" s="83" t="s">
        <v>195</v>
      </c>
      <c r="D250" s="84">
        <f>SUM(D243:D248)</f>
        <v>0</v>
      </c>
      <c r="F250" s="311"/>
      <c r="G250" s="538" t="s">
        <v>195</v>
      </c>
      <c r="H250" s="57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8075</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340"/>
      <c r="K253" s="2"/>
      <c r="L253" s="2"/>
      <c r="M253" s="2"/>
      <c r="N253" s="2"/>
    </row>
    <row r="254" spans="2:16" s="1" customFormat="1" ht="15" hidden="1" customHeight="1" outlineLevel="1">
      <c r="B254" s="227">
        <v>4045</v>
      </c>
      <c r="C254" s="227">
        <v>65</v>
      </c>
      <c r="D254" s="227">
        <f>D250</f>
        <v>0</v>
      </c>
      <c r="E254" s="227">
        <f>B254+C254-D254</f>
        <v>4110</v>
      </c>
      <c r="H254" s="13"/>
      <c r="I254" s="13"/>
      <c r="L254" s="13"/>
    </row>
    <row r="255" spans="2:16" s="1" customFormat="1" ht="15" hidden="1" customHeight="1" outlineLevel="1">
      <c r="G255" s="630" t="s">
        <v>4080</v>
      </c>
      <c r="H255" s="631">
        <f>H245+H246+H247+H248</f>
        <v>2427.5899999999997</v>
      </c>
      <c r="L255" s="2"/>
      <c r="M255" s="2"/>
    </row>
    <row r="256" spans="2:16" s="1" customFormat="1" ht="15" hidden="1" outlineLevel="1">
      <c r="G256" s="300" t="s">
        <v>4081</v>
      </c>
      <c r="H256" s="632">
        <v>0</v>
      </c>
    </row>
    <row r="257" spans="2:16" s="1" customFormat="1" ht="15" hidden="1" outlineLevel="1">
      <c r="G257" s="696" t="s">
        <v>3905</v>
      </c>
      <c r="H257" s="701">
        <v>0</v>
      </c>
      <c r="L257" s="2"/>
    </row>
    <row r="258" spans="2:16" s="1" customFormat="1" ht="15" hidden="1" outlineLevel="1">
      <c r="G258" s="1205" t="s">
        <v>18</v>
      </c>
      <c r="H258" s="983">
        <v>0</v>
      </c>
      <c r="L258" s="2"/>
    </row>
    <row r="259" spans="2:16" s="1" customFormat="1" ht="15" hidden="1" customHeight="1" outlineLevel="1">
      <c r="B259" s="200"/>
      <c r="C259" s="583"/>
      <c r="G259" s="978" t="s">
        <v>5497</v>
      </c>
      <c r="H259" s="979">
        <v>0</v>
      </c>
    </row>
    <row r="260" spans="2:16" s="1" customFormat="1" ht="15" hidden="1" customHeight="1" outlineLevel="1">
      <c r="G260" s="640" t="s">
        <v>132</v>
      </c>
      <c r="H260" s="641">
        <f>H244</f>
        <v>823</v>
      </c>
    </row>
    <row r="261" spans="2:16" s="1" customFormat="1" ht="15" hidden="1" customHeight="1" outlineLevel="1">
      <c r="G261" s="204" t="s">
        <v>4287</v>
      </c>
      <c r="H261" s="225">
        <v>0</v>
      </c>
    </row>
    <row r="262" spans="2:16" s="1" customFormat="1" ht="15" hidden="1" customHeight="1" outlineLevel="1">
      <c r="G262" s="659" t="s">
        <v>48</v>
      </c>
      <c r="H262" s="660">
        <v>0</v>
      </c>
      <c r="I262" s="2"/>
    </row>
    <row r="263" spans="2:16" s="1" customFormat="1" ht="15" hidden="1" customHeight="1" outlineLevel="1">
      <c r="C263" s="583"/>
      <c r="G263" s="182" t="s">
        <v>4424</v>
      </c>
      <c r="H263" s="210">
        <v>0</v>
      </c>
      <c r="I263" s="2"/>
    </row>
    <row r="264" spans="2:16" s="1" customFormat="1" ht="15" hidden="1" customHeight="1" outlineLevel="1">
      <c r="G264" s="1068" t="s">
        <v>5935</v>
      </c>
      <c r="H264" s="210">
        <v>0</v>
      </c>
      <c r="I264" s="2"/>
    </row>
    <row r="265" spans="2:16" s="1" customFormat="1" ht="15" hidden="1" customHeight="1" outlineLevel="1">
      <c r="G265" s="654" t="s">
        <v>5126</v>
      </c>
      <c r="H265" s="655">
        <v>0</v>
      </c>
    </row>
    <row r="266" spans="2:16" s="1" customFormat="1" ht="30" hidden="1" customHeight="1" outlineLevel="1">
      <c r="H266" s="2">
        <f>SUM(H255:H265)</f>
        <v>3250.5899999999997</v>
      </c>
      <c r="I266" s="2"/>
      <c r="J266" s="13"/>
    </row>
    <row r="267" spans="2:16" collapsed="1"/>
    <row r="268" spans="2:16" s="1" customFormat="1" ht="15">
      <c r="B268" s="2475" t="s">
        <v>8191</v>
      </c>
      <c r="C268" s="2475"/>
      <c r="D268" s="2475"/>
      <c r="E268" s="2475"/>
      <c r="F268" s="2475"/>
      <c r="G268" s="2475"/>
      <c r="H268" s="2475"/>
      <c r="I268" s="2475"/>
      <c r="J268" s="2475"/>
      <c r="K268" s="2475"/>
      <c r="L268" s="2475"/>
      <c r="M268" s="2475"/>
    </row>
    <row r="269" spans="2:16" s="1" customFormat="1" ht="15" hidden="1" customHeight="1" outlineLevel="1">
      <c r="B269" s="268" t="s">
        <v>115</v>
      </c>
      <c r="C269" s="997" t="s">
        <v>2650</v>
      </c>
      <c r="D269" s="268" t="s">
        <v>2651</v>
      </c>
      <c r="F269" s="2474" t="s">
        <v>1007</v>
      </c>
      <c r="G269" s="2476"/>
      <c r="H269" s="2474"/>
      <c r="J269" s="2474" t="s">
        <v>1026</v>
      </c>
      <c r="K269" s="2474"/>
      <c r="L269" s="2474"/>
      <c r="M269" s="105"/>
    </row>
    <row r="270" spans="2:16" s="1" customFormat="1" ht="15" hidden="1" customHeight="1" outlineLevel="1">
      <c r="B270" s="705"/>
      <c r="C270" s="682"/>
      <c r="D270" s="1071"/>
      <c r="F270" s="735" t="s">
        <v>115</v>
      </c>
      <c r="G270" s="955" t="s">
        <v>116</v>
      </c>
      <c r="H270" s="739" t="s">
        <v>4</v>
      </c>
      <c r="J270" s="627" t="s">
        <v>115</v>
      </c>
      <c r="K270" s="104" t="s">
        <v>116</v>
      </c>
      <c r="L270" s="899" t="s">
        <v>4</v>
      </c>
      <c r="M270" s="105"/>
      <c r="N270" s="842"/>
      <c r="O270" s="1364"/>
      <c r="P270" s="1364"/>
    </row>
    <row r="271" spans="2:16" s="1" customFormat="1" ht="15" hidden="1" customHeight="1" outlineLevel="1">
      <c r="B271" s="681"/>
      <c r="C271" s="682"/>
      <c r="D271" s="645"/>
      <c r="F271" s="505">
        <v>42811</v>
      </c>
      <c r="G271" s="686" t="s">
        <v>8271</v>
      </c>
      <c r="H271" s="541">
        <v>1263.8599999999999</v>
      </c>
      <c r="J271" s="681">
        <v>42814</v>
      </c>
      <c r="K271" s="675" t="s">
        <v>8272</v>
      </c>
      <c r="L271" s="645">
        <v>10.5</v>
      </c>
      <c r="M271" s="365"/>
      <c r="N271" s="86"/>
    </row>
    <row r="272" spans="2:16" s="1" customFormat="1" ht="15" hidden="1" customHeight="1" outlineLevel="1">
      <c r="B272" s="50"/>
      <c r="C272" s="50"/>
      <c r="D272" s="50"/>
      <c r="F272" s="681">
        <v>42814</v>
      </c>
      <c r="G272" s="682" t="s">
        <v>8272</v>
      </c>
      <c r="H272" s="645">
        <v>1416.4</v>
      </c>
      <c r="J272" s="681">
        <v>42814</v>
      </c>
      <c r="K272" s="682" t="s">
        <v>7331</v>
      </c>
      <c r="L272" s="645">
        <v>14.02</v>
      </c>
      <c r="M272" s="365"/>
      <c r="N272" s="86"/>
    </row>
    <row r="273" spans="2:15" s="1" customFormat="1" ht="15" hidden="1" customHeight="1" outlineLevel="1">
      <c r="B273" s="50"/>
      <c r="C273" s="50"/>
      <c r="D273" s="50"/>
      <c r="F273" s="505">
        <v>42829</v>
      </c>
      <c r="G273" s="686" t="s">
        <v>7596</v>
      </c>
      <c r="H273" s="541">
        <v>507.16</v>
      </c>
      <c r="J273" s="1416">
        <v>42858</v>
      </c>
      <c r="K273" s="1417" t="s">
        <v>7408</v>
      </c>
      <c r="L273" s="1418">
        <v>3955.23</v>
      </c>
      <c r="M273" s="365"/>
      <c r="N273" s="86"/>
    </row>
    <row r="274" spans="2:15" s="1" customFormat="1" ht="15" hidden="1" customHeight="1" outlineLevel="1">
      <c r="B274" s="50"/>
      <c r="C274" s="50"/>
      <c r="D274" s="50"/>
      <c r="F274" s="505">
        <v>42829</v>
      </c>
      <c r="G274" s="686" t="s">
        <v>7631</v>
      </c>
      <c r="H274" s="541">
        <v>489.33</v>
      </c>
      <c r="J274" s="681"/>
      <c r="K274" s="682"/>
      <c r="L274" s="645"/>
      <c r="M274" s="365"/>
      <c r="N274" s="86"/>
    </row>
    <row r="275" spans="2:15" s="1" customFormat="1" ht="15" hidden="1" outlineLevel="1">
      <c r="B275" s="50"/>
      <c r="C275" s="50"/>
      <c r="D275" s="50"/>
      <c r="F275" s="685">
        <v>42832</v>
      </c>
      <c r="G275" s="686" t="s">
        <v>8327</v>
      </c>
      <c r="H275" s="541">
        <v>303</v>
      </c>
      <c r="I275" s="2"/>
      <c r="J275" s="681"/>
      <c r="K275" s="682"/>
      <c r="L275" s="645"/>
      <c r="M275" s="365"/>
      <c r="N275" s="86"/>
    </row>
    <row r="276" spans="2:15" s="1" customFormat="1" ht="15" hidden="1" customHeight="1" outlineLevel="1">
      <c r="B276" s="50"/>
      <c r="C276" s="50"/>
      <c r="D276" s="50"/>
      <c r="F276" s="646"/>
      <c r="G276" s="684"/>
      <c r="H276" s="657"/>
      <c r="I276" s="2"/>
      <c r="J276" s="319"/>
      <c r="K276" s="319"/>
      <c r="L276" s="319"/>
      <c r="M276" s="50"/>
    </row>
    <row r="277" spans="2:15" s="1" customFormat="1" ht="15" hidden="1" customHeight="1" outlineLevel="1">
      <c r="B277" s="83"/>
      <c r="C277" s="83" t="s">
        <v>195</v>
      </c>
      <c r="D277" s="84">
        <f>SUM(D270:D275)</f>
        <v>0</v>
      </c>
      <c r="F277" s="311"/>
      <c r="G277" s="538" t="s">
        <v>195</v>
      </c>
      <c r="H277" s="57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8192</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340"/>
      <c r="K280" s="2"/>
      <c r="L280" s="2"/>
      <c r="M280" s="2"/>
      <c r="N280" s="2"/>
    </row>
    <row r="281" spans="2:15" s="1" customFormat="1" ht="15" hidden="1" customHeight="1" outlineLevel="1">
      <c r="B281" s="227">
        <v>4110</v>
      </c>
      <c r="C281" s="227">
        <v>69</v>
      </c>
      <c r="D281" s="227">
        <f>D277</f>
        <v>0</v>
      </c>
      <c r="E281" s="227">
        <f>B281+C281-D281</f>
        <v>4179</v>
      </c>
      <c r="H281" s="13"/>
      <c r="I281" s="13">
        <v>3955.23</v>
      </c>
      <c r="L281" s="13"/>
    </row>
    <row r="282" spans="2:15" s="1" customFormat="1" ht="15" hidden="1" customHeight="1" outlineLevel="1">
      <c r="G282" s="630" t="s">
        <v>4080</v>
      </c>
      <c r="H282" s="631">
        <f>H271+H273+H274+H275</f>
        <v>2563.35</v>
      </c>
      <c r="I282" s="200">
        <v>42830</v>
      </c>
      <c r="L282" s="2"/>
      <c r="M282" s="2"/>
    </row>
    <row r="283" spans="2:15" s="1" customFormat="1" ht="15" hidden="1" outlineLevel="1">
      <c r="G283" s="300" t="s">
        <v>4081</v>
      </c>
      <c r="H283" s="632">
        <v>0</v>
      </c>
    </row>
    <row r="284" spans="2:15" s="1" customFormat="1" ht="15" hidden="1" outlineLevel="1">
      <c r="G284" s="696" t="s">
        <v>3905</v>
      </c>
      <c r="H284" s="701">
        <v>0</v>
      </c>
      <c r="L284" s="2"/>
    </row>
    <row r="285" spans="2:15" s="1" customFormat="1" ht="15" hidden="1" outlineLevel="1">
      <c r="G285" s="1205" t="s">
        <v>18</v>
      </c>
      <c r="H285" s="983">
        <v>0</v>
      </c>
      <c r="L285" s="2"/>
    </row>
    <row r="286" spans="2:15" s="1" customFormat="1" ht="15" hidden="1" customHeight="1" outlineLevel="1">
      <c r="B286" s="200"/>
      <c r="C286" s="583"/>
      <c r="G286" s="978" t="s">
        <v>5497</v>
      </c>
      <c r="H286" s="979">
        <v>0</v>
      </c>
    </row>
    <row r="287" spans="2:15" s="1" customFormat="1" ht="15" hidden="1" customHeight="1" outlineLevel="1">
      <c r="G287" s="640" t="s">
        <v>132</v>
      </c>
      <c r="H287" s="641">
        <f>H272</f>
        <v>1416.4</v>
      </c>
    </row>
    <row r="288" spans="2:15" s="1" customFormat="1" ht="15" hidden="1" customHeight="1" outlineLevel="1">
      <c r="G288" s="204" t="s">
        <v>4287</v>
      </c>
      <c r="H288" s="225">
        <v>0</v>
      </c>
    </row>
    <row r="289" spans="2:16" s="1" customFormat="1" ht="15" hidden="1" customHeight="1" outlineLevel="1">
      <c r="G289" s="659" t="s">
        <v>48</v>
      </c>
      <c r="H289" s="660">
        <v>0</v>
      </c>
      <c r="I289" s="2"/>
    </row>
    <row r="290" spans="2:16" s="1" customFormat="1" ht="15" hidden="1" customHeight="1" outlineLevel="1">
      <c r="C290" s="583"/>
      <c r="G290" s="182" t="s">
        <v>4424</v>
      </c>
      <c r="H290" s="210">
        <v>0</v>
      </c>
      <c r="I290" s="2"/>
    </row>
    <row r="291" spans="2:16" s="1" customFormat="1" ht="15" hidden="1" customHeight="1" outlineLevel="1">
      <c r="G291" s="1068" t="s">
        <v>5935</v>
      </c>
      <c r="H291" s="210">
        <v>0</v>
      </c>
      <c r="I291" s="2"/>
    </row>
    <row r="292" spans="2:16" s="1" customFormat="1" ht="15" hidden="1" customHeight="1" outlineLevel="1">
      <c r="G292" s="654" t="s">
        <v>5126</v>
      </c>
      <c r="H292" s="655">
        <v>0</v>
      </c>
    </row>
    <row r="293" spans="2:16" s="1" customFormat="1" ht="30" hidden="1" customHeight="1" outlineLevel="1">
      <c r="H293" s="2">
        <f>SUM(H282:H292)</f>
        <v>3979.75</v>
      </c>
      <c r="I293" s="2"/>
      <c r="J293" s="13"/>
    </row>
    <row r="294" spans="2:16" collapsed="1"/>
    <row r="295" spans="2:16" s="1" customFormat="1" ht="15">
      <c r="B295" s="2475" t="s">
        <v>8353</v>
      </c>
      <c r="C295" s="2475"/>
      <c r="D295" s="2475"/>
      <c r="E295" s="2475"/>
      <c r="F295" s="2475"/>
      <c r="G295" s="2475"/>
      <c r="H295" s="2475"/>
      <c r="I295" s="2475"/>
      <c r="J295" s="2475"/>
      <c r="K295" s="2475"/>
      <c r="L295" s="2475"/>
      <c r="M295" s="2475"/>
    </row>
    <row r="296" spans="2:16" s="1" customFormat="1" ht="15" hidden="1" customHeight="1" outlineLevel="1">
      <c r="B296" s="268" t="s">
        <v>115</v>
      </c>
      <c r="C296" s="997" t="s">
        <v>2650</v>
      </c>
      <c r="D296" s="268" t="s">
        <v>2651</v>
      </c>
      <c r="F296" s="2474" t="s">
        <v>1007</v>
      </c>
      <c r="G296" s="2476"/>
      <c r="H296" s="2474"/>
      <c r="J296" s="2474" t="s">
        <v>1026</v>
      </c>
      <c r="K296" s="2474"/>
      <c r="L296" s="2474"/>
      <c r="M296" s="105"/>
    </row>
    <row r="297" spans="2:16" s="1" customFormat="1" ht="15" hidden="1" customHeight="1" outlineLevel="1">
      <c r="B297" s="705"/>
      <c r="C297" s="682"/>
      <c r="D297" s="1071"/>
      <c r="F297" s="735" t="s">
        <v>115</v>
      </c>
      <c r="G297" s="955" t="s">
        <v>116</v>
      </c>
      <c r="H297" s="739" t="s">
        <v>4</v>
      </c>
      <c r="J297" s="627" t="s">
        <v>115</v>
      </c>
      <c r="K297" s="104" t="s">
        <v>116</v>
      </c>
      <c r="L297" s="899" t="s">
        <v>4</v>
      </c>
      <c r="M297" s="105"/>
      <c r="N297" s="842"/>
      <c r="O297" s="1395"/>
      <c r="P297" s="1395"/>
    </row>
    <row r="298" spans="2:16" s="1" customFormat="1" ht="15" hidden="1" customHeight="1" outlineLevel="1">
      <c r="B298" s="681"/>
      <c r="C298" s="682"/>
      <c r="D298" s="645"/>
      <c r="F298" s="1333">
        <v>42840</v>
      </c>
      <c r="G298" s="1334" t="s">
        <v>8347</v>
      </c>
      <c r="H298" s="1335">
        <v>780.81</v>
      </c>
      <c r="I298" s="215" t="s">
        <v>8355</v>
      </c>
      <c r="J298" s="790">
        <v>42886</v>
      </c>
      <c r="K298" s="47" t="s">
        <v>7408</v>
      </c>
      <c r="L298" s="808">
        <v>2391.17</v>
      </c>
      <c r="M298" s="365"/>
      <c r="N298" s="86"/>
    </row>
    <row r="299" spans="2:16" s="1" customFormat="1" ht="15" hidden="1" customHeight="1" outlineLevel="1">
      <c r="B299" s="50"/>
      <c r="C299" s="50"/>
      <c r="D299" s="50"/>
      <c r="F299" s="505">
        <v>42844</v>
      </c>
      <c r="G299" s="686" t="s">
        <v>8365</v>
      </c>
      <c r="H299" s="541">
        <v>1263.8599999999999</v>
      </c>
      <c r="I299" s="215"/>
      <c r="J299" s="681"/>
      <c r="K299" s="682"/>
      <c r="L299" s="645"/>
      <c r="M299" s="365"/>
      <c r="N299" s="86"/>
    </row>
    <row r="300" spans="2:16" s="1" customFormat="1" ht="15" hidden="1" customHeight="1" outlineLevel="1">
      <c r="B300" s="50"/>
      <c r="C300" s="50"/>
      <c r="D300" s="50"/>
      <c r="F300" s="633">
        <v>42846</v>
      </c>
      <c r="G300" s="760" t="s">
        <v>6469</v>
      </c>
      <c r="H300" s="635">
        <v>346.5</v>
      </c>
      <c r="J300" s="681"/>
      <c r="K300" s="675"/>
      <c r="L300" s="645"/>
      <c r="M300" s="365"/>
      <c r="N300" s="86"/>
    </row>
    <row r="301" spans="2:16" s="1" customFormat="1" ht="15" hidden="1" customHeight="1" outlineLevel="1">
      <c r="B301" s="50"/>
      <c r="C301" s="50"/>
      <c r="D301" s="50"/>
      <c r="F301" s="505"/>
      <c r="G301" s="686"/>
      <c r="H301" s="541"/>
      <c r="J301" s="681"/>
      <c r="K301" s="682"/>
      <c r="L301" s="645"/>
      <c r="M301" s="365"/>
      <c r="N301" s="86"/>
    </row>
    <row r="302" spans="2:16" s="1" customFormat="1" ht="15" hidden="1" customHeight="1" outlineLevel="1">
      <c r="B302" s="50"/>
      <c r="C302" s="50"/>
      <c r="D302" s="50"/>
      <c r="F302" s="646"/>
      <c r="G302" s="684"/>
      <c r="H302" s="657"/>
      <c r="I302" s="2"/>
      <c r="J302" s="319"/>
      <c r="K302" s="319"/>
      <c r="L302" s="319"/>
      <c r="M302" s="50"/>
    </row>
    <row r="303" spans="2:16" s="1" customFormat="1" ht="15" hidden="1" customHeight="1" outlineLevel="1">
      <c r="B303" s="83"/>
      <c r="C303" s="83" t="s">
        <v>195</v>
      </c>
      <c r="D303" s="84">
        <f>SUM(D297:D301)</f>
        <v>0</v>
      </c>
      <c r="F303" s="311"/>
      <c r="G303" s="538" t="s">
        <v>195</v>
      </c>
      <c r="H303" s="57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8354</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340"/>
      <c r="K306" s="2"/>
      <c r="L306" s="2"/>
      <c r="M306" s="2"/>
      <c r="N306" s="2"/>
    </row>
    <row r="307" spans="2:15" s="1" customFormat="1" ht="15" hidden="1" customHeight="1" outlineLevel="1">
      <c r="B307" s="227">
        <f>E281</f>
        <v>4179</v>
      </c>
      <c r="C307" s="227">
        <f>E307-B307</f>
        <v>64</v>
      </c>
      <c r="D307" s="227">
        <f>D303</f>
        <v>0</v>
      </c>
      <c r="E307" s="227">
        <v>4243</v>
      </c>
      <c r="H307" s="13"/>
      <c r="I307" s="13"/>
      <c r="L307" s="13"/>
    </row>
    <row r="308" spans="2:15" s="1" customFormat="1" ht="15" hidden="1" customHeight="1" outlineLevel="1">
      <c r="G308" s="630" t="s">
        <v>4080</v>
      </c>
      <c r="H308" s="631">
        <f>H299</f>
        <v>1263.8599999999999</v>
      </c>
      <c r="L308" s="2"/>
      <c r="M308" s="2"/>
    </row>
    <row r="309" spans="2:15" s="1" customFormat="1" ht="15" hidden="1" outlineLevel="1">
      <c r="G309" s="300" t="s">
        <v>4081</v>
      </c>
      <c r="H309" s="632">
        <f>H300</f>
        <v>346.5</v>
      </c>
    </row>
    <row r="310" spans="2:15" s="1" customFormat="1" ht="15" hidden="1" outlineLevel="1">
      <c r="G310" s="696" t="s">
        <v>3905</v>
      </c>
      <c r="H310" s="701">
        <v>0</v>
      </c>
      <c r="L310" s="2"/>
    </row>
    <row r="311" spans="2:15" s="1" customFormat="1" ht="15" hidden="1" outlineLevel="1">
      <c r="G311" s="1205" t="s">
        <v>18</v>
      </c>
      <c r="H311" s="983">
        <v>0</v>
      </c>
      <c r="L311" s="2"/>
    </row>
    <row r="312" spans="2:15" s="1" customFormat="1" ht="15" hidden="1" customHeight="1" outlineLevel="1">
      <c r="B312" s="200"/>
      <c r="C312" s="583"/>
      <c r="G312" s="978" t="s">
        <v>5497</v>
      </c>
      <c r="H312" s="979">
        <v>0</v>
      </c>
    </row>
    <row r="313" spans="2:15" s="1" customFormat="1" ht="15" hidden="1" customHeight="1" outlineLevel="1">
      <c r="G313" s="640" t="s">
        <v>132</v>
      </c>
      <c r="H313" s="641">
        <v>0</v>
      </c>
    </row>
    <row r="314" spans="2:15" s="1" customFormat="1" ht="15" hidden="1" customHeight="1" outlineLevel="1">
      <c r="G314" s="204" t="s">
        <v>4287</v>
      </c>
      <c r="H314" s="225">
        <f>H298</f>
        <v>780.81</v>
      </c>
    </row>
    <row r="315" spans="2:15" s="1" customFormat="1" ht="15" hidden="1" customHeight="1" outlineLevel="1">
      <c r="G315" s="659" t="s">
        <v>48</v>
      </c>
      <c r="H315" s="660">
        <v>0</v>
      </c>
      <c r="I315" s="2"/>
    </row>
    <row r="316" spans="2:15" s="1" customFormat="1" ht="15" hidden="1" customHeight="1" outlineLevel="1">
      <c r="C316" s="583"/>
      <c r="G316" s="182" t="s">
        <v>4424</v>
      </c>
      <c r="H316" s="210">
        <v>0</v>
      </c>
      <c r="I316" s="2"/>
    </row>
    <row r="317" spans="2:15" s="1" customFormat="1" ht="15" hidden="1" customHeight="1" outlineLevel="1">
      <c r="G317" s="1068" t="s">
        <v>5935</v>
      </c>
      <c r="H317" s="210">
        <v>0</v>
      </c>
      <c r="I317" s="2"/>
    </row>
    <row r="318" spans="2:15" s="1" customFormat="1" ht="15" hidden="1" customHeight="1" outlineLevel="1">
      <c r="G318" s="654" t="s">
        <v>5126</v>
      </c>
      <c r="H318" s="655">
        <v>0</v>
      </c>
    </row>
    <row r="319" spans="2:15" s="1" customFormat="1" ht="30" hidden="1" customHeight="1" outlineLevel="1">
      <c r="H319" s="2">
        <f>SUM(H308:H318)</f>
        <v>2391.17</v>
      </c>
      <c r="I319" s="2"/>
      <c r="J319" s="13"/>
    </row>
    <row r="320" spans="2:15" collapsed="1"/>
    <row r="321" spans="2:16" s="1" customFormat="1" ht="15">
      <c r="B321" s="2475" t="s">
        <v>8450</v>
      </c>
      <c r="C321" s="2475"/>
      <c r="D321" s="2475"/>
      <c r="E321" s="2475"/>
      <c r="F321" s="2475"/>
      <c r="G321" s="2475"/>
      <c r="H321" s="2475"/>
      <c r="I321" s="2475"/>
      <c r="J321" s="2475"/>
      <c r="K321" s="2475"/>
      <c r="L321" s="2475"/>
      <c r="M321" s="2475"/>
    </row>
    <row r="322" spans="2:16" s="1" customFormat="1" ht="15" hidden="1" customHeight="1" outlineLevel="1">
      <c r="B322" s="268" t="s">
        <v>115</v>
      </c>
      <c r="C322" s="997" t="s">
        <v>2650</v>
      </c>
      <c r="D322" s="268" t="s">
        <v>2651</v>
      </c>
      <c r="F322" s="2474" t="s">
        <v>1007</v>
      </c>
      <c r="G322" s="2476"/>
      <c r="H322" s="2474"/>
      <c r="J322" s="2474" t="s">
        <v>1026</v>
      </c>
      <c r="K322" s="2474"/>
      <c r="L322" s="2474"/>
      <c r="M322" s="105"/>
    </row>
    <row r="323" spans="2:16" s="1" customFormat="1" ht="15" hidden="1" customHeight="1" outlineLevel="1">
      <c r="B323" s="705"/>
      <c r="C323" s="682"/>
      <c r="D323" s="1071"/>
      <c r="F323" s="735" t="s">
        <v>115</v>
      </c>
      <c r="G323" s="955" t="s">
        <v>116</v>
      </c>
      <c r="H323" s="739" t="s">
        <v>4</v>
      </c>
      <c r="J323" s="627" t="s">
        <v>115</v>
      </c>
      <c r="K323" s="104" t="s">
        <v>116</v>
      </c>
      <c r="L323" s="899" t="s">
        <v>4</v>
      </c>
      <c r="M323" s="105"/>
      <c r="N323" s="842"/>
      <c r="O323" s="1422"/>
      <c r="P323" s="1422"/>
    </row>
    <row r="324" spans="2:16" s="1" customFormat="1" ht="15" hidden="1" customHeight="1" outlineLevel="1">
      <c r="B324" s="681"/>
      <c r="C324" s="682"/>
      <c r="D324" s="645"/>
      <c r="F324" s="633">
        <v>42872</v>
      </c>
      <c r="G324" s="634" t="s">
        <v>1178</v>
      </c>
      <c r="H324" s="638">
        <v>4740</v>
      </c>
      <c r="I324" s="215"/>
      <c r="J324" s="790">
        <v>42919</v>
      </c>
      <c r="K324" s="47" t="s">
        <v>8603</v>
      </c>
      <c r="L324" s="245">
        <v>7119.95</v>
      </c>
      <c r="M324" s="365"/>
      <c r="N324" s="86"/>
    </row>
    <row r="325" spans="2:16" s="1" customFormat="1" ht="15" hidden="1" customHeight="1" outlineLevel="1">
      <c r="B325" s="50"/>
      <c r="C325" s="50"/>
      <c r="D325" s="50"/>
      <c r="F325" s="505">
        <v>42873</v>
      </c>
      <c r="G325" s="686" t="s">
        <v>8465</v>
      </c>
      <c r="H325" s="541">
        <v>1263.8599999999999</v>
      </c>
      <c r="I325" s="215"/>
      <c r="J325" s="681"/>
      <c r="K325" s="682"/>
      <c r="L325" s="645"/>
      <c r="M325" s="365"/>
      <c r="N325" s="86"/>
    </row>
    <row r="326" spans="2:16" s="1" customFormat="1" ht="15" hidden="1" customHeight="1" outlineLevel="1">
      <c r="B326" s="50"/>
      <c r="C326" s="50"/>
      <c r="D326" s="50"/>
      <c r="F326" s="505">
        <v>42890</v>
      </c>
      <c r="G326" s="686" t="s">
        <v>7596</v>
      </c>
      <c r="H326" s="541">
        <v>585.92999999999995</v>
      </c>
      <c r="J326" s="681"/>
      <c r="K326" s="675"/>
      <c r="L326" s="645"/>
      <c r="M326" s="365"/>
      <c r="N326" s="86"/>
    </row>
    <row r="327" spans="2:16" s="1" customFormat="1" ht="15" hidden="1" customHeight="1" outlineLevel="1">
      <c r="B327" s="50"/>
      <c r="C327" s="50"/>
      <c r="D327" s="50"/>
      <c r="F327" s="505">
        <v>42890</v>
      </c>
      <c r="G327" s="686" t="s">
        <v>7631</v>
      </c>
      <c r="H327" s="541">
        <v>530.16</v>
      </c>
      <c r="J327" s="681"/>
      <c r="K327" s="682"/>
      <c r="L327" s="645"/>
      <c r="M327" s="365"/>
      <c r="N327" s="86"/>
    </row>
    <row r="328" spans="2:16" s="1" customFormat="1" ht="15" hidden="1" outlineLevel="1">
      <c r="B328" s="50"/>
      <c r="C328" s="50"/>
      <c r="D328" s="50"/>
      <c r="F328" s="685"/>
      <c r="G328" s="686"/>
      <c r="H328" s="541"/>
      <c r="I328" s="2"/>
      <c r="J328" s="681"/>
      <c r="K328" s="682"/>
      <c r="L328" s="645"/>
      <c r="M328" s="365"/>
      <c r="N328" s="86"/>
    </row>
    <row r="329" spans="2:16" s="1" customFormat="1" ht="15" hidden="1" customHeight="1" outlineLevel="1">
      <c r="B329" s="50"/>
      <c r="C329" s="50"/>
      <c r="D329" s="50"/>
      <c r="F329" s="646"/>
      <c r="G329" s="684"/>
      <c r="H329" s="657"/>
      <c r="I329" s="2"/>
      <c r="J329" s="319"/>
      <c r="K329" s="319"/>
      <c r="L329" s="319"/>
      <c r="M329" s="50"/>
    </row>
    <row r="330" spans="2:16" s="1" customFormat="1" ht="15" hidden="1" customHeight="1" outlineLevel="1">
      <c r="B330" s="83"/>
      <c r="C330" s="83" t="s">
        <v>195</v>
      </c>
      <c r="D330" s="84">
        <f>SUM(D323:D328)</f>
        <v>0</v>
      </c>
      <c r="F330" s="311"/>
      <c r="G330" s="538" t="s">
        <v>195</v>
      </c>
      <c r="H330" s="57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8451</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340"/>
      <c r="K333" s="2"/>
      <c r="L333" s="2"/>
      <c r="M333" s="2"/>
      <c r="N333" s="2"/>
    </row>
    <row r="334" spans="2:16" s="1" customFormat="1" ht="15" hidden="1" customHeight="1" outlineLevel="1">
      <c r="B334" s="227">
        <f>E307</f>
        <v>4243</v>
      </c>
      <c r="C334" s="227">
        <v>191</v>
      </c>
      <c r="D334" s="227">
        <f>D330</f>
        <v>0</v>
      </c>
      <c r="E334" s="227">
        <f>B334+C334</f>
        <v>4434</v>
      </c>
      <c r="H334" s="13"/>
      <c r="I334" s="13"/>
      <c r="L334" s="13"/>
    </row>
    <row r="335" spans="2:16" s="1" customFormat="1" ht="15" hidden="1" customHeight="1" outlineLevel="1">
      <c r="G335" s="630" t="s">
        <v>4080</v>
      </c>
      <c r="H335" s="631">
        <f>H325+H326+H327</f>
        <v>2379.9499999999998</v>
      </c>
      <c r="L335" s="2"/>
      <c r="M335" s="2"/>
    </row>
    <row r="336" spans="2:16" s="1" customFormat="1" ht="15" hidden="1" outlineLevel="1">
      <c r="G336" s="300" t="s">
        <v>4081</v>
      </c>
      <c r="H336" s="632">
        <f>H324</f>
        <v>4740</v>
      </c>
    </row>
    <row r="337" spans="2:16" s="1" customFormat="1" ht="15" hidden="1" outlineLevel="1">
      <c r="G337" s="696" t="s">
        <v>3905</v>
      </c>
      <c r="H337" s="701">
        <v>0</v>
      </c>
      <c r="L337" s="2"/>
    </row>
    <row r="338" spans="2:16" s="1" customFormat="1" ht="15" hidden="1" outlineLevel="1">
      <c r="G338" s="1205" t="s">
        <v>18</v>
      </c>
      <c r="H338" s="983">
        <v>0</v>
      </c>
      <c r="L338" s="2"/>
    </row>
    <row r="339" spans="2:16" s="1" customFormat="1" ht="15" hidden="1" customHeight="1" outlineLevel="1">
      <c r="B339" s="200"/>
      <c r="C339" s="583"/>
      <c r="G339" s="978" t="s">
        <v>5497</v>
      </c>
      <c r="H339" s="979">
        <v>0</v>
      </c>
    </row>
    <row r="340" spans="2:16" s="1" customFormat="1" ht="15" hidden="1" customHeight="1" outlineLevel="1">
      <c r="G340" s="640" t="s">
        <v>132</v>
      </c>
      <c r="H340" s="641">
        <v>0</v>
      </c>
    </row>
    <row r="341" spans="2:16" s="1" customFormat="1" ht="15" hidden="1" customHeight="1" outlineLevel="1">
      <c r="G341" s="204" t="s">
        <v>4287</v>
      </c>
      <c r="H341" s="225">
        <v>0</v>
      </c>
    </row>
    <row r="342" spans="2:16" s="1" customFormat="1" ht="15" hidden="1" customHeight="1" outlineLevel="1">
      <c r="G342" s="659" t="s">
        <v>48</v>
      </c>
      <c r="H342" s="660">
        <v>0</v>
      </c>
      <c r="I342" s="2"/>
    </row>
    <row r="343" spans="2:16" s="1" customFormat="1" ht="15" hidden="1" customHeight="1" outlineLevel="1">
      <c r="C343" s="583"/>
      <c r="G343" s="182" t="s">
        <v>4424</v>
      </c>
      <c r="H343" s="210">
        <v>0</v>
      </c>
      <c r="I343" s="2"/>
    </row>
    <row r="344" spans="2:16" s="1" customFormat="1" ht="15" hidden="1" customHeight="1" outlineLevel="1">
      <c r="G344" s="1068" t="s">
        <v>5935</v>
      </c>
      <c r="H344" s="210">
        <v>0</v>
      </c>
      <c r="I344" s="2"/>
    </row>
    <row r="345" spans="2:16" s="1" customFormat="1" ht="15" hidden="1" customHeight="1" outlineLevel="1">
      <c r="G345" s="654" t="s">
        <v>5126</v>
      </c>
      <c r="H345" s="655">
        <v>0</v>
      </c>
    </row>
    <row r="346" spans="2:16" s="1" customFormat="1" ht="30" hidden="1" customHeight="1" outlineLevel="1">
      <c r="H346" s="2">
        <f>SUM(H335:H345)</f>
        <v>7119.95</v>
      </c>
      <c r="I346" s="2"/>
      <c r="J346" s="13"/>
    </row>
    <row r="347" spans="2:16" collapsed="1"/>
    <row r="348" spans="2:16" s="1" customFormat="1" ht="15">
      <c r="B348" s="2475" t="s">
        <v>8546</v>
      </c>
      <c r="C348" s="2475"/>
      <c r="D348" s="2475"/>
      <c r="E348" s="2475"/>
      <c r="F348" s="2475"/>
      <c r="G348" s="2475"/>
      <c r="H348" s="2475"/>
      <c r="I348" s="2475"/>
      <c r="J348" s="2475"/>
      <c r="K348" s="2475"/>
      <c r="L348" s="2475"/>
      <c r="M348" s="2475"/>
    </row>
    <row r="349" spans="2:16" s="1" customFormat="1" ht="15" hidden="1" customHeight="1" outlineLevel="1">
      <c r="B349" s="268" t="s">
        <v>115</v>
      </c>
      <c r="C349" s="997" t="s">
        <v>2650</v>
      </c>
      <c r="D349" s="268" t="s">
        <v>2651</v>
      </c>
      <c r="F349" s="2474" t="s">
        <v>1007</v>
      </c>
      <c r="G349" s="2476"/>
      <c r="H349" s="2474"/>
      <c r="J349" s="2474" t="s">
        <v>1026</v>
      </c>
      <c r="K349" s="2474"/>
      <c r="L349" s="2474"/>
      <c r="M349" s="105"/>
    </row>
    <row r="350" spans="2:16" s="1" customFormat="1" ht="15" hidden="1" customHeight="1" outlineLevel="1">
      <c r="B350" s="705"/>
      <c r="C350" s="682"/>
      <c r="D350" s="1071"/>
      <c r="F350" s="735" t="s">
        <v>115</v>
      </c>
      <c r="G350" s="955" t="s">
        <v>116</v>
      </c>
      <c r="H350" s="739" t="s">
        <v>4</v>
      </c>
      <c r="J350" s="627" t="s">
        <v>115</v>
      </c>
      <c r="K350" s="104" t="s">
        <v>116</v>
      </c>
      <c r="L350" s="899" t="s">
        <v>4</v>
      </c>
      <c r="M350" s="105"/>
      <c r="N350" s="842"/>
      <c r="O350" s="1436"/>
      <c r="P350" s="1436"/>
    </row>
    <row r="351" spans="2:16" s="1" customFormat="1" ht="15" hidden="1" customHeight="1" outlineLevel="1">
      <c r="B351" s="681"/>
      <c r="C351" s="682"/>
      <c r="D351" s="645"/>
      <c r="F351" s="505">
        <v>42904</v>
      </c>
      <c r="G351" s="686" t="s">
        <v>8555</v>
      </c>
      <c r="H351" s="541">
        <v>1263.8599999999999</v>
      </c>
      <c r="I351" s="215"/>
      <c r="J351" s="681">
        <v>42943</v>
      </c>
      <c r="K351" s="675" t="s">
        <v>8666</v>
      </c>
      <c r="L351" s="645">
        <v>2834.2</v>
      </c>
      <c r="M351" s="365"/>
      <c r="N351" s="86"/>
    </row>
    <row r="352" spans="2:16" s="1" customFormat="1" ht="15" hidden="1" customHeight="1" outlineLevel="1">
      <c r="B352" s="50"/>
      <c r="C352" s="50"/>
      <c r="D352" s="50"/>
      <c r="F352" s="505">
        <v>42909</v>
      </c>
      <c r="G352" s="686" t="s">
        <v>7853</v>
      </c>
      <c r="H352" s="541">
        <v>249</v>
      </c>
      <c r="I352" s="215"/>
      <c r="J352" s="681"/>
      <c r="K352" s="682"/>
      <c r="L352" s="645"/>
      <c r="M352" s="365"/>
      <c r="N352" s="86"/>
    </row>
    <row r="353" spans="2:15" s="1" customFormat="1" ht="15" hidden="1" customHeight="1" outlineLevel="1">
      <c r="B353" s="50"/>
      <c r="C353" s="50"/>
      <c r="D353" s="50"/>
      <c r="F353" s="505">
        <v>42921</v>
      </c>
      <c r="G353" s="686" t="s">
        <v>7562</v>
      </c>
      <c r="H353" s="541">
        <v>539</v>
      </c>
      <c r="J353" s="681"/>
      <c r="K353" s="675"/>
      <c r="L353" s="645"/>
      <c r="M353" s="365"/>
      <c r="N353" s="86"/>
    </row>
    <row r="354" spans="2:15" s="1" customFormat="1" ht="15" hidden="1" customHeight="1" outlineLevel="1">
      <c r="B354" s="50"/>
      <c r="C354" s="50"/>
      <c r="D354" s="50"/>
      <c r="F354" s="505">
        <v>42921</v>
      </c>
      <c r="G354" s="686" t="s">
        <v>7562</v>
      </c>
      <c r="H354" s="541">
        <v>782.34</v>
      </c>
      <c r="J354" s="681"/>
      <c r="K354" s="682"/>
      <c r="L354" s="645"/>
      <c r="M354" s="365"/>
      <c r="N354" s="86"/>
    </row>
    <row r="355" spans="2:15" s="1" customFormat="1" ht="15" hidden="1" customHeight="1" outlineLevel="1">
      <c r="B355" s="50"/>
      <c r="C355" s="50"/>
      <c r="D355" s="50"/>
      <c r="F355" s="646"/>
      <c r="G355" s="684"/>
      <c r="H355" s="657"/>
      <c r="I355" s="2"/>
      <c r="J355" s="319"/>
      <c r="K355" s="319"/>
      <c r="L355" s="319"/>
      <c r="M355" s="50"/>
    </row>
    <row r="356" spans="2:15" s="1" customFormat="1" ht="15" hidden="1" customHeight="1" outlineLevel="1">
      <c r="B356" s="83"/>
      <c r="C356" s="83" t="s">
        <v>195</v>
      </c>
      <c r="D356" s="84">
        <f>SUM(D350:D354)</f>
        <v>0</v>
      </c>
      <c r="F356" s="311"/>
      <c r="G356" s="538" t="s">
        <v>195</v>
      </c>
      <c r="H356" s="57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8547</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340"/>
      <c r="K359" s="2"/>
      <c r="L359" s="2"/>
      <c r="M359" s="2"/>
      <c r="N359" s="2"/>
    </row>
    <row r="360" spans="2:15" s="1" customFormat="1" ht="15" hidden="1" customHeight="1" outlineLevel="1">
      <c r="B360" s="227">
        <f>E334</f>
        <v>4434</v>
      </c>
      <c r="C360" s="227">
        <v>76</v>
      </c>
      <c r="D360" s="227">
        <f>D356</f>
        <v>0</v>
      </c>
      <c r="E360" s="227">
        <f>B360+C360</f>
        <v>4510</v>
      </c>
      <c r="H360" s="13"/>
      <c r="I360" s="13"/>
      <c r="L360" s="13"/>
    </row>
    <row r="361" spans="2:15" s="1" customFormat="1" ht="15" hidden="1" customHeight="1" outlineLevel="1">
      <c r="G361" s="630" t="s">
        <v>4080</v>
      </c>
      <c r="H361" s="631">
        <f>H351+H352+H353+H354</f>
        <v>2834.2</v>
      </c>
      <c r="L361" s="2"/>
      <c r="M361" s="2"/>
    </row>
    <row r="362" spans="2:15" s="1" customFormat="1" ht="15" hidden="1" outlineLevel="1">
      <c r="G362" s="300" t="s">
        <v>4081</v>
      </c>
      <c r="H362" s="632">
        <v>0</v>
      </c>
    </row>
    <row r="363" spans="2:15" s="1" customFormat="1" ht="15" hidden="1" outlineLevel="1">
      <c r="G363" s="696" t="s">
        <v>3905</v>
      </c>
      <c r="H363" s="701">
        <v>0</v>
      </c>
      <c r="L363" s="2"/>
    </row>
    <row r="364" spans="2:15" s="1" customFormat="1" ht="15" hidden="1" outlineLevel="1">
      <c r="G364" s="1205" t="s">
        <v>18</v>
      </c>
      <c r="H364" s="983">
        <v>0</v>
      </c>
      <c r="L364" s="2"/>
    </row>
    <row r="365" spans="2:15" s="1" customFormat="1" ht="15" hidden="1" customHeight="1" outlineLevel="1">
      <c r="B365" s="200"/>
      <c r="C365" s="583"/>
      <c r="G365" s="978" t="s">
        <v>5497</v>
      </c>
      <c r="H365" s="979">
        <v>0</v>
      </c>
    </row>
    <row r="366" spans="2:15" s="1" customFormat="1" ht="15" hidden="1" customHeight="1" outlineLevel="1">
      <c r="G366" s="640" t="s">
        <v>132</v>
      </c>
      <c r="H366" s="641">
        <v>0</v>
      </c>
    </row>
    <row r="367" spans="2:15" s="1" customFormat="1" ht="15" hidden="1" customHeight="1" outlineLevel="1">
      <c r="G367" s="204" t="s">
        <v>4287</v>
      </c>
      <c r="H367" s="225">
        <v>0</v>
      </c>
    </row>
    <row r="368" spans="2:15" s="1" customFormat="1" ht="15" hidden="1" customHeight="1" outlineLevel="1">
      <c r="G368" s="659" t="s">
        <v>48</v>
      </c>
      <c r="H368" s="660">
        <v>0</v>
      </c>
      <c r="I368" s="2"/>
    </row>
    <row r="369" spans="2:16" s="1" customFormat="1" ht="15" hidden="1" customHeight="1" outlineLevel="1">
      <c r="C369" s="583"/>
      <c r="G369" s="182" t="s">
        <v>4424</v>
      </c>
      <c r="H369" s="210">
        <v>0</v>
      </c>
      <c r="I369" s="2"/>
    </row>
    <row r="370" spans="2:16" s="1" customFormat="1" ht="15" hidden="1" customHeight="1" outlineLevel="1">
      <c r="G370" s="1068" t="s">
        <v>5935</v>
      </c>
      <c r="H370" s="210">
        <v>0</v>
      </c>
      <c r="I370" s="2"/>
    </row>
    <row r="371" spans="2:16" s="1" customFormat="1" ht="15" hidden="1" customHeight="1" outlineLevel="1">
      <c r="G371" s="654" t="s">
        <v>5126</v>
      </c>
      <c r="H371" s="655">
        <v>0</v>
      </c>
    </row>
    <row r="372" spans="2:16" s="1" customFormat="1" ht="30" hidden="1" customHeight="1" outlineLevel="1">
      <c r="H372" s="2">
        <f>SUM(H361:H371)</f>
        <v>2834.2</v>
      </c>
      <c r="I372" s="2"/>
      <c r="J372" s="13"/>
    </row>
    <row r="373" spans="2:16" collapsed="1"/>
    <row r="374" spans="2:16" s="1" customFormat="1" ht="15">
      <c r="B374" s="2475" t="s">
        <v>8630</v>
      </c>
      <c r="C374" s="2475"/>
      <c r="D374" s="2475"/>
      <c r="E374" s="2475"/>
      <c r="F374" s="2475"/>
      <c r="G374" s="2475"/>
      <c r="H374" s="2475"/>
      <c r="I374" s="2475"/>
      <c r="J374" s="2475"/>
      <c r="K374" s="2475"/>
      <c r="L374" s="2475"/>
      <c r="M374" s="2475"/>
    </row>
    <row r="375" spans="2:16" s="1" customFormat="1" ht="15" hidden="1" customHeight="1" outlineLevel="1">
      <c r="B375" s="268" t="s">
        <v>115</v>
      </c>
      <c r="C375" s="997" t="s">
        <v>2650</v>
      </c>
      <c r="D375" s="268" t="s">
        <v>2651</v>
      </c>
      <c r="F375" s="2474" t="s">
        <v>1007</v>
      </c>
      <c r="G375" s="2476"/>
      <c r="H375" s="2474"/>
      <c r="J375" s="2474" t="s">
        <v>1026</v>
      </c>
      <c r="K375" s="2474"/>
      <c r="L375" s="2474"/>
      <c r="M375" s="105"/>
    </row>
    <row r="376" spans="2:16" s="1" customFormat="1" ht="15" hidden="1" customHeight="1" outlineLevel="1">
      <c r="B376" s="705"/>
      <c r="C376" s="682"/>
      <c r="D376" s="1071"/>
      <c r="F376" s="735" t="s">
        <v>115</v>
      </c>
      <c r="G376" s="955" t="s">
        <v>116</v>
      </c>
      <c r="H376" s="739" t="s">
        <v>4</v>
      </c>
      <c r="J376" s="627" t="s">
        <v>115</v>
      </c>
      <c r="K376" s="104" t="s">
        <v>116</v>
      </c>
      <c r="L376" s="899" t="s">
        <v>4</v>
      </c>
      <c r="M376" s="105"/>
      <c r="N376" s="842"/>
      <c r="O376" s="1454"/>
      <c r="P376" s="1454"/>
    </row>
    <row r="377" spans="2:16" s="1" customFormat="1" ht="15" hidden="1" customHeight="1" outlineLevel="1">
      <c r="B377" s="681"/>
      <c r="C377" s="682"/>
      <c r="D377" s="645"/>
      <c r="F377" s="505">
        <v>42932</v>
      </c>
      <c r="G377" s="686" t="s">
        <v>8650</v>
      </c>
      <c r="H377" s="541">
        <v>1886.82</v>
      </c>
      <c r="I377" s="215"/>
      <c r="J377" s="790">
        <v>42979</v>
      </c>
      <c r="K377" s="47" t="s">
        <v>7408</v>
      </c>
      <c r="L377" s="245">
        <v>14612.82</v>
      </c>
      <c r="M377" s="365"/>
      <c r="N377" s="86"/>
    </row>
    <row r="378" spans="2:16" s="1" customFormat="1" ht="15" hidden="1" customHeight="1" outlineLevel="1">
      <c r="B378" s="50"/>
      <c r="C378" s="50"/>
      <c r="D378" s="50"/>
      <c r="F378" s="633">
        <v>42958</v>
      </c>
      <c r="G378" s="760" t="s">
        <v>8728</v>
      </c>
      <c r="H378" s="635">
        <v>12726</v>
      </c>
      <c r="I378" s="215"/>
      <c r="J378" s="681"/>
      <c r="K378" s="682"/>
      <c r="L378" s="645"/>
      <c r="M378" s="365"/>
      <c r="N378" s="86"/>
    </row>
    <row r="379" spans="2:16" s="1" customFormat="1" ht="15" hidden="1" customHeight="1" outlineLevel="1">
      <c r="B379" s="50"/>
      <c r="C379" s="50"/>
      <c r="D379" s="50"/>
      <c r="F379" s="505"/>
      <c r="G379" s="686"/>
      <c r="H379" s="541"/>
      <c r="J379" s="681"/>
      <c r="K379" s="675"/>
      <c r="L379" s="645"/>
      <c r="M379" s="365"/>
      <c r="N379" s="86"/>
    </row>
    <row r="380" spans="2:16" s="1" customFormat="1" ht="15" hidden="1" customHeight="1" outlineLevel="1">
      <c r="B380" s="50"/>
      <c r="C380" s="50"/>
      <c r="D380" s="50"/>
      <c r="F380" s="646"/>
      <c r="G380" s="684"/>
      <c r="H380" s="657"/>
      <c r="I380" s="2"/>
      <c r="J380" s="319"/>
      <c r="K380" s="319"/>
      <c r="L380" s="319"/>
      <c r="M380" s="50"/>
    </row>
    <row r="381" spans="2:16" s="1" customFormat="1" ht="15" hidden="1" customHeight="1" outlineLevel="1">
      <c r="B381" s="83"/>
      <c r="C381" s="83" t="s">
        <v>195</v>
      </c>
      <c r="D381" s="84">
        <f>SUM(D376:D379)</f>
        <v>0</v>
      </c>
      <c r="F381" s="311"/>
      <c r="G381" s="538" t="s">
        <v>195</v>
      </c>
      <c r="H381" s="57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8667</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340"/>
      <c r="K384" s="2"/>
      <c r="L384" s="2"/>
      <c r="M384" s="2"/>
      <c r="N384" s="2"/>
    </row>
    <row r="385" spans="2:16" s="1" customFormat="1" ht="15" hidden="1" customHeight="1" outlineLevel="1">
      <c r="B385" s="227">
        <f>E360</f>
        <v>4510</v>
      </c>
      <c r="C385" s="227">
        <v>390</v>
      </c>
      <c r="D385" s="227">
        <f>D381</f>
        <v>0</v>
      </c>
      <c r="E385" s="227">
        <f>B385+C385</f>
        <v>4900</v>
      </c>
      <c r="H385" s="13"/>
      <c r="I385" s="13"/>
      <c r="L385" s="13"/>
    </row>
    <row r="386" spans="2:16" s="1" customFormat="1" ht="15" hidden="1" customHeight="1" outlineLevel="1">
      <c r="G386" s="630" t="s">
        <v>4080</v>
      </c>
      <c r="H386" s="631">
        <f>H377</f>
        <v>1886.82</v>
      </c>
      <c r="L386" s="2"/>
      <c r="M386" s="2"/>
    </row>
    <row r="387" spans="2:16" s="1" customFormat="1" ht="15" hidden="1" outlineLevel="1">
      <c r="G387" s="300" t="s">
        <v>4081</v>
      </c>
      <c r="H387" s="632">
        <f>H378</f>
        <v>12726</v>
      </c>
    </row>
    <row r="388" spans="2:16" s="1" customFormat="1" ht="30" hidden="1" customHeight="1" outlineLevel="1">
      <c r="H388" s="2">
        <f>SUM(H386:H387)</f>
        <v>14612.82</v>
      </c>
      <c r="I388" s="2"/>
      <c r="J388" s="13"/>
    </row>
    <row r="389" spans="2:16" collapsed="1"/>
    <row r="390" spans="2:16" s="1" customFormat="1" ht="15">
      <c r="B390" s="2475" t="s">
        <v>8752</v>
      </c>
      <c r="C390" s="2475"/>
      <c r="D390" s="2475"/>
      <c r="E390" s="2475"/>
      <c r="F390" s="2475"/>
      <c r="G390" s="2475"/>
      <c r="H390" s="2475"/>
      <c r="I390" s="2475"/>
      <c r="J390" s="2475"/>
      <c r="K390" s="2475"/>
      <c r="L390" s="2475"/>
      <c r="M390" s="2475"/>
    </row>
    <row r="391" spans="2:16" s="1" customFormat="1" ht="15" hidden="1" customHeight="1" outlineLevel="1">
      <c r="B391" s="268" t="s">
        <v>115</v>
      </c>
      <c r="C391" s="997" t="s">
        <v>2650</v>
      </c>
      <c r="D391" s="268" t="s">
        <v>2651</v>
      </c>
      <c r="F391" s="2474" t="s">
        <v>1007</v>
      </c>
      <c r="G391" s="2476"/>
      <c r="H391" s="2474"/>
      <c r="J391" s="2474" t="s">
        <v>1026</v>
      </c>
      <c r="K391" s="2474"/>
      <c r="L391" s="2474"/>
      <c r="M391" s="105"/>
    </row>
    <row r="392" spans="2:16" s="1" customFormat="1" ht="15" hidden="1" customHeight="1" outlineLevel="1">
      <c r="B392" s="705"/>
      <c r="C392" s="682"/>
      <c r="D392" s="1071"/>
      <c r="F392" s="735" t="s">
        <v>115</v>
      </c>
      <c r="G392" s="955" t="s">
        <v>116</v>
      </c>
      <c r="H392" s="739" t="s">
        <v>4</v>
      </c>
      <c r="J392" s="627" t="s">
        <v>115</v>
      </c>
      <c r="K392" s="104" t="s">
        <v>116</v>
      </c>
      <c r="L392" s="899" t="s">
        <v>4</v>
      </c>
      <c r="M392" s="105"/>
      <c r="N392" s="842"/>
      <c r="O392" s="1477"/>
      <c r="P392" s="1477"/>
    </row>
    <row r="393" spans="2:16" s="1" customFormat="1" ht="15" hidden="1" customHeight="1" outlineLevel="1">
      <c r="B393" s="681"/>
      <c r="C393" s="682"/>
      <c r="D393" s="645"/>
      <c r="F393" s="505">
        <v>42966</v>
      </c>
      <c r="G393" s="686" t="s">
        <v>8754</v>
      </c>
      <c r="H393" s="541">
        <v>1296.82</v>
      </c>
      <c r="I393" s="215"/>
      <c r="J393" s="681">
        <v>42969</v>
      </c>
      <c r="K393" s="675" t="s">
        <v>7331</v>
      </c>
      <c r="L393" s="645">
        <v>5.99</v>
      </c>
      <c r="M393" s="365"/>
      <c r="N393" s="86"/>
    </row>
    <row r="394" spans="2:16" s="1" customFormat="1" ht="15" hidden="1" customHeight="1" outlineLevel="1">
      <c r="B394" s="50"/>
      <c r="C394" s="50"/>
      <c r="D394" s="50"/>
      <c r="F394" s="681">
        <v>42969</v>
      </c>
      <c r="G394" s="682" t="s">
        <v>8755</v>
      </c>
      <c r="H394" s="645">
        <v>606</v>
      </c>
      <c r="I394" s="215"/>
      <c r="J394" s="681">
        <v>42969</v>
      </c>
      <c r="K394" s="682" t="s">
        <v>8755</v>
      </c>
      <c r="L394" s="645">
        <v>4.5</v>
      </c>
      <c r="M394" s="365"/>
      <c r="N394" s="86"/>
    </row>
    <row r="395" spans="2:16" s="1" customFormat="1" ht="15" hidden="1" customHeight="1" outlineLevel="1">
      <c r="B395" s="50"/>
      <c r="C395" s="50"/>
      <c r="D395" s="50"/>
      <c r="F395" s="681">
        <v>42979</v>
      </c>
      <c r="G395" s="682" t="s">
        <v>8755</v>
      </c>
      <c r="H395" s="645">
        <v>606</v>
      </c>
      <c r="J395" s="681">
        <v>42979</v>
      </c>
      <c r="K395" s="675" t="s">
        <v>8828</v>
      </c>
      <c r="L395" s="645">
        <v>5.99</v>
      </c>
      <c r="M395" s="365"/>
      <c r="N395" s="86"/>
    </row>
    <row r="396" spans="2:16" s="1" customFormat="1" ht="15" hidden="1" customHeight="1" outlineLevel="1">
      <c r="B396" s="50"/>
      <c r="C396" s="50"/>
      <c r="D396" s="50"/>
      <c r="F396" s="633">
        <v>42979</v>
      </c>
      <c r="G396" s="760" t="s">
        <v>8800</v>
      </c>
      <c r="H396" s="635">
        <v>976.75</v>
      </c>
      <c r="J396" s="681">
        <v>42979</v>
      </c>
      <c r="K396" s="682" t="s">
        <v>8755</v>
      </c>
      <c r="L396" s="645">
        <v>4.5</v>
      </c>
      <c r="M396" s="365"/>
      <c r="N396" s="86"/>
    </row>
    <row r="397" spans="2:16" s="1" customFormat="1" ht="15" hidden="1" outlineLevel="1">
      <c r="B397" s="50"/>
      <c r="C397" s="50"/>
      <c r="D397" s="50"/>
      <c r="F397" s="1019">
        <v>42980</v>
      </c>
      <c r="G397" s="787" t="s">
        <v>7372</v>
      </c>
      <c r="H397" s="1020">
        <v>600</v>
      </c>
      <c r="I397" s="2"/>
      <c r="J397" s="681">
        <v>42989</v>
      </c>
      <c r="K397" s="675" t="s">
        <v>8828</v>
      </c>
      <c r="L397" s="645">
        <v>5.99</v>
      </c>
      <c r="M397" s="365"/>
      <c r="N397" s="86"/>
    </row>
    <row r="398" spans="2:16" s="1" customFormat="1" ht="15" hidden="1" outlineLevel="1">
      <c r="B398" s="50"/>
      <c r="C398" s="50"/>
      <c r="D398" s="50"/>
      <c r="F398" s="681">
        <v>42989</v>
      </c>
      <c r="G398" s="682" t="s">
        <v>8755</v>
      </c>
      <c r="H398" s="645">
        <v>606</v>
      </c>
      <c r="I398" s="2"/>
      <c r="J398" s="681">
        <v>42989</v>
      </c>
      <c r="K398" s="682" t="s">
        <v>8755</v>
      </c>
      <c r="L398" s="645">
        <v>4.5</v>
      </c>
      <c r="M398" s="316"/>
    </row>
    <row r="399" spans="2:16" s="1" customFormat="1" ht="15" hidden="1" customHeight="1" outlineLevel="1">
      <c r="B399" s="50"/>
      <c r="C399" s="50"/>
      <c r="D399" s="50"/>
      <c r="F399" s="646"/>
      <c r="G399" s="684"/>
      <c r="H399" s="657"/>
      <c r="I399" s="2"/>
      <c r="J399" s="1504">
        <v>43011</v>
      </c>
      <c r="K399" s="1505" t="s">
        <v>7408</v>
      </c>
      <c r="L399" s="1506">
        <v>4660.1000000000004</v>
      </c>
      <c r="M399" s="625"/>
    </row>
    <row r="400" spans="2:16" s="1" customFormat="1" ht="15" hidden="1" customHeight="1" outlineLevel="1">
      <c r="B400" s="83"/>
      <c r="C400" s="83" t="s">
        <v>195</v>
      </c>
      <c r="D400" s="84">
        <f>SUM(D392:D398)</f>
        <v>0</v>
      </c>
      <c r="F400" s="311"/>
      <c r="G400" s="538" t="s">
        <v>195</v>
      </c>
      <c r="H400" s="578">
        <f>SUM(H393:H399)</f>
        <v>4691.57</v>
      </c>
      <c r="I400" s="2"/>
      <c r="J400" s="311"/>
      <c r="K400" s="311" t="s">
        <v>195</v>
      </c>
      <c r="L400" s="312">
        <f>SUM(L393:L399)</f>
        <v>4691.5700000000006</v>
      </c>
      <c r="M400" s="48">
        <f>SUM(M393:M398)</f>
        <v>0</v>
      </c>
    </row>
    <row r="401" spans="2:15" s="1" customFormat="1" ht="15" hidden="1" customHeight="1" outlineLevel="1">
      <c r="I401" s="2"/>
    </row>
    <row r="402" spans="2:15" s="1" customFormat="1" ht="15.75" hidden="1" customHeight="1" outlineLevel="1" thickBot="1">
      <c r="B402" s="97" t="s">
        <v>8753</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340"/>
      <c r="K403" s="2"/>
      <c r="L403" s="2"/>
      <c r="M403" s="2"/>
      <c r="N403" s="2"/>
    </row>
    <row r="404" spans="2:15" s="1" customFormat="1" ht="15" hidden="1" customHeight="1" outlineLevel="1">
      <c r="B404" s="227">
        <f>E385</f>
        <v>4900</v>
      </c>
      <c r="C404" s="227">
        <v>75</v>
      </c>
      <c r="D404" s="227">
        <f>D400</f>
        <v>0</v>
      </c>
      <c r="E404" s="227">
        <f>B404+C404</f>
        <v>4975</v>
      </c>
      <c r="H404" s="13"/>
      <c r="I404" s="13"/>
      <c r="L404" s="13"/>
    </row>
    <row r="405" spans="2:15" s="1" customFormat="1" ht="15" hidden="1" customHeight="1" outlineLevel="1">
      <c r="G405" s="630" t="s">
        <v>4080</v>
      </c>
      <c r="H405" s="631">
        <f>H393</f>
        <v>1296.82</v>
      </c>
      <c r="L405" s="2"/>
      <c r="M405" s="2"/>
    </row>
    <row r="406" spans="2:15" s="1" customFormat="1" ht="15" hidden="1" outlineLevel="1">
      <c r="G406" s="300" t="s">
        <v>4081</v>
      </c>
      <c r="H406" s="632">
        <f>H396</f>
        <v>976.75</v>
      </c>
    </row>
    <row r="407" spans="2:15" s="1" customFormat="1" ht="15" hidden="1" outlineLevel="1">
      <c r="G407" s="696" t="s">
        <v>3905</v>
      </c>
      <c r="H407" s="701">
        <v>0</v>
      </c>
      <c r="L407" s="2"/>
    </row>
    <row r="408" spans="2:15" s="1" customFormat="1" ht="15" hidden="1" outlineLevel="1">
      <c r="G408" s="1205" t="s">
        <v>18</v>
      </c>
      <c r="H408" s="983">
        <v>0</v>
      </c>
      <c r="L408" s="2"/>
    </row>
    <row r="409" spans="2:15" s="1" customFormat="1" ht="15" hidden="1" customHeight="1" outlineLevel="1">
      <c r="B409" s="200"/>
      <c r="C409" s="583"/>
      <c r="G409" s="978" t="s">
        <v>5497</v>
      </c>
      <c r="H409" s="979">
        <v>0</v>
      </c>
    </row>
    <row r="410" spans="2:15" s="1" customFormat="1" ht="15" hidden="1" customHeight="1" outlineLevel="1">
      <c r="G410" s="640" t="s">
        <v>132</v>
      </c>
      <c r="H410" s="641">
        <f>H394+H395+H398</f>
        <v>1818</v>
      </c>
    </row>
    <row r="411" spans="2:15" s="1" customFormat="1" ht="15" hidden="1" customHeight="1" outlineLevel="1">
      <c r="G411" s="204" t="s">
        <v>4287</v>
      </c>
      <c r="H411" s="225">
        <v>0</v>
      </c>
    </row>
    <row r="412" spans="2:15" s="1" customFormat="1" ht="15" hidden="1" customHeight="1" outlineLevel="1">
      <c r="G412" s="659" t="s">
        <v>48</v>
      </c>
      <c r="H412" s="660">
        <v>0</v>
      </c>
      <c r="I412" s="2"/>
    </row>
    <row r="413" spans="2:15" s="1" customFormat="1" ht="15" hidden="1" customHeight="1" outlineLevel="1">
      <c r="C413" s="583"/>
      <c r="G413" s="182" t="s">
        <v>4424</v>
      </c>
      <c r="H413" s="210">
        <v>0</v>
      </c>
      <c r="I413" s="2"/>
    </row>
    <row r="414" spans="2:15" s="1" customFormat="1" ht="15" hidden="1" customHeight="1" outlineLevel="1">
      <c r="G414" s="1068" t="s">
        <v>5935</v>
      </c>
      <c r="H414" s="210">
        <v>0</v>
      </c>
      <c r="I414" s="2"/>
    </row>
    <row r="415" spans="2:15" s="1" customFormat="1" ht="15" hidden="1" customHeight="1" outlineLevel="1">
      <c r="G415" s="654" t="s">
        <v>5126</v>
      </c>
      <c r="H415" s="655">
        <f>H397</f>
        <v>600</v>
      </c>
    </row>
    <row r="416" spans="2:15" s="1" customFormat="1" ht="30" hidden="1" customHeight="1" outlineLevel="1">
      <c r="H416" s="2">
        <f>SUM(H405:H415)</f>
        <v>4691.57</v>
      </c>
      <c r="I416" s="2"/>
      <c r="J416" s="13"/>
    </row>
    <row r="417" spans="2:16" collapsed="1"/>
    <row r="418" spans="2:16" s="1" customFormat="1" ht="15">
      <c r="B418" s="2475" t="s">
        <v>8855</v>
      </c>
      <c r="C418" s="2475"/>
      <c r="D418" s="2475"/>
      <c r="E418" s="2475"/>
      <c r="F418" s="2475"/>
      <c r="G418" s="2475"/>
      <c r="H418" s="2475"/>
      <c r="I418" s="2475"/>
      <c r="J418" s="2475"/>
      <c r="K418" s="2475"/>
      <c r="L418" s="2475"/>
      <c r="M418" s="2475"/>
    </row>
    <row r="419" spans="2:16" s="1" customFormat="1" ht="15" hidden="1" customHeight="1" outlineLevel="1">
      <c r="B419" s="268" t="s">
        <v>115</v>
      </c>
      <c r="C419" s="997" t="s">
        <v>2650</v>
      </c>
      <c r="D419" s="268" t="s">
        <v>2651</v>
      </c>
      <c r="F419" s="2474" t="s">
        <v>1007</v>
      </c>
      <c r="G419" s="2476"/>
      <c r="H419" s="2474"/>
      <c r="J419" s="2474" t="s">
        <v>1026</v>
      </c>
      <c r="K419" s="2474"/>
      <c r="L419" s="2474"/>
      <c r="M419" s="105"/>
    </row>
    <row r="420" spans="2:16" s="1" customFormat="1" ht="15" hidden="1" customHeight="1" outlineLevel="1">
      <c r="B420" s="705"/>
      <c r="C420" s="682"/>
      <c r="D420" s="1071"/>
      <c r="F420" s="735" t="s">
        <v>115</v>
      </c>
      <c r="G420" s="955" t="s">
        <v>116</v>
      </c>
      <c r="H420" s="739" t="s">
        <v>4</v>
      </c>
      <c r="J420" s="627" t="s">
        <v>115</v>
      </c>
      <c r="K420" s="104" t="s">
        <v>116</v>
      </c>
      <c r="L420" s="899" t="s">
        <v>4</v>
      </c>
      <c r="M420" s="105"/>
      <c r="N420" s="842"/>
      <c r="O420" s="1498"/>
      <c r="P420" s="1498"/>
    </row>
    <row r="421" spans="2:16" s="1" customFormat="1" ht="15" hidden="1" customHeight="1" outlineLevel="1">
      <c r="B421" s="681"/>
      <c r="C421" s="682"/>
      <c r="D421" s="645"/>
      <c r="F421" s="505">
        <v>42993</v>
      </c>
      <c r="G421" s="686" t="s">
        <v>8862</v>
      </c>
      <c r="H421" s="541">
        <v>1296.82</v>
      </c>
      <c r="I421" s="215"/>
      <c r="J421" s="681">
        <v>42999</v>
      </c>
      <c r="K421" s="675" t="s">
        <v>7331</v>
      </c>
      <c r="L421" s="645">
        <v>5.99</v>
      </c>
      <c r="M421" s="365"/>
      <c r="N421" s="86"/>
    </row>
    <row r="422" spans="2:16" s="1" customFormat="1" ht="15" hidden="1" customHeight="1" outlineLevel="1">
      <c r="B422" s="50"/>
      <c r="C422" s="50"/>
      <c r="D422" s="50"/>
      <c r="F422" s="633">
        <v>42994</v>
      </c>
      <c r="G422" s="760" t="s">
        <v>975</v>
      </c>
      <c r="H422" s="635">
        <v>5000</v>
      </c>
      <c r="I422" s="215"/>
      <c r="J422" s="681">
        <v>42999</v>
      </c>
      <c r="K422" s="682" t="s">
        <v>8755</v>
      </c>
      <c r="L422" s="645">
        <v>4.5</v>
      </c>
      <c r="M422" s="365"/>
      <c r="N422" s="86"/>
    </row>
    <row r="423" spans="2:16" s="1" customFormat="1" ht="15" hidden="1" customHeight="1" outlineLevel="1">
      <c r="B423" s="50"/>
      <c r="C423" s="50"/>
      <c r="D423" s="50"/>
      <c r="F423" s="633">
        <v>42995</v>
      </c>
      <c r="G423" s="760" t="s">
        <v>8869</v>
      </c>
      <c r="H423" s="635">
        <v>12745</v>
      </c>
      <c r="J423" s="681">
        <v>43014</v>
      </c>
      <c r="K423" s="675" t="s">
        <v>7331</v>
      </c>
      <c r="L423" s="645">
        <v>5.99</v>
      </c>
      <c r="M423" s="365"/>
      <c r="N423" s="86"/>
    </row>
    <row r="424" spans="2:16" s="1" customFormat="1" ht="15" hidden="1" customHeight="1" outlineLevel="1">
      <c r="B424" s="50"/>
      <c r="C424" s="50"/>
      <c r="D424" s="50"/>
      <c r="F424" s="681">
        <v>42999</v>
      </c>
      <c r="G424" s="682" t="s">
        <v>8755</v>
      </c>
      <c r="H424" s="645">
        <v>606</v>
      </c>
      <c r="J424" s="681">
        <v>43014</v>
      </c>
      <c r="K424" s="682" t="s">
        <v>8755</v>
      </c>
      <c r="L424" s="645">
        <v>4.5</v>
      </c>
      <c r="M424" s="365"/>
      <c r="N424" s="86"/>
    </row>
    <row r="425" spans="2:16" s="1" customFormat="1" ht="15" hidden="1" outlineLevel="1">
      <c r="B425" s="50"/>
      <c r="C425" s="50"/>
      <c r="D425" s="50"/>
      <c r="F425" s="1501">
        <v>43001</v>
      </c>
      <c r="G425" s="1502" t="s">
        <v>8578</v>
      </c>
      <c r="H425" s="1503">
        <v>514</v>
      </c>
      <c r="I425" s="2"/>
      <c r="J425" s="790">
        <v>43039</v>
      </c>
      <c r="K425" s="47" t="s">
        <v>7408</v>
      </c>
      <c r="L425" s="808">
        <v>22327.84</v>
      </c>
      <c r="M425" s="365"/>
      <c r="N425" s="86"/>
    </row>
    <row r="426" spans="2:16" s="1" customFormat="1" ht="15" hidden="1" outlineLevel="1">
      <c r="B426" s="50"/>
      <c r="C426" s="50"/>
      <c r="D426" s="50"/>
      <c r="F426" s="681">
        <v>43014</v>
      </c>
      <c r="G426" s="682" t="s">
        <v>8755</v>
      </c>
      <c r="H426" s="645">
        <v>606</v>
      </c>
      <c r="I426" s="2"/>
      <c r="J426" s="681"/>
      <c r="K426" s="682"/>
      <c r="L426" s="645"/>
      <c r="M426" s="316"/>
    </row>
    <row r="427" spans="2:16" s="1" customFormat="1" ht="15" hidden="1" outlineLevel="1">
      <c r="B427" s="50"/>
      <c r="C427" s="50"/>
      <c r="D427" s="50"/>
      <c r="F427" s="705">
        <v>43014</v>
      </c>
      <c r="G427" s="783" t="s">
        <v>8923</v>
      </c>
      <c r="H427" s="762">
        <v>722</v>
      </c>
      <c r="I427" s="2"/>
      <c r="J427" s="681"/>
      <c r="K427" s="682"/>
      <c r="L427" s="645"/>
      <c r="M427" s="365"/>
    </row>
    <row r="428" spans="2:16" s="1" customFormat="1" ht="15" hidden="1" outlineLevel="1">
      <c r="B428" s="50"/>
      <c r="C428" s="50"/>
      <c r="D428" s="50"/>
      <c r="E428" s="205"/>
      <c r="F428" s="633">
        <v>43015</v>
      </c>
      <c r="G428" s="760" t="s">
        <v>8924</v>
      </c>
      <c r="H428" s="635">
        <v>559</v>
      </c>
      <c r="I428" s="632"/>
      <c r="J428" s="681"/>
      <c r="K428" s="682"/>
      <c r="L428" s="645"/>
      <c r="M428" s="365"/>
    </row>
    <row r="429" spans="2:16" s="1" customFormat="1" ht="15" hidden="1" outlineLevel="1">
      <c r="B429" s="50"/>
      <c r="C429" s="50"/>
      <c r="D429" s="50"/>
      <c r="F429" s="1501">
        <v>43015</v>
      </c>
      <c r="G429" s="1502" t="s">
        <v>8925</v>
      </c>
      <c r="H429" s="1503">
        <v>300</v>
      </c>
      <c r="I429" s="2"/>
      <c r="J429" s="681"/>
      <c r="K429" s="682"/>
      <c r="L429" s="645"/>
      <c r="M429" s="365"/>
    </row>
    <row r="430" spans="2:16" s="1" customFormat="1" ht="15" hidden="1" outlineLevel="1">
      <c r="B430" s="50"/>
      <c r="C430" s="50"/>
      <c r="D430" s="50"/>
      <c r="E430" s="205"/>
      <c r="F430" s="505"/>
      <c r="G430" s="686"/>
      <c r="H430" s="541"/>
      <c r="I430" s="2"/>
      <c r="J430" s="285"/>
      <c r="K430" s="378"/>
      <c r="L430" s="378"/>
      <c r="M430" s="365"/>
    </row>
    <row r="431" spans="2:16" s="1" customFormat="1" ht="15" hidden="1" customHeight="1" outlineLevel="1">
      <c r="B431" s="83"/>
      <c r="C431" s="83" t="s">
        <v>195</v>
      </c>
      <c r="D431" s="84">
        <f>SUM(D420:D430)</f>
        <v>0</v>
      </c>
      <c r="F431" s="311"/>
      <c r="G431" s="538" t="s">
        <v>195</v>
      </c>
      <c r="H431" s="57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8856</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340"/>
      <c r="K434" s="2"/>
      <c r="L434" s="2"/>
      <c r="M434" s="2"/>
      <c r="N434" s="2"/>
    </row>
    <row r="435" spans="2:15" s="1" customFormat="1" ht="15" hidden="1" customHeight="1" outlineLevel="1">
      <c r="B435" s="227">
        <f>E404</f>
        <v>4975</v>
      </c>
      <c r="C435" s="227">
        <v>548</v>
      </c>
      <c r="D435" s="227">
        <f>D431</f>
        <v>0</v>
      </c>
      <c r="E435" s="227">
        <f>B435+C435</f>
        <v>5523</v>
      </c>
      <c r="H435" s="13"/>
      <c r="I435" s="13"/>
      <c r="L435" s="13"/>
    </row>
    <row r="436" spans="2:15" s="1" customFormat="1" ht="15" hidden="1" customHeight="1" outlineLevel="1">
      <c r="G436" s="630" t="s">
        <v>4080</v>
      </c>
      <c r="H436" s="631">
        <f>H421</f>
        <v>1296.82</v>
      </c>
      <c r="L436" s="2"/>
      <c r="M436" s="2"/>
    </row>
    <row r="437" spans="2:15" s="1" customFormat="1" ht="15" hidden="1" outlineLevel="1">
      <c r="G437" s="300" t="s">
        <v>4081</v>
      </c>
      <c r="H437" s="632">
        <f>H422+H423+H428</f>
        <v>18304</v>
      </c>
    </row>
    <row r="438" spans="2:15" s="1" customFormat="1" ht="15" hidden="1" outlineLevel="1">
      <c r="G438" s="696" t="s">
        <v>3905</v>
      </c>
      <c r="H438" s="701">
        <v>0</v>
      </c>
      <c r="L438" s="2"/>
    </row>
    <row r="439" spans="2:15" s="1" customFormat="1" ht="15" hidden="1" outlineLevel="1">
      <c r="G439" s="1205" t="s">
        <v>18</v>
      </c>
      <c r="H439" s="983">
        <v>0</v>
      </c>
      <c r="L439" s="2"/>
    </row>
    <row r="440" spans="2:15" s="1" customFormat="1" ht="15" hidden="1" customHeight="1" outlineLevel="1">
      <c r="B440" s="200"/>
      <c r="C440" s="583"/>
      <c r="G440" s="978" t="s">
        <v>5497</v>
      </c>
      <c r="H440" s="979">
        <v>0</v>
      </c>
    </row>
    <row r="441" spans="2:15" s="1" customFormat="1" ht="15" hidden="1" customHeight="1" outlineLevel="1">
      <c r="G441" s="640" t="s">
        <v>132</v>
      </c>
      <c r="H441" s="641">
        <f>H424+H426</f>
        <v>1212</v>
      </c>
    </row>
    <row r="442" spans="2:15" s="1" customFormat="1" ht="15" hidden="1" customHeight="1" outlineLevel="1">
      <c r="G442" s="204" t="s">
        <v>4287</v>
      </c>
      <c r="H442" s="225">
        <v>0</v>
      </c>
    </row>
    <row r="443" spans="2:15" s="1" customFormat="1" ht="15" hidden="1" customHeight="1" outlineLevel="1">
      <c r="G443" s="659" t="s">
        <v>48</v>
      </c>
      <c r="H443" s="660">
        <f>H427</f>
        <v>722</v>
      </c>
      <c r="I443" s="2"/>
    </row>
    <row r="444" spans="2:15" s="1" customFormat="1" ht="15" hidden="1" customHeight="1" outlineLevel="1">
      <c r="C444" s="583"/>
      <c r="G444" s="182" t="s">
        <v>4424</v>
      </c>
      <c r="H444" s="210">
        <f>H425+H429</f>
        <v>814</v>
      </c>
      <c r="I444" s="2"/>
    </row>
    <row r="445" spans="2:15" s="1" customFormat="1" ht="15" hidden="1" customHeight="1" outlineLevel="1">
      <c r="G445" s="1068" t="s">
        <v>5935</v>
      </c>
      <c r="H445" s="210">
        <v>0</v>
      </c>
      <c r="I445" s="2"/>
    </row>
    <row r="446" spans="2:15" s="1" customFormat="1" ht="15" hidden="1" customHeight="1" outlineLevel="1">
      <c r="G446" s="654" t="s">
        <v>5126</v>
      </c>
      <c r="H446" s="655">
        <v>0</v>
      </c>
    </row>
    <row r="447" spans="2:15" s="1" customFormat="1" ht="30" hidden="1" customHeight="1" outlineLevel="1">
      <c r="H447" s="2">
        <f>SUM(H436:H446)</f>
        <v>22348.82</v>
      </c>
      <c r="I447" s="2"/>
      <c r="J447" s="13"/>
    </row>
    <row r="448" spans="2:15" collapsed="1"/>
    <row r="449" spans="2:16" s="1" customFormat="1" ht="15">
      <c r="B449" s="2475" t="s">
        <v>8967</v>
      </c>
      <c r="C449" s="2475"/>
      <c r="D449" s="2475"/>
      <c r="E449" s="2475"/>
      <c r="F449" s="2475"/>
      <c r="G449" s="2475"/>
      <c r="H449" s="2475"/>
      <c r="I449" s="2475"/>
      <c r="J449" s="2475"/>
      <c r="K449" s="2475"/>
      <c r="L449" s="2475"/>
      <c r="M449" s="2475"/>
    </row>
    <row r="450" spans="2:16" s="1" customFormat="1" ht="15" hidden="1" customHeight="1" outlineLevel="1">
      <c r="B450" s="268" t="s">
        <v>115</v>
      </c>
      <c r="C450" s="997" t="s">
        <v>2650</v>
      </c>
      <c r="D450" s="268" t="s">
        <v>2651</v>
      </c>
      <c r="F450" s="2474" t="s">
        <v>1007</v>
      </c>
      <c r="G450" s="2476"/>
      <c r="H450" s="2474"/>
      <c r="J450" s="2474" t="s">
        <v>1026</v>
      </c>
      <c r="K450" s="2474"/>
      <c r="L450" s="2474"/>
      <c r="M450" s="105"/>
    </row>
    <row r="451" spans="2:16" s="1" customFormat="1" ht="15" hidden="1" customHeight="1" outlineLevel="1">
      <c r="B451" s="705"/>
      <c r="C451" s="682"/>
      <c r="D451" s="1071"/>
      <c r="F451" s="735" t="s">
        <v>115</v>
      </c>
      <c r="G451" s="955" t="s">
        <v>116</v>
      </c>
      <c r="H451" s="739" t="s">
        <v>4</v>
      </c>
      <c r="J451" s="627" t="s">
        <v>115</v>
      </c>
      <c r="K451" s="104" t="s">
        <v>116</v>
      </c>
      <c r="L451" s="899" t="s">
        <v>4</v>
      </c>
      <c r="M451" s="105"/>
      <c r="N451" s="842"/>
      <c r="O451" s="1508"/>
      <c r="P451" s="1508"/>
    </row>
    <row r="452" spans="2:16" s="1" customFormat="1" ht="15" hidden="1" customHeight="1" outlineLevel="1">
      <c r="B452" s="681"/>
      <c r="C452" s="682"/>
      <c r="D452" s="645"/>
      <c r="F452" s="505">
        <v>43024</v>
      </c>
      <c r="G452" s="686" t="s">
        <v>8968</v>
      </c>
      <c r="H452" s="541">
        <v>1296.82</v>
      </c>
      <c r="I452" s="215"/>
      <c r="J452" s="681">
        <v>43032</v>
      </c>
      <c r="K452" s="682" t="s">
        <v>8755</v>
      </c>
      <c r="L452" s="645">
        <v>4.5</v>
      </c>
      <c r="M452" s="365"/>
      <c r="N452" s="86"/>
    </row>
    <row r="453" spans="2:16" s="1" customFormat="1" ht="15" hidden="1" customHeight="1" outlineLevel="1">
      <c r="B453" s="50"/>
      <c r="C453" s="50"/>
      <c r="D453" s="50"/>
      <c r="F453" s="633">
        <v>43025</v>
      </c>
      <c r="G453" s="760" t="s">
        <v>8969</v>
      </c>
      <c r="H453" s="635">
        <v>8368</v>
      </c>
      <c r="I453" s="215"/>
      <c r="J453" s="681">
        <v>43032</v>
      </c>
      <c r="K453" s="675" t="s">
        <v>7331</v>
      </c>
      <c r="L453" s="645">
        <v>5.99</v>
      </c>
      <c r="M453" s="365"/>
      <c r="N453" s="86"/>
    </row>
    <row r="454" spans="2:16" s="1" customFormat="1" ht="15" hidden="1" customHeight="1" outlineLevel="1">
      <c r="B454" s="50"/>
      <c r="C454" s="50"/>
      <c r="D454" s="50"/>
      <c r="F454" s="681">
        <v>43032</v>
      </c>
      <c r="G454" s="682" t="s">
        <v>8755</v>
      </c>
      <c r="H454" s="645">
        <v>606</v>
      </c>
      <c r="J454" s="681">
        <v>43039</v>
      </c>
      <c r="K454" s="675" t="s">
        <v>8755</v>
      </c>
      <c r="L454" s="645">
        <v>2.25</v>
      </c>
      <c r="M454" s="365"/>
      <c r="N454" s="86"/>
    </row>
    <row r="455" spans="2:16" s="1" customFormat="1" ht="15" hidden="1" customHeight="1" outlineLevel="1">
      <c r="B455" s="50"/>
      <c r="C455" s="50"/>
      <c r="D455" s="50"/>
      <c r="F455" s="681">
        <v>43039</v>
      </c>
      <c r="G455" s="682" t="s">
        <v>8755</v>
      </c>
      <c r="H455" s="645">
        <v>303</v>
      </c>
      <c r="J455" s="681">
        <v>43045</v>
      </c>
      <c r="K455" s="675" t="s">
        <v>7331</v>
      </c>
      <c r="L455" s="645">
        <v>5.99</v>
      </c>
      <c r="M455" s="365"/>
      <c r="N455" s="86"/>
    </row>
    <row r="456" spans="2:16" s="1" customFormat="1" ht="15" hidden="1" outlineLevel="1">
      <c r="B456" s="50"/>
      <c r="C456" s="50"/>
      <c r="D456" s="50"/>
      <c r="F456" s="681">
        <v>43045</v>
      </c>
      <c r="G456" s="682" t="s">
        <v>8755</v>
      </c>
      <c r="H456" s="645">
        <v>606</v>
      </c>
      <c r="I456" s="2"/>
      <c r="J456" s="681">
        <v>43045</v>
      </c>
      <c r="K456" s="675" t="s">
        <v>8755</v>
      </c>
      <c r="L456" s="645">
        <v>4.5</v>
      </c>
      <c r="M456" s="365"/>
      <c r="N456" s="86"/>
    </row>
    <row r="457" spans="2:16" s="1" customFormat="1" ht="15" hidden="1" customHeight="1" outlineLevel="1">
      <c r="B457" s="50"/>
      <c r="C457" s="50"/>
      <c r="D457" s="50"/>
      <c r="F457" s="646"/>
      <c r="G457" s="684"/>
      <c r="H457" s="657"/>
      <c r="I457" s="2"/>
      <c r="J457" s="832">
        <v>43067</v>
      </c>
      <c r="K457" s="938" t="s">
        <v>7408</v>
      </c>
      <c r="L457" s="867">
        <v>11156.59</v>
      </c>
      <c r="M457" s="50"/>
    </row>
    <row r="458" spans="2:16" s="1" customFormat="1" ht="15" hidden="1" customHeight="1" outlineLevel="1">
      <c r="B458" s="83"/>
      <c r="C458" s="83" t="s">
        <v>195</v>
      </c>
      <c r="D458" s="84">
        <f>SUM(D451:D456)</f>
        <v>0</v>
      </c>
      <c r="F458" s="311"/>
      <c r="G458" s="538" t="s">
        <v>195</v>
      </c>
      <c r="H458" s="57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8970</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340"/>
      <c r="K461" s="2"/>
      <c r="L461" s="2"/>
      <c r="M461" s="2"/>
      <c r="N461" s="2"/>
    </row>
    <row r="462" spans="2:16" s="1" customFormat="1" ht="15" hidden="1" customHeight="1" outlineLevel="1">
      <c r="B462" s="227">
        <f>E435</f>
        <v>5523</v>
      </c>
      <c r="C462" s="227">
        <v>252</v>
      </c>
      <c r="D462" s="227">
        <f>D458</f>
        <v>0</v>
      </c>
      <c r="E462" s="227">
        <f>B462+C462</f>
        <v>5775</v>
      </c>
      <c r="H462" s="13"/>
      <c r="I462" s="13"/>
      <c r="L462" s="13"/>
    </row>
    <row r="463" spans="2:16" s="1" customFormat="1" ht="15" hidden="1" customHeight="1" outlineLevel="1">
      <c r="G463" s="630" t="s">
        <v>4080</v>
      </c>
      <c r="H463" s="631">
        <f>H452</f>
        <v>1296.82</v>
      </c>
      <c r="L463" s="2"/>
      <c r="M463" s="2"/>
    </row>
    <row r="464" spans="2:16" s="1" customFormat="1" ht="15" hidden="1" outlineLevel="1">
      <c r="G464" s="300" t="s">
        <v>4081</v>
      </c>
      <c r="H464" s="632">
        <f>H453</f>
        <v>8368</v>
      </c>
    </row>
    <row r="465" spans="2:16" s="1" customFormat="1" ht="15" hidden="1" outlineLevel="1">
      <c r="G465" s="696" t="s">
        <v>3905</v>
      </c>
      <c r="H465" s="701">
        <v>0</v>
      </c>
      <c r="L465" s="2"/>
    </row>
    <row r="466" spans="2:16" s="1" customFormat="1" ht="15" hidden="1" outlineLevel="1">
      <c r="G466" s="1205" t="s">
        <v>18</v>
      </c>
      <c r="H466" s="983">
        <v>0</v>
      </c>
      <c r="L466" s="2"/>
    </row>
    <row r="467" spans="2:16" s="1" customFormat="1" ht="15" hidden="1" customHeight="1" outlineLevel="1">
      <c r="B467" s="200"/>
      <c r="C467" s="583"/>
      <c r="G467" s="978" t="s">
        <v>5497</v>
      </c>
      <c r="H467" s="979">
        <v>0</v>
      </c>
    </row>
    <row r="468" spans="2:16" s="1" customFormat="1" ht="15" hidden="1" customHeight="1" outlineLevel="1">
      <c r="G468" s="640" t="s">
        <v>132</v>
      </c>
      <c r="H468" s="641">
        <f>H454+H455+H456</f>
        <v>1515</v>
      </c>
    </row>
    <row r="469" spans="2:16" s="1" customFormat="1" ht="15" hidden="1" customHeight="1" outlineLevel="1">
      <c r="G469" s="204" t="s">
        <v>4287</v>
      </c>
      <c r="H469" s="225">
        <v>0</v>
      </c>
    </row>
    <row r="470" spans="2:16" s="1" customFormat="1" ht="15" hidden="1" customHeight="1" outlineLevel="1">
      <c r="G470" s="659" t="s">
        <v>48</v>
      </c>
      <c r="H470" s="660">
        <v>0</v>
      </c>
      <c r="I470" s="2"/>
    </row>
    <row r="471" spans="2:16" s="1" customFormat="1" ht="15" hidden="1" customHeight="1" outlineLevel="1">
      <c r="C471" s="583"/>
      <c r="G471" s="182" t="s">
        <v>4424</v>
      </c>
      <c r="H471" s="210">
        <v>0</v>
      </c>
      <c r="I471" s="2"/>
    </row>
    <row r="472" spans="2:16" s="1" customFormat="1" ht="15" hidden="1" customHeight="1" outlineLevel="1">
      <c r="G472" s="1068" t="s">
        <v>5935</v>
      </c>
      <c r="H472" s="210">
        <v>0</v>
      </c>
      <c r="I472" s="2"/>
    </row>
    <row r="473" spans="2:16" s="1" customFormat="1" ht="15" hidden="1" customHeight="1" outlineLevel="1">
      <c r="G473" s="654" t="s">
        <v>5126</v>
      </c>
      <c r="H473" s="655">
        <v>0</v>
      </c>
    </row>
    <row r="474" spans="2:16" s="1" customFormat="1" ht="30" hidden="1" customHeight="1" outlineLevel="1">
      <c r="H474" s="2">
        <f>SUM(H463:H473)</f>
        <v>11179.82</v>
      </c>
      <c r="I474" s="2"/>
      <c r="J474" s="13"/>
    </row>
    <row r="475" spans="2:16" collapsed="1"/>
    <row r="476" spans="2:16" s="1" customFormat="1" ht="15">
      <c r="B476" s="2475" t="s">
        <v>9046</v>
      </c>
      <c r="C476" s="2475"/>
      <c r="D476" s="2475"/>
      <c r="E476" s="2475"/>
      <c r="F476" s="2475"/>
      <c r="G476" s="2475"/>
      <c r="H476" s="2475"/>
      <c r="I476" s="2475"/>
      <c r="J476" s="2475"/>
      <c r="K476" s="2475"/>
      <c r="L476" s="2475"/>
      <c r="M476" s="2475"/>
    </row>
    <row r="477" spans="2:16" s="1" customFormat="1" ht="15" hidden="1" customHeight="1" outlineLevel="1">
      <c r="B477" s="268" t="s">
        <v>115</v>
      </c>
      <c r="C477" s="997" t="s">
        <v>2650</v>
      </c>
      <c r="D477" s="268" t="s">
        <v>2651</v>
      </c>
      <c r="F477" s="2474" t="s">
        <v>1007</v>
      </c>
      <c r="G477" s="2476"/>
      <c r="H477" s="2474"/>
      <c r="J477" s="2474" t="s">
        <v>1026</v>
      </c>
      <c r="K477" s="2474"/>
      <c r="L477" s="2474"/>
      <c r="M477" s="105"/>
    </row>
    <row r="478" spans="2:16" s="1" customFormat="1" ht="15" hidden="1" customHeight="1" outlineLevel="1">
      <c r="B478" s="705"/>
      <c r="C478" s="682"/>
      <c r="D478" s="1071"/>
      <c r="F478" s="735" t="s">
        <v>115</v>
      </c>
      <c r="G478" s="955" t="s">
        <v>116</v>
      </c>
      <c r="H478" s="739" t="s">
        <v>4</v>
      </c>
      <c r="J478" s="627" t="s">
        <v>115</v>
      </c>
      <c r="K478" s="104" t="s">
        <v>116</v>
      </c>
      <c r="L478" s="899" t="s">
        <v>4</v>
      </c>
      <c r="M478" s="105"/>
      <c r="N478" s="842"/>
      <c r="O478" s="1534"/>
      <c r="P478" s="1534"/>
    </row>
    <row r="479" spans="2:16" s="1" customFormat="1" ht="15" hidden="1" customHeight="1" outlineLevel="1">
      <c r="B479" s="681"/>
      <c r="C479" s="682"/>
      <c r="D479" s="645"/>
      <c r="F479" s="505">
        <v>43055</v>
      </c>
      <c r="G479" s="686" t="s">
        <v>9060</v>
      </c>
      <c r="H479" s="541">
        <v>1296.82</v>
      </c>
      <c r="I479" s="215"/>
      <c r="J479" s="681">
        <v>43060</v>
      </c>
      <c r="K479" s="675" t="s">
        <v>7331</v>
      </c>
      <c r="L479" s="645">
        <v>5.99</v>
      </c>
      <c r="M479" s="365"/>
      <c r="N479" s="86"/>
    </row>
    <row r="480" spans="2:16" s="1" customFormat="1" ht="15" hidden="1" customHeight="1" outlineLevel="1">
      <c r="B480" s="50"/>
      <c r="C480" s="50"/>
      <c r="D480" s="50"/>
      <c r="F480" s="681">
        <v>43060</v>
      </c>
      <c r="G480" s="682" t="s">
        <v>8755</v>
      </c>
      <c r="H480" s="645">
        <v>606</v>
      </c>
      <c r="I480" s="215"/>
      <c r="J480" s="681">
        <v>43060</v>
      </c>
      <c r="K480" s="682" t="s">
        <v>8755</v>
      </c>
      <c r="L480" s="645">
        <v>4.5</v>
      </c>
      <c r="M480" s="365"/>
      <c r="N480" s="86"/>
    </row>
    <row r="481" spans="2:15" s="1" customFormat="1" ht="15" hidden="1" customHeight="1" outlineLevel="1">
      <c r="B481" s="50"/>
      <c r="C481" s="50"/>
      <c r="D481" s="50"/>
      <c r="F481" s="681">
        <v>43065</v>
      </c>
      <c r="G481" s="682" t="s">
        <v>8755</v>
      </c>
      <c r="H481" s="645">
        <v>2732.3</v>
      </c>
      <c r="I481" s="2"/>
      <c r="J481" s="681">
        <v>43065</v>
      </c>
      <c r="K481" s="675" t="s">
        <v>7331</v>
      </c>
      <c r="L481" s="645">
        <v>27.04</v>
      </c>
      <c r="M481" s="365"/>
      <c r="N481" s="86"/>
    </row>
    <row r="482" spans="2:15" s="1" customFormat="1" ht="15" hidden="1" customHeight="1" outlineLevel="1">
      <c r="B482" s="50"/>
      <c r="C482" s="50"/>
      <c r="D482" s="50"/>
      <c r="F482" s="681">
        <v>43069</v>
      </c>
      <c r="G482" s="682" t="s">
        <v>8755</v>
      </c>
      <c r="H482" s="645">
        <v>606</v>
      </c>
      <c r="I482" s="2"/>
      <c r="J482" s="681">
        <v>43065</v>
      </c>
      <c r="K482" s="682" t="s">
        <v>8755</v>
      </c>
      <c r="L482" s="645">
        <v>20.25</v>
      </c>
      <c r="M482" s="365"/>
      <c r="N482" s="86"/>
    </row>
    <row r="483" spans="2:15" s="1" customFormat="1" ht="15" hidden="1" outlineLevel="1">
      <c r="B483" s="50"/>
      <c r="C483" s="50"/>
      <c r="D483" s="50"/>
      <c r="F483" s="633">
        <v>43070</v>
      </c>
      <c r="G483" s="760" t="s">
        <v>9109</v>
      </c>
      <c r="H483" s="635">
        <v>3500</v>
      </c>
      <c r="I483" s="2"/>
      <c r="J483" s="681">
        <v>43069</v>
      </c>
      <c r="K483" s="675" t="s">
        <v>7331</v>
      </c>
      <c r="L483" s="645">
        <v>5.99</v>
      </c>
      <c r="M483" s="365"/>
      <c r="N483" s="86"/>
    </row>
    <row r="484" spans="2:15" s="1" customFormat="1" ht="15" hidden="1" outlineLevel="1">
      <c r="B484" s="50"/>
      <c r="C484" s="50"/>
      <c r="D484" s="50"/>
      <c r="F484" s="633">
        <v>43072</v>
      </c>
      <c r="G484" s="760" t="s">
        <v>7639</v>
      </c>
      <c r="H484" s="635">
        <v>647</v>
      </c>
      <c r="I484" s="2"/>
      <c r="J484" s="681">
        <v>43069</v>
      </c>
      <c r="K484" s="682" t="s">
        <v>8755</v>
      </c>
      <c r="L484" s="645">
        <v>4.5</v>
      </c>
      <c r="M484" s="316"/>
    </row>
    <row r="485" spans="2:15" s="1" customFormat="1" ht="15" hidden="1" outlineLevel="1">
      <c r="B485" s="50"/>
      <c r="C485" s="50"/>
      <c r="D485" s="50"/>
      <c r="F485" s="505">
        <v>43077</v>
      </c>
      <c r="G485" s="686" t="s">
        <v>9119</v>
      </c>
      <c r="H485" s="541">
        <v>798.28</v>
      </c>
      <c r="I485" s="2"/>
      <c r="J485" s="681">
        <v>43080</v>
      </c>
      <c r="K485" s="675" t="s">
        <v>7331</v>
      </c>
      <c r="L485" s="645">
        <v>5.99</v>
      </c>
      <c r="M485" s="365"/>
    </row>
    <row r="486" spans="2:15" s="1" customFormat="1" ht="15" hidden="1" outlineLevel="1">
      <c r="B486" s="50"/>
      <c r="C486" s="50"/>
      <c r="D486" s="50"/>
      <c r="E486" s="205"/>
      <c r="F486" s="505">
        <v>43077</v>
      </c>
      <c r="G486" s="686" t="s">
        <v>9120</v>
      </c>
      <c r="H486" s="541">
        <v>479.68</v>
      </c>
      <c r="I486" s="632"/>
      <c r="J486" s="681">
        <v>43080</v>
      </c>
      <c r="K486" s="682" t="s">
        <v>8755</v>
      </c>
      <c r="L486" s="645">
        <v>4.5</v>
      </c>
      <c r="M486" s="365"/>
    </row>
    <row r="487" spans="2:15" s="1" customFormat="1" ht="15" hidden="1" outlineLevel="1">
      <c r="B487" s="50"/>
      <c r="C487" s="50"/>
      <c r="D487" s="50"/>
      <c r="F487" s="1501">
        <v>43078</v>
      </c>
      <c r="G487" s="1502" t="s">
        <v>9043</v>
      </c>
      <c r="H487" s="1503">
        <v>345</v>
      </c>
      <c r="I487" s="2"/>
      <c r="J487" s="790">
        <v>43091</v>
      </c>
      <c r="K487" s="47" t="s">
        <v>7408</v>
      </c>
      <c r="L487" s="245">
        <v>16151.32</v>
      </c>
      <c r="M487" s="365"/>
    </row>
    <row r="488" spans="2:15" s="1" customFormat="1" ht="15" hidden="1" outlineLevel="1">
      <c r="B488" s="50"/>
      <c r="C488" s="50"/>
      <c r="D488" s="50"/>
      <c r="E488" s="205"/>
      <c r="F488" s="661">
        <v>43078</v>
      </c>
      <c r="G488" s="783" t="s">
        <v>7380</v>
      </c>
      <c r="H488" s="762">
        <v>509</v>
      </c>
      <c r="I488" s="2"/>
      <c r="J488" s="285"/>
      <c r="K488" s="378"/>
      <c r="L488" s="378"/>
      <c r="M488" s="365"/>
    </row>
    <row r="489" spans="2:15" s="1" customFormat="1" ht="15" hidden="1" outlineLevel="1">
      <c r="B489" s="50"/>
      <c r="C489" s="50"/>
      <c r="D489" s="50"/>
      <c r="F489" s="661">
        <v>43078</v>
      </c>
      <c r="G489" s="783" t="s">
        <v>637</v>
      </c>
      <c r="H489" s="762">
        <v>349</v>
      </c>
      <c r="I489" s="2"/>
      <c r="J489" s="285"/>
      <c r="K489" s="378"/>
      <c r="L489" s="378"/>
      <c r="M489" s="365"/>
    </row>
    <row r="490" spans="2:15" s="1" customFormat="1" ht="15" hidden="1" outlineLevel="1">
      <c r="B490" s="50"/>
      <c r="C490" s="50"/>
      <c r="D490" s="50"/>
      <c r="F490" s="633">
        <v>43079</v>
      </c>
      <c r="G490" s="760" t="s">
        <v>8800</v>
      </c>
      <c r="H490" s="635">
        <v>717</v>
      </c>
      <c r="I490" s="2"/>
      <c r="J490" s="285"/>
      <c r="K490" s="378"/>
      <c r="L490" s="378"/>
      <c r="M490" s="316"/>
    </row>
    <row r="491" spans="2:15" s="1" customFormat="1" ht="15" hidden="1" outlineLevel="1">
      <c r="B491" s="50"/>
      <c r="C491" s="50"/>
      <c r="D491" s="50"/>
      <c r="E491" s="1166"/>
      <c r="F491" s="681">
        <v>43080</v>
      </c>
      <c r="G491" s="682" t="s">
        <v>8755</v>
      </c>
      <c r="H491" s="645">
        <v>606</v>
      </c>
      <c r="I491" s="2"/>
      <c r="J491" s="285"/>
      <c r="K491" s="675"/>
      <c r="L491" s="645"/>
      <c r="M491" s="316"/>
    </row>
    <row r="492" spans="2:15" s="1" customFormat="1" ht="15" hidden="1" outlineLevel="1">
      <c r="B492" s="50"/>
      <c r="C492" s="50"/>
      <c r="D492" s="50"/>
      <c r="E492" s="205"/>
      <c r="F492" s="689">
        <v>43081</v>
      </c>
      <c r="G492" s="785" t="s">
        <v>9164</v>
      </c>
      <c r="H492" s="540">
        <v>3038</v>
      </c>
      <c r="I492" s="2"/>
      <c r="J492" s="285"/>
      <c r="K492" s="675"/>
      <c r="L492" s="645"/>
      <c r="M492" s="316"/>
    </row>
    <row r="493" spans="2:15" s="1" customFormat="1" ht="15" hidden="1" customHeight="1" outlineLevel="1">
      <c r="B493" s="50"/>
      <c r="C493" s="50"/>
      <c r="D493" s="50"/>
      <c r="F493" s="646"/>
      <c r="G493" s="684"/>
      <c r="H493" s="657"/>
      <c r="I493" s="2"/>
      <c r="J493" s="319"/>
      <c r="K493" s="319"/>
      <c r="L493" s="319"/>
      <c r="M493" s="50"/>
    </row>
    <row r="494" spans="2:15" s="1" customFormat="1" ht="15" hidden="1" customHeight="1" outlineLevel="1">
      <c r="B494" s="83"/>
      <c r="C494" s="83" t="s">
        <v>195</v>
      </c>
      <c r="D494" s="84">
        <f>SUM(D478:D492)</f>
        <v>0</v>
      </c>
      <c r="F494" s="311"/>
      <c r="G494" s="538" t="s">
        <v>195</v>
      </c>
      <c r="H494" s="57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9047</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340"/>
      <c r="K497" s="2"/>
      <c r="L497" s="2"/>
      <c r="M497" s="2"/>
      <c r="N497" s="2"/>
    </row>
    <row r="498" spans="2:14" s="1" customFormat="1" ht="15" hidden="1" customHeight="1" outlineLevel="1">
      <c r="B498" s="227">
        <f>E462</f>
        <v>5775</v>
      </c>
      <c r="C498" s="227">
        <v>296</v>
      </c>
      <c r="D498" s="227">
        <f>D494</f>
        <v>0</v>
      </c>
      <c r="E498" s="227">
        <f>B498+C498</f>
        <v>6071</v>
      </c>
      <c r="H498" s="13"/>
      <c r="I498" s="13"/>
      <c r="L498" s="13"/>
    </row>
    <row r="499" spans="2:14" s="1" customFormat="1" ht="15" hidden="1" customHeight="1" outlineLevel="1">
      <c r="G499" s="630" t="s">
        <v>4080</v>
      </c>
      <c r="H499" s="631">
        <f>H479+H485+H486</f>
        <v>2574.7799999999997</v>
      </c>
      <c r="L499" s="2"/>
      <c r="M499" s="2"/>
    </row>
    <row r="500" spans="2:14" s="1" customFormat="1" ht="15" hidden="1" outlineLevel="1">
      <c r="G500" s="300" t="s">
        <v>4081</v>
      </c>
      <c r="H500" s="632">
        <f>H483+H484+H490</f>
        <v>4864</v>
      </c>
    </row>
    <row r="501" spans="2:14" s="1" customFormat="1" ht="15" hidden="1" outlineLevel="1">
      <c r="G501" s="696" t="s">
        <v>3905</v>
      </c>
      <c r="H501" s="701">
        <v>0</v>
      </c>
      <c r="L501" s="2"/>
    </row>
    <row r="502" spans="2:14" s="1" customFormat="1" ht="15" hidden="1" outlineLevel="1">
      <c r="G502" s="1205" t="s">
        <v>18</v>
      </c>
      <c r="H502" s="983">
        <v>0</v>
      </c>
      <c r="L502" s="2"/>
    </row>
    <row r="503" spans="2:14" s="1" customFormat="1" ht="15" hidden="1" customHeight="1" outlineLevel="1">
      <c r="B503" s="200"/>
      <c r="C503" s="583"/>
      <c r="G503" s="978" t="s">
        <v>5497</v>
      </c>
      <c r="H503" s="979">
        <v>0</v>
      </c>
    </row>
    <row r="504" spans="2:14" s="1" customFormat="1" ht="15" hidden="1" customHeight="1" outlineLevel="1">
      <c r="G504" s="640" t="s">
        <v>132</v>
      </c>
      <c r="H504" s="641">
        <f>H480+H482+H481+H491</f>
        <v>4550.3</v>
      </c>
    </row>
    <row r="505" spans="2:14" s="1" customFormat="1" ht="15" hidden="1" customHeight="1" outlineLevel="1">
      <c r="G505" s="204" t="s">
        <v>4287</v>
      </c>
      <c r="H505" s="225">
        <f>H492</f>
        <v>3038</v>
      </c>
    </row>
    <row r="506" spans="2:14" s="1" customFormat="1" ht="15" hidden="1" customHeight="1" outlineLevel="1">
      <c r="G506" s="659" t="s">
        <v>48</v>
      </c>
      <c r="H506" s="660">
        <f>H488+H489</f>
        <v>858</v>
      </c>
      <c r="I506" s="2"/>
    </row>
    <row r="507" spans="2:14" s="1" customFormat="1" ht="15" hidden="1" customHeight="1" outlineLevel="1">
      <c r="C507" s="583"/>
      <c r="G507" s="182" t="s">
        <v>4424</v>
      </c>
      <c r="H507" s="210">
        <f>H487</f>
        <v>345</v>
      </c>
      <c r="I507" s="2"/>
    </row>
    <row r="508" spans="2:14" s="1" customFormat="1" ht="15" hidden="1" customHeight="1" outlineLevel="1">
      <c r="G508" s="1068" t="s">
        <v>5935</v>
      </c>
      <c r="H508" s="210">
        <v>0</v>
      </c>
      <c r="I508" s="2"/>
    </row>
    <row r="509" spans="2:14" s="1" customFormat="1" ht="15" hidden="1" customHeight="1" outlineLevel="1">
      <c r="G509" s="654" t="s">
        <v>5126</v>
      </c>
      <c r="H509" s="655">
        <v>0</v>
      </c>
    </row>
    <row r="510" spans="2:14" s="1" customFormat="1" ht="30" hidden="1" customHeight="1" outlineLevel="1">
      <c r="H510" s="2">
        <f>SUM(H499:H509)</f>
        <v>16230.08</v>
      </c>
      <c r="I510" s="2"/>
      <c r="J510" s="13"/>
    </row>
    <row r="511" spans="2:14" collapsed="1"/>
    <row r="512" spans="2:14" s="1" customFormat="1" ht="15">
      <c r="B512" s="2475" t="s">
        <v>9166</v>
      </c>
      <c r="C512" s="2475"/>
      <c r="D512" s="2475"/>
      <c r="E512" s="2475"/>
      <c r="F512" s="2475"/>
      <c r="G512" s="2475"/>
      <c r="H512" s="2475"/>
      <c r="I512" s="2475"/>
      <c r="J512" s="2475"/>
      <c r="K512" s="2475"/>
      <c r="L512" s="2475"/>
      <c r="M512" s="2475"/>
    </row>
    <row r="513" spans="2:16" s="1" customFormat="1" ht="15" hidden="1" customHeight="1" outlineLevel="1">
      <c r="B513" s="268" t="s">
        <v>115</v>
      </c>
      <c r="C513" s="997" t="s">
        <v>2650</v>
      </c>
      <c r="D513" s="268" t="s">
        <v>2651</v>
      </c>
      <c r="F513" s="2474" t="s">
        <v>1007</v>
      </c>
      <c r="G513" s="2476"/>
      <c r="H513" s="2474"/>
      <c r="J513" s="2474" t="s">
        <v>1026</v>
      </c>
      <c r="K513" s="2474"/>
      <c r="L513" s="2474"/>
      <c r="M513" s="105"/>
    </row>
    <row r="514" spans="2:16" s="1" customFormat="1" ht="15" hidden="1" customHeight="1" outlineLevel="1">
      <c r="B514" s="705"/>
      <c r="C514" s="682"/>
      <c r="D514" s="1071"/>
      <c r="F514" s="735" t="s">
        <v>115</v>
      </c>
      <c r="G514" s="955" t="s">
        <v>116</v>
      </c>
      <c r="H514" s="739" t="s">
        <v>4</v>
      </c>
      <c r="J514" s="627" t="s">
        <v>115</v>
      </c>
      <c r="K514" s="104" t="s">
        <v>116</v>
      </c>
      <c r="L514" s="899" t="s">
        <v>4</v>
      </c>
      <c r="M514" s="105"/>
      <c r="N514" s="842"/>
      <c r="O514" s="1590"/>
      <c r="P514" s="1590"/>
    </row>
    <row r="515" spans="2:16" s="1" customFormat="1" ht="15" hidden="1" customHeight="1" outlineLevel="1">
      <c r="B515" s="681"/>
      <c r="C515" s="682"/>
      <c r="D515" s="645"/>
      <c r="F515" s="689">
        <v>43084</v>
      </c>
      <c r="G515" s="785" t="s">
        <v>9164</v>
      </c>
      <c r="H515" s="540">
        <v>1519</v>
      </c>
      <c r="I515" s="215"/>
      <c r="J515" s="689">
        <v>43084</v>
      </c>
      <c r="K515" s="785" t="s">
        <v>9169</v>
      </c>
      <c r="L515" s="540">
        <v>1406</v>
      </c>
      <c r="M515" s="365"/>
      <c r="N515" s="86"/>
    </row>
    <row r="516" spans="2:16" s="1" customFormat="1" ht="15" hidden="1" customHeight="1" outlineLevel="1">
      <c r="B516" s="50"/>
      <c r="C516" s="50"/>
      <c r="D516" s="50"/>
      <c r="F516" s="689">
        <v>43084</v>
      </c>
      <c r="G516" s="785" t="s">
        <v>9168</v>
      </c>
      <c r="H516" s="540">
        <v>120</v>
      </c>
      <c r="I516" s="215"/>
      <c r="J516" s="681">
        <v>43103</v>
      </c>
      <c r="K516" s="675" t="s">
        <v>7331</v>
      </c>
      <c r="L516" s="645">
        <v>5.99</v>
      </c>
      <c r="M516" s="365"/>
      <c r="N516" s="86"/>
    </row>
    <row r="517" spans="2:16" s="1" customFormat="1" ht="15" hidden="1" customHeight="1" outlineLevel="1">
      <c r="B517" s="50"/>
      <c r="C517" s="50"/>
      <c r="D517" s="50"/>
      <c r="F517" s="1591">
        <v>43085</v>
      </c>
      <c r="G517" s="1592" t="s">
        <v>9170</v>
      </c>
      <c r="H517" s="1593">
        <v>1296.82</v>
      </c>
      <c r="I517" s="2"/>
      <c r="J517" s="681">
        <v>43103</v>
      </c>
      <c r="K517" s="682" t="s">
        <v>8755</v>
      </c>
      <c r="L517" s="645">
        <v>4.5</v>
      </c>
      <c r="M517" s="365"/>
      <c r="N517" s="86"/>
    </row>
    <row r="518" spans="2:16" s="1" customFormat="1" ht="15" hidden="1" customHeight="1" outlineLevel="1">
      <c r="B518" s="50"/>
      <c r="C518" s="50"/>
      <c r="D518" s="50"/>
      <c r="F518" s="894">
        <v>43085</v>
      </c>
      <c r="G518" s="760" t="s">
        <v>9171</v>
      </c>
      <c r="H518" s="635">
        <v>856</v>
      </c>
      <c r="I518" s="2"/>
      <c r="J518" s="681">
        <v>43108</v>
      </c>
      <c r="K518" s="675" t="s">
        <v>7331</v>
      </c>
      <c r="L518" s="645">
        <v>7.89</v>
      </c>
      <c r="M518" s="365"/>
      <c r="N518" s="86"/>
    </row>
    <row r="519" spans="2:16" s="1" customFormat="1" ht="15" hidden="1" outlineLevel="1">
      <c r="B519" s="50"/>
      <c r="C519" s="50"/>
      <c r="D519" s="50"/>
      <c r="F519" s="894">
        <v>43087</v>
      </c>
      <c r="G519" s="760" t="s">
        <v>9171</v>
      </c>
      <c r="H519" s="635">
        <v>976</v>
      </c>
      <c r="I519" s="2"/>
      <c r="J519" s="681">
        <v>43108</v>
      </c>
      <c r="K519" s="682" t="s">
        <v>8755</v>
      </c>
      <c r="L519" s="645">
        <v>5.92</v>
      </c>
      <c r="M519" s="365"/>
      <c r="N519" s="86"/>
    </row>
    <row r="520" spans="2:16" s="1" customFormat="1" ht="15" hidden="1" outlineLevel="1">
      <c r="B520" s="50"/>
      <c r="C520" s="50"/>
      <c r="D520" s="50"/>
      <c r="F520" s="681">
        <v>43103</v>
      </c>
      <c r="G520" s="682" t="s">
        <v>8755</v>
      </c>
      <c r="H520" s="645">
        <v>606</v>
      </c>
      <c r="I520" s="2"/>
      <c r="J520" s="790">
        <v>43129</v>
      </c>
      <c r="K520" s="47" t="s">
        <v>7408</v>
      </c>
      <c r="L520" s="245">
        <v>5924.72</v>
      </c>
      <c r="M520" s="316"/>
    </row>
    <row r="521" spans="2:16" s="1" customFormat="1" ht="15" hidden="1" outlineLevel="1">
      <c r="B521" s="50"/>
      <c r="C521" s="50"/>
      <c r="D521" s="50"/>
      <c r="F521" s="505">
        <v>43106</v>
      </c>
      <c r="G521" s="686" t="s">
        <v>9119</v>
      </c>
      <c r="H521" s="541">
        <v>381.5</v>
      </c>
      <c r="I521" s="2"/>
      <c r="J521" s="681"/>
      <c r="K521" s="675"/>
      <c r="L521" s="645"/>
      <c r="M521" s="365"/>
    </row>
    <row r="522" spans="2:16" s="1" customFormat="1" ht="15" hidden="1" outlineLevel="1">
      <c r="B522" s="50"/>
      <c r="C522" s="50"/>
      <c r="D522" s="50"/>
      <c r="E522" s="205"/>
      <c r="F522" s="505">
        <v>43106</v>
      </c>
      <c r="G522" s="686" t="s">
        <v>9120</v>
      </c>
      <c r="H522" s="541">
        <v>353.3</v>
      </c>
      <c r="I522" s="632"/>
      <c r="J522" s="681"/>
      <c r="K522" s="682"/>
      <c r="L522" s="645"/>
      <c r="M522" s="365"/>
    </row>
    <row r="523" spans="2:16" s="1" customFormat="1" ht="15" hidden="1" outlineLevel="1">
      <c r="B523" s="50"/>
      <c r="C523" s="50"/>
      <c r="D523" s="50"/>
      <c r="F523" s="505">
        <v>43106</v>
      </c>
      <c r="G523" s="686" t="s">
        <v>9285</v>
      </c>
      <c r="H523" s="541">
        <v>449</v>
      </c>
      <c r="I523" s="2"/>
      <c r="J523" s="689"/>
      <c r="K523" s="785"/>
      <c r="L523" s="540"/>
      <c r="M523" s="365"/>
    </row>
    <row r="524" spans="2:16" s="1" customFormat="1" ht="15" hidden="1" outlineLevel="1">
      <c r="B524" s="50"/>
      <c r="C524" s="50"/>
      <c r="D524" s="50"/>
      <c r="E524" s="205"/>
      <c r="F524" s="681">
        <v>43108</v>
      </c>
      <c r="G524" s="682" t="s">
        <v>8755</v>
      </c>
      <c r="H524" s="645">
        <v>797.4</v>
      </c>
      <c r="I524" s="2"/>
      <c r="J524" s="285"/>
      <c r="K524" s="378"/>
      <c r="L524" s="378"/>
      <c r="M524" s="365"/>
    </row>
    <row r="525" spans="2:16" s="1" customFormat="1" ht="15" hidden="1" outlineLevel="1">
      <c r="B525" s="50"/>
      <c r="C525" s="50"/>
      <c r="D525" s="50"/>
      <c r="F525" s="661"/>
      <c r="G525" s="783"/>
      <c r="H525" s="762"/>
      <c r="I525" s="2"/>
      <c r="J525" s="285"/>
      <c r="K525" s="378"/>
      <c r="L525" s="378"/>
      <c r="M525" s="365"/>
    </row>
    <row r="526" spans="2:16" s="1" customFormat="1" ht="15" hidden="1" customHeight="1" outlineLevel="1">
      <c r="B526" s="50"/>
      <c r="C526" s="50"/>
      <c r="D526" s="50"/>
      <c r="F526" s="646"/>
      <c r="G526" s="684"/>
      <c r="H526" s="657"/>
      <c r="I526" s="2"/>
      <c r="J526" s="319"/>
      <c r="K526" s="319"/>
      <c r="L526" s="319"/>
      <c r="M526" s="50"/>
    </row>
    <row r="527" spans="2:16" s="1" customFormat="1" ht="15" hidden="1" customHeight="1" outlineLevel="1">
      <c r="B527" s="83"/>
      <c r="C527" s="83" t="s">
        <v>195</v>
      </c>
      <c r="D527" s="84">
        <f>SUM(D514:D525)</f>
        <v>0</v>
      </c>
      <c r="F527" s="311"/>
      <c r="G527" s="538" t="s">
        <v>195</v>
      </c>
      <c r="H527" s="57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9167</v>
      </c>
      <c r="H529" s="2"/>
      <c r="L529" s="2"/>
      <c r="M529" s="2"/>
      <c r="N529" s="2"/>
      <c r="O529" s="86"/>
    </row>
    <row r="530" spans="2:16" s="1" customFormat="1" ht="30" hidden="1" customHeight="1" outlineLevel="1">
      <c r="B530" s="120" t="s">
        <v>1039</v>
      </c>
      <c r="C530" s="121" t="s">
        <v>1040</v>
      </c>
      <c r="D530" s="121" t="s">
        <v>9337</v>
      </c>
      <c r="E530" s="122" t="s">
        <v>1042</v>
      </c>
      <c r="G530" s="1" t="s">
        <v>1023</v>
      </c>
      <c r="H530" s="13">
        <f>H527-L527</f>
        <v>0</v>
      </c>
      <c r="I530" s="2"/>
      <c r="J530" s="1340"/>
      <c r="K530" s="2"/>
      <c r="L530" s="2"/>
      <c r="M530" s="2"/>
      <c r="N530" s="2"/>
    </row>
    <row r="531" spans="2:16" s="1" customFormat="1" ht="15" hidden="1" customHeight="1" outlineLevel="1">
      <c r="B531" s="227">
        <f>E498</f>
        <v>6071</v>
      </c>
      <c r="C531" s="227">
        <v>140</v>
      </c>
      <c r="D531" s="227">
        <v>36</v>
      </c>
      <c r="E531" s="227">
        <f>B531+C531-D531</f>
        <v>6175</v>
      </c>
      <c r="H531" s="13"/>
      <c r="I531" s="13"/>
      <c r="L531" s="13"/>
    </row>
    <row r="532" spans="2:16" s="1" customFormat="1" ht="15" hidden="1" customHeight="1" outlineLevel="1">
      <c r="G532" s="630" t="s">
        <v>4080</v>
      </c>
      <c r="H532" s="631">
        <f>H517+H521+H522+H523</f>
        <v>2480.62</v>
      </c>
      <c r="L532" s="2"/>
      <c r="M532" s="2"/>
    </row>
    <row r="533" spans="2:16" s="1" customFormat="1" ht="15" hidden="1" outlineLevel="1">
      <c r="G533" s="300" t="s">
        <v>4081</v>
      </c>
      <c r="H533" s="632">
        <f>H518+H519</f>
        <v>1832</v>
      </c>
    </row>
    <row r="534" spans="2:16" s="1" customFormat="1" ht="15" hidden="1" customHeight="1" outlineLevel="1">
      <c r="G534" s="640" t="s">
        <v>132</v>
      </c>
      <c r="H534" s="641">
        <f>H520+H524</f>
        <v>1403.4</v>
      </c>
    </row>
    <row r="535" spans="2:16" s="1" customFormat="1" ht="15" hidden="1" customHeight="1" outlineLevel="1">
      <c r="G535" s="204" t="s">
        <v>4287</v>
      </c>
      <c r="H535" s="225">
        <f>H515+H516</f>
        <v>1639</v>
      </c>
    </row>
    <row r="536" spans="2:16" s="1" customFormat="1" ht="30" hidden="1" customHeight="1" outlineLevel="1">
      <c r="H536" s="2">
        <f>SUM(H532:H535)</f>
        <v>7355.02</v>
      </c>
      <c r="I536" s="2"/>
      <c r="J536" s="13"/>
    </row>
    <row r="537" spans="2:16" collapsed="1"/>
    <row r="538" spans="2:16" s="1" customFormat="1" ht="15">
      <c r="B538" s="2475" t="s">
        <v>9323</v>
      </c>
      <c r="C538" s="2475"/>
      <c r="D538" s="2475"/>
      <c r="E538" s="2475"/>
      <c r="F538" s="2475"/>
      <c r="G538" s="2475"/>
      <c r="H538" s="2475"/>
      <c r="I538" s="2475"/>
      <c r="J538" s="2475"/>
      <c r="K538" s="2475"/>
      <c r="L538" s="2475"/>
      <c r="M538" s="2475"/>
    </row>
    <row r="539" spans="2:16" s="1" customFormat="1" ht="15" hidden="1" customHeight="1" outlineLevel="1">
      <c r="B539" s="268" t="s">
        <v>115</v>
      </c>
      <c r="C539" s="997" t="s">
        <v>2650</v>
      </c>
      <c r="D539" s="268" t="s">
        <v>2651</v>
      </c>
      <c r="F539" s="2474" t="s">
        <v>1007</v>
      </c>
      <c r="G539" s="2476"/>
      <c r="H539" s="2474"/>
      <c r="J539" s="2474" t="s">
        <v>1026</v>
      </c>
      <c r="K539" s="2474"/>
      <c r="L539" s="2474"/>
      <c r="M539" s="105"/>
    </row>
    <row r="540" spans="2:16" s="1" customFormat="1" ht="15" hidden="1" customHeight="1" outlineLevel="1">
      <c r="B540" s="705"/>
      <c r="C540" s="682"/>
      <c r="D540" s="1071"/>
      <c r="F540" s="735" t="s">
        <v>115</v>
      </c>
      <c r="G540" s="955" t="s">
        <v>116</v>
      </c>
      <c r="H540" s="739" t="s">
        <v>4</v>
      </c>
      <c r="J540" s="627" t="s">
        <v>115</v>
      </c>
      <c r="K540" s="1017" t="s">
        <v>116</v>
      </c>
      <c r="L540" s="899" t="s">
        <v>4</v>
      </c>
      <c r="M540" s="899"/>
      <c r="N540" s="842"/>
      <c r="O540" s="1632"/>
      <c r="P540" s="1632"/>
    </row>
    <row r="541" spans="2:16" s="1" customFormat="1" ht="15" hidden="1" customHeight="1" outlineLevel="1">
      <c r="B541" s="705"/>
      <c r="C541" s="682"/>
      <c r="D541" s="1071"/>
      <c r="F541" s="685">
        <v>43116</v>
      </c>
      <c r="G541" s="686" t="s">
        <v>9336</v>
      </c>
      <c r="H541" s="541">
        <v>1296.82</v>
      </c>
      <c r="J541" s="681">
        <v>43122</v>
      </c>
      <c r="K541" s="682" t="s">
        <v>7331</v>
      </c>
      <c r="L541" s="645">
        <v>6.99</v>
      </c>
      <c r="M541" s="316"/>
      <c r="N541" s="842"/>
      <c r="O541" s="1633"/>
      <c r="P541" s="1633"/>
    </row>
    <row r="542" spans="2:16" s="1" customFormat="1" ht="15" hidden="1" customHeight="1" outlineLevel="1">
      <c r="B542" s="681"/>
      <c r="C542" s="682"/>
      <c r="D542" s="645"/>
      <c r="F542" s="894">
        <v>43120</v>
      </c>
      <c r="G542" s="760" t="s">
        <v>9320</v>
      </c>
      <c r="H542" s="635">
        <v>12630</v>
      </c>
      <c r="I542" s="215"/>
      <c r="J542" s="681">
        <v>43122</v>
      </c>
      <c r="K542" s="682" t="s">
        <v>8755</v>
      </c>
      <c r="L542" s="645">
        <v>5.25</v>
      </c>
      <c r="M542" s="365"/>
      <c r="N542" s="86"/>
    </row>
    <row r="543" spans="2:16" s="1" customFormat="1" ht="15" hidden="1" customHeight="1" outlineLevel="1">
      <c r="B543" s="50"/>
      <c r="C543" s="50"/>
      <c r="D543" s="50"/>
      <c r="F543" s="897">
        <v>43121</v>
      </c>
      <c r="G543" s="782" t="s">
        <v>9322</v>
      </c>
      <c r="H543" s="882">
        <v>237</v>
      </c>
      <c r="I543" s="215"/>
      <c r="J543" s="681">
        <v>43138</v>
      </c>
      <c r="K543" s="682" t="s">
        <v>7331</v>
      </c>
      <c r="L543" s="645">
        <v>6.99</v>
      </c>
      <c r="M543" s="365"/>
      <c r="N543" s="86"/>
    </row>
    <row r="544" spans="2:16" s="1" customFormat="1" ht="15" hidden="1" customHeight="1" outlineLevel="1">
      <c r="B544" s="50"/>
      <c r="C544" s="50"/>
      <c r="D544" s="50"/>
      <c r="F544" s="681">
        <v>43122</v>
      </c>
      <c r="G544" s="682" t="s">
        <v>8755</v>
      </c>
      <c r="H544" s="1071">
        <v>707</v>
      </c>
      <c r="I544" s="2"/>
      <c r="J544" s="681">
        <v>43138</v>
      </c>
      <c r="K544" s="682" t="s">
        <v>8755</v>
      </c>
      <c r="L544" s="645">
        <v>5.25</v>
      </c>
      <c r="M544" s="365"/>
      <c r="N544" s="86"/>
    </row>
    <row r="545" spans="2:14" s="1" customFormat="1" ht="15" hidden="1" customHeight="1" outlineLevel="1">
      <c r="B545" s="50"/>
      <c r="C545" s="50"/>
      <c r="D545" s="50"/>
      <c r="F545" s="897">
        <v>43123</v>
      </c>
      <c r="G545" s="782" t="s">
        <v>2796</v>
      </c>
      <c r="H545" s="690">
        <v>705</v>
      </c>
      <c r="I545" s="2"/>
      <c r="J545" s="725">
        <v>43158</v>
      </c>
      <c r="K545" s="47" t="s">
        <v>7408</v>
      </c>
      <c r="L545" s="245">
        <v>31864.73</v>
      </c>
      <c r="M545" s="365"/>
      <c r="N545" s="86"/>
    </row>
    <row r="546" spans="2:14" s="1" customFormat="1" ht="15" hidden="1" outlineLevel="1">
      <c r="B546" s="50"/>
      <c r="C546" s="50"/>
      <c r="D546" s="50"/>
      <c r="F546" s="1636">
        <v>43126</v>
      </c>
      <c r="G546" s="1637" t="s">
        <v>9329</v>
      </c>
      <c r="H546" s="1638">
        <v>991.15</v>
      </c>
      <c r="I546" s="2"/>
      <c r="J546" s="681"/>
      <c r="K546" s="675"/>
      <c r="L546" s="645"/>
      <c r="M546" s="365"/>
      <c r="N546" s="86"/>
    </row>
    <row r="547" spans="2:14" s="1" customFormat="1" ht="15" hidden="1" outlineLevel="1">
      <c r="B547" s="50"/>
      <c r="C547" s="50"/>
      <c r="D547" s="50"/>
      <c r="F547" s="897">
        <v>43126</v>
      </c>
      <c r="G547" s="782" t="s">
        <v>9352</v>
      </c>
      <c r="H547" s="690">
        <v>460</v>
      </c>
      <c r="I547" s="2"/>
      <c r="J547" s="681"/>
      <c r="K547" s="675"/>
      <c r="L547" s="645"/>
      <c r="M547" s="365"/>
      <c r="N547" s="86"/>
    </row>
    <row r="548" spans="2:14" s="1" customFormat="1" ht="15" hidden="1" outlineLevel="1">
      <c r="B548" s="50"/>
      <c r="C548" s="50"/>
      <c r="D548" s="50"/>
      <c r="F548" s="894">
        <v>43126</v>
      </c>
      <c r="G548" s="760" t="s">
        <v>9350</v>
      </c>
      <c r="H548" s="635">
        <v>3060.15</v>
      </c>
      <c r="I548" s="2"/>
      <c r="J548" s="681"/>
      <c r="K548" s="682"/>
      <c r="L548" s="645"/>
      <c r="M548" s="316"/>
    </row>
    <row r="549" spans="2:14" s="1" customFormat="1" ht="15" hidden="1" outlineLevel="1">
      <c r="B549" s="50"/>
      <c r="C549" s="50"/>
      <c r="D549" s="50"/>
      <c r="F549" s="685">
        <v>43126</v>
      </c>
      <c r="G549" s="686" t="s">
        <v>9353</v>
      </c>
      <c r="H549" s="541">
        <v>349</v>
      </c>
      <c r="I549" s="2"/>
      <c r="J549" s="681"/>
      <c r="K549" s="682"/>
      <c r="L549" s="645"/>
      <c r="M549" s="316"/>
    </row>
    <row r="550" spans="2:14" s="1" customFormat="1" ht="15" hidden="1" outlineLevel="1">
      <c r="B550" s="50"/>
      <c r="C550" s="50"/>
      <c r="D550" s="50"/>
      <c r="F550" s="685">
        <v>43126</v>
      </c>
      <c r="G550" s="686" t="s">
        <v>9353</v>
      </c>
      <c r="H550" s="541">
        <v>349</v>
      </c>
      <c r="I550" s="2"/>
      <c r="J550" s="681"/>
      <c r="K550" s="682"/>
      <c r="L550" s="645"/>
      <c r="M550" s="316"/>
    </row>
    <row r="551" spans="2:14" s="1" customFormat="1" ht="15" hidden="1" outlineLevel="1">
      <c r="B551" s="50"/>
      <c r="C551" s="50"/>
      <c r="D551" s="50"/>
      <c r="F551" s="685">
        <v>43126</v>
      </c>
      <c r="G551" s="686" t="s">
        <v>9353</v>
      </c>
      <c r="H551" s="541">
        <v>349</v>
      </c>
      <c r="I551" s="2"/>
      <c r="J551" s="681"/>
      <c r="K551" s="682"/>
      <c r="L551" s="645"/>
      <c r="M551" s="316"/>
    </row>
    <row r="552" spans="2:14" s="1" customFormat="1" ht="15" hidden="1" outlineLevel="1">
      <c r="B552" s="50"/>
      <c r="C552" s="50"/>
      <c r="D552" s="50"/>
      <c r="F552" s="1261">
        <v>43127</v>
      </c>
      <c r="G552" s="1262" t="s">
        <v>6113</v>
      </c>
      <c r="H552" s="1263">
        <v>433.34</v>
      </c>
      <c r="I552" s="2"/>
      <c r="J552" s="681"/>
      <c r="K552" s="675"/>
      <c r="L552" s="645"/>
      <c r="M552" s="365"/>
    </row>
    <row r="553" spans="2:14" s="1" customFormat="1" ht="15" hidden="1" outlineLevel="1">
      <c r="B553" s="50"/>
      <c r="C553" s="50"/>
      <c r="D553" s="50"/>
      <c r="E553" s="205"/>
      <c r="F553" s="894">
        <v>43127</v>
      </c>
      <c r="G553" s="760" t="s">
        <v>975</v>
      </c>
      <c r="H553" s="635">
        <v>5000</v>
      </c>
      <c r="I553" s="632"/>
      <c r="J553" s="681"/>
      <c r="K553" s="682"/>
      <c r="L553" s="645"/>
      <c r="M553" s="365"/>
    </row>
    <row r="554" spans="2:14" s="1" customFormat="1" ht="15" hidden="1" outlineLevel="1">
      <c r="B554" s="50"/>
      <c r="C554" s="50"/>
      <c r="D554" s="50"/>
      <c r="F554" s="413">
        <v>43128</v>
      </c>
      <c r="G554" s="1262" t="s">
        <v>1173</v>
      </c>
      <c r="H554" s="1263">
        <v>1787.65</v>
      </c>
      <c r="I554" s="2"/>
      <c r="J554" s="689"/>
      <c r="K554" s="785"/>
      <c r="L554" s="540"/>
      <c r="M554" s="365"/>
    </row>
    <row r="555" spans="2:14" s="1" customFormat="1" ht="15" hidden="1" outlineLevel="1">
      <c r="B555" s="50"/>
      <c r="C555" s="50"/>
      <c r="D555" s="50"/>
      <c r="E555" s="205"/>
      <c r="F555" s="661">
        <v>43128</v>
      </c>
      <c r="G555" s="783" t="s">
        <v>7380</v>
      </c>
      <c r="H555" s="762">
        <v>540</v>
      </c>
      <c r="I555" s="2"/>
      <c r="J555" s="285"/>
      <c r="K555" s="378"/>
      <c r="L555" s="378"/>
      <c r="M555" s="365"/>
    </row>
    <row r="556" spans="2:14" s="1" customFormat="1" ht="15" hidden="1" outlineLevel="1">
      <c r="B556" s="50"/>
      <c r="C556" s="50"/>
      <c r="D556" s="50"/>
      <c r="F556" s="685">
        <v>43129</v>
      </c>
      <c r="G556" s="686" t="s">
        <v>9119</v>
      </c>
      <c r="H556" s="541">
        <v>568.92999999999995</v>
      </c>
      <c r="I556" s="2"/>
      <c r="J556" s="285"/>
      <c r="K556" s="378"/>
      <c r="L556" s="378"/>
      <c r="M556" s="365"/>
    </row>
    <row r="557" spans="2:14" s="1" customFormat="1" ht="15" hidden="1" outlineLevel="1">
      <c r="B557" s="50"/>
      <c r="C557" s="50"/>
      <c r="D557" s="50"/>
      <c r="F557" s="685">
        <v>43129</v>
      </c>
      <c r="G557" s="686" t="s">
        <v>9120</v>
      </c>
      <c r="H557" s="541">
        <v>373.17</v>
      </c>
      <c r="I557" s="2"/>
      <c r="J557" s="285"/>
      <c r="K557" s="378"/>
      <c r="L557" s="378"/>
      <c r="M557" s="316"/>
    </row>
    <row r="558" spans="2:14" s="1" customFormat="1" ht="15" hidden="1" outlineLevel="1">
      <c r="B558" s="50"/>
      <c r="C558" s="50"/>
      <c r="D558" s="50"/>
      <c r="E558" s="1166"/>
      <c r="F558" s="681">
        <v>43138</v>
      </c>
      <c r="G558" s="682" t="s">
        <v>8755</v>
      </c>
      <c r="H558" s="1071">
        <v>707</v>
      </c>
      <c r="I558" s="2"/>
      <c r="J558" s="285"/>
      <c r="K558" s="675"/>
      <c r="L558" s="645"/>
      <c r="M558" s="316"/>
    </row>
    <row r="559" spans="2:14" s="1" customFormat="1" ht="15" hidden="1" outlineLevel="1">
      <c r="B559" s="50"/>
      <c r="C559" s="50"/>
      <c r="D559" s="50"/>
      <c r="E559" s="205"/>
      <c r="F559" s="897">
        <v>43139</v>
      </c>
      <c r="G559" s="782" t="s">
        <v>9397</v>
      </c>
      <c r="H559" s="690">
        <v>1345</v>
      </c>
      <c r="I559" s="2"/>
      <c r="J559" s="285"/>
      <c r="K559" s="675"/>
      <c r="L559" s="645"/>
      <c r="M559" s="316"/>
    </row>
    <row r="560" spans="2:14" s="1" customFormat="1" ht="15" hidden="1" customHeight="1" outlineLevel="1">
      <c r="B560" s="50"/>
      <c r="C560" s="50"/>
      <c r="D560" s="50"/>
      <c r="F560" s="646"/>
      <c r="G560" s="684"/>
      <c r="H560" s="657"/>
      <c r="I560" s="2"/>
      <c r="J560" s="319"/>
      <c r="K560" s="319"/>
      <c r="L560" s="319"/>
      <c r="M560" s="50"/>
    </row>
    <row r="561" spans="2:15" s="1" customFormat="1" ht="15" hidden="1" customHeight="1" outlineLevel="1">
      <c r="B561" s="83"/>
      <c r="C561" s="83" t="s">
        <v>195</v>
      </c>
      <c r="D561" s="84">
        <f>SUM(D540:D559)</f>
        <v>0</v>
      </c>
      <c r="F561" s="311"/>
      <c r="G561" s="538" t="s">
        <v>195</v>
      </c>
      <c r="H561" s="57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9324</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340"/>
      <c r="K564" s="2"/>
      <c r="L564" s="2"/>
      <c r="M564" s="2"/>
      <c r="N564" s="2"/>
    </row>
    <row r="565" spans="2:15" s="1" customFormat="1" ht="15" hidden="1" customHeight="1" outlineLevel="1">
      <c r="B565" s="227">
        <f>E531</f>
        <v>6175</v>
      </c>
      <c r="C565" s="227">
        <v>776</v>
      </c>
      <c r="D565" s="227">
        <f>D561</f>
        <v>0</v>
      </c>
      <c r="E565" s="227">
        <f>B565+C565</f>
        <v>6951</v>
      </c>
      <c r="H565" s="13"/>
      <c r="I565" s="13"/>
      <c r="L565" s="13"/>
    </row>
    <row r="566" spans="2:15" s="1" customFormat="1" ht="15" hidden="1" customHeight="1" outlineLevel="1">
      <c r="G566" s="630" t="s">
        <v>4080</v>
      </c>
      <c r="H566" s="631">
        <f>H541+H549+H550+H551+H556+H557</f>
        <v>3285.9199999999996</v>
      </c>
      <c r="L566" s="2"/>
      <c r="M566" s="2"/>
    </row>
    <row r="567" spans="2:15" s="1" customFormat="1" ht="15" hidden="1" outlineLevel="1">
      <c r="G567" s="300" t="s">
        <v>4081</v>
      </c>
      <c r="H567" s="632">
        <f>H542+H548+H553</f>
        <v>20690.150000000001</v>
      </c>
    </row>
    <row r="568" spans="2:15" s="1" customFormat="1" ht="15" hidden="1" outlineLevel="1">
      <c r="G568" s="696" t="s">
        <v>3905</v>
      </c>
      <c r="H568" s="701">
        <v>0</v>
      </c>
      <c r="L568" s="2"/>
    </row>
    <row r="569" spans="2:15" s="1" customFormat="1" ht="15" hidden="1" outlineLevel="1">
      <c r="G569" s="1634" t="s">
        <v>2625</v>
      </c>
      <c r="H569" s="1635">
        <f>H546</f>
        <v>991.15</v>
      </c>
      <c r="L569" s="2"/>
    </row>
    <row r="570" spans="2:15" s="1" customFormat="1" ht="15" hidden="1" outlineLevel="1">
      <c r="G570" s="1205" t="s">
        <v>18</v>
      </c>
      <c r="H570" s="983">
        <f>H554+H552</f>
        <v>2220.9900000000002</v>
      </c>
      <c r="L570" s="2"/>
    </row>
    <row r="571" spans="2:15" s="1" customFormat="1" ht="15" hidden="1" customHeight="1" outlineLevel="1">
      <c r="B571" s="200"/>
      <c r="C571" s="583"/>
      <c r="G571" s="978" t="s">
        <v>5497</v>
      </c>
      <c r="H571" s="979">
        <v>0</v>
      </c>
    </row>
    <row r="572" spans="2:15" s="1" customFormat="1" ht="15" hidden="1" customHeight="1" outlineLevel="1">
      <c r="G572" s="640" t="s">
        <v>132</v>
      </c>
      <c r="H572" s="641">
        <f>H544+H558</f>
        <v>1414</v>
      </c>
    </row>
    <row r="573" spans="2:15" s="1" customFormat="1" ht="15" hidden="1" customHeight="1" outlineLevel="1">
      <c r="G573" s="204" t="s">
        <v>4287</v>
      </c>
      <c r="H573" s="225">
        <v>0</v>
      </c>
    </row>
    <row r="574" spans="2:15" s="1" customFormat="1" ht="15" hidden="1" customHeight="1" outlineLevel="1">
      <c r="G574" s="659" t="s">
        <v>48</v>
      </c>
      <c r="H574" s="660">
        <f>H555</f>
        <v>540</v>
      </c>
      <c r="I574" s="2"/>
    </row>
    <row r="575" spans="2:15" s="1" customFormat="1" ht="15" hidden="1" customHeight="1" outlineLevel="1">
      <c r="C575" s="583"/>
      <c r="G575" s="182" t="s">
        <v>4424</v>
      </c>
      <c r="H575" s="210">
        <f>H543+H545+H547+H559</f>
        <v>2747</v>
      </c>
      <c r="I575" s="2"/>
    </row>
    <row r="576" spans="2:15" s="1" customFormat="1" ht="15" hidden="1" customHeight="1" outlineLevel="1">
      <c r="G576" s="1068" t="s">
        <v>5935</v>
      </c>
      <c r="H576" s="210">
        <v>0</v>
      </c>
      <c r="I576" s="2"/>
    </row>
    <row r="577" spans="2:16" s="1" customFormat="1" ht="15" hidden="1" customHeight="1" outlineLevel="1">
      <c r="G577" s="654" t="s">
        <v>5126</v>
      </c>
      <c r="H577" s="655">
        <v>0</v>
      </c>
    </row>
    <row r="578" spans="2:16" s="1" customFormat="1" ht="30" hidden="1" customHeight="1" outlineLevel="1">
      <c r="H578" s="2">
        <f>SUM(H566:H577)</f>
        <v>31889.210000000003</v>
      </c>
      <c r="I578" s="2"/>
      <c r="J578" s="13"/>
    </row>
    <row r="579" spans="2:16" collapsed="1"/>
    <row r="580" spans="2:16" s="1" customFormat="1" ht="15">
      <c r="B580" s="2475" t="s">
        <v>9410</v>
      </c>
      <c r="C580" s="2475"/>
      <c r="D580" s="2475"/>
      <c r="E580" s="2475"/>
      <c r="F580" s="2475"/>
      <c r="G580" s="2475"/>
      <c r="H580" s="2475"/>
      <c r="I580" s="2475"/>
      <c r="J580" s="2475"/>
      <c r="K580" s="2475"/>
      <c r="L580" s="2475"/>
      <c r="M580" s="2475"/>
    </row>
    <row r="581" spans="2:16" s="1" customFormat="1" ht="15" hidden="1" customHeight="1" outlineLevel="1">
      <c r="B581" s="268" t="s">
        <v>115</v>
      </c>
      <c r="C581" s="997" t="s">
        <v>2650</v>
      </c>
      <c r="D581" s="268" t="s">
        <v>2651</v>
      </c>
      <c r="F581" s="2474" t="s">
        <v>1007</v>
      </c>
      <c r="G581" s="2476"/>
      <c r="H581" s="2474"/>
      <c r="J581" s="2474" t="s">
        <v>1026</v>
      </c>
      <c r="K581" s="2474"/>
      <c r="L581" s="2474"/>
      <c r="M581" s="105"/>
    </row>
    <row r="582" spans="2:16" s="1" customFormat="1" ht="15" hidden="1" customHeight="1" outlineLevel="1">
      <c r="B582" s="705"/>
      <c r="C582" s="682"/>
      <c r="D582" s="1071"/>
      <c r="F582" s="735" t="s">
        <v>115</v>
      </c>
      <c r="G582" s="955" t="s">
        <v>116</v>
      </c>
      <c r="H582" s="739" t="s">
        <v>4</v>
      </c>
      <c r="J582" s="627" t="s">
        <v>115</v>
      </c>
      <c r="K582" s="1017" t="s">
        <v>116</v>
      </c>
      <c r="L582" s="899" t="s">
        <v>4</v>
      </c>
      <c r="M582" s="899"/>
      <c r="N582" s="842"/>
      <c r="O582" s="1647"/>
      <c r="P582" s="1647"/>
    </row>
    <row r="583" spans="2:16" s="1" customFormat="1" ht="15" hidden="1" customHeight="1" outlineLevel="1">
      <c r="B583" s="705"/>
      <c r="C583" s="682"/>
      <c r="D583" s="1071"/>
      <c r="F583" s="681">
        <v>43147</v>
      </c>
      <c r="G583" s="682" t="s">
        <v>8755</v>
      </c>
      <c r="H583" s="1071">
        <v>707</v>
      </c>
      <c r="J583" s="681">
        <v>43147</v>
      </c>
      <c r="K583" s="682" t="s">
        <v>7331</v>
      </c>
      <c r="L583" s="645">
        <v>6.99</v>
      </c>
      <c r="M583" s="316"/>
      <c r="N583" s="842"/>
      <c r="O583" s="1647"/>
      <c r="P583" s="1647"/>
    </row>
    <row r="584" spans="2:16" s="1" customFormat="1" ht="15" hidden="1" customHeight="1" outlineLevel="1">
      <c r="B584" s="681"/>
      <c r="C584" s="682"/>
      <c r="D584" s="645"/>
      <c r="F584" s="897">
        <v>43147</v>
      </c>
      <c r="G584" s="782" t="s">
        <v>549</v>
      </c>
      <c r="H584" s="690">
        <v>811</v>
      </c>
      <c r="I584" s="215"/>
      <c r="J584" s="681">
        <v>43147</v>
      </c>
      <c r="K584" s="682" t="s">
        <v>8755</v>
      </c>
      <c r="L584" s="645">
        <v>5.25</v>
      </c>
      <c r="M584" s="365"/>
      <c r="N584" s="86"/>
    </row>
    <row r="585" spans="2:16" s="1" customFormat="1" ht="15" hidden="1" customHeight="1" outlineLevel="1">
      <c r="B585" s="50"/>
      <c r="C585" s="50"/>
      <c r="D585" s="50"/>
      <c r="F585" s="685">
        <v>43148</v>
      </c>
      <c r="G585" s="686" t="s">
        <v>9424</v>
      </c>
      <c r="H585" s="541">
        <v>1296.82</v>
      </c>
      <c r="I585" s="215"/>
      <c r="J585" s="681">
        <v>43160</v>
      </c>
      <c r="K585" s="682" t="s">
        <v>7331</v>
      </c>
      <c r="L585" s="645">
        <v>7.49</v>
      </c>
      <c r="M585" s="365"/>
      <c r="N585" s="86"/>
    </row>
    <row r="586" spans="2:16" s="1" customFormat="1" ht="15" hidden="1" customHeight="1" outlineLevel="1">
      <c r="B586" s="50"/>
      <c r="C586" s="50"/>
      <c r="D586" s="50"/>
      <c r="F586" s="1261">
        <v>43149</v>
      </c>
      <c r="G586" s="1262" t="s">
        <v>9417</v>
      </c>
      <c r="H586" s="1313">
        <v>1166</v>
      </c>
      <c r="I586" s="2"/>
      <c r="J586" s="681">
        <v>43160</v>
      </c>
      <c r="K586" s="682" t="s">
        <v>8755</v>
      </c>
      <c r="L586" s="645">
        <v>5.63</v>
      </c>
      <c r="M586" s="365"/>
      <c r="N586" s="86"/>
    </row>
    <row r="587" spans="2:16" s="1" customFormat="1" ht="15" hidden="1" customHeight="1" outlineLevel="1">
      <c r="B587" s="50"/>
      <c r="C587" s="50"/>
      <c r="D587" s="50"/>
      <c r="F587" s="681">
        <v>43160</v>
      </c>
      <c r="G587" s="682" t="s">
        <v>8755</v>
      </c>
      <c r="H587" s="1071">
        <v>757.5</v>
      </c>
      <c r="I587" s="2"/>
      <c r="J587" s="681">
        <v>43171</v>
      </c>
      <c r="K587" s="682" t="s">
        <v>7331</v>
      </c>
      <c r="L587" s="645">
        <v>7.49</v>
      </c>
      <c r="M587" s="365"/>
      <c r="N587" s="86"/>
    </row>
    <row r="588" spans="2:16" s="1" customFormat="1" ht="15" hidden="1" outlineLevel="1">
      <c r="B588" s="50"/>
      <c r="C588" s="50"/>
      <c r="D588" s="50"/>
      <c r="F588" s="681">
        <v>43171</v>
      </c>
      <c r="G588" s="682" t="s">
        <v>8755</v>
      </c>
      <c r="H588" s="1071">
        <v>757.5</v>
      </c>
      <c r="I588" s="2"/>
      <c r="J588" s="725">
        <v>43186</v>
      </c>
      <c r="K588" s="47" t="s">
        <v>7408</v>
      </c>
      <c r="L588" s="245">
        <v>5462.97</v>
      </c>
      <c r="M588" s="365"/>
      <c r="N588" s="86"/>
    </row>
    <row r="589" spans="2:16" s="1" customFormat="1" ht="15" hidden="1" customHeight="1" outlineLevel="1">
      <c r="B589" s="50"/>
      <c r="C589" s="50"/>
      <c r="D589" s="50"/>
      <c r="F589" s="646"/>
      <c r="G589" s="684"/>
      <c r="H589" s="657"/>
      <c r="I589" s="2"/>
      <c r="J589" s="319"/>
      <c r="K589" s="319"/>
      <c r="L589" s="319"/>
      <c r="M589" s="50"/>
    </row>
    <row r="590" spans="2:16" s="1" customFormat="1" ht="15" hidden="1" customHeight="1" outlineLevel="1">
      <c r="B590" s="83"/>
      <c r="C590" s="83" t="s">
        <v>195</v>
      </c>
      <c r="D590" s="84">
        <f>SUM(D582:D588)</f>
        <v>0</v>
      </c>
      <c r="F590" s="311"/>
      <c r="G590" s="538" t="s">
        <v>195</v>
      </c>
      <c r="H590" s="57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9411</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340"/>
      <c r="K593" s="2"/>
      <c r="L593" s="2"/>
      <c r="M593" s="2"/>
      <c r="N593" s="2"/>
    </row>
    <row r="594" spans="2:16" s="1" customFormat="1" ht="15" hidden="1" customHeight="1" outlineLevel="1">
      <c r="B594" s="227">
        <f>E565</f>
        <v>6951</v>
      </c>
      <c r="C594" s="227">
        <v>80</v>
      </c>
      <c r="D594" s="227">
        <f>D590</f>
        <v>0</v>
      </c>
      <c r="E594" s="227">
        <f>B594+C594</f>
        <v>7031</v>
      </c>
      <c r="H594" s="13"/>
      <c r="I594" s="13"/>
      <c r="L594" s="13"/>
    </row>
    <row r="595" spans="2:16" s="1" customFormat="1" ht="15" hidden="1" customHeight="1" outlineLevel="1">
      <c r="G595" s="630" t="s">
        <v>4080</v>
      </c>
      <c r="H595" s="631">
        <f>H585</f>
        <v>1296.82</v>
      </c>
      <c r="L595" s="2"/>
      <c r="M595" s="2"/>
    </row>
    <row r="596" spans="2:16" s="1" customFormat="1" ht="15" hidden="1" outlineLevel="1">
      <c r="G596" s="1205" t="s">
        <v>18</v>
      </c>
      <c r="H596" s="983">
        <f>H586</f>
        <v>1166</v>
      </c>
      <c r="L596" s="2"/>
    </row>
    <row r="597" spans="2:16" s="1" customFormat="1" ht="15" hidden="1" customHeight="1" outlineLevel="1">
      <c r="B597" s="200"/>
      <c r="C597" s="583"/>
      <c r="G597" s="978" t="s">
        <v>5497</v>
      </c>
      <c r="H597" s="979">
        <v>0</v>
      </c>
    </row>
    <row r="598" spans="2:16" s="1" customFormat="1" ht="15" hidden="1" customHeight="1" outlineLevel="1">
      <c r="G598" s="640" t="s">
        <v>132</v>
      </c>
      <c r="H598" s="641">
        <f>H583+H587+H588</f>
        <v>2222</v>
      </c>
    </row>
    <row r="599" spans="2:16" s="1" customFormat="1" ht="15" hidden="1" customHeight="1" outlineLevel="1">
      <c r="C599" s="583"/>
      <c r="G599" s="182" t="s">
        <v>4424</v>
      </c>
      <c r="H599" s="210">
        <f>H584</f>
        <v>811</v>
      </c>
      <c r="I599" s="2"/>
    </row>
    <row r="600" spans="2:16" s="1" customFormat="1" ht="30" hidden="1" customHeight="1" outlineLevel="1">
      <c r="H600" s="2">
        <f>SUM(H595:H599)</f>
        <v>5495.82</v>
      </c>
      <c r="I600" s="2"/>
      <c r="J600" s="13"/>
    </row>
    <row r="601" spans="2:16" collapsed="1"/>
    <row r="602" spans="2:16" s="1" customFormat="1" ht="15">
      <c r="B602" s="2475" t="s">
        <v>9500</v>
      </c>
      <c r="C602" s="2475"/>
      <c r="D602" s="2475"/>
      <c r="E602" s="2475"/>
      <c r="F602" s="2475"/>
      <c r="G602" s="2475"/>
      <c r="H602" s="2475"/>
      <c r="I602" s="2475"/>
      <c r="J602" s="2475"/>
      <c r="K602" s="2475"/>
      <c r="L602" s="2475"/>
      <c r="M602" s="2475"/>
    </row>
    <row r="603" spans="2:16" s="1" customFormat="1" ht="15" hidden="1" customHeight="1" outlineLevel="1">
      <c r="B603" s="268" t="s">
        <v>115</v>
      </c>
      <c r="C603" s="997" t="s">
        <v>2650</v>
      </c>
      <c r="D603" s="268" t="s">
        <v>2651</v>
      </c>
      <c r="F603" s="2474" t="s">
        <v>1007</v>
      </c>
      <c r="G603" s="2476"/>
      <c r="H603" s="2474"/>
      <c r="J603" s="2474" t="s">
        <v>1026</v>
      </c>
      <c r="K603" s="2474"/>
      <c r="L603" s="2474"/>
      <c r="M603" s="105"/>
    </row>
    <row r="604" spans="2:16" s="1" customFormat="1" ht="15" hidden="1" customHeight="1" outlineLevel="1">
      <c r="B604" s="705"/>
      <c r="C604" s="682"/>
      <c r="D604" s="1071"/>
      <c r="F604" s="735" t="s">
        <v>115</v>
      </c>
      <c r="G604" s="955" t="s">
        <v>116</v>
      </c>
      <c r="H604" s="739" t="s">
        <v>4</v>
      </c>
      <c r="J604" s="627" t="s">
        <v>115</v>
      </c>
      <c r="K604" s="1017" t="s">
        <v>116</v>
      </c>
      <c r="L604" s="899" t="s">
        <v>4</v>
      </c>
      <c r="M604" s="899"/>
      <c r="N604" s="842"/>
      <c r="O604" s="1665"/>
      <c r="P604" s="1665"/>
    </row>
    <row r="605" spans="2:16" s="1" customFormat="1" ht="15" hidden="1" customHeight="1" outlineLevel="1">
      <c r="B605" s="705"/>
      <c r="C605" s="682"/>
      <c r="D605" s="1071"/>
      <c r="F605" s="685">
        <v>43175</v>
      </c>
      <c r="G605" s="686" t="s">
        <v>9501</v>
      </c>
      <c r="H605" s="541">
        <v>1296.82</v>
      </c>
      <c r="J605" s="681">
        <v>43171</v>
      </c>
      <c r="K605" s="682" t="s">
        <v>8755</v>
      </c>
      <c r="L605" s="645">
        <v>5.63</v>
      </c>
      <c r="M605" s="316"/>
      <c r="N605" s="842"/>
      <c r="O605" s="1665"/>
      <c r="P605" s="1665"/>
    </row>
    <row r="606" spans="2:16" s="1" customFormat="1" ht="15" hidden="1" customHeight="1" outlineLevel="1">
      <c r="B606" s="681"/>
      <c r="C606" s="682"/>
      <c r="D606" s="645"/>
      <c r="F606" s="685">
        <v>43181</v>
      </c>
      <c r="G606" s="686" t="s">
        <v>9119</v>
      </c>
      <c r="H606" s="541">
        <v>422.44</v>
      </c>
      <c r="I606" s="215"/>
      <c r="J606" s="681">
        <v>43182</v>
      </c>
      <c r="K606" s="682" t="s">
        <v>7331</v>
      </c>
      <c r="L606" s="645">
        <v>7.53</v>
      </c>
      <c r="M606" s="365"/>
      <c r="N606" s="86"/>
    </row>
    <row r="607" spans="2:16" s="1" customFormat="1" ht="15" hidden="1" customHeight="1" outlineLevel="1">
      <c r="B607" s="50"/>
      <c r="C607" s="50"/>
      <c r="D607" s="50"/>
      <c r="F607" s="685">
        <v>43181</v>
      </c>
      <c r="G607" s="686" t="s">
        <v>9120</v>
      </c>
      <c r="H607" s="541">
        <v>352.82</v>
      </c>
      <c r="I607" s="215"/>
      <c r="J607" s="681">
        <v>43215</v>
      </c>
      <c r="K607" s="682" t="s">
        <v>7408</v>
      </c>
      <c r="L607" s="645">
        <v>4794.42</v>
      </c>
      <c r="M607" s="365"/>
      <c r="N607" s="86"/>
    </row>
    <row r="608" spans="2:16" s="1" customFormat="1" ht="15" hidden="1" customHeight="1" outlineLevel="1">
      <c r="B608" s="50"/>
      <c r="C608" s="50"/>
      <c r="D608" s="50"/>
      <c r="F608" s="681">
        <v>43182</v>
      </c>
      <c r="G608" s="682" t="s">
        <v>9512</v>
      </c>
      <c r="H608" s="1071">
        <v>761.5</v>
      </c>
      <c r="I608" s="2"/>
      <c r="J608" s="681"/>
      <c r="K608" s="682"/>
      <c r="L608" s="645"/>
      <c r="M608" s="365"/>
      <c r="N608" s="86"/>
    </row>
    <row r="609" spans="2:16" s="1" customFormat="1" ht="15" hidden="1" customHeight="1" outlineLevel="1">
      <c r="B609" s="50"/>
      <c r="C609" s="50"/>
      <c r="D609" s="50"/>
      <c r="F609" s="369">
        <v>43196</v>
      </c>
      <c r="G609" s="358" t="s">
        <v>9582</v>
      </c>
      <c r="H609" s="690">
        <v>1974</v>
      </c>
      <c r="I609" s="2"/>
      <c r="J609" s="681"/>
      <c r="K609" s="682"/>
      <c r="L609" s="645"/>
      <c r="M609" s="365"/>
      <c r="N609" s="86"/>
    </row>
    <row r="610" spans="2:16" s="1" customFormat="1" ht="15" hidden="1" outlineLevel="1">
      <c r="B610" s="50"/>
      <c r="C610" s="50"/>
      <c r="D610" s="50"/>
      <c r="F610" s="685"/>
      <c r="G610" s="686"/>
      <c r="H610" s="541"/>
      <c r="I610" s="2"/>
      <c r="J610" s="681"/>
      <c r="K610" s="682"/>
      <c r="L610" s="645"/>
      <c r="M610" s="316"/>
    </row>
    <row r="611" spans="2:16" s="1" customFormat="1" ht="15" hidden="1" customHeight="1" outlineLevel="1">
      <c r="B611" s="83"/>
      <c r="C611" s="83" t="s">
        <v>195</v>
      </c>
      <c r="D611" s="84">
        <f>SUM(D604:D610)</f>
        <v>0</v>
      </c>
      <c r="F611" s="311"/>
      <c r="G611" s="538" t="s">
        <v>195</v>
      </c>
      <c r="H611" s="57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9499</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340"/>
      <c r="K614" s="2"/>
      <c r="L614" s="2"/>
      <c r="M614" s="2"/>
      <c r="N614" s="2"/>
    </row>
    <row r="615" spans="2:16" s="1" customFormat="1" ht="15" hidden="1" customHeight="1" outlineLevel="1">
      <c r="B615" s="227">
        <f>E594</f>
        <v>7031</v>
      </c>
      <c r="C615" s="227">
        <v>600</v>
      </c>
      <c r="D615" s="227">
        <f>D611</f>
        <v>0</v>
      </c>
      <c r="E615" s="227">
        <f>B615+C615</f>
        <v>7631</v>
      </c>
      <c r="H615" s="13"/>
      <c r="I615" s="13"/>
      <c r="L615" s="13"/>
    </row>
    <row r="616" spans="2:16" s="1" customFormat="1" ht="15" hidden="1" customHeight="1" outlineLevel="1">
      <c r="G616" s="630" t="s">
        <v>4080</v>
      </c>
      <c r="H616" s="631">
        <f>H605+H606+H607</f>
        <v>2072.08</v>
      </c>
      <c r="L616" s="2"/>
      <c r="M616" s="2"/>
    </row>
    <row r="617" spans="2:16" s="1" customFormat="1" ht="15" hidden="1" customHeight="1" outlineLevel="1">
      <c r="G617" s="640" t="s">
        <v>132</v>
      </c>
      <c r="H617" s="641">
        <f>H608</f>
        <v>761.5</v>
      </c>
    </row>
    <row r="618" spans="2:16" s="1" customFormat="1" ht="15" hidden="1" customHeight="1" outlineLevel="1">
      <c r="C618" s="583"/>
      <c r="G618" s="182" t="s">
        <v>4424</v>
      </c>
      <c r="H618" s="210">
        <f>H609</f>
        <v>1974</v>
      </c>
      <c r="I618" s="2"/>
    </row>
    <row r="619" spans="2:16" s="1" customFormat="1" ht="15" hidden="1" customHeight="1" outlineLevel="1">
      <c r="G619" s="1068" t="s">
        <v>5935</v>
      </c>
      <c r="H619" s="210">
        <v>0</v>
      </c>
      <c r="I619" s="2"/>
    </row>
    <row r="620" spans="2:16" s="1" customFormat="1" ht="30" hidden="1" customHeight="1" outlineLevel="1">
      <c r="H620" s="2">
        <f>SUM(H616:H619)</f>
        <v>4807.58</v>
      </c>
      <c r="I620" s="2"/>
      <c r="J620" s="13"/>
    </row>
    <row r="621" spans="2:16" collapsed="1"/>
    <row r="622" spans="2:16" s="1" customFormat="1" ht="15">
      <c r="B622" s="2475" t="s">
        <v>9606</v>
      </c>
      <c r="C622" s="2475"/>
      <c r="D622" s="2475"/>
      <c r="E622" s="2475"/>
      <c r="F622" s="2475"/>
      <c r="G622" s="2475"/>
      <c r="H622" s="2475"/>
      <c r="I622" s="2475"/>
      <c r="J622" s="2475"/>
      <c r="K622" s="2475"/>
      <c r="L622" s="2475"/>
      <c r="M622" s="2475"/>
    </row>
    <row r="623" spans="2:16" s="1" customFormat="1" ht="15" hidden="1" customHeight="1" outlineLevel="1">
      <c r="B623" s="268" t="s">
        <v>115</v>
      </c>
      <c r="C623" s="997" t="s">
        <v>2650</v>
      </c>
      <c r="D623" s="268" t="s">
        <v>2651</v>
      </c>
      <c r="F623" s="2474" t="s">
        <v>1007</v>
      </c>
      <c r="G623" s="2476"/>
      <c r="H623" s="2474"/>
      <c r="J623" s="2474" t="s">
        <v>1026</v>
      </c>
      <c r="K623" s="2474"/>
      <c r="L623" s="2474"/>
      <c r="M623" s="105"/>
    </row>
    <row r="624" spans="2:16" s="1" customFormat="1" ht="15" hidden="1" customHeight="1" outlineLevel="1">
      <c r="B624" s="705"/>
      <c r="C624" s="682"/>
      <c r="D624" s="1071"/>
      <c r="F624" s="735" t="s">
        <v>115</v>
      </c>
      <c r="G624" s="955" t="s">
        <v>116</v>
      </c>
      <c r="H624" s="739" t="s">
        <v>4</v>
      </c>
      <c r="J624" s="627" t="s">
        <v>115</v>
      </c>
      <c r="K624" s="1017" t="s">
        <v>116</v>
      </c>
      <c r="L624" s="899" t="s">
        <v>4</v>
      </c>
      <c r="M624" s="899"/>
      <c r="N624" s="842"/>
      <c r="O624" s="1680"/>
      <c r="P624" s="1680"/>
    </row>
    <row r="625" spans="2:16" s="1" customFormat="1" ht="15" hidden="1" customHeight="1" outlineLevel="1">
      <c r="B625" s="705"/>
      <c r="C625" s="682"/>
      <c r="D625" s="1071"/>
      <c r="F625" s="685">
        <v>43206</v>
      </c>
      <c r="G625" s="686" t="s">
        <v>9619</v>
      </c>
      <c r="H625" s="541">
        <v>1296.82</v>
      </c>
      <c r="J625" s="1715">
        <v>43249</v>
      </c>
      <c r="K625" s="1716" t="s">
        <v>7408</v>
      </c>
      <c r="L625" s="1717">
        <v>1296.82</v>
      </c>
      <c r="M625" s="316"/>
      <c r="N625" s="842"/>
      <c r="O625" s="1680"/>
      <c r="P625" s="1680"/>
    </row>
    <row r="626" spans="2:16" s="1" customFormat="1" ht="15" hidden="1" customHeight="1" outlineLevel="1">
      <c r="B626" s="681"/>
      <c r="C626" s="682"/>
      <c r="D626" s="645"/>
      <c r="F626" s="685"/>
      <c r="G626" s="686"/>
      <c r="H626" s="541"/>
      <c r="I626" s="215"/>
      <c r="J626" s="681"/>
      <c r="K626" s="682"/>
      <c r="L626" s="645"/>
      <c r="M626" s="365"/>
      <c r="N626" s="86"/>
    </row>
    <row r="627" spans="2:16" s="1" customFormat="1" ht="15" hidden="1" customHeight="1" outlineLevel="1">
      <c r="B627" s="50"/>
      <c r="C627" s="50"/>
      <c r="D627" s="50"/>
      <c r="F627" s="685"/>
      <c r="G627" s="686"/>
      <c r="H627" s="541"/>
      <c r="I627" s="215"/>
      <c r="J627" s="681"/>
      <c r="K627" s="682"/>
      <c r="L627" s="645"/>
      <c r="M627" s="365"/>
      <c r="N627" s="86"/>
    </row>
    <row r="628" spans="2:16" s="1" customFormat="1" ht="15" hidden="1" customHeight="1" outlineLevel="1">
      <c r="B628" s="83"/>
      <c r="C628" s="83" t="s">
        <v>195</v>
      </c>
      <c r="D628" s="84">
        <f>SUM(D624:D627)</f>
        <v>0</v>
      </c>
      <c r="F628" s="311"/>
      <c r="G628" s="538" t="s">
        <v>195</v>
      </c>
      <c r="H628" s="57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9607</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340"/>
      <c r="K631" s="2"/>
      <c r="L631" s="2"/>
      <c r="M631" s="2"/>
      <c r="N631" s="2"/>
    </row>
    <row r="632" spans="2:16" s="1" customFormat="1" ht="15" hidden="1" customHeight="1" outlineLevel="1">
      <c r="B632" s="227">
        <f>E615</f>
        <v>7631</v>
      </c>
      <c r="C632" s="227">
        <v>532</v>
      </c>
      <c r="D632" s="227">
        <f>D628</f>
        <v>0</v>
      </c>
      <c r="E632" s="227">
        <f>B632+C632</f>
        <v>8163</v>
      </c>
      <c r="H632" s="13"/>
      <c r="I632" s="13"/>
      <c r="L632" s="13"/>
    </row>
    <row r="633" spans="2:16" s="1" customFormat="1" ht="15" hidden="1" customHeight="1" outlineLevel="1">
      <c r="G633" s="630" t="s">
        <v>4080</v>
      </c>
      <c r="H633" s="631">
        <f>H625</f>
        <v>1296.82</v>
      </c>
      <c r="L633" s="2"/>
      <c r="M633" s="2"/>
    </row>
    <row r="634" spans="2:16" s="1" customFormat="1" ht="30" hidden="1" customHeight="1" outlineLevel="1">
      <c r="H634" s="2">
        <f>SUM(H633:H633)</f>
        <v>1296.82</v>
      </c>
      <c r="I634" s="2"/>
      <c r="J634" s="13"/>
    </row>
    <row r="635" spans="2:16" collapsed="1"/>
    <row r="636" spans="2:16" s="1" customFormat="1" ht="15">
      <c r="B636" s="2475" t="s">
        <v>9702</v>
      </c>
      <c r="C636" s="2475"/>
      <c r="D636" s="2475"/>
      <c r="E636" s="2475"/>
      <c r="F636" s="2475"/>
      <c r="G636" s="2475"/>
      <c r="H636" s="2475"/>
      <c r="I636" s="2475"/>
      <c r="J636" s="2475"/>
      <c r="K636" s="2475"/>
      <c r="L636" s="2475"/>
      <c r="M636" s="2475"/>
    </row>
    <row r="637" spans="2:16" s="1" customFormat="1" ht="15" hidden="1" customHeight="1" outlineLevel="1">
      <c r="B637" s="268" t="s">
        <v>115</v>
      </c>
      <c r="C637" s="997" t="s">
        <v>2650</v>
      </c>
      <c r="D637" s="268" t="s">
        <v>2651</v>
      </c>
      <c r="F637" s="2474" t="s">
        <v>1007</v>
      </c>
      <c r="G637" s="2476"/>
      <c r="H637" s="2474"/>
      <c r="J637" s="2474" t="s">
        <v>1026</v>
      </c>
      <c r="K637" s="2474"/>
      <c r="L637" s="2474"/>
      <c r="M637" s="105"/>
    </row>
    <row r="638" spans="2:16" s="1" customFormat="1" ht="15" hidden="1" customHeight="1" outlineLevel="1">
      <c r="B638" s="705"/>
      <c r="C638" s="682"/>
      <c r="D638" s="1071"/>
      <c r="F638" s="735" t="s">
        <v>115</v>
      </c>
      <c r="G638" s="955" t="s">
        <v>116</v>
      </c>
      <c r="H638" s="739" t="s">
        <v>4</v>
      </c>
      <c r="J638" s="627" t="s">
        <v>115</v>
      </c>
      <c r="K638" s="1017" t="s">
        <v>116</v>
      </c>
      <c r="L638" s="899" t="s">
        <v>4</v>
      </c>
      <c r="M638" s="899"/>
      <c r="N638" s="842"/>
      <c r="O638" s="1697"/>
      <c r="P638" s="1697"/>
    </row>
    <row r="639" spans="2:16" s="1" customFormat="1" ht="15" hidden="1" customHeight="1" outlineLevel="1">
      <c r="B639" s="705"/>
      <c r="C639" s="682"/>
      <c r="D639" s="1071"/>
      <c r="F639" s="685">
        <v>43236</v>
      </c>
      <c r="G639" s="686" t="s">
        <v>9701</v>
      </c>
      <c r="H639" s="541">
        <v>1296.82</v>
      </c>
      <c r="J639" s="1693">
        <v>43277</v>
      </c>
      <c r="K639" s="612" t="s">
        <v>7408</v>
      </c>
      <c r="L639" s="613">
        <v>1297</v>
      </c>
      <c r="M639" s="316"/>
      <c r="N639" s="842"/>
      <c r="O639" s="1697"/>
      <c r="P639" s="1697"/>
    </row>
    <row r="640" spans="2:16" s="1" customFormat="1" ht="15" hidden="1" customHeight="1" outlineLevel="1">
      <c r="B640" s="50"/>
      <c r="C640" s="50"/>
      <c r="D640" s="50"/>
      <c r="F640" s="646"/>
      <c r="G640" s="684"/>
      <c r="H640" s="657"/>
      <c r="I640" s="2"/>
      <c r="J640" s="319"/>
      <c r="K640" s="319"/>
      <c r="L640" s="319"/>
      <c r="M640" s="50"/>
    </row>
    <row r="641" spans="2:16" s="1" customFormat="1" ht="15" hidden="1" customHeight="1" outlineLevel="1">
      <c r="B641" s="83"/>
      <c r="C641" s="83" t="s">
        <v>195</v>
      </c>
      <c r="D641" s="84">
        <f>SUM(D638:D639)</f>
        <v>0</v>
      </c>
      <c r="F641" s="311"/>
      <c r="G641" s="538" t="s">
        <v>195</v>
      </c>
      <c r="H641" s="57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9703</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340"/>
      <c r="K644" s="2"/>
      <c r="L644" s="2"/>
      <c r="M644" s="2"/>
      <c r="N644" s="2"/>
    </row>
    <row r="645" spans="2:16" s="1" customFormat="1" ht="15" hidden="1" customHeight="1" outlineLevel="1">
      <c r="B645" s="227">
        <f>E632</f>
        <v>8163</v>
      </c>
      <c r="C645" s="227">
        <v>32</v>
      </c>
      <c r="D645" s="227">
        <f>D641</f>
        <v>0</v>
      </c>
      <c r="E645" s="227">
        <f>B645+C645</f>
        <v>8195</v>
      </c>
      <c r="H645" s="13"/>
      <c r="I645" s="13"/>
      <c r="L645" s="13"/>
    </row>
    <row r="646" spans="2:16" s="1" customFormat="1" ht="15" hidden="1" customHeight="1" outlineLevel="1">
      <c r="G646" s="630" t="s">
        <v>4080</v>
      </c>
      <c r="H646" s="631">
        <f>H639</f>
        <v>1296.82</v>
      </c>
      <c r="L646" s="2"/>
      <c r="M646" s="2"/>
    </row>
    <row r="647" spans="2:16" s="1" customFormat="1" ht="15" hidden="1" outlineLevel="1">
      <c r="G647" s="300"/>
      <c r="H647" s="2">
        <f ca="1">SUM(H646:H647)</f>
        <v>1296.82</v>
      </c>
    </row>
    <row r="648" spans="2:16" collapsed="1"/>
    <row r="649" spans="2:16" s="1" customFormat="1" ht="15">
      <c r="B649" s="2475" t="s">
        <v>9806</v>
      </c>
      <c r="C649" s="2475"/>
      <c r="D649" s="2475"/>
      <c r="E649" s="2475"/>
      <c r="F649" s="2475"/>
      <c r="G649" s="2475"/>
      <c r="H649" s="2475"/>
      <c r="I649" s="2475"/>
      <c r="J649" s="2475"/>
      <c r="K649" s="2475"/>
      <c r="L649" s="2475"/>
      <c r="M649" s="2475"/>
    </row>
    <row r="650" spans="2:16" s="1" customFormat="1" ht="15" hidden="1" customHeight="1" outlineLevel="1">
      <c r="B650" s="268" t="s">
        <v>115</v>
      </c>
      <c r="C650" s="997" t="s">
        <v>2650</v>
      </c>
      <c r="D650" s="268" t="s">
        <v>2651</v>
      </c>
      <c r="F650" s="2474" t="s">
        <v>1007</v>
      </c>
      <c r="G650" s="2476"/>
      <c r="H650" s="2474"/>
      <c r="J650" s="2474" t="s">
        <v>1026</v>
      </c>
      <c r="K650" s="2474"/>
      <c r="L650" s="2474"/>
      <c r="M650" s="105"/>
    </row>
    <row r="651" spans="2:16" s="1" customFormat="1" ht="15" hidden="1" customHeight="1" outlineLevel="1">
      <c r="B651" s="705"/>
      <c r="C651" s="682"/>
      <c r="D651" s="1071"/>
      <c r="F651" s="735" t="s">
        <v>115</v>
      </c>
      <c r="G651" s="955" t="s">
        <v>116</v>
      </c>
      <c r="H651" s="739" t="s">
        <v>4</v>
      </c>
      <c r="J651" s="627" t="s">
        <v>115</v>
      </c>
      <c r="K651" s="1017" t="s">
        <v>116</v>
      </c>
      <c r="L651" s="899" t="s">
        <v>4</v>
      </c>
      <c r="M651" s="899"/>
      <c r="N651" s="842"/>
      <c r="O651" s="1753"/>
      <c r="P651" s="1753"/>
    </row>
    <row r="652" spans="2:16" s="1" customFormat="1" ht="15" hidden="1" customHeight="1" outlineLevel="1">
      <c r="B652" s="705"/>
      <c r="C652" s="682"/>
      <c r="D652" s="1071"/>
      <c r="F652" s="685">
        <v>43267</v>
      </c>
      <c r="G652" s="686" t="s">
        <v>9811</v>
      </c>
      <c r="H652" s="541">
        <v>1296.82</v>
      </c>
      <c r="J652" s="1693">
        <v>43307</v>
      </c>
      <c r="K652" s="794" t="s">
        <v>7408</v>
      </c>
      <c r="L652" s="613">
        <v>1297</v>
      </c>
      <c r="M652" s="316"/>
      <c r="N652" s="842"/>
      <c r="O652" s="1753"/>
      <c r="P652" s="1753"/>
    </row>
    <row r="653" spans="2:16" s="1" customFormat="1" ht="15" hidden="1" customHeight="1" outlineLevel="1">
      <c r="B653" s="50"/>
      <c r="C653" s="50"/>
      <c r="D653" s="50"/>
      <c r="F653" s="681"/>
      <c r="G653" s="682"/>
      <c r="H653" s="1071"/>
      <c r="I653" s="2"/>
      <c r="J653" s="681"/>
      <c r="K653" s="682"/>
      <c r="L653" s="645"/>
      <c r="M653" s="365"/>
      <c r="N653" s="86"/>
    </row>
    <row r="654" spans="2:16" s="1" customFormat="1" ht="15" hidden="1" customHeight="1" outlineLevel="1">
      <c r="B654" s="83"/>
      <c r="C654" s="83" t="s">
        <v>195</v>
      </c>
      <c r="D654" s="84">
        <f>SUM(D651:D653)</f>
        <v>0</v>
      </c>
      <c r="F654" s="311"/>
      <c r="G654" s="538" t="s">
        <v>195</v>
      </c>
      <c r="H654" s="57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9807</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340"/>
      <c r="K657" s="2"/>
      <c r="L657" s="2"/>
      <c r="M657" s="2"/>
      <c r="N657" s="2"/>
    </row>
    <row r="658" spans="2:14" s="1" customFormat="1" ht="15" hidden="1" customHeight="1" outlineLevel="1">
      <c r="B658" s="227">
        <f>E645</f>
        <v>8195</v>
      </c>
      <c r="C658" s="227">
        <v>32</v>
      </c>
      <c r="D658" s="227">
        <f>D654</f>
        <v>0</v>
      </c>
      <c r="E658" s="227">
        <f>B658+C658</f>
        <v>8227</v>
      </c>
      <c r="H658" s="13"/>
      <c r="I658" s="13"/>
      <c r="L658" s="13"/>
    </row>
    <row r="659" spans="2:14" s="1" customFormat="1" ht="15" hidden="1" customHeight="1" outlineLevel="1">
      <c r="G659" s="630" t="s">
        <v>4080</v>
      </c>
      <c r="H659" s="631">
        <v>0</v>
      </c>
      <c r="L659" s="2"/>
      <c r="M659" s="2"/>
    </row>
    <row r="660" spans="2:14" s="1" customFormat="1" ht="15" hidden="1" outlineLevel="1">
      <c r="G660" s="300" t="s">
        <v>4081</v>
      </c>
      <c r="H660" s="632">
        <v>0</v>
      </c>
    </row>
    <row r="661" spans="2:14" s="1" customFormat="1" ht="15" hidden="1" outlineLevel="1">
      <c r="G661" s="696" t="s">
        <v>3905</v>
      </c>
      <c r="H661" s="701">
        <v>0</v>
      </c>
      <c r="L661" s="2"/>
    </row>
    <row r="662" spans="2:14" s="1" customFormat="1" ht="15" hidden="1" outlineLevel="1">
      <c r="G662" s="1634" t="s">
        <v>2625</v>
      </c>
      <c r="H662" s="1635">
        <v>0</v>
      </c>
      <c r="L662" s="2"/>
    </row>
    <row r="663" spans="2:14" s="1" customFormat="1" ht="15" hidden="1" outlineLevel="1">
      <c r="G663" s="1205" t="s">
        <v>18</v>
      </c>
      <c r="H663" s="983">
        <v>0</v>
      </c>
      <c r="L663" s="2"/>
    </row>
    <row r="664" spans="2:14" s="1" customFormat="1" ht="15" hidden="1" customHeight="1" outlineLevel="1">
      <c r="B664" s="200"/>
      <c r="C664" s="583"/>
      <c r="G664" s="978" t="s">
        <v>5497</v>
      </c>
      <c r="H664" s="979">
        <v>0</v>
      </c>
    </row>
    <row r="665" spans="2:14" s="1" customFormat="1" ht="15" hidden="1" customHeight="1" outlineLevel="1">
      <c r="G665" s="640" t="s">
        <v>132</v>
      </c>
      <c r="H665" s="641">
        <v>0</v>
      </c>
    </row>
    <row r="666" spans="2:14" s="1" customFormat="1" ht="15" hidden="1" customHeight="1" outlineLevel="1">
      <c r="G666" s="204" t="s">
        <v>4287</v>
      </c>
      <c r="H666" s="225">
        <v>0</v>
      </c>
    </row>
    <row r="667" spans="2:14" s="1" customFormat="1" ht="15" hidden="1" customHeight="1" outlineLevel="1">
      <c r="G667" s="659" t="s">
        <v>48</v>
      </c>
      <c r="H667" s="660">
        <v>0</v>
      </c>
      <c r="I667" s="2"/>
    </row>
    <row r="668" spans="2:14" s="1" customFormat="1" ht="15" hidden="1" customHeight="1" outlineLevel="1">
      <c r="C668" s="583"/>
      <c r="G668" s="182" t="s">
        <v>4424</v>
      </c>
      <c r="H668" s="210">
        <v>0</v>
      </c>
      <c r="I668" s="2"/>
    </row>
    <row r="669" spans="2:14" s="1" customFormat="1" ht="15" hidden="1" customHeight="1" outlineLevel="1">
      <c r="G669" s="1068" t="s">
        <v>5935</v>
      </c>
      <c r="H669" s="210">
        <v>0</v>
      </c>
      <c r="I669" s="2"/>
    </row>
    <row r="670" spans="2:14" s="1" customFormat="1" ht="15" hidden="1" customHeight="1" outlineLevel="1">
      <c r="G670" s="654" t="s">
        <v>5126</v>
      </c>
      <c r="H670" s="655">
        <v>0</v>
      </c>
    </row>
    <row r="671" spans="2:14" s="1" customFormat="1" ht="30" hidden="1" customHeight="1" outlineLevel="1">
      <c r="H671" s="2">
        <f>SUM(H659:H670)</f>
        <v>0</v>
      </c>
      <c r="I671" s="2"/>
      <c r="J671" s="13"/>
    </row>
    <row r="672" spans="2:14" collapsed="1"/>
    <row r="673" spans="2:16" s="1" customFormat="1" ht="15">
      <c r="B673" s="2475" t="s">
        <v>9883</v>
      </c>
      <c r="C673" s="2475"/>
      <c r="D673" s="2475"/>
      <c r="E673" s="2475"/>
      <c r="F673" s="2475"/>
      <c r="G673" s="2475"/>
      <c r="H673" s="2475"/>
      <c r="I673" s="2475"/>
      <c r="J673" s="2475"/>
      <c r="K673" s="2475"/>
      <c r="L673" s="2475"/>
      <c r="M673" s="2475"/>
    </row>
    <row r="674" spans="2:16" s="1" customFormat="1" ht="15" hidden="1" customHeight="1" outlineLevel="1">
      <c r="B674" s="268" t="s">
        <v>115</v>
      </c>
      <c r="C674" s="997" t="s">
        <v>2650</v>
      </c>
      <c r="D674" s="268" t="s">
        <v>2651</v>
      </c>
      <c r="F674" s="2474" t="s">
        <v>1007</v>
      </c>
      <c r="G674" s="2476"/>
      <c r="H674" s="2474"/>
      <c r="J674" s="2474" t="s">
        <v>1026</v>
      </c>
      <c r="K674" s="2474"/>
      <c r="L674" s="2474"/>
      <c r="M674" s="105"/>
    </row>
    <row r="675" spans="2:16" s="1" customFormat="1" ht="15" hidden="1" customHeight="1" outlineLevel="1">
      <c r="B675" s="705"/>
      <c r="C675" s="682"/>
      <c r="D675" s="1071"/>
      <c r="F675" s="735" t="s">
        <v>115</v>
      </c>
      <c r="G675" s="955" t="s">
        <v>116</v>
      </c>
      <c r="H675" s="739" t="s">
        <v>4</v>
      </c>
      <c r="J675" s="627" t="s">
        <v>115</v>
      </c>
      <c r="K675" s="1017" t="s">
        <v>116</v>
      </c>
      <c r="L675" s="899" t="s">
        <v>4</v>
      </c>
      <c r="M675" s="899"/>
      <c r="N675" s="842"/>
      <c r="O675" s="1780"/>
      <c r="P675" s="1780"/>
    </row>
    <row r="676" spans="2:16" s="1" customFormat="1" ht="15" hidden="1" customHeight="1" outlineLevel="1">
      <c r="B676" s="705"/>
      <c r="C676" s="682"/>
      <c r="D676" s="1071"/>
      <c r="F676" s="685">
        <v>43298</v>
      </c>
      <c r="G676" s="686" t="s">
        <v>9900</v>
      </c>
      <c r="H676" s="541">
        <v>1296.82</v>
      </c>
      <c r="J676" s="608">
        <v>43337</v>
      </c>
      <c r="K676" s="612" t="s">
        <v>7408</v>
      </c>
      <c r="L676" s="613">
        <v>1297</v>
      </c>
      <c r="M676" s="316"/>
      <c r="N676" s="842"/>
      <c r="O676" s="1780"/>
      <c r="P676" s="1780"/>
    </row>
    <row r="677" spans="2:16" s="1" customFormat="1" ht="15" hidden="1" customHeight="1" outlineLevel="1">
      <c r="B677" s="50"/>
      <c r="C677" s="50"/>
      <c r="D677" s="50"/>
      <c r="F677" s="646"/>
      <c r="G677" s="684"/>
      <c r="H677" s="657"/>
      <c r="I677" s="2"/>
      <c r="J677" s="319"/>
      <c r="K677" s="319"/>
      <c r="L677" s="319"/>
      <c r="M677" s="50"/>
    </row>
    <row r="678" spans="2:16" s="1" customFormat="1" ht="15" hidden="1" customHeight="1" outlineLevel="1">
      <c r="B678" s="83"/>
      <c r="C678" s="83" t="s">
        <v>195</v>
      </c>
      <c r="D678" s="84">
        <f>SUM(D675:D676)</f>
        <v>0</v>
      </c>
      <c r="F678" s="311"/>
      <c r="G678" s="538" t="s">
        <v>195</v>
      </c>
      <c r="H678" s="57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9884</v>
      </c>
      <c r="H680" s="2"/>
      <c r="L680" s="2"/>
      <c r="M680" s="2"/>
      <c r="N680" s="2"/>
      <c r="O680" s="86"/>
    </row>
    <row r="681" spans="2:16" s="1" customFormat="1" ht="30" hidden="1" customHeight="1" outlineLevel="1">
      <c r="B681" s="120" t="s">
        <v>1039</v>
      </c>
      <c r="C681" s="121" t="s">
        <v>1040</v>
      </c>
      <c r="D681" s="121" t="s">
        <v>9337</v>
      </c>
      <c r="E681" s="122" t="s">
        <v>1042</v>
      </c>
      <c r="G681" s="1" t="s">
        <v>1023</v>
      </c>
      <c r="H681" s="13">
        <f>H678-L678</f>
        <v>-0.18000000000006366</v>
      </c>
      <c r="I681" s="2">
        <v>1296.82</v>
      </c>
      <c r="J681" s="1340"/>
      <c r="K681" s="2"/>
      <c r="L681" s="2"/>
      <c r="M681" s="2"/>
      <c r="N681" s="2"/>
    </row>
    <row r="682" spans="2:16" s="1" customFormat="1" ht="15" hidden="1" customHeight="1" outlineLevel="1">
      <c r="B682" s="227">
        <f>E658</f>
        <v>8227</v>
      </c>
      <c r="C682" s="227">
        <v>32</v>
      </c>
      <c r="D682" s="227">
        <v>65</v>
      </c>
      <c r="E682" s="227">
        <f>B682+C682-D682</f>
        <v>8194</v>
      </c>
      <c r="H682" s="13"/>
      <c r="I682" s="13"/>
      <c r="L682" s="13"/>
    </row>
    <row r="683" spans="2:16" s="1" customFormat="1" ht="15" hidden="1" customHeight="1" outlineLevel="1">
      <c r="G683" s="630" t="s">
        <v>4080</v>
      </c>
      <c r="H683" s="631">
        <f>H676</f>
        <v>1296.82</v>
      </c>
      <c r="L683" s="2"/>
      <c r="M683" s="2"/>
    </row>
    <row r="684" spans="2:16" s="1" customFormat="1" ht="15" hidden="1" outlineLevel="1">
      <c r="G684" s="300" t="s">
        <v>4081</v>
      </c>
      <c r="H684" s="632">
        <v>0</v>
      </c>
    </row>
    <row r="685" spans="2:16" s="1" customFormat="1" ht="15" hidden="1" outlineLevel="1">
      <c r="G685" s="696" t="s">
        <v>3905</v>
      </c>
      <c r="H685" s="701">
        <v>0</v>
      </c>
      <c r="L685" s="2"/>
    </row>
    <row r="686" spans="2:16" s="1" customFormat="1" ht="15" hidden="1" outlineLevel="1">
      <c r="G686" s="1634" t="s">
        <v>2625</v>
      </c>
      <c r="H686" s="1635">
        <v>0</v>
      </c>
      <c r="L686" s="2"/>
    </row>
    <row r="687" spans="2:16" s="1" customFormat="1" ht="15" hidden="1" outlineLevel="1">
      <c r="G687" s="1205" t="s">
        <v>18</v>
      </c>
      <c r="H687" s="983">
        <v>0</v>
      </c>
      <c r="L687" s="2"/>
    </row>
    <row r="688" spans="2:16" s="1" customFormat="1" ht="15" hidden="1" customHeight="1" outlineLevel="1">
      <c r="B688" s="200"/>
      <c r="C688" s="583"/>
      <c r="G688" s="978" t="s">
        <v>5497</v>
      </c>
      <c r="H688" s="979">
        <v>0</v>
      </c>
    </row>
    <row r="689" spans="2:16" s="1" customFormat="1" ht="15" hidden="1" customHeight="1" outlineLevel="1">
      <c r="G689" s="640" t="s">
        <v>132</v>
      </c>
      <c r="H689" s="641">
        <v>0</v>
      </c>
    </row>
    <row r="690" spans="2:16" s="1" customFormat="1" ht="15" hidden="1" customHeight="1" outlineLevel="1">
      <c r="G690" s="204" t="s">
        <v>4287</v>
      </c>
      <c r="H690" s="225">
        <v>0</v>
      </c>
    </row>
    <row r="691" spans="2:16" s="1" customFormat="1" ht="15" hidden="1" customHeight="1" outlineLevel="1">
      <c r="G691" s="659" t="s">
        <v>48</v>
      </c>
      <c r="H691" s="660">
        <v>0</v>
      </c>
      <c r="I691" s="2"/>
    </row>
    <row r="692" spans="2:16" s="1" customFormat="1" ht="15" hidden="1" customHeight="1" outlineLevel="1">
      <c r="C692" s="583"/>
      <c r="G692" s="182" t="s">
        <v>4424</v>
      </c>
      <c r="H692" s="210">
        <v>0</v>
      </c>
      <c r="I692" s="2"/>
    </row>
    <row r="693" spans="2:16" s="1" customFormat="1" ht="15" hidden="1" customHeight="1" outlineLevel="1">
      <c r="G693" s="1068" t="s">
        <v>5935</v>
      </c>
      <c r="H693" s="210">
        <v>0</v>
      </c>
      <c r="I693" s="2"/>
    </row>
    <row r="694" spans="2:16" s="1" customFormat="1" ht="15" hidden="1" customHeight="1" outlineLevel="1">
      <c r="G694" s="654" t="s">
        <v>5126</v>
      </c>
      <c r="H694" s="655">
        <v>0</v>
      </c>
    </row>
    <row r="695" spans="2:16" s="1" customFormat="1" ht="30" hidden="1" customHeight="1" outlineLevel="1">
      <c r="H695" s="2">
        <f>SUM(H683:H694)</f>
        <v>1296.82</v>
      </c>
      <c r="I695" s="2"/>
      <c r="J695" s="13"/>
    </row>
    <row r="696" spans="2:16" collapsed="1"/>
    <row r="697" spans="2:16" s="1" customFormat="1" ht="15">
      <c r="B697" s="2475" t="s">
        <v>10007</v>
      </c>
      <c r="C697" s="2475"/>
      <c r="D697" s="2475"/>
      <c r="E697" s="2475"/>
      <c r="F697" s="2475"/>
      <c r="G697" s="2475"/>
      <c r="H697" s="2475"/>
      <c r="I697" s="2475"/>
      <c r="J697" s="2475"/>
      <c r="K697" s="2475"/>
      <c r="L697" s="2475"/>
      <c r="M697" s="2475"/>
    </row>
    <row r="698" spans="2:16" s="1" customFormat="1" ht="15" hidden="1" customHeight="1" outlineLevel="1">
      <c r="B698" s="268" t="s">
        <v>115</v>
      </c>
      <c r="C698" s="997" t="s">
        <v>2650</v>
      </c>
      <c r="D698" s="268" t="s">
        <v>2651</v>
      </c>
      <c r="F698" s="2474" t="s">
        <v>1007</v>
      </c>
      <c r="G698" s="2476"/>
      <c r="H698" s="2474"/>
      <c r="J698" s="2474" t="s">
        <v>1026</v>
      </c>
      <c r="K698" s="2474"/>
      <c r="L698" s="2474"/>
      <c r="M698" s="105"/>
    </row>
    <row r="699" spans="2:16" s="1" customFormat="1" ht="15" hidden="1" customHeight="1" outlineLevel="1">
      <c r="B699" s="705"/>
      <c r="C699" s="682"/>
      <c r="D699" s="1071"/>
      <c r="F699" s="735" t="s">
        <v>115</v>
      </c>
      <c r="G699" s="955" t="s">
        <v>116</v>
      </c>
      <c r="H699" s="739" t="s">
        <v>4</v>
      </c>
      <c r="J699" s="627" t="s">
        <v>115</v>
      </c>
      <c r="K699" s="1017" t="s">
        <v>116</v>
      </c>
      <c r="L699" s="899" t="s">
        <v>4</v>
      </c>
      <c r="M699" s="899"/>
      <c r="N699" s="842"/>
      <c r="O699" s="1805"/>
      <c r="P699" s="1805"/>
    </row>
    <row r="700" spans="2:16" s="1" customFormat="1" ht="15" hidden="1" customHeight="1" outlineLevel="1">
      <c r="B700" s="705"/>
      <c r="C700" s="682"/>
      <c r="D700" s="1071"/>
      <c r="F700" s="685">
        <v>43330</v>
      </c>
      <c r="G700" s="686" t="s">
        <v>10010</v>
      </c>
      <c r="H700" s="541">
        <v>1296.82</v>
      </c>
      <c r="J700" s="1693">
        <v>43368</v>
      </c>
      <c r="K700" s="794" t="s">
        <v>7408</v>
      </c>
      <c r="L700" s="810">
        <v>1296</v>
      </c>
      <c r="M700" s="1824"/>
      <c r="N700" s="842"/>
      <c r="O700" s="1805"/>
      <c r="P700" s="1805"/>
    </row>
    <row r="701" spans="2:16" s="1" customFormat="1" ht="15" hidden="1" customHeight="1" outlineLevel="1">
      <c r="B701" s="50"/>
      <c r="C701" s="50"/>
      <c r="D701" s="50"/>
      <c r="F701" s="646"/>
      <c r="G701" s="684"/>
      <c r="H701" s="657"/>
      <c r="I701" s="2"/>
      <c r="J701" s="628"/>
      <c r="K701" s="628"/>
      <c r="L701" s="628"/>
      <c r="M701" s="625"/>
    </row>
    <row r="702" spans="2:16" s="1" customFormat="1" ht="15" hidden="1" customHeight="1" outlineLevel="1">
      <c r="B702" s="83"/>
      <c r="C702" s="83" t="s">
        <v>195</v>
      </c>
      <c r="D702" s="84">
        <f>SUM(D699:D700)</f>
        <v>0</v>
      </c>
      <c r="F702" s="311"/>
      <c r="G702" s="538" t="s">
        <v>195</v>
      </c>
      <c r="H702" s="578">
        <f>SUM(H700:H701)</f>
        <v>1296.82</v>
      </c>
      <c r="I702" s="2"/>
      <c r="J702" s="311"/>
      <c r="K702" s="311" t="s">
        <v>195</v>
      </c>
      <c r="L702" s="312">
        <f>SUM(L700:L701)</f>
        <v>1296</v>
      </c>
      <c r="M702" s="48"/>
    </row>
    <row r="703" spans="2:16" s="1" customFormat="1" ht="15" hidden="1" customHeight="1" outlineLevel="1">
      <c r="I703" s="2"/>
    </row>
    <row r="704" spans="2:16" s="1" customFormat="1" ht="15.75" hidden="1" customHeight="1" outlineLevel="1" thickBot="1">
      <c r="B704" s="97" t="s">
        <v>10008</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340"/>
      <c r="K705" s="2"/>
      <c r="L705" s="2"/>
      <c r="M705" s="2"/>
      <c r="N705" s="2"/>
    </row>
    <row r="706" spans="2:14" s="1" customFormat="1" ht="15" hidden="1" customHeight="1" outlineLevel="1">
      <c r="B706" s="227">
        <f>E682</f>
        <v>8194</v>
      </c>
      <c r="C706" s="227"/>
      <c r="D706" s="227">
        <f>D702</f>
        <v>0</v>
      </c>
      <c r="E706" s="227">
        <f>B706+C706</f>
        <v>8194</v>
      </c>
      <c r="H706" s="13"/>
      <c r="I706" s="13"/>
      <c r="L706" s="13"/>
    </row>
    <row r="707" spans="2:14" s="1" customFormat="1" ht="15" hidden="1" customHeight="1" outlineLevel="1">
      <c r="G707" s="630" t="s">
        <v>4080</v>
      </c>
      <c r="H707" s="631">
        <f>H700</f>
        <v>1296.82</v>
      </c>
      <c r="L707" s="2"/>
      <c r="M707" s="2"/>
    </row>
    <row r="708" spans="2:14" s="1" customFormat="1" ht="15" hidden="1" outlineLevel="1">
      <c r="G708" s="300" t="s">
        <v>4081</v>
      </c>
      <c r="H708" s="632">
        <v>0</v>
      </c>
    </row>
    <row r="709" spans="2:14" s="1" customFormat="1" ht="15" hidden="1" outlineLevel="1">
      <c r="G709" s="696" t="s">
        <v>3905</v>
      </c>
      <c r="H709" s="701">
        <v>0</v>
      </c>
      <c r="L709" s="2"/>
    </row>
    <row r="710" spans="2:14" s="1" customFormat="1" ht="15" hidden="1" outlineLevel="1">
      <c r="G710" s="1634" t="s">
        <v>2625</v>
      </c>
      <c r="H710" s="1635">
        <v>0</v>
      </c>
      <c r="L710" s="2"/>
    </row>
    <row r="711" spans="2:14" s="1" customFormat="1" ht="15" hidden="1" outlineLevel="1">
      <c r="G711" s="1205" t="s">
        <v>18</v>
      </c>
      <c r="H711" s="983">
        <v>0</v>
      </c>
      <c r="L711" s="2"/>
    </row>
    <row r="712" spans="2:14" s="1" customFormat="1" ht="15" hidden="1" customHeight="1" outlineLevel="1">
      <c r="B712" s="200"/>
      <c r="C712" s="583"/>
      <c r="G712" s="978" t="s">
        <v>5497</v>
      </c>
      <c r="H712" s="979">
        <v>0</v>
      </c>
    </row>
    <row r="713" spans="2:14" s="1" customFormat="1" ht="15" hidden="1" customHeight="1" outlineLevel="1">
      <c r="G713" s="640" t="s">
        <v>132</v>
      </c>
      <c r="H713" s="641">
        <v>0</v>
      </c>
    </row>
    <row r="714" spans="2:14" s="1" customFormat="1" ht="15" hidden="1" customHeight="1" outlineLevel="1">
      <c r="G714" s="204" t="s">
        <v>4287</v>
      </c>
      <c r="H714" s="225">
        <v>0</v>
      </c>
    </row>
    <row r="715" spans="2:14" s="1" customFormat="1" ht="15" hidden="1" customHeight="1" outlineLevel="1">
      <c r="G715" s="659" t="s">
        <v>48</v>
      </c>
      <c r="H715" s="660">
        <v>0</v>
      </c>
      <c r="I715" s="2"/>
    </row>
    <row r="716" spans="2:14" s="1" customFormat="1" ht="15" hidden="1" customHeight="1" outlineLevel="1">
      <c r="C716" s="583"/>
      <c r="G716" s="182" t="s">
        <v>4424</v>
      </c>
      <c r="H716" s="210">
        <v>0</v>
      </c>
      <c r="I716" s="2"/>
    </row>
    <row r="717" spans="2:14" s="1" customFormat="1" ht="15" hidden="1" customHeight="1" outlineLevel="1">
      <c r="G717" s="1068" t="s">
        <v>5935</v>
      </c>
      <c r="H717" s="210">
        <v>0</v>
      </c>
      <c r="I717" s="2"/>
    </row>
    <row r="718" spans="2:14" s="1" customFormat="1" ht="15" hidden="1" customHeight="1" outlineLevel="1">
      <c r="G718" s="654" t="s">
        <v>5126</v>
      </c>
      <c r="H718" s="655">
        <v>0</v>
      </c>
    </row>
    <row r="719" spans="2:14" s="1" customFormat="1" ht="30" hidden="1" customHeight="1" outlineLevel="1">
      <c r="H719" s="2">
        <f>SUM(H707:H718)</f>
        <v>1296.82</v>
      </c>
      <c r="I719" s="2"/>
      <c r="J719" s="13"/>
    </row>
    <row r="720" spans="2:14" collapsed="1"/>
    <row r="721" spans="2:16" s="1" customFormat="1" ht="15">
      <c r="B721" s="2475" t="s">
        <v>10072</v>
      </c>
      <c r="C721" s="2475"/>
      <c r="D721" s="2475"/>
      <c r="E721" s="2475"/>
      <c r="F721" s="2475"/>
      <c r="G721" s="2475"/>
      <c r="H721" s="2475"/>
      <c r="I721" s="2475"/>
      <c r="J721" s="2475"/>
      <c r="K721" s="2475"/>
      <c r="L721" s="2475"/>
      <c r="M721" s="2475"/>
    </row>
    <row r="722" spans="2:16" s="1" customFormat="1" ht="15" hidden="1" customHeight="1" outlineLevel="1">
      <c r="B722" s="268" t="s">
        <v>115</v>
      </c>
      <c r="C722" s="997" t="s">
        <v>2650</v>
      </c>
      <c r="D722" s="268" t="s">
        <v>2651</v>
      </c>
      <c r="F722" s="2474" t="s">
        <v>1007</v>
      </c>
      <c r="G722" s="2476"/>
      <c r="H722" s="2474"/>
      <c r="J722" s="2474" t="s">
        <v>1026</v>
      </c>
      <c r="K722" s="2474"/>
      <c r="L722" s="2474"/>
      <c r="M722" s="105"/>
    </row>
    <row r="723" spans="2:16" s="1" customFormat="1" ht="15" hidden="1" outlineLevel="1">
      <c r="B723" s="705"/>
      <c r="C723" s="682"/>
      <c r="D723" s="1071"/>
      <c r="F723" s="735" t="s">
        <v>115</v>
      </c>
      <c r="G723" s="955" t="s">
        <v>116</v>
      </c>
      <c r="H723" s="739" t="s">
        <v>4</v>
      </c>
      <c r="J723" s="627" t="s">
        <v>115</v>
      </c>
      <c r="K723" s="1017" t="s">
        <v>116</v>
      </c>
      <c r="L723" s="899" t="s">
        <v>4</v>
      </c>
      <c r="M723" s="899"/>
      <c r="N723" s="842"/>
      <c r="O723" s="1812"/>
      <c r="P723" s="1812"/>
    </row>
    <row r="724" spans="2:16" s="1" customFormat="1" ht="15" hidden="1" outlineLevel="1">
      <c r="B724" s="705"/>
      <c r="C724" s="682"/>
      <c r="D724" s="1071"/>
      <c r="F724" s="894">
        <v>43358</v>
      </c>
      <c r="G724" s="760" t="s">
        <v>247</v>
      </c>
      <c r="H724" s="635">
        <v>878</v>
      </c>
      <c r="J724" s="608">
        <v>43395</v>
      </c>
      <c r="K724" s="794" t="s">
        <v>8666</v>
      </c>
      <c r="L724" s="613">
        <v>9482</v>
      </c>
      <c r="M724" s="316"/>
      <c r="N724" s="842"/>
      <c r="O724" s="1812"/>
      <c r="P724" s="1812"/>
    </row>
    <row r="725" spans="2:16" s="1" customFormat="1" ht="15" hidden="1" customHeight="1" outlineLevel="1">
      <c r="B725" s="681"/>
      <c r="C725" s="682"/>
      <c r="D725" s="645"/>
      <c r="F725" s="685">
        <v>43361</v>
      </c>
      <c r="G725" s="686" t="s">
        <v>10093</v>
      </c>
      <c r="H725" s="541">
        <v>1296.82</v>
      </c>
      <c r="I725" s="215"/>
      <c r="J725" s="681"/>
      <c r="K725" s="682"/>
      <c r="L725" s="645"/>
      <c r="M725" s="365"/>
      <c r="N725" s="86"/>
    </row>
    <row r="726" spans="2:16" s="1" customFormat="1" ht="15" hidden="1" customHeight="1" outlineLevel="1">
      <c r="B726" s="50"/>
      <c r="C726" s="50"/>
      <c r="D726" s="50"/>
      <c r="F726" s="894">
        <v>43366</v>
      </c>
      <c r="G726" s="760" t="s">
        <v>10107</v>
      </c>
      <c r="H726" s="635">
        <v>1437</v>
      </c>
      <c r="I726" s="215"/>
      <c r="J726" s="681"/>
      <c r="K726" s="682"/>
      <c r="L726" s="645"/>
      <c r="M726" s="365"/>
      <c r="N726" s="86"/>
    </row>
    <row r="727" spans="2:16" s="1" customFormat="1" ht="15" hidden="1" customHeight="1" outlineLevel="1">
      <c r="B727" s="50"/>
      <c r="C727" s="50"/>
      <c r="D727" s="50"/>
      <c r="F727" s="505">
        <v>43369</v>
      </c>
      <c r="G727" s="686" t="s">
        <v>9119</v>
      </c>
      <c r="H727" s="541">
        <v>565.22</v>
      </c>
      <c r="I727" s="2"/>
      <c r="J727" s="681"/>
      <c r="K727" s="682"/>
      <c r="L727" s="645"/>
      <c r="M727" s="365"/>
      <c r="N727" s="86"/>
    </row>
    <row r="728" spans="2:16" s="1" customFormat="1" ht="15" hidden="1" customHeight="1" outlineLevel="1">
      <c r="B728" s="50"/>
      <c r="C728" s="50"/>
      <c r="D728" s="50"/>
      <c r="F728" s="505">
        <v>43369</v>
      </c>
      <c r="G728" s="686" t="s">
        <v>9120</v>
      </c>
      <c r="H728" s="541">
        <v>352.82</v>
      </c>
      <c r="I728" s="2"/>
      <c r="J728" s="681"/>
      <c r="K728" s="682"/>
      <c r="L728" s="645"/>
      <c r="M728" s="365"/>
      <c r="N728" s="86"/>
    </row>
    <row r="729" spans="2:16" s="1" customFormat="1" ht="15" hidden="1" outlineLevel="1">
      <c r="B729" s="50"/>
      <c r="C729" s="50"/>
      <c r="D729" s="50"/>
      <c r="F729" s="705">
        <v>43370</v>
      </c>
      <c r="G729" s="783" t="s">
        <v>7380</v>
      </c>
      <c r="H729" s="886">
        <v>272</v>
      </c>
      <c r="I729" s="2"/>
      <c r="J729" s="681"/>
      <c r="K729" s="682"/>
      <c r="L729" s="645"/>
      <c r="M729" s="365"/>
      <c r="N729" s="86"/>
    </row>
    <row r="730" spans="2:16" s="1" customFormat="1" ht="15" hidden="1" outlineLevel="1">
      <c r="B730" s="50"/>
      <c r="C730" s="50"/>
      <c r="D730" s="50"/>
      <c r="F730" s="705">
        <v>43371</v>
      </c>
      <c r="G730" s="783" t="s">
        <v>10129</v>
      </c>
      <c r="H730" s="886">
        <v>395</v>
      </c>
      <c r="I730" s="2"/>
      <c r="J730" s="681"/>
      <c r="K730" s="675"/>
      <c r="L730" s="645"/>
      <c r="M730" s="365"/>
      <c r="N730" s="86"/>
    </row>
    <row r="731" spans="2:16" s="1" customFormat="1" ht="15" hidden="1" outlineLevel="1">
      <c r="B731" s="50"/>
      <c r="C731" s="50"/>
      <c r="D731" s="50"/>
      <c r="F731" s="505">
        <v>43372</v>
      </c>
      <c r="G731" s="686" t="s">
        <v>9285</v>
      </c>
      <c r="H731" s="541">
        <v>349</v>
      </c>
      <c r="I731" s="2"/>
      <c r="J731" s="681"/>
      <c r="K731" s="682"/>
      <c r="L731" s="645"/>
      <c r="M731" s="316"/>
    </row>
    <row r="732" spans="2:16" s="1" customFormat="1" ht="15" hidden="1" outlineLevel="1">
      <c r="B732" s="50"/>
      <c r="C732" s="50"/>
      <c r="D732" s="50"/>
      <c r="F732" s="897">
        <v>43372</v>
      </c>
      <c r="G732" s="1095" t="s">
        <v>76</v>
      </c>
      <c r="H732" s="690">
        <v>441</v>
      </c>
      <c r="I732" s="2"/>
      <c r="J732" s="681"/>
      <c r="K732" s="682"/>
      <c r="L732" s="645"/>
      <c r="M732" s="316"/>
    </row>
    <row r="733" spans="2:16" s="1" customFormat="1" ht="15" hidden="1" outlineLevel="1">
      <c r="B733" s="50"/>
      <c r="C733" s="50"/>
      <c r="D733" s="50"/>
      <c r="F733" s="757">
        <v>43372</v>
      </c>
      <c r="G733" s="758" t="s">
        <v>9055</v>
      </c>
      <c r="H733" s="699">
        <v>712</v>
      </c>
      <c r="I733" s="2"/>
      <c r="J733" s="681"/>
      <c r="K733" s="682"/>
      <c r="L733" s="645"/>
      <c r="M733" s="316"/>
    </row>
    <row r="734" spans="2:16" s="1" customFormat="1" ht="15" hidden="1" outlineLevel="1">
      <c r="B734" s="50"/>
      <c r="C734" s="50"/>
      <c r="D734" s="50"/>
      <c r="F734" s="705">
        <v>43374</v>
      </c>
      <c r="G734" s="783" t="s">
        <v>6715</v>
      </c>
      <c r="H734" s="886">
        <v>528</v>
      </c>
      <c r="I734" s="2"/>
      <c r="J734" s="681"/>
      <c r="K734" s="682"/>
      <c r="L734" s="645"/>
      <c r="M734" s="316"/>
    </row>
    <row r="735" spans="2:16" s="1" customFormat="1" ht="15" hidden="1" outlineLevel="1">
      <c r="B735" s="50"/>
      <c r="C735" s="50"/>
      <c r="D735" s="50"/>
      <c r="F735" s="685">
        <v>43378</v>
      </c>
      <c r="G735" s="1835" t="s">
        <v>8992</v>
      </c>
      <c r="H735" s="742">
        <v>349</v>
      </c>
      <c r="I735" s="2"/>
      <c r="J735" s="681"/>
      <c r="K735" s="675"/>
      <c r="L735" s="645"/>
      <c r="M735" s="365"/>
    </row>
    <row r="736" spans="2:16" s="1" customFormat="1" ht="15" hidden="1" outlineLevel="1">
      <c r="B736" s="50"/>
      <c r="C736" s="50"/>
      <c r="D736" s="50"/>
      <c r="E736" s="205"/>
      <c r="F736" s="685">
        <v>43378</v>
      </c>
      <c r="G736" s="1835" t="s">
        <v>8991</v>
      </c>
      <c r="H736" s="742">
        <v>349</v>
      </c>
      <c r="J736" s="681"/>
      <c r="K736" s="682"/>
      <c r="L736" s="645"/>
      <c r="M736" s="365"/>
    </row>
    <row r="737" spans="2:15" s="1" customFormat="1" ht="15" hidden="1" outlineLevel="1">
      <c r="B737" s="50"/>
      <c r="C737" s="50"/>
      <c r="D737" s="50"/>
      <c r="F737" s="685">
        <v>43378</v>
      </c>
      <c r="G737" s="1835" t="s">
        <v>8990</v>
      </c>
      <c r="H737" s="742">
        <v>349</v>
      </c>
      <c r="J737" s="689"/>
      <c r="K737" s="785"/>
      <c r="L737" s="540"/>
      <c r="M737" s="365"/>
    </row>
    <row r="738" spans="2:15" s="1" customFormat="1" ht="15" hidden="1" outlineLevel="1">
      <c r="B738" s="50"/>
      <c r="C738" s="50"/>
      <c r="D738" s="50"/>
      <c r="E738" s="205"/>
      <c r="F738" s="689">
        <v>43378</v>
      </c>
      <c r="G738" s="785" t="s">
        <v>10168</v>
      </c>
      <c r="H738" s="540">
        <v>604</v>
      </c>
      <c r="I738" s="2"/>
      <c r="J738" s="285"/>
      <c r="K738" s="378"/>
      <c r="L738" s="378"/>
      <c r="M738" s="365"/>
    </row>
    <row r="739" spans="2:15" s="1" customFormat="1" ht="15" hidden="1" outlineLevel="1">
      <c r="B739" s="50"/>
      <c r="C739" s="50"/>
      <c r="D739" s="50"/>
      <c r="F739" s="689">
        <v>43378</v>
      </c>
      <c r="G739" s="785" t="s">
        <v>10231</v>
      </c>
      <c r="H739" s="540">
        <v>604</v>
      </c>
      <c r="I739" s="2"/>
      <c r="J739" s="285"/>
      <c r="K739" s="378"/>
      <c r="L739" s="378"/>
      <c r="M739" s="365"/>
    </row>
    <row r="740" spans="2:15" s="1" customFormat="1" ht="15" hidden="1" customHeight="1" outlineLevel="1">
      <c r="B740" s="50"/>
      <c r="C740" s="50"/>
      <c r="D740" s="50"/>
      <c r="F740" s="646"/>
      <c r="G740" s="684"/>
      <c r="H740" s="657"/>
      <c r="I740" s="2"/>
      <c r="J740" s="319"/>
      <c r="K740" s="319"/>
      <c r="L740" s="319"/>
      <c r="M740" s="50"/>
    </row>
    <row r="741" spans="2:15" s="1" customFormat="1" ht="15" hidden="1" customHeight="1" outlineLevel="1">
      <c r="B741" s="83"/>
      <c r="C741" s="83" t="s">
        <v>195</v>
      </c>
      <c r="D741" s="84">
        <f>SUM(D723:D739)</f>
        <v>0</v>
      </c>
      <c r="F741" s="311"/>
      <c r="G741" s="538" t="s">
        <v>195</v>
      </c>
      <c r="H741" s="57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10073</v>
      </c>
      <c r="H743" s="2"/>
      <c r="L743" s="2"/>
      <c r="M743" s="2"/>
      <c r="N743" s="2"/>
      <c r="O743" s="86"/>
    </row>
    <row r="744" spans="2:15" s="1" customFormat="1" ht="30" hidden="1" customHeight="1" outlineLevel="1">
      <c r="B744" s="120" t="s">
        <v>1039</v>
      </c>
      <c r="C744" s="121" t="s">
        <v>1040</v>
      </c>
      <c r="D744" s="121" t="s">
        <v>9337</v>
      </c>
      <c r="E744" s="122" t="s">
        <v>1042</v>
      </c>
      <c r="G744" s="1" t="s">
        <v>1023</v>
      </c>
      <c r="H744" s="13">
        <f>H741-L741</f>
        <v>-0.13999999999941792</v>
      </c>
      <c r="I744" s="2">
        <v>9482</v>
      </c>
      <c r="J744" s="1340"/>
      <c r="K744" s="2"/>
      <c r="L744" s="2"/>
      <c r="M744" s="2"/>
      <c r="N744" s="2"/>
    </row>
    <row r="745" spans="2:15" s="1" customFormat="1" ht="15" hidden="1" customHeight="1" outlineLevel="1">
      <c r="B745" s="227">
        <v>8160</v>
      </c>
      <c r="C745" s="227">
        <v>220</v>
      </c>
      <c r="D745" s="227">
        <v>1128</v>
      </c>
      <c r="E745" s="227">
        <f>B745+C745-D745</f>
        <v>7252</v>
      </c>
      <c r="H745" s="13"/>
      <c r="I745" s="13"/>
      <c r="L745" s="13"/>
    </row>
    <row r="746" spans="2:15" s="1" customFormat="1" ht="15" hidden="1" customHeight="1" outlineLevel="1">
      <c r="G746" s="630" t="s">
        <v>4080</v>
      </c>
      <c r="H746" s="631">
        <f>H725+H727+H728+H731+H735+H736+H737</f>
        <v>3610.86</v>
      </c>
      <c r="L746" s="2"/>
      <c r="M746" s="2"/>
    </row>
    <row r="747" spans="2:15" s="1" customFormat="1" ht="15" hidden="1" outlineLevel="1">
      <c r="G747" s="300" t="s">
        <v>4081</v>
      </c>
      <c r="H747" s="632">
        <f>H724+H726</f>
        <v>2315</v>
      </c>
    </row>
    <row r="748" spans="2:15" s="1" customFormat="1" ht="15" hidden="1" outlineLevel="1">
      <c r="G748" s="696" t="s">
        <v>3905</v>
      </c>
      <c r="H748" s="701">
        <v>0</v>
      </c>
      <c r="L748" s="2"/>
    </row>
    <row r="749" spans="2:15" s="1" customFormat="1" ht="15" hidden="1" outlineLevel="1">
      <c r="G749" s="1634" t="s">
        <v>2625</v>
      </c>
      <c r="H749" s="1635">
        <v>0</v>
      </c>
      <c r="L749" s="2"/>
    </row>
    <row r="750" spans="2:15" s="1" customFormat="1" ht="15" hidden="1" outlineLevel="1">
      <c r="G750" s="1205" t="s">
        <v>18</v>
      </c>
      <c r="H750" s="983">
        <v>0</v>
      </c>
      <c r="L750" s="2"/>
    </row>
    <row r="751" spans="2:15" s="1" customFormat="1" ht="15" hidden="1" customHeight="1" outlineLevel="1">
      <c r="B751" s="200"/>
      <c r="C751" s="583"/>
      <c r="G751" s="978" t="s">
        <v>5497</v>
      </c>
      <c r="H751" s="979">
        <v>0</v>
      </c>
    </row>
    <row r="752" spans="2:15" s="1" customFormat="1" ht="15" hidden="1" customHeight="1" outlineLevel="1">
      <c r="G752" s="640" t="s">
        <v>132</v>
      </c>
      <c r="H752" s="641">
        <v>0</v>
      </c>
    </row>
    <row r="753" spans="2:16" s="1" customFormat="1" ht="15" hidden="1" customHeight="1" outlineLevel="1">
      <c r="G753" s="204" t="s">
        <v>4287</v>
      </c>
      <c r="H753" s="225">
        <f>H738+H739</f>
        <v>1208</v>
      </c>
    </row>
    <row r="754" spans="2:16" s="1" customFormat="1" ht="15" hidden="1" customHeight="1" outlineLevel="1">
      <c r="G754" s="659" t="s">
        <v>48</v>
      </c>
      <c r="H754" s="660">
        <f>H729+H730+H734</f>
        <v>1195</v>
      </c>
      <c r="I754" s="2"/>
    </row>
    <row r="755" spans="2:16" s="1" customFormat="1" ht="15" hidden="1" customHeight="1" outlineLevel="1">
      <c r="C755" s="583"/>
      <c r="G755" s="182" t="s">
        <v>4424</v>
      </c>
      <c r="H755" s="210">
        <f>H732</f>
        <v>441</v>
      </c>
      <c r="I755" s="2"/>
    </row>
    <row r="756" spans="2:16" s="1" customFormat="1" ht="15" hidden="1" customHeight="1" outlineLevel="1">
      <c r="G756" s="1068" t="s">
        <v>5935</v>
      </c>
      <c r="H756" s="210">
        <v>0</v>
      </c>
      <c r="I756" s="2"/>
    </row>
    <row r="757" spans="2:16" s="1" customFormat="1" ht="15" hidden="1" customHeight="1" outlineLevel="1">
      <c r="G757" s="654" t="s">
        <v>5126</v>
      </c>
      <c r="H757" s="655">
        <f>H733</f>
        <v>712</v>
      </c>
    </row>
    <row r="758" spans="2:16" s="1" customFormat="1" ht="30" hidden="1" customHeight="1" outlineLevel="1">
      <c r="H758" s="2">
        <f>SUM(H746:H757)</f>
        <v>9481.86</v>
      </c>
      <c r="I758" s="2"/>
      <c r="J758" s="13"/>
    </row>
    <row r="759" spans="2:16" collapsed="1"/>
    <row r="760" spans="2:16" s="1" customFormat="1" ht="15">
      <c r="B760" s="2475" t="s">
        <v>10250</v>
      </c>
      <c r="C760" s="2475"/>
      <c r="D760" s="2475"/>
      <c r="E760" s="2475"/>
      <c r="F760" s="2475"/>
      <c r="G760" s="2475"/>
      <c r="H760" s="2475"/>
      <c r="I760" s="2475"/>
      <c r="J760" s="2475"/>
      <c r="K760" s="2475"/>
      <c r="L760" s="2475"/>
      <c r="M760" s="2475"/>
    </row>
    <row r="761" spans="2:16" s="1" customFormat="1" ht="15" hidden="1" customHeight="1" outlineLevel="1">
      <c r="B761" s="268" t="s">
        <v>115</v>
      </c>
      <c r="C761" s="997" t="s">
        <v>2650</v>
      </c>
      <c r="D761" s="268" t="s">
        <v>2651</v>
      </c>
      <c r="F761" s="2474" t="s">
        <v>1007</v>
      </c>
      <c r="G761" s="2476"/>
      <c r="H761" s="2474"/>
      <c r="J761" s="2474" t="s">
        <v>1026</v>
      </c>
      <c r="K761" s="2474"/>
      <c r="L761" s="2474"/>
      <c r="M761" s="105"/>
    </row>
    <row r="762" spans="2:16" s="1" customFormat="1" ht="15" hidden="1" outlineLevel="1">
      <c r="B762" s="705"/>
      <c r="C762" s="682"/>
      <c r="D762" s="1071"/>
      <c r="F762" s="735" t="s">
        <v>115</v>
      </c>
      <c r="G762" s="955" t="s">
        <v>116</v>
      </c>
      <c r="H762" s="739" t="s">
        <v>4</v>
      </c>
      <c r="J762" s="627" t="s">
        <v>115</v>
      </c>
      <c r="K762" s="1017" t="s">
        <v>116</v>
      </c>
      <c r="L762" s="899" t="s">
        <v>4</v>
      </c>
      <c r="M762" s="899"/>
      <c r="N762" s="842"/>
      <c r="O762" s="1872"/>
      <c r="P762" s="1872"/>
    </row>
    <row r="763" spans="2:16" s="1" customFormat="1" ht="30" hidden="1" outlineLevel="1">
      <c r="B763" s="705"/>
      <c r="C763" s="682"/>
      <c r="D763" s="1071"/>
      <c r="F763" s="685">
        <v>43390</v>
      </c>
      <c r="G763" s="686" t="s">
        <v>10252</v>
      </c>
      <c r="H763" s="541">
        <v>1296.82</v>
      </c>
      <c r="J763" s="689">
        <v>43387</v>
      </c>
      <c r="K763" s="1152" t="s">
        <v>10232</v>
      </c>
      <c r="L763" s="540">
        <v>564</v>
      </c>
      <c r="M763" s="316"/>
      <c r="N763" s="842"/>
      <c r="O763" s="1872"/>
      <c r="P763" s="1872"/>
    </row>
    <row r="764" spans="2:16" s="1" customFormat="1" ht="15" hidden="1" customHeight="1" outlineLevel="1">
      <c r="B764" s="681"/>
      <c r="C764" s="682"/>
      <c r="D764" s="645"/>
      <c r="F764" s="505">
        <v>43401</v>
      </c>
      <c r="G764" s="686" t="s">
        <v>9119</v>
      </c>
      <c r="H764" s="541">
        <v>490.88</v>
      </c>
      <c r="I764" s="215"/>
      <c r="J764" s="681"/>
      <c r="K764" s="682"/>
      <c r="L764" s="645"/>
      <c r="M764" s="365"/>
      <c r="N764" s="86"/>
    </row>
    <row r="765" spans="2:16" s="1" customFormat="1" ht="15" hidden="1" customHeight="1" outlineLevel="1">
      <c r="B765" s="50"/>
      <c r="C765" s="50"/>
      <c r="D765" s="50"/>
      <c r="F765" s="505">
        <v>43401</v>
      </c>
      <c r="G765" s="686" t="s">
        <v>9120</v>
      </c>
      <c r="H765" s="541">
        <v>352.82</v>
      </c>
      <c r="I765" s="215"/>
      <c r="J765" s="681"/>
      <c r="K765" s="682"/>
      <c r="L765" s="645"/>
      <c r="M765" s="365"/>
      <c r="N765" s="86"/>
    </row>
    <row r="766" spans="2:16" s="1" customFormat="1" ht="15" hidden="1" customHeight="1" outlineLevel="1">
      <c r="B766" s="50"/>
      <c r="C766" s="50"/>
      <c r="D766" s="50"/>
      <c r="F766" s="685"/>
      <c r="G766" s="686"/>
      <c r="H766" s="742"/>
      <c r="I766" s="2"/>
      <c r="J766" s="319"/>
      <c r="K766" s="319"/>
      <c r="L766" s="319"/>
      <c r="M766" s="50"/>
    </row>
    <row r="767" spans="2:16" s="1" customFormat="1" ht="15" hidden="1" customHeight="1" outlineLevel="1">
      <c r="B767" s="50"/>
      <c r="C767" s="50"/>
      <c r="D767" s="50"/>
      <c r="F767" s="646"/>
      <c r="G767" s="684"/>
      <c r="H767" s="657"/>
      <c r="I767" s="2"/>
      <c r="J767" s="319"/>
      <c r="K767" s="319"/>
      <c r="L767" s="319"/>
      <c r="M767" s="50"/>
    </row>
    <row r="768" spans="2:16" s="1" customFormat="1" ht="15" hidden="1" customHeight="1" outlineLevel="1">
      <c r="B768" s="83"/>
      <c r="C768" s="83" t="s">
        <v>195</v>
      </c>
      <c r="D768" s="84">
        <f>SUM(D762:D765)</f>
        <v>0</v>
      </c>
      <c r="F768" s="311"/>
      <c r="G768" s="538" t="s">
        <v>195</v>
      </c>
      <c r="H768" s="57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10251</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340"/>
      <c r="K771" s="2"/>
      <c r="L771" s="2"/>
      <c r="M771" s="2"/>
      <c r="N771" s="2"/>
    </row>
    <row r="772" spans="2:15" s="1" customFormat="1" ht="15" hidden="1" customHeight="1" outlineLevel="1">
      <c r="B772" s="227">
        <f>E746</f>
        <v>0</v>
      </c>
      <c r="C772" s="227"/>
      <c r="D772" s="227">
        <f>D768</f>
        <v>0</v>
      </c>
      <c r="E772" s="227">
        <f>B772+C772</f>
        <v>0</v>
      </c>
      <c r="H772" s="13"/>
      <c r="I772" s="13"/>
      <c r="L772" s="13"/>
    </row>
    <row r="773" spans="2:15" s="1" customFormat="1" ht="15" hidden="1" customHeight="1" outlineLevel="1">
      <c r="G773" s="630" t="s">
        <v>4080</v>
      </c>
      <c r="H773" s="631">
        <f>H763</f>
        <v>1296.82</v>
      </c>
      <c r="L773" s="2"/>
      <c r="M773" s="2"/>
    </row>
    <row r="774" spans="2:15" s="1" customFormat="1" ht="15" hidden="1" outlineLevel="1">
      <c r="G774" s="300" t="s">
        <v>4081</v>
      </c>
      <c r="H774" s="632">
        <v>0</v>
      </c>
    </row>
    <row r="775" spans="2:15" s="1" customFormat="1" ht="15" hidden="1" outlineLevel="1">
      <c r="G775" s="696" t="s">
        <v>3905</v>
      </c>
      <c r="H775" s="701">
        <v>0</v>
      </c>
      <c r="L775" s="2"/>
    </row>
    <row r="776" spans="2:15" s="1" customFormat="1" ht="15" hidden="1" outlineLevel="1">
      <c r="G776" s="1634" t="s">
        <v>2625</v>
      </c>
      <c r="H776" s="1635">
        <v>0</v>
      </c>
      <c r="L776" s="2"/>
    </row>
    <row r="777" spans="2:15" s="1" customFormat="1" ht="15" hidden="1" outlineLevel="1">
      <c r="G777" s="1205" t="s">
        <v>18</v>
      </c>
      <c r="H777" s="983">
        <v>0</v>
      </c>
      <c r="L777" s="2"/>
    </row>
    <row r="778" spans="2:15" s="1" customFormat="1" ht="15" hidden="1" customHeight="1" outlineLevel="1">
      <c r="B778" s="200"/>
      <c r="C778" s="583"/>
      <c r="G778" s="978" t="s">
        <v>5497</v>
      </c>
      <c r="H778" s="979">
        <v>0</v>
      </c>
    </row>
    <row r="779" spans="2:15" s="1" customFormat="1" ht="15" hidden="1" customHeight="1" outlineLevel="1">
      <c r="G779" s="640" t="s">
        <v>132</v>
      </c>
      <c r="H779" s="641">
        <v>0</v>
      </c>
    </row>
    <row r="780" spans="2:15" s="1" customFormat="1" ht="15" hidden="1" customHeight="1" outlineLevel="1">
      <c r="G780" s="204" t="s">
        <v>4287</v>
      </c>
      <c r="H780" s="225">
        <v>0</v>
      </c>
    </row>
    <row r="781" spans="2:15" s="1" customFormat="1" ht="15" hidden="1" customHeight="1" outlineLevel="1">
      <c r="G781" s="659" t="s">
        <v>48</v>
      </c>
      <c r="H781" s="660">
        <v>0</v>
      </c>
      <c r="I781" s="2"/>
    </row>
    <row r="782" spans="2:15" s="1" customFormat="1" ht="15" hidden="1" customHeight="1" outlineLevel="1">
      <c r="C782" s="583"/>
      <c r="G782" s="182" t="s">
        <v>4424</v>
      </c>
      <c r="H782" s="210">
        <v>0</v>
      </c>
      <c r="I782" s="2"/>
    </row>
    <row r="783" spans="2:15" s="1" customFormat="1" ht="15" hidden="1" customHeight="1" outlineLevel="1">
      <c r="G783" s="1068" t="s">
        <v>5935</v>
      </c>
      <c r="H783" s="210">
        <v>0</v>
      </c>
      <c r="I783" s="2"/>
    </row>
    <row r="784" spans="2:15" s="1" customFormat="1" ht="15" hidden="1" customHeight="1" outlineLevel="1">
      <c r="G784" s="654" t="s">
        <v>5126</v>
      </c>
      <c r="H784" s="655">
        <v>0</v>
      </c>
    </row>
    <row r="785" spans="2:16" s="1" customFormat="1" ht="30" hidden="1" customHeight="1" outlineLevel="1">
      <c r="H785" s="2">
        <f>SUM(H773:H784)</f>
        <v>1296.82</v>
      </c>
      <c r="I785" s="2"/>
      <c r="J785" s="13"/>
    </row>
    <row r="786" spans="2:16" collapsed="1"/>
    <row r="787" spans="2:16" s="1" customFormat="1" ht="15">
      <c r="B787" s="2475" t="s">
        <v>10250</v>
      </c>
      <c r="C787" s="2475"/>
      <c r="D787" s="2475"/>
      <c r="E787" s="2475"/>
      <c r="F787" s="2475"/>
      <c r="G787" s="2475"/>
      <c r="H787" s="2475"/>
      <c r="I787" s="2475"/>
      <c r="J787" s="2475"/>
      <c r="K787" s="2475"/>
      <c r="L787" s="2475"/>
      <c r="M787" s="2475"/>
    </row>
    <row r="788" spans="2:16" s="1" customFormat="1" ht="15" hidden="1" customHeight="1" outlineLevel="1">
      <c r="B788" s="268" t="s">
        <v>115</v>
      </c>
      <c r="C788" s="997" t="s">
        <v>2650</v>
      </c>
      <c r="D788" s="268" t="s">
        <v>2651</v>
      </c>
      <c r="F788" s="2474" t="s">
        <v>1007</v>
      </c>
      <c r="G788" s="2476"/>
      <c r="H788" s="2474"/>
      <c r="J788" s="2474" t="s">
        <v>1026</v>
      </c>
      <c r="K788" s="2474"/>
      <c r="L788" s="2474"/>
      <c r="M788" s="105"/>
    </row>
    <row r="789" spans="2:16" s="1" customFormat="1" ht="15" hidden="1" outlineLevel="1">
      <c r="B789" s="705"/>
      <c r="C789" s="682"/>
      <c r="D789" s="1071"/>
      <c r="F789" s="735" t="s">
        <v>115</v>
      </c>
      <c r="G789" s="955" t="s">
        <v>116</v>
      </c>
      <c r="H789" s="739" t="s">
        <v>4</v>
      </c>
      <c r="J789" s="627" t="s">
        <v>115</v>
      </c>
      <c r="K789" s="1017" t="s">
        <v>116</v>
      </c>
      <c r="L789" s="899" t="s">
        <v>4</v>
      </c>
      <c r="M789" s="899"/>
      <c r="N789" s="842"/>
      <c r="O789" s="1884"/>
      <c r="P789" s="1884"/>
    </row>
    <row r="790" spans="2:16" s="1" customFormat="1" ht="30" hidden="1" outlineLevel="1">
      <c r="B790" s="705"/>
      <c r="C790" s="682"/>
      <c r="D790" s="1071"/>
      <c r="F790" s="685">
        <v>43390</v>
      </c>
      <c r="G790" s="686" t="s">
        <v>10252</v>
      </c>
      <c r="H790" s="541">
        <v>1296.82</v>
      </c>
      <c r="J790" s="689">
        <v>43387</v>
      </c>
      <c r="K790" s="1152" t="s">
        <v>10232</v>
      </c>
      <c r="L790" s="540">
        <v>564</v>
      </c>
      <c r="M790" s="316"/>
      <c r="N790" s="842"/>
      <c r="O790" s="1884"/>
      <c r="P790" s="1884"/>
    </row>
    <row r="791" spans="2:16" s="1" customFormat="1" ht="15" hidden="1" customHeight="1" outlineLevel="1">
      <c r="B791" s="681"/>
      <c r="C791" s="682"/>
      <c r="D791" s="645"/>
      <c r="F791" s="505">
        <v>43401</v>
      </c>
      <c r="G791" s="686" t="s">
        <v>9119</v>
      </c>
      <c r="H791" s="541">
        <v>490.88</v>
      </c>
      <c r="I791" s="215"/>
      <c r="J791" s="1093">
        <v>43435</v>
      </c>
      <c r="K791" s="794" t="s">
        <v>7408</v>
      </c>
      <c r="L791" s="613">
        <v>1577</v>
      </c>
      <c r="M791" s="365"/>
      <c r="N791" s="86"/>
    </row>
    <row r="792" spans="2:16" s="1" customFormat="1" ht="15" hidden="1" customHeight="1" outlineLevel="1">
      <c r="B792" s="50"/>
      <c r="C792" s="50"/>
      <c r="D792" s="50"/>
      <c r="F792" s="505">
        <v>43401</v>
      </c>
      <c r="G792" s="686" t="s">
        <v>9120</v>
      </c>
      <c r="H792" s="541">
        <v>352.82</v>
      </c>
      <c r="I792" s="215"/>
      <c r="J792" s="681"/>
      <c r="K792" s="682"/>
      <c r="L792" s="645"/>
      <c r="M792" s="365"/>
      <c r="N792" s="86"/>
    </row>
    <row r="793" spans="2:16" s="1" customFormat="1" ht="15" hidden="1" customHeight="1" outlineLevel="1">
      <c r="B793" s="50"/>
      <c r="C793" s="50"/>
      <c r="D793" s="50"/>
      <c r="F793" s="646"/>
      <c r="G793" s="684"/>
      <c r="H793" s="657"/>
      <c r="I793" s="2"/>
      <c r="J793" s="319"/>
      <c r="K793" s="319"/>
      <c r="L793" s="319"/>
      <c r="M793" s="50"/>
    </row>
    <row r="794" spans="2:16" s="1" customFormat="1" ht="15" hidden="1" customHeight="1" outlineLevel="1">
      <c r="B794" s="83"/>
      <c r="C794" s="83" t="s">
        <v>195</v>
      </c>
      <c r="D794" s="84">
        <f>SUM(D789:D792)</f>
        <v>0</v>
      </c>
      <c r="F794" s="311"/>
      <c r="G794" s="538" t="s">
        <v>195</v>
      </c>
      <c r="H794" s="57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10251</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340"/>
      <c r="K797" s="2"/>
      <c r="L797" s="2"/>
      <c r="M797" s="2"/>
      <c r="N797" s="2"/>
    </row>
    <row r="798" spans="2:16" s="1" customFormat="1" ht="15" hidden="1" customHeight="1" outlineLevel="1">
      <c r="B798" s="227">
        <f>E773</f>
        <v>0</v>
      </c>
      <c r="C798" s="227"/>
      <c r="D798" s="227">
        <f>D794</f>
        <v>0</v>
      </c>
      <c r="E798" s="227">
        <f>B798+C798</f>
        <v>0</v>
      </c>
      <c r="H798" s="13"/>
      <c r="I798" s="13"/>
      <c r="L798" s="13"/>
    </row>
    <row r="799" spans="2:16" s="1" customFormat="1" ht="15" hidden="1" customHeight="1" outlineLevel="1">
      <c r="G799" s="630" t="s">
        <v>4080</v>
      </c>
      <c r="H799" s="631">
        <f>H790</f>
        <v>1296.82</v>
      </c>
      <c r="L799" s="2"/>
      <c r="M799" s="2"/>
    </row>
    <row r="800" spans="2:16" s="1" customFormat="1" ht="15" hidden="1" outlineLevel="1">
      <c r="G800" s="300" t="s">
        <v>4081</v>
      </c>
      <c r="H800" s="632">
        <v>0</v>
      </c>
    </row>
    <row r="801" spans="2:16" s="1" customFormat="1" ht="15" hidden="1" outlineLevel="1">
      <c r="G801" s="696" t="s">
        <v>3905</v>
      </c>
      <c r="H801" s="701">
        <v>0</v>
      </c>
      <c r="L801" s="2"/>
    </row>
    <row r="802" spans="2:16" s="1" customFormat="1" ht="15" hidden="1" outlineLevel="1">
      <c r="G802" s="1634" t="s">
        <v>2625</v>
      </c>
      <c r="H802" s="1635">
        <v>0</v>
      </c>
      <c r="L802" s="2"/>
    </row>
    <row r="803" spans="2:16" s="1" customFormat="1" ht="15" hidden="1" outlineLevel="1">
      <c r="G803" s="1205" t="s">
        <v>18</v>
      </c>
      <c r="H803" s="983">
        <v>0</v>
      </c>
      <c r="L803" s="2"/>
    </row>
    <row r="804" spans="2:16" s="1" customFormat="1" ht="15" hidden="1" customHeight="1" outlineLevel="1">
      <c r="B804" s="200"/>
      <c r="C804" s="583"/>
      <c r="G804" s="978" t="s">
        <v>5497</v>
      </c>
      <c r="H804" s="979">
        <v>0</v>
      </c>
    </row>
    <row r="805" spans="2:16" s="1" customFormat="1" ht="15" hidden="1" customHeight="1" outlineLevel="1">
      <c r="G805" s="640" t="s">
        <v>132</v>
      </c>
      <c r="H805" s="641">
        <v>0</v>
      </c>
    </row>
    <row r="806" spans="2:16" s="1" customFormat="1" ht="15" hidden="1" customHeight="1" outlineLevel="1">
      <c r="G806" s="204" t="s">
        <v>4287</v>
      </c>
      <c r="H806" s="225">
        <v>0</v>
      </c>
    </row>
    <row r="807" spans="2:16" s="1" customFormat="1" ht="15" hidden="1" customHeight="1" outlineLevel="1">
      <c r="G807" s="659" t="s">
        <v>48</v>
      </c>
      <c r="H807" s="660">
        <v>0</v>
      </c>
      <c r="I807" s="2"/>
    </row>
    <row r="808" spans="2:16" s="1" customFormat="1" ht="15" hidden="1" customHeight="1" outlineLevel="1">
      <c r="C808" s="583"/>
      <c r="G808" s="182" t="s">
        <v>4424</v>
      </c>
      <c r="H808" s="210">
        <v>0</v>
      </c>
      <c r="I808" s="2"/>
    </row>
    <row r="809" spans="2:16" s="1" customFormat="1" ht="15" hidden="1" customHeight="1" outlineLevel="1">
      <c r="G809" s="1068" t="s">
        <v>5935</v>
      </c>
      <c r="H809" s="210">
        <v>0</v>
      </c>
      <c r="I809" s="2"/>
    </row>
    <row r="810" spans="2:16" s="1" customFormat="1" ht="15" hidden="1" customHeight="1" outlineLevel="1">
      <c r="G810" s="654" t="s">
        <v>5126</v>
      </c>
      <c r="H810" s="655">
        <v>0</v>
      </c>
    </row>
    <row r="811" spans="2:16" s="1" customFormat="1" ht="30" hidden="1" customHeight="1" outlineLevel="1">
      <c r="H811" s="2">
        <f>SUM(H799:H810)</f>
        <v>1296.82</v>
      </c>
      <c r="I811" s="2"/>
      <c r="J811" s="13"/>
    </row>
    <row r="812" spans="2:16" collapsed="1"/>
    <row r="813" spans="2:16" s="1" customFormat="1" ht="15">
      <c r="B813" s="2475" t="s">
        <v>10340</v>
      </c>
      <c r="C813" s="2475"/>
      <c r="D813" s="2475"/>
      <c r="E813" s="2475"/>
      <c r="F813" s="2475"/>
      <c r="G813" s="2475"/>
      <c r="H813" s="2475"/>
      <c r="I813" s="2475"/>
      <c r="J813" s="2475"/>
      <c r="K813" s="2475"/>
      <c r="L813" s="2475"/>
      <c r="M813" s="2475"/>
    </row>
    <row r="814" spans="2:16" s="1" customFormat="1" ht="15" hidden="1" customHeight="1" outlineLevel="1">
      <c r="B814" s="268" t="s">
        <v>115</v>
      </c>
      <c r="C814" s="997" t="s">
        <v>2650</v>
      </c>
      <c r="D814" s="268" t="s">
        <v>2651</v>
      </c>
      <c r="F814" s="2474" t="s">
        <v>1007</v>
      </c>
      <c r="G814" s="2476"/>
      <c r="H814" s="2474"/>
      <c r="J814" s="2474" t="s">
        <v>1026</v>
      </c>
      <c r="K814" s="2474"/>
      <c r="L814" s="2474"/>
      <c r="M814" s="105"/>
    </row>
    <row r="815" spans="2:16" s="1" customFormat="1" ht="15" hidden="1" outlineLevel="1">
      <c r="B815" s="705"/>
      <c r="C815" s="682"/>
      <c r="D815" s="1071"/>
      <c r="F815" s="735" t="s">
        <v>115</v>
      </c>
      <c r="G815" s="955" t="s">
        <v>116</v>
      </c>
      <c r="H815" s="739" t="s">
        <v>4</v>
      </c>
      <c r="J815" s="627" t="s">
        <v>115</v>
      </c>
      <c r="K815" s="1017" t="s">
        <v>116</v>
      </c>
      <c r="L815" s="899" t="s">
        <v>4</v>
      </c>
      <c r="M815" s="899"/>
      <c r="N815" s="842"/>
      <c r="O815" s="1884"/>
      <c r="P815" s="1884"/>
    </row>
    <row r="816" spans="2:16" s="1" customFormat="1" ht="15" hidden="1" outlineLevel="1">
      <c r="B816" s="705"/>
      <c r="C816" s="682"/>
      <c r="D816" s="1071"/>
      <c r="F816" s="685">
        <v>43421</v>
      </c>
      <c r="G816" s="686" t="s">
        <v>10341</v>
      </c>
      <c r="H816" s="541">
        <v>1296.82</v>
      </c>
      <c r="J816" s="1896">
        <v>43458</v>
      </c>
      <c r="K816" s="1897" t="s">
        <v>7408</v>
      </c>
      <c r="L816" s="1898">
        <v>2250</v>
      </c>
      <c r="M816" s="316"/>
      <c r="N816" s="842"/>
      <c r="O816" s="1884"/>
      <c r="P816" s="1884"/>
    </row>
    <row r="817" spans="2:15" s="1" customFormat="1" ht="15" hidden="1" customHeight="1" outlineLevel="1">
      <c r="B817" s="681"/>
      <c r="C817" s="682"/>
      <c r="D817" s="645"/>
      <c r="F817" s="505">
        <v>43430</v>
      </c>
      <c r="G817" s="686" t="s">
        <v>9119</v>
      </c>
      <c r="H817" s="541">
        <v>600.62</v>
      </c>
      <c r="I817" s="215"/>
      <c r="J817" s="681"/>
      <c r="K817" s="682"/>
      <c r="L817" s="645"/>
      <c r="M817" s="365"/>
      <c r="N817" s="86"/>
    </row>
    <row r="818" spans="2:15" s="1" customFormat="1" ht="15" hidden="1" customHeight="1" outlineLevel="1">
      <c r="B818" s="50"/>
      <c r="C818" s="50"/>
      <c r="D818" s="50"/>
      <c r="F818" s="505">
        <v>43430</v>
      </c>
      <c r="G818" s="686" t="s">
        <v>9120</v>
      </c>
      <c r="H818" s="541">
        <v>352.82</v>
      </c>
      <c r="I818" s="215"/>
      <c r="J818" s="681"/>
      <c r="K818" s="682"/>
      <c r="L818" s="645"/>
      <c r="M818" s="365"/>
      <c r="N818" s="86"/>
    </row>
    <row r="819" spans="2:15" s="1" customFormat="1" ht="15" hidden="1" customHeight="1" outlineLevel="1">
      <c r="B819" s="50"/>
      <c r="C819" s="50"/>
      <c r="D819" s="50"/>
      <c r="F819" s="646"/>
      <c r="G819" s="684"/>
      <c r="H819" s="657"/>
      <c r="I819" s="2"/>
      <c r="J819" s="319"/>
      <c r="K819" s="319"/>
      <c r="L819" s="319"/>
      <c r="M819" s="50"/>
    </row>
    <row r="820" spans="2:15" s="1" customFormat="1" ht="15" hidden="1" customHeight="1" outlineLevel="1">
      <c r="B820" s="83"/>
      <c r="C820" s="83" t="s">
        <v>195</v>
      </c>
      <c r="D820" s="84">
        <f>SUM(D815:D818)</f>
        <v>0</v>
      </c>
      <c r="F820" s="311"/>
      <c r="G820" s="538" t="s">
        <v>195</v>
      </c>
      <c r="H820" s="57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10424</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340"/>
      <c r="K823" s="2"/>
      <c r="L823" s="2"/>
      <c r="M823" s="2"/>
      <c r="N823" s="2"/>
    </row>
    <row r="824" spans="2:15" s="1" customFormat="1" ht="15" hidden="1" customHeight="1" outlineLevel="1">
      <c r="B824" s="227">
        <v>7246</v>
      </c>
      <c r="C824" s="227">
        <v>56</v>
      </c>
      <c r="D824" s="227">
        <v>44</v>
      </c>
      <c r="E824" s="227">
        <f>B824+C824-D824</f>
        <v>7258</v>
      </c>
      <c r="H824" s="13"/>
      <c r="I824" s="13"/>
      <c r="L824" s="13"/>
    </row>
    <row r="825" spans="2:15" s="1" customFormat="1" ht="15" hidden="1" customHeight="1" outlineLevel="1">
      <c r="G825" s="630" t="s">
        <v>4080</v>
      </c>
      <c r="H825" s="631">
        <f>H816</f>
        <v>1296.82</v>
      </c>
      <c r="L825" s="2"/>
      <c r="M825" s="2"/>
    </row>
    <row r="826" spans="2:15" s="1" customFormat="1" ht="15" hidden="1" outlineLevel="1">
      <c r="G826" s="300" t="s">
        <v>4081</v>
      </c>
      <c r="H826" s="632">
        <v>0</v>
      </c>
    </row>
    <row r="827" spans="2:15" s="1" customFormat="1" ht="15" hidden="1" outlineLevel="1">
      <c r="G827" s="696" t="s">
        <v>3905</v>
      </c>
      <c r="H827" s="701">
        <v>0</v>
      </c>
      <c r="L827" s="2"/>
    </row>
    <row r="828" spans="2:15" s="1" customFormat="1" ht="15" hidden="1" outlineLevel="1">
      <c r="G828" s="1634" t="s">
        <v>2625</v>
      </c>
      <c r="H828" s="1635">
        <v>0</v>
      </c>
      <c r="L828" s="2"/>
    </row>
    <row r="829" spans="2:15" s="1" customFormat="1" ht="15" hidden="1" outlineLevel="1">
      <c r="G829" s="1205" t="s">
        <v>18</v>
      </c>
      <c r="H829" s="983">
        <v>0</v>
      </c>
      <c r="L829" s="2"/>
    </row>
    <row r="830" spans="2:15" s="1" customFormat="1" ht="15" hidden="1" customHeight="1" outlineLevel="1">
      <c r="B830" s="200"/>
      <c r="C830" s="583"/>
      <c r="G830" s="978" t="s">
        <v>5497</v>
      </c>
      <c r="H830" s="979">
        <v>0</v>
      </c>
    </row>
    <row r="831" spans="2:15" s="1" customFormat="1" ht="15" hidden="1" customHeight="1" outlineLevel="1">
      <c r="G831" s="640" t="s">
        <v>132</v>
      </c>
      <c r="H831" s="641">
        <v>0</v>
      </c>
    </row>
    <row r="832" spans="2:15" s="1" customFormat="1" ht="15" hidden="1" customHeight="1" outlineLevel="1">
      <c r="G832" s="204" t="s">
        <v>4287</v>
      </c>
      <c r="H832" s="225">
        <v>0</v>
      </c>
    </row>
    <row r="833" spans="2:16" s="1" customFormat="1" ht="15" hidden="1" customHeight="1" outlineLevel="1">
      <c r="G833" s="659" t="s">
        <v>48</v>
      </c>
      <c r="H833" s="660">
        <v>0</v>
      </c>
      <c r="I833" s="2"/>
    </row>
    <row r="834" spans="2:16" s="1" customFormat="1" ht="15" hidden="1" customHeight="1" outlineLevel="1">
      <c r="C834" s="583"/>
      <c r="G834" s="182" t="s">
        <v>4424</v>
      </c>
      <c r="H834" s="210">
        <v>0</v>
      </c>
      <c r="I834" s="2"/>
    </row>
    <row r="835" spans="2:16" s="1" customFormat="1" ht="15" hidden="1" customHeight="1" outlineLevel="1">
      <c r="G835" s="1068" t="s">
        <v>5935</v>
      </c>
      <c r="H835" s="210">
        <v>0</v>
      </c>
      <c r="I835" s="2"/>
    </row>
    <row r="836" spans="2:16" s="1" customFormat="1" ht="15" hidden="1" customHeight="1" outlineLevel="1">
      <c r="G836" s="654" t="s">
        <v>5126</v>
      </c>
      <c r="H836" s="655">
        <v>0</v>
      </c>
    </row>
    <row r="837" spans="2:16" s="1" customFormat="1" ht="30" hidden="1" customHeight="1" outlineLevel="1">
      <c r="H837" s="2">
        <f>SUM(H825:H836)</f>
        <v>1296.82</v>
      </c>
      <c r="I837" s="2"/>
      <c r="J837" s="13"/>
    </row>
    <row r="838" spans="2:16" collapsed="1"/>
    <row r="839" spans="2:16" s="1" customFormat="1" ht="15">
      <c r="B839" s="2475" t="s">
        <v>10422</v>
      </c>
      <c r="C839" s="2475"/>
      <c r="D839" s="2475"/>
      <c r="E839" s="2475"/>
      <c r="F839" s="2475"/>
      <c r="G839" s="2475"/>
      <c r="H839" s="2475"/>
      <c r="I839" s="2475"/>
      <c r="J839" s="2475"/>
      <c r="K839" s="2475"/>
      <c r="L839" s="2475"/>
      <c r="M839" s="2475"/>
    </row>
    <row r="840" spans="2:16" s="1" customFormat="1" ht="15" hidden="1" customHeight="1" outlineLevel="1">
      <c r="B840" s="268" t="s">
        <v>115</v>
      </c>
      <c r="C840" s="997" t="s">
        <v>2650</v>
      </c>
      <c r="D840" s="268" t="s">
        <v>2651</v>
      </c>
      <c r="F840" s="2474" t="s">
        <v>1007</v>
      </c>
      <c r="G840" s="2476"/>
      <c r="H840" s="2474"/>
      <c r="J840" s="2474" t="s">
        <v>1026</v>
      </c>
      <c r="K840" s="2474"/>
      <c r="L840" s="2474"/>
      <c r="M840" s="105"/>
    </row>
    <row r="841" spans="2:16" s="1" customFormat="1" ht="15" hidden="1" outlineLevel="1">
      <c r="B841" s="705"/>
      <c r="C841" s="682"/>
      <c r="D841" s="1071"/>
      <c r="F841" s="735" t="s">
        <v>115</v>
      </c>
      <c r="G841" s="955" t="s">
        <v>116</v>
      </c>
      <c r="H841" s="739" t="s">
        <v>4</v>
      </c>
      <c r="J841" s="627" t="s">
        <v>115</v>
      </c>
      <c r="K841" s="1017" t="s">
        <v>116</v>
      </c>
      <c r="L841" s="899" t="s">
        <v>4</v>
      </c>
      <c r="M841" s="899"/>
      <c r="N841" s="842"/>
      <c r="O841" s="1889"/>
      <c r="P841" s="1889"/>
    </row>
    <row r="842" spans="2:16" s="1" customFormat="1" ht="15" hidden="1" outlineLevel="1">
      <c r="B842" s="705"/>
      <c r="C842" s="682"/>
      <c r="D842" s="1071"/>
      <c r="F842" s="685">
        <v>43449</v>
      </c>
      <c r="G842" s="686" t="s">
        <v>10423</v>
      </c>
      <c r="H842" s="541">
        <v>1296.82</v>
      </c>
      <c r="J842" s="1093">
        <v>43490</v>
      </c>
      <c r="K842" s="1899" t="s">
        <v>8666</v>
      </c>
      <c r="L842" s="1179">
        <v>1297</v>
      </c>
      <c r="M842" s="316"/>
      <c r="N842" s="842"/>
      <c r="O842" s="1889"/>
      <c r="P842" s="1889"/>
    </row>
    <row r="843" spans="2:16" s="1" customFormat="1" ht="15" hidden="1" customHeight="1" outlineLevel="1">
      <c r="B843" s="681"/>
      <c r="C843" s="682"/>
      <c r="D843" s="645"/>
      <c r="F843" s="505"/>
      <c r="G843" s="686"/>
      <c r="H843" s="541"/>
      <c r="I843" s="215"/>
      <c r="J843" s="681"/>
      <c r="K843" s="682"/>
      <c r="L843" s="645"/>
      <c r="M843" s="365"/>
      <c r="N843" s="86"/>
    </row>
    <row r="844" spans="2:16" s="1" customFormat="1" ht="15" hidden="1" customHeight="1" outlineLevel="1">
      <c r="B844" s="50"/>
      <c r="C844" s="50"/>
      <c r="D844" s="50"/>
      <c r="F844" s="646"/>
      <c r="G844" s="684"/>
      <c r="H844" s="657"/>
      <c r="I844" s="2"/>
      <c r="J844" s="319"/>
      <c r="K844" s="319"/>
      <c r="L844" s="319"/>
      <c r="M844" s="50"/>
    </row>
    <row r="845" spans="2:16" s="1" customFormat="1" ht="15" hidden="1" customHeight="1" outlineLevel="1">
      <c r="B845" s="83"/>
      <c r="C845" s="83" t="s">
        <v>195</v>
      </c>
      <c r="D845" s="84">
        <f>SUM(D841:D843)</f>
        <v>0</v>
      </c>
      <c r="F845" s="311"/>
      <c r="G845" s="538" t="s">
        <v>195</v>
      </c>
      <c r="H845" s="57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10425</v>
      </c>
      <c r="H847" s="2"/>
      <c r="L847" s="2"/>
      <c r="M847" s="2"/>
      <c r="N847" s="2"/>
      <c r="O847" s="86"/>
    </row>
    <row r="848" spans="2:16" s="1" customFormat="1" ht="30" hidden="1" customHeight="1" outlineLevel="1">
      <c r="B848" s="120" t="s">
        <v>1039</v>
      </c>
      <c r="C848" s="121" t="s">
        <v>1040</v>
      </c>
      <c r="D848" s="121" t="s">
        <v>10540</v>
      </c>
      <c r="E848" s="122" t="s">
        <v>1042</v>
      </c>
      <c r="G848" s="1" t="s">
        <v>1023</v>
      </c>
      <c r="H848" s="13">
        <f>H845-L845</f>
        <v>-0.18000000000006366</v>
      </c>
      <c r="I848" s="2">
        <v>1297</v>
      </c>
      <c r="J848" s="2"/>
      <c r="K848" s="2"/>
      <c r="L848" s="2"/>
      <c r="M848" s="2"/>
      <c r="N848" s="2"/>
    </row>
    <row r="849" spans="2:13" s="1" customFormat="1" ht="15" hidden="1" customHeight="1" outlineLevel="1">
      <c r="B849" s="227">
        <v>7260</v>
      </c>
      <c r="C849" s="227">
        <v>32</v>
      </c>
      <c r="D849" s="227">
        <v>1211</v>
      </c>
      <c r="E849" s="227">
        <f>B849+C849-D849</f>
        <v>6081</v>
      </c>
      <c r="H849" s="13"/>
      <c r="I849" s="13"/>
      <c r="L849" s="13"/>
    </row>
    <row r="850" spans="2:13" s="1" customFormat="1" ht="15" hidden="1" customHeight="1" outlineLevel="1">
      <c r="G850" s="630" t="s">
        <v>4080</v>
      </c>
      <c r="H850" s="631">
        <f>H842</f>
        <v>1296.82</v>
      </c>
      <c r="L850" s="2"/>
      <c r="M850" s="2"/>
    </row>
    <row r="851" spans="2:13" s="1" customFormat="1" ht="15" hidden="1" outlineLevel="1">
      <c r="G851" s="300" t="s">
        <v>4081</v>
      </c>
      <c r="H851" s="632">
        <v>0</v>
      </c>
    </row>
    <row r="852" spans="2:13" s="1" customFormat="1" ht="15" hidden="1" outlineLevel="1">
      <c r="G852" s="696" t="s">
        <v>3905</v>
      </c>
      <c r="H852" s="701">
        <v>0</v>
      </c>
      <c r="L852" s="2"/>
    </row>
    <row r="853" spans="2:13" s="1" customFormat="1" ht="15" hidden="1" outlineLevel="1">
      <c r="G853" s="1634" t="s">
        <v>2625</v>
      </c>
      <c r="H853" s="1635">
        <v>0</v>
      </c>
      <c r="L853" s="2"/>
    </row>
    <row r="854" spans="2:13" s="1" customFormat="1" ht="15" hidden="1" outlineLevel="1">
      <c r="G854" s="1205" t="s">
        <v>18</v>
      </c>
      <c r="H854" s="983">
        <v>0</v>
      </c>
      <c r="L854" s="2"/>
    </row>
    <row r="855" spans="2:13" s="1" customFormat="1" ht="15" hidden="1" customHeight="1" outlineLevel="1">
      <c r="B855" s="200"/>
      <c r="C855" s="583"/>
      <c r="G855" s="978" t="s">
        <v>5497</v>
      </c>
      <c r="H855" s="979">
        <v>0</v>
      </c>
    </row>
    <row r="856" spans="2:13" s="1" customFormat="1" ht="15" hidden="1" customHeight="1" outlineLevel="1">
      <c r="G856" s="640" t="s">
        <v>132</v>
      </c>
      <c r="H856" s="641">
        <v>0</v>
      </c>
    </row>
    <row r="857" spans="2:13" s="1" customFormat="1" ht="15" hidden="1" customHeight="1" outlineLevel="1">
      <c r="G857" s="204" t="s">
        <v>4287</v>
      </c>
      <c r="H857" s="225">
        <v>0</v>
      </c>
    </row>
    <row r="858" spans="2:13" s="1" customFormat="1" ht="15" hidden="1" customHeight="1" outlineLevel="1">
      <c r="G858" s="659" t="s">
        <v>48</v>
      </c>
      <c r="H858" s="660">
        <v>0</v>
      </c>
      <c r="I858" s="2"/>
    </row>
    <row r="859" spans="2:13" s="1" customFormat="1" ht="15" hidden="1" customHeight="1" outlineLevel="1">
      <c r="C859" s="583"/>
      <c r="G859" s="182" t="s">
        <v>4424</v>
      </c>
      <c r="H859" s="210">
        <v>0</v>
      </c>
      <c r="I859" s="2"/>
    </row>
    <row r="860" spans="2:13" s="1" customFormat="1" ht="15" hidden="1" customHeight="1" outlineLevel="1">
      <c r="G860" s="1068" t="s">
        <v>5935</v>
      </c>
      <c r="H860" s="210">
        <v>0</v>
      </c>
      <c r="I860" s="2"/>
    </row>
    <row r="861" spans="2:13" s="1" customFormat="1" ht="15" hidden="1" customHeight="1" outlineLevel="1">
      <c r="G861" s="654" t="s">
        <v>5126</v>
      </c>
      <c r="H861" s="655">
        <v>0</v>
      </c>
    </row>
    <row r="862" spans="2:13" s="1" customFormat="1" ht="30" hidden="1" customHeight="1" outlineLevel="1">
      <c r="H862" s="2">
        <f>SUM(H850:H861)</f>
        <v>1296.82</v>
      </c>
      <c r="I862" s="2"/>
      <c r="J862" s="13"/>
    </row>
    <row r="863" spans="2:13" collapsed="1"/>
    <row r="864" spans="2:13" s="1" customFormat="1" ht="15">
      <c r="B864" s="2475" t="s">
        <v>10538</v>
      </c>
      <c r="C864" s="2475"/>
      <c r="D864" s="2475"/>
      <c r="E864" s="2475"/>
      <c r="F864" s="2475"/>
      <c r="G864" s="2475"/>
      <c r="H864" s="2475"/>
      <c r="I864" s="2475"/>
      <c r="J864" s="2475"/>
      <c r="K864" s="2475"/>
      <c r="L864" s="2475"/>
      <c r="M864" s="2475"/>
    </row>
    <row r="865" spans="2:16" s="1" customFormat="1" ht="15" hidden="1" customHeight="1" outlineLevel="1">
      <c r="B865" s="268" t="s">
        <v>115</v>
      </c>
      <c r="C865" s="997" t="s">
        <v>2650</v>
      </c>
      <c r="D865" s="268" t="s">
        <v>2651</v>
      </c>
      <c r="F865" s="2474" t="s">
        <v>1007</v>
      </c>
      <c r="G865" s="2476"/>
      <c r="H865" s="2474"/>
      <c r="J865" s="2474" t="s">
        <v>1026</v>
      </c>
      <c r="K865" s="2474"/>
      <c r="L865" s="2474"/>
      <c r="M865" s="105"/>
    </row>
    <row r="866" spans="2:16" s="1" customFormat="1" ht="15" hidden="1" outlineLevel="1">
      <c r="B866" s="705"/>
      <c r="C866" s="682"/>
      <c r="D866" s="1071"/>
      <c r="F866" s="735" t="s">
        <v>115</v>
      </c>
      <c r="G866" s="955" t="s">
        <v>116</v>
      </c>
      <c r="H866" s="739" t="s">
        <v>4</v>
      </c>
      <c r="J866" s="627" t="s">
        <v>115</v>
      </c>
      <c r="K866" s="1017" t="s">
        <v>116</v>
      </c>
      <c r="L866" s="899" t="s">
        <v>4</v>
      </c>
      <c r="M866" s="899"/>
      <c r="N866" s="842"/>
      <c r="O866" s="1908"/>
      <c r="P866" s="1908"/>
    </row>
    <row r="867" spans="2:16" s="1" customFormat="1" ht="15" hidden="1" outlineLevel="1">
      <c r="B867" s="705"/>
      <c r="C867" s="682"/>
      <c r="D867" s="1071"/>
      <c r="F867" s="685">
        <v>43481</v>
      </c>
      <c r="G867" s="686" t="s">
        <v>10539</v>
      </c>
      <c r="H867" s="541">
        <v>1296.82</v>
      </c>
      <c r="J867" s="1093">
        <v>43525</v>
      </c>
      <c r="K867" s="1899" t="s">
        <v>7408</v>
      </c>
      <c r="L867" s="1179">
        <v>1297</v>
      </c>
      <c r="M867" s="316"/>
      <c r="N867" s="842"/>
      <c r="O867" s="1908"/>
      <c r="P867" s="1908"/>
    </row>
    <row r="868" spans="2:16" s="1" customFormat="1" ht="15" hidden="1" customHeight="1" outlineLevel="1">
      <c r="B868" s="50"/>
      <c r="C868" s="50"/>
      <c r="D868" s="50"/>
      <c r="F868" s="646"/>
      <c r="G868" s="684"/>
      <c r="H868" s="657"/>
      <c r="I868" s="2"/>
      <c r="J868" s="319"/>
      <c r="K868" s="319"/>
      <c r="L868" s="319"/>
      <c r="M868" s="50"/>
    </row>
    <row r="869" spans="2:16" s="1" customFormat="1" ht="15" hidden="1" customHeight="1" outlineLevel="1">
      <c r="B869" s="83"/>
      <c r="C869" s="83" t="s">
        <v>195</v>
      </c>
      <c r="D869" s="84">
        <f>SUM(D866:D867)</f>
        <v>0</v>
      </c>
      <c r="F869" s="311"/>
      <c r="G869" s="538" t="s">
        <v>195</v>
      </c>
      <c r="H869" s="57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10544</v>
      </c>
      <c r="H871" s="2"/>
      <c r="L871" s="2"/>
      <c r="M871" s="2"/>
      <c r="N871" s="2"/>
      <c r="O871" s="86"/>
    </row>
    <row r="872" spans="2:16" s="1" customFormat="1" ht="30" hidden="1" customHeight="1" outlineLevel="1">
      <c r="B872" s="120" t="s">
        <v>1039</v>
      </c>
      <c r="C872" s="121" t="s">
        <v>1040</v>
      </c>
      <c r="D872" s="121" t="s">
        <v>10639</v>
      </c>
      <c r="E872" s="122" t="s">
        <v>1042</v>
      </c>
      <c r="G872" s="1" t="s">
        <v>1023</v>
      </c>
      <c r="H872" s="13">
        <f>H869-L869</f>
        <v>-0.18000000000006366</v>
      </c>
      <c r="I872" s="2"/>
      <c r="J872" s="1340"/>
      <c r="K872" s="2"/>
      <c r="L872" s="2"/>
      <c r="M872" s="2"/>
      <c r="N872" s="2"/>
    </row>
    <row r="873" spans="2:16" s="1" customFormat="1" ht="15" hidden="1" customHeight="1" outlineLevel="1">
      <c r="B873" s="227">
        <f>E849</f>
        <v>6081</v>
      </c>
      <c r="C873" s="227">
        <v>32</v>
      </c>
      <c r="D873" s="227">
        <v>1119</v>
      </c>
      <c r="E873" s="227">
        <f>B873+C873-D873</f>
        <v>4994</v>
      </c>
      <c r="H873" s="13"/>
      <c r="I873" s="13"/>
      <c r="L873" s="13"/>
    </row>
    <row r="874" spans="2:16" s="1" customFormat="1" ht="15" hidden="1" customHeight="1" outlineLevel="1">
      <c r="G874" s="630" t="s">
        <v>4080</v>
      </c>
      <c r="H874" s="631">
        <f>H867</f>
        <v>1296.82</v>
      </c>
      <c r="L874" s="2"/>
      <c r="M874" s="2"/>
    </row>
    <row r="875" spans="2:16" s="1" customFormat="1" ht="15" hidden="1" outlineLevel="1">
      <c r="G875" s="300" t="s">
        <v>4081</v>
      </c>
      <c r="H875" s="632">
        <v>0</v>
      </c>
    </row>
    <row r="876" spans="2:16" s="1" customFormat="1" ht="15" hidden="1" outlineLevel="1">
      <c r="G876" s="696" t="s">
        <v>3905</v>
      </c>
      <c r="H876" s="701">
        <v>0</v>
      </c>
      <c r="L876" s="2"/>
    </row>
    <row r="877" spans="2:16" s="1" customFormat="1" ht="15" hidden="1" outlineLevel="1">
      <c r="G877" s="1634" t="s">
        <v>2625</v>
      </c>
      <c r="H877" s="1635">
        <v>0</v>
      </c>
      <c r="L877" s="2"/>
    </row>
    <row r="878" spans="2:16" s="1" customFormat="1" ht="15" hidden="1" outlineLevel="1">
      <c r="G878" s="1205" t="s">
        <v>18</v>
      </c>
      <c r="H878" s="983">
        <v>0</v>
      </c>
      <c r="L878" s="2"/>
    </row>
    <row r="879" spans="2:16" s="1" customFormat="1" ht="15" hidden="1" customHeight="1" outlineLevel="1">
      <c r="B879" s="200"/>
      <c r="C879" s="583"/>
      <c r="G879" s="978" t="s">
        <v>5497</v>
      </c>
      <c r="H879" s="979">
        <v>0</v>
      </c>
    </row>
    <row r="880" spans="2:16" s="1" customFormat="1" ht="15" hidden="1" customHeight="1" outlineLevel="1">
      <c r="G880" s="640" t="s">
        <v>132</v>
      </c>
      <c r="H880" s="641">
        <v>0</v>
      </c>
    </row>
    <row r="881" spans="2:16" s="1" customFormat="1" ht="15" hidden="1" customHeight="1" outlineLevel="1">
      <c r="G881" s="204" t="s">
        <v>4287</v>
      </c>
      <c r="H881" s="225">
        <v>0</v>
      </c>
    </row>
    <row r="882" spans="2:16" s="1" customFormat="1" ht="15" hidden="1" customHeight="1" outlineLevel="1">
      <c r="G882" s="659" t="s">
        <v>48</v>
      </c>
      <c r="H882" s="660">
        <v>0</v>
      </c>
      <c r="I882" s="2"/>
    </row>
    <row r="883" spans="2:16" s="1" customFormat="1" ht="15" hidden="1" customHeight="1" outlineLevel="1">
      <c r="C883" s="583"/>
      <c r="G883" s="182" t="s">
        <v>4424</v>
      </c>
      <c r="H883" s="210">
        <v>0</v>
      </c>
      <c r="I883" s="2"/>
    </row>
    <row r="884" spans="2:16" s="1" customFormat="1" ht="15" hidden="1" customHeight="1" outlineLevel="1">
      <c r="G884" s="1068" t="s">
        <v>5935</v>
      </c>
      <c r="H884" s="210">
        <v>0</v>
      </c>
      <c r="I884" s="2"/>
    </row>
    <row r="885" spans="2:16" s="1" customFormat="1" ht="15" hidden="1" customHeight="1" outlineLevel="1">
      <c r="G885" s="654" t="s">
        <v>5126</v>
      </c>
      <c r="H885" s="655">
        <v>0</v>
      </c>
    </row>
    <row r="886" spans="2:16" s="1" customFormat="1" ht="30" hidden="1" customHeight="1" outlineLevel="1">
      <c r="H886" s="2">
        <f>SUM(H874:H885)</f>
        <v>1296.82</v>
      </c>
      <c r="I886" s="2"/>
      <c r="J886" s="13"/>
    </row>
    <row r="887" spans="2:16" collapsed="1"/>
    <row r="888" spans="2:16" s="1" customFormat="1" ht="15">
      <c r="B888" s="2475" t="s">
        <v>10640</v>
      </c>
      <c r="C888" s="2475"/>
      <c r="D888" s="2475"/>
      <c r="E888" s="2475"/>
      <c r="F888" s="2475"/>
      <c r="G888" s="2475"/>
      <c r="H888" s="2475"/>
      <c r="I888" s="2475"/>
      <c r="J888" s="2475"/>
      <c r="K888" s="2475"/>
      <c r="L888" s="2475"/>
      <c r="M888" s="2475"/>
    </row>
    <row r="889" spans="2:16" s="1" customFormat="1" ht="15" hidden="1" customHeight="1" outlineLevel="1">
      <c r="B889" s="268" t="s">
        <v>115</v>
      </c>
      <c r="C889" s="997" t="s">
        <v>2650</v>
      </c>
      <c r="D889" s="268" t="s">
        <v>2651</v>
      </c>
      <c r="F889" s="2474" t="s">
        <v>1007</v>
      </c>
      <c r="G889" s="2476"/>
      <c r="H889" s="2474"/>
      <c r="J889" s="2474" t="s">
        <v>1026</v>
      </c>
      <c r="K889" s="2474"/>
      <c r="L889" s="2474"/>
      <c r="M889" s="105"/>
    </row>
    <row r="890" spans="2:16" s="1" customFormat="1" ht="15" hidden="1" outlineLevel="1">
      <c r="B890" s="705"/>
      <c r="C890" s="682"/>
      <c r="D890" s="1071"/>
      <c r="F890" s="735" t="s">
        <v>115</v>
      </c>
      <c r="G890" s="955" t="s">
        <v>116</v>
      </c>
      <c r="H890" s="739" t="s">
        <v>4</v>
      </c>
      <c r="J890" s="627" t="s">
        <v>115</v>
      </c>
      <c r="K890" s="1017" t="s">
        <v>116</v>
      </c>
      <c r="L890" s="899" t="s">
        <v>4</v>
      </c>
      <c r="M890" s="899"/>
      <c r="N890" s="842"/>
      <c r="O890" s="1921"/>
      <c r="P890" s="1921"/>
    </row>
    <row r="891" spans="2:16" s="1" customFormat="1" ht="15" hidden="1" outlineLevel="1">
      <c r="B891" s="705"/>
      <c r="C891" s="682"/>
      <c r="D891" s="1071"/>
      <c r="F891" s="685">
        <v>43513</v>
      </c>
      <c r="G891" s="686" t="s">
        <v>10644</v>
      </c>
      <c r="H891" s="541">
        <v>1296.82</v>
      </c>
      <c r="J891" s="1693">
        <v>43540</v>
      </c>
      <c r="K891" s="628" t="s">
        <v>7408</v>
      </c>
      <c r="L891" s="810">
        <v>1296</v>
      </c>
      <c r="M891" s="316"/>
      <c r="N891" s="842"/>
      <c r="O891" s="1921"/>
      <c r="P891" s="1921"/>
    </row>
    <row r="892" spans="2:16" s="1" customFormat="1" ht="15" hidden="1" customHeight="1" outlineLevel="1">
      <c r="B892" s="50"/>
      <c r="C892" s="50"/>
      <c r="D892" s="50"/>
      <c r="F892" s="646"/>
      <c r="G892" s="684"/>
      <c r="H892" s="657"/>
      <c r="I892" s="2"/>
      <c r="J892" s="319"/>
      <c r="K892" s="319"/>
      <c r="L892" s="319"/>
      <c r="M892" s="50"/>
    </row>
    <row r="893" spans="2:16" s="1" customFormat="1" ht="15" hidden="1" customHeight="1" outlineLevel="1">
      <c r="B893" s="83"/>
      <c r="C893" s="83" t="s">
        <v>195</v>
      </c>
      <c r="D893" s="84">
        <f>SUM(D890:D891)</f>
        <v>0</v>
      </c>
      <c r="F893" s="311"/>
      <c r="G893" s="538" t="s">
        <v>195</v>
      </c>
      <c r="H893" s="57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10725</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340"/>
      <c r="K896" s="2"/>
      <c r="L896" s="2"/>
      <c r="M896" s="2"/>
      <c r="N896" s="2"/>
    </row>
    <row r="897" spans="2:13" s="1" customFormat="1" ht="15" hidden="1" customHeight="1" outlineLevel="1">
      <c r="B897" s="227">
        <f>E873</f>
        <v>4994</v>
      </c>
      <c r="C897" s="227">
        <v>32</v>
      </c>
      <c r="D897" s="227">
        <v>65</v>
      </c>
      <c r="E897" s="227">
        <f>B897+C897-D897</f>
        <v>4961</v>
      </c>
      <c r="H897" s="13"/>
      <c r="I897" s="13"/>
      <c r="L897" s="13"/>
    </row>
    <row r="898" spans="2:13" s="1" customFormat="1" ht="15" hidden="1" customHeight="1" outlineLevel="1">
      <c r="G898" s="630" t="s">
        <v>4080</v>
      </c>
      <c r="H898" s="631">
        <f>H891</f>
        <v>1296.82</v>
      </c>
      <c r="L898" s="2"/>
      <c r="M898" s="2"/>
    </row>
    <row r="899" spans="2:13" s="1" customFormat="1" ht="15" hidden="1" outlineLevel="1">
      <c r="G899" s="300" t="s">
        <v>4081</v>
      </c>
      <c r="H899" s="632">
        <v>0</v>
      </c>
    </row>
    <row r="900" spans="2:13" s="1" customFormat="1" ht="15" hidden="1" outlineLevel="1">
      <c r="G900" s="696" t="s">
        <v>3905</v>
      </c>
      <c r="H900" s="701">
        <v>0</v>
      </c>
      <c r="L900" s="2"/>
    </row>
    <row r="901" spans="2:13" s="1" customFormat="1" ht="15" hidden="1" outlineLevel="1">
      <c r="G901" s="1634" t="s">
        <v>2625</v>
      </c>
      <c r="H901" s="1635">
        <v>0</v>
      </c>
      <c r="L901" s="2"/>
    </row>
    <row r="902" spans="2:13" s="1" customFormat="1" ht="15" hidden="1" outlineLevel="1">
      <c r="G902" s="1205" t="s">
        <v>18</v>
      </c>
      <c r="H902" s="983">
        <v>0</v>
      </c>
      <c r="L902" s="2"/>
    </row>
    <row r="903" spans="2:13" s="1" customFormat="1" ht="15" hidden="1" customHeight="1" outlineLevel="1">
      <c r="B903" s="200"/>
      <c r="C903" s="583"/>
      <c r="G903" s="978" t="s">
        <v>5497</v>
      </c>
      <c r="H903" s="979">
        <v>0</v>
      </c>
    </row>
    <row r="904" spans="2:13" s="1" customFormat="1" ht="15" hidden="1" customHeight="1" outlineLevel="1">
      <c r="G904" s="640" t="s">
        <v>132</v>
      </c>
      <c r="H904" s="641">
        <v>0</v>
      </c>
    </row>
    <row r="905" spans="2:13" s="1" customFormat="1" ht="15" hidden="1" customHeight="1" outlineLevel="1">
      <c r="G905" s="204" t="s">
        <v>4287</v>
      </c>
      <c r="H905" s="225">
        <v>0</v>
      </c>
    </row>
    <row r="906" spans="2:13" s="1" customFormat="1" ht="15" hidden="1" customHeight="1" outlineLevel="1">
      <c r="G906" s="659" t="s">
        <v>48</v>
      </c>
      <c r="H906" s="660">
        <v>0</v>
      </c>
      <c r="I906" s="2"/>
    </row>
    <row r="907" spans="2:13" s="1" customFormat="1" ht="15" hidden="1" customHeight="1" outlineLevel="1">
      <c r="C907" s="583"/>
      <c r="G907" s="182" t="s">
        <v>4424</v>
      </c>
      <c r="H907" s="210">
        <v>0</v>
      </c>
      <c r="I907" s="2"/>
    </row>
    <row r="908" spans="2:13" s="1" customFormat="1" ht="15" hidden="1" customHeight="1" outlineLevel="1">
      <c r="G908" s="1068" t="s">
        <v>5935</v>
      </c>
      <c r="H908" s="210">
        <v>0</v>
      </c>
      <c r="I908" s="2"/>
    </row>
    <row r="909" spans="2:13" s="1" customFormat="1" ht="15" hidden="1" customHeight="1" outlineLevel="1">
      <c r="G909" s="654" t="s">
        <v>5126</v>
      </c>
      <c r="H909" s="655">
        <v>0</v>
      </c>
    </row>
    <row r="910" spans="2:13" s="1" customFormat="1" ht="30" hidden="1" customHeight="1" outlineLevel="1">
      <c r="H910" s="2">
        <f>SUM(H898:H909)</f>
        <v>1296.82</v>
      </c>
      <c r="I910" s="2"/>
      <c r="J910" s="13"/>
    </row>
    <row r="911" spans="2:13" collapsed="1"/>
    <row r="912" spans="2:13" s="1" customFormat="1" ht="15">
      <c r="B912" s="2475" t="s">
        <v>10723</v>
      </c>
      <c r="C912" s="2475"/>
      <c r="D912" s="2475"/>
      <c r="E912" s="2475"/>
      <c r="F912" s="2475"/>
      <c r="G912" s="2475"/>
      <c r="H912" s="2475"/>
      <c r="I912" s="2475"/>
      <c r="J912" s="2475"/>
      <c r="K912" s="2475"/>
      <c r="L912" s="2475"/>
      <c r="M912" s="2475"/>
    </row>
    <row r="913" spans="2:16" s="1" customFormat="1" ht="15" hidden="1" customHeight="1" outlineLevel="1">
      <c r="B913" s="268" t="s">
        <v>115</v>
      </c>
      <c r="C913" s="997" t="s">
        <v>2650</v>
      </c>
      <c r="D913" s="268" t="s">
        <v>2651</v>
      </c>
      <c r="F913" s="2474" t="s">
        <v>1007</v>
      </c>
      <c r="G913" s="2476"/>
      <c r="H913" s="2474"/>
      <c r="J913" s="2474" t="s">
        <v>1026</v>
      </c>
      <c r="K913" s="2474"/>
      <c r="L913" s="2474"/>
      <c r="M913" s="105"/>
    </row>
    <row r="914" spans="2:16" s="1" customFormat="1" ht="15" hidden="1" outlineLevel="1">
      <c r="B914" s="705"/>
      <c r="C914" s="682"/>
      <c r="D914" s="1071"/>
      <c r="F914" s="735" t="s">
        <v>115</v>
      </c>
      <c r="G914" s="955" t="s">
        <v>116</v>
      </c>
      <c r="H914" s="739" t="s">
        <v>4</v>
      </c>
      <c r="J914" s="627" t="s">
        <v>115</v>
      </c>
      <c r="K914" s="1017" t="s">
        <v>116</v>
      </c>
      <c r="L914" s="899" t="s">
        <v>4</v>
      </c>
      <c r="M914" s="899"/>
      <c r="N914" s="842"/>
      <c r="O914" s="1929"/>
      <c r="P914" s="1929"/>
    </row>
    <row r="915" spans="2:16" s="1" customFormat="1" ht="15" hidden="1" outlineLevel="1">
      <c r="B915" s="705"/>
      <c r="C915" s="682"/>
      <c r="D915" s="1071"/>
      <c r="F915" s="685">
        <v>43541</v>
      </c>
      <c r="G915" s="686" t="s">
        <v>10734</v>
      </c>
      <c r="H915" s="541">
        <v>1296.82</v>
      </c>
      <c r="J915" s="608">
        <v>43582</v>
      </c>
      <c r="K915" s="794" t="s">
        <v>7408</v>
      </c>
      <c r="L915" s="810">
        <v>1754</v>
      </c>
      <c r="M915" s="316"/>
      <c r="N915" s="842"/>
      <c r="O915" s="1929"/>
      <c r="P915" s="1929"/>
    </row>
    <row r="916" spans="2:16" s="1" customFormat="1" ht="15" hidden="1" customHeight="1" outlineLevel="1">
      <c r="B916" s="681"/>
      <c r="C916" s="682"/>
      <c r="D916" s="645"/>
      <c r="F916" s="897">
        <v>43548</v>
      </c>
      <c r="G916" s="782" t="s">
        <v>10756</v>
      </c>
      <c r="H916" s="690">
        <v>457</v>
      </c>
      <c r="I916" s="215"/>
      <c r="J916" s="681"/>
      <c r="K916" s="682"/>
      <c r="L916" s="645"/>
      <c r="M916" s="365"/>
      <c r="N916" s="86"/>
    </row>
    <row r="917" spans="2:16" s="1" customFormat="1" ht="15" hidden="1" customHeight="1" outlineLevel="1">
      <c r="B917" s="50"/>
      <c r="C917" s="50"/>
      <c r="D917" s="50"/>
      <c r="F917" s="646"/>
      <c r="G917" s="684"/>
      <c r="H917" s="657"/>
      <c r="I917" s="2"/>
      <c r="J917" s="319"/>
      <c r="K917" s="319"/>
      <c r="L917" s="319"/>
      <c r="M917" s="50"/>
    </row>
    <row r="918" spans="2:16" s="1" customFormat="1" ht="15" hidden="1" customHeight="1" outlineLevel="1">
      <c r="B918" s="83"/>
      <c r="C918" s="83" t="s">
        <v>195</v>
      </c>
      <c r="D918" s="84">
        <f>SUM(D914:D916)</f>
        <v>0</v>
      </c>
      <c r="F918" s="311"/>
      <c r="G918" s="538" t="s">
        <v>195</v>
      </c>
      <c r="H918" s="57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10724</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083"/>
      <c r="J921" s="1340"/>
      <c r="K921" s="2" t="s">
        <v>10843</v>
      </c>
      <c r="L921" s="2"/>
      <c r="M921" s="2"/>
      <c r="N921" s="2"/>
    </row>
    <row r="922" spans="2:16" s="1" customFormat="1" ht="15" hidden="1" customHeight="1" outlineLevel="1">
      <c r="B922" s="227">
        <f>E897</f>
        <v>4961</v>
      </c>
      <c r="C922" s="227">
        <v>44</v>
      </c>
      <c r="D922" s="227">
        <v>69</v>
      </c>
      <c r="E922" s="227">
        <f>B922+C922-D922</f>
        <v>4936</v>
      </c>
      <c r="H922" s="13"/>
      <c r="I922" s="13"/>
      <c r="K922" s="1" t="s">
        <v>10844</v>
      </c>
      <c r="L922" s="13"/>
    </row>
    <row r="923" spans="2:16" s="1" customFormat="1" ht="15" hidden="1" customHeight="1" outlineLevel="1">
      <c r="G923" s="630" t="s">
        <v>4080</v>
      </c>
      <c r="H923" s="631">
        <f>H915</f>
        <v>1296.82</v>
      </c>
      <c r="L923" s="2"/>
      <c r="M923" s="2"/>
    </row>
    <row r="924" spans="2:16" s="1" customFormat="1" ht="15" hidden="1" outlineLevel="1">
      <c r="G924" s="300" t="s">
        <v>4081</v>
      </c>
      <c r="H924" s="632">
        <v>0</v>
      </c>
      <c r="K924" s="1" t="s">
        <v>10845</v>
      </c>
    </row>
    <row r="925" spans="2:16" s="1" customFormat="1" ht="15" hidden="1" outlineLevel="1">
      <c r="G925" s="696" t="s">
        <v>3905</v>
      </c>
      <c r="H925" s="701">
        <v>0</v>
      </c>
      <c r="L925" s="2"/>
    </row>
    <row r="926" spans="2:16" s="1" customFormat="1" ht="15" hidden="1" outlineLevel="1">
      <c r="G926" s="1634" t="s">
        <v>2625</v>
      </c>
      <c r="H926" s="1635">
        <v>0</v>
      </c>
      <c r="K926" s="958" t="s">
        <v>10846</v>
      </c>
      <c r="L926" s="2"/>
    </row>
    <row r="927" spans="2:16" s="1" customFormat="1" ht="15" hidden="1" outlineLevel="1">
      <c r="G927" s="1205" t="s">
        <v>18</v>
      </c>
      <c r="H927" s="983">
        <v>0</v>
      </c>
      <c r="K927" s="958" t="s">
        <v>10847</v>
      </c>
      <c r="L927" s="2"/>
    </row>
    <row r="928" spans="2:16" s="1" customFormat="1" ht="15" hidden="1" customHeight="1" outlineLevel="1">
      <c r="B928" s="200"/>
      <c r="C928" s="583"/>
      <c r="G928" s="978" t="s">
        <v>5497</v>
      </c>
      <c r="H928" s="979">
        <v>0</v>
      </c>
    </row>
    <row r="929" spans="2:16" s="1" customFormat="1" ht="15" hidden="1" customHeight="1" outlineLevel="1">
      <c r="G929" s="640" t="s">
        <v>132</v>
      </c>
      <c r="H929" s="641">
        <v>0</v>
      </c>
    </row>
    <row r="930" spans="2:16" s="1" customFormat="1" ht="15" hidden="1" customHeight="1" outlineLevel="1">
      <c r="G930" s="204" t="s">
        <v>4287</v>
      </c>
      <c r="H930" s="225">
        <v>0</v>
      </c>
    </row>
    <row r="931" spans="2:16" s="1" customFormat="1" ht="15" hidden="1" customHeight="1" outlineLevel="1">
      <c r="G931" s="659" t="s">
        <v>48</v>
      </c>
      <c r="H931" s="660">
        <v>0</v>
      </c>
      <c r="I931" s="2"/>
    </row>
    <row r="932" spans="2:16" s="1" customFormat="1" ht="15" hidden="1" customHeight="1" outlineLevel="1">
      <c r="C932" s="583"/>
      <c r="G932" s="182" t="s">
        <v>4424</v>
      </c>
      <c r="H932" s="210">
        <f>H916</f>
        <v>457</v>
      </c>
      <c r="I932" s="2"/>
    </row>
    <row r="933" spans="2:16" s="1" customFormat="1" ht="15" hidden="1" customHeight="1" outlineLevel="1">
      <c r="G933" s="1068" t="s">
        <v>5935</v>
      </c>
      <c r="H933" s="210">
        <v>0</v>
      </c>
      <c r="I933" s="2"/>
    </row>
    <row r="934" spans="2:16" s="1" customFormat="1" ht="15" hidden="1" customHeight="1" outlineLevel="1">
      <c r="G934" s="654" t="s">
        <v>5126</v>
      </c>
      <c r="H934" s="655">
        <v>0</v>
      </c>
    </row>
    <row r="935" spans="2:16" s="1" customFormat="1" ht="30" hidden="1" customHeight="1" outlineLevel="1">
      <c r="H935" s="2">
        <f>SUM(H923:H934)</f>
        <v>1753.82</v>
      </c>
      <c r="I935" s="2"/>
      <c r="J935" s="13"/>
    </row>
    <row r="936" spans="2:16" collapsed="1"/>
    <row r="937" spans="2:16" s="1" customFormat="1" ht="15">
      <c r="B937" s="2475" t="s">
        <v>10818</v>
      </c>
      <c r="C937" s="2475"/>
      <c r="D937" s="2475"/>
      <c r="E937" s="2475"/>
      <c r="F937" s="2475"/>
      <c r="G937" s="2475"/>
      <c r="H937" s="2475"/>
      <c r="I937" s="2475"/>
      <c r="J937" s="2475"/>
      <c r="K937" s="2475"/>
      <c r="L937" s="2475"/>
      <c r="M937" s="2475"/>
    </row>
    <row r="938" spans="2:16" s="1" customFormat="1" ht="15" hidden="1" customHeight="1" outlineLevel="1">
      <c r="B938" s="268" t="s">
        <v>115</v>
      </c>
      <c r="C938" s="997" t="s">
        <v>2650</v>
      </c>
      <c r="D938" s="268" t="s">
        <v>2651</v>
      </c>
      <c r="F938" s="2474" t="s">
        <v>1007</v>
      </c>
      <c r="G938" s="2476"/>
      <c r="H938" s="2474"/>
      <c r="J938" s="2474" t="s">
        <v>1026</v>
      </c>
      <c r="K938" s="2474"/>
      <c r="L938" s="2474"/>
      <c r="M938" s="105"/>
    </row>
    <row r="939" spans="2:16" s="1" customFormat="1" ht="15" hidden="1" outlineLevel="1">
      <c r="B939" s="705"/>
      <c r="C939" s="682"/>
      <c r="D939" s="1071"/>
      <c r="F939" s="735" t="s">
        <v>115</v>
      </c>
      <c r="G939" s="955" t="s">
        <v>116</v>
      </c>
      <c r="H939" s="739" t="s">
        <v>4</v>
      </c>
      <c r="J939" s="627" t="s">
        <v>115</v>
      </c>
      <c r="K939" s="1017" t="s">
        <v>116</v>
      </c>
      <c r="L939" s="899" t="s">
        <v>4</v>
      </c>
      <c r="M939" s="899"/>
      <c r="N939" s="842"/>
      <c r="O939" s="1947"/>
      <c r="P939" s="1947"/>
    </row>
    <row r="940" spans="2:16" s="1" customFormat="1" ht="15" hidden="1" outlineLevel="1">
      <c r="B940" s="705"/>
      <c r="C940" s="682"/>
      <c r="D940" s="1071"/>
      <c r="F940" s="685">
        <v>43573</v>
      </c>
      <c r="G940" s="686" t="s">
        <v>10842</v>
      </c>
      <c r="H940" s="541">
        <v>1296.82</v>
      </c>
      <c r="J940" s="1093">
        <v>43601</v>
      </c>
      <c r="K940" s="794" t="s">
        <v>8603</v>
      </c>
      <c r="L940" s="810">
        <v>2743</v>
      </c>
      <c r="M940" s="316"/>
      <c r="N940" s="842"/>
      <c r="O940" s="1947"/>
      <c r="P940" s="1947"/>
    </row>
    <row r="941" spans="2:16" s="1" customFormat="1" ht="15" hidden="1" customHeight="1" outlineLevel="1">
      <c r="B941" s="681"/>
      <c r="C941" s="682"/>
      <c r="D941" s="645"/>
      <c r="F941" s="897">
        <v>43588</v>
      </c>
      <c r="G941" s="782" t="s">
        <v>10909</v>
      </c>
      <c r="H941" s="690">
        <v>301.5</v>
      </c>
      <c r="I941" s="215"/>
      <c r="J941" s="681"/>
      <c r="K941" s="682"/>
      <c r="L941" s="645"/>
      <c r="M941" s="365"/>
      <c r="N941" s="86"/>
    </row>
    <row r="942" spans="2:16" s="1" customFormat="1" ht="15" hidden="1" customHeight="1" outlineLevel="1">
      <c r="B942" s="50"/>
      <c r="C942" s="50"/>
      <c r="D942" s="50"/>
      <c r="F942" s="897">
        <v>43588</v>
      </c>
      <c r="G942" s="782" t="s">
        <v>10910</v>
      </c>
      <c r="H942" s="690">
        <v>703.5</v>
      </c>
      <c r="I942" s="215"/>
      <c r="J942" s="681"/>
      <c r="K942" s="682"/>
      <c r="L942" s="645"/>
      <c r="M942" s="365"/>
      <c r="N942" s="86"/>
    </row>
    <row r="943" spans="2:16" s="1" customFormat="1" ht="15" hidden="1" customHeight="1" outlineLevel="1">
      <c r="B943" s="50"/>
      <c r="C943" s="50"/>
      <c r="D943" s="50"/>
      <c r="F943" s="894">
        <v>43588</v>
      </c>
      <c r="G943" s="760" t="s">
        <v>10911</v>
      </c>
      <c r="H943" s="635">
        <v>440.5</v>
      </c>
      <c r="I943" s="2"/>
      <c r="J943" s="681"/>
      <c r="K943" s="682"/>
      <c r="L943" s="645"/>
      <c r="M943" s="365"/>
      <c r="N943" s="86"/>
    </row>
    <row r="944" spans="2:16" s="1" customFormat="1" ht="15" hidden="1" customHeight="1" outlineLevel="1">
      <c r="B944" s="50"/>
      <c r="C944" s="50"/>
      <c r="D944" s="50"/>
      <c r="F944" s="646"/>
      <c r="G944" s="684"/>
      <c r="H944" s="657"/>
      <c r="I944" s="2"/>
      <c r="J944" s="319"/>
      <c r="K944" s="319"/>
      <c r="L944" s="319"/>
      <c r="M944" s="50"/>
    </row>
    <row r="945" spans="2:15" s="1" customFormat="1" ht="15" hidden="1" customHeight="1" outlineLevel="1">
      <c r="B945" s="83"/>
      <c r="C945" s="83" t="s">
        <v>195</v>
      </c>
      <c r="D945" s="84">
        <f>SUM(D939:D943)</f>
        <v>0</v>
      </c>
      <c r="F945" s="311"/>
      <c r="G945" s="538" t="s">
        <v>195</v>
      </c>
      <c r="H945" s="57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10819</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340"/>
      <c r="K948" s="2"/>
      <c r="L948" s="2"/>
      <c r="M948" s="2"/>
      <c r="N948" s="2"/>
    </row>
    <row r="949" spans="2:15" s="1" customFormat="1" ht="15" hidden="1" customHeight="1" outlineLevel="1">
      <c r="B949" s="227">
        <f>E922</f>
        <v>4936</v>
      </c>
      <c r="C949" s="227">
        <v>64</v>
      </c>
      <c r="D949" s="227">
        <v>64</v>
      </c>
      <c r="E949" s="227">
        <f>B949+C949-D949</f>
        <v>4936</v>
      </c>
      <c r="H949" s="13"/>
      <c r="I949" s="13"/>
      <c r="L949" s="13"/>
    </row>
    <row r="950" spans="2:15" s="1" customFormat="1" ht="15" hidden="1" customHeight="1" outlineLevel="1">
      <c r="G950" s="630" t="s">
        <v>4080</v>
      </c>
      <c r="H950" s="631">
        <f>H940</f>
        <v>1296.82</v>
      </c>
      <c r="L950" s="2"/>
      <c r="M950" s="2"/>
    </row>
    <row r="951" spans="2:15" s="1" customFormat="1" ht="15" hidden="1" outlineLevel="1">
      <c r="G951" s="300" t="s">
        <v>4081</v>
      </c>
      <c r="H951" s="632">
        <f>H943</f>
        <v>440.5</v>
      </c>
    </row>
    <row r="952" spans="2:15" s="1" customFormat="1" ht="15" hidden="1" outlineLevel="1">
      <c r="G952" s="696" t="s">
        <v>3905</v>
      </c>
      <c r="H952" s="701">
        <v>0</v>
      </c>
      <c r="L952" s="2"/>
    </row>
    <row r="953" spans="2:15" s="1" customFormat="1" ht="15" hidden="1" outlineLevel="1">
      <c r="G953" s="1634" t="s">
        <v>2625</v>
      </c>
      <c r="H953" s="1635">
        <v>0</v>
      </c>
      <c r="L953" s="2"/>
    </row>
    <row r="954" spans="2:15" s="1" customFormat="1" ht="15" hidden="1" outlineLevel="1">
      <c r="G954" s="1205" t="s">
        <v>18</v>
      </c>
      <c r="H954" s="983">
        <v>0</v>
      </c>
      <c r="L954" s="2"/>
    </row>
    <row r="955" spans="2:15" s="1" customFormat="1" ht="15" hidden="1" customHeight="1" outlineLevel="1">
      <c r="B955" s="200"/>
      <c r="C955" s="583"/>
      <c r="G955" s="978" t="s">
        <v>5497</v>
      </c>
      <c r="H955" s="979">
        <v>0</v>
      </c>
    </row>
    <row r="956" spans="2:15" s="1" customFormat="1" ht="15" hidden="1" customHeight="1" outlineLevel="1">
      <c r="G956" s="640" t="s">
        <v>132</v>
      </c>
      <c r="H956" s="641">
        <v>0</v>
      </c>
    </row>
    <row r="957" spans="2:15" s="1" customFormat="1" ht="15" hidden="1" customHeight="1" outlineLevel="1">
      <c r="G957" s="204" t="s">
        <v>4287</v>
      </c>
      <c r="H957" s="225">
        <v>0</v>
      </c>
    </row>
    <row r="958" spans="2:15" s="1" customFormat="1" ht="15" hidden="1" customHeight="1" outlineLevel="1">
      <c r="G958" s="659" t="s">
        <v>48</v>
      </c>
      <c r="H958" s="660">
        <v>0</v>
      </c>
      <c r="I958" s="2"/>
    </row>
    <row r="959" spans="2:15" s="1" customFormat="1" ht="15" hidden="1" customHeight="1" outlineLevel="1">
      <c r="C959" s="583"/>
      <c r="G959" s="182" t="s">
        <v>4424</v>
      </c>
      <c r="H959" s="210">
        <f>H941+H942</f>
        <v>1005</v>
      </c>
      <c r="I959" s="2"/>
    </row>
    <row r="960" spans="2:15" s="1" customFormat="1" ht="15" hidden="1" customHeight="1" outlineLevel="1">
      <c r="G960" s="1068" t="s">
        <v>5935</v>
      </c>
      <c r="H960" s="210">
        <v>0</v>
      </c>
      <c r="I960" s="2"/>
    </row>
    <row r="961" spans="2:16" s="1" customFormat="1" ht="15" hidden="1" customHeight="1" outlineLevel="1">
      <c r="G961" s="654" t="s">
        <v>5126</v>
      </c>
      <c r="H961" s="655">
        <v>0</v>
      </c>
    </row>
    <row r="962" spans="2:16" s="1" customFormat="1" ht="30" hidden="1" customHeight="1" outlineLevel="1">
      <c r="H962" s="2">
        <f>SUM(H950:H961)</f>
        <v>2742.3199999999997</v>
      </c>
      <c r="I962" s="2"/>
      <c r="J962" s="13"/>
    </row>
    <row r="963" spans="2:16" collapsed="1"/>
    <row r="964" spans="2:16" s="1" customFormat="1" ht="15">
      <c r="B964" s="2475" t="s">
        <v>10967</v>
      </c>
      <c r="C964" s="2475"/>
      <c r="D964" s="2475"/>
      <c r="E964" s="2475"/>
      <c r="F964" s="2475"/>
      <c r="G964" s="2475"/>
      <c r="H964" s="2475"/>
      <c r="I964" s="2475"/>
      <c r="J964" s="2475"/>
      <c r="K964" s="2475"/>
      <c r="L964" s="2475"/>
      <c r="M964" s="2475"/>
    </row>
    <row r="965" spans="2:16" s="1" customFormat="1" ht="15" hidden="1" customHeight="1" outlineLevel="1">
      <c r="B965" s="268" t="s">
        <v>115</v>
      </c>
      <c r="C965" s="997" t="s">
        <v>2650</v>
      </c>
      <c r="D965" s="268" t="s">
        <v>2651</v>
      </c>
      <c r="F965" s="2474" t="s">
        <v>1007</v>
      </c>
      <c r="G965" s="2476"/>
      <c r="H965" s="2474"/>
      <c r="J965" s="2474" t="s">
        <v>1026</v>
      </c>
      <c r="K965" s="2474"/>
      <c r="L965" s="2474"/>
      <c r="M965" s="105"/>
    </row>
    <row r="966" spans="2:16" s="1" customFormat="1" ht="15" hidden="1" outlineLevel="1">
      <c r="B966" s="705"/>
      <c r="C966" s="682"/>
      <c r="D966" s="1071"/>
      <c r="F966" s="735" t="s">
        <v>115</v>
      </c>
      <c r="G966" s="955" t="s">
        <v>116</v>
      </c>
      <c r="H966" s="739" t="s">
        <v>4</v>
      </c>
      <c r="J966" s="627" t="s">
        <v>115</v>
      </c>
      <c r="K966" s="1017" t="s">
        <v>116</v>
      </c>
      <c r="L966" s="899" t="s">
        <v>4</v>
      </c>
      <c r="M966" s="899"/>
      <c r="N966" s="842"/>
      <c r="O966" s="1967"/>
      <c r="P966" s="1967"/>
    </row>
    <row r="967" spans="2:16" s="1" customFormat="1" ht="15" hidden="1" outlineLevel="1">
      <c r="B967" s="705"/>
      <c r="C967" s="682"/>
      <c r="D967" s="1071"/>
      <c r="F967" s="685">
        <v>43601</v>
      </c>
      <c r="G967" s="686" t="s">
        <v>11027</v>
      </c>
      <c r="H967" s="541">
        <v>1296.82</v>
      </c>
      <c r="J967" s="1983">
        <v>43647</v>
      </c>
      <c r="K967" s="794" t="s">
        <v>7408</v>
      </c>
      <c r="L967" s="810">
        <v>1296</v>
      </c>
      <c r="M967" s="316"/>
      <c r="N967" s="842"/>
      <c r="O967" s="1967"/>
      <c r="P967" s="1967"/>
    </row>
    <row r="968" spans="2:16" s="1" customFormat="1" ht="15" hidden="1" customHeight="1" outlineLevel="1">
      <c r="B968" s="50"/>
      <c r="C968" s="50"/>
      <c r="D968" s="50"/>
      <c r="F968" s="685"/>
      <c r="G968" s="686"/>
      <c r="H968" s="742"/>
      <c r="I968" s="2"/>
      <c r="J968" s="319"/>
      <c r="K968" s="319"/>
      <c r="L968" s="319"/>
      <c r="M968" s="50"/>
    </row>
    <row r="969" spans="2:16" s="1" customFormat="1" ht="15" hidden="1" customHeight="1" outlineLevel="1">
      <c r="B969" s="50"/>
      <c r="C969" s="50"/>
      <c r="D969" s="50"/>
      <c r="F969" s="646"/>
      <c r="G969" s="684"/>
      <c r="H969" s="657"/>
      <c r="I969" s="2"/>
      <c r="J969" s="319"/>
      <c r="K969" s="319"/>
      <c r="L969" s="319"/>
      <c r="M969" s="50"/>
    </row>
    <row r="970" spans="2:16" s="1" customFormat="1" ht="15" hidden="1" customHeight="1" outlineLevel="1">
      <c r="B970" s="83"/>
      <c r="C970" s="83" t="s">
        <v>195</v>
      </c>
      <c r="D970" s="84">
        <f>SUM(D966:D967)</f>
        <v>0</v>
      </c>
      <c r="F970" s="311"/>
      <c r="G970" s="538" t="s">
        <v>195</v>
      </c>
      <c r="H970" s="57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10968</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340"/>
      <c r="K973" s="2"/>
      <c r="L973" s="2"/>
      <c r="M973" s="2"/>
      <c r="N973" s="2"/>
    </row>
    <row r="974" spans="2:16" s="1" customFormat="1" ht="15" hidden="1" customHeight="1" outlineLevel="1">
      <c r="B974" s="227">
        <f>E949</f>
        <v>4936</v>
      </c>
      <c r="C974" s="227">
        <v>32</v>
      </c>
      <c r="D974" s="227"/>
      <c r="E974" s="227">
        <f>B974+C974-D974</f>
        <v>4968</v>
      </c>
      <c r="H974" s="13"/>
      <c r="I974" s="13"/>
      <c r="L974" s="13"/>
    </row>
    <row r="975" spans="2:16" s="1" customFormat="1" ht="15" hidden="1" customHeight="1" outlineLevel="1">
      <c r="G975" s="630" t="s">
        <v>4080</v>
      </c>
      <c r="H975" s="631">
        <f>H967</f>
        <v>1296.82</v>
      </c>
      <c r="L975" s="2"/>
      <c r="M975" s="2"/>
    </row>
    <row r="976" spans="2:16" s="1" customFormat="1" ht="15" hidden="1" outlineLevel="1">
      <c r="G976" s="300" t="s">
        <v>4081</v>
      </c>
      <c r="H976" s="632">
        <v>0</v>
      </c>
    </row>
    <row r="977" spans="2:16" s="1" customFormat="1" ht="15" hidden="1" outlineLevel="1">
      <c r="G977" s="696" t="s">
        <v>3905</v>
      </c>
      <c r="H977" s="701">
        <v>0</v>
      </c>
      <c r="L977" s="2"/>
    </row>
    <row r="978" spans="2:16" s="1" customFormat="1" ht="15" hidden="1" outlineLevel="1">
      <c r="G978" s="1634" t="s">
        <v>2625</v>
      </c>
      <c r="H978" s="1635">
        <v>0</v>
      </c>
      <c r="L978" s="2"/>
    </row>
    <row r="979" spans="2:16" s="1" customFormat="1" ht="15" hidden="1" outlineLevel="1">
      <c r="G979" s="1205" t="s">
        <v>18</v>
      </c>
      <c r="H979" s="983">
        <v>0</v>
      </c>
      <c r="L979" s="2"/>
    </row>
    <row r="980" spans="2:16" s="1" customFormat="1" ht="15" hidden="1" customHeight="1" outlineLevel="1">
      <c r="B980" s="200"/>
      <c r="C980" s="583"/>
      <c r="G980" s="978" t="s">
        <v>5497</v>
      </c>
      <c r="H980" s="979">
        <v>0</v>
      </c>
    </row>
    <row r="981" spans="2:16" s="1" customFormat="1" ht="15" hidden="1" customHeight="1" outlineLevel="1">
      <c r="G981" s="640" t="s">
        <v>132</v>
      </c>
      <c r="H981" s="641">
        <v>0</v>
      </c>
    </row>
    <row r="982" spans="2:16" s="1" customFormat="1" ht="15" hidden="1" customHeight="1" outlineLevel="1">
      <c r="G982" s="204" t="s">
        <v>4287</v>
      </c>
      <c r="H982" s="225">
        <v>0</v>
      </c>
    </row>
    <row r="983" spans="2:16" s="1" customFormat="1" ht="15" hidden="1" customHeight="1" outlineLevel="1">
      <c r="G983" s="659" t="s">
        <v>48</v>
      </c>
      <c r="H983" s="660">
        <v>0</v>
      </c>
      <c r="I983" s="2"/>
    </row>
    <row r="984" spans="2:16" s="1" customFormat="1" ht="15" hidden="1" customHeight="1" outlineLevel="1">
      <c r="C984" s="583"/>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row>
    <row r="987" spans="2:16" s="1" customFormat="1" ht="30" hidden="1" customHeight="1" outlineLevel="1">
      <c r="H987" s="2">
        <f>SUM(H975:H986)</f>
        <v>1296.82</v>
      </c>
      <c r="I987" s="2"/>
      <c r="J987" s="13"/>
    </row>
    <row r="988" spans="2:16" collapsed="1"/>
    <row r="989" spans="2:16" s="1" customFormat="1" ht="15">
      <c r="B989" s="2475" t="s">
        <v>11062</v>
      </c>
      <c r="C989" s="2475"/>
      <c r="D989" s="2475"/>
      <c r="E989" s="2475"/>
      <c r="F989" s="2475"/>
      <c r="G989" s="2475"/>
      <c r="H989" s="2475"/>
      <c r="I989" s="2475"/>
      <c r="J989" s="2475"/>
      <c r="K989" s="2475"/>
      <c r="L989" s="2475"/>
      <c r="M989" s="2475"/>
    </row>
    <row r="990" spans="2:16" s="1" customFormat="1" ht="15" hidden="1" customHeight="1" outlineLevel="1">
      <c r="B990" s="268" t="s">
        <v>115</v>
      </c>
      <c r="C990" s="997" t="s">
        <v>2650</v>
      </c>
      <c r="D990" s="268" t="s">
        <v>2651</v>
      </c>
      <c r="F990" s="2474" t="s">
        <v>1007</v>
      </c>
      <c r="G990" s="2476"/>
      <c r="H990" s="2474"/>
      <c r="J990" s="2474" t="s">
        <v>1026</v>
      </c>
      <c r="K990" s="2474"/>
      <c r="L990" s="2474"/>
      <c r="M990" s="105"/>
    </row>
    <row r="991" spans="2:16" s="1" customFormat="1" ht="15" hidden="1" outlineLevel="1">
      <c r="B991" s="705"/>
      <c r="C991" s="682"/>
      <c r="D991" s="1071"/>
      <c r="F991" s="735" t="s">
        <v>115</v>
      </c>
      <c r="G991" s="955" t="s">
        <v>116</v>
      </c>
      <c r="H991" s="739" t="s">
        <v>4</v>
      </c>
      <c r="J991" s="627" t="s">
        <v>115</v>
      </c>
      <c r="K991" s="1017" t="s">
        <v>116</v>
      </c>
      <c r="L991" s="899" t="s">
        <v>4</v>
      </c>
      <c r="M991" s="899"/>
      <c r="N991" s="842"/>
      <c r="O991" s="1972"/>
      <c r="P991" s="1972"/>
    </row>
    <row r="992" spans="2:16" s="1" customFormat="1" ht="15" hidden="1" outlineLevel="1">
      <c r="B992" s="705"/>
      <c r="C992" s="682"/>
      <c r="D992" s="1071"/>
      <c r="F992" s="685">
        <v>43632</v>
      </c>
      <c r="G992" s="686" t="s">
        <v>11147</v>
      </c>
      <c r="H992" s="541">
        <v>1296.82</v>
      </c>
      <c r="J992" s="1983">
        <v>43677</v>
      </c>
      <c r="K992" s="1899" t="s">
        <v>7408</v>
      </c>
      <c r="L992" s="810">
        <v>1297</v>
      </c>
      <c r="M992" s="316"/>
      <c r="N992" s="842"/>
      <c r="O992" s="1972"/>
      <c r="P992" s="1972"/>
    </row>
    <row r="993" spans="2:15" s="1" customFormat="1" ht="15" hidden="1" customHeight="1" outlineLevel="1">
      <c r="B993" s="50"/>
      <c r="C993" s="50"/>
      <c r="D993" s="50"/>
      <c r="F993" s="646"/>
      <c r="G993" s="684"/>
      <c r="H993" s="657"/>
      <c r="I993" s="2"/>
      <c r="J993" s="319"/>
      <c r="K993" s="319"/>
      <c r="L993" s="319"/>
      <c r="M993" s="50"/>
    </row>
    <row r="994" spans="2:15" s="1" customFormat="1" ht="15" hidden="1" customHeight="1" outlineLevel="1">
      <c r="B994" s="83"/>
      <c r="C994" s="83" t="s">
        <v>195</v>
      </c>
      <c r="D994" s="84">
        <f>SUM(D991:D992)</f>
        <v>0</v>
      </c>
      <c r="F994" s="311"/>
      <c r="G994" s="538" t="s">
        <v>195</v>
      </c>
      <c r="H994" s="57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11063</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340"/>
      <c r="K997" s="2"/>
      <c r="L997" s="2"/>
      <c r="M997" s="2"/>
      <c r="N997" s="2"/>
    </row>
    <row r="998" spans="2:15" s="1" customFormat="1" ht="15" hidden="1" customHeight="1" outlineLevel="1">
      <c r="B998" s="227">
        <f>E974</f>
        <v>4968</v>
      </c>
      <c r="C998" s="227">
        <v>32</v>
      </c>
      <c r="D998" s="227">
        <v>76</v>
      </c>
      <c r="E998" s="227">
        <f>B998+C998-D998</f>
        <v>4924</v>
      </c>
      <c r="H998" s="13"/>
      <c r="I998" s="13"/>
      <c r="L998" s="13"/>
    </row>
    <row r="999" spans="2:15" s="1" customFormat="1" ht="15" hidden="1" customHeight="1" outlineLevel="1">
      <c r="G999" s="630" t="s">
        <v>4080</v>
      </c>
      <c r="H999" s="631">
        <f>H992</f>
        <v>1296.82</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634" t="s">
        <v>2625</v>
      </c>
      <c r="H1002" s="1635">
        <v>0</v>
      </c>
      <c r="L1002" s="2"/>
    </row>
    <row r="1003" spans="2:15" s="1" customFormat="1" ht="15" hidden="1" outlineLevel="1">
      <c r="G1003" s="1205" t="s">
        <v>18</v>
      </c>
      <c r="H1003" s="983">
        <v>0</v>
      </c>
      <c r="L1003" s="2"/>
    </row>
    <row r="1004" spans="2:15" s="1" customFormat="1" ht="15" hidden="1" customHeight="1" outlineLevel="1">
      <c r="B1004" s="200"/>
      <c r="C1004" s="583"/>
      <c r="G1004" s="978" t="s">
        <v>5497</v>
      </c>
      <c r="H1004" s="979">
        <v>0</v>
      </c>
    </row>
    <row r="1005" spans="2:15" s="1" customFormat="1" ht="15" hidden="1" customHeight="1" outlineLevel="1">
      <c r="G1005" s="640" t="s">
        <v>132</v>
      </c>
      <c r="H1005" s="641">
        <v>0</v>
      </c>
    </row>
    <row r="1006" spans="2:15" s="1" customFormat="1" ht="15" hidden="1" customHeight="1" outlineLevel="1">
      <c r="G1006" s="204" t="s">
        <v>4287</v>
      </c>
      <c r="H1006" s="225">
        <v>0</v>
      </c>
    </row>
    <row r="1007" spans="2:15" s="1" customFormat="1" ht="15" hidden="1" customHeight="1" outlineLevel="1">
      <c r="G1007" s="659" t="s">
        <v>48</v>
      </c>
      <c r="H1007" s="660">
        <v>0</v>
      </c>
      <c r="I1007" s="2"/>
    </row>
    <row r="1008" spans="2:15" s="1" customFormat="1" ht="15" hidden="1" customHeight="1" outlineLevel="1">
      <c r="C1008" s="583"/>
      <c r="G1008" s="182" t="s">
        <v>4424</v>
      </c>
      <c r="H1008" s="210">
        <v>0</v>
      </c>
      <c r="I1008" s="2"/>
    </row>
    <row r="1009" spans="2:16" s="1" customFormat="1" ht="15" hidden="1" customHeight="1" outlineLevel="1">
      <c r="G1009" s="1068" t="s">
        <v>5935</v>
      </c>
      <c r="H1009" s="210">
        <v>0</v>
      </c>
      <c r="I1009" s="2"/>
    </row>
    <row r="1010" spans="2:16" s="1" customFormat="1" ht="15" hidden="1" customHeight="1" outlineLevel="1">
      <c r="G1010" s="654" t="s">
        <v>5126</v>
      </c>
      <c r="H1010" s="655">
        <v>0</v>
      </c>
    </row>
    <row r="1011" spans="2:16" s="1" customFormat="1" ht="30" hidden="1" customHeight="1" outlineLevel="1">
      <c r="H1011" s="2">
        <f>SUM(H999:H1010)</f>
        <v>1296.82</v>
      </c>
      <c r="I1011" s="2"/>
      <c r="J1011" s="13"/>
    </row>
    <row r="1012" spans="2:16" collapsed="1"/>
    <row r="1013" spans="2:16" s="1" customFormat="1" ht="15">
      <c r="B1013" s="2475" t="s">
        <v>11195</v>
      </c>
      <c r="C1013" s="2475"/>
      <c r="D1013" s="2475"/>
      <c r="E1013" s="2475"/>
      <c r="F1013" s="2475"/>
      <c r="G1013" s="2475"/>
      <c r="H1013" s="2475"/>
      <c r="I1013" s="2475"/>
      <c r="J1013" s="2475"/>
      <c r="K1013" s="2475"/>
      <c r="L1013" s="2475"/>
      <c r="M1013" s="2475"/>
    </row>
    <row r="1014" spans="2:16" s="1" customFormat="1" ht="15" hidden="1" customHeight="1" outlineLevel="1">
      <c r="B1014" s="268" t="s">
        <v>115</v>
      </c>
      <c r="C1014" s="997" t="s">
        <v>2650</v>
      </c>
      <c r="D1014" s="268" t="s">
        <v>2651</v>
      </c>
      <c r="F1014" s="2474" t="s">
        <v>1007</v>
      </c>
      <c r="G1014" s="2476"/>
      <c r="H1014" s="2474"/>
      <c r="J1014" s="2474" t="s">
        <v>1026</v>
      </c>
      <c r="K1014" s="2474"/>
      <c r="L1014" s="2474"/>
      <c r="M1014" s="105"/>
    </row>
    <row r="1015" spans="2:16" s="1" customFormat="1" ht="15" hidden="1" outlineLevel="1">
      <c r="B1015" s="705"/>
      <c r="C1015" s="682"/>
      <c r="D1015" s="1071"/>
      <c r="F1015" s="735" t="s">
        <v>115</v>
      </c>
      <c r="G1015" s="955" t="s">
        <v>116</v>
      </c>
      <c r="H1015" s="739" t="s">
        <v>4</v>
      </c>
      <c r="J1015" s="627" t="s">
        <v>115</v>
      </c>
      <c r="K1015" s="1017" t="s">
        <v>116</v>
      </c>
      <c r="L1015" s="899" t="s">
        <v>4</v>
      </c>
      <c r="M1015" s="899"/>
      <c r="N1015" s="842"/>
      <c r="O1015" s="1990"/>
      <c r="P1015" s="1990"/>
    </row>
    <row r="1016" spans="2:16" s="1" customFormat="1" ht="15" hidden="1" outlineLevel="1">
      <c r="B1016" s="705"/>
      <c r="C1016" s="682"/>
      <c r="D1016" s="1071"/>
      <c r="F1016" s="685">
        <v>43663</v>
      </c>
      <c r="G1016" s="686" t="s">
        <v>11214</v>
      </c>
      <c r="H1016" s="541">
        <v>1296.82</v>
      </c>
      <c r="J1016" s="1093">
        <v>43707</v>
      </c>
      <c r="K1016" s="794" t="s">
        <v>7552</v>
      </c>
      <c r="L1016" s="810">
        <v>1297</v>
      </c>
      <c r="M1016" s="316"/>
      <c r="N1016" s="842"/>
      <c r="O1016" s="1990"/>
      <c r="P1016" s="1990"/>
    </row>
    <row r="1017" spans="2:16" s="1" customFormat="1" ht="15" hidden="1" customHeight="1" outlineLevel="1">
      <c r="B1017" s="50"/>
      <c r="C1017" s="50"/>
      <c r="D1017" s="50"/>
      <c r="F1017" s="646"/>
      <c r="G1017" s="684"/>
      <c r="H1017" s="657"/>
      <c r="I1017" s="2"/>
      <c r="J1017" s="319"/>
      <c r="K1017" s="319"/>
      <c r="L1017" s="319"/>
      <c r="M1017" s="50"/>
    </row>
    <row r="1018" spans="2:16" s="1" customFormat="1" ht="15" hidden="1" customHeight="1" outlineLevel="1">
      <c r="B1018" s="83"/>
      <c r="C1018" s="83" t="s">
        <v>195</v>
      </c>
      <c r="D1018" s="84">
        <f>SUM(D1015:D1016)</f>
        <v>0</v>
      </c>
      <c r="F1018" s="311"/>
      <c r="G1018" s="538" t="s">
        <v>195</v>
      </c>
      <c r="H1018" s="57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11196</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340"/>
      <c r="K1021" s="2"/>
      <c r="L1021" s="2"/>
      <c r="M1021" s="2"/>
      <c r="N1021" s="2"/>
    </row>
    <row r="1022" spans="2:16" s="1" customFormat="1" ht="15" hidden="1" customHeight="1" outlineLevel="1">
      <c r="B1022" s="227">
        <f>E998</f>
        <v>4924</v>
      </c>
      <c r="C1022" s="227">
        <v>32</v>
      </c>
      <c r="D1022" s="227">
        <v>390</v>
      </c>
      <c r="E1022" s="227">
        <f>B1022+C1022-D1022</f>
        <v>4566</v>
      </c>
      <c r="H1022" s="13"/>
      <c r="I1022" s="13"/>
      <c r="L1022" s="13"/>
    </row>
    <row r="1023" spans="2:16" s="1" customFormat="1" ht="15" hidden="1" customHeight="1" outlineLevel="1">
      <c r="G1023" s="630" t="s">
        <v>4080</v>
      </c>
      <c r="H1023" s="631">
        <v>0</v>
      </c>
      <c r="L1023" s="2"/>
      <c r="M1023" s="2"/>
    </row>
    <row r="1024" spans="2:16" s="1" customFormat="1" ht="15" hidden="1" outlineLevel="1">
      <c r="G1024" s="300" t="s">
        <v>4081</v>
      </c>
      <c r="H1024" s="632">
        <v>0</v>
      </c>
    </row>
    <row r="1025" spans="2:16" s="1" customFormat="1" ht="15" hidden="1" outlineLevel="1">
      <c r="G1025" s="696" t="s">
        <v>3905</v>
      </c>
      <c r="H1025" s="701">
        <v>0</v>
      </c>
      <c r="L1025" s="2"/>
    </row>
    <row r="1026" spans="2:16" s="1" customFormat="1" ht="15" hidden="1" outlineLevel="1">
      <c r="G1026" s="1634" t="s">
        <v>2625</v>
      </c>
      <c r="H1026" s="1635">
        <v>0</v>
      </c>
      <c r="L1026" s="2"/>
    </row>
    <row r="1027" spans="2:16" s="1" customFormat="1" ht="15" hidden="1" outlineLevel="1">
      <c r="G1027" s="1205" t="s">
        <v>18</v>
      </c>
      <c r="H1027" s="983">
        <v>0</v>
      </c>
      <c r="L1027" s="2"/>
    </row>
    <row r="1028" spans="2:16" s="1" customFormat="1" ht="15" hidden="1" customHeight="1" outlineLevel="1">
      <c r="B1028" s="200"/>
      <c r="C1028" s="583"/>
      <c r="G1028" s="978" t="s">
        <v>5497</v>
      </c>
      <c r="H1028" s="979">
        <v>0</v>
      </c>
    </row>
    <row r="1029" spans="2:16" s="1" customFormat="1" ht="15" hidden="1" customHeight="1" outlineLevel="1">
      <c r="G1029" s="640" t="s">
        <v>132</v>
      </c>
      <c r="H1029" s="641">
        <v>0</v>
      </c>
    </row>
    <row r="1030" spans="2:16" s="1" customFormat="1" ht="15" hidden="1" customHeight="1" outlineLevel="1">
      <c r="G1030" s="204" t="s">
        <v>4287</v>
      </c>
      <c r="H1030" s="225">
        <v>0</v>
      </c>
    </row>
    <row r="1031" spans="2:16" s="1" customFormat="1" ht="15" hidden="1" customHeight="1" outlineLevel="1">
      <c r="G1031" s="659" t="s">
        <v>48</v>
      </c>
      <c r="H1031" s="660">
        <v>0</v>
      </c>
      <c r="I1031" s="2"/>
    </row>
    <row r="1032" spans="2:16" s="1" customFormat="1" ht="15" hidden="1" customHeight="1" outlineLevel="1">
      <c r="C1032" s="583"/>
      <c r="G1032" s="182" t="s">
        <v>4424</v>
      </c>
      <c r="H1032" s="210">
        <v>0</v>
      </c>
      <c r="I1032" s="2"/>
    </row>
    <row r="1033" spans="2:16" s="1" customFormat="1" ht="15" hidden="1" customHeight="1" outlineLevel="1">
      <c r="G1033" s="1068" t="s">
        <v>5935</v>
      </c>
      <c r="H1033" s="210">
        <v>0</v>
      </c>
      <c r="I1033" s="2"/>
    </row>
    <row r="1034" spans="2:16" s="1" customFormat="1" ht="15" hidden="1" customHeight="1" outlineLevel="1">
      <c r="G1034" s="654" t="s">
        <v>5126</v>
      </c>
      <c r="H1034" s="655">
        <v>0</v>
      </c>
    </row>
    <row r="1035" spans="2:16" s="1" customFormat="1" ht="30" hidden="1" customHeight="1" outlineLevel="1">
      <c r="H1035" s="2">
        <f>SUM(H1023:H1034)</f>
        <v>0</v>
      </c>
      <c r="I1035" s="2"/>
      <c r="J1035" s="13"/>
    </row>
    <row r="1036" spans="2:16" collapsed="1"/>
    <row r="1037" spans="2:16" s="1" customFormat="1" ht="15">
      <c r="B1037" s="2475" t="s">
        <v>11315</v>
      </c>
      <c r="C1037" s="2475"/>
      <c r="D1037" s="2475"/>
      <c r="E1037" s="2475"/>
      <c r="F1037" s="2475"/>
      <c r="G1037" s="2475"/>
      <c r="H1037" s="2475"/>
      <c r="I1037" s="2475"/>
      <c r="J1037" s="2475"/>
      <c r="K1037" s="2475"/>
      <c r="L1037" s="2475"/>
      <c r="M1037" s="2475"/>
    </row>
    <row r="1038" spans="2:16" s="1" customFormat="1" ht="15" hidden="1" customHeight="1" outlineLevel="1">
      <c r="B1038" s="268" t="s">
        <v>115</v>
      </c>
      <c r="C1038" s="997" t="s">
        <v>2650</v>
      </c>
      <c r="D1038" s="268" t="s">
        <v>2651</v>
      </c>
      <c r="F1038" s="2474" t="s">
        <v>1007</v>
      </c>
      <c r="G1038" s="2476"/>
      <c r="H1038" s="2474"/>
      <c r="J1038" s="2474" t="s">
        <v>1026</v>
      </c>
      <c r="K1038" s="2474"/>
      <c r="L1038" s="2474"/>
      <c r="M1038" s="105"/>
    </row>
    <row r="1039" spans="2:16" s="1" customFormat="1" ht="15" hidden="1" outlineLevel="1">
      <c r="B1039" s="705"/>
      <c r="C1039" s="682"/>
      <c r="D1039" s="1071"/>
      <c r="F1039" s="735" t="s">
        <v>115</v>
      </c>
      <c r="G1039" s="955" t="s">
        <v>116</v>
      </c>
      <c r="H1039" s="739" t="s">
        <v>4</v>
      </c>
      <c r="J1039" s="627" t="s">
        <v>115</v>
      </c>
      <c r="K1039" s="1017" t="s">
        <v>116</v>
      </c>
      <c r="L1039" s="899" t="s">
        <v>4</v>
      </c>
      <c r="M1039" s="899"/>
      <c r="N1039" s="842"/>
      <c r="O1039" s="2009"/>
      <c r="P1039" s="2009"/>
    </row>
    <row r="1040" spans="2:16" s="1" customFormat="1" ht="15" hidden="1" outlineLevel="1">
      <c r="B1040" s="705"/>
      <c r="C1040" s="682"/>
      <c r="D1040" s="1071"/>
      <c r="F1040" s="685">
        <v>43695</v>
      </c>
      <c r="G1040" s="686" t="s">
        <v>11334</v>
      </c>
      <c r="H1040" s="541">
        <v>1296.82</v>
      </c>
      <c r="J1040" s="1693">
        <v>43740</v>
      </c>
      <c r="K1040" s="2063" t="s">
        <v>7408</v>
      </c>
      <c r="L1040" s="810">
        <v>1297</v>
      </c>
      <c r="M1040" s="316"/>
      <c r="N1040" s="842"/>
      <c r="O1040" s="2009"/>
      <c r="P1040" s="2009"/>
    </row>
    <row r="1041" spans="2:15" s="1" customFormat="1" ht="15" hidden="1" customHeight="1" outlineLevel="1">
      <c r="B1041" s="50"/>
      <c r="C1041" s="50"/>
      <c r="D1041" s="50"/>
      <c r="F1041" s="646"/>
      <c r="G1041" s="684"/>
      <c r="H1041" s="657"/>
      <c r="I1041" s="2"/>
      <c r="J1041" s="628"/>
      <c r="K1041" s="2064"/>
      <c r="L1041" s="319"/>
      <c r="M1041" s="50"/>
    </row>
    <row r="1042" spans="2:15" s="1" customFormat="1" ht="15" hidden="1" customHeight="1" outlineLevel="1">
      <c r="B1042" s="83"/>
      <c r="C1042" s="83" t="s">
        <v>195</v>
      </c>
      <c r="D1042" s="84">
        <f>SUM(D1039:D1040)</f>
        <v>0</v>
      </c>
      <c r="F1042" s="311"/>
      <c r="G1042" s="538" t="s">
        <v>195</v>
      </c>
      <c r="H1042" s="578">
        <f>SUM(H1040:H1041)</f>
        <v>1296.82</v>
      </c>
      <c r="I1042" s="2"/>
      <c r="J1042" s="311"/>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11316</v>
      </c>
      <c r="H1044" s="2"/>
      <c r="L1044" s="2"/>
      <c r="M1044" s="2"/>
      <c r="N1044" s="2"/>
      <c r="O1044" s="86"/>
    </row>
    <row r="1045" spans="2:15" s="1" customFormat="1" ht="30" hidden="1" customHeight="1" outlineLevel="1">
      <c r="B1045" s="120" t="s">
        <v>1039</v>
      </c>
      <c r="C1045" s="121" t="s">
        <v>1040</v>
      </c>
      <c r="D1045" s="121" t="s">
        <v>11488</v>
      </c>
      <c r="E1045" s="122" t="s">
        <v>1042</v>
      </c>
      <c r="G1045" s="1" t="s">
        <v>1023</v>
      </c>
      <c r="H1045" s="13">
        <f>H1042-L1042</f>
        <v>-0.18000000000006366</v>
      </c>
      <c r="I1045" s="13"/>
      <c r="J1045" s="1340"/>
      <c r="K1045" s="2"/>
      <c r="L1045" s="2"/>
      <c r="M1045" s="2"/>
      <c r="N1045" s="2"/>
    </row>
    <row r="1046" spans="2:15" s="1" customFormat="1" ht="15" hidden="1" customHeight="1" outlineLevel="1">
      <c r="B1046" s="227">
        <f>E1022</f>
        <v>4566</v>
      </c>
      <c r="C1046" s="227">
        <v>32</v>
      </c>
      <c r="D1046" s="227">
        <v>75</v>
      </c>
      <c r="E1046" s="227">
        <f>B1046+C1046-D1046</f>
        <v>4523</v>
      </c>
      <c r="H1046" s="13"/>
      <c r="I1046" s="13"/>
      <c r="L1046" s="13"/>
    </row>
    <row r="1047" spans="2:15" s="1" customFormat="1" ht="15" hidden="1" customHeight="1" outlineLevel="1">
      <c r="G1047" s="630" t="s">
        <v>4080</v>
      </c>
      <c r="H1047" s="631">
        <f>H1040</f>
        <v>1296.82</v>
      </c>
      <c r="L1047" s="2"/>
      <c r="M1047" s="2"/>
    </row>
    <row r="1048" spans="2:15" s="1" customFormat="1" ht="15" hidden="1" outlineLevel="1">
      <c r="G1048" s="300" t="s">
        <v>4081</v>
      </c>
      <c r="H1048" s="632">
        <v>0</v>
      </c>
    </row>
    <row r="1049" spans="2:15" s="1" customFormat="1" ht="15" hidden="1" outlineLevel="1">
      <c r="G1049" s="696" t="s">
        <v>3905</v>
      </c>
      <c r="H1049" s="701">
        <v>0</v>
      </c>
      <c r="L1049" s="2"/>
    </row>
    <row r="1050" spans="2:15" s="1" customFormat="1" ht="15" hidden="1" outlineLevel="1">
      <c r="G1050" s="1634" t="s">
        <v>2625</v>
      </c>
      <c r="H1050" s="1635">
        <v>0</v>
      </c>
      <c r="L1050" s="2"/>
    </row>
    <row r="1051" spans="2:15" s="1" customFormat="1" ht="15" hidden="1" outlineLevel="1">
      <c r="G1051" s="1205" t="s">
        <v>18</v>
      </c>
      <c r="H1051" s="983">
        <v>0</v>
      </c>
      <c r="L1051" s="2"/>
    </row>
    <row r="1052" spans="2:15" s="1" customFormat="1" ht="15" hidden="1" customHeight="1" outlineLevel="1">
      <c r="B1052" s="200"/>
      <c r="C1052" s="583"/>
      <c r="G1052" s="978" t="s">
        <v>5497</v>
      </c>
      <c r="H1052" s="979">
        <v>0</v>
      </c>
    </row>
    <row r="1053" spans="2:15" s="1" customFormat="1" ht="15" hidden="1" customHeight="1" outlineLevel="1">
      <c r="G1053" s="640" t="s">
        <v>132</v>
      </c>
      <c r="H1053" s="641">
        <v>0</v>
      </c>
    </row>
    <row r="1054" spans="2:15" s="1" customFormat="1" ht="15" hidden="1" customHeight="1" outlineLevel="1">
      <c r="G1054" s="204" t="s">
        <v>4287</v>
      </c>
      <c r="H1054" s="225">
        <v>0</v>
      </c>
    </row>
    <row r="1055" spans="2:15" s="1" customFormat="1" ht="15" hidden="1" customHeight="1" outlineLevel="1">
      <c r="G1055" s="659" t="s">
        <v>48</v>
      </c>
      <c r="H1055" s="660">
        <v>0</v>
      </c>
      <c r="I1055" s="2"/>
    </row>
    <row r="1056" spans="2:15" s="1" customFormat="1" ht="15" hidden="1" customHeight="1" outlineLevel="1">
      <c r="C1056" s="583"/>
      <c r="G1056" s="182" t="s">
        <v>4424</v>
      </c>
      <c r="H1056" s="210">
        <v>0</v>
      </c>
      <c r="I1056" s="2"/>
    </row>
    <row r="1057" spans="2:16" s="1" customFormat="1" ht="15" hidden="1" customHeight="1" outlineLevel="1">
      <c r="G1057" s="1068" t="s">
        <v>5935</v>
      </c>
      <c r="H1057" s="210">
        <v>0</v>
      </c>
      <c r="I1057" s="2"/>
    </row>
    <row r="1058" spans="2:16" s="1" customFormat="1" ht="15" hidden="1" customHeight="1" outlineLevel="1">
      <c r="G1058" s="654" t="s">
        <v>5126</v>
      </c>
      <c r="H1058" s="655">
        <v>0</v>
      </c>
    </row>
    <row r="1059" spans="2:16" s="1" customFormat="1" ht="30" hidden="1" customHeight="1" outlineLevel="1">
      <c r="H1059" s="2">
        <f>SUM(H1047:H1058)</f>
        <v>1296.82</v>
      </c>
      <c r="I1059" s="2"/>
      <c r="J1059" s="13"/>
    </row>
    <row r="1060" spans="2:16" collapsed="1"/>
    <row r="1061" spans="2:16" s="1" customFormat="1" ht="15">
      <c r="B1061" s="2475" t="s">
        <v>11483</v>
      </c>
      <c r="C1061" s="2475"/>
      <c r="D1061" s="2475"/>
      <c r="E1061" s="2475"/>
      <c r="F1061" s="2475"/>
      <c r="G1061" s="2475"/>
      <c r="H1061" s="2475"/>
      <c r="I1061" s="2475"/>
      <c r="J1061" s="2475"/>
      <c r="K1061" s="2475"/>
      <c r="L1061" s="2475"/>
      <c r="M1061" s="2475"/>
    </row>
    <row r="1062" spans="2:16" s="1" customFormat="1" ht="15" hidden="1" customHeight="1" outlineLevel="1">
      <c r="B1062" s="268" t="s">
        <v>115</v>
      </c>
      <c r="C1062" s="997" t="s">
        <v>2650</v>
      </c>
      <c r="D1062" s="268" t="s">
        <v>2651</v>
      </c>
      <c r="F1062" s="2474" t="s">
        <v>1007</v>
      </c>
      <c r="G1062" s="2476"/>
      <c r="H1062" s="2474"/>
      <c r="J1062" s="2474" t="s">
        <v>1026</v>
      </c>
      <c r="K1062" s="2474"/>
      <c r="L1062" s="2474"/>
      <c r="M1062" s="105"/>
    </row>
    <row r="1063" spans="2:16" s="1" customFormat="1" ht="15" hidden="1" outlineLevel="1">
      <c r="B1063" s="705"/>
      <c r="C1063" s="682"/>
      <c r="D1063" s="1071"/>
      <c r="F1063" s="735" t="s">
        <v>115</v>
      </c>
      <c r="G1063" s="955" t="s">
        <v>116</v>
      </c>
      <c r="H1063" s="739" t="s">
        <v>4</v>
      </c>
      <c r="J1063" s="627" t="s">
        <v>115</v>
      </c>
      <c r="K1063" s="1017" t="s">
        <v>116</v>
      </c>
      <c r="L1063" s="899" t="s">
        <v>4</v>
      </c>
      <c r="M1063" s="899"/>
      <c r="N1063" s="842"/>
      <c r="O1063" s="2053"/>
      <c r="P1063" s="2053"/>
    </row>
    <row r="1064" spans="2:16" s="1" customFormat="1" ht="15" hidden="1" outlineLevel="1">
      <c r="B1064" s="705"/>
      <c r="C1064" s="682"/>
      <c r="D1064" s="1071"/>
      <c r="F1064" s="685">
        <v>43725</v>
      </c>
      <c r="G1064" s="686" t="s">
        <v>11487</v>
      </c>
      <c r="H1064" s="541">
        <v>1296.82</v>
      </c>
      <c r="J1064" s="1983">
        <v>43769</v>
      </c>
      <c r="K1064" s="794" t="s">
        <v>7408</v>
      </c>
      <c r="L1064" s="810">
        <v>1297</v>
      </c>
      <c r="M1064" s="316"/>
      <c r="N1064" s="842"/>
      <c r="O1064" s="2053"/>
      <c r="P1064" s="2053"/>
    </row>
    <row r="1065" spans="2:16" s="1" customFormat="1" ht="15" hidden="1" customHeight="1" outlineLevel="1">
      <c r="B1065" s="50"/>
      <c r="C1065" s="50"/>
      <c r="D1065" s="50"/>
      <c r="F1065" s="646"/>
      <c r="G1065" s="684"/>
      <c r="H1065" s="657"/>
      <c r="I1065" s="2"/>
      <c r="J1065" s="319"/>
      <c r="K1065" s="319"/>
      <c r="L1065" s="319"/>
      <c r="M1065" s="50"/>
    </row>
    <row r="1066" spans="2:16" s="1" customFormat="1" ht="15" hidden="1" customHeight="1" outlineLevel="1">
      <c r="B1066" s="83"/>
      <c r="C1066" s="83" t="s">
        <v>195</v>
      </c>
      <c r="D1066" s="84">
        <f>SUM(D1063:D1064)</f>
        <v>0</v>
      </c>
      <c r="F1066" s="311"/>
      <c r="G1066" s="538" t="s">
        <v>195</v>
      </c>
      <c r="H1066" s="57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11484</v>
      </c>
      <c r="H1068" s="2"/>
      <c r="L1068" s="2"/>
      <c r="M1068" s="2"/>
      <c r="N1068" s="2"/>
      <c r="O1068" s="86"/>
    </row>
    <row r="1069" spans="2:16" s="1" customFormat="1" ht="30" hidden="1" customHeight="1" outlineLevel="1">
      <c r="B1069" s="120" t="s">
        <v>1039</v>
      </c>
      <c r="C1069" s="121" t="s">
        <v>1040</v>
      </c>
      <c r="D1069" s="121" t="s">
        <v>11488</v>
      </c>
      <c r="E1069" s="122" t="s">
        <v>1042</v>
      </c>
      <c r="G1069" s="1" t="s">
        <v>1023</v>
      </c>
      <c r="H1069" s="13">
        <f>H1066-L1066</f>
        <v>-0.18000000000006366</v>
      </c>
      <c r="I1069" s="13"/>
      <c r="J1069" s="1340"/>
      <c r="K1069" s="2"/>
      <c r="L1069" s="2"/>
      <c r="M1069" s="2"/>
      <c r="N1069" s="2"/>
    </row>
    <row r="1070" spans="2:16" s="1" customFormat="1" ht="15" hidden="1" customHeight="1" outlineLevel="1">
      <c r="B1070" s="227">
        <f>E1046</f>
        <v>4523</v>
      </c>
      <c r="C1070" s="227">
        <v>32</v>
      </c>
      <c r="D1070" s="227">
        <v>548</v>
      </c>
      <c r="E1070" s="227">
        <f>B1070+C1070-D1070</f>
        <v>4007</v>
      </c>
      <c r="H1070" s="13"/>
      <c r="I1070" s="13"/>
      <c r="L1070" s="13"/>
    </row>
    <row r="1071" spans="2:16" s="1" customFormat="1" ht="15" hidden="1" customHeight="1" outlineLevel="1">
      <c r="G1071" s="630" t="s">
        <v>4080</v>
      </c>
      <c r="H1071" s="631">
        <f>H1064</f>
        <v>1296.82</v>
      </c>
      <c r="L1071" s="2"/>
      <c r="M1071" s="2"/>
    </row>
    <row r="1072" spans="2:16" s="1" customFormat="1" ht="30" hidden="1" customHeight="1" outlineLevel="1">
      <c r="H1072" s="2">
        <f>SUM(H1071:H1071)</f>
        <v>1296.82</v>
      </c>
      <c r="I1072" s="2"/>
      <c r="J1072" s="13"/>
    </row>
    <row r="1073" spans="2:16" collapsed="1"/>
    <row r="1074" spans="2:16" s="1" customFormat="1" ht="15">
      <c r="B1074" s="2475" t="s">
        <v>11576</v>
      </c>
      <c r="C1074" s="2475"/>
      <c r="D1074" s="2475"/>
      <c r="E1074" s="2475"/>
      <c r="F1074" s="2475"/>
      <c r="G1074" s="2475"/>
      <c r="H1074" s="2475"/>
      <c r="I1074" s="2475"/>
      <c r="J1074" s="2475"/>
      <c r="K1074" s="2475"/>
      <c r="L1074" s="2475"/>
      <c r="M1074" s="2475"/>
    </row>
    <row r="1075" spans="2:16" s="1" customFormat="1" ht="15" hidden="1" customHeight="1" outlineLevel="1">
      <c r="B1075" s="268" t="s">
        <v>115</v>
      </c>
      <c r="C1075" s="997" t="s">
        <v>2650</v>
      </c>
      <c r="D1075" s="268" t="s">
        <v>2651</v>
      </c>
      <c r="F1075" s="2474" t="s">
        <v>1007</v>
      </c>
      <c r="G1075" s="2476"/>
      <c r="H1075" s="2474"/>
      <c r="J1075" s="2474" t="s">
        <v>1026</v>
      </c>
      <c r="K1075" s="2474"/>
      <c r="L1075" s="2474"/>
      <c r="M1075" s="105"/>
    </row>
    <row r="1076" spans="2:16" s="1" customFormat="1" ht="15" hidden="1" outlineLevel="1">
      <c r="B1076" s="705"/>
      <c r="C1076" s="682"/>
      <c r="D1076" s="1071"/>
      <c r="F1076" s="735" t="s">
        <v>115</v>
      </c>
      <c r="G1076" s="955" t="s">
        <v>116</v>
      </c>
      <c r="H1076" s="739" t="s">
        <v>4</v>
      </c>
      <c r="J1076" s="627" t="s">
        <v>115</v>
      </c>
      <c r="K1076" s="1017" t="s">
        <v>116</v>
      </c>
      <c r="L1076" s="899" t="s">
        <v>4</v>
      </c>
      <c r="M1076" s="899"/>
      <c r="N1076" s="842"/>
      <c r="O1076" s="2113"/>
      <c r="P1076" s="2113"/>
    </row>
    <row r="1077" spans="2:16" s="1" customFormat="1" ht="15" hidden="1" outlineLevel="1">
      <c r="B1077" s="705"/>
      <c r="C1077" s="682"/>
      <c r="D1077" s="1071"/>
      <c r="F1077" s="685">
        <v>43754</v>
      </c>
      <c r="G1077" s="686" t="s">
        <v>11578</v>
      </c>
      <c r="H1077" s="541">
        <v>1296.82</v>
      </c>
      <c r="J1077" s="1481">
        <v>43798</v>
      </c>
      <c r="K1077" s="794" t="s">
        <v>8603</v>
      </c>
      <c r="L1077" s="810">
        <v>1296</v>
      </c>
      <c r="M1077" s="316"/>
      <c r="N1077" s="842"/>
      <c r="O1077" s="2113"/>
      <c r="P1077" s="2113"/>
    </row>
    <row r="1078" spans="2:16" s="1" customFormat="1" ht="15" hidden="1" customHeight="1" outlineLevel="1">
      <c r="B1078" s="50"/>
      <c r="C1078" s="50"/>
      <c r="D1078" s="50"/>
      <c r="F1078" s="685"/>
      <c r="G1078" s="686"/>
      <c r="H1078" s="742"/>
      <c r="I1078" s="2"/>
      <c r="J1078" s="319"/>
      <c r="K1078" s="319"/>
      <c r="L1078" s="319"/>
      <c r="M1078" s="50"/>
    </row>
    <row r="1079" spans="2:16" s="1" customFormat="1" ht="15" hidden="1" customHeight="1" outlineLevel="1">
      <c r="B1079" s="50"/>
      <c r="C1079" s="50"/>
      <c r="D1079" s="50"/>
      <c r="F1079" s="646"/>
      <c r="G1079" s="684"/>
      <c r="H1079" s="657"/>
      <c r="I1079" s="2"/>
      <c r="J1079" s="319"/>
      <c r="K1079" s="319"/>
      <c r="L1079" s="319"/>
      <c r="M1079" s="50"/>
    </row>
    <row r="1080" spans="2:16" s="1" customFormat="1" ht="15" hidden="1" customHeight="1" outlineLevel="1">
      <c r="B1080" s="83"/>
      <c r="C1080" s="83" t="s">
        <v>195</v>
      </c>
      <c r="D1080" s="84">
        <f>SUM(D1076:D1077)</f>
        <v>0</v>
      </c>
      <c r="F1080" s="311"/>
      <c r="G1080" s="538" t="s">
        <v>195</v>
      </c>
      <c r="H1080" s="57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11577</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340"/>
      <c r="K1083" s="2"/>
      <c r="L1083" s="2"/>
      <c r="M1083" s="2"/>
      <c r="N1083" s="2"/>
    </row>
    <row r="1084" spans="2:16" s="1" customFormat="1" ht="15" hidden="1" customHeight="1" outlineLevel="1">
      <c r="B1084" s="227">
        <f>E1070</f>
        <v>4007</v>
      </c>
      <c r="C1084" s="227">
        <v>32</v>
      </c>
      <c r="D1084" s="227">
        <v>252</v>
      </c>
      <c r="E1084" s="227">
        <f>B1084+C1084-D1084</f>
        <v>3787</v>
      </c>
      <c r="H1084" s="13"/>
      <c r="I1084" s="13"/>
      <c r="L1084" s="13"/>
    </row>
    <row r="1085" spans="2:16" s="1" customFormat="1" ht="15" hidden="1" customHeight="1" outlineLevel="1">
      <c r="G1085" s="630" t="s">
        <v>4080</v>
      </c>
      <c r="H1085" s="631">
        <f>H1077</f>
        <v>1296.82</v>
      </c>
      <c r="L1085" s="2"/>
      <c r="M1085" s="2"/>
    </row>
    <row r="1086" spans="2:16" s="1" customFormat="1" ht="15" hidden="1" outlineLevel="1">
      <c r="G1086" s="300" t="s">
        <v>4081</v>
      </c>
      <c r="H1086" s="632">
        <v>0</v>
      </c>
    </row>
    <row r="1087" spans="2:16" s="1" customFormat="1" ht="15" hidden="1" outlineLevel="1">
      <c r="G1087" s="696" t="s">
        <v>3905</v>
      </c>
      <c r="H1087" s="701">
        <v>0</v>
      </c>
      <c r="L1087" s="2"/>
    </row>
    <row r="1088" spans="2:16" s="1" customFormat="1" ht="15" hidden="1" outlineLevel="1">
      <c r="G1088" s="1634" t="s">
        <v>2625</v>
      </c>
      <c r="H1088" s="1635">
        <v>0</v>
      </c>
      <c r="L1088" s="2"/>
    </row>
    <row r="1089" spans="2:16" s="1" customFormat="1" ht="15" hidden="1" outlineLevel="1">
      <c r="G1089" s="1205" t="s">
        <v>18</v>
      </c>
      <c r="H1089" s="983">
        <v>0</v>
      </c>
      <c r="L1089" s="2"/>
    </row>
    <row r="1090" spans="2:16" s="1" customFormat="1" ht="15" hidden="1" customHeight="1" outlineLevel="1">
      <c r="B1090" s="200"/>
      <c r="C1090" s="583"/>
      <c r="G1090" s="978" t="s">
        <v>5497</v>
      </c>
      <c r="H1090" s="979">
        <v>0</v>
      </c>
    </row>
    <row r="1091" spans="2:16" s="1" customFormat="1" ht="15" hidden="1" customHeight="1" outlineLevel="1">
      <c r="G1091" s="640" t="s">
        <v>132</v>
      </c>
      <c r="H1091" s="641">
        <v>0</v>
      </c>
    </row>
    <row r="1092" spans="2:16" s="1" customFormat="1" ht="15" hidden="1" customHeight="1" outlineLevel="1">
      <c r="G1092" s="204" t="s">
        <v>4287</v>
      </c>
      <c r="H1092" s="225">
        <v>0</v>
      </c>
    </row>
    <row r="1093" spans="2:16" s="1" customFormat="1" ht="15" hidden="1" customHeight="1" outlineLevel="1">
      <c r="G1093" s="659" t="s">
        <v>48</v>
      </c>
      <c r="H1093" s="660">
        <v>0</v>
      </c>
      <c r="I1093" s="2"/>
    </row>
    <row r="1094" spans="2:16" s="1" customFormat="1" ht="15" hidden="1" customHeight="1" outlineLevel="1">
      <c r="C1094" s="583"/>
      <c r="G1094" s="182" t="s">
        <v>4424</v>
      </c>
      <c r="H1094" s="210">
        <v>0</v>
      </c>
      <c r="I1094" s="2"/>
    </row>
    <row r="1095" spans="2:16" s="1" customFormat="1" ht="15" hidden="1" customHeight="1" outlineLevel="1">
      <c r="G1095" s="1068" t="s">
        <v>5935</v>
      </c>
      <c r="H1095" s="210">
        <v>0</v>
      </c>
      <c r="I1095" s="2"/>
    </row>
    <row r="1096" spans="2:16" s="1" customFormat="1" ht="15" hidden="1" customHeight="1" outlineLevel="1">
      <c r="G1096" s="654" t="s">
        <v>5126</v>
      </c>
      <c r="H1096" s="655">
        <v>0</v>
      </c>
    </row>
    <row r="1097" spans="2:16" s="1" customFormat="1" ht="30" hidden="1" customHeight="1" outlineLevel="1">
      <c r="H1097" s="2">
        <f>SUM(H1085:H1096)</f>
        <v>1296.82</v>
      </c>
      <c r="I1097" s="2"/>
      <c r="J1097" s="13"/>
    </row>
    <row r="1098" spans="2:16" collapsed="1"/>
    <row r="1099" spans="2:16" s="1" customFormat="1" ht="15">
      <c r="B1099" s="2475" t="s">
        <v>11690</v>
      </c>
      <c r="C1099" s="2475"/>
      <c r="D1099" s="2475"/>
      <c r="E1099" s="2475"/>
      <c r="F1099" s="2475"/>
      <c r="G1099" s="2475"/>
      <c r="H1099" s="2475"/>
      <c r="I1099" s="2475"/>
      <c r="J1099" s="2475"/>
      <c r="K1099" s="2475"/>
      <c r="L1099" s="2475"/>
      <c r="M1099" s="2475"/>
    </row>
    <row r="1100" spans="2:16" s="1" customFormat="1" ht="15" hidden="1" customHeight="1" outlineLevel="1">
      <c r="B1100" s="268" t="s">
        <v>115</v>
      </c>
      <c r="C1100" s="997" t="s">
        <v>2650</v>
      </c>
      <c r="D1100" s="268" t="s">
        <v>2651</v>
      </c>
      <c r="F1100" s="2474" t="s">
        <v>1007</v>
      </c>
      <c r="G1100" s="2476"/>
      <c r="H1100" s="2474"/>
      <c r="J1100" s="2474" t="s">
        <v>1026</v>
      </c>
      <c r="K1100" s="2474"/>
      <c r="L1100" s="2474"/>
      <c r="M1100" s="105"/>
    </row>
    <row r="1101" spans="2:16" s="1" customFormat="1" ht="15" hidden="1" outlineLevel="1">
      <c r="B1101" s="705"/>
      <c r="C1101" s="682"/>
      <c r="D1101" s="1071"/>
      <c r="F1101" s="735" t="s">
        <v>115</v>
      </c>
      <c r="G1101" s="955" t="s">
        <v>116</v>
      </c>
      <c r="H1101" s="739" t="s">
        <v>4</v>
      </c>
      <c r="J1101" s="627" t="s">
        <v>115</v>
      </c>
      <c r="K1101" s="1017" t="s">
        <v>116</v>
      </c>
      <c r="L1101" s="899" t="s">
        <v>4</v>
      </c>
      <c r="M1101" s="899"/>
      <c r="N1101" s="842"/>
      <c r="O1101" s="2127"/>
      <c r="P1101" s="2127"/>
    </row>
    <row r="1102" spans="2:16" s="1" customFormat="1" ht="15" hidden="1" outlineLevel="1">
      <c r="B1102" s="705"/>
      <c r="C1102" s="682"/>
      <c r="D1102" s="1071"/>
      <c r="F1102" s="685">
        <v>43785</v>
      </c>
      <c r="G1102" s="686" t="s">
        <v>11692</v>
      </c>
      <c r="H1102" s="541">
        <v>1296.82</v>
      </c>
      <c r="J1102" s="1693">
        <v>43823</v>
      </c>
      <c r="K1102" s="2063" t="s">
        <v>7408</v>
      </c>
      <c r="L1102" s="810">
        <v>1297</v>
      </c>
      <c r="M1102" s="316"/>
      <c r="N1102" s="842"/>
      <c r="O1102" s="2127"/>
      <c r="P1102" s="2127"/>
    </row>
    <row r="1103" spans="2:16" s="1" customFormat="1" ht="15" hidden="1" customHeight="1" outlineLevel="1">
      <c r="B1103" s="50"/>
      <c r="C1103" s="50"/>
      <c r="D1103" s="50"/>
      <c r="F1103" s="646"/>
      <c r="G1103" s="684"/>
      <c r="H1103" s="657"/>
      <c r="I1103" s="2"/>
      <c r="J1103" s="628"/>
      <c r="K1103" s="2064"/>
      <c r="L1103" s="319"/>
      <c r="M1103" s="50"/>
    </row>
    <row r="1104" spans="2:16" s="1" customFormat="1" ht="15" hidden="1" customHeight="1" outlineLevel="1">
      <c r="B1104" s="83"/>
      <c r="C1104" s="83" t="s">
        <v>195</v>
      </c>
      <c r="D1104" s="84">
        <f>SUM(D1101:D1102)</f>
        <v>0</v>
      </c>
      <c r="F1104" s="311"/>
      <c r="G1104" s="538" t="s">
        <v>195</v>
      </c>
      <c r="H1104" s="578">
        <f>SUM(H1102:H1103)</f>
        <v>1296.82</v>
      </c>
      <c r="I1104" s="2"/>
      <c r="J1104" s="311"/>
      <c r="K1104" s="83" t="s">
        <v>195</v>
      </c>
      <c r="L1104" s="84">
        <f>SUM(L1102:L1103)</f>
        <v>1297</v>
      </c>
      <c r="M1104" s="48"/>
    </row>
    <row r="1105" spans="2:15" s="1" customFormat="1" ht="15" hidden="1" customHeight="1" outlineLevel="1">
      <c r="I1105" s="2"/>
    </row>
    <row r="1106" spans="2:15" s="1" customFormat="1" ht="15.75" hidden="1" customHeight="1" outlineLevel="1" thickBot="1">
      <c r="B1106" s="97" t="s">
        <v>11691</v>
      </c>
      <c r="H1106" s="2"/>
      <c r="L1106" s="2"/>
      <c r="M1106" s="2"/>
      <c r="N1106" s="2"/>
      <c r="O1106" s="86"/>
    </row>
    <row r="1107" spans="2:15" s="1" customFormat="1" ht="30" hidden="1" customHeight="1" outlineLevel="1">
      <c r="B1107" s="120" t="s">
        <v>1039</v>
      </c>
      <c r="C1107" s="121" t="s">
        <v>1040</v>
      </c>
      <c r="D1107" s="121" t="s">
        <v>1041</v>
      </c>
      <c r="E1107" s="122" t="s">
        <v>1042</v>
      </c>
      <c r="G1107" s="1" t="s">
        <v>1023</v>
      </c>
      <c r="H1107" s="13">
        <f>H1104-L1104</f>
        <v>-0.18000000000006366</v>
      </c>
      <c r="I1107" s="13"/>
      <c r="J1107" s="1340"/>
      <c r="K1107" s="2"/>
      <c r="L1107" s="2"/>
      <c r="M1107" s="2"/>
      <c r="N1107" s="2"/>
    </row>
    <row r="1108" spans="2:15" s="1" customFormat="1" ht="15" hidden="1" customHeight="1" outlineLevel="1">
      <c r="B1108" s="227">
        <v>3787</v>
      </c>
      <c r="C1108" s="227">
        <v>32</v>
      </c>
      <c r="D1108" s="227">
        <v>296</v>
      </c>
      <c r="E1108" s="227">
        <f>B1108+C1108-D1108</f>
        <v>3523</v>
      </c>
      <c r="H1108" s="13"/>
      <c r="I1108" s="13"/>
      <c r="L1108" s="13"/>
    </row>
    <row r="1109" spans="2:15" s="1" customFormat="1" ht="15" hidden="1" customHeight="1" outlineLevel="1">
      <c r="G1109" s="630" t="s">
        <v>4080</v>
      </c>
      <c r="H1109" s="631">
        <f>H1102</f>
        <v>1296.82</v>
      </c>
      <c r="L1109" s="2"/>
      <c r="M1109" s="2"/>
    </row>
    <row r="1110" spans="2:15" s="1" customFormat="1" ht="15" hidden="1" outlineLevel="1">
      <c r="G1110" s="300" t="s">
        <v>4081</v>
      </c>
      <c r="H1110" s="632">
        <v>0</v>
      </c>
    </row>
    <row r="1111" spans="2:15" s="1" customFormat="1" ht="15" hidden="1" outlineLevel="1">
      <c r="G1111" s="696" t="s">
        <v>3905</v>
      </c>
      <c r="H1111" s="701">
        <v>0</v>
      </c>
      <c r="L1111" s="2"/>
    </row>
    <row r="1112" spans="2:15" s="1" customFormat="1" ht="15" hidden="1" outlineLevel="1">
      <c r="G1112" s="1634" t="s">
        <v>2625</v>
      </c>
      <c r="H1112" s="1635">
        <v>0</v>
      </c>
      <c r="L1112" s="2"/>
    </row>
    <row r="1113" spans="2:15" s="1" customFormat="1" ht="15" hidden="1" outlineLevel="1">
      <c r="G1113" s="1205" t="s">
        <v>18</v>
      </c>
      <c r="H1113" s="983">
        <v>0</v>
      </c>
      <c r="L1113" s="2"/>
    </row>
    <row r="1114" spans="2:15" s="1" customFormat="1" ht="15" hidden="1" customHeight="1" outlineLevel="1">
      <c r="B1114" s="200"/>
      <c r="C1114" s="583"/>
      <c r="G1114" s="978" t="s">
        <v>5497</v>
      </c>
      <c r="H1114" s="979">
        <v>0</v>
      </c>
    </row>
    <row r="1115" spans="2:15" s="1" customFormat="1" ht="15" hidden="1" customHeight="1" outlineLevel="1">
      <c r="G1115" s="640" t="s">
        <v>132</v>
      </c>
      <c r="H1115" s="641">
        <v>0</v>
      </c>
    </row>
    <row r="1116" spans="2:15" s="1" customFormat="1" ht="15" hidden="1" customHeight="1" outlineLevel="1">
      <c r="G1116" s="204" t="s">
        <v>4287</v>
      </c>
      <c r="H1116" s="225">
        <v>0</v>
      </c>
    </row>
    <row r="1117" spans="2:15" s="1" customFormat="1" ht="15" hidden="1" customHeight="1" outlineLevel="1">
      <c r="G1117" s="659" t="s">
        <v>48</v>
      </c>
      <c r="H1117" s="660">
        <v>0</v>
      </c>
      <c r="I1117" s="2"/>
    </row>
    <row r="1118" spans="2:15" s="1" customFormat="1" ht="15" hidden="1" customHeight="1" outlineLevel="1">
      <c r="C1118" s="583"/>
      <c r="G1118" s="182" t="s">
        <v>4424</v>
      </c>
      <c r="H1118" s="210">
        <v>0</v>
      </c>
      <c r="I1118" s="2"/>
    </row>
    <row r="1119" spans="2:15" s="1" customFormat="1" ht="15" hidden="1" customHeight="1" outlineLevel="1">
      <c r="G1119" s="1068" t="s">
        <v>5935</v>
      </c>
      <c r="H1119" s="210">
        <v>0</v>
      </c>
      <c r="I1119" s="2"/>
    </row>
    <row r="1120" spans="2:15" s="1" customFormat="1" ht="15" hidden="1" customHeight="1" outlineLevel="1">
      <c r="G1120" s="654" t="s">
        <v>5126</v>
      </c>
      <c r="H1120" s="655">
        <v>0</v>
      </c>
    </row>
    <row r="1121" spans="2:16" s="1" customFormat="1" ht="30" hidden="1" customHeight="1" outlineLevel="1">
      <c r="H1121" s="2">
        <f>SUM(H1109:H1120)</f>
        <v>1296.82</v>
      </c>
      <c r="I1121" s="2"/>
      <c r="J1121" s="13"/>
    </row>
    <row r="1122" spans="2:16" collapsed="1"/>
    <row r="1123" spans="2:16" s="1" customFormat="1" ht="15">
      <c r="B1123" s="2475" t="s">
        <v>11771</v>
      </c>
      <c r="C1123" s="2475"/>
      <c r="D1123" s="2475"/>
      <c r="E1123" s="2475"/>
      <c r="F1123" s="2475"/>
      <c r="G1123" s="2475"/>
      <c r="H1123" s="2475"/>
      <c r="I1123" s="2475"/>
      <c r="J1123" s="2475"/>
      <c r="K1123" s="2475"/>
      <c r="L1123" s="2475"/>
      <c r="M1123" s="2475"/>
    </row>
    <row r="1124" spans="2:16" s="1" customFormat="1" ht="15" hidden="1" customHeight="1" outlineLevel="1">
      <c r="B1124" s="268" t="s">
        <v>115</v>
      </c>
      <c r="C1124" s="997" t="s">
        <v>2650</v>
      </c>
      <c r="D1124" s="268" t="s">
        <v>2651</v>
      </c>
      <c r="F1124" s="2474" t="s">
        <v>1007</v>
      </c>
      <c r="G1124" s="2476"/>
      <c r="H1124" s="2474"/>
      <c r="J1124" s="2474" t="s">
        <v>1026</v>
      </c>
      <c r="K1124" s="2474"/>
      <c r="L1124" s="2474"/>
      <c r="M1124" s="105"/>
    </row>
    <row r="1125" spans="2:16" s="1" customFormat="1" ht="15" hidden="1" outlineLevel="1">
      <c r="B1125" s="705">
        <v>43815</v>
      </c>
      <c r="C1125" s="682" t="s">
        <v>1041</v>
      </c>
      <c r="D1125" s="1071">
        <v>3140</v>
      </c>
      <c r="F1125" s="735" t="s">
        <v>115</v>
      </c>
      <c r="G1125" s="955" t="s">
        <v>116</v>
      </c>
      <c r="H1125" s="739" t="s">
        <v>4</v>
      </c>
      <c r="J1125" s="627" t="s">
        <v>115</v>
      </c>
      <c r="K1125" s="1017" t="s">
        <v>116</v>
      </c>
      <c r="L1125" s="899" t="s">
        <v>4</v>
      </c>
      <c r="M1125" s="899"/>
      <c r="N1125" s="842"/>
      <c r="O1125" s="2157"/>
      <c r="P1125" s="2157"/>
    </row>
    <row r="1126" spans="2:16" s="1" customFormat="1" ht="15" hidden="1" outlineLevel="1">
      <c r="B1126" s="705"/>
      <c r="C1126" s="682"/>
      <c r="D1126" s="1071"/>
      <c r="F1126" s="685">
        <v>43816</v>
      </c>
      <c r="G1126" s="686" t="s">
        <v>11788</v>
      </c>
      <c r="H1126" s="541">
        <v>1296.82</v>
      </c>
      <c r="J1126" s="1093">
        <v>43861</v>
      </c>
      <c r="K1126" s="794" t="s">
        <v>8603</v>
      </c>
      <c r="L1126" s="810">
        <v>22561</v>
      </c>
      <c r="M1126" s="316"/>
      <c r="N1126" s="842"/>
      <c r="O1126" s="2157"/>
      <c r="P1126" s="2157"/>
    </row>
    <row r="1127" spans="2:16" s="1" customFormat="1" ht="15" hidden="1" customHeight="1" outlineLevel="1">
      <c r="B1127" s="681"/>
      <c r="C1127" s="682"/>
      <c r="D1127" s="645"/>
      <c r="F1127" s="894">
        <v>43815</v>
      </c>
      <c r="G1127" s="760" t="s">
        <v>11789</v>
      </c>
      <c r="H1127" s="635">
        <v>8.91</v>
      </c>
      <c r="I1127" s="215"/>
      <c r="J1127" s="681"/>
      <c r="K1127" s="682"/>
      <c r="L1127" s="645"/>
      <c r="M1127" s="365"/>
      <c r="N1127" s="86"/>
    </row>
    <row r="1128" spans="2:16" s="1" customFormat="1" ht="15" hidden="1" customHeight="1" outlineLevel="1">
      <c r="B1128" s="50"/>
      <c r="C1128" s="50"/>
      <c r="D1128" s="50"/>
      <c r="F1128" s="894">
        <v>43815</v>
      </c>
      <c r="G1128" s="760" t="s">
        <v>11790</v>
      </c>
      <c r="H1128" s="635">
        <v>8.91</v>
      </c>
      <c r="I1128" s="215"/>
      <c r="J1128" s="681"/>
      <c r="K1128" s="682"/>
      <c r="L1128" s="645"/>
      <c r="M1128" s="365"/>
      <c r="N1128" s="86"/>
    </row>
    <row r="1129" spans="2:16" s="1" customFormat="1" ht="15" hidden="1" customHeight="1" outlineLevel="1">
      <c r="B1129" s="50"/>
      <c r="C1129" s="50"/>
      <c r="D1129" s="50"/>
      <c r="F1129" s="894">
        <v>43815</v>
      </c>
      <c r="G1129" s="760" t="s">
        <v>11791</v>
      </c>
      <c r="H1129" s="635">
        <v>99</v>
      </c>
      <c r="I1129" s="2"/>
      <c r="J1129" s="681"/>
      <c r="K1129" s="682"/>
      <c r="L1129" s="645"/>
      <c r="M1129" s="365"/>
      <c r="N1129" s="86"/>
    </row>
    <row r="1130" spans="2:16" s="1" customFormat="1" ht="15" hidden="1" customHeight="1" outlineLevel="1">
      <c r="B1130" s="50"/>
      <c r="C1130" s="50"/>
      <c r="D1130" s="50"/>
      <c r="F1130" s="2162">
        <v>43822</v>
      </c>
      <c r="G1130" s="698" t="s">
        <v>10401</v>
      </c>
      <c r="H1130" s="699">
        <v>15331</v>
      </c>
      <c r="I1130" s="2"/>
      <c r="J1130" s="681"/>
      <c r="K1130" s="682"/>
      <c r="L1130" s="645"/>
      <c r="M1130" s="365"/>
      <c r="N1130" s="86"/>
    </row>
    <row r="1131" spans="2:16" s="1" customFormat="1" ht="15" hidden="1" outlineLevel="1">
      <c r="B1131" s="50"/>
      <c r="C1131" s="50"/>
      <c r="D1131" s="50"/>
      <c r="F1131" s="685">
        <v>43822</v>
      </c>
      <c r="G1131" s="686" t="s">
        <v>3304</v>
      </c>
      <c r="H1131" s="2058">
        <v>352.82</v>
      </c>
      <c r="I1131" s="2"/>
      <c r="J1131" s="681"/>
      <c r="K1131" s="682"/>
      <c r="L1131" s="645"/>
      <c r="M1131" s="365"/>
      <c r="N1131" s="86"/>
    </row>
    <row r="1132" spans="2:16" s="1" customFormat="1" ht="15" hidden="1" outlineLevel="1">
      <c r="B1132" s="50"/>
      <c r="C1132" s="50"/>
      <c r="D1132" s="50"/>
      <c r="F1132" s="685">
        <v>43822</v>
      </c>
      <c r="G1132" s="686" t="s">
        <v>614</v>
      </c>
      <c r="H1132" s="2058">
        <v>352.82</v>
      </c>
      <c r="I1132" s="2"/>
      <c r="J1132" s="681"/>
      <c r="K1132" s="675"/>
      <c r="L1132" s="645"/>
      <c r="M1132" s="365"/>
      <c r="N1132" s="86"/>
    </row>
    <row r="1133" spans="2:16" s="1" customFormat="1" ht="15" hidden="1" outlineLevel="1">
      <c r="B1133" s="50"/>
      <c r="C1133" s="50"/>
      <c r="D1133" s="50"/>
      <c r="F1133" s="633">
        <v>43841</v>
      </c>
      <c r="G1133" s="760" t="s">
        <v>9350</v>
      </c>
      <c r="H1133" s="635">
        <v>3596.5</v>
      </c>
      <c r="I1133" s="2"/>
      <c r="J1133" s="681"/>
      <c r="K1133" s="682"/>
      <c r="L1133" s="645"/>
      <c r="M1133" s="316"/>
    </row>
    <row r="1134" spans="2:16" s="1" customFormat="1" ht="15" hidden="1" outlineLevel="1">
      <c r="B1134" s="50"/>
      <c r="C1134" s="50"/>
      <c r="D1134" s="50"/>
      <c r="F1134" s="633">
        <v>43841</v>
      </c>
      <c r="G1134" s="760" t="s">
        <v>9350</v>
      </c>
      <c r="H1134" s="635">
        <v>320</v>
      </c>
      <c r="I1134" s="2"/>
      <c r="J1134" s="681"/>
      <c r="K1134" s="682"/>
      <c r="L1134" s="645"/>
      <c r="M1134" s="316"/>
    </row>
    <row r="1135" spans="2:16" s="1" customFormat="1" ht="15" hidden="1" outlineLevel="1">
      <c r="B1135" s="50"/>
      <c r="C1135" s="50"/>
      <c r="D1135" s="50"/>
      <c r="F1135" s="369">
        <v>43841</v>
      </c>
      <c r="G1135" s="782" t="s">
        <v>1173</v>
      </c>
      <c r="H1135" s="690">
        <v>360</v>
      </c>
      <c r="J1135" s="681"/>
      <c r="K1135" s="682"/>
      <c r="L1135" s="645"/>
      <c r="M1135" s="316"/>
    </row>
    <row r="1136" spans="2:16" s="1" customFormat="1" ht="15" hidden="1" outlineLevel="1">
      <c r="B1136" s="50"/>
      <c r="C1136" s="50"/>
      <c r="D1136" s="50"/>
      <c r="F1136" s="369">
        <v>43841</v>
      </c>
      <c r="G1136" s="782" t="s">
        <v>1173</v>
      </c>
      <c r="H1136" s="882">
        <v>180</v>
      </c>
      <c r="J1136" s="681"/>
      <c r="K1136" s="682"/>
      <c r="L1136" s="645"/>
      <c r="M1136" s="316"/>
    </row>
    <row r="1137" spans="2:15" s="1" customFormat="1" ht="15" hidden="1" outlineLevel="1">
      <c r="B1137" s="50"/>
      <c r="C1137" s="50"/>
      <c r="D1137" s="50"/>
      <c r="F1137" s="633">
        <v>43841</v>
      </c>
      <c r="G1137" s="760" t="s">
        <v>1173</v>
      </c>
      <c r="H1137" s="761">
        <v>654</v>
      </c>
      <c r="J1137" s="681"/>
      <c r="K1137" s="675"/>
      <c r="L1137" s="645"/>
      <c r="M1137" s="365"/>
    </row>
    <row r="1138" spans="2:15" s="1" customFormat="1" ht="15" hidden="1" customHeight="1" outlineLevel="1">
      <c r="B1138" s="50"/>
      <c r="C1138" s="50"/>
      <c r="D1138" s="50"/>
      <c r="F1138" s="646"/>
      <c r="G1138" s="684"/>
      <c r="H1138" s="657"/>
      <c r="I1138" s="2"/>
      <c r="J1138" s="319"/>
      <c r="K1138" s="319"/>
      <c r="L1138" s="319"/>
      <c r="M1138" s="50"/>
    </row>
    <row r="1139" spans="2:15" s="1" customFormat="1" ht="15" hidden="1" customHeight="1" outlineLevel="1">
      <c r="B1139" s="83"/>
      <c r="C1139" s="83" t="s">
        <v>195</v>
      </c>
      <c r="D1139" s="84">
        <f>SUM(D1125:D1137)</f>
        <v>3140</v>
      </c>
      <c r="F1139" s="311"/>
      <c r="G1139" s="538" t="s">
        <v>195</v>
      </c>
      <c r="H1139" s="578">
        <f>SUM(H1126:H1138)</f>
        <v>22560.78</v>
      </c>
      <c r="I1139" s="2"/>
      <c r="J1139" s="83"/>
      <c r="K1139" s="83" t="s">
        <v>195</v>
      </c>
      <c r="L1139" s="84">
        <f>SUM(L1126:L1138)</f>
        <v>22561</v>
      </c>
      <c r="M1139" s="48">
        <f>SUM(M1127:M1137)</f>
        <v>0</v>
      </c>
    </row>
    <row r="1140" spans="2:15" s="1" customFormat="1" ht="15" hidden="1" customHeight="1" outlineLevel="1">
      <c r="I1140" s="2"/>
    </row>
    <row r="1141" spans="2:15" s="1" customFormat="1" ht="15.75" hidden="1" customHeight="1" outlineLevel="1" thickBot="1">
      <c r="B1141" s="97" t="s">
        <v>11772</v>
      </c>
      <c r="H1141" s="2"/>
      <c r="L1141" s="2"/>
      <c r="M1141" s="2"/>
      <c r="N1141" s="2"/>
      <c r="O1141" s="86"/>
    </row>
    <row r="1142" spans="2:15" s="1" customFormat="1" ht="30" hidden="1" customHeight="1" outlineLevel="1">
      <c r="B1142" s="120" t="s">
        <v>1039</v>
      </c>
      <c r="C1142" s="121" t="s">
        <v>1040</v>
      </c>
      <c r="D1142" s="121" t="s">
        <v>1041</v>
      </c>
      <c r="E1142" s="122" t="s">
        <v>1042</v>
      </c>
      <c r="G1142" s="1" t="s">
        <v>1023</v>
      </c>
      <c r="H1142" s="13">
        <f>H1139-L1139</f>
        <v>-0.22000000000116415</v>
      </c>
      <c r="I1142" s="13">
        <v>22561</v>
      </c>
      <c r="J1142" s="1340"/>
      <c r="K1142" s="2"/>
      <c r="L1142" s="2"/>
      <c r="M1142" s="2"/>
      <c r="N1142" s="2"/>
    </row>
    <row r="1143" spans="2:15" s="1" customFormat="1" ht="15" hidden="1" customHeight="1" outlineLevel="1">
      <c r="B1143" s="227">
        <v>3523</v>
      </c>
      <c r="C1143" s="227">
        <v>584</v>
      </c>
      <c r="D1143" s="227">
        <f>D1139</f>
        <v>3140</v>
      </c>
      <c r="E1143" s="227">
        <f>B1143+C1143-D1143</f>
        <v>967</v>
      </c>
      <c r="H1143" s="13"/>
      <c r="I1143" s="13"/>
      <c r="L1143" s="13"/>
    </row>
    <row r="1144" spans="2:15" s="1" customFormat="1" ht="15" hidden="1" customHeight="1" outlineLevel="1">
      <c r="G1144" s="630" t="s">
        <v>4080</v>
      </c>
      <c r="H1144" s="631">
        <f>H1126+H1131+H1132</f>
        <v>2002.4599999999998</v>
      </c>
      <c r="L1144" s="2"/>
      <c r="M1144" s="2"/>
    </row>
    <row r="1145" spans="2:15" s="1" customFormat="1" ht="15" hidden="1" outlineLevel="1">
      <c r="B1145" s="1" t="s">
        <v>11858</v>
      </c>
      <c r="G1145" s="300" t="s">
        <v>4081</v>
      </c>
      <c r="H1145" s="632">
        <f>H1133+H1134+H1137</f>
        <v>4570.5</v>
      </c>
    </row>
    <row r="1146" spans="2:15" s="1" customFormat="1" ht="15" hidden="1" outlineLevel="1">
      <c r="G1146" s="696" t="s">
        <v>3905</v>
      </c>
      <c r="H1146" s="701">
        <v>0</v>
      </c>
      <c r="L1146" s="2"/>
    </row>
    <row r="1147" spans="2:15" s="1" customFormat="1" ht="15" hidden="1" outlineLevel="1">
      <c r="B1147" s="2490" t="s">
        <v>12095</v>
      </c>
      <c r="C1147" s="2490"/>
      <c r="D1147" s="1">
        <v>0</v>
      </c>
      <c r="G1147" s="1634" t="s">
        <v>2625</v>
      </c>
      <c r="H1147" s="1635">
        <v>0</v>
      </c>
      <c r="L1147" s="2"/>
    </row>
    <row r="1148" spans="2:15" s="1" customFormat="1" ht="15" hidden="1" outlineLevel="1">
      <c r="B1148" s="2490" t="s">
        <v>12096</v>
      </c>
      <c r="C1148" s="2490"/>
      <c r="D1148" s="1">
        <v>0</v>
      </c>
      <c r="G1148" s="1205" t="s">
        <v>18</v>
      </c>
      <c r="H1148" s="983">
        <v>0</v>
      </c>
      <c r="L1148" s="2"/>
    </row>
    <row r="1149" spans="2:15" s="1" customFormat="1" ht="15" hidden="1" customHeight="1" outlineLevel="1">
      <c r="B1149" s="200"/>
      <c r="C1149" s="583"/>
      <c r="G1149" s="978" t="s">
        <v>5497</v>
      </c>
      <c r="H1149" s="979">
        <v>0</v>
      </c>
    </row>
    <row r="1150" spans="2:15" s="1" customFormat="1" ht="15" hidden="1" customHeight="1" outlineLevel="1">
      <c r="G1150" s="640" t="s">
        <v>132</v>
      </c>
      <c r="H1150" s="641">
        <v>0</v>
      </c>
    </row>
    <row r="1151" spans="2:15" s="1" customFormat="1" ht="15" hidden="1" customHeight="1" outlineLevel="1">
      <c r="G1151" s="204" t="s">
        <v>4287</v>
      </c>
      <c r="H1151" s="225">
        <v>0</v>
      </c>
    </row>
    <row r="1152" spans="2:15" s="1" customFormat="1" ht="15" hidden="1" customHeight="1" outlineLevel="1">
      <c r="G1152" s="659" t="s">
        <v>48</v>
      </c>
      <c r="H1152" s="660">
        <v>0</v>
      </c>
      <c r="I1152" s="2"/>
    </row>
    <row r="1153" spans="2:16" s="1" customFormat="1" ht="15" hidden="1" customHeight="1" outlineLevel="1">
      <c r="C1153" s="583"/>
      <c r="G1153" s="182" t="s">
        <v>4424</v>
      </c>
      <c r="H1153" s="210">
        <f>H1135+H1136</f>
        <v>540</v>
      </c>
      <c r="I1153" s="2"/>
    </row>
    <row r="1154" spans="2:16" s="1" customFormat="1" ht="15" hidden="1" customHeight="1" outlineLevel="1">
      <c r="G1154" s="1068" t="s">
        <v>5935</v>
      </c>
      <c r="H1154" s="210">
        <f>H1127+H1128+H1129</f>
        <v>116.82</v>
      </c>
      <c r="I1154" s="2"/>
    </row>
    <row r="1155" spans="2:16" s="1" customFormat="1" ht="15" hidden="1" customHeight="1" outlineLevel="1">
      <c r="G1155" s="654" t="s">
        <v>5126</v>
      </c>
      <c r="H1155" s="655">
        <f>H1130</f>
        <v>15331</v>
      </c>
    </row>
    <row r="1156" spans="2:16" s="1" customFormat="1" ht="30" hidden="1" customHeight="1" outlineLevel="1">
      <c r="H1156" s="2">
        <f>SUM(H1144:H1155)</f>
        <v>22560.78</v>
      </c>
      <c r="I1156" s="2"/>
      <c r="J1156" s="13"/>
    </row>
    <row r="1157" spans="2:16" collapsed="1"/>
    <row r="1158" spans="2:16" s="1" customFormat="1" ht="15">
      <c r="B1158" s="2475" t="s">
        <v>11968</v>
      </c>
      <c r="C1158" s="2475"/>
      <c r="D1158" s="2475"/>
      <c r="E1158" s="2475"/>
      <c r="F1158" s="2475"/>
      <c r="G1158" s="2475"/>
      <c r="H1158" s="2475"/>
      <c r="I1158" s="2475"/>
      <c r="J1158" s="2475"/>
      <c r="K1158" s="2475"/>
      <c r="L1158" s="2475"/>
      <c r="M1158" s="2475"/>
    </row>
    <row r="1159" spans="2:16" s="1" customFormat="1" ht="15" hidden="1" customHeight="1" outlineLevel="1">
      <c r="B1159" s="268" t="s">
        <v>115</v>
      </c>
      <c r="C1159" s="997" t="s">
        <v>2650</v>
      </c>
      <c r="D1159" s="268" t="s">
        <v>2651</v>
      </c>
      <c r="F1159" s="2474" t="s">
        <v>1007</v>
      </c>
      <c r="G1159" s="2476"/>
      <c r="H1159" s="2474"/>
      <c r="J1159" s="2474" t="s">
        <v>1026</v>
      </c>
      <c r="K1159" s="2474"/>
      <c r="L1159" s="2474"/>
      <c r="M1159" s="105"/>
    </row>
    <row r="1160" spans="2:16" s="1" customFormat="1" ht="15" hidden="1" outlineLevel="1">
      <c r="B1160" s="705"/>
      <c r="C1160" s="682"/>
      <c r="D1160" s="1071"/>
      <c r="F1160" s="735" t="s">
        <v>115</v>
      </c>
      <c r="G1160" s="955" t="s">
        <v>116</v>
      </c>
      <c r="H1160" s="739" t="s">
        <v>4</v>
      </c>
      <c r="J1160" s="627" t="s">
        <v>115</v>
      </c>
      <c r="K1160" s="1017" t="s">
        <v>116</v>
      </c>
      <c r="L1160" s="899" t="s">
        <v>4</v>
      </c>
      <c r="M1160" s="899"/>
      <c r="N1160" s="842"/>
      <c r="O1160" s="2213"/>
      <c r="P1160" s="2213"/>
    </row>
    <row r="1161" spans="2:16" s="1" customFormat="1" ht="15" hidden="1" outlineLevel="1">
      <c r="B1161" s="705"/>
      <c r="C1161" s="682"/>
      <c r="D1161" s="1071"/>
      <c r="F1161" s="685">
        <v>43848</v>
      </c>
      <c r="G1161" s="686" t="s">
        <v>11998</v>
      </c>
      <c r="H1161" s="541">
        <v>1296.82</v>
      </c>
      <c r="J1161" s="1093">
        <v>43889</v>
      </c>
      <c r="K1161" s="794" t="s">
        <v>8603</v>
      </c>
      <c r="L1161" s="810">
        <v>16487</v>
      </c>
      <c r="M1161" s="316"/>
      <c r="N1161" s="842"/>
      <c r="O1161" s="2213"/>
      <c r="P1161" s="2213"/>
    </row>
    <row r="1162" spans="2:16" s="1" customFormat="1" ht="30" hidden="1" outlineLevel="1">
      <c r="B1162" s="681"/>
      <c r="C1162" s="682"/>
      <c r="D1162" s="645"/>
      <c r="E1162" s="2209" t="s">
        <v>12082</v>
      </c>
      <c r="F1162" s="689">
        <v>43853</v>
      </c>
      <c r="G1162" s="764" t="s">
        <v>1193</v>
      </c>
      <c r="H1162" s="540">
        <v>820.83</v>
      </c>
      <c r="I1162" s="1" t="s">
        <v>6467</v>
      </c>
      <c r="J1162" s="681"/>
      <c r="K1162" s="682"/>
      <c r="L1162" s="645"/>
      <c r="M1162" s="365"/>
      <c r="N1162" s="86"/>
    </row>
    <row r="1163" spans="2:16" s="1" customFormat="1" ht="15" hidden="1" customHeight="1" outlineLevel="1">
      <c r="B1163" s="50"/>
      <c r="C1163" s="50"/>
      <c r="D1163" s="50"/>
      <c r="F1163" s="897">
        <v>43853</v>
      </c>
      <c r="G1163" s="782" t="s">
        <v>12016</v>
      </c>
      <c r="H1163" s="690">
        <v>306</v>
      </c>
      <c r="J1163" s="681"/>
      <c r="K1163" s="682"/>
      <c r="L1163" s="645"/>
      <c r="M1163" s="365"/>
      <c r="N1163" s="86"/>
    </row>
    <row r="1164" spans="2:16" s="1" customFormat="1" ht="15" hidden="1" customHeight="1" outlineLevel="1">
      <c r="B1164" s="50"/>
      <c r="C1164" s="50"/>
      <c r="D1164" s="50"/>
      <c r="F1164" s="685">
        <v>43854</v>
      </c>
      <c r="G1164" s="686" t="s">
        <v>3304</v>
      </c>
      <c r="H1164" s="2058">
        <v>368.16</v>
      </c>
      <c r="I1164" s="215"/>
      <c r="J1164" s="681"/>
      <c r="K1164" s="682"/>
      <c r="L1164" s="645"/>
      <c r="M1164" s="365"/>
      <c r="N1164" s="86"/>
    </row>
    <row r="1165" spans="2:16" s="1" customFormat="1" ht="15" hidden="1" customHeight="1" outlineLevel="1">
      <c r="B1165" s="50"/>
      <c r="C1165" s="50"/>
      <c r="D1165" s="50"/>
      <c r="F1165" s="685">
        <v>43854</v>
      </c>
      <c r="G1165" s="686" t="s">
        <v>614</v>
      </c>
      <c r="H1165" s="2058">
        <v>352.82</v>
      </c>
      <c r="I1165" s="2"/>
      <c r="J1165" s="681"/>
      <c r="K1165" s="682"/>
      <c r="L1165" s="645"/>
      <c r="M1165" s="365"/>
      <c r="N1165" s="86"/>
    </row>
    <row r="1166" spans="2:16" s="1" customFormat="1" ht="15" hidden="1" outlineLevel="1">
      <c r="B1166" s="50"/>
      <c r="C1166" s="50"/>
      <c r="D1166" s="50"/>
      <c r="F1166" s="757">
        <v>43855</v>
      </c>
      <c r="G1166" s="698" t="s">
        <v>12017</v>
      </c>
      <c r="H1166" s="699">
        <v>1760</v>
      </c>
      <c r="I1166" s="2"/>
      <c r="J1166" s="681"/>
      <c r="K1166" s="682"/>
      <c r="L1166" s="645"/>
      <c r="M1166" s="365"/>
      <c r="N1166" s="86"/>
    </row>
    <row r="1167" spans="2:16" s="1" customFormat="1" ht="15" hidden="1" outlineLevel="1">
      <c r="B1167" s="50"/>
      <c r="C1167" s="50"/>
      <c r="D1167" s="50"/>
      <c r="F1167" s="894">
        <v>43855</v>
      </c>
      <c r="G1167" s="760" t="s">
        <v>12018</v>
      </c>
      <c r="H1167" s="2034">
        <v>813.86</v>
      </c>
      <c r="I1167" s="2"/>
      <c r="J1167" s="681"/>
      <c r="K1167" s="675"/>
      <c r="L1167" s="645"/>
      <c r="M1167" s="365"/>
      <c r="N1167" s="86"/>
    </row>
    <row r="1168" spans="2:16" s="1" customFormat="1" ht="15" hidden="1" outlineLevel="1">
      <c r="B1168" s="50"/>
      <c r="C1168" s="50"/>
      <c r="D1168" s="50"/>
      <c r="F1168" s="894">
        <v>43855</v>
      </c>
      <c r="G1168" s="760" t="s">
        <v>12019</v>
      </c>
      <c r="H1168" s="2034">
        <v>2886</v>
      </c>
      <c r="I1168" s="2"/>
      <c r="J1168" s="681"/>
      <c r="K1168" s="682"/>
      <c r="L1168" s="645"/>
      <c r="M1168" s="316"/>
    </row>
    <row r="1169" spans="2:13" s="1" customFormat="1" ht="15" hidden="1" outlineLevel="1">
      <c r="B1169" s="50"/>
      <c r="C1169" s="50"/>
      <c r="D1169" s="50"/>
      <c r="E1169" s="2209"/>
      <c r="F1169" s="894">
        <v>43855</v>
      </c>
      <c r="G1169" s="760" t="s">
        <v>12029</v>
      </c>
      <c r="H1169" s="2034">
        <v>257</v>
      </c>
      <c r="J1169" s="681"/>
      <c r="K1169" s="682"/>
      <c r="L1169" s="645"/>
      <c r="M1169" s="316"/>
    </row>
    <row r="1170" spans="2:13" s="1" customFormat="1" ht="30" hidden="1" outlineLevel="1">
      <c r="B1170" s="50"/>
      <c r="C1170" s="50"/>
      <c r="D1170" s="50"/>
      <c r="E1170" s="2209" t="s">
        <v>12081</v>
      </c>
      <c r="F1170" s="689">
        <v>43856</v>
      </c>
      <c r="G1170" s="764" t="s">
        <v>1193</v>
      </c>
      <c r="H1170" s="540">
        <v>820.83</v>
      </c>
      <c r="I1170" s="1" t="s">
        <v>6462</v>
      </c>
      <c r="J1170" s="681"/>
      <c r="K1170" s="682"/>
      <c r="L1170" s="645"/>
      <c r="M1170" s="316"/>
    </row>
    <row r="1171" spans="2:13" s="1" customFormat="1" ht="15" hidden="1" outlineLevel="1">
      <c r="B1171" s="50"/>
      <c r="C1171" s="50"/>
      <c r="D1171" s="50"/>
      <c r="F1171" s="369">
        <v>43857</v>
      </c>
      <c r="G1171" s="782" t="s">
        <v>2796</v>
      </c>
      <c r="H1171" s="882">
        <v>140</v>
      </c>
      <c r="J1171" s="681"/>
      <c r="K1171" s="682"/>
      <c r="L1171" s="645"/>
      <c r="M1171" s="316"/>
    </row>
    <row r="1172" spans="2:13" s="1" customFormat="1" ht="15" hidden="1" outlineLevel="1">
      <c r="B1172" s="50"/>
      <c r="C1172" s="50"/>
      <c r="D1172" s="50"/>
      <c r="F1172" s="757">
        <v>43858</v>
      </c>
      <c r="G1172" s="698" t="s">
        <v>12039</v>
      </c>
      <c r="H1172" s="699">
        <v>2600</v>
      </c>
      <c r="J1172" s="681"/>
      <c r="K1172" s="675"/>
      <c r="L1172" s="645"/>
      <c r="M1172" s="365"/>
    </row>
    <row r="1173" spans="2:13" s="1" customFormat="1" ht="15" hidden="1" outlineLevel="1">
      <c r="B1173" s="50"/>
      <c r="C1173" s="50"/>
      <c r="D1173" s="50"/>
      <c r="E1173" s="205"/>
      <c r="F1173" s="369">
        <v>43859</v>
      </c>
      <c r="G1173" s="782" t="s">
        <v>12016</v>
      </c>
      <c r="H1173" s="690">
        <v>199</v>
      </c>
      <c r="J1173" s="681"/>
      <c r="K1173" s="682"/>
      <c r="L1173" s="645"/>
      <c r="M1173" s="365"/>
    </row>
    <row r="1174" spans="2:13" s="1" customFormat="1" ht="15" hidden="1" outlineLevel="1">
      <c r="B1174" s="50"/>
      <c r="C1174" s="50"/>
      <c r="D1174" s="50"/>
      <c r="F1174" s="894">
        <v>43859</v>
      </c>
      <c r="G1174" s="760" t="s">
        <v>12040</v>
      </c>
      <c r="H1174" s="2034">
        <v>774</v>
      </c>
      <c r="I1174" s="2"/>
      <c r="J1174" s="689"/>
      <c r="K1174" s="785"/>
      <c r="L1174" s="540"/>
      <c r="M1174" s="365"/>
    </row>
    <row r="1175" spans="2:13" s="1" customFormat="1" ht="45" hidden="1" outlineLevel="1">
      <c r="B1175" s="50"/>
      <c r="C1175" s="50"/>
      <c r="D1175" s="50"/>
      <c r="E1175" s="247" t="s">
        <v>12080</v>
      </c>
      <c r="F1175" s="894">
        <v>43860</v>
      </c>
      <c r="G1175" s="764" t="s">
        <v>1193</v>
      </c>
      <c r="H1175" s="540">
        <v>729.93</v>
      </c>
      <c r="I1175" s="308" t="s">
        <v>12094</v>
      </c>
      <c r="J1175" s="285"/>
      <c r="K1175" s="378"/>
      <c r="L1175" s="378"/>
      <c r="M1175" s="365"/>
    </row>
    <row r="1176" spans="2:13" s="1" customFormat="1" ht="15" hidden="1" outlineLevel="1">
      <c r="B1176" s="50"/>
      <c r="C1176" s="50"/>
      <c r="D1176" s="50"/>
      <c r="E1176" s="1166"/>
      <c r="F1176" s="894">
        <v>43860</v>
      </c>
      <c r="G1176" s="760" t="s">
        <v>122</v>
      </c>
      <c r="H1176" s="2034">
        <v>199</v>
      </c>
      <c r="I1176" s="2"/>
      <c r="J1176" s="285"/>
      <c r="K1176" s="378"/>
      <c r="L1176" s="378"/>
      <c r="M1176" s="365"/>
    </row>
    <row r="1177" spans="2:13" s="1" customFormat="1" ht="15" hidden="1" outlineLevel="1">
      <c r="B1177" s="50"/>
      <c r="C1177" s="50"/>
      <c r="D1177" s="50"/>
      <c r="E1177" s="205"/>
      <c r="F1177" s="705">
        <v>43861</v>
      </c>
      <c r="G1177" s="783" t="s">
        <v>12057</v>
      </c>
      <c r="H1177" s="886">
        <v>150</v>
      </c>
      <c r="I1177" s="2"/>
      <c r="J1177" s="285"/>
      <c r="K1177" s="378"/>
      <c r="L1177" s="378"/>
      <c r="M1177" s="316"/>
    </row>
    <row r="1178" spans="2:13" s="1" customFormat="1" ht="15" hidden="1" outlineLevel="1">
      <c r="B1178" s="50"/>
      <c r="C1178" s="50"/>
      <c r="D1178" s="50"/>
      <c r="E1178" s="1166"/>
      <c r="F1178" s="369">
        <v>43862</v>
      </c>
      <c r="G1178" s="782" t="s">
        <v>12103</v>
      </c>
      <c r="H1178" s="690">
        <v>185</v>
      </c>
      <c r="I1178" s="2"/>
      <c r="J1178" s="285"/>
      <c r="K1178" s="675"/>
      <c r="L1178" s="645"/>
      <c r="M1178" s="316"/>
    </row>
    <row r="1179" spans="2:13" s="1" customFormat="1" ht="15" hidden="1" outlineLevel="1">
      <c r="B1179" s="50"/>
      <c r="C1179" s="50"/>
      <c r="D1179" s="50"/>
      <c r="E1179" s="205"/>
      <c r="F1179" s="705">
        <v>43866</v>
      </c>
      <c r="G1179" s="783" t="s">
        <v>12182</v>
      </c>
      <c r="H1179" s="886">
        <v>220</v>
      </c>
      <c r="I1179" s="2"/>
      <c r="J1179" s="285"/>
      <c r="K1179" s="675"/>
      <c r="L1179" s="645"/>
      <c r="M1179" s="316"/>
    </row>
    <row r="1180" spans="2:13" s="1" customFormat="1" ht="15.75" hidden="1" customHeight="1" outlineLevel="1">
      <c r="B1180" s="50"/>
      <c r="C1180" s="50"/>
      <c r="D1180" s="50"/>
      <c r="E1180" s="225"/>
      <c r="F1180" s="2328">
        <v>43868</v>
      </c>
      <c r="G1180" s="2329" t="s">
        <v>12183</v>
      </c>
      <c r="H1180" s="2330">
        <v>1005</v>
      </c>
      <c r="I1180" s="2"/>
      <c r="J1180" s="642"/>
      <c r="K1180" s="675"/>
      <c r="L1180" s="645"/>
      <c r="M1180" s="316"/>
    </row>
    <row r="1181" spans="2:13" s="1" customFormat="1" ht="15.75" hidden="1" customHeight="1" outlineLevel="1">
      <c r="B1181" s="50"/>
      <c r="C1181" s="50"/>
      <c r="D1181" s="50"/>
      <c r="E1181" s="225"/>
      <c r="F1181" s="2328">
        <v>43874</v>
      </c>
      <c r="G1181" s="2329" t="s">
        <v>12184</v>
      </c>
      <c r="H1181" s="2330">
        <v>603</v>
      </c>
      <c r="I1181" s="2" t="s">
        <v>12190</v>
      </c>
      <c r="J1181" s="642"/>
      <c r="K1181" s="675"/>
      <c r="L1181" s="645"/>
      <c r="M1181" s="316"/>
    </row>
    <row r="1182" spans="2:13" s="1" customFormat="1" ht="15" hidden="1" customHeight="1" outlineLevel="1">
      <c r="B1182" s="50"/>
      <c r="C1182" s="50"/>
      <c r="D1182" s="50"/>
      <c r="F1182" s="646"/>
      <c r="G1182" s="684"/>
      <c r="H1182" s="657"/>
      <c r="I1182" s="2"/>
      <c r="J1182" s="319"/>
      <c r="K1182" s="319"/>
      <c r="L1182" s="319"/>
      <c r="M1182" s="50"/>
    </row>
    <row r="1183" spans="2:13" s="1" customFormat="1" ht="15" hidden="1" customHeight="1" outlineLevel="1">
      <c r="B1183" s="83"/>
      <c r="C1183" s="83" t="s">
        <v>195</v>
      </c>
      <c r="D1183" s="84">
        <f>SUM(D1160:D1181)</f>
        <v>0</v>
      </c>
      <c r="F1183" s="311"/>
      <c r="G1183" s="538" t="s">
        <v>195</v>
      </c>
      <c r="H1183" s="578">
        <f>SUM(H1161:H1182)</f>
        <v>16487.25</v>
      </c>
      <c r="I1183" s="2"/>
      <c r="J1183" s="83"/>
      <c r="K1183" s="83" t="s">
        <v>195</v>
      </c>
      <c r="L1183" s="84">
        <f>SUM(L1161:L1182)</f>
        <v>16487</v>
      </c>
      <c r="M1183" s="48">
        <f>SUM(M1162:M1181)</f>
        <v>0</v>
      </c>
    </row>
    <row r="1184" spans="2:13" s="1" customFormat="1" ht="15" hidden="1" customHeight="1" outlineLevel="1">
      <c r="I1184" s="2"/>
    </row>
    <row r="1185" spans="2:15" s="1" customFormat="1" ht="15.75" hidden="1" customHeight="1" outlineLevel="1" thickBot="1">
      <c r="B1185" s="97" t="s">
        <v>11969</v>
      </c>
      <c r="H1185" s="2"/>
      <c r="L1185" s="2"/>
      <c r="M1185" s="2"/>
      <c r="N1185" s="2"/>
      <c r="O1185" s="86"/>
    </row>
    <row r="1186" spans="2:15" s="1" customFormat="1" ht="30" hidden="1" customHeight="1" outlineLevel="1">
      <c r="B1186" s="120" t="s">
        <v>1039</v>
      </c>
      <c r="C1186" s="121" t="s">
        <v>1040</v>
      </c>
      <c r="D1186" s="121" t="s">
        <v>1041</v>
      </c>
      <c r="E1186" s="122" t="s">
        <v>1042</v>
      </c>
      <c r="G1186" s="1" t="s">
        <v>1023</v>
      </c>
      <c r="H1186" s="13">
        <f>H1183-L1183</f>
        <v>0.25</v>
      </c>
      <c r="I1186" s="13">
        <v>16487.25</v>
      </c>
      <c r="J1186" s="1340"/>
      <c r="K1186" s="2"/>
      <c r="L1186" s="2"/>
      <c r="M1186" s="2"/>
      <c r="N1186" s="2"/>
    </row>
    <row r="1187" spans="2:15" s="1" customFormat="1" ht="15" hidden="1" customHeight="1" outlineLevel="1">
      <c r="B1187" s="227">
        <v>967</v>
      </c>
      <c r="C1187" s="227">
        <v>2036</v>
      </c>
      <c r="D1187" s="227"/>
      <c r="E1187" s="227">
        <f>B1187+C1187-D1187</f>
        <v>3003</v>
      </c>
      <c r="H1187" s="13"/>
      <c r="I1187" s="13"/>
      <c r="L1187" s="13"/>
    </row>
    <row r="1188" spans="2:15" s="1" customFormat="1" ht="15" hidden="1" customHeight="1" outlineLevel="1">
      <c r="G1188" s="630" t="s">
        <v>4080</v>
      </c>
      <c r="H1188" s="631">
        <f>H1161+H1164+H1165</f>
        <v>2017.8</v>
      </c>
      <c r="L1188" s="2"/>
      <c r="M1188" s="2"/>
    </row>
    <row r="1189" spans="2:15" s="1" customFormat="1" ht="15" hidden="1" outlineLevel="1">
      <c r="B1189" s="1" t="s">
        <v>11858</v>
      </c>
      <c r="G1189" s="300" t="s">
        <v>4081</v>
      </c>
      <c r="H1189" s="632">
        <f>H1167+H1168+H1174+H1176</f>
        <v>4672.8600000000006</v>
      </c>
    </row>
    <row r="1190" spans="2:15" s="1" customFormat="1" ht="15" hidden="1" outlineLevel="1">
      <c r="G1190" s="696" t="s">
        <v>3905</v>
      </c>
      <c r="H1190" s="701">
        <v>0</v>
      </c>
      <c r="L1190" s="2"/>
    </row>
    <row r="1191" spans="2:15" s="1" customFormat="1" ht="15" hidden="1" outlineLevel="1">
      <c r="G1191" s="1634" t="s">
        <v>2625</v>
      </c>
      <c r="H1191" s="1635">
        <v>0</v>
      </c>
      <c r="L1191" s="2"/>
    </row>
    <row r="1192" spans="2:15" s="1" customFormat="1" ht="15" hidden="1" outlineLevel="1">
      <c r="G1192" s="1205" t="s">
        <v>18</v>
      </c>
      <c r="H1192" s="983">
        <v>0</v>
      </c>
      <c r="L1192" s="2"/>
    </row>
    <row r="1193" spans="2:15" s="1" customFormat="1" ht="15" hidden="1" customHeight="1" outlineLevel="1">
      <c r="B1193" s="200"/>
      <c r="C1193" s="583"/>
      <c r="G1193" s="978" t="s">
        <v>5497</v>
      </c>
      <c r="H1193" s="979">
        <v>0</v>
      </c>
    </row>
    <row r="1194" spans="2:15" s="1" customFormat="1" ht="15" hidden="1" customHeight="1" outlineLevel="1">
      <c r="G1194" s="640" t="s">
        <v>132</v>
      </c>
      <c r="H1194" s="641">
        <v>0</v>
      </c>
    </row>
    <row r="1195" spans="2:15" s="1" customFormat="1" ht="15" hidden="1" customHeight="1" outlineLevel="1">
      <c r="G1195" s="204" t="s">
        <v>4287</v>
      </c>
      <c r="H1195" s="225">
        <f>H1162+H1170+H1175</f>
        <v>2371.59</v>
      </c>
    </row>
    <row r="1196" spans="2:15" s="1" customFormat="1" ht="15" hidden="1" customHeight="1" outlineLevel="1">
      <c r="G1196" s="659" t="s">
        <v>48</v>
      </c>
      <c r="H1196" s="660">
        <f>H1177+H1179</f>
        <v>370</v>
      </c>
      <c r="I1196" s="2"/>
    </row>
    <row r="1197" spans="2:15" s="1" customFormat="1" ht="15" hidden="1" customHeight="1" outlineLevel="1">
      <c r="C1197" s="583"/>
      <c r="G1197" s="182" t="s">
        <v>4424</v>
      </c>
      <c r="H1197" s="210">
        <f>H1163+H1169+H1171+H1173+H1178</f>
        <v>1087</v>
      </c>
      <c r="I1197" s="2"/>
    </row>
    <row r="1198" spans="2:15" s="1" customFormat="1" ht="15" hidden="1" customHeight="1" outlineLevel="1">
      <c r="G1198" s="1068" t="s">
        <v>5935</v>
      </c>
      <c r="H1198" s="210">
        <v>0</v>
      </c>
      <c r="I1198" s="2"/>
    </row>
    <row r="1199" spans="2:15" s="1" customFormat="1" ht="15" hidden="1" customHeight="1" outlineLevel="1">
      <c r="G1199" s="654" t="s">
        <v>5126</v>
      </c>
      <c r="H1199" s="655">
        <f>H1166+H1172</f>
        <v>4360</v>
      </c>
    </row>
    <row r="1200" spans="2:15" s="1" customFormat="1" ht="15" hidden="1" customHeight="1" outlineLevel="1">
      <c r="G1200" s="1674" t="s">
        <v>1211</v>
      </c>
      <c r="H1200" s="1675">
        <f>H1180+H1181</f>
        <v>1608</v>
      </c>
    </row>
    <row r="1201" spans="2:16" s="1" customFormat="1" ht="30" hidden="1" customHeight="1" outlineLevel="1">
      <c r="H1201" s="2">
        <f>SUM(H1188:H1200)</f>
        <v>16487.25</v>
      </c>
      <c r="I1201" s="2"/>
      <c r="J1201" s="13"/>
    </row>
    <row r="1202" spans="2:16" collapsed="1"/>
    <row r="1203" spans="2:16" s="1" customFormat="1" ht="15">
      <c r="B1203" s="2475" t="s">
        <v>12179</v>
      </c>
      <c r="C1203" s="2475"/>
      <c r="D1203" s="2475"/>
      <c r="E1203" s="2475"/>
      <c r="F1203" s="2475"/>
      <c r="G1203" s="2475"/>
      <c r="H1203" s="2475"/>
      <c r="I1203" s="2475"/>
      <c r="J1203" s="2475"/>
      <c r="K1203" s="2475"/>
      <c r="L1203" s="2475"/>
      <c r="M1203" s="2475"/>
    </row>
    <row r="1204" spans="2:16" s="1" customFormat="1" ht="15" customHeight="1" outlineLevel="1">
      <c r="B1204" s="268" t="s">
        <v>115</v>
      </c>
      <c r="C1204" s="997" t="s">
        <v>2650</v>
      </c>
      <c r="D1204" s="268" t="s">
        <v>2651</v>
      </c>
      <c r="F1204" s="2474" t="s">
        <v>1007</v>
      </c>
      <c r="G1204" s="2476"/>
      <c r="H1204" s="2474"/>
      <c r="J1204" s="2474" t="s">
        <v>1026</v>
      </c>
      <c r="K1204" s="2474"/>
      <c r="L1204" s="2474"/>
      <c r="M1204" s="105"/>
    </row>
    <row r="1205" spans="2:16" s="1" customFormat="1" ht="15" outlineLevel="1">
      <c r="B1205" s="705"/>
      <c r="C1205" s="682"/>
      <c r="D1205" s="1071"/>
      <c r="F1205" s="735" t="s">
        <v>115</v>
      </c>
      <c r="G1205" s="955" t="s">
        <v>116</v>
      </c>
      <c r="H1205" s="739" t="s">
        <v>4</v>
      </c>
      <c r="J1205" s="627" t="s">
        <v>115</v>
      </c>
      <c r="K1205" s="1017" t="s">
        <v>116</v>
      </c>
      <c r="L1205" s="899" t="s">
        <v>4</v>
      </c>
      <c r="M1205" s="899"/>
      <c r="N1205" s="842"/>
      <c r="O1205" s="2213"/>
      <c r="P1205" s="2213"/>
    </row>
    <row r="1206" spans="2:16" s="1" customFormat="1" ht="15" outlineLevel="1">
      <c r="B1206" s="705"/>
      <c r="C1206" s="682"/>
      <c r="D1206" s="1071"/>
      <c r="F1206" s="897">
        <v>43875</v>
      </c>
      <c r="G1206" s="782" t="s">
        <v>12181</v>
      </c>
      <c r="H1206" s="690">
        <v>324</v>
      </c>
      <c r="J1206" s="846">
        <v>43879</v>
      </c>
      <c r="K1206" s="2341" t="s">
        <v>7331</v>
      </c>
      <c r="L1206" s="2355">
        <v>6</v>
      </c>
      <c r="M1206" s="316"/>
      <c r="N1206" s="842"/>
      <c r="O1206" s="2213"/>
      <c r="P1206" s="2213"/>
    </row>
    <row r="1207" spans="2:16" s="1" customFormat="1" ht="15" outlineLevel="1">
      <c r="B1207" s="681"/>
      <c r="C1207" s="682"/>
      <c r="D1207" s="645"/>
      <c r="E1207" s="2209"/>
      <c r="F1207" s="685">
        <v>43877</v>
      </c>
      <c r="G1207" s="686" t="s">
        <v>12199</v>
      </c>
      <c r="H1207" s="2058">
        <v>1296.82</v>
      </c>
      <c r="J1207" s="846">
        <v>43884</v>
      </c>
      <c r="K1207" s="682" t="s">
        <v>8828</v>
      </c>
      <c r="L1207" s="1151">
        <v>6</v>
      </c>
      <c r="M1207" s="365"/>
      <c r="N1207" s="86"/>
    </row>
    <row r="1208" spans="2:16" s="1" customFormat="1" ht="15" customHeight="1" outlineLevel="1">
      <c r="B1208" s="50"/>
      <c r="C1208" s="50"/>
      <c r="D1208" s="50"/>
      <c r="F1208" s="846">
        <v>43879</v>
      </c>
      <c r="G1208" s="939" t="s">
        <v>7852</v>
      </c>
      <c r="H1208" s="2354">
        <v>606</v>
      </c>
      <c r="J1208" s="846">
        <v>43884</v>
      </c>
      <c r="K1208" s="682" t="s">
        <v>8828</v>
      </c>
      <c r="L1208" s="1151">
        <v>5</v>
      </c>
      <c r="M1208" s="365"/>
      <c r="N1208" s="86"/>
    </row>
    <row r="1209" spans="2:16" s="1" customFormat="1" ht="15" customHeight="1" outlineLevel="1">
      <c r="B1209" s="50"/>
      <c r="C1209" s="50"/>
      <c r="D1209" s="50"/>
      <c r="F1209" s="846">
        <v>43884</v>
      </c>
      <c r="G1209" s="939" t="s">
        <v>7852</v>
      </c>
      <c r="H1209" s="2354">
        <v>606</v>
      </c>
      <c r="I1209" s="215"/>
      <c r="J1209" s="681"/>
      <c r="K1209" s="682"/>
      <c r="L1209" s="645"/>
      <c r="M1209" s="365"/>
      <c r="N1209" s="86"/>
    </row>
    <row r="1210" spans="2:16" s="1" customFormat="1" ht="15" customHeight="1" outlineLevel="1">
      <c r="B1210" s="50"/>
      <c r="C1210" s="50"/>
      <c r="D1210" s="50"/>
      <c r="F1210" s="846">
        <v>43884</v>
      </c>
      <c r="G1210" s="939" t="s">
        <v>7852</v>
      </c>
      <c r="H1210" s="2354">
        <v>505</v>
      </c>
      <c r="I1210" s="2"/>
      <c r="J1210" s="681"/>
      <c r="K1210" s="682"/>
      <c r="L1210" s="645"/>
      <c r="M1210" s="365"/>
      <c r="N1210" s="86"/>
    </row>
    <row r="1211" spans="2:16" s="1" customFormat="1" ht="15" outlineLevel="1">
      <c r="B1211" s="50"/>
      <c r="C1211" s="50"/>
      <c r="D1211" s="50"/>
      <c r="F1211" s="846">
        <v>43884</v>
      </c>
      <c r="G1211" s="939" t="s">
        <v>12413</v>
      </c>
      <c r="H1211" s="2340">
        <v>303</v>
      </c>
      <c r="I1211" s="2"/>
      <c r="J1211" s="681"/>
      <c r="K1211" s="682"/>
      <c r="L1211" s="645"/>
      <c r="M1211" s="365"/>
      <c r="N1211" s="86"/>
    </row>
    <row r="1212" spans="2:16" s="1" customFormat="1" ht="15" outlineLevel="1">
      <c r="B1212" s="50"/>
      <c r="C1212" s="50"/>
      <c r="D1212" s="50"/>
      <c r="F1212" s="846">
        <v>43890</v>
      </c>
      <c r="G1212" s="939" t="s">
        <v>7852</v>
      </c>
      <c r="H1212" s="2340">
        <v>303</v>
      </c>
      <c r="I1212" s="2"/>
      <c r="J1212" s="681"/>
      <c r="K1212" s="675"/>
      <c r="L1212" s="645"/>
      <c r="M1212" s="365"/>
      <c r="N1212" s="86"/>
    </row>
    <row r="1213" spans="2:16" s="1" customFormat="1" ht="15" outlineLevel="1">
      <c r="B1213" s="50"/>
      <c r="C1213" s="50"/>
      <c r="D1213" s="50"/>
      <c r="F1213" s="689">
        <v>43891</v>
      </c>
      <c r="G1213" s="785" t="s">
        <v>10243</v>
      </c>
      <c r="H1213" s="2057">
        <v>90</v>
      </c>
      <c r="I1213" s="2"/>
      <c r="J1213" s="681"/>
      <c r="K1213" s="682"/>
      <c r="L1213" s="645"/>
      <c r="M1213" s="316"/>
    </row>
    <row r="1214" spans="2:16" s="1" customFormat="1" ht="15" outlineLevel="1">
      <c r="B1214" s="50"/>
      <c r="C1214" s="50"/>
      <c r="D1214" s="50"/>
      <c r="E1214" s="2209"/>
      <c r="F1214" s="894">
        <v>43891</v>
      </c>
      <c r="G1214" s="2013" t="s">
        <v>12417</v>
      </c>
      <c r="H1214" s="635">
        <v>853</v>
      </c>
      <c r="J1214" s="681"/>
      <c r="K1214" s="682"/>
      <c r="L1214" s="645"/>
      <c r="M1214" s="316"/>
    </row>
    <row r="1215" spans="2:16" s="1" customFormat="1" ht="15" outlineLevel="1">
      <c r="B1215" s="50"/>
      <c r="C1215" s="50"/>
      <c r="D1215" s="50"/>
      <c r="E1215" s="2209"/>
      <c r="F1215" s="897">
        <v>43891</v>
      </c>
      <c r="G1215" s="782" t="s">
        <v>12420</v>
      </c>
      <c r="H1215" s="690">
        <v>133</v>
      </c>
      <c r="J1215" s="681"/>
      <c r="K1215" s="682"/>
      <c r="L1215" s="645"/>
      <c r="M1215" s="316"/>
    </row>
    <row r="1216" spans="2:16" s="1" customFormat="1" ht="15" outlineLevel="1">
      <c r="B1216" s="50"/>
      <c r="C1216" s="50"/>
      <c r="D1216" s="50"/>
      <c r="E1216" s="1" t="s">
        <v>12497</v>
      </c>
      <c r="F1216" s="689">
        <v>43892</v>
      </c>
      <c r="G1216" s="785" t="s">
        <v>12496</v>
      </c>
      <c r="H1216" s="2057">
        <v>1613.68</v>
      </c>
      <c r="J1216" s="681"/>
      <c r="K1216" s="682"/>
      <c r="L1216" s="645"/>
      <c r="M1216" s="316"/>
    </row>
    <row r="1217" spans="2:13" s="1" customFormat="1" ht="15" outlineLevel="1">
      <c r="B1217" s="50"/>
      <c r="C1217" s="50"/>
      <c r="D1217" s="50"/>
      <c r="F1217" s="897">
        <v>43897</v>
      </c>
      <c r="G1217" s="782" t="s">
        <v>11428</v>
      </c>
      <c r="H1217" s="2032">
        <v>600</v>
      </c>
      <c r="J1217" s="681"/>
      <c r="K1217" s="675"/>
      <c r="L1217" s="645"/>
      <c r="M1217" s="365"/>
    </row>
    <row r="1218" spans="2:13" s="1" customFormat="1" ht="15" outlineLevel="1">
      <c r="B1218" s="50"/>
      <c r="C1218" s="50"/>
      <c r="D1218" s="50"/>
      <c r="E1218" s="2469" t="s">
        <v>12525</v>
      </c>
      <c r="F1218" s="897">
        <v>43900</v>
      </c>
      <c r="G1218" s="782" t="s">
        <v>12524</v>
      </c>
      <c r="H1218" s="2032">
        <v>2000</v>
      </c>
      <c r="J1218" s="681"/>
      <c r="K1218" s="682"/>
      <c r="L1218" s="645"/>
      <c r="M1218" s="365"/>
    </row>
    <row r="1219" spans="2:13" s="1" customFormat="1" ht="15" outlineLevel="1">
      <c r="B1219" s="50"/>
      <c r="C1219" s="50"/>
      <c r="D1219" s="50"/>
      <c r="F1219" s="685"/>
      <c r="G1219" s="686"/>
      <c r="H1219" s="2058"/>
      <c r="I1219" s="2"/>
      <c r="J1219" s="689"/>
      <c r="K1219" s="785"/>
      <c r="L1219" s="540"/>
      <c r="M1219" s="365"/>
    </row>
    <row r="1220" spans="2:13" s="1" customFormat="1" ht="15" outlineLevel="1">
      <c r="B1220" s="50"/>
      <c r="C1220" s="50"/>
      <c r="D1220" s="50"/>
      <c r="E1220" s="247"/>
      <c r="F1220" s="685"/>
      <c r="G1220" s="686"/>
      <c r="H1220" s="2058"/>
      <c r="I1220" s="308"/>
      <c r="J1220" s="285"/>
      <c r="K1220" s="378"/>
      <c r="L1220" s="378"/>
      <c r="M1220" s="365"/>
    </row>
    <row r="1221" spans="2:13" s="1" customFormat="1" ht="15" outlineLevel="1">
      <c r="B1221" s="50"/>
      <c r="C1221" s="50"/>
      <c r="D1221" s="50"/>
      <c r="E1221" s="1166"/>
      <c r="F1221" s="685"/>
      <c r="G1221" s="686"/>
      <c r="H1221" s="2058"/>
      <c r="I1221" s="2"/>
      <c r="J1221" s="285"/>
      <c r="K1221" s="378"/>
      <c r="L1221" s="378"/>
      <c r="M1221" s="365"/>
    </row>
    <row r="1222" spans="2:13" s="1" customFormat="1" ht="15" outlineLevel="1">
      <c r="B1222" s="50"/>
      <c r="C1222" s="50"/>
      <c r="D1222" s="50"/>
      <c r="E1222" s="2320"/>
      <c r="F1222" s="685"/>
      <c r="G1222" s="686"/>
      <c r="H1222" s="2058"/>
      <c r="I1222" s="2"/>
      <c r="J1222" s="285"/>
      <c r="K1222" s="378"/>
      <c r="L1222" s="378"/>
      <c r="M1222" s="316"/>
    </row>
    <row r="1223" spans="2:13" s="1" customFormat="1" ht="15" outlineLevel="1">
      <c r="B1223" s="50"/>
      <c r="C1223" s="50"/>
      <c r="D1223" s="50"/>
      <c r="E1223" s="1166"/>
      <c r="F1223" s="369"/>
      <c r="G1223" s="782"/>
      <c r="H1223" s="690"/>
      <c r="I1223" s="2"/>
      <c r="J1223" s="285"/>
      <c r="K1223" s="675"/>
      <c r="L1223" s="645"/>
      <c r="M1223" s="316"/>
    </row>
    <row r="1224" spans="2:13" s="1" customFormat="1" ht="15" outlineLevel="1">
      <c r="B1224" s="50"/>
      <c r="C1224" s="50"/>
      <c r="D1224" s="50"/>
      <c r="E1224" s="2320"/>
      <c r="F1224" s="897"/>
      <c r="G1224" s="782"/>
      <c r="H1224" s="690"/>
      <c r="I1224" s="2"/>
      <c r="J1224" s="285"/>
      <c r="K1224" s="675"/>
      <c r="L1224" s="645"/>
      <c r="M1224" s="316"/>
    </row>
    <row r="1225" spans="2:13" s="1" customFormat="1" ht="15.75" customHeight="1" outlineLevel="1">
      <c r="B1225" s="50"/>
      <c r="C1225" s="50"/>
      <c r="D1225" s="50"/>
      <c r="E1225" s="225"/>
      <c r="F1225" s="689"/>
      <c r="G1225" s="785"/>
      <c r="H1225" s="540"/>
      <c r="I1225" s="2"/>
      <c r="J1225" s="642"/>
      <c r="K1225" s="675"/>
      <c r="L1225" s="645"/>
      <c r="M1225" s="316"/>
    </row>
    <row r="1226" spans="2:13" s="1" customFormat="1" ht="15.75" customHeight="1" outlineLevel="1">
      <c r="B1226" s="50"/>
      <c r="C1226" s="50"/>
      <c r="D1226" s="50"/>
      <c r="E1226" s="225"/>
      <c r="F1226" s="681"/>
      <c r="G1226" s="675"/>
      <c r="H1226" s="645"/>
      <c r="I1226" s="2"/>
      <c r="J1226" s="642"/>
      <c r="K1226" s="675"/>
      <c r="L1226" s="645"/>
      <c r="M1226" s="316"/>
    </row>
    <row r="1227" spans="2:13" s="1" customFormat="1" ht="15.75" customHeight="1" outlineLevel="1">
      <c r="B1227" s="50"/>
      <c r="C1227" s="50"/>
      <c r="D1227" s="50"/>
      <c r="E1227" s="225"/>
      <c r="F1227" s="894"/>
      <c r="G1227" s="760"/>
      <c r="H1227" s="635"/>
      <c r="I1227" s="2"/>
      <c r="J1227" s="642"/>
      <c r="K1227" s="675"/>
      <c r="L1227" s="645"/>
      <c r="M1227" s="316"/>
    </row>
    <row r="1228" spans="2:13" s="1" customFormat="1" ht="15" outlineLevel="1">
      <c r="B1228" s="50"/>
      <c r="C1228" s="50"/>
      <c r="D1228" s="50"/>
      <c r="E1228" s="225"/>
      <c r="F1228" s="685"/>
      <c r="G1228" s="686"/>
      <c r="H1228" s="742"/>
      <c r="I1228" s="2"/>
      <c r="J1228" s="642"/>
      <c r="K1228" s="675"/>
      <c r="L1228" s="645"/>
      <c r="M1228" s="316"/>
    </row>
    <row r="1229" spans="2:13" s="1" customFormat="1" ht="15" customHeight="1" outlineLevel="1">
      <c r="B1229" s="50"/>
      <c r="C1229" s="50"/>
      <c r="D1229" s="50"/>
      <c r="E1229" s="225"/>
      <c r="F1229" s="685"/>
      <c r="G1229" s="682"/>
      <c r="H1229" s="742"/>
      <c r="I1229" s="2"/>
      <c r="J1229" s="642"/>
      <c r="K1229" s="675"/>
      <c r="L1229" s="645"/>
      <c r="M1229" s="316"/>
    </row>
    <row r="1230" spans="2:13" s="1" customFormat="1" ht="15" outlineLevel="1">
      <c r="B1230" s="50"/>
      <c r="C1230" s="50"/>
      <c r="D1230" s="50"/>
      <c r="E1230" s="225"/>
      <c r="F1230" s="894"/>
      <c r="G1230" s="760"/>
      <c r="H1230" s="635"/>
      <c r="I1230" s="2"/>
      <c r="J1230" s="642"/>
      <c r="K1230" s="675"/>
      <c r="L1230" s="645"/>
      <c r="M1230" s="316"/>
    </row>
    <row r="1231" spans="2:13" s="1" customFormat="1" ht="15" customHeight="1" outlineLevel="1">
      <c r="B1231" s="50"/>
      <c r="C1231" s="50"/>
      <c r="D1231" s="50"/>
      <c r="F1231" s="685"/>
      <c r="G1231" s="686"/>
      <c r="H1231" s="742"/>
      <c r="I1231" s="2"/>
      <c r="J1231" s="319"/>
      <c r="K1231" s="319"/>
      <c r="L1231" s="319"/>
      <c r="M1231" s="50"/>
    </row>
    <row r="1232" spans="2:13" s="1" customFormat="1" ht="15" customHeight="1" outlineLevel="1">
      <c r="B1232" s="50"/>
      <c r="C1232" s="50"/>
      <c r="D1232" s="50"/>
      <c r="F1232" s="646"/>
      <c r="G1232" s="684"/>
      <c r="H1232" s="657"/>
      <c r="I1232" s="2"/>
      <c r="J1232" s="319"/>
      <c r="K1232" s="319"/>
      <c r="L1232" s="319"/>
      <c r="M1232" s="50"/>
    </row>
    <row r="1233" spans="2:15" s="1" customFormat="1" ht="15" customHeight="1" outlineLevel="1">
      <c r="B1233" s="83"/>
      <c r="C1233" s="83" t="s">
        <v>195</v>
      </c>
      <c r="D1233" s="84">
        <f>SUM(D1205:D1230)</f>
        <v>0</v>
      </c>
      <c r="F1233" s="311"/>
      <c r="G1233" s="538" t="s">
        <v>195</v>
      </c>
      <c r="H1233" s="578">
        <f>SUM(H1206:H1232)</f>
        <v>9233.5</v>
      </c>
      <c r="I1233" s="2"/>
      <c r="J1233" s="83"/>
      <c r="K1233" s="83" t="s">
        <v>195</v>
      </c>
      <c r="L1233" s="84">
        <f>SUM(L1206:L1232)</f>
        <v>17</v>
      </c>
      <c r="M1233" s="48">
        <f>SUM(M1207:M1230)</f>
        <v>0</v>
      </c>
    </row>
    <row r="1234" spans="2:15" s="1" customFormat="1" ht="15" customHeight="1" outlineLevel="1">
      <c r="I1234" s="2"/>
    </row>
    <row r="1235" spans="2:15" s="1" customFormat="1" ht="15.75" customHeight="1" outlineLevel="1" thickBot="1">
      <c r="B1235" s="97" t="s">
        <v>12180</v>
      </c>
      <c r="H1235" s="2"/>
      <c r="L1235" s="2"/>
      <c r="M1235" s="2"/>
      <c r="N1235" s="2"/>
      <c r="O1235" s="86"/>
    </row>
    <row r="1236" spans="2:15" s="1" customFormat="1" ht="30" customHeight="1" outlineLevel="1">
      <c r="B1236" s="120" t="s">
        <v>1039</v>
      </c>
      <c r="C1236" s="121" t="s">
        <v>1040</v>
      </c>
      <c r="D1236" s="121" t="s">
        <v>1041</v>
      </c>
      <c r="E1236" s="122" t="s">
        <v>1042</v>
      </c>
      <c r="G1236" s="1" t="s">
        <v>1023</v>
      </c>
      <c r="H1236" s="13">
        <f>H1233-L1233</f>
        <v>9216.5</v>
      </c>
      <c r="I1236" s="13"/>
      <c r="J1236" s="1340"/>
      <c r="K1236" s="2"/>
      <c r="L1236" s="2"/>
      <c r="M1236" s="2"/>
      <c r="N1236" s="2"/>
    </row>
    <row r="1237" spans="2:15" s="1" customFormat="1" ht="15" customHeight="1" outlineLevel="1">
      <c r="B1237" s="227">
        <f>E1187</f>
        <v>3003</v>
      </c>
      <c r="C1237" s="227"/>
      <c r="D1237" s="227"/>
      <c r="E1237" s="227">
        <f>B1237+C1237-D1237</f>
        <v>3003</v>
      </c>
      <c r="H1237" s="13"/>
      <c r="I1237" s="13"/>
      <c r="L1237" s="13"/>
    </row>
    <row r="1238" spans="2:15" s="1" customFormat="1" ht="15" customHeight="1" outlineLevel="1">
      <c r="G1238" s="630" t="s">
        <v>4080</v>
      </c>
      <c r="H1238" s="631">
        <f>H1207</f>
        <v>1296.82</v>
      </c>
      <c r="L1238" s="2"/>
      <c r="M1238" s="2"/>
    </row>
    <row r="1239" spans="2:15" s="1" customFormat="1" ht="15" outlineLevel="1">
      <c r="B1239" s="1" t="s">
        <v>11858</v>
      </c>
      <c r="G1239" s="300" t="s">
        <v>4081</v>
      </c>
      <c r="H1239" s="632">
        <f>H1214</f>
        <v>853</v>
      </c>
    </row>
    <row r="1240" spans="2:15" s="1" customFormat="1" ht="15" outlineLevel="1">
      <c r="G1240" s="696" t="s">
        <v>3905</v>
      </c>
      <c r="H1240" s="701">
        <v>0</v>
      </c>
      <c r="L1240" s="2"/>
    </row>
    <row r="1241" spans="2:15" s="1" customFormat="1" ht="15" outlineLevel="1">
      <c r="G1241" s="1634" t="s">
        <v>2625</v>
      </c>
      <c r="H1241" s="1635">
        <v>0</v>
      </c>
      <c r="L1241" s="2"/>
    </row>
    <row r="1242" spans="2:15" s="1" customFormat="1" ht="15" outlineLevel="1">
      <c r="G1242" s="1205" t="s">
        <v>18</v>
      </c>
      <c r="H1242" s="983">
        <v>0</v>
      </c>
      <c r="L1242" s="2"/>
    </row>
    <row r="1243" spans="2:15" s="1" customFormat="1" ht="15" customHeight="1" outlineLevel="1">
      <c r="B1243" s="200"/>
      <c r="C1243" s="583"/>
      <c r="G1243" s="978" t="s">
        <v>5497</v>
      </c>
      <c r="H1243" s="979">
        <v>0</v>
      </c>
    </row>
    <row r="1244" spans="2:15" s="1" customFormat="1" ht="15" customHeight="1" outlineLevel="1">
      <c r="G1244" s="640" t="s">
        <v>132</v>
      </c>
      <c r="H1244" s="641">
        <f>H1208+H1209+H1210+H1211+H1212</f>
        <v>2323</v>
      </c>
    </row>
    <row r="1245" spans="2:15" s="1" customFormat="1" ht="15" customHeight="1" outlineLevel="1">
      <c r="G1245" s="204" t="s">
        <v>4287</v>
      </c>
      <c r="H1245" s="225">
        <f>H1213+H1216</f>
        <v>1703.68</v>
      </c>
    </row>
    <row r="1246" spans="2:15" s="1" customFormat="1" ht="15" customHeight="1" outlineLevel="1">
      <c r="G1246" s="659" t="s">
        <v>48</v>
      </c>
      <c r="H1246" s="660">
        <f>H1222</f>
        <v>0</v>
      </c>
      <c r="I1246" s="2"/>
    </row>
    <row r="1247" spans="2:15" s="1" customFormat="1" ht="15" customHeight="1" outlineLevel="1">
      <c r="C1247" s="583"/>
      <c r="G1247" s="182" t="s">
        <v>4424</v>
      </c>
      <c r="H1247" s="210">
        <f>H1206+H1215</f>
        <v>457</v>
      </c>
      <c r="I1247" s="2"/>
    </row>
    <row r="1248" spans="2:15" s="1" customFormat="1" ht="15" customHeight="1" outlineLevel="1">
      <c r="G1248" s="1068" t="s">
        <v>5935</v>
      </c>
      <c r="H1248" s="210">
        <v>0</v>
      </c>
      <c r="I1248" s="2"/>
    </row>
    <row r="1249" spans="7:10" s="1" customFormat="1" ht="15" customHeight="1" outlineLevel="1">
      <c r="G1249" s="1814" t="s">
        <v>1211</v>
      </c>
      <c r="H1249" s="1815">
        <f>H1217+H1218</f>
        <v>2600</v>
      </c>
    </row>
    <row r="1250" spans="7:10" s="1" customFormat="1" ht="15" customHeight="1" outlineLevel="1">
      <c r="G1250" s="654" t="s">
        <v>5126</v>
      </c>
      <c r="H1250" s="655">
        <v>0</v>
      </c>
    </row>
    <row r="1251" spans="7:10" s="1" customFormat="1" ht="30" customHeight="1" outlineLevel="1">
      <c r="H1251" s="2">
        <f>SUM(H1238:H1250)</f>
        <v>9233.5</v>
      </c>
      <c r="I1251" s="2"/>
      <c r="J1251" s="13"/>
    </row>
  </sheetData>
  <mergeCells count="141">
    <mergeCell ref="B1203:M1203"/>
    <mergeCell ref="F1204:H1204"/>
    <mergeCell ref="J1204:L1204"/>
    <mergeCell ref="B1158:M1158"/>
    <mergeCell ref="F1159:H1159"/>
    <mergeCell ref="J1159:L1159"/>
    <mergeCell ref="B1123:M1123"/>
    <mergeCell ref="F1124:H1124"/>
    <mergeCell ref="J1124:L1124"/>
    <mergeCell ref="B1099:M1099"/>
    <mergeCell ref="F1100:H1100"/>
    <mergeCell ref="J1100:L1100"/>
    <mergeCell ref="B1147:C1147"/>
    <mergeCell ref="B1148:C1148"/>
    <mergeCell ref="B937:M937"/>
    <mergeCell ref="F938:H938"/>
    <mergeCell ref="J938:L938"/>
    <mergeCell ref="B1074:M1074"/>
    <mergeCell ref="F1075:H1075"/>
    <mergeCell ref="J1075:L1075"/>
    <mergeCell ref="B1061:M1061"/>
    <mergeCell ref="F1062:H1062"/>
    <mergeCell ref="J1062:L1062"/>
    <mergeCell ref="B1037:M1037"/>
    <mergeCell ref="F1038:H1038"/>
    <mergeCell ref="J1038:L1038"/>
    <mergeCell ref="B1013:M1013"/>
    <mergeCell ref="F1014:H1014"/>
    <mergeCell ref="J1014:L1014"/>
    <mergeCell ref="B989:M989"/>
    <mergeCell ref="F990:H990"/>
    <mergeCell ref="J990:L990"/>
    <mergeCell ref="B964:M964"/>
    <mergeCell ref="F965:H965"/>
    <mergeCell ref="J965:L965"/>
    <mergeCell ref="B839:M839"/>
    <mergeCell ref="F840:H840"/>
    <mergeCell ref="J840:L840"/>
    <mergeCell ref="B912:M912"/>
    <mergeCell ref="F913:H913"/>
    <mergeCell ref="J913:L913"/>
    <mergeCell ref="B888:M888"/>
    <mergeCell ref="F889:H889"/>
    <mergeCell ref="J889:L889"/>
    <mergeCell ref="B864:M864"/>
    <mergeCell ref="F865:H865"/>
    <mergeCell ref="J865:L865"/>
    <mergeCell ref="B697:M697"/>
    <mergeCell ref="F698:H698"/>
    <mergeCell ref="J698:L698"/>
    <mergeCell ref="B649:M649"/>
    <mergeCell ref="F650:H650"/>
    <mergeCell ref="J650:L650"/>
    <mergeCell ref="B673:M673"/>
    <mergeCell ref="F674:H674"/>
    <mergeCell ref="J674:L674"/>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476:M476"/>
    <mergeCell ref="F477:H477"/>
    <mergeCell ref="J477:L477"/>
    <mergeCell ref="B538:M538"/>
    <mergeCell ref="F539:H539"/>
    <mergeCell ref="J539:L539"/>
    <mergeCell ref="B512:M512"/>
    <mergeCell ref="F513:H513"/>
    <mergeCell ref="J513:L513"/>
    <mergeCell ref="B418:M418"/>
    <mergeCell ref="F419:H419"/>
    <mergeCell ref="J419:L419"/>
    <mergeCell ref="B390:M390"/>
    <mergeCell ref="F391:H391"/>
    <mergeCell ref="J391:L391"/>
    <mergeCell ref="B449:M449"/>
    <mergeCell ref="F450:H450"/>
    <mergeCell ref="J450:L450"/>
    <mergeCell ref="F322:H322"/>
    <mergeCell ref="J322:L322"/>
    <mergeCell ref="F296:H296"/>
    <mergeCell ref="J296:L296"/>
    <mergeCell ref="B295:M295"/>
    <mergeCell ref="F375:H375"/>
    <mergeCell ref="J375:L375"/>
    <mergeCell ref="B348:M348"/>
    <mergeCell ref="F349:H349"/>
    <mergeCell ref="J349:L349"/>
    <mergeCell ref="B374:M3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s>
  <hyperlinks>
    <hyperlink ref="K926" r:id="rId1"/>
    <hyperlink ref="K927" r:id="rId2"/>
  </hyperlinks>
  <pageMargins left="0.7" right="0.7" top="0.75" bottom="0.75" header="0.3" footer="0.3"/>
  <pageSetup orientation="portrait" horizontalDpi="4294967293" r:id="rId3"/>
</worksheet>
</file>

<file path=xl/worksheets/sheet7.xml><?xml version="1.0" encoding="utf-8"?>
<worksheet xmlns="http://schemas.openxmlformats.org/spreadsheetml/2006/main" xmlns:r="http://schemas.openxmlformats.org/officeDocument/2006/relationships">
  <dimension ref="B2:P1122"/>
  <sheetViews>
    <sheetView topLeftCell="A1018" zoomScale="80" zoomScaleNormal="80" workbookViewId="0">
      <selection activeCell="C1058" sqref="C1058"/>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3.570312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491" t="s">
        <v>1320</v>
      </c>
      <c r="C2" s="2491"/>
      <c r="D2" s="2491"/>
      <c r="E2" s="2491"/>
      <c r="F2" s="2491"/>
      <c r="G2" s="2491"/>
      <c r="H2" s="2491"/>
    </row>
    <row r="4" spans="2:8">
      <c r="B4" s="2491" t="s">
        <v>1321</v>
      </c>
      <c r="C4" s="2491"/>
      <c r="D4" s="2491"/>
      <c r="E4" s="2491"/>
      <c r="F4" s="2491"/>
      <c r="G4" s="2491"/>
      <c r="H4" s="2491"/>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491" t="s">
        <v>1329</v>
      </c>
      <c r="C16" s="2491"/>
      <c r="D16" s="2491"/>
      <c r="E16" s="2491"/>
      <c r="F16" s="2491"/>
      <c r="G16" s="2491"/>
      <c r="H16" s="2491"/>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491" t="s">
        <v>1335</v>
      </c>
      <c r="C28" s="2491"/>
      <c r="D28" s="2491"/>
      <c r="E28" s="2491"/>
      <c r="F28" s="2491"/>
      <c r="G28" s="2491"/>
      <c r="H28" s="2491"/>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491" t="s">
        <v>1338</v>
      </c>
      <c r="C38" s="2491"/>
      <c r="D38" s="2491"/>
      <c r="E38" s="2491"/>
      <c r="F38" s="2491"/>
      <c r="G38" s="2491"/>
      <c r="H38" s="2491"/>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491" t="s">
        <v>1340</v>
      </c>
      <c r="C46" s="2491"/>
      <c r="D46" s="2491"/>
      <c r="E46" s="2491"/>
      <c r="F46" s="2491"/>
      <c r="G46" s="2491"/>
      <c r="H46" s="2491"/>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491" t="s">
        <v>1343</v>
      </c>
      <c r="C55" s="2491"/>
      <c r="D55" s="2491"/>
      <c r="E55" s="2491"/>
      <c r="F55" s="2491"/>
      <c r="G55" s="2491"/>
      <c r="H55" s="2491"/>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491" t="s">
        <v>1344</v>
      </c>
      <c r="C65" s="2491"/>
      <c r="D65" s="2491"/>
      <c r="E65" s="2491"/>
      <c r="F65" s="2491"/>
      <c r="G65" s="2491"/>
      <c r="H65" s="2491"/>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491" t="s">
        <v>1347</v>
      </c>
      <c r="C76" s="2491"/>
      <c r="D76" s="2491"/>
      <c r="E76" s="2491"/>
      <c r="F76" s="2491"/>
      <c r="G76" s="2491"/>
      <c r="H76" s="2491"/>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491" t="s">
        <v>1349</v>
      </c>
      <c r="C85" s="2491"/>
      <c r="D85" s="2491"/>
      <c r="E85" s="2491"/>
      <c r="F85" s="2491"/>
      <c r="G85" s="2491"/>
      <c r="H85" s="2491"/>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491" t="s">
        <v>1351</v>
      </c>
      <c r="C94" s="2491"/>
      <c r="D94" s="2491"/>
      <c r="E94" s="2491"/>
      <c r="F94" s="2491"/>
      <c r="G94" s="2491"/>
      <c r="H94" s="2491"/>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491" t="s">
        <v>1352</v>
      </c>
      <c r="C102" s="2491"/>
      <c r="D102" s="2491"/>
      <c r="E102" s="2491"/>
      <c r="F102" s="2491"/>
      <c r="G102" s="2491"/>
      <c r="H102" s="2491"/>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491" t="s">
        <v>1353</v>
      </c>
      <c r="C111" s="2491"/>
      <c r="D111" s="2491"/>
      <c r="E111" s="2491"/>
      <c r="F111" s="2491"/>
      <c r="G111" s="2491"/>
      <c r="H111" s="2491"/>
    </row>
    <row r="112" spans="2:8" hidden="1" outlineLevel="1"/>
    <row r="113" spans="2:13" hidden="1" outlineLevel="1">
      <c r="B113" s="152" t="s">
        <v>115</v>
      </c>
      <c r="C113" s="152" t="s">
        <v>1330</v>
      </c>
      <c r="D113" s="153" t="s">
        <v>4</v>
      </c>
      <c r="E113" s="18"/>
      <c r="F113" s="152" t="s">
        <v>115</v>
      </c>
      <c r="G113" s="152" t="s">
        <v>1331</v>
      </c>
      <c r="H113" s="153" t="s">
        <v>4</v>
      </c>
      <c r="J113" s="2474" t="s">
        <v>1354</v>
      </c>
      <c r="K113" s="2474"/>
      <c r="L113" s="2474"/>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491" t="s">
        <v>1358</v>
      </c>
      <c r="C121" s="2491"/>
      <c r="D121" s="2491"/>
      <c r="E121" s="2491"/>
      <c r="F121" s="2491"/>
      <c r="G121" s="2491"/>
      <c r="H121" s="2491"/>
    </row>
    <row r="122" spans="2:13" hidden="1" outlineLevel="1"/>
    <row r="123" spans="2:13" hidden="1" outlineLevel="1">
      <c r="B123" s="152" t="s">
        <v>115</v>
      </c>
      <c r="C123" s="152" t="s">
        <v>1330</v>
      </c>
      <c r="D123" s="153" t="s">
        <v>4</v>
      </c>
      <c r="E123" s="18"/>
      <c r="F123" s="152" t="s">
        <v>115</v>
      </c>
      <c r="G123" s="152" t="s">
        <v>1331</v>
      </c>
      <c r="H123" s="153" t="s">
        <v>4</v>
      </c>
      <c r="J123" s="2474" t="s">
        <v>1354</v>
      </c>
      <c r="K123" s="2474"/>
      <c r="L123" s="2474"/>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491" t="s">
        <v>1364</v>
      </c>
      <c r="C130" s="2491"/>
      <c r="D130" s="2491"/>
      <c r="E130" s="2491"/>
      <c r="F130" s="2491"/>
      <c r="G130" s="2491"/>
      <c r="H130" s="2491"/>
    </row>
    <row r="131" spans="2:16" hidden="1" outlineLevel="1"/>
    <row r="132" spans="2:16" hidden="1" outlineLevel="1">
      <c r="B132" s="152" t="s">
        <v>115</v>
      </c>
      <c r="C132" s="152" t="s">
        <v>1330</v>
      </c>
      <c r="D132" s="153" t="s">
        <v>4</v>
      </c>
      <c r="E132" s="18"/>
      <c r="F132" s="152" t="s">
        <v>115</v>
      </c>
      <c r="G132" s="152" t="s">
        <v>1331</v>
      </c>
      <c r="H132" s="153" t="s">
        <v>4</v>
      </c>
      <c r="J132" s="2474" t="s">
        <v>1354</v>
      </c>
      <c r="K132" s="2474"/>
      <c r="L132" s="2474"/>
      <c r="N132" s="2474" t="s">
        <v>1354</v>
      </c>
      <c r="O132" s="2474"/>
      <c r="P132" s="2474"/>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491" t="s">
        <v>1369</v>
      </c>
      <c r="C139" s="2491"/>
      <c r="D139" s="2491"/>
      <c r="E139" s="2491"/>
      <c r="F139" s="2491"/>
      <c r="G139" s="2491"/>
      <c r="H139" s="2491"/>
    </row>
    <row r="140" spans="2:16" hidden="1" outlineLevel="1"/>
    <row r="141" spans="2:16" hidden="1" outlineLevel="1">
      <c r="B141" s="152" t="s">
        <v>115</v>
      </c>
      <c r="C141" s="152" t="s">
        <v>1330</v>
      </c>
      <c r="D141" s="153" t="s">
        <v>4</v>
      </c>
      <c r="E141" s="18"/>
      <c r="F141" s="152" t="s">
        <v>115</v>
      </c>
      <c r="G141" s="152" t="s">
        <v>1331</v>
      </c>
      <c r="H141" s="153" t="s">
        <v>4</v>
      </c>
      <c r="J141" s="2474" t="s">
        <v>1354</v>
      </c>
      <c r="K141" s="2474"/>
      <c r="L141" s="2474"/>
      <c r="N141" s="2474" t="s">
        <v>1354</v>
      </c>
      <c r="O141" s="2474"/>
      <c r="P141" s="2474"/>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491" t="s">
        <v>1374</v>
      </c>
      <c r="C149" s="2491"/>
      <c r="D149" s="2491"/>
      <c r="E149" s="2491"/>
      <c r="F149" s="2491"/>
      <c r="G149" s="2491"/>
      <c r="H149" s="2491"/>
    </row>
    <row r="150" spans="2:16" hidden="1" outlineLevel="1"/>
    <row r="151" spans="2:16" hidden="1" outlineLevel="1">
      <c r="B151" s="152" t="s">
        <v>115</v>
      </c>
      <c r="C151" s="152" t="s">
        <v>1330</v>
      </c>
      <c r="D151" s="153" t="s">
        <v>4</v>
      </c>
      <c r="E151" s="18"/>
      <c r="F151" s="152" t="s">
        <v>115</v>
      </c>
      <c r="G151" s="152" t="s">
        <v>1331</v>
      </c>
      <c r="H151" s="153" t="s">
        <v>4</v>
      </c>
      <c r="J151" s="2474" t="s">
        <v>1354</v>
      </c>
      <c r="K151" s="2474"/>
      <c r="L151" s="2474"/>
      <c r="N151" s="2474" t="s">
        <v>1354</v>
      </c>
      <c r="O151" s="2474"/>
      <c r="P151" s="2474"/>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491" t="s">
        <v>1379</v>
      </c>
      <c r="C160" s="2491"/>
      <c r="D160" s="2491"/>
      <c r="E160" s="2491"/>
      <c r="F160" s="2491"/>
      <c r="G160" s="2491"/>
      <c r="H160" s="2491"/>
    </row>
    <row r="161" spans="2:16" hidden="1" outlineLevel="1"/>
    <row r="162" spans="2:16" hidden="1" outlineLevel="1">
      <c r="B162" s="152" t="s">
        <v>115</v>
      </c>
      <c r="C162" s="152" t="s">
        <v>1330</v>
      </c>
      <c r="D162" s="153" t="s">
        <v>4</v>
      </c>
      <c r="E162" s="18"/>
      <c r="F162" s="152" t="s">
        <v>115</v>
      </c>
      <c r="G162" s="152" t="s">
        <v>1331</v>
      </c>
      <c r="H162" s="153" t="s">
        <v>4</v>
      </c>
      <c r="J162" s="2474" t="s">
        <v>1354</v>
      </c>
      <c r="K162" s="2474"/>
      <c r="L162" s="2474"/>
      <c r="N162" s="2474" t="s">
        <v>1354</v>
      </c>
      <c r="O162" s="2474"/>
      <c r="P162" s="2474"/>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491" t="s">
        <v>1382</v>
      </c>
      <c r="C171" s="2491"/>
      <c r="D171" s="2491"/>
      <c r="E171" s="2491"/>
      <c r="F171" s="2491"/>
      <c r="G171" s="2491"/>
      <c r="H171" s="2491"/>
    </row>
    <row r="172" spans="2:16" hidden="1" outlineLevel="1"/>
    <row r="173" spans="2:16" hidden="1" outlineLevel="1">
      <c r="B173" s="152" t="s">
        <v>115</v>
      </c>
      <c r="C173" s="152" t="s">
        <v>1330</v>
      </c>
      <c r="D173" s="153" t="s">
        <v>4</v>
      </c>
      <c r="E173" s="18"/>
      <c r="F173" s="152" t="s">
        <v>115</v>
      </c>
      <c r="G173" s="152" t="s">
        <v>1331</v>
      </c>
      <c r="H173" s="153" t="s">
        <v>4</v>
      </c>
      <c r="J173" s="2474" t="s">
        <v>1354</v>
      </c>
      <c r="K173" s="2474"/>
      <c r="L173" s="2474"/>
      <c r="N173" s="2474" t="s">
        <v>1354</v>
      </c>
      <c r="O173" s="2474"/>
      <c r="P173" s="2474"/>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491" t="s">
        <v>1386</v>
      </c>
      <c r="C180" s="2491"/>
      <c r="D180" s="2491"/>
      <c r="E180" s="2491"/>
      <c r="F180" s="2491"/>
      <c r="G180" s="2491"/>
      <c r="H180" s="2491"/>
    </row>
    <row r="181" spans="2:16" hidden="1" outlineLevel="1"/>
    <row r="182" spans="2:16" hidden="1" outlineLevel="1">
      <c r="B182" s="152" t="s">
        <v>115</v>
      </c>
      <c r="C182" s="152" t="s">
        <v>1330</v>
      </c>
      <c r="D182" s="153" t="s">
        <v>4</v>
      </c>
      <c r="E182" s="18"/>
      <c r="F182" s="152" t="s">
        <v>115</v>
      </c>
      <c r="G182" s="152" t="s">
        <v>1331</v>
      </c>
      <c r="H182" s="153" t="s">
        <v>4</v>
      </c>
      <c r="J182" s="2474" t="s">
        <v>1354</v>
      </c>
      <c r="K182" s="2474"/>
      <c r="L182" s="2474"/>
      <c r="N182" s="2474" t="s">
        <v>1354</v>
      </c>
      <c r="O182" s="2474"/>
      <c r="P182" s="2474"/>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491" t="s">
        <v>1389</v>
      </c>
      <c r="C188" s="2491"/>
      <c r="D188" s="2491"/>
      <c r="E188" s="2491"/>
      <c r="F188" s="2491"/>
      <c r="G188" s="2491"/>
      <c r="H188" s="2491"/>
    </row>
    <row r="189" spans="2:16" hidden="1" outlineLevel="1"/>
    <row r="190" spans="2:16" hidden="1" outlineLevel="1">
      <c r="B190" s="152" t="s">
        <v>115</v>
      </c>
      <c r="C190" s="152" t="s">
        <v>1330</v>
      </c>
      <c r="D190" s="153" t="s">
        <v>4</v>
      </c>
      <c r="E190" s="18"/>
      <c r="F190" s="152" t="s">
        <v>115</v>
      </c>
      <c r="G190" s="152" t="s">
        <v>1331</v>
      </c>
      <c r="H190" s="153" t="s">
        <v>4</v>
      </c>
      <c r="J190" s="2474" t="s">
        <v>1354</v>
      </c>
      <c r="K190" s="2474"/>
      <c r="L190" s="2474"/>
      <c r="N190" s="2474" t="s">
        <v>1354</v>
      </c>
      <c r="O190" s="2474"/>
      <c r="P190" s="2474"/>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491" t="s">
        <v>1394</v>
      </c>
      <c r="C197" s="2491"/>
      <c r="D197" s="2491"/>
      <c r="E197" s="2491"/>
      <c r="F197" s="2491"/>
      <c r="G197" s="2491"/>
      <c r="H197" s="2491"/>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491" t="s">
        <v>1395</v>
      </c>
      <c r="C206" s="2491"/>
      <c r="D206" s="2491"/>
      <c r="E206" s="2491"/>
      <c r="F206" s="2491"/>
      <c r="G206" s="2491"/>
      <c r="H206" s="2491"/>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491" t="s">
        <v>1398</v>
      </c>
      <c r="C215" s="2491"/>
      <c r="D215" s="2491"/>
      <c r="E215" s="2491"/>
      <c r="F215" s="2491"/>
      <c r="G215" s="2491"/>
      <c r="H215" s="2491"/>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2213</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491" t="s">
        <v>2196</v>
      </c>
      <c r="C224" s="2491"/>
      <c r="D224" s="2491"/>
      <c r="E224" s="2491"/>
      <c r="F224" s="2491"/>
      <c r="G224" s="2491"/>
      <c r="H224" s="2491"/>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2214</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491" t="s">
        <v>2288</v>
      </c>
      <c r="C233" s="2491"/>
      <c r="D233" s="2491"/>
      <c r="E233" s="2491"/>
      <c r="F233" s="2491"/>
      <c r="G233" s="2491"/>
      <c r="H233" s="2491"/>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2350</v>
      </c>
      <c r="H236" s="48">
        <v>3095</v>
      </c>
    </row>
    <row r="237" spans="2:8" hidden="1" outlineLevel="1">
      <c r="B237" s="46">
        <v>41166</v>
      </c>
      <c r="C237" s="47" t="s">
        <v>2349</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491" t="s">
        <v>2419</v>
      </c>
      <c r="C242" s="2491"/>
      <c r="D242" s="2491"/>
      <c r="E242" s="2491"/>
      <c r="F242" s="2491"/>
      <c r="G242" s="2491"/>
      <c r="H242" s="2491"/>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2494</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491" t="s">
        <v>2495</v>
      </c>
      <c r="C251" s="2491"/>
      <c r="D251" s="2491"/>
      <c r="E251" s="2491"/>
      <c r="F251" s="2491"/>
      <c r="G251" s="2491"/>
      <c r="H251" s="2491"/>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2496</v>
      </c>
      <c r="H254" s="48">
        <v>1667</v>
      </c>
    </row>
    <row r="255" spans="2:8" ht="45" hidden="1" outlineLevel="1">
      <c r="B255" s="46">
        <v>41243</v>
      </c>
      <c r="C255" s="47" t="s">
        <v>2617</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491" t="s">
        <v>2614</v>
      </c>
      <c r="C260" s="2491"/>
      <c r="D260" s="2491"/>
      <c r="E260" s="2491"/>
      <c r="F260" s="2491"/>
      <c r="G260" s="2491"/>
      <c r="H260" s="2491"/>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22">
        <v>41247</v>
      </c>
      <c r="G263" s="223" t="s">
        <v>2618</v>
      </c>
      <c r="H263" s="175">
        <v>1667</v>
      </c>
    </row>
    <row r="264" spans="2:8" ht="45" hidden="1" outlineLevel="1">
      <c r="B264" s="46">
        <v>41274</v>
      </c>
      <c r="C264" s="47" t="s">
        <v>2712</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491" t="s">
        <v>2687</v>
      </c>
      <c r="C269" s="2491"/>
      <c r="D269" s="2491"/>
      <c r="E269" s="2491"/>
      <c r="F269" s="2491"/>
      <c r="G269" s="2491"/>
      <c r="H269" s="2491"/>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23" t="s">
        <v>2713</v>
      </c>
      <c r="H272" s="175">
        <v>1667</v>
      </c>
    </row>
    <row r="273" spans="2:8" ht="45" hidden="1" outlineLevel="1">
      <c r="B273" s="46">
        <v>41305</v>
      </c>
      <c r="C273" s="47" t="s">
        <v>2800</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491" t="s">
        <v>2783</v>
      </c>
      <c r="C278" s="2491"/>
      <c r="D278" s="2491"/>
      <c r="E278" s="2491"/>
      <c r="F278" s="2491"/>
      <c r="G278" s="2491"/>
      <c r="H278" s="2491"/>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23" t="s">
        <v>2801</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491" t="s">
        <v>2887</v>
      </c>
      <c r="C287" s="2491"/>
      <c r="D287" s="2491"/>
      <c r="E287" s="2491"/>
      <c r="F287" s="2491"/>
      <c r="G287" s="2491"/>
      <c r="H287" s="2491"/>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23"/>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491" t="s">
        <v>2986</v>
      </c>
      <c r="C296" s="2491"/>
      <c r="D296" s="2491"/>
      <c r="E296" s="2491"/>
      <c r="F296" s="2491"/>
      <c r="G296" s="2491"/>
      <c r="H296" s="2491"/>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23"/>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491" t="s">
        <v>3167</v>
      </c>
      <c r="C305" s="2491"/>
      <c r="D305" s="2491"/>
      <c r="E305" s="2491"/>
      <c r="F305" s="2491"/>
      <c r="G305" s="2491"/>
      <c r="H305" s="2491"/>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23"/>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491" t="s">
        <v>3168</v>
      </c>
      <c r="C314" s="2491"/>
      <c r="D314" s="2491"/>
      <c r="E314" s="2491"/>
      <c r="F314" s="2491"/>
      <c r="G314" s="2491"/>
      <c r="H314" s="2491"/>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43">
        <v>41437</v>
      </c>
      <c r="G317" s="47" t="s">
        <v>3241</v>
      </c>
      <c r="H317" s="245">
        <v>4663</v>
      </c>
    </row>
    <row r="318" spans="2:8" ht="45" hidden="1" outlineLevel="1">
      <c r="B318" s="46">
        <v>41437</v>
      </c>
      <c r="C318" s="47" t="s">
        <v>3240</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491" t="s">
        <v>3271</v>
      </c>
      <c r="C323" s="2491"/>
      <c r="D323" s="2491"/>
      <c r="E323" s="2491"/>
      <c r="F323" s="2491"/>
      <c r="G323" s="2491"/>
      <c r="H323" s="2491"/>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43"/>
      <c r="G326" s="47"/>
      <c r="H326" s="245"/>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491" t="s">
        <v>3396</v>
      </c>
      <c r="C331" s="2491"/>
      <c r="D331" s="2491"/>
      <c r="E331" s="2491"/>
      <c r="F331" s="2491"/>
      <c r="G331" s="2491"/>
      <c r="H331" s="2491"/>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43"/>
      <c r="G334" s="47"/>
      <c r="H334" s="245"/>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491" t="s">
        <v>3497</v>
      </c>
      <c r="C339" s="2491"/>
      <c r="D339" s="2491"/>
      <c r="E339" s="2491"/>
      <c r="F339" s="2491"/>
      <c r="G339" s="2491"/>
      <c r="H339" s="2491"/>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43"/>
      <c r="G342" s="47"/>
      <c r="H342" s="245"/>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491" t="s">
        <v>3588</v>
      </c>
      <c r="C347" s="2491"/>
      <c r="D347" s="2491"/>
      <c r="E347" s="2491"/>
      <c r="F347" s="2491"/>
      <c r="G347" s="2491"/>
      <c r="H347" s="2491"/>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43"/>
      <c r="G350" s="47"/>
      <c r="H350" s="245"/>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491" t="s">
        <v>3710</v>
      </c>
      <c r="C355" s="2491"/>
      <c r="D355" s="2491"/>
      <c r="E355" s="2491"/>
      <c r="F355" s="2491"/>
      <c r="G355" s="2491"/>
      <c r="H355" s="2491"/>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43"/>
      <c r="G358" s="47"/>
      <c r="H358" s="245"/>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491" t="s">
        <v>3805</v>
      </c>
      <c r="C363" s="2491"/>
      <c r="D363" s="2491"/>
      <c r="E363" s="2491"/>
      <c r="F363" s="2491"/>
      <c r="G363" s="2491"/>
      <c r="H363" s="2491"/>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43"/>
      <c r="G366" s="47"/>
      <c r="H366" s="245"/>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491" t="s">
        <v>3896</v>
      </c>
      <c r="C371" s="2491"/>
      <c r="D371" s="2491"/>
      <c r="E371" s="2491"/>
      <c r="F371" s="2491"/>
      <c r="G371" s="2491"/>
      <c r="H371" s="2491"/>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43"/>
      <c r="G374" s="47"/>
      <c r="H374" s="245"/>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491" t="s">
        <v>4008</v>
      </c>
      <c r="C379" s="2491"/>
      <c r="D379" s="2491"/>
      <c r="E379" s="2491"/>
      <c r="F379" s="2491"/>
      <c r="G379" s="2491"/>
      <c r="H379" s="2491"/>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43"/>
      <c r="G382" s="47"/>
      <c r="H382" s="245"/>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491" t="s">
        <v>4106</v>
      </c>
      <c r="C387" s="2491"/>
      <c r="D387" s="2491"/>
      <c r="E387" s="2491"/>
      <c r="F387" s="2491"/>
      <c r="G387" s="2491"/>
      <c r="H387" s="2491"/>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43"/>
      <c r="G390" s="47"/>
      <c r="H390" s="245"/>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491" t="s">
        <v>4208</v>
      </c>
      <c r="C395" s="2491"/>
      <c r="D395" s="2491"/>
      <c r="E395" s="2491"/>
      <c r="F395" s="2491"/>
      <c r="G395" s="2491"/>
      <c r="H395" s="2491"/>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43"/>
      <c r="G398" s="47"/>
      <c r="H398" s="245"/>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491" t="s">
        <v>4209</v>
      </c>
      <c r="C403" s="2491"/>
      <c r="D403" s="2491"/>
      <c r="E403" s="2491"/>
      <c r="F403" s="2491"/>
      <c r="G403" s="2491"/>
      <c r="H403" s="2491"/>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43"/>
      <c r="G406" s="47"/>
      <c r="H406" s="245"/>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491" t="s">
        <v>4452</v>
      </c>
      <c r="C411" s="2491"/>
      <c r="D411" s="2491"/>
      <c r="E411" s="2491"/>
      <c r="F411" s="2491"/>
      <c r="G411" s="2491"/>
      <c r="H411" s="2491"/>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43"/>
      <c r="G414" s="47"/>
      <c r="H414" s="245"/>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491" t="s">
        <v>4538</v>
      </c>
      <c r="C419" s="2491"/>
      <c r="D419" s="2491"/>
      <c r="E419" s="2491"/>
      <c r="F419" s="2491"/>
      <c r="G419" s="2491"/>
      <c r="H419" s="2491"/>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43"/>
      <c r="G422" s="47"/>
      <c r="H422" s="245"/>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491" t="s">
        <v>4641</v>
      </c>
      <c r="C427" s="2491"/>
      <c r="D427" s="2491"/>
      <c r="E427" s="2491"/>
      <c r="F427" s="2491"/>
      <c r="G427" s="2491"/>
      <c r="H427" s="2491"/>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790">
        <v>41852</v>
      </c>
      <c r="C430" s="793" t="s">
        <v>1039</v>
      </c>
      <c r="D430" s="808">
        <v>0.52</v>
      </c>
      <c r="E430" s="18"/>
      <c r="F430" s="285">
        <v>41875</v>
      </c>
      <c r="G430" s="47" t="s">
        <v>4764</v>
      </c>
      <c r="H430" s="245">
        <v>2000</v>
      </c>
    </row>
    <row r="431" spans="2:8" ht="30" hidden="1" outlineLevel="1">
      <c r="B431" s="285">
        <v>41873</v>
      </c>
      <c r="C431" s="794" t="s">
        <v>4762</v>
      </c>
      <c r="D431" s="809">
        <v>500</v>
      </c>
      <c r="E431" s="18"/>
      <c r="F431" s="243"/>
      <c r="G431" s="47"/>
      <c r="H431" s="245"/>
    </row>
    <row r="432" spans="2:8" ht="30" hidden="1" outlineLevel="1">
      <c r="B432" s="285">
        <v>41873</v>
      </c>
      <c r="C432" s="794" t="s">
        <v>4763</v>
      </c>
      <c r="D432" s="810">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491" t="s">
        <v>4802</v>
      </c>
      <c r="C436" s="2491"/>
      <c r="D436" s="2491"/>
      <c r="E436" s="2491"/>
      <c r="F436" s="2491"/>
      <c r="G436" s="2491"/>
      <c r="H436" s="2491"/>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790">
        <v>41883</v>
      </c>
      <c r="C439" s="793" t="s">
        <v>1039</v>
      </c>
      <c r="D439" s="808">
        <v>0.52</v>
      </c>
      <c r="E439" s="18"/>
      <c r="F439" s="285"/>
      <c r="G439" s="47"/>
      <c r="H439" s="245"/>
    </row>
    <row r="440" spans="2:8" hidden="1" outlineLevel="1">
      <c r="B440" s="285"/>
      <c r="C440" s="794"/>
      <c r="D440" s="792"/>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491" t="s">
        <v>4906</v>
      </c>
      <c r="C444" s="2491"/>
      <c r="D444" s="2491"/>
      <c r="E444" s="2491"/>
      <c r="F444" s="2491"/>
      <c r="G444" s="2491"/>
      <c r="H444" s="2491"/>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790">
        <v>41913</v>
      </c>
      <c r="C447" s="793" t="s">
        <v>1039</v>
      </c>
      <c r="D447" s="808">
        <v>0.52</v>
      </c>
      <c r="E447" s="18"/>
      <c r="F447" s="285"/>
      <c r="G447" s="47"/>
      <c r="H447" s="245"/>
    </row>
    <row r="448" spans="2:8" hidden="1" outlineLevel="1">
      <c r="B448" s="285"/>
      <c r="C448" s="794"/>
      <c r="D448" s="791"/>
      <c r="E448" s="18"/>
      <c r="F448" s="243"/>
      <c r="G448" s="47"/>
      <c r="H448" s="245"/>
    </row>
    <row r="449" spans="2:8" hidden="1" outlineLevel="1">
      <c r="B449" s="285"/>
      <c r="C449" s="794"/>
      <c r="D449" s="792"/>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491" t="s">
        <v>4985</v>
      </c>
      <c r="C453" s="2491"/>
      <c r="D453" s="2491"/>
      <c r="E453" s="2491"/>
      <c r="F453" s="2491"/>
      <c r="G453" s="2491"/>
      <c r="H453" s="2491"/>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790">
        <v>41944</v>
      </c>
      <c r="C456" s="793" t="s">
        <v>1039</v>
      </c>
      <c r="D456" s="808">
        <v>0.52</v>
      </c>
      <c r="E456" s="18"/>
      <c r="F456" s="285"/>
      <c r="G456" s="47"/>
      <c r="H456" s="245"/>
    </row>
    <row r="457" spans="2:8" hidden="1" outlineLevel="1">
      <c r="B457" s="285"/>
      <c r="C457" s="794"/>
      <c r="D457" s="791"/>
      <c r="E457" s="18"/>
      <c r="F457" s="243"/>
      <c r="G457" s="47"/>
      <c r="H457" s="245"/>
    </row>
    <row r="458" spans="2:8" hidden="1" outlineLevel="1">
      <c r="B458" s="285"/>
      <c r="C458" s="794"/>
      <c r="D458" s="792"/>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491" t="s">
        <v>5076</v>
      </c>
      <c r="C462" s="2491"/>
      <c r="D462" s="2491"/>
      <c r="E462" s="2491"/>
      <c r="F462" s="2491"/>
      <c r="G462" s="2491"/>
      <c r="H462" s="2491"/>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790">
        <v>41974</v>
      </c>
      <c r="C465" s="793" t="s">
        <v>1039</v>
      </c>
      <c r="D465" s="808">
        <v>0.52</v>
      </c>
      <c r="E465" s="18"/>
      <c r="F465" s="285"/>
      <c r="G465" s="47"/>
      <c r="H465" s="245"/>
    </row>
    <row r="466" spans="2:8" hidden="1" outlineLevel="1">
      <c r="B466" s="285"/>
      <c r="C466" s="794"/>
      <c r="D466" s="792"/>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491" t="s">
        <v>5233</v>
      </c>
      <c r="C470" s="2491"/>
      <c r="D470" s="2491"/>
      <c r="E470" s="2491"/>
      <c r="F470" s="2491"/>
      <c r="G470" s="2491"/>
      <c r="H470" s="2491"/>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790">
        <v>42005</v>
      </c>
      <c r="C473" s="793" t="s">
        <v>1039</v>
      </c>
      <c r="D473" s="808">
        <v>0.52</v>
      </c>
      <c r="E473" s="18"/>
      <c r="F473" s="285"/>
      <c r="G473" s="47"/>
      <c r="H473" s="245"/>
    </row>
    <row r="474" spans="2:8" hidden="1" outlineLevel="1">
      <c r="B474" s="285"/>
      <c r="C474" s="794"/>
      <c r="D474" s="791"/>
      <c r="E474" s="18"/>
      <c r="F474" s="243"/>
      <c r="G474" s="47"/>
      <c r="H474" s="245"/>
    </row>
    <row r="475" spans="2:8" hidden="1" outlineLevel="1">
      <c r="B475" s="285"/>
      <c r="C475" s="794"/>
      <c r="D475" s="792"/>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491" t="s">
        <v>5370</v>
      </c>
      <c r="C479" s="2491"/>
      <c r="D479" s="2491"/>
      <c r="E479" s="2491"/>
      <c r="F479" s="2491"/>
      <c r="G479" s="2491"/>
      <c r="H479" s="2491"/>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790">
        <v>42036</v>
      </c>
      <c r="C482" s="793" t="s">
        <v>1039</v>
      </c>
      <c r="D482" s="808">
        <v>0.52</v>
      </c>
      <c r="E482" s="18"/>
      <c r="F482" s="285"/>
      <c r="G482" s="47"/>
      <c r="H482" s="245"/>
    </row>
    <row r="483" spans="2:8" hidden="1" outlineLevel="1">
      <c r="B483" s="285"/>
      <c r="C483" s="794"/>
      <c r="D483" s="791"/>
      <c r="E483" s="18"/>
      <c r="F483" s="243"/>
      <c r="G483" s="47"/>
      <c r="H483" s="245"/>
    </row>
    <row r="484" spans="2:8" hidden="1" outlineLevel="1">
      <c r="B484" s="285"/>
      <c r="C484" s="794"/>
      <c r="D484" s="792"/>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491" t="s">
        <v>5519</v>
      </c>
      <c r="C488" s="2491"/>
      <c r="D488" s="2491"/>
      <c r="E488" s="2491"/>
      <c r="F488" s="2491"/>
      <c r="G488" s="2491"/>
      <c r="H488" s="2491"/>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790">
        <v>42064</v>
      </c>
      <c r="C491" s="793" t="s">
        <v>1039</v>
      </c>
      <c r="D491" s="808">
        <v>0.52</v>
      </c>
      <c r="E491" s="18"/>
      <c r="F491" s="285"/>
      <c r="G491" s="47"/>
      <c r="H491" s="245"/>
    </row>
    <row r="492" spans="2:8" hidden="1" outlineLevel="1">
      <c r="B492" s="285"/>
      <c r="C492" s="794"/>
      <c r="D492" s="791"/>
      <c r="E492" s="18"/>
      <c r="F492" s="243"/>
      <c r="G492" s="47"/>
      <c r="H492" s="245"/>
    </row>
    <row r="493" spans="2:8" hidden="1" outlineLevel="1">
      <c r="B493" s="285"/>
      <c r="C493" s="794"/>
      <c r="D493" s="792"/>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491" t="s">
        <v>5624</v>
      </c>
      <c r="C497" s="2491"/>
      <c r="D497" s="2491"/>
      <c r="E497" s="2491"/>
      <c r="F497" s="2491"/>
      <c r="G497" s="2491"/>
      <c r="H497" s="2491"/>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790">
        <v>42095</v>
      </c>
      <c r="C500" s="793" t="s">
        <v>1039</v>
      </c>
      <c r="D500" s="808">
        <v>0.52</v>
      </c>
      <c r="E500" s="18"/>
      <c r="F500" s="285"/>
      <c r="G500" s="47"/>
      <c r="H500" s="245"/>
    </row>
    <row r="501" spans="2:8" hidden="1" outlineLevel="1">
      <c r="B501" s="285"/>
      <c r="C501" s="794"/>
      <c r="D501" s="791"/>
      <c r="E501" s="18"/>
      <c r="F501" s="243"/>
      <c r="G501" s="47"/>
      <c r="H501" s="245"/>
    </row>
    <row r="502" spans="2:8" hidden="1" outlineLevel="1">
      <c r="B502" s="285"/>
      <c r="C502" s="794"/>
      <c r="D502" s="792"/>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491" t="s">
        <v>5734</v>
      </c>
      <c r="C506" s="2491"/>
      <c r="D506" s="2491"/>
      <c r="E506" s="2491"/>
      <c r="F506" s="2491"/>
      <c r="G506" s="2491"/>
      <c r="H506" s="2491"/>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790">
        <v>42125</v>
      </c>
      <c r="C509" s="793" t="s">
        <v>1039</v>
      </c>
      <c r="D509" s="808">
        <v>0.52</v>
      </c>
      <c r="E509" s="18"/>
      <c r="F509" s="285"/>
      <c r="G509" s="47"/>
      <c r="H509" s="245"/>
    </row>
    <row r="510" spans="2:8" hidden="1" outlineLevel="1">
      <c r="B510" s="285"/>
      <c r="C510" s="794"/>
      <c r="D510" s="791"/>
      <c r="E510" s="18"/>
      <c r="F510" s="243"/>
      <c r="G510" s="47"/>
      <c r="H510" s="245"/>
    </row>
    <row r="511" spans="2:8" hidden="1" outlineLevel="1">
      <c r="B511" s="285"/>
      <c r="C511" s="794"/>
      <c r="D511" s="792"/>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491" t="s">
        <v>5874</v>
      </c>
      <c r="C515" s="2491"/>
      <c r="D515" s="2491"/>
      <c r="E515" s="2491"/>
      <c r="F515" s="2491"/>
      <c r="G515" s="2491"/>
      <c r="H515" s="2491"/>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790">
        <v>42156</v>
      </c>
      <c r="C518" s="793" t="s">
        <v>1039</v>
      </c>
      <c r="D518" s="808">
        <v>0.52</v>
      </c>
      <c r="E518" s="18"/>
      <c r="F518" s="285"/>
      <c r="G518" s="47"/>
      <c r="H518" s="245"/>
    </row>
    <row r="519" spans="2:8" hidden="1" outlineLevel="1">
      <c r="B519" s="285"/>
      <c r="C519" s="794"/>
      <c r="D519" s="791"/>
      <c r="E519" s="18"/>
      <c r="F519" s="243"/>
      <c r="G519" s="47"/>
      <c r="H519" s="245"/>
    </row>
    <row r="520" spans="2:8" hidden="1" outlineLevel="1">
      <c r="B520" s="285"/>
      <c r="C520" s="794"/>
      <c r="D520" s="792"/>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491" t="s">
        <v>5958</v>
      </c>
      <c r="C524" s="2491"/>
      <c r="D524" s="2491"/>
      <c r="E524" s="2491"/>
      <c r="F524" s="2491"/>
      <c r="G524" s="2491"/>
      <c r="H524" s="2491"/>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790">
        <v>42186</v>
      </c>
      <c r="C527" s="793" t="s">
        <v>1039</v>
      </c>
      <c r="D527" s="808">
        <v>0.52</v>
      </c>
      <c r="E527" s="18"/>
      <c r="F527" s="285"/>
      <c r="G527" s="47"/>
      <c r="H527" s="245"/>
    </row>
    <row r="528" spans="2:8" hidden="1" outlineLevel="1">
      <c r="B528" s="285"/>
      <c r="C528" s="794"/>
      <c r="D528" s="791"/>
      <c r="E528" s="18"/>
      <c r="F528" s="243"/>
      <c r="G528" s="47"/>
      <c r="H528" s="245"/>
    </row>
    <row r="529" spans="2:8" hidden="1" outlineLevel="1">
      <c r="B529" s="285"/>
      <c r="C529" s="794"/>
      <c r="D529" s="792"/>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491" t="s">
        <v>6092</v>
      </c>
      <c r="C533" s="2491"/>
      <c r="D533" s="2491"/>
      <c r="E533" s="2491"/>
      <c r="F533" s="2491"/>
      <c r="G533" s="2491"/>
      <c r="H533" s="2491"/>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790">
        <v>42217</v>
      </c>
      <c r="C536" s="793" t="s">
        <v>1039</v>
      </c>
      <c r="D536" s="808">
        <v>0.52</v>
      </c>
      <c r="E536" s="18"/>
      <c r="F536" s="285"/>
      <c r="G536" s="47"/>
      <c r="H536" s="245"/>
    </row>
    <row r="537" spans="2:8" hidden="1" outlineLevel="1">
      <c r="B537" s="285"/>
      <c r="C537" s="794"/>
      <c r="D537" s="791"/>
      <c r="E537" s="18"/>
      <c r="F537" s="243"/>
      <c r="G537" s="47"/>
      <c r="H537" s="245"/>
    </row>
    <row r="538" spans="2:8" hidden="1" outlineLevel="1">
      <c r="B538" s="285"/>
      <c r="C538" s="794"/>
      <c r="D538" s="792"/>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491" t="s">
        <v>6177</v>
      </c>
      <c r="C542" s="2491"/>
      <c r="D542" s="2491"/>
      <c r="E542" s="2491"/>
      <c r="F542" s="2491"/>
      <c r="G542" s="2491"/>
      <c r="H542" s="2491"/>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790">
        <v>42248</v>
      </c>
      <c r="C545" s="793" t="s">
        <v>1039</v>
      </c>
      <c r="D545" s="808">
        <v>0.52</v>
      </c>
      <c r="E545" s="18"/>
      <c r="F545" s="285"/>
      <c r="G545" s="47"/>
      <c r="H545" s="245"/>
    </row>
    <row r="546" spans="2:8" hidden="1" outlineLevel="1">
      <c r="B546" s="285"/>
      <c r="C546" s="794"/>
      <c r="D546" s="792"/>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491" t="s">
        <v>6292</v>
      </c>
      <c r="C550" s="2491"/>
      <c r="D550" s="2491"/>
      <c r="E550" s="2491"/>
      <c r="F550" s="2491"/>
      <c r="G550" s="2491"/>
      <c r="H550" s="2491"/>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790">
        <v>42278</v>
      </c>
      <c r="C553" s="793" t="s">
        <v>1039</v>
      </c>
      <c r="D553" s="808">
        <v>0.52</v>
      </c>
      <c r="E553" s="18"/>
      <c r="F553" s="285"/>
      <c r="G553" s="47"/>
      <c r="H553" s="245"/>
    </row>
    <row r="554" spans="2:8" hidden="1" outlineLevel="1">
      <c r="B554" s="285"/>
      <c r="C554" s="794"/>
      <c r="D554" s="791"/>
      <c r="E554" s="18"/>
      <c r="F554" s="243"/>
      <c r="G554" s="47"/>
      <c r="H554" s="245"/>
    </row>
    <row r="555" spans="2:8" hidden="1" outlineLevel="1">
      <c r="B555" s="285"/>
      <c r="C555" s="794"/>
      <c r="D555" s="792"/>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491" t="s">
        <v>6396</v>
      </c>
      <c r="C559" s="2491"/>
      <c r="D559" s="2491"/>
      <c r="E559" s="2491"/>
      <c r="F559" s="2491"/>
      <c r="G559" s="2491"/>
      <c r="H559" s="2491"/>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790">
        <v>42309</v>
      </c>
      <c r="C562" s="793" t="s">
        <v>1039</v>
      </c>
      <c r="D562" s="808">
        <v>0.52</v>
      </c>
      <c r="E562" s="18"/>
      <c r="F562" s="285"/>
      <c r="G562" s="47"/>
      <c r="H562" s="245"/>
    </row>
    <row r="563" spans="2:8" hidden="1" outlineLevel="1">
      <c r="B563" s="285"/>
      <c r="C563" s="794"/>
      <c r="D563" s="791"/>
      <c r="E563" s="18"/>
      <c r="F563" s="243"/>
      <c r="G563" s="47"/>
      <c r="H563" s="245"/>
    </row>
    <row r="564" spans="2:8" hidden="1" outlineLevel="1">
      <c r="B564" s="285"/>
      <c r="C564" s="794"/>
      <c r="D564" s="792"/>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491" t="s">
        <v>6504</v>
      </c>
      <c r="C568" s="2491"/>
      <c r="D568" s="2491"/>
      <c r="E568" s="2491"/>
      <c r="F568" s="2491"/>
      <c r="G568" s="2491"/>
      <c r="H568" s="2491"/>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790">
        <v>42339</v>
      </c>
      <c r="C571" s="793" t="s">
        <v>1039</v>
      </c>
      <c r="D571" s="808">
        <v>0.52</v>
      </c>
      <c r="E571" s="18"/>
      <c r="F571" s="285"/>
      <c r="G571" s="47"/>
      <c r="H571" s="245"/>
    </row>
    <row r="572" spans="2:8" hidden="1" outlineLevel="1">
      <c r="B572" s="285"/>
      <c r="C572" s="794"/>
      <c r="D572" s="791"/>
      <c r="E572" s="18"/>
      <c r="F572" s="243"/>
      <c r="G572" s="47"/>
      <c r="H572" s="245"/>
    </row>
    <row r="573" spans="2:8" hidden="1" outlineLevel="1">
      <c r="B573" s="285"/>
      <c r="C573" s="794"/>
      <c r="D573" s="792"/>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491" t="s">
        <v>6604</v>
      </c>
      <c r="C577" s="2491"/>
      <c r="D577" s="2491"/>
      <c r="E577" s="2491"/>
      <c r="F577" s="2491"/>
      <c r="G577" s="2491"/>
      <c r="H577" s="2491"/>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790">
        <v>42370</v>
      </c>
      <c r="C580" s="793" t="s">
        <v>1039</v>
      </c>
      <c r="D580" s="808">
        <v>0.52</v>
      </c>
      <c r="E580" s="18"/>
      <c r="F580" s="285"/>
      <c r="G580" s="47"/>
      <c r="H580" s="245"/>
    </row>
    <row r="581" spans="2:8" hidden="1" outlineLevel="1">
      <c r="B581" s="285"/>
      <c r="C581" s="794"/>
      <c r="D581" s="791"/>
      <c r="E581" s="18"/>
      <c r="F581" s="243"/>
      <c r="G581" s="47"/>
      <c r="H581" s="245"/>
    </row>
    <row r="582" spans="2:8" hidden="1" outlineLevel="1">
      <c r="B582" s="285"/>
      <c r="C582" s="794"/>
      <c r="D582" s="792"/>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491" t="s">
        <v>6693</v>
      </c>
      <c r="C586" s="2491"/>
      <c r="D586" s="2491"/>
      <c r="E586" s="2491"/>
      <c r="F586" s="2491"/>
      <c r="G586" s="2491"/>
      <c r="H586" s="2491"/>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790">
        <v>42401</v>
      </c>
      <c r="C589" s="793" t="s">
        <v>1039</v>
      </c>
      <c r="D589" s="808">
        <v>0.52</v>
      </c>
      <c r="E589" s="18"/>
      <c r="F589" s="285"/>
      <c r="G589" s="47"/>
      <c r="H589" s="245"/>
    </row>
    <row r="590" spans="2:8" hidden="1" outlineLevel="1">
      <c r="B590" s="285"/>
      <c r="C590" s="794"/>
      <c r="D590" s="791"/>
      <c r="E590" s="18"/>
      <c r="F590" s="243"/>
      <c r="G590" s="47"/>
      <c r="H590" s="245"/>
    </row>
    <row r="591" spans="2:8" hidden="1" outlineLevel="1">
      <c r="B591" s="285"/>
      <c r="C591" s="794"/>
      <c r="D591" s="792"/>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491" t="s">
        <v>6748</v>
      </c>
      <c r="C595" s="2491"/>
      <c r="D595" s="2491"/>
      <c r="E595" s="2491"/>
      <c r="F595" s="2491"/>
      <c r="G595" s="2491"/>
      <c r="H595" s="2491"/>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790">
        <v>42430</v>
      </c>
      <c r="C598" s="793" t="s">
        <v>1039</v>
      </c>
      <c r="D598" s="808">
        <v>0.52</v>
      </c>
      <c r="E598" s="18"/>
      <c r="F598" s="285"/>
      <c r="G598" s="47"/>
      <c r="H598" s="245"/>
    </row>
    <row r="599" spans="2:8" hidden="1" outlineLevel="1">
      <c r="B599" s="285"/>
      <c r="C599" s="794"/>
      <c r="D599" s="791"/>
      <c r="E599" s="18"/>
      <c r="F599" s="243"/>
      <c r="G599" s="47"/>
      <c r="H599" s="245"/>
    </row>
    <row r="600" spans="2:8" hidden="1" outlineLevel="1">
      <c r="B600" s="285"/>
      <c r="C600" s="794"/>
      <c r="D600" s="792"/>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491" t="s">
        <v>6898</v>
      </c>
      <c r="C604" s="2491"/>
      <c r="D604" s="2491"/>
      <c r="E604" s="2491"/>
      <c r="F604" s="2491"/>
      <c r="G604" s="2491"/>
      <c r="H604" s="2491"/>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790">
        <v>42461</v>
      </c>
      <c r="C607" s="793" t="s">
        <v>1039</v>
      </c>
      <c r="D607" s="808">
        <v>0.52</v>
      </c>
      <c r="E607" s="18"/>
      <c r="F607" s="285"/>
      <c r="G607" s="47"/>
      <c r="H607" s="245"/>
    </row>
    <row r="608" spans="2:8" hidden="1" outlineLevel="1">
      <c r="B608" s="285"/>
      <c r="C608" s="794"/>
      <c r="D608" s="791"/>
      <c r="E608" s="18"/>
      <c r="F608" s="243"/>
      <c r="G608" s="47"/>
      <c r="H608" s="245"/>
    </row>
    <row r="609" spans="2:8" hidden="1" outlineLevel="1">
      <c r="B609" s="285"/>
      <c r="C609" s="794"/>
      <c r="D609" s="792"/>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491" t="s">
        <v>6981</v>
      </c>
      <c r="C613" s="2491"/>
      <c r="D613" s="2491"/>
      <c r="E613" s="2491"/>
      <c r="F613" s="2491"/>
      <c r="G613" s="2491"/>
      <c r="H613" s="2491"/>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790">
        <v>42491</v>
      </c>
      <c r="C616" s="793" t="s">
        <v>1039</v>
      </c>
      <c r="D616" s="808">
        <v>0.52</v>
      </c>
      <c r="E616" s="18"/>
      <c r="F616" s="285"/>
      <c r="G616" s="47"/>
      <c r="H616" s="245"/>
    </row>
    <row r="617" spans="2:8" hidden="1" outlineLevel="1">
      <c r="B617" s="285"/>
      <c r="C617" s="794"/>
      <c r="D617" s="791"/>
      <c r="E617" s="18"/>
      <c r="F617" s="243"/>
      <c r="G617" s="47"/>
      <c r="H617" s="245"/>
    </row>
    <row r="618" spans="2:8" hidden="1" outlineLevel="1">
      <c r="B618" s="285"/>
      <c r="C618" s="794"/>
      <c r="D618" s="792"/>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491" t="s">
        <v>7054</v>
      </c>
      <c r="C622" s="2491"/>
      <c r="D622" s="2491"/>
      <c r="E622" s="2491"/>
      <c r="F622" s="2491"/>
      <c r="G622" s="2491"/>
      <c r="H622" s="2491"/>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790">
        <v>42522</v>
      </c>
      <c r="C625" s="793" t="s">
        <v>1039</v>
      </c>
      <c r="D625" s="808">
        <v>0.52</v>
      </c>
      <c r="E625" s="18"/>
      <c r="F625" s="285"/>
      <c r="G625" s="47"/>
      <c r="H625" s="245"/>
    </row>
    <row r="626" spans="2:8" hidden="1" outlineLevel="1">
      <c r="B626" s="285"/>
      <c r="C626" s="794"/>
      <c r="D626" s="791"/>
      <c r="E626" s="18"/>
      <c r="F626" s="243"/>
      <c r="G626" s="47"/>
      <c r="H626" s="245"/>
    </row>
    <row r="627" spans="2:8" hidden="1" outlineLevel="1">
      <c r="B627" s="285"/>
      <c r="C627" s="794"/>
      <c r="D627" s="792"/>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491" t="s">
        <v>7179</v>
      </c>
      <c r="C631" s="2491"/>
      <c r="D631" s="2491"/>
      <c r="E631" s="2491"/>
      <c r="F631" s="2491"/>
      <c r="G631" s="2491"/>
      <c r="H631" s="2491"/>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790">
        <v>42552</v>
      </c>
      <c r="C634" s="793" t="s">
        <v>1039</v>
      </c>
      <c r="D634" s="808">
        <v>0.52</v>
      </c>
      <c r="E634" s="18"/>
      <c r="F634" s="285"/>
      <c r="G634" s="47"/>
      <c r="H634" s="245"/>
    </row>
    <row r="635" spans="2:8" hidden="1" outlineLevel="1">
      <c r="B635" s="285"/>
      <c r="C635" s="794"/>
      <c r="D635" s="791"/>
      <c r="E635" s="18"/>
      <c r="F635" s="243"/>
      <c r="G635" s="47"/>
      <c r="H635" s="245"/>
    </row>
    <row r="636" spans="2:8" hidden="1" outlineLevel="1">
      <c r="B636" s="285"/>
      <c r="C636" s="794"/>
      <c r="D636" s="792"/>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491" t="s">
        <v>7332</v>
      </c>
      <c r="C640" s="2491"/>
      <c r="D640" s="2491"/>
      <c r="E640" s="2491"/>
      <c r="F640" s="2491"/>
      <c r="G640" s="2491"/>
      <c r="H640" s="2491"/>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790">
        <v>42583</v>
      </c>
      <c r="C643" s="793" t="s">
        <v>1039</v>
      </c>
      <c r="D643" s="808">
        <v>0.52</v>
      </c>
      <c r="E643" s="18"/>
      <c r="F643" s="790">
        <v>42611</v>
      </c>
      <c r="G643" s="47" t="s">
        <v>7408</v>
      </c>
      <c r="H643" s="245">
        <v>4391.3100000000004</v>
      </c>
    </row>
    <row r="644" spans="2:8" ht="30" hidden="1" outlineLevel="1">
      <c r="B644" s="790">
        <v>42584</v>
      </c>
      <c r="C644" s="1254" t="s">
        <v>7357</v>
      </c>
      <c r="D644" s="808">
        <v>1000</v>
      </c>
      <c r="E644" s="18"/>
      <c r="F644" s="243"/>
      <c r="G644" s="47"/>
      <c r="H644" s="245"/>
    </row>
    <row r="645" spans="2:8" ht="30" hidden="1" outlineLevel="1">
      <c r="B645" s="790">
        <v>42607</v>
      </c>
      <c r="C645" s="1254" t="s">
        <v>7407</v>
      </c>
      <c r="D645" s="808">
        <v>4393</v>
      </c>
      <c r="E645" s="18"/>
      <c r="F645" s="50"/>
      <c r="G645" s="50"/>
      <c r="H645" s="48"/>
    </row>
    <row r="646" spans="2:8" ht="30" hidden="1" outlineLevel="1">
      <c r="B646" s="790">
        <v>42613</v>
      </c>
      <c r="C646" s="1254" t="s">
        <v>7454</v>
      </c>
      <c r="D646" s="808">
        <v>1000</v>
      </c>
      <c r="E646" s="18"/>
      <c r="F646" s="50"/>
      <c r="G646" s="50"/>
      <c r="H646" s="48"/>
    </row>
    <row r="647" spans="2:8" hidden="1" outlineLevel="1">
      <c r="B647" s="790"/>
      <c r="C647" s="1254"/>
      <c r="D647" s="808"/>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491" t="s">
        <v>7437</v>
      </c>
      <c r="C651" s="2491"/>
      <c r="D651" s="2491"/>
      <c r="E651" s="2491"/>
      <c r="F651" s="2491"/>
      <c r="G651" s="2491"/>
      <c r="H651" s="2491"/>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790">
        <v>42614</v>
      </c>
      <c r="C654" s="793" t="s">
        <v>1039</v>
      </c>
      <c r="D654" s="808">
        <f>D649</f>
        <v>2002.21</v>
      </c>
      <c r="E654" s="18"/>
      <c r="F654" s="790">
        <v>42641</v>
      </c>
      <c r="G654" s="1254" t="s">
        <v>7552</v>
      </c>
      <c r="H654" s="808">
        <v>3706.86</v>
      </c>
    </row>
    <row r="655" spans="2:8" ht="30" hidden="1" outlineLevel="1">
      <c r="B655" s="790">
        <v>42641</v>
      </c>
      <c r="C655" s="1254" t="s">
        <v>7551</v>
      </c>
      <c r="D655" s="808">
        <v>3707</v>
      </c>
      <c r="E655" s="18"/>
      <c r="F655" s="790"/>
      <c r="G655" s="47"/>
      <c r="H655" s="245"/>
    </row>
    <row r="656" spans="2:8" hidden="1" outlineLevel="1">
      <c r="B656" s="790"/>
      <c r="C656" s="793"/>
      <c r="D656" s="808"/>
      <c r="E656" s="18"/>
      <c r="F656" s="790"/>
      <c r="G656" s="47"/>
      <c r="H656" s="245"/>
    </row>
    <row r="657" spans="2:8" hidden="1" outlineLevel="1">
      <c r="B657" s="790"/>
      <c r="C657" s="793"/>
      <c r="D657" s="808"/>
      <c r="E657" s="18"/>
      <c r="F657" s="790"/>
      <c r="G657" s="47"/>
      <c r="H657" s="245"/>
    </row>
    <row r="658" spans="2:8" hidden="1" outlineLevel="1">
      <c r="B658" s="790"/>
      <c r="C658" s="793"/>
      <c r="D658" s="808"/>
      <c r="E658" s="18"/>
      <c r="F658" s="790"/>
      <c r="G658" s="47"/>
      <c r="H658" s="245"/>
    </row>
    <row r="659" spans="2:8" hidden="1" outlineLevel="1">
      <c r="B659" s="790"/>
      <c r="C659" s="1254"/>
      <c r="D659" s="808"/>
      <c r="E659" s="18"/>
      <c r="F659" s="243"/>
      <c r="G659" s="47"/>
      <c r="H659" s="245"/>
    </row>
    <row r="660" spans="2:8" hidden="1" outlineLevel="1">
      <c r="B660" s="790"/>
      <c r="C660" s="1254"/>
      <c r="D660" s="808"/>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491" t="s">
        <v>7569</v>
      </c>
      <c r="C664" s="2491"/>
      <c r="D664" s="2491"/>
      <c r="E664" s="2491"/>
      <c r="F664" s="2491"/>
      <c r="G664" s="2491"/>
      <c r="H664" s="2491"/>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790">
        <v>42644</v>
      </c>
      <c r="C667" s="793" t="s">
        <v>1039</v>
      </c>
      <c r="D667" s="808">
        <f>D662</f>
        <v>2002.35</v>
      </c>
      <c r="E667" s="18"/>
      <c r="F667" s="790"/>
      <c r="G667" s="1254"/>
      <c r="H667" s="808"/>
    </row>
    <row r="668" spans="2:8" ht="30" hidden="1" outlineLevel="1">
      <c r="B668" s="790">
        <v>42644</v>
      </c>
      <c r="C668" s="1254" t="s">
        <v>7592</v>
      </c>
      <c r="D668" s="808">
        <v>1000</v>
      </c>
      <c r="E668" s="18"/>
      <c r="F668" s="790"/>
      <c r="G668" s="47"/>
      <c r="H668" s="245"/>
    </row>
    <row r="669" spans="2:8" hidden="1" outlineLevel="1">
      <c r="B669" s="790"/>
      <c r="C669" s="1254"/>
      <c r="D669" s="808"/>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491" t="s">
        <v>7680</v>
      </c>
      <c r="C673" s="2491"/>
      <c r="D673" s="2491"/>
      <c r="E673" s="2491"/>
      <c r="F673" s="2491"/>
      <c r="G673" s="2491"/>
      <c r="H673" s="2491"/>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790">
        <v>42675</v>
      </c>
      <c r="C676" s="793" t="s">
        <v>1039</v>
      </c>
      <c r="D676" s="808">
        <f>D671</f>
        <v>3002.35</v>
      </c>
      <c r="E676" s="18"/>
      <c r="F676" s="725">
        <v>42676</v>
      </c>
      <c r="G676" s="1308" t="s">
        <v>7408</v>
      </c>
      <c r="H676" s="614">
        <v>44252.34</v>
      </c>
    </row>
    <row r="677" spans="2:8" ht="30" hidden="1" outlineLevel="1">
      <c r="B677" s="725">
        <v>42676</v>
      </c>
      <c r="C677" s="1308" t="s">
        <v>7689</v>
      </c>
      <c r="D677" s="614">
        <v>44250</v>
      </c>
      <c r="E677" s="18"/>
      <c r="F677" s="725">
        <v>42692</v>
      </c>
      <c r="G677" s="47" t="s">
        <v>7740</v>
      </c>
      <c r="H677" s="245">
        <v>2000</v>
      </c>
    </row>
    <row r="678" spans="2:8" ht="30" hidden="1" outlineLevel="1">
      <c r="B678" s="725">
        <v>42695</v>
      </c>
      <c r="C678" s="1308" t="s">
        <v>7757</v>
      </c>
      <c r="D678" s="614">
        <v>2000</v>
      </c>
      <c r="E678" s="18"/>
      <c r="F678" s="725">
        <v>42695</v>
      </c>
      <c r="G678" s="47" t="s">
        <v>7758</v>
      </c>
      <c r="H678" s="245">
        <v>2000</v>
      </c>
    </row>
    <row r="679" spans="2:8" ht="30" hidden="1" outlineLevel="1">
      <c r="B679" s="725">
        <v>42697</v>
      </c>
      <c r="C679" s="1308" t="s">
        <v>7772</v>
      </c>
      <c r="D679" s="614">
        <v>4000</v>
      </c>
      <c r="E679" s="18"/>
      <c r="F679" s="725">
        <v>42698</v>
      </c>
      <c r="G679" s="47" t="s">
        <v>7773</v>
      </c>
      <c r="H679" s="245">
        <v>2000</v>
      </c>
    </row>
    <row r="680" spans="2:8" ht="30" hidden="1" outlineLevel="1">
      <c r="B680" s="790"/>
      <c r="C680" s="793"/>
      <c r="D680" s="808"/>
      <c r="E680" s="18"/>
      <c r="F680" s="725">
        <v>42703</v>
      </c>
      <c r="G680" s="47" t="s">
        <v>7777</v>
      </c>
      <c r="H680" s="245">
        <v>2000</v>
      </c>
    </row>
    <row r="681" spans="2:8" hidden="1" outlineLevel="1">
      <c r="B681" s="790"/>
      <c r="C681" s="1254"/>
      <c r="D681" s="808"/>
      <c r="E681" s="18"/>
      <c r="F681" s="243"/>
      <c r="G681" s="47"/>
      <c r="H681" s="245"/>
    </row>
    <row r="682" spans="2:8" hidden="1" outlineLevel="1">
      <c r="B682" s="790"/>
      <c r="C682" s="1254"/>
      <c r="D682" s="808"/>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491" t="s">
        <v>7782</v>
      </c>
      <c r="C686" s="2491"/>
      <c r="D686" s="2491"/>
      <c r="E686" s="2491"/>
      <c r="F686" s="2491"/>
      <c r="G686" s="2491"/>
      <c r="H686" s="2491"/>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790">
        <v>42705</v>
      </c>
      <c r="C689" s="793" t="s">
        <v>1039</v>
      </c>
      <c r="D689" s="808">
        <f>D684</f>
        <v>1000.010000000002</v>
      </c>
      <c r="E689" s="18"/>
      <c r="F689" s="725">
        <v>42706</v>
      </c>
      <c r="G689" s="1308" t="s">
        <v>7408</v>
      </c>
      <c r="H689" s="614">
        <v>15604.88</v>
      </c>
    </row>
    <row r="690" spans="2:8" ht="30" hidden="1" outlineLevel="1">
      <c r="B690" s="790">
        <v>42705</v>
      </c>
      <c r="C690" s="1308" t="s">
        <v>7783</v>
      </c>
      <c r="D690" s="614">
        <v>20605</v>
      </c>
      <c r="E690" s="18"/>
      <c r="F690" s="725">
        <v>42707</v>
      </c>
      <c r="G690" s="47" t="s">
        <v>7758</v>
      </c>
      <c r="H690" s="245">
        <v>2000</v>
      </c>
    </row>
    <row r="691" spans="2:8" ht="30" hidden="1" outlineLevel="1">
      <c r="B691" s="725"/>
      <c r="C691" s="1308"/>
      <c r="D691" s="614"/>
      <c r="E691" s="18"/>
      <c r="F691" s="725">
        <v>42718</v>
      </c>
      <c r="G691" s="47" t="s">
        <v>7817</v>
      </c>
      <c r="H691" s="245">
        <v>2000</v>
      </c>
    </row>
    <row r="692" spans="2:8" ht="30" hidden="1" outlineLevel="1">
      <c r="B692" s="725"/>
      <c r="C692" s="1308"/>
      <c r="D692" s="614"/>
      <c r="E692" s="18"/>
      <c r="F692" s="725">
        <v>42730</v>
      </c>
      <c r="G692" s="47" t="s">
        <v>7850</v>
      </c>
      <c r="H692" s="245">
        <v>2000</v>
      </c>
    </row>
    <row r="693" spans="2:8" hidden="1" outlineLevel="1">
      <c r="B693" s="790"/>
      <c r="C693" s="1254"/>
      <c r="D693" s="808"/>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491" t="s">
        <v>7885</v>
      </c>
      <c r="C697" s="2491"/>
      <c r="D697" s="2491"/>
      <c r="E697" s="2491"/>
      <c r="F697" s="2491"/>
      <c r="G697" s="2491"/>
      <c r="H697" s="2491"/>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790">
        <v>42736</v>
      </c>
      <c r="C700" s="793" t="s">
        <v>1039</v>
      </c>
      <c r="D700" s="808">
        <f>D695</f>
        <v>0.13000000000465661</v>
      </c>
      <c r="E700" s="18"/>
      <c r="F700" s="790">
        <v>42738</v>
      </c>
      <c r="G700" s="1254" t="s">
        <v>7408</v>
      </c>
      <c r="H700" s="808">
        <v>3829.96</v>
      </c>
    </row>
    <row r="701" spans="2:8" ht="30" hidden="1" outlineLevel="1">
      <c r="B701" s="790">
        <v>42737</v>
      </c>
      <c r="C701" s="1254" t="s">
        <v>7898</v>
      </c>
      <c r="D701" s="808">
        <v>7830</v>
      </c>
      <c r="E701" s="18"/>
      <c r="F701" s="790">
        <v>42750</v>
      </c>
      <c r="G701" s="47" t="s">
        <v>7933</v>
      </c>
      <c r="H701" s="245">
        <v>4000</v>
      </c>
    </row>
    <row r="702" spans="2:8" ht="30" hidden="1" outlineLevel="1">
      <c r="B702" s="790">
        <v>42751</v>
      </c>
      <c r="C702" s="1254" t="s">
        <v>7955</v>
      </c>
      <c r="D702" s="808">
        <v>13305</v>
      </c>
      <c r="E702" s="18"/>
      <c r="F702" s="725"/>
      <c r="G702" s="47"/>
      <c r="H702" s="245"/>
    </row>
    <row r="703" spans="2:8" hidden="1" outlineLevel="1">
      <c r="B703" s="790"/>
      <c r="C703" s="1254"/>
      <c r="D703" s="808"/>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491" t="s">
        <v>7976</v>
      </c>
      <c r="C707" s="2491"/>
      <c r="D707" s="2491"/>
      <c r="E707" s="2491"/>
      <c r="F707" s="2491"/>
      <c r="G707" s="2491"/>
      <c r="H707" s="2491"/>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790">
        <v>42767</v>
      </c>
      <c r="C710" s="793" t="s">
        <v>1039</v>
      </c>
      <c r="D710" s="808">
        <f>D705</f>
        <v>13305.170000000006</v>
      </c>
      <c r="E710" s="18"/>
      <c r="F710" s="790">
        <v>42767</v>
      </c>
      <c r="G710" s="1254" t="s">
        <v>7408</v>
      </c>
      <c r="H710" s="808">
        <v>13304.72</v>
      </c>
    </row>
    <row r="711" spans="2:8" ht="30" hidden="1" outlineLevel="1">
      <c r="B711" s="790">
        <v>42781</v>
      </c>
      <c r="C711" s="1254" t="s">
        <v>8099</v>
      </c>
      <c r="D711" s="808">
        <v>10901</v>
      </c>
      <c r="E711" s="18"/>
      <c r="F711" s="790"/>
      <c r="G711" s="47"/>
      <c r="H711" s="245"/>
    </row>
    <row r="712" spans="2:8" hidden="1" outlineLevel="1">
      <c r="B712" s="790"/>
      <c r="C712" s="1254"/>
      <c r="D712" s="808"/>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491" t="s">
        <v>8134</v>
      </c>
      <c r="C716" s="2491"/>
      <c r="D716" s="2491"/>
      <c r="E716" s="2491"/>
      <c r="F716" s="2491"/>
      <c r="G716" s="2491"/>
      <c r="H716" s="2491"/>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790">
        <v>42795</v>
      </c>
      <c r="C719" s="793" t="s">
        <v>1039</v>
      </c>
      <c r="D719" s="808">
        <f>D714</f>
        <v>10901.450000000006</v>
      </c>
      <c r="E719" s="18"/>
      <c r="F719" s="1359">
        <v>42795</v>
      </c>
      <c r="G719" s="1360" t="s">
        <v>7408</v>
      </c>
      <c r="H719" s="1361">
        <v>10900.86</v>
      </c>
    </row>
    <row r="720" spans="2:8" ht="30" hidden="1" outlineLevel="1">
      <c r="B720" s="790">
        <v>42825</v>
      </c>
      <c r="C720" s="1254" t="s">
        <v>8296</v>
      </c>
      <c r="D720" s="808">
        <v>200</v>
      </c>
      <c r="E720" s="18"/>
      <c r="F720" s="1359">
        <v>42815</v>
      </c>
      <c r="G720" s="47" t="s">
        <v>8273</v>
      </c>
      <c r="H720" s="245">
        <v>0.59</v>
      </c>
    </row>
    <row r="721" spans="2:8" ht="30" hidden="1" outlineLevel="1">
      <c r="B721" s="790">
        <v>42825</v>
      </c>
      <c r="C721" s="1254" t="s">
        <v>8313</v>
      </c>
      <c r="D721" s="808">
        <v>3150</v>
      </c>
      <c r="E721" s="18"/>
      <c r="F721" s="1047">
        <v>42815</v>
      </c>
      <c r="G721" s="221" t="s">
        <v>8274</v>
      </c>
      <c r="H721" s="214">
        <v>171.91</v>
      </c>
    </row>
    <row r="722" spans="2:8" hidden="1" outlineLevel="1">
      <c r="B722" s="725"/>
      <c r="C722" s="1308"/>
      <c r="D722" s="614"/>
      <c r="E722" s="18"/>
      <c r="F722" s="768">
        <v>42825</v>
      </c>
      <c r="G722" s="668" t="s">
        <v>7408</v>
      </c>
      <c r="H722" s="669">
        <v>3177.4</v>
      </c>
    </row>
    <row r="723" spans="2:8" hidden="1" outlineLevel="1">
      <c r="B723" s="790"/>
      <c r="C723" s="1254"/>
      <c r="D723" s="808"/>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375">
        <f>D724-H725</f>
        <v>0.69000000000596629</v>
      </c>
      <c r="F725" s="50"/>
      <c r="G725" s="50" t="s">
        <v>195</v>
      </c>
      <c r="H725" s="48">
        <f>SUM(H719:H724)</f>
        <v>14250.76</v>
      </c>
    </row>
    <row r="726" spans="2:8" collapsed="1"/>
    <row r="727" spans="2:8">
      <c r="B727" s="2491" t="s">
        <v>8308</v>
      </c>
      <c r="C727" s="2491"/>
      <c r="D727" s="2491"/>
      <c r="E727" s="2491"/>
      <c r="F727" s="2491"/>
      <c r="G727" s="2491"/>
      <c r="H727" s="2491"/>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790">
        <v>42826</v>
      </c>
      <c r="C730" s="793" t="s">
        <v>1039</v>
      </c>
      <c r="D730" s="808">
        <f>D725</f>
        <v>0.69000000000596629</v>
      </c>
      <c r="E730" s="18"/>
      <c r="F730" s="1359">
        <v>42837</v>
      </c>
      <c r="G730" s="1360" t="s">
        <v>8352</v>
      </c>
      <c r="H730" s="1361">
        <v>28652.25</v>
      </c>
    </row>
    <row r="731" spans="2:8" ht="30" hidden="1" outlineLevel="1">
      <c r="B731" s="790">
        <v>42837</v>
      </c>
      <c r="C731" s="1254" t="s">
        <v>8357</v>
      </c>
      <c r="D731" s="808">
        <v>28660</v>
      </c>
      <c r="E731" s="614"/>
      <c r="F731" s="1359"/>
      <c r="G731" s="47"/>
      <c r="H731" s="245"/>
    </row>
    <row r="732" spans="2:8" hidden="1" outlineLevel="1">
      <c r="B732" s="790"/>
      <c r="C732" s="1254"/>
      <c r="D732" s="808"/>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375">
        <f>D733-H734</f>
        <v>8.4400000000059663</v>
      </c>
      <c r="F734" s="50"/>
      <c r="G734" s="50" t="s">
        <v>195</v>
      </c>
      <c r="H734" s="48">
        <f>SUM(H730:H733)</f>
        <v>28652.25</v>
      </c>
    </row>
    <row r="735" spans="2:8" collapsed="1"/>
    <row r="736" spans="2:8">
      <c r="B736" s="2491" t="s">
        <v>8396</v>
      </c>
      <c r="C736" s="2491"/>
      <c r="D736" s="2491"/>
      <c r="E736" s="2491"/>
      <c r="F736" s="2491"/>
      <c r="G736" s="2491"/>
      <c r="H736" s="2491"/>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790">
        <v>42856</v>
      </c>
      <c r="C739" s="793" t="s">
        <v>1039</v>
      </c>
      <c r="D739" s="808">
        <f>D734</f>
        <v>8.4400000000059663</v>
      </c>
      <c r="E739" s="18"/>
      <c r="F739" s="1416">
        <v>42858</v>
      </c>
      <c r="G739" s="1417" t="s">
        <v>7408</v>
      </c>
      <c r="H739" s="1418">
        <v>3955.23</v>
      </c>
    </row>
    <row r="740" spans="2:8" ht="30" hidden="1" outlineLevel="1">
      <c r="B740" s="790">
        <v>42856</v>
      </c>
      <c r="C740" s="1254" t="s">
        <v>8408</v>
      </c>
      <c r="D740" s="808">
        <v>4000</v>
      </c>
      <c r="E740" s="614"/>
      <c r="F740" s="790">
        <v>42886</v>
      </c>
      <c r="G740" s="47" t="s">
        <v>7408</v>
      </c>
      <c r="H740" s="808">
        <v>2391.17</v>
      </c>
    </row>
    <row r="741" spans="2:8" ht="30" hidden="1" outlineLevel="1">
      <c r="B741" s="790">
        <v>42886</v>
      </c>
      <c r="C741" s="1254" t="s">
        <v>8498</v>
      </c>
      <c r="D741" s="808">
        <v>3338</v>
      </c>
      <c r="E741" s="18"/>
      <c r="F741" s="1047"/>
      <c r="G741" s="221"/>
      <c r="H741" s="214"/>
    </row>
    <row r="742" spans="2:8" hidden="1" outlineLevel="1">
      <c r="B742" s="790"/>
      <c r="C742" s="1254"/>
      <c r="D742" s="808"/>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375">
        <f>D743-H744</f>
        <v>1000.0400000000063</v>
      </c>
      <c r="F744" s="50"/>
      <c r="G744" s="50" t="s">
        <v>195</v>
      </c>
      <c r="H744" s="48">
        <f>SUM(H739:H743)</f>
        <v>6346.4</v>
      </c>
    </row>
    <row r="745" spans="2:8" collapsed="1"/>
    <row r="746" spans="2:8">
      <c r="B746" s="2491" t="s">
        <v>8501</v>
      </c>
      <c r="C746" s="2491"/>
      <c r="D746" s="2491"/>
      <c r="E746" s="2491"/>
      <c r="F746" s="2491"/>
      <c r="G746" s="2491"/>
      <c r="H746" s="2491"/>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790">
        <v>42887</v>
      </c>
      <c r="C749" s="793" t="s">
        <v>1039</v>
      </c>
      <c r="D749" s="808">
        <f>D744</f>
        <v>1000.0400000000063</v>
      </c>
      <c r="E749" s="18"/>
      <c r="F749" s="725"/>
      <c r="G749" s="47"/>
      <c r="H749" s="245"/>
    </row>
    <row r="750" spans="2:8" hidden="1" outlineLevel="1">
      <c r="B750" s="790"/>
      <c r="C750" s="1254"/>
      <c r="D750" s="808"/>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375">
        <f>D751-H752</f>
        <v>1000.0400000000063</v>
      </c>
      <c r="F752" s="50"/>
      <c r="G752" s="50" t="s">
        <v>195</v>
      </c>
      <c r="H752" s="48">
        <f>SUM(H749:H751)</f>
        <v>0</v>
      </c>
    </row>
    <row r="753" spans="2:8" collapsed="1"/>
    <row r="754" spans="2:8">
      <c r="B754" s="2491" t="s">
        <v>8590</v>
      </c>
      <c r="C754" s="2491"/>
      <c r="D754" s="2491"/>
      <c r="E754" s="2491"/>
      <c r="F754" s="2491"/>
      <c r="G754" s="2491"/>
      <c r="H754" s="2491"/>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790">
        <v>42917</v>
      </c>
      <c r="C757" s="793" t="s">
        <v>1039</v>
      </c>
      <c r="D757" s="808">
        <f>D752</f>
        <v>1000.0400000000063</v>
      </c>
      <c r="E757" s="18"/>
      <c r="F757" s="790">
        <v>42919</v>
      </c>
      <c r="G757" s="47" t="s">
        <v>8603</v>
      </c>
      <c r="H757" s="245">
        <v>7119.95</v>
      </c>
    </row>
    <row r="758" spans="2:8" ht="30" hidden="1" outlineLevel="1">
      <c r="B758" s="790">
        <v>42919</v>
      </c>
      <c r="C758" s="1254" t="s">
        <v>8602</v>
      </c>
      <c r="D758" s="808">
        <v>7120</v>
      </c>
      <c r="E758" s="614"/>
      <c r="F758" s="790">
        <v>42943</v>
      </c>
      <c r="G758" s="47" t="s">
        <v>7408</v>
      </c>
      <c r="H758" s="808">
        <v>2834.2</v>
      </c>
    </row>
    <row r="759" spans="2:8" ht="30" hidden="1" outlineLevel="1">
      <c r="B759" s="790">
        <v>42942</v>
      </c>
      <c r="C759" s="1254" t="s">
        <v>8656</v>
      </c>
      <c r="D759" s="808">
        <v>2835</v>
      </c>
      <c r="E759" s="18"/>
      <c r="F759" s="1047"/>
      <c r="G759" s="221"/>
      <c r="H759" s="214"/>
    </row>
    <row r="760" spans="2:8" hidden="1" outlineLevel="1">
      <c r="B760" s="790"/>
      <c r="C760" s="1254"/>
      <c r="D760" s="808"/>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375">
        <f>D761-H762</f>
        <v>1000.8900000000067</v>
      </c>
      <c r="F762" s="50"/>
      <c r="G762" s="50" t="s">
        <v>195</v>
      </c>
      <c r="H762" s="48">
        <f>SUM(H757:H761)</f>
        <v>9954.15</v>
      </c>
    </row>
    <row r="763" spans="2:8" collapsed="1"/>
    <row r="764" spans="2:8">
      <c r="B764" s="2491" t="s">
        <v>8668</v>
      </c>
      <c r="C764" s="2491"/>
      <c r="D764" s="2491"/>
      <c r="E764" s="2491"/>
      <c r="F764" s="2491"/>
      <c r="G764" s="2491"/>
      <c r="H764" s="2491"/>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790">
        <v>42948</v>
      </c>
      <c r="C767" s="793" t="s">
        <v>1039</v>
      </c>
      <c r="D767" s="808">
        <f>D762</f>
        <v>1000.8900000000067</v>
      </c>
      <c r="E767" s="18"/>
      <c r="F767" s="790"/>
      <c r="G767" s="47"/>
      <c r="H767" s="245"/>
    </row>
    <row r="768" spans="2:8" ht="45" hidden="1" outlineLevel="1">
      <c r="B768" s="725">
        <v>42975</v>
      </c>
      <c r="C768" s="1308" t="s">
        <v>8827</v>
      </c>
      <c r="D768" s="614">
        <v>14613</v>
      </c>
      <c r="E768" s="614"/>
      <c r="F768" s="790"/>
      <c r="G768" s="47"/>
      <c r="H768" s="808"/>
    </row>
    <row r="769" spans="2:8" hidden="1" outlineLevel="1">
      <c r="B769" s="790"/>
      <c r="C769" s="1254"/>
      <c r="D769" s="808"/>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375">
        <f>D770-H771</f>
        <v>15613.890000000007</v>
      </c>
      <c r="F771" s="50"/>
      <c r="G771" s="50" t="s">
        <v>195</v>
      </c>
      <c r="H771" s="48">
        <f>SUM(H767:H770)</f>
        <v>0</v>
      </c>
    </row>
    <row r="772" spans="2:8" collapsed="1"/>
    <row r="773" spans="2:8">
      <c r="B773" s="2491" t="s">
        <v>8798</v>
      </c>
      <c r="C773" s="2491"/>
      <c r="D773" s="2491"/>
      <c r="E773" s="2491"/>
      <c r="F773" s="2491"/>
      <c r="G773" s="2491"/>
      <c r="H773" s="2491"/>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790">
        <v>42979</v>
      </c>
      <c r="C776" s="793" t="s">
        <v>1039</v>
      </c>
      <c r="D776" s="808">
        <f>D771</f>
        <v>15613.890000000007</v>
      </c>
      <c r="E776" s="18"/>
      <c r="F776" s="790">
        <v>42979</v>
      </c>
      <c r="G776" s="47" t="s">
        <v>7408</v>
      </c>
      <c r="H776" s="245">
        <v>14612.82</v>
      </c>
    </row>
    <row r="777" spans="2:8" hidden="1" outlineLevel="1">
      <c r="B777" s="790"/>
      <c r="C777" s="1254"/>
      <c r="D777" s="808"/>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375">
        <f>D778-H779</f>
        <v>1001.070000000007</v>
      </c>
      <c r="F779" s="50"/>
      <c r="G779" s="50" t="s">
        <v>195</v>
      </c>
      <c r="H779" s="48">
        <f>SUM(H776:H778)</f>
        <v>14612.82</v>
      </c>
    </row>
    <row r="780" spans="2:8" ht="14.25" customHeight="1" collapsed="1">
      <c r="D780" s="13"/>
    </row>
    <row r="781" spans="2:8">
      <c r="B781" s="2491" t="s">
        <v>8900</v>
      </c>
      <c r="C781" s="2491"/>
      <c r="D781" s="2491"/>
      <c r="E781" s="2491"/>
      <c r="F781" s="2491"/>
      <c r="G781" s="2491"/>
      <c r="H781" s="2491"/>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790">
        <v>43009</v>
      </c>
      <c r="C784" s="793" t="s">
        <v>1039</v>
      </c>
      <c r="D784" s="808">
        <f>D779</f>
        <v>1001.070000000007</v>
      </c>
      <c r="E784" s="18"/>
      <c r="F784" s="790">
        <v>43011</v>
      </c>
      <c r="G784" s="47" t="s">
        <v>7408</v>
      </c>
      <c r="H784" s="245">
        <v>4660.1000000000004</v>
      </c>
    </row>
    <row r="785" spans="2:8" ht="30" hidden="1" outlineLevel="1">
      <c r="B785" s="790">
        <v>43011</v>
      </c>
      <c r="C785" s="1308" t="s">
        <v>8901</v>
      </c>
      <c r="D785" s="808">
        <v>5000</v>
      </c>
      <c r="E785" s="614"/>
      <c r="F785" s="790">
        <v>43039</v>
      </c>
      <c r="G785" s="47" t="s">
        <v>7408</v>
      </c>
      <c r="H785" s="808">
        <v>22327.84</v>
      </c>
    </row>
    <row r="786" spans="2:8" ht="45" hidden="1" outlineLevel="1">
      <c r="B786" s="1481">
        <v>43038</v>
      </c>
      <c r="C786" s="1521" t="s">
        <v>8993</v>
      </c>
      <c r="D786" s="1522">
        <v>20987</v>
      </c>
      <c r="E786" s="18"/>
      <c r="F786" s="1047"/>
      <c r="G786" s="221"/>
      <c r="H786" s="214"/>
    </row>
    <row r="787" spans="2:8" hidden="1" outlineLevel="1">
      <c r="B787" s="50"/>
      <c r="C787" s="50" t="s">
        <v>195</v>
      </c>
      <c r="D787" s="48">
        <f>SUM(D784:D786)</f>
        <v>26988.070000000007</v>
      </c>
      <c r="F787" s="50"/>
      <c r="G787" s="50"/>
      <c r="H787" s="48"/>
    </row>
    <row r="788" spans="2:8" hidden="1" outlineLevel="1">
      <c r="B788" s="50"/>
      <c r="C788" s="50" t="s">
        <v>1328</v>
      </c>
      <c r="D788" s="1375">
        <f>D787-H788</f>
        <v>0.13000000000465661</v>
      </c>
      <c r="F788" s="50"/>
      <c r="G788" s="50" t="s">
        <v>195</v>
      </c>
      <c r="H788" s="48">
        <f>SUM(H784:H787)</f>
        <v>26987.940000000002</v>
      </c>
    </row>
    <row r="789" spans="2:8" collapsed="1">
      <c r="D789" s="13"/>
    </row>
    <row r="790" spans="2:8">
      <c r="B790" s="2491" t="s">
        <v>9002</v>
      </c>
      <c r="C790" s="2491"/>
      <c r="D790" s="2491"/>
      <c r="E790" s="2491"/>
      <c r="F790" s="2491"/>
      <c r="G790" s="2491"/>
      <c r="H790" s="2491"/>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790">
        <v>43040</v>
      </c>
      <c r="C793" s="793" t="s">
        <v>1039</v>
      </c>
      <c r="D793" s="808">
        <f>D788</f>
        <v>0.13000000000465661</v>
      </c>
      <c r="E793" s="18"/>
      <c r="F793" s="790">
        <v>43067</v>
      </c>
      <c r="G793" s="47" t="s">
        <v>7408</v>
      </c>
      <c r="H793" s="245">
        <v>11156.59</v>
      </c>
    </row>
    <row r="794" spans="2:8" ht="30" hidden="1" outlineLevel="1">
      <c r="B794" s="608">
        <v>43066</v>
      </c>
      <c r="C794" s="1162" t="s">
        <v>9087</v>
      </c>
      <c r="D794" s="613">
        <v>11157</v>
      </c>
      <c r="E794" s="614"/>
      <c r="F794" s="790"/>
      <c r="G794" s="47"/>
      <c r="H794" s="808"/>
    </row>
    <row r="795" spans="2:8" hidden="1" outlineLevel="1">
      <c r="B795" s="790"/>
      <c r="C795" s="1254"/>
      <c r="D795" s="808"/>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375">
        <f>D796-H797</f>
        <v>0.54000000000451109</v>
      </c>
      <c r="F797" s="50"/>
      <c r="G797" s="50" t="s">
        <v>195</v>
      </c>
      <c r="H797" s="48">
        <f>SUM(H793:H796)</f>
        <v>11156.59</v>
      </c>
    </row>
    <row r="798" spans="2:8" collapsed="1"/>
    <row r="799" spans="2:8">
      <c r="B799" s="2491" t="s">
        <v>9098</v>
      </c>
      <c r="C799" s="2491"/>
      <c r="D799" s="2491"/>
      <c r="E799" s="2491"/>
      <c r="F799" s="2491"/>
      <c r="G799" s="2491"/>
      <c r="H799" s="2491"/>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790">
        <v>43070</v>
      </c>
      <c r="C802" s="793" t="s">
        <v>1039</v>
      </c>
      <c r="D802" s="808">
        <f>D797</f>
        <v>0.54000000000451109</v>
      </c>
      <c r="E802" s="18"/>
      <c r="F802" s="790">
        <v>43091</v>
      </c>
      <c r="G802" s="47" t="s">
        <v>7408</v>
      </c>
      <c r="H802" s="245">
        <v>16151.32</v>
      </c>
    </row>
    <row r="803" spans="2:8" ht="30" hidden="1" outlineLevel="1">
      <c r="B803" s="790">
        <v>43089</v>
      </c>
      <c r="C803" s="1254" t="s">
        <v>9209</v>
      </c>
      <c r="D803" s="808">
        <v>16152</v>
      </c>
      <c r="E803" s="614"/>
      <c r="F803" s="790"/>
      <c r="G803" s="47"/>
      <c r="H803" s="808"/>
    </row>
    <row r="804" spans="2:8" hidden="1" outlineLevel="1">
      <c r="B804" s="790"/>
      <c r="C804" s="1254"/>
      <c r="D804" s="808"/>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375">
        <f>D805-H806</f>
        <v>1.2200000000048021</v>
      </c>
      <c r="F806" s="50"/>
      <c r="G806" s="50" t="s">
        <v>195</v>
      </c>
      <c r="H806" s="48">
        <f>SUM(H802:H805)</f>
        <v>16151.32</v>
      </c>
    </row>
    <row r="807" spans="2:8" collapsed="1"/>
    <row r="808" spans="2:8">
      <c r="B808" s="2491" t="s">
        <v>9243</v>
      </c>
      <c r="C808" s="2491"/>
      <c r="D808" s="2491"/>
      <c r="E808" s="2491"/>
      <c r="F808" s="2491"/>
      <c r="G808" s="2491"/>
      <c r="H808" s="2491"/>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790">
        <v>43101</v>
      </c>
      <c r="C811" s="793" t="s">
        <v>1039</v>
      </c>
      <c r="D811" s="808">
        <f>D806</f>
        <v>1.2200000000048021</v>
      </c>
      <c r="E811" s="18"/>
      <c r="F811" s="790">
        <v>43129</v>
      </c>
      <c r="G811" s="47" t="s">
        <v>7408</v>
      </c>
      <c r="H811" s="245">
        <v>5924.72</v>
      </c>
    </row>
    <row r="812" spans="2:8" ht="30" hidden="1" outlineLevel="1">
      <c r="B812" s="790">
        <v>43129</v>
      </c>
      <c r="C812" s="1254" t="s">
        <v>9364</v>
      </c>
      <c r="D812" s="808">
        <v>5925</v>
      </c>
      <c r="F812" s="790"/>
      <c r="G812" s="47"/>
      <c r="H812" s="808"/>
    </row>
    <row r="813" spans="2:8" hidden="1" outlineLevel="1">
      <c r="B813" s="790"/>
      <c r="C813" s="1254"/>
      <c r="D813" s="808"/>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375">
        <f>D814-H815</f>
        <v>1.5000000000045475</v>
      </c>
      <c r="F815" s="50"/>
      <c r="G815" s="50" t="s">
        <v>195</v>
      </c>
      <c r="H815" s="48">
        <f>SUM(H811:H814)</f>
        <v>5924.72</v>
      </c>
    </row>
    <row r="816" spans="2:8" collapsed="1"/>
    <row r="817" spans="2:8">
      <c r="B817" s="2491" t="s">
        <v>9366</v>
      </c>
      <c r="C817" s="2491"/>
      <c r="D817" s="2491"/>
      <c r="E817" s="2491"/>
      <c r="F817" s="2491"/>
      <c r="G817" s="2491"/>
      <c r="H817" s="2491"/>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790">
        <v>43132</v>
      </c>
      <c r="C820" s="793" t="s">
        <v>1039</v>
      </c>
      <c r="D820" s="808">
        <f>D815</f>
        <v>1.5000000000045475</v>
      </c>
      <c r="E820" s="18"/>
      <c r="F820" s="725">
        <v>43158</v>
      </c>
      <c r="G820" s="47" t="s">
        <v>7408</v>
      </c>
      <c r="H820" s="245">
        <v>31864.73</v>
      </c>
    </row>
    <row r="821" spans="2:8" ht="30" hidden="1" outlineLevel="1">
      <c r="B821" s="725">
        <v>43158</v>
      </c>
      <c r="C821" s="1308" t="s">
        <v>9449</v>
      </c>
      <c r="D821" s="614">
        <v>31865</v>
      </c>
      <c r="F821" s="790"/>
      <c r="G821" s="47"/>
      <c r="H821" s="808"/>
    </row>
    <row r="822" spans="2:8" hidden="1" outlineLevel="1">
      <c r="B822" s="790"/>
      <c r="C822" s="1254"/>
      <c r="D822" s="808"/>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375">
        <f>D823-H824</f>
        <v>1.7700000000040745</v>
      </c>
      <c r="F824" s="50"/>
      <c r="G824" s="50" t="s">
        <v>195</v>
      </c>
      <c r="H824" s="48">
        <f>SUM(H820:H823)</f>
        <v>31864.73</v>
      </c>
    </row>
    <row r="825" spans="2:8" collapsed="1"/>
    <row r="826" spans="2:8">
      <c r="B826" s="2491" t="s">
        <v>9465</v>
      </c>
      <c r="C826" s="2491"/>
      <c r="D826" s="2491"/>
      <c r="E826" s="2491"/>
      <c r="F826" s="2491"/>
      <c r="G826" s="2491"/>
      <c r="H826" s="2491"/>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790">
        <v>43160</v>
      </c>
      <c r="C829" s="793" t="s">
        <v>1039</v>
      </c>
      <c r="D829" s="808">
        <f>D824</f>
        <v>1.7700000000040745</v>
      </c>
      <c r="E829" s="18"/>
      <c r="F829" s="725">
        <v>43186</v>
      </c>
      <c r="G829" s="47" t="s">
        <v>7408</v>
      </c>
      <c r="H829" s="245">
        <v>5462.97</v>
      </c>
    </row>
    <row r="830" spans="2:8" ht="30" hidden="1" outlineLevel="1">
      <c r="B830" s="725">
        <v>43186</v>
      </c>
      <c r="C830" s="1308" t="s">
        <v>9529</v>
      </c>
      <c r="D830" s="614">
        <v>5463</v>
      </c>
      <c r="F830" s="790"/>
      <c r="G830" s="47"/>
      <c r="H830" s="808"/>
    </row>
    <row r="831" spans="2:8" hidden="1" outlineLevel="1">
      <c r="B831" s="790"/>
      <c r="C831" s="1254"/>
      <c r="D831" s="808"/>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375">
        <f>D832-H833</f>
        <v>1.8000000000038199</v>
      </c>
      <c r="F833" s="50"/>
      <c r="G833" s="50" t="s">
        <v>195</v>
      </c>
      <c r="H833" s="48">
        <f>SUM(H829:H832)</f>
        <v>5462.97</v>
      </c>
    </row>
    <row r="834" spans="2:8" collapsed="1"/>
    <row r="835" spans="2:8">
      <c r="B835" s="2491" t="s">
        <v>9566</v>
      </c>
      <c r="C835" s="2491"/>
      <c r="D835" s="2491"/>
      <c r="E835" s="2491"/>
      <c r="F835" s="2491"/>
      <c r="G835" s="2491"/>
      <c r="H835" s="2491"/>
    </row>
    <row r="836" spans="2:8" hidden="1" outlineLevel="1"/>
    <row r="837" spans="2:8" hidden="1" outlineLevel="1">
      <c r="B837" s="152" t="s">
        <v>115</v>
      </c>
      <c r="C837" s="152" t="s">
        <v>1330</v>
      </c>
      <c r="D837" s="153" t="s">
        <v>4</v>
      </c>
      <c r="E837" s="18"/>
      <c r="F837" s="354" t="s">
        <v>115</v>
      </c>
      <c r="G837" s="354" t="s">
        <v>1331</v>
      </c>
      <c r="H837" s="355" t="s">
        <v>4</v>
      </c>
    </row>
    <row r="838" spans="2:8" hidden="1" outlineLevel="1">
      <c r="B838" s="1093">
        <v>43191</v>
      </c>
      <c r="C838" s="1688" t="s">
        <v>1039</v>
      </c>
      <c r="D838" s="1689">
        <f>D833</f>
        <v>1.8000000000038199</v>
      </c>
      <c r="E838" s="18"/>
      <c r="F838" s="681">
        <v>43215</v>
      </c>
      <c r="G838" s="682" t="s">
        <v>7408</v>
      </c>
      <c r="H838" s="645">
        <v>4794.42</v>
      </c>
    </row>
    <row r="839" spans="2:8" ht="30" hidden="1" outlineLevel="1">
      <c r="B839" s="1693">
        <v>43215</v>
      </c>
      <c r="C839" s="794" t="s">
        <v>9638</v>
      </c>
      <c r="D839" s="810">
        <v>4795</v>
      </c>
      <c r="F839" s="1690"/>
      <c r="G839" s="278"/>
      <c r="H839" s="1692"/>
    </row>
    <row r="840" spans="2:8" hidden="1" outlineLevel="1">
      <c r="B840" s="1690"/>
      <c r="C840" s="1691"/>
      <c r="D840" s="1692"/>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375">
        <f>D841-H842</f>
        <v>2.3800000000037471</v>
      </c>
      <c r="F842" s="50"/>
      <c r="G842" s="50" t="s">
        <v>195</v>
      </c>
      <c r="H842" s="48">
        <f>SUM(H838:H841)</f>
        <v>4794.42</v>
      </c>
    </row>
    <row r="843" spans="2:8" collapsed="1"/>
    <row r="844" spans="2:8">
      <c r="B844" s="2491" t="s">
        <v>9678</v>
      </c>
      <c r="C844" s="2491"/>
      <c r="D844" s="2491"/>
      <c r="E844" s="2491"/>
      <c r="F844" s="2491"/>
      <c r="G844" s="2491"/>
      <c r="H844" s="2491"/>
    </row>
    <row r="845" spans="2:8" hidden="1" outlineLevel="1"/>
    <row r="846" spans="2:8" hidden="1" outlineLevel="1">
      <c r="B846" s="152" t="s">
        <v>115</v>
      </c>
      <c r="C846" s="152" t="s">
        <v>1330</v>
      </c>
      <c r="D846" s="153" t="s">
        <v>4</v>
      </c>
      <c r="E846" s="18"/>
      <c r="F846" s="354" t="s">
        <v>115</v>
      </c>
      <c r="G846" s="354" t="s">
        <v>1331</v>
      </c>
      <c r="H846" s="355" t="s">
        <v>4</v>
      </c>
    </row>
    <row r="847" spans="2:8" hidden="1" outlineLevel="1">
      <c r="B847" s="1093">
        <v>43221</v>
      </c>
      <c r="C847" s="1688" t="s">
        <v>1039</v>
      </c>
      <c r="D847" s="1689">
        <f>D842</f>
        <v>2.3800000000037471</v>
      </c>
      <c r="E847" s="18"/>
      <c r="F847" s="1018">
        <v>43249</v>
      </c>
      <c r="G847" s="1713" t="s">
        <v>7408</v>
      </c>
      <c r="H847" s="934">
        <v>1296.82</v>
      </c>
    </row>
    <row r="848" spans="2:8" ht="30" hidden="1" outlineLevel="1">
      <c r="B848" s="1093">
        <v>43249</v>
      </c>
      <c r="C848" s="794" t="s">
        <v>9734</v>
      </c>
      <c r="D848" s="810">
        <v>1297</v>
      </c>
      <c r="F848" s="1018"/>
      <c r="G848" s="1208"/>
      <c r="H848" s="1714"/>
    </row>
    <row r="849" spans="2:8" hidden="1" outlineLevel="1">
      <c r="B849" s="1093"/>
      <c r="C849" s="1691"/>
      <c r="D849" s="1692"/>
      <c r="E849" s="18"/>
      <c r="F849" s="319"/>
      <c r="G849" s="319"/>
      <c r="H849" s="279"/>
    </row>
    <row r="850" spans="2:8" hidden="1" outlineLevel="1">
      <c r="B850" s="50"/>
      <c r="C850" s="50" t="s">
        <v>195</v>
      </c>
      <c r="D850" s="48">
        <f>SUM(D847:D849)</f>
        <v>1299.3800000000037</v>
      </c>
      <c r="F850" s="50"/>
      <c r="G850" s="50"/>
      <c r="H850" s="48"/>
    </row>
    <row r="851" spans="2:8" hidden="1" outlineLevel="1">
      <c r="B851" s="50"/>
      <c r="C851" s="50" t="s">
        <v>1328</v>
      </c>
      <c r="D851" s="1375">
        <f>D850-H851</f>
        <v>2.5600000000038108</v>
      </c>
      <c r="F851" s="50"/>
      <c r="G851" s="50" t="s">
        <v>195</v>
      </c>
      <c r="H851" s="48">
        <f>SUM(H847:H850)</f>
        <v>1296.82</v>
      </c>
    </row>
    <row r="852" spans="2:8" collapsed="1"/>
    <row r="853" spans="2:8">
      <c r="B853" s="2491" t="s">
        <v>9728</v>
      </c>
      <c r="C853" s="2491"/>
      <c r="D853" s="2491"/>
      <c r="E853" s="2491"/>
      <c r="F853" s="2491"/>
      <c r="G853" s="2491"/>
      <c r="H853" s="2491"/>
    </row>
    <row r="854" spans="2:8" hidden="1" outlineLevel="1"/>
    <row r="855" spans="2:8" hidden="1" outlineLevel="1">
      <c r="B855" s="152" t="s">
        <v>115</v>
      </c>
      <c r="C855" s="152" t="s">
        <v>1330</v>
      </c>
      <c r="D855" s="153" t="s">
        <v>4</v>
      </c>
      <c r="E855" s="18"/>
      <c r="F855" s="354" t="s">
        <v>115</v>
      </c>
      <c r="G855" s="354" t="s">
        <v>1331</v>
      </c>
      <c r="H855" s="355" t="s">
        <v>4</v>
      </c>
    </row>
    <row r="856" spans="2:8" hidden="1" outlineLevel="1">
      <c r="B856" s="1093">
        <v>43252</v>
      </c>
      <c r="C856" s="1688" t="s">
        <v>1039</v>
      </c>
      <c r="D856" s="1689">
        <f>D851</f>
        <v>2.5600000000038108</v>
      </c>
      <c r="E856" s="18"/>
      <c r="F856" s="1693">
        <v>43277</v>
      </c>
      <c r="G856" s="612" t="s">
        <v>7408</v>
      </c>
      <c r="H856" s="613">
        <v>1297</v>
      </c>
    </row>
    <row r="857" spans="2:8" ht="30" hidden="1" outlineLevel="1">
      <c r="B857" s="1693">
        <v>43277</v>
      </c>
      <c r="C857" s="794" t="s">
        <v>9837</v>
      </c>
      <c r="D857" s="810">
        <v>1300</v>
      </c>
      <c r="F857" s="1690"/>
      <c r="G857" s="278"/>
      <c r="H857" s="1692"/>
    </row>
    <row r="858" spans="2:8" hidden="1" outlineLevel="1">
      <c r="B858" s="1693"/>
      <c r="C858" s="794"/>
      <c r="D858" s="810"/>
      <c r="E858" s="18"/>
      <c r="F858" s="50"/>
      <c r="G858" s="50"/>
      <c r="H858" s="48"/>
    </row>
    <row r="859" spans="2:8" hidden="1" outlineLevel="1">
      <c r="B859" s="319"/>
      <c r="C859" s="319" t="s">
        <v>195</v>
      </c>
      <c r="D859" s="279">
        <f>SUM(D856:D858)</f>
        <v>1302.5600000000038</v>
      </c>
      <c r="F859" s="50"/>
      <c r="G859" s="50"/>
      <c r="H859" s="48"/>
    </row>
    <row r="860" spans="2:8" hidden="1" outlineLevel="1">
      <c r="B860" s="50"/>
      <c r="C860" s="50" t="s">
        <v>1328</v>
      </c>
      <c r="D860" s="1375">
        <f>D859-H860</f>
        <v>5.5600000000038108</v>
      </c>
      <c r="F860" s="50"/>
      <c r="G860" s="50" t="s">
        <v>195</v>
      </c>
      <c r="H860" s="48">
        <f>SUM(H856:H859)</f>
        <v>1297</v>
      </c>
    </row>
    <row r="861" spans="2:8" collapsed="1"/>
    <row r="862" spans="2:8">
      <c r="B862" s="2491" t="s">
        <v>9838</v>
      </c>
      <c r="C862" s="2491"/>
      <c r="D862" s="2491"/>
      <c r="E862" s="2491"/>
      <c r="F862" s="2491"/>
      <c r="G862" s="2491"/>
      <c r="H862" s="2491"/>
    </row>
    <row r="863" spans="2:8" hidden="1" outlineLevel="1"/>
    <row r="864" spans="2:8" hidden="1" outlineLevel="1">
      <c r="B864" s="152" t="s">
        <v>115</v>
      </c>
      <c r="C864" s="152" t="s">
        <v>1330</v>
      </c>
      <c r="D864" s="153" t="s">
        <v>4</v>
      </c>
      <c r="E864" s="18"/>
      <c r="F864" s="354" t="s">
        <v>115</v>
      </c>
      <c r="G864" s="354" t="s">
        <v>1331</v>
      </c>
      <c r="H864" s="355" t="s">
        <v>4</v>
      </c>
    </row>
    <row r="865" spans="2:8" hidden="1" outlineLevel="1">
      <c r="B865" s="1093">
        <v>43282</v>
      </c>
      <c r="C865" s="1688" t="s">
        <v>1039</v>
      </c>
      <c r="D865" s="1689">
        <f>D860</f>
        <v>5.5600000000038108</v>
      </c>
      <c r="E865" s="18"/>
      <c r="F865" s="1693">
        <v>43307</v>
      </c>
      <c r="G865" s="794" t="s">
        <v>7408</v>
      </c>
      <c r="H865" s="613">
        <v>1297</v>
      </c>
    </row>
    <row r="866" spans="2:8" ht="30" hidden="1" outlineLevel="1">
      <c r="B866" s="1093">
        <v>43307</v>
      </c>
      <c r="C866" s="794" t="s">
        <v>9913</v>
      </c>
      <c r="D866" s="810">
        <v>1297</v>
      </c>
      <c r="F866" s="1693"/>
      <c r="G866" s="1001"/>
      <c r="H866" s="810"/>
    </row>
    <row r="867" spans="2:8" hidden="1" outlineLevel="1">
      <c r="B867" s="1693"/>
      <c r="C867" s="794"/>
      <c r="D867" s="810"/>
      <c r="E867" s="18"/>
      <c r="F867" s="319"/>
      <c r="G867" s="319"/>
      <c r="H867" s="279"/>
    </row>
    <row r="868" spans="2:8" hidden="1" outlineLevel="1">
      <c r="B868" s="319"/>
      <c r="C868" s="319" t="s">
        <v>195</v>
      </c>
      <c r="D868" s="279">
        <f>SUM(D865:D867)</f>
        <v>1302.5600000000038</v>
      </c>
      <c r="F868" s="50"/>
      <c r="G868" s="50"/>
      <c r="H868" s="48"/>
    </row>
    <row r="869" spans="2:8" hidden="1" outlineLevel="1">
      <c r="B869" s="50"/>
      <c r="C869" s="50" t="s">
        <v>1328</v>
      </c>
      <c r="D869" s="1375">
        <f>D868-H869</f>
        <v>5.5600000000038108</v>
      </c>
      <c r="F869" s="50"/>
      <c r="G869" s="50" t="s">
        <v>195</v>
      </c>
      <c r="H869" s="48">
        <f>SUM(H865:H868)</f>
        <v>1297</v>
      </c>
    </row>
    <row r="870" spans="2:8" collapsed="1"/>
    <row r="871" spans="2:8">
      <c r="B871" s="2491" t="s">
        <v>9932</v>
      </c>
      <c r="C871" s="2491"/>
      <c r="D871" s="2491"/>
      <c r="E871" s="2491"/>
      <c r="F871" s="2491"/>
      <c r="G871" s="2491"/>
      <c r="H871" s="2491"/>
    </row>
    <row r="872" spans="2:8" hidden="1" outlineLevel="1"/>
    <row r="873" spans="2:8" hidden="1" outlineLevel="1">
      <c r="B873" s="152" t="s">
        <v>115</v>
      </c>
      <c r="C873" s="152" t="s">
        <v>1330</v>
      </c>
      <c r="D873" s="153" t="s">
        <v>4</v>
      </c>
      <c r="E873" s="18"/>
      <c r="F873" s="354" t="s">
        <v>115</v>
      </c>
      <c r="G873" s="354" t="s">
        <v>1331</v>
      </c>
      <c r="H873" s="355" t="s">
        <v>4</v>
      </c>
    </row>
    <row r="874" spans="2:8" hidden="1" outlineLevel="1">
      <c r="B874" s="1093">
        <v>43313</v>
      </c>
      <c r="C874" s="1688" t="s">
        <v>1039</v>
      </c>
      <c r="D874" s="1689">
        <f>D869</f>
        <v>5.5600000000038108</v>
      </c>
      <c r="E874" s="18"/>
      <c r="F874" s="1693">
        <v>43337</v>
      </c>
      <c r="G874" s="794" t="s">
        <v>7408</v>
      </c>
      <c r="H874" s="613">
        <v>1297</v>
      </c>
    </row>
    <row r="875" spans="2:8" ht="30" hidden="1" outlineLevel="1">
      <c r="B875" s="1093">
        <v>43339</v>
      </c>
      <c r="C875" s="1807" t="s">
        <v>10018</v>
      </c>
      <c r="D875" s="1689">
        <v>1296</v>
      </c>
      <c r="F875" s="1693"/>
      <c r="G875" s="1001"/>
      <c r="H875" s="810"/>
    </row>
    <row r="876" spans="2:8" hidden="1" outlineLevel="1">
      <c r="B876" s="1693"/>
      <c r="C876" s="794"/>
      <c r="D876" s="810"/>
      <c r="E876" s="18"/>
      <c r="F876" s="319"/>
      <c r="G876" s="319"/>
      <c r="H876" s="279"/>
    </row>
    <row r="877" spans="2:8" hidden="1" outlineLevel="1">
      <c r="B877" s="319"/>
      <c r="C877" s="319" t="s">
        <v>195</v>
      </c>
      <c r="D877" s="279">
        <f>SUM(D874:D876)</f>
        <v>1301.5600000000038</v>
      </c>
      <c r="F877" s="50"/>
      <c r="G877" s="50"/>
      <c r="H877" s="48"/>
    </row>
    <row r="878" spans="2:8" hidden="1" outlineLevel="1">
      <c r="B878" s="50"/>
      <c r="C878" s="50" t="s">
        <v>1328</v>
      </c>
      <c r="D878" s="1375">
        <f>D877-H878</f>
        <v>4.5600000000038108</v>
      </c>
      <c r="F878" s="50"/>
      <c r="G878" s="50" t="s">
        <v>195</v>
      </c>
      <c r="H878" s="48">
        <f>SUM(H874:H877)</f>
        <v>1297</v>
      </c>
    </row>
    <row r="879" spans="2:8" collapsed="1"/>
    <row r="880" spans="2:8">
      <c r="B880" s="2491" t="s">
        <v>10035</v>
      </c>
      <c r="C880" s="2491"/>
      <c r="D880" s="2491"/>
      <c r="E880" s="2491"/>
      <c r="F880" s="2491"/>
      <c r="G880" s="2491"/>
      <c r="H880" s="2491"/>
    </row>
    <row r="881" spans="2:8" hidden="1" outlineLevel="1"/>
    <row r="882" spans="2:8" hidden="1" outlineLevel="1">
      <c r="B882" s="152" t="s">
        <v>115</v>
      </c>
      <c r="C882" s="152" t="s">
        <v>1330</v>
      </c>
      <c r="D882" s="153" t="s">
        <v>4</v>
      </c>
      <c r="E882" s="18"/>
      <c r="F882" s="354" t="s">
        <v>115</v>
      </c>
      <c r="G882" s="354" t="s">
        <v>1331</v>
      </c>
      <c r="H882" s="355" t="s">
        <v>4</v>
      </c>
    </row>
    <row r="883" spans="2:8" hidden="1" outlineLevel="1">
      <c r="B883" s="1093">
        <v>43344</v>
      </c>
      <c r="C883" s="1688" t="s">
        <v>1039</v>
      </c>
      <c r="D883" s="1689">
        <f>D878</f>
        <v>4.5600000000038108</v>
      </c>
      <c r="E883" s="18"/>
      <c r="F883" s="1093">
        <v>43368</v>
      </c>
      <c r="G883" s="794" t="s">
        <v>7408</v>
      </c>
      <c r="H883" s="1689">
        <v>1296</v>
      </c>
    </row>
    <row r="884" spans="2:8" ht="30" hidden="1" outlineLevel="1">
      <c r="B884" s="1093">
        <v>43368</v>
      </c>
      <c r="C884" s="1807" t="s">
        <v>10106</v>
      </c>
      <c r="D884" s="1689">
        <v>1296</v>
      </c>
      <c r="F884" s="1693"/>
      <c r="G884" s="1001"/>
      <c r="H884" s="810"/>
    </row>
    <row r="885" spans="2:8" hidden="1" outlineLevel="1">
      <c r="B885" s="1693"/>
      <c r="C885" s="794"/>
      <c r="D885" s="810"/>
      <c r="E885" s="18"/>
      <c r="F885" s="319"/>
      <c r="G885" s="319"/>
      <c r="H885" s="279"/>
    </row>
    <row r="886" spans="2:8" hidden="1" outlineLevel="1">
      <c r="B886" s="319"/>
      <c r="C886" s="319" t="s">
        <v>195</v>
      </c>
      <c r="D886" s="279">
        <f>SUM(D883:D885)</f>
        <v>1300.5600000000038</v>
      </c>
      <c r="F886" s="50"/>
      <c r="G886" s="50"/>
      <c r="H886" s="48"/>
    </row>
    <row r="887" spans="2:8" hidden="1" outlineLevel="1">
      <c r="B887" s="50"/>
      <c r="C887" s="50" t="s">
        <v>1328</v>
      </c>
      <c r="D887" s="1375">
        <f>D886-H887</f>
        <v>4.5600000000038108</v>
      </c>
      <c r="F887" s="50"/>
      <c r="G887" s="50" t="s">
        <v>195</v>
      </c>
      <c r="H887" s="48">
        <f>SUM(H883:H886)</f>
        <v>1296</v>
      </c>
    </row>
    <row r="888" spans="2:8" collapsed="1"/>
    <row r="889" spans="2:8">
      <c r="B889" s="2491" t="s">
        <v>10146</v>
      </c>
      <c r="C889" s="2491"/>
      <c r="D889" s="2491"/>
      <c r="E889" s="2491"/>
      <c r="F889" s="2491"/>
      <c r="G889" s="2491"/>
      <c r="H889" s="2491"/>
    </row>
    <row r="890" spans="2:8" hidden="1" outlineLevel="1"/>
    <row r="891" spans="2:8" hidden="1" outlineLevel="1">
      <c r="B891" s="152" t="s">
        <v>115</v>
      </c>
      <c r="C891" s="152" t="s">
        <v>1330</v>
      </c>
      <c r="D891" s="153" t="s">
        <v>4</v>
      </c>
      <c r="E891" s="18"/>
      <c r="F891" s="354" t="s">
        <v>115</v>
      </c>
      <c r="G891" s="354" t="s">
        <v>1331</v>
      </c>
      <c r="H891" s="355" t="s">
        <v>4</v>
      </c>
    </row>
    <row r="892" spans="2:8" hidden="1" outlineLevel="1">
      <c r="B892" s="1093">
        <v>43374</v>
      </c>
      <c r="C892" s="1688" t="s">
        <v>1039</v>
      </c>
      <c r="D892" s="1689">
        <f>D887</f>
        <v>4.5600000000038108</v>
      </c>
      <c r="E892" s="18"/>
      <c r="F892" s="608">
        <v>43395</v>
      </c>
      <c r="G892" s="794" t="s">
        <v>7408</v>
      </c>
      <c r="H892" s="613">
        <v>9482</v>
      </c>
    </row>
    <row r="893" spans="2:8" ht="30" hidden="1" outlineLevel="1">
      <c r="B893" s="608">
        <v>43395</v>
      </c>
      <c r="C893" s="840" t="s">
        <v>10266</v>
      </c>
      <c r="D893" s="613">
        <v>9482</v>
      </c>
      <c r="F893" s="1693"/>
      <c r="G893" s="1001"/>
      <c r="H893" s="810"/>
    </row>
    <row r="894" spans="2:8" hidden="1" outlineLevel="1">
      <c r="B894" s="1693"/>
      <c r="C894" s="794"/>
      <c r="D894" s="810"/>
      <c r="E894" s="18"/>
      <c r="F894" s="319"/>
      <c r="G894" s="319"/>
      <c r="H894" s="279"/>
    </row>
    <row r="895" spans="2:8" hidden="1" outlineLevel="1">
      <c r="B895" s="319"/>
      <c r="C895" s="319" t="s">
        <v>195</v>
      </c>
      <c r="D895" s="279">
        <f>SUM(D892:D894)</f>
        <v>9486.5600000000031</v>
      </c>
      <c r="F895" s="50"/>
      <c r="G895" s="50"/>
      <c r="H895" s="48"/>
    </row>
    <row r="896" spans="2:8" hidden="1" outlineLevel="1">
      <c r="B896" s="50"/>
      <c r="C896" s="50" t="s">
        <v>1328</v>
      </c>
      <c r="D896" s="1375">
        <f>D895-H896</f>
        <v>4.5600000000031287</v>
      </c>
      <c r="F896" s="50"/>
      <c r="G896" s="50" t="s">
        <v>195</v>
      </c>
      <c r="H896" s="48">
        <f>SUM(H892:H895)</f>
        <v>9482</v>
      </c>
    </row>
    <row r="897" spans="2:8" collapsed="1"/>
    <row r="898" spans="2:8">
      <c r="B898" s="2491" t="s">
        <v>10289</v>
      </c>
      <c r="C898" s="2491"/>
      <c r="D898" s="2491"/>
      <c r="E898" s="2491"/>
      <c r="F898" s="2491"/>
      <c r="G898" s="2491"/>
      <c r="H898" s="2491"/>
    </row>
    <row r="899" spans="2:8" hidden="1" outlineLevel="1"/>
    <row r="900" spans="2:8" hidden="1" outlineLevel="1">
      <c r="B900" s="152" t="s">
        <v>115</v>
      </c>
      <c r="C900" s="152" t="s">
        <v>1330</v>
      </c>
      <c r="D900" s="153" t="s">
        <v>4</v>
      </c>
      <c r="E900" s="18"/>
      <c r="F900" s="354" t="s">
        <v>115</v>
      </c>
      <c r="G900" s="354" t="s">
        <v>1331</v>
      </c>
      <c r="H900" s="355" t="s">
        <v>4</v>
      </c>
    </row>
    <row r="901" spans="2:8" hidden="1" outlineLevel="1">
      <c r="B901" s="1093">
        <v>43405</v>
      </c>
      <c r="C901" s="1688" t="s">
        <v>1039</v>
      </c>
      <c r="D901" s="1689">
        <f>D896</f>
        <v>4.5600000000031287</v>
      </c>
      <c r="E901" s="18"/>
      <c r="F901" s="608"/>
      <c r="G901" s="794"/>
      <c r="H901" s="613"/>
    </row>
    <row r="902" spans="2:8" hidden="1" outlineLevel="1">
      <c r="B902" s="1693"/>
      <c r="C902" s="794"/>
      <c r="D902" s="810"/>
      <c r="E902" s="18"/>
      <c r="F902" s="319"/>
      <c r="G902" s="319"/>
      <c r="H902" s="279"/>
    </row>
    <row r="903" spans="2:8" hidden="1" outlineLevel="1">
      <c r="B903" s="319"/>
      <c r="C903" s="319" t="s">
        <v>195</v>
      </c>
      <c r="D903" s="279">
        <f>SUM(D901:D902)</f>
        <v>4.5600000000031287</v>
      </c>
      <c r="F903" s="50"/>
      <c r="G903" s="50"/>
      <c r="H903" s="48"/>
    </row>
    <row r="904" spans="2:8" hidden="1" outlineLevel="1">
      <c r="B904" s="50"/>
      <c r="C904" s="50" t="s">
        <v>1328</v>
      </c>
      <c r="D904" s="1375">
        <f>D903-H904</f>
        <v>4.5600000000031287</v>
      </c>
      <c r="F904" s="50"/>
      <c r="G904" s="50" t="s">
        <v>195</v>
      </c>
      <c r="H904" s="48">
        <f>SUM(H901:H903)</f>
        <v>0</v>
      </c>
    </row>
    <row r="905" spans="2:8" collapsed="1"/>
    <row r="906" spans="2:8">
      <c r="B906" s="2491" t="s">
        <v>10371</v>
      </c>
      <c r="C906" s="2491"/>
      <c r="D906" s="2491"/>
      <c r="E906" s="2491"/>
      <c r="F906" s="2491"/>
      <c r="G906" s="2491"/>
      <c r="H906" s="2491"/>
    </row>
    <row r="907" spans="2:8" hidden="1" outlineLevel="1"/>
    <row r="908" spans="2:8" hidden="1" outlineLevel="1">
      <c r="B908" s="152" t="s">
        <v>115</v>
      </c>
      <c r="C908" s="152" t="s">
        <v>1330</v>
      </c>
      <c r="D908" s="153" t="s">
        <v>4</v>
      </c>
      <c r="E908" s="18"/>
      <c r="F908" s="354" t="s">
        <v>115</v>
      </c>
      <c r="G908" s="354" t="s">
        <v>1331</v>
      </c>
      <c r="H908" s="355" t="s">
        <v>4</v>
      </c>
    </row>
    <row r="909" spans="2:8" hidden="1" outlineLevel="1">
      <c r="B909" s="1093">
        <v>43435</v>
      </c>
      <c r="C909" s="1688" t="s">
        <v>1039</v>
      </c>
      <c r="D909" s="1689">
        <f>D904</f>
        <v>4.5600000000031287</v>
      </c>
      <c r="E909" s="18"/>
      <c r="F909" s="1093">
        <v>43435</v>
      </c>
      <c r="G909" s="1899" t="s">
        <v>7408</v>
      </c>
      <c r="H909" s="1179">
        <v>1577</v>
      </c>
    </row>
    <row r="910" spans="2:8" ht="30" hidden="1" outlineLevel="1">
      <c r="B910" s="1093">
        <v>43435</v>
      </c>
      <c r="C910" s="840" t="s">
        <v>10372</v>
      </c>
      <c r="D910" s="613">
        <v>1580</v>
      </c>
      <c r="F910" s="1093">
        <v>43458</v>
      </c>
      <c r="G910" s="1899" t="s">
        <v>7408</v>
      </c>
      <c r="H910" s="1179">
        <v>2250</v>
      </c>
    </row>
    <row r="911" spans="2:8" ht="30" hidden="1" outlineLevel="1">
      <c r="B911" s="1693">
        <v>43458</v>
      </c>
      <c r="C911" s="794" t="s">
        <v>10450</v>
      </c>
      <c r="D911" s="810">
        <v>2243</v>
      </c>
      <c r="E911" s="18"/>
      <c r="F911" s="628"/>
      <c r="G911" s="628"/>
      <c r="H911" s="349"/>
    </row>
    <row r="912" spans="2:8" hidden="1" outlineLevel="1">
      <c r="B912" s="319"/>
      <c r="C912" s="319" t="s">
        <v>195</v>
      </c>
      <c r="D912" s="279">
        <f>SUM(D909:D911)</f>
        <v>3827.5600000000031</v>
      </c>
      <c r="F912" s="319"/>
      <c r="G912" s="319"/>
      <c r="H912" s="279"/>
    </row>
    <row r="913" spans="2:8" hidden="1" outlineLevel="1">
      <c r="B913" s="50"/>
      <c r="C913" s="50" t="s">
        <v>1328</v>
      </c>
      <c r="D913" s="1375">
        <f>D912-H913</f>
        <v>0.56000000000312866</v>
      </c>
      <c r="F913" s="50"/>
      <c r="G913" s="50" t="s">
        <v>195</v>
      </c>
      <c r="H913" s="48">
        <f>SUM(H909:H912)</f>
        <v>3827</v>
      </c>
    </row>
    <row r="914" spans="2:8" collapsed="1"/>
    <row r="915" spans="2:8">
      <c r="B915" s="2491" t="s">
        <v>10488</v>
      </c>
      <c r="C915" s="2491"/>
      <c r="D915" s="2491"/>
      <c r="E915" s="2491"/>
      <c r="F915" s="2491"/>
      <c r="G915" s="2491"/>
      <c r="H915" s="2491"/>
    </row>
    <row r="916" spans="2:8" hidden="1" outlineLevel="1"/>
    <row r="917" spans="2:8" hidden="1" outlineLevel="1">
      <c r="B917" s="152" t="s">
        <v>115</v>
      </c>
      <c r="C917" s="152" t="s">
        <v>1330</v>
      </c>
      <c r="D917" s="153" t="s">
        <v>4</v>
      </c>
      <c r="E917" s="18"/>
      <c r="F917" s="354" t="s">
        <v>115</v>
      </c>
      <c r="G917" s="354" t="s">
        <v>1331</v>
      </c>
      <c r="H917" s="355" t="s">
        <v>4</v>
      </c>
    </row>
    <row r="918" spans="2:8" hidden="1" outlineLevel="1">
      <c r="B918" s="1093">
        <v>43466</v>
      </c>
      <c r="C918" s="1688" t="s">
        <v>1039</v>
      </c>
      <c r="D918" s="1689">
        <f>D913</f>
        <v>0.56000000000312866</v>
      </c>
      <c r="E918" s="18"/>
      <c r="F918" s="1093">
        <v>43490</v>
      </c>
      <c r="G918" s="1899" t="s">
        <v>7408</v>
      </c>
      <c r="H918" s="1179">
        <v>1297</v>
      </c>
    </row>
    <row r="919" spans="2:8" ht="30" hidden="1" outlineLevel="1">
      <c r="B919" s="1093">
        <v>43490</v>
      </c>
      <c r="C919" s="840" t="s">
        <v>10561</v>
      </c>
      <c r="D919" s="613">
        <v>1297</v>
      </c>
      <c r="F919" s="1093"/>
      <c r="G919" s="1899"/>
      <c r="H919" s="1179"/>
    </row>
    <row r="920" spans="2:8" hidden="1" outlineLevel="1">
      <c r="B920" s="1693"/>
      <c r="C920" s="794"/>
      <c r="D920" s="810"/>
      <c r="E920" s="18"/>
      <c r="F920" s="628"/>
      <c r="G920" s="628"/>
      <c r="H920" s="349"/>
    </row>
    <row r="921" spans="2:8" hidden="1" outlineLevel="1">
      <c r="B921" s="319"/>
      <c r="C921" s="319" t="s">
        <v>195</v>
      </c>
      <c r="D921" s="279">
        <f>SUM(D918:D920)</f>
        <v>1297.5600000000031</v>
      </c>
      <c r="F921" s="319"/>
      <c r="G921" s="319"/>
      <c r="H921" s="279"/>
    </row>
    <row r="922" spans="2:8" hidden="1" outlineLevel="1">
      <c r="B922" s="50"/>
      <c r="C922" s="50" t="s">
        <v>1328</v>
      </c>
      <c r="D922" s="1375">
        <f>D921-H922</f>
        <v>0.56000000000312866</v>
      </c>
      <c r="F922" s="50"/>
      <c r="G922" s="50" t="s">
        <v>195</v>
      </c>
      <c r="H922" s="48">
        <f>SUM(H918:H921)</f>
        <v>1297</v>
      </c>
    </row>
    <row r="923" spans="2:8" collapsed="1"/>
    <row r="924" spans="2:8">
      <c r="B924" s="2491" t="s">
        <v>10576</v>
      </c>
      <c r="C924" s="2491"/>
      <c r="D924" s="2491"/>
      <c r="E924" s="2491"/>
      <c r="F924" s="2491"/>
      <c r="G924" s="2491"/>
      <c r="H924" s="2491"/>
    </row>
    <row r="925" spans="2:8" hidden="1" outlineLevel="1"/>
    <row r="926" spans="2:8" hidden="1" outlineLevel="1">
      <c r="B926" s="152" t="s">
        <v>115</v>
      </c>
      <c r="C926" s="152" t="s">
        <v>1330</v>
      </c>
      <c r="D926" s="153" t="s">
        <v>4</v>
      </c>
      <c r="E926" s="18"/>
      <c r="F926" s="354" t="s">
        <v>115</v>
      </c>
      <c r="G926" s="354" t="s">
        <v>1331</v>
      </c>
      <c r="H926" s="355" t="s">
        <v>4</v>
      </c>
    </row>
    <row r="927" spans="2:8" hidden="1" outlineLevel="1">
      <c r="B927" s="1093">
        <v>43497</v>
      </c>
      <c r="C927" s="1688" t="s">
        <v>1039</v>
      </c>
      <c r="D927" s="1689">
        <f>D922</f>
        <v>0.56000000000312866</v>
      </c>
      <c r="E927" s="18"/>
      <c r="F927" s="1093"/>
      <c r="G927" s="1899"/>
      <c r="H927" s="1179"/>
    </row>
    <row r="928" spans="2:8" hidden="1" outlineLevel="1">
      <c r="B928" s="1093"/>
      <c r="C928" s="840"/>
      <c r="D928" s="613"/>
      <c r="F928" s="1093"/>
      <c r="G928" s="1899"/>
      <c r="H928" s="1179"/>
    </row>
    <row r="929" spans="2:8" hidden="1" outlineLevel="1">
      <c r="B929" s="1693"/>
      <c r="C929" s="794"/>
      <c r="D929" s="810"/>
      <c r="E929" s="18"/>
      <c r="F929" s="628"/>
      <c r="G929" s="628"/>
      <c r="H929" s="349"/>
    </row>
    <row r="930" spans="2:8" hidden="1" outlineLevel="1">
      <c r="B930" s="319"/>
      <c r="C930" s="319" t="s">
        <v>195</v>
      </c>
      <c r="D930" s="279">
        <f>SUM(D927:D929)</f>
        <v>0.56000000000312866</v>
      </c>
      <c r="F930" s="319"/>
      <c r="G930" s="319"/>
      <c r="H930" s="279"/>
    </row>
    <row r="931" spans="2:8" hidden="1" outlineLevel="1">
      <c r="B931" s="50"/>
      <c r="C931" s="50" t="s">
        <v>1328</v>
      </c>
      <c r="D931" s="1375">
        <f>D930-H931</f>
        <v>0.56000000000312866</v>
      </c>
      <c r="F931" s="50"/>
      <c r="G931" s="50" t="s">
        <v>195</v>
      </c>
      <c r="H931" s="48">
        <f>SUM(H927:H930)</f>
        <v>0</v>
      </c>
    </row>
    <row r="932" spans="2:8" collapsed="1"/>
    <row r="933" spans="2:8">
      <c r="B933" s="2491" t="s">
        <v>10675</v>
      </c>
      <c r="C933" s="2491"/>
      <c r="D933" s="2491"/>
      <c r="E933" s="2491"/>
      <c r="F933" s="2491"/>
      <c r="G933" s="2491"/>
      <c r="H933" s="2491"/>
    </row>
    <row r="934" spans="2:8" hidden="1" outlineLevel="1"/>
    <row r="935" spans="2:8" hidden="1" outlineLevel="1">
      <c r="B935" s="152" t="s">
        <v>115</v>
      </c>
      <c r="C935" s="152" t="s">
        <v>1330</v>
      </c>
      <c r="D935" s="153" t="s">
        <v>4</v>
      </c>
      <c r="E935" s="18"/>
      <c r="F935" s="354" t="s">
        <v>115</v>
      </c>
      <c r="G935" s="354" t="s">
        <v>1331</v>
      </c>
      <c r="H935" s="355" t="s">
        <v>4</v>
      </c>
    </row>
    <row r="936" spans="2:8" ht="30" hidden="1" outlineLevel="1">
      <c r="B936" s="1093">
        <v>43525</v>
      </c>
      <c r="C936" s="1688" t="s">
        <v>1039</v>
      </c>
      <c r="D936" s="1689">
        <f>D931</f>
        <v>0.56000000000312866</v>
      </c>
      <c r="E936" s="18"/>
      <c r="F936" s="1093">
        <v>43525</v>
      </c>
      <c r="G936" s="794" t="s">
        <v>10678</v>
      </c>
      <c r="H936" s="810">
        <v>700</v>
      </c>
    </row>
    <row r="937" spans="2:8" ht="30" hidden="1" outlineLevel="1">
      <c r="B937" s="1093">
        <v>43525</v>
      </c>
      <c r="C937" s="840" t="s">
        <v>10676</v>
      </c>
      <c r="D937" s="613">
        <v>1297</v>
      </c>
      <c r="F937" s="1093">
        <v>43525</v>
      </c>
      <c r="G937" s="1899" t="s">
        <v>7408</v>
      </c>
      <c r="H937" s="1179">
        <v>1297</v>
      </c>
    </row>
    <row r="938" spans="2:8" ht="30" hidden="1" outlineLevel="1">
      <c r="B938" s="1093">
        <v>43525</v>
      </c>
      <c r="C938" s="794" t="s">
        <v>10677</v>
      </c>
      <c r="D938" s="810">
        <v>700</v>
      </c>
      <c r="E938" s="18"/>
      <c r="F938" s="1093">
        <v>43540</v>
      </c>
      <c r="G938" s="955" t="s">
        <v>7408</v>
      </c>
      <c r="H938" s="1940">
        <v>1296</v>
      </c>
    </row>
    <row r="939" spans="2:8" ht="30" hidden="1" outlineLevel="1">
      <c r="B939" s="1093">
        <v>43540</v>
      </c>
      <c r="C939" s="794" t="s">
        <v>10726</v>
      </c>
      <c r="D939" s="810">
        <v>1296</v>
      </c>
      <c r="E939" s="18"/>
      <c r="F939" s="1710">
        <v>43543</v>
      </c>
      <c r="G939" s="472" t="s">
        <v>10735</v>
      </c>
      <c r="H939" s="352">
        <v>0.56000000000000005</v>
      </c>
    </row>
    <row r="940" spans="2:8" ht="30" hidden="1" outlineLevel="1">
      <c r="B940" s="1093">
        <v>43545</v>
      </c>
      <c r="C940" s="794" t="s">
        <v>10736</v>
      </c>
      <c r="D940" s="810">
        <v>300</v>
      </c>
      <c r="E940" s="18"/>
      <c r="F940" s="1710">
        <v>43549</v>
      </c>
      <c r="G940" s="472" t="s">
        <v>10764</v>
      </c>
      <c r="H940" s="352">
        <v>235.45</v>
      </c>
    </row>
    <row r="941" spans="2:8" hidden="1" outlineLevel="1">
      <c r="B941" s="628"/>
      <c r="C941" s="628" t="s">
        <v>195</v>
      </c>
      <c r="D941" s="349">
        <f>SUM(D936:D940)</f>
        <v>3593.5600000000031</v>
      </c>
      <c r="F941" s="319"/>
      <c r="G941" s="319"/>
      <c r="H941" s="279"/>
    </row>
    <row r="942" spans="2:8" hidden="1" outlineLevel="1">
      <c r="B942" s="319"/>
      <c r="C942" s="319" t="s">
        <v>1328</v>
      </c>
      <c r="D942" s="1926">
        <f>D941-H942</f>
        <v>64.550000000003365</v>
      </c>
      <c r="F942" s="50"/>
      <c r="G942" s="50" t="s">
        <v>195</v>
      </c>
      <c r="H942" s="48">
        <f>SUM(H936:H941)</f>
        <v>3529.0099999999998</v>
      </c>
    </row>
    <row r="943" spans="2:8" collapsed="1"/>
    <row r="944" spans="2:8">
      <c r="B944" s="2491" t="s">
        <v>10794</v>
      </c>
      <c r="C944" s="2491"/>
      <c r="D944" s="2491"/>
      <c r="E944" s="2491"/>
      <c r="F944" s="2491"/>
      <c r="G944" s="2491"/>
      <c r="H944" s="2491"/>
    </row>
    <row r="945" spans="2:8" hidden="1" outlineLevel="1"/>
    <row r="946" spans="2:8" hidden="1" outlineLevel="1">
      <c r="B946" s="152" t="s">
        <v>115</v>
      </c>
      <c r="C946" s="152" t="s">
        <v>1330</v>
      </c>
      <c r="D946" s="153" t="s">
        <v>4</v>
      </c>
      <c r="E946" s="18"/>
      <c r="F946" s="354" t="s">
        <v>115</v>
      </c>
      <c r="G946" s="354" t="s">
        <v>1331</v>
      </c>
      <c r="H946" s="355" t="s">
        <v>4</v>
      </c>
    </row>
    <row r="947" spans="2:8" hidden="1" outlineLevel="1">
      <c r="B947" s="1093">
        <v>43556</v>
      </c>
      <c r="C947" s="1688" t="s">
        <v>1039</v>
      </c>
      <c r="D947" s="1689">
        <f>D942</f>
        <v>64.550000000003365</v>
      </c>
      <c r="E947" s="18"/>
      <c r="F947" s="608">
        <v>43582</v>
      </c>
      <c r="G947" s="794" t="s">
        <v>7408</v>
      </c>
      <c r="H947" s="810">
        <v>1754</v>
      </c>
    </row>
    <row r="948" spans="2:8" ht="30" hidden="1" outlineLevel="1">
      <c r="B948" s="608">
        <v>43582</v>
      </c>
      <c r="C948" s="1162" t="s">
        <v>10883</v>
      </c>
      <c r="D948" s="613">
        <v>1754</v>
      </c>
      <c r="F948" s="1093"/>
      <c r="G948" s="1899"/>
      <c r="H948" s="1179"/>
    </row>
    <row r="949" spans="2:8" hidden="1" outlineLevel="1">
      <c r="B949" s="1093"/>
      <c r="C949" s="794"/>
      <c r="D949" s="810"/>
      <c r="E949" s="18"/>
      <c r="F949" s="1710"/>
      <c r="G949" s="472"/>
      <c r="H949" s="352"/>
    </row>
    <row r="950" spans="2:8" hidden="1" outlineLevel="1">
      <c r="B950" s="628"/>
      <c r="C950" s="628" t="s">
        <v>195</v>
      </c>
      <c r="D950" s="349">
        <f>SUM(D947:D949)</f>
        <v>1818.5500000000034</v>
      </c>
      <c r="F950" s="319"/>
      <c r="G950" s="319"/>
      <c r="H950" s="279"/>
    </row>
    <row r="951" spans="2:8" hidden="1" outlineLevel="1">
      <c r="B951" s="319"/>
      <c r="C951" s="319" t="s">
        <v>1328</v>
      </c>
      <c r="D951" s="1926">
        <f>D950-H951</f>
        <v>64.550000000003365</v>
      </c>
      <c r="F951" s="50"/>
      <c r="G951" s="50" t="s">
        <v>195</v>
      </c>
      <c r="H951" s="48">
        <f>SUM(H947:H950)</f>
        <v>1754</v>
      </c>
    </row>
    <row r="952" spans="2:8" collapsed="1"/>
    <row r="953" spans="2:8">
      <c r="B953" s="2491" t="s">
        <v>10901</v>
      </c>
      <c r="C953" s="2491"/>
      <c r="D953" s="2491"/>
      <c r="E953" s="2491"/>
      <c r="F953" s="2491"/>
      <c r="G953" s="2491"/>
      <c r="H953" s="2491"/>
    </row>
    <row r="954" spans="2:8" hidden="1" outlineLevel="1"/>
    <row r="955" spans="2:8" hidden="1" outlineLevel="1">
      <c r="B955" s="152" t="s">
        <v>115</v>
      </c>
      <c r="C955" s="152" t="s">
        <v>1330</v>
      </c>
      <c r="D955" s="153" t="s">
        <v>4</v>
      </c>
      <c r="E955" s="18"/>
      <c r="F955" s="354" t="s">
        <v>115</v>
      </c>
      <c r="G955" s="354" t="s">
        <v>1331</v>
      </c>
      <c r="H955" s="355" t="s">
        <v>4</v>
      </c>
    </row>
    <row r="956" spans="2:8" hidden="1" outlineLevel="1">
      <c r="B956" s="1093">
        <v>43586</v>
      </c>
      <c r="C956" s="1688" t="s">
        <v>1039</v>
      </c>
      <c r="D956" s="1689">
        <f>D951</f>
        <v>64.550000000003365</v>
      </c>
      <c r="E956" s="18"/>
      <c r="F956" s="1093">
        <v>43601</v>
      </c>
      <c r="G956" s="794" t="s">
        <v>8603</v>
      </c>
      <c r="H956" s="810">
        <v>2743</v>
      </c>
    </row>
    <row r="957" spans="2:8" ht="30" hidden="1" outlineLevel="1">
      <c r="B957" s="1093">
        <v>43601</v>
      </c>
      <c r="C957" s="1162" t="s">
        <v>10964</v>
      </c>
      <c r="D957" s="613">
        <v>2743</v>
      </c>
      <c r="F957" s="1093"/>
      <c r="G957" s="1899"/>
      <c r="H957" s="1179"/>
    </row>
    <row r="958" spans="2:8" hidden="1" outlineLevel="1">
      <c r="B958" s="1093">
        <v>43607</v>
      </c>
      <c r="C958" s="1899" t="s">
        <v>11026</v>
      </c>
      <c r="D958" s="1179">
        <v>236</v>
      </c>
      <c r="E958" s="18"/>
      <c r="F958" s="1093"/>
      <c r="G958" s="955"/>
      <c r="H958" s="1940"/>
    </row>
    <row r="959" spans="2:8" hidden="1" outlineLevel="1">
      <c r="B959" s="1093"/>
      <c r="C959" s="794"/>
      <c r="D959" s="810"/>
      <c r="E959" s="18"/>
      <c r="F959" s="1710"/>
      <c r="G959" s="472"/>
      <c r="H959" s="352"/>
    </row>
    <row r="960" spans="2:8" hidden="1" outlineLevel="1">
      <c r="B960" s="1093"/>
      <c r="C960" s="794"/>
      <c r="D960" s="810"/>
      <c r="E960" s="18"/>
      <c r="F960" s="1710"/>
      <c r="G960" s="472"/>
      <c r="H960" s="352"/>
    </row>
    <row r="961" spans="2:8" hidden="1" outlineLevel="1">
      <c r="B961" s="628"/>
      <c r="C961" s="628" t="s">
        <v>195</v>
      </c>
      <c r="D961" s="349">
        <f>SUM(D956:D960)</f>
        <v>3043.5500000000034</v>
      </c>
      <c r="F961" s="319"/>
      <c r="G961" s="319"/>
      <c r="H961" s="279"/>
    </row>
    <row r="962" spans="2:8" hidden="1" outlineLevel="1">
      <c r="B962" s="319"/>
      <c r="C962" s="319" t="s">
        <v>1328</v>
      </c>
      <c r="D962" s="1926">
        <f>D961-H962</f>
        <v>300.55000000000337</v>
      </c>
      <c r="F962" s="50"/>
      <c r="G962" s="50" t="s">
        <v>195</v>
      </c>
      <c r="H962" s="48">
        <f>SUM(H956:H961)</f>
        <v>2743</v>
      </c>
    </row>
    <row r="963" spans="2:8" collapsed="1"/>
    <row r="964" spans="2:8">
      <c r="B964" s="2491" t="s">
        <v>10993</v>
      </c>
      <c r="C964" s="2491"/>
      <c r="D964" s="2491"/>
      <c r="E964" s="2491"/>
      <c r="F964" s="2491"/>
      <c r="G964" s="2491"/>
      <c r="H964" s="2491"/>
    </row>
    <row r="965" spans="2:8" hidden="1" outlineLevel="1"/>
    <row r="966" spans="2:8" hidden="1" outlineLevel="1">
      <c r="B966" s="152" t="s">
        <v>115</v>
      </c>
      <c r="C966" s="152" t="s">
        <v>1330</v>
      </c>
      <c r="D966" s="153" t="s">
        <v>4</v>
      </c>
      <c r="E966" s="18"/>
      <c r="F966" s="354" t="s">
        <v>115</v>
      </c>
      <c r="G966" s="354" t="s">
        <v>1331</v>
      </c>
      <c r="H966" s="355" t="s">
        <v>4</v>
      </c>
    </row>
    <row r="967" spans="2:8" hidden="1" outlineLevel="1">
      <c r="B967" s="1093">
        <v>43617</v>
      </c>
      <c r="C967" s="1688" t="s">
        <v>1039</v>
      </c>
      <c r="D967" s="1689">
        <f>D962</f>
        <v>300.55000000000337</v>
      </c>
      <c r="E967" s="18"/>
      <c r="F967" s="1093"/>
      <c r="G967" s="794"/>
      <c r="H967" s="810"/>
    </row>
    <row r="968" spans="2:8" hidden="1" outlineLevel="1">
      <c r="B968" s="1093"/>
      <c r="C968" s="794"/>
      <c r="D968" s="810"/>
      <c r="E968" s="18"/>
      <c r="F968" s="1710"/>
      <c r="G968" s="472"/>
      <c r="H968" s="352"/>
    </row>
    <row r="969" spans="2:8" hidden="1" outlineLevel="1">
      <c r="B969" s="628"/>
      <c r="C969" s="628" t="s">
        <v>195</v>
      </c>
      <c r="D969" s="349">
        <f>SUM(D967:D968)</f>
        <v>300.55000000000337</v>
      </c>
      <c r="F969" s="319"/>
      <c r="G969" s="319"/>
      <c r="H969" s="279"/>
    </row>
    <row r="970" spans="2:8" hidden="1" outlineLevel="1">
      <c r="B970" s="319"/>
      <c r="C970" s="319" t="s">
        <v>1328</v>
      </c>
      <c r="D970" s="1926">
        <f>D969-H970</f>
        <v>300.55000000000337</v>
      </c>
      <c r="F970" s="50"/>
      <c r="G970" s="50" t="s">
        <v>195</v>
      </c>
      <c r="H970" s="48">
        <f>SUM(H967:H969)</f>
        <v>0</v>
      </c>
    </row>
    <row r="971" spans="2:8" collapsed="1"/>
    <row r="972" spans="2:8">
      <c r="B972" s="2491" t="s">
        <v>11155</v>
      </c>
      <c r="C972" s="2491"/>
      <c r="D972" s="2491"/>
      <c r="E972" s="2491"/>
      <c r="F972" s="2491"/>
      <c r="G972" s="2491"/>
      <c r="H972" s="2491"/>
    </row>
    <row r="973" spans="2:8" hidden="1" outlineLevel="1"/>
    <row r="974" spans="2:8" hidden="1" outlineLevel="1">
      <c r="B974" s="152" t="s">
        <v>115</v>
      </c>
      <c r="C974" s="152" t="s">
        <v>1330</v>
      </c>
      <c r="D974" s="153" t="s">
        <v>4</v>
      </c>
      <c r="E974" s="18"/>
      <c r="F974" s="354" t="s">
        <v>115</v>
      </c>
      <c r="G974" s="354" t="s">
        <v>1331</v>
      </c>
      <c r="H974" s="355" t="s">
        <v>4</v>
      </c>
    </row>
    <row r="975" spans="2:8" hidden="1" outlineLevel="1">
      <c r="B975" s="1093">
        <v>43647</v>
      </c>
      <c r="C975" s="1688" t="s">
        <v>1039</v>
      </c>
      <c r="D975" s="1689">
        <f>D970</f>
        <v>300.55000000000337</v>
      </c>
      <c r="E975" s="18"/>
      <c r="F975" s="1983">
        <v>43647</v>
      </c>
      <c r="G975" s="794" t="s">
        <v>7408</v>
      </c>
      <c r="H975" s="810">
        <v>1296</v>
      </c>
    </row>
    <row r="976" spans="2:8" ht="30" hidden="1" outlineLevel="1">
      <c r="B976" s="1983">
        <v>43647</v>
      </c>
      <c r="C976" s="1539" t="s">
        <v>11170</v>
      </c>
      <c r="D976" s="1522">
        <v>1297</v>
      </c>
      <c r="F976" s="1983">
        <v>43677</v>
      </c>
      <c r="G976" s="1899" t="s">
        <v>7408</v>
      </c>
      <c r="H976" s="810">
        <v>1297</v>
      </c>
    </row>
    <row r="977" spans="2:8" ht="45" hidden="1" outlineLevel="1">
      <c r="B977" s="1983">
        <v>43677</v>
      </c>
      <c r="C977" s="794" t="s">
        <v>11249</v>
      </c>
      <c r="D977" s="810">
        <v>1297</v>
      </c>
      <c r="E977" s="18"/>
      <c r="F977" s="1093"/>
      <c r="G977" s="955"/>
      <c r="H977" s="1940"/>
    </row>
    <row r="978" spans="2:8" hidden="1" outlineLevel="1">
      <c r="B978" s="1093"/>
      <c r="C978" s="794"/>
      <c r="D978" s="810"/>
      <c r="E978" s="18"/>
      <c r="F978" s="1710"/>
      <c r="G978" s="472"/>
      <c r="H978" s="352"/>
    </row>
    <row r="979" spans="2:8" hidden="1" outlineLevel="1">
      <c r="B979" s="628"/>
      <c r="C979" s="628" t="s">
        <v>195</v>
      </c>
      <c r="D979" s="349">
        <f>SUM(D975:D978)</f>
        <v>2894.5500000000034</v>
      </c>
      <c r="F979" s="319"/>
      <c r="G979" s="319"/>
      <c r="H979" s="279"/>
    </row>
    <row r="980" spans="2:8" hidden="1" outlineLevel="1">
      <c r="B980" s="319"/>
      <c r="C980" s="319" t="s">
        <v>1328</v>
      </c>
      <c r="D980" s="1926">
        <f>D979-H980</f>
        <v>301.55000000000337</v>
      </c>
      <c r="F980" s="50"/>
      <c r="G980" s="50" t="s">
        <v>195</v>
      </c>
      <c r="H980" s="48">
        <f>SUM(H975:H979)</f>
        <v>2593</v>
      </c>
    </row>
    <row r="981" spans="2:8" collapsed="1"/>
    <row r="982" spans="2:8">
      <c r="B982" s="2491" t="s">
        <v>11266</v>
      </c>
      <c r="C982" s="2491"/>
      <c r="D982" s="2491"/>
      <c r="E982" s="2491"/>
      <c r="F982" s="2491"/>
      <c r="G982" s="2491"/>
      <c r="H982" s="2491"/>
    </row>
    <row r="983" spans="2:8" hidden="1" outlineLevel="1"/>
    <row r="984" spans="2:8" hidden="1" outlineLevel="1">
      <c r="B984" s="152" t="s">
        <v>115</v>
      </c>
      <c r="C984" s="152" t="s">
        <v>1330</v>
      </c>
      <c r="D984" s="153" t="s">
        <v>4</v>
      </c>
      <c r="E984" s="18"/>
      <c r="F984" s="354" t="s">
        <v>115</v>
      </c>
      <c r="G984" s="354" t="s">
        <v>1331</v>
      </c>
      <c r="H984" s="355" t="s">
        <v>4</v>
      </c>
    </row>
    <row r="985" spans="2:8" hidden="1" outlineLevel="1">
      <c r="B985" s="1093">
        <v>43678</v>
      </c>
      <c r="C985" s="1688" t="s">
        <v>1039</v>
      </c>
      <c r="D985" s="1689">
        <f>D980</f>
        <v>301.55000000000337</v>
      </c>
      <c r="E985" s="18"/>
      <c r="F985" s="1093">
        <v>43707</v>
      </c>
      <c r="G985" s="794" t="s">
        <v>7552</v>
      </c>
      <c r="H985" s="810">
        <v>1297</v>
      </c>
    </row>
    <row r="986" spans="2:8" ht="30" hidden="1" outlineLevel="1">
      <c r="B986" s="1093">
        <v>43707</v>
      </c>
      <c r="C986" s="1539" t="s">
        <v>11349</v>
      </c>
      <c r="D986" s="1522">
        <v>1000</v>
      </c>
      <c r="F986" s="1983"/>
      <c r="G986" s="1899"/>
      <c r="H986" s="810"/>
    </row>
    <row r="987" spans="2:8" hidden="1" outlineLevel="1">
      <c r="B987" s="1093"/>
      <c r="C987" s="794"/>
      <c r="D987" s="810"/>
      <c r="E987" s="18"/>
      <c r="F987" s="1710"/>
      <c r="G987" s="472"/>
      <c r="H987" s="352"/>
    </row>
    <row r="988" spans="2:8" hidden="1" outlineLevel="1">
      <c r="B988" s="628"/>
      <c r="C988" s="628" t="s">
        <v>195</v>
      </c>
      <c r="D988" s="349">
        <f>SUM(D985:D987)</f>
        <v>1301.5500000000034</v>
      </c>
      <c r="F988" s="319"/>
      <c r="G988" s="319"/>
      <c r="H988" s="279"/>
    </row>
    <row r="989" spans="2:8" hidden="1" outlineLevel="1">
      <c r="B989" s="319"/>
      <c r="C989" s="319" t="s">
        <v>1328</v>
      </c>
      <c r="D989" s="1926">
        <f>D988-H989</f>
        <v>4.5500000000033651</v>
      </c>
      <c r="F989" s="50"/>
      <c r="G989" s="50" t="s">
        <v>195</v>
      </c>
      <c r="H989" s="48">
        <f>SUM(H985:H988)</f>
        <v>1297</v>
      </c>
    </row>
    <row r="990" spans="2:8" collapsed="1"/>
    <row r="991" spans="2:8">
      <c r="B991" s="2491" t="s">
        <v>11367</v>
      </c>
      <c r="C991" s="2491"/>
      <c r="D991" s="2491"/>
      <c r="E991" s="2491"/>
      <c r="F991" s="2491"/>
      <c r="G991" s="2491"/>
      <c r="H991" s="2491"/>
    </row>
    <row r="992" spans="2:8" hidden="1" outlineLevel="1"/>
    <row r="993" spans="2:8" hidden="1" outlineLevel="1">
      <c r="B993" s="152" t="s">
        <v>115</v>
      </c>
      <c r="C993" s="152" t="s">
        <v>1330</v>
      </c>
      <c r="D993" s="153" t="s">
        <v>4</v>
      </c>
      <c r="E993" s="18"/>
      <c r="F993" s="354" t="s">
        <v>115</v>
      </c>
      <c r="G993" s="354" t="s">
        <v>1331</v>
      </c>
      <c r="H993" s="355" t="s">
        <v>4</v>
      </c>
    </row>
    <row r="994" spans="2:8" hidden="1" outlineLevel="1">
      <c r="B994" s="1093">
        <v>43709</v>
      </c>
      <c r="C994" s="1688" t="s">
        <v>1039</v>
      </c>
      <c r="D994" s="1689">
        <f>D989</f>
        <v>4.5500000000033651</v>
      </c>
      <c r="E994" s="18"/>
      <c r="F994" s="1093"/>
      <c r="G994" s="794"/>
      <c r="H994" s="810"/>
    </row>
    <row r="995" spans="2:8" hidden="1" outlineLevel="1">
      <c r="B995" s="1093"/>
      <c r="C995" s="794"/>
      <c r="D995" s="810"/>
      <c r="E995" s="18"/>
      <c r="F995" s="1710"/>
      <c r="G995" s="472"/>
      <c r="H995" s="352"/>
    </row>
    <row r="996" spans="2:8" hidden="1" outlineLevel="1">
      <c r="B996" s="628"/>
      <c r="C996" s="628" t="s">
        <v>195</v>
      </c>
      <c r="D996" s="349">
        <f>SUM(D994:D995)</f>
        <v>4.5500000000033651</v>
      </c>
      <c r="F996" s="319"/>
      <c r="G996" s="319"/>
      <c r="H996" s="279"/>
    </row>
    <row r="997" spans="2:8" hidden="1" outlineLevel="1">
      <c r="B997" s="319"/>
      <c r="C997" s="319" t="s">
        <v>1328</v>
      </c>
      <c r="D997" s="1926">
        <f>D996-H997</f>
        <v>4.5500000000033651</v>
      </c>
      <c r="F997" s="50"/>
      <c r="G997" s="50" t="s">
        <v>195</v>
      </c>
      <c r="H997" s="48">
        <f>SUM(H994:H996)</f>
        <v>0</v>
      </c>
    </row>
    <row r="998" spans="2:8" collapsed="1"/>
    <row r="999" spans="2:8">
      <c r="B999" s="2491" t="s">
        <v>11504</v>
      </c>
      <c r="C999" s="2491"/>
      <c r="D999" s="2491"/>
      <c r="E999" s="2491"/>
      <c r="F999" s="2491"/>
      <c r="G999" s="2491"/>
      <c r="H999" s="2491"/>
    </row>
    <row r="1000" spans="2:8" hidden="1" outlineLevel="1"/>
    <row r="1001" spans="2:8" hidden="1" outlineLevel="1">
      <c r="B1001" s="152" t="s">
        <v>115</v>
      </c>
      <c r="C1001" s="152" t="s">
        <v>1330</v>
      </c>
      <c r="D1001" s="153" t="s">
        <v>4</v>
      </c>
      <c r="E1001" s="18"/>
      <c r="F1001" s="354" t="s">
        <v>115</v>
      </c>
      <c r="G1001" s="354" t="s">
        <v>1331</v>
      </c>
      <c r="H1001" s="355" t="s">
        <v>4</v>
      </c>
    </row>
    <row r="1002" spans="2:8" hidden="1" outlineLevel="1">
      <c r="B1002" s="1093">
        <v>43739</v>
      </c>
      <c r="C1002" s="1688" t="s">
        <v>1039</v>
      </c>
      <c r="D1002" s="1689">
        <f>D997</f>
        <v>4.5500000000033651</v>
      </c>
      <c r="E1002" s="18"/>
      <c r="F1002" s="1093">
        <v>43740</v>
      </c>
      <c r="G1002" s="794" t="s">
        <v>7408</v>
      </c>
      <c r="H1002" s="810">
        <v>1297</v>
      </c>
    </row>
    <row r="1003" spans="2:8" ht="30" hidden="1" outlineLevel="1">
      <c r="B1003" s="1093">
        <v>43740</v>
      </c>
      <c r="C1003" s="1539" t="s">
        <v>11505</v>
      </c>
      <c r="D1003" s="1522">
        <v>1297</v>
      </c>
      <c r="F1003" s="1983">
        <v>43769</v>
      </c>
      <c r="G1003" s="1899" t="s">
        <v>7408</v>
      </c>
      <c r="H1003" s="810">
        <v>1297</v>
      </c>
    </row>
    <row r="1004" spans="2:8" ht="30" hidden="1" outlineLevel="1">
      <c r="B1004" s="1983">
        <v>43769</v>
      </c>
      <c r="C1004" s="794" t="s">
        <v>11620</v>
      </c>
      <c r="D1004" s="810">
        <v>1297</v>
      </c>
      <c r="E1004" s="18"/>
      <c r="F1004" s="1093"/>
      <c r="G1004" s="955"/>
      <c r="H1004" s="1940"/>
    </row>
    <row r="1005" spans="2:8" hidden="1" outlineLevel="1">
      <c r="B1005" s="1093"/>
      <c r="C1005" s="794"/>
      <c r="D1005" s="810"/>
      <c r="E1005" s="18"/>
      <c r="F1005" s="1710"/>
      <c r="G1005" s="472"/>
      <c r="H1005" s="352"/>
    </row>
    <row r="1006" spans="2:8" hidden="1" outlineLevel="1">
      <c r="B1006" s="628"/>
      <c r="C1006" s="628" t="s">
        <v>195</v>
      </c>
      <c r="D1006" s="349">
        <f>SUM(D1002:D1005)</f>
        <v>2598.5500000000034</v>
      </c>
      <c r="F1006" s="319"/>
      <c r="G1006" s="319"/>
      <c r="H1006" s="279"/>
    </row>
    <row r="1007" spans="2:8" hidden="1" outlineLevel="1">
      <c r="B1007" s="319"/>
      <c r="C1007" s="319" t="s">
        <v>1328</v>
      </c>
      <c r="D1007" s="1926">
        <f>D1006-H1007</f>
        <v>4.5500000000033651</v>
      </c>
      <c r="F1007" s="50"/>
      <c r="G1007" s="50" t="s">
        <v>195</v>
      </c>
      <c r="H1007" s="48">
        <f>SUM(H1002:H1006)</f>
        <v>2594</v>
      </c>
    </row>
    <row r="1008" spans="2:8" collapsed="1"/>
    <row r="1009" spans="2:8">
      <c r="B1009" s="2491" t="s">
        <v>11621</v>
      </c>
      <c r="C1009" s="2491"/>
      <c r="D1009" s="2491"/>
      <c r="E1009" s="2491"/>
      <c r="F1009" s="2491"/>
      <c r="G1009" s="2491"/>
      <c r="H1009" s="2491"/>
    </row>
    <row r="1010" spans="2:8" hidden="1" outlineLevel="1"/>
    <row r="1011" spans="2:8" hidden="1" outlineLevel="1">
      <c r="B1011" s="152" t="s">
        <v>115</v>
      </c>
      <c r="C1011" s="152" t="s">
        <v>1330</v>
      </c>
      <c r="D1011" s="153" t="s">
        <v>4</v>
      </c>
      <c r="E1011" s="18"/>
      <c r="F1011" s="354" t="s">
        <v>115</v>
      </c>
      <c r="G1011" s="354" t="s">
        <v>1331</v>
      </c>
      <c r="H1011" s="355" t="s">
        <v>4</v>
      </c>
    </row>
    <row r="1012" spans="2:8" hidden="1" outlineLevel="1">
      <c r="B1012" s="1093">
        <v>43770</v>
      </c>
      <c r="C1012" s="1688" t="s">
        <v>1039</v>
      </c>
      <c r="D1012" s="1689">
        <f>D1007</f>
        <v>4.5500000000033651</v>
      </c>
      <c r="E1012" s="18"/>
      <c r="F1012" s="1481">
        <v>43798</v>
      </c>
      <c r="G1012" s="794" t="s">
        <v>8603</v>
      </c>
      <c r="H1012" s="810">
        <v>1296</v>
      </c>
    </row>
    <row r="1013" spans="2:8" ht="30" hidden="1" outlineLevel="1">
      <c r="B1013" s="1481">
        <v>43798</v>
      </c>
      <c r="C1013" s="1539" t="s">
        <v>11716</v>
      </c>
      <c r="D1013" s="1522">
        <v>1297</v>
      </c>
      <c r="F1013" s="1983"/>
      <c r="G1013" s="1899"/>
      <c r="H1013" s="810"/>
    </row>
    <row r="1014" spans="2:8" hidden="1" outlineLevel="1">
      <c r="B1014" s="1093"/>
      <c r="C1014" s="794"/>
      <c r="D1014" s="810"/>
      <c r="E1014" s="18"/>
      <c r="F1014" s="1710"/>
      <c r="G1014" s="472"/>
      <c r="H1014" s="352"/>
    </row>
    <row r="1015" spans="2:8" hidden="1" outlineLevel="1">
      <c r="B1015" s="628"/>
      <c r="C1015" s="628" t="s">
        <v>195</v>
      </c>
      <c r="D1015" s="349">
        <f>SUM(D1012:D1014)</f>
        <v>1301.5500000000034</v>
      </c>
      <c r="F1015" s="319"/>
      <c r="G1015" s="319"/>
      <c r="H1015" s="279"/>
    </row>
    <row r="1016" spans="2:8" hidden="1" outlineLevel="1">
      <c r="B1016" s="319"/>
      <c r="C1016" s="319" t="s">
        <v>1328</v>
      </c>
      <c r="D1016" s="1926">
        <f>D1015-H1016</f>
        <v>5.5500000000033651</v>
      </c>
      <c r="F1016" s="50"/>
      <c r="G1016" s="50" t="s">
        <v>195</v>
      </c>
      <c r="H1016" s="48">
        <f>SUM(H1012:H1015)</f>
        <v>1296</v>
      </c>
    </row>
    <row r="1017" spans="2:8" collapsed="1"/>
    <row r="1018" spans="2:8">
      <c r="B1018" s="2491" t="s">
        <v>11715</v>
      </c>
      <c r="C1018" s="2491"/>
      <c r="D1018" s="2491"/>
      <c r="E1018" s="2491"/>
      <c r="F1018" s="2491"/>
      <c r="G1018" s="2491"/>
      <c r="H1018" s="2491"/>
    </row>
    <row r="1019" spans="2:8" hidden="1" outlineLevel="1"/>
    <row r="1020" spans="2:8" hidden="1" outlineLevel="1">
      <c r="B1020" s="152" t="s">
        <v>115</v>
      </c>
      <c r="C1020" s="152" t="s">
        <v>1330</v>
      </c>
      <c r="D1020" s="153" t="s">
        <v>4</v>
      </c>
      <c r="E1020" s="18"/>
      <c r="F1020" s="354" t="s">
        <v>115</v>
      </c>
      <c r="G1020" s="354" t="s">
        <v>1331</v>
      </c>
      <c r="H1020" s="355" t="s">
        <v>4</v>
      </c>
    </row>
    <row r="1021" spans="2:8" hidden="1" outlineLevel="1">
      <c r="B1021" s="1093">
        <v>43800</v>
      </c>
      <c r="C1021" s="1688" t="s">
        <v>1039</v>
      </c>
      <c r="D1021" s="1689">
        <f>D1016</f>
        <v>5.5500000000033651</v>
      </c>
      <c r="E1021" s="18"/>
      <c r="F1021" s="1093">
        <v>43823</v>
      </c>
      <c r="G1021" s="794" t="s">
        <v>8603</v>
      </c>
      <c r="H1021" s="810">
        <v>1297</v>
      </c>
    </row>
    <row r="1022" spans="2:8" ht="30" hidden="1" outlineLevel="1">
      <c r="B1022" s="1093">
        <v>43823</v>
      </c>
      <c r="C1022" s="794" t="s">
        <v>11826</v>
      </c>
      <c r="D1022" s="810">
        <v>1300</v>
      </c>
      <c r="F1022" s="1983"/>
      <c r="G1022" s="1899"/>
      <c r="H1022" s="810"/>
    </row>
    <row r="1023" spans="2:8" hidden="1" outlineLevel="1">
      <c r="B1023" s="1983"/>
      <c r="C1023" s="794"/>
      <c r="D1023" s="810"/>
      <c r="E1023" s="18"/>
      <c r="F1023" s="1093"/>
      <c r="G1023" s="955"/>
      <c r="H1023" s="1940"/>
    </row>
    <row r="1024" spans="2:8" hidden="1" outlineLevel="1">
      <c r="B1024" s="1093"/>
      <c r="C1024" s="794"/>
      <c r="D1024" s="810"/>
      <c r="E1024" s="18"/>
      <c r="F1024" s="1710"/>
      <c r="G1024" s="472"/>
      <c r="H1024" s="352"/>
    </row>
    <row r="1025" spans="2:8" hidden="1" outlineLevel="1">
      <c r="B1025" s="1093"/>
      <c r="C1025" s="794"/>
      <c r="D1025" s="810"/>
      <c r="E1025" s="18"/>
      <c r="F1025" s="1710"/>
      <c r="G1025" s="472"/>
      <c r="H1025" s="352"/>
    </row>
    <row r="1026" spans="2:8" hidden="1" outlineLevel="1">
      <c r="B1026" s="628"/>
      <c r="C1026" s="628" t="s">
        <v>195</v>
      </c>
      <c r="D1026" s="349">
        <f>SUM(D1021:D1025)</f>
        <v>1305.5500000000034</v>
      </c>
      <c r="F1026" s="319"/>
      <c r="G1026" s="319"/>
      <c r="H1026" s="279"/>
    </row>
    <row r="1027" spans="2:8" hidden="1" outlineLevel="1">
      <c r="B1027" s="319"/>
      <c r="C1027" s="319" t="s">
        <v>1328</v>
      </c>
      <c r="D1027" s="1926">
        <f>D1026-H1027</f>
        <v>8.5500000000033651</v>
      </c>
      <c r="F1027" s="50"/>
      <c r="G1027" s="50" t="s">
        <v>195</v>
      </c>
      <c r="H1027" s="48">
        <f>SUM(H1021:H1026)</f>
        <v>1297</v>
      </c>
    </row>
    <row r="1028" spans="2:8" collapsed="1"/>
    <row r="1029" spans="2:8">
      <c r="B1029" s="2491" t="s">
        <v>11880</v>
      </c>
      <c r="C1029" s="2491"/>
      <c r="D1029" s="2491"/>
      <c r="E1029" s="2491"/>
      <c r="F1029" s="2491"/>
      <c r="G1029" s="2491"/>
      <c r="H1029" s="2491"/>
    </row>
    <row r="1030" spans="2:8" hidden="1" outlineLevel="1"/>
    <row r="1031" spans="2:8" hidden="1" outlineLevel="1">
      <c r="B1031" s="152" t="s">
        <v>115</v>
      </c>
      <c r="C1031" s="152" t="s">
        <v>1330</v>
      </c>
      <c r="D1031" s="153" t="s">
        <v>4</v>
      </c>
      <c r="E1031" s="18"/>
      <c r="F1031" s="354" t="s">
        <v>115</v>
      </c>
      <c r="G1031" s="354" t="s">
        <v>1331</v>
      </c>
      <c r="H1031" s="355" t="s">
        <v>4</v>
      </c>
    </row>
    <row r="1032" spans="2:8" hidden="1" outlineLevel="1">
      <c r="B1032" s="1093">
        <v>43831</v>
      </c>
      <c r="C1032" s="1688" t="s">
        <v>1039</v>
      </c>
      <c r="D1032" s="1689">
        <f>D1027</f>
        <v>8.5500000000033651</v>
      </c>
      <c r="E1032" s="18"/>
      <c r="F1032" s="1093">
        <v>43861</v>
      </c>
      <c r="G1032" s="794" t="s">
        <v>8603</v>
      </c>
      <c r="H1032" s="810">
        <v>22561</v>
      </c>
    </row>
    <row r="1033" spans="2:8" ht="30" hidden="1" outlineLevel="1">
      <c r="B1033" s="1093">
        <v>43861</v>
      </c>
      <c r="C1033" s="794" t="s">
        <v>12063</v>
      </c>
      <c r="D1033" s="810">
        <v>22561</v>
      </c>
      <c r="F1033" s="1983"/>
      <c r="G1033" s="1899"/>
      <c r="H1033" s="810"/>
    </row>
    <row r="1034" spans="2:8" hidden="1" outlineLevel="1">
      <c r="B1034" s="1093"/>
      <c r="C1034" s="794"/>
      <c r="D1034" s="810"/>
      <c r="E1034" s="18"/>
      <c r="F1034" s="1710"/>
      <c r="G1034" s="472"/>
      <c r="H1034" s="352"/>
    </row>
    <row r="1035" spans="2:8" hidden="1" outlineLevel="1">
      <c r="B1035" s="628"/>
      <c r="C1035" s="628" t="s">
        <v>195</v>
      </c>
      <c r="D1035" s="349">
        <f>SUM(D1032:D1034)</f>
        <v>22569.550000000003</v>
      </c>
      <c r="F1035" s="319"/>
      <c r="G1035" s="319"/>
      <c r="H1035" s="279"/>
    </row>
    <row r="1036" spans="2:8" hidden="1" outlineLevel="1">
      <c r="B1036" s="319"/>
      <c r="C1036" s="319" t="s">
        <v>1328</v>
      </c>
      <c r="D1036" s="1926">
        <f>D1035-H1036</f>
        <v>8.5500000000029104</v>
      </c>
      <c r="F1036" s="50"/>
      <c r="G1036" s="50" t="s">
        <v>195</v>
      </c>
      <c r="H1036" s="48">
        <f>SUM(H1032:H1035)</f>
        <v>22561</v>
      </c>
    </row>
    <row r="1037" spans="2:8" collapsed="1"/>
    <row r="1038" spans="2:8">
      <c r="B1038" s="2491" t="s">
        <v>12076</v>
      </c>
      <c r="C1038" s="2491"/>
      <c r="D1038" s="2491"/>
      <c r="E1038" s="2491"/>
      <c r="F1038" s="2491"/>
      <c r="G1038" s="2491"/>
      <c r="H1038" s="2491"/>
    </row>
    <row r="1039" spans="2:8" hidden="1" outlineLevel="1"/>
    <row r="1040" spans="2:8" hidden="1" outlineLevel="1">
      <c r="B1040" s="152" t="s">
        <v>115</v>
      </c>
      <c r="C1040" s="152" t="s">
        <v>1330</v>
      </c>
      <c r="D1040" s="153" t="s">
        <v>4</v>
      </c>
      <c r="E1040" s="18"/>
      <c r="F1040" s="354" t="s">
        <v>115</v>
      </c>
      <c r="G1040" s="354" t="s">
        <v>1331</v>
      </c>
      <c r="H1040" s="355" t="s">
        <v>4</v>
      </c>
    </row>
    <row r="1041" spans="2:8" hidden="1" outlineLevel="1">
      <c r="B1041" s="1093">
        <v>43862</v>
      </c>
      <c r="C1041" s="1688" t="s">
        <v>1039</v>
      </c>
      <c r="D1041" s="1689">
        <f>D1036</f>
        <v>8.5500000000029104</v>
      </c>
      <c r="E1041" s="18"/>
      <c r="F1041" s="1093">
        <v>43889</v>
      </c>
      <c r="G1041" s="794" t="s">
        <v>8603</v>
      </c>
      <c r="H1041" s="810">
        <v>16487</v>
      </c>
    </row>
    <row r="1042" spans="2:8" ht="30" hidden="1" outlineLevel="1">
      <c r="B1042" s="1093">
        <v>43889</v>
      </c>
      <c r="C1042" s="794" t="s">
        <v>12398</v>
      </c>
      <c r="D1042" s="810">
        <v>16488</v>
      </c>
      <c r="F1042" s="1983"/>
      <c r="G1042" s="1899"/>
      <c r="H1042" s="810"/>
    </row>
    <row r="1043" spans="2:8" hidden="1" outlineLevel="1">
      <c r="B1043" s="1093"/>
      <c r="C1043" s="794"/>
      <c r="D1043" s="810"/>
      <c r="E1043" s="18"/>
      <c r="F1043" s="1710"/>
      <c r="G1043" s="472"/>
      <c r="H1043" s="352"/>
    </row>
    <row r="1044" spans="2:8" hidden="1" outlineLevel="1">
      <c r="B1044" s="628"/>
      <c r="C1044" s="628" t="s">
        <v>195</v>
      </c>
      <c r="D1044" s="349">
        <f>SUM(D1041:D1043)</f>
        <v>16496.550000000003</v>
      </c>
      <c r="F1044" s="319"/>
      <c r="G1044" s="319"/>
      <c r="H1044" s="279"/>
    </row>
    <row r="1045" spans="2:8" hidden="1" outlineLevel="1">
      <c r="B1045" s="319"/>
      <c r="C1045" s="319" t="s">
        <v>1328</v>
      </c>
      <c r="D1045" s="1926">
        <f>D1044-H1045</f>
        <v>9.5500000000029104</v>
      </c>
      <c r="F1045" s="50"/>
      <c r="G1045" s="50" t="s">
        <v>195</v>
      </c>
      <c r="H1045" s="48">
        <f>SUM(H1041:H1044)</f>
        <v>16487</v>
      </c>
    </row>
    <row r="1046" spans="2:8" collapsed="1"/>
    <row r="1047" spans="2:8">
      <c r="B1047" s="2491" t="s">
        <v>12405</v>
      </c>
      <c r="C1047" s="2491"/>
      <c r="D1047" s="2491"/>
      <c r="E1047" s="2491"/>
      <c r="F1047" s="2491"/>
      <c r="G1047" s="2491"/>
      <c r="H1047" s="2491"/>
    </row>
    <row r="1048" spans="2:8" outlineLevel="1"/>
    <row r="1049" spans="2:8" outlineLevel="1">
      <c r="B1049" s="152" t="s">
        <v>115</v>
      </c>
      <c r="C1049" s="152" t="s">
        <v>1330</v>
      </c>
      <c r="D1049" s="153" t="s">
        <v>4</v>
      </c>
      <c r="E1049" s="18"/>
      <c r="F1049" s="354" t="s">
        <v>115</v>
      </c>
      <c r="G1049" s="354" t="s">
        <v>1331</v>
      </c>
      <c r="H1049" s="355" t="s">
        <v>4</v>
      </c>
    </row>
    <row r="1050" spans="2:8" outlineLevel="1">
      <c r="B1050" s="1093">
        <v>43891</v>
      </c>
      <c r="C1050" s="1688" t="s">
        <v>1039</v>
      </c>
      <c r="D1050" s="1689">
        <f>D1045</f>
        <v>9.5500000000029104</v>
      </c>
      <c r="E1050" s="18"/>
      <c r="F1050" s="1093"/>
      <c r="G1050" s="794"/>
      <c r="H1050" s="810"/>
    </row>
    <row r="1051" spans="2:8" outlineLevel="1">
      <c r="B1051" s="1093"/>
      <c r="C1051" s="794"/>
      <c r="D1051" s="810"/>
      <c r="F1051" s="1983"/>
      <c r="G1051" s="1899"/>
      <c r="H1051" s="810"/>
    </row>
    <row r="1052" spans="2:8" outlineLevel="1">
      <c r="B1052" s="1983"/>
      <c r="C1052" s="794"/>
      <c r="D1052" s="810"/>
      <c r="E1052" s="18"/>
      <c r="F1052" s="1093"/>
      <c r="G1052" s="955"/>
      <c r="H1052" s="1940"/>
    </row>
    <row r="1053" spans="2:8" outlineLevel="1">
      <c r="B1053" s="1093"/>
      <c r="C1053" s="794"/>
      <c r="D1053" s="810"/>
      <c r="E1053" s="18"/>
      <c r="F1053" s="1710"/>
      <c r="G1053" s="472"/>
      <c r="H1053" s="352"/>
    </row>
    <row r="1054" spans="2:8" outlineLevel="1">
      <c r="B1054" s="1093"/>
      <c r="C1054" s="794"/>
      <c r="D1054" s="810"/>
      <c r="E1054" s="18"/>
      <c r="F1054" s="1710"/>
      <c r="G1054" s="472"/>
      <c r="H1054" s="352"/>
    </row>
    <row r="1055" spans="2:8" outlineLevel="1">
      <c r="B1055" s="628"/>
      <c r="C1055" s="628" t="s">
        <v>195</v>
      </c>
      <c r="D1055" s="349">
        <f>SUM(D1050:D1054)</f>
        <v>9.5500000000029104</v>
      </c>
      <c r="F1055" s="319"/>
      <c r="G1055" s="319"/>
      <c r="H1055" s="279"/>
    </row>
    <row r="1056" spans="2:8" outlineLevel="1">
      <c r="B1056" s="319"/>
      <c r="C1056" s="319" t="s">
        <v>1328</v>
      </c>
      <c r="D1056" s="1926">
        <f>D1055-H1056</f>
        <v>9.5500000000029104</v>
      </c>
      <c r="F1056" s="50"/>
      <c r="G1056" s="50" t="s">
        <v>195</v>
      </c>
      <c r="H1056" s="48">
        <f>SUM(H1050:H1055)</f>
        <v>0</v>
      </c>
    </row>
    <row r="1104" spans="3:3">
      <c r="C1104" s="192" t="s">
        <v>9020</v>
      </c>
    </row>
    <row r="1105" spans="2:10">
      <c r="C1105" s="192" t="s">
        <v>9019</v>
      </c>
      <c r="G1105" s="205" t="s">
        <v>11854</v>
      </c>
      <c r="H1105" s="205" t="s">
        <v>10009</v>
      </c>
      <c r="I1105" s="1" t="s">
        <v>8270</v>
      </c>
      <c r="J1105" s="1" t="s">
        <v>6408</v>
      </c>
    </row>
    <row r="1106" spans="2:10">
      <c r="G1106" s="1" t="s">
        <v>5959</v>
      </c>
      <c r="H1106" s="1" t="s">
        <v>5959</v>
      </c>
      <c r="I1106" s="1" t="s">
        <v>5959</v>
      </c>
      <c r="J1106" s="1" t="s">
        <v>5959</v>
      </c>
    </row>
    <row r="1107" spans="2:10">
      <c r="G1107" s="205" t="s">
        <v>11348</v>
      </c>
      <c r="H1107" s="205" t="s">
        <v>9565</v>
      </c>
      <c r="I1107" s="1" t="s">
        <v>7719</v>
      </c>
      <c r="J1107" s="1" t="s">
        <v>5960</v>
      </c>
    </row>
    <row r="1108" spans="2:10">
      <c r="C1108" s="298" t="s">
        <v>2</v>
      </c>
      <c r="G1108" s="1" t="s">
        <v>5413</v>
      </c>
      <c r="H1108" s="1" t="s">
        <v>5413</v>
      </c>
      <c r="I1108" s="1" t="s">
        <v>5413</v>
      </c>
      <c r="J1108" s="1" t="s">
        <v>5413</v>
      </c>
    </row>
    <row r="1109" spans="2:10" s="220" customFormat="1" ht="30" outlineLevel="1">
      <c r="B1109" s="1" t="s">
        <v>3908</v>
      </c>
      <c r="C1109" s="582" t="s">
        <v>3907</v>
      </c>
      <c r="F1109" s="220" t="s">
        <v>10882</v>
      </c>
      <c r="G1109" s="205" t="s">
        <v>10881</v>
      </c>
      <c r="H1109" s="1" t="s">
        <v>9086</v>
      </c>
      <c r="I1109" s="1" t="s">
        <v>7201</v>
      </c>
      <c r="J1109" s="1" t="s">
        <v>5415</v>
      </c>
    </row>
    <row r="1110" spans="2:10" customFormat="1" ht="26.25">
      <c r="B1110" s="2357" t="s">
        <v>12242</v>
      </c>
      <c r="C1110" s="2356" t="s">
        <v>12241</v>
      </c>
      <c r="F1110" s="1" t="s">
        <v>12241</v>
      </c>
      <c r="G1110" s="1" t="s">
        <v>4946</v>
      </c>
      <c r="H1110" s="1" t="s">
        <v>4946</v>
      </c>
      <c r="I1110" s="1" t="s">
        <v>4946</v>
      </c>
      <c r="J1110" s="1" t="s">
        <v>4946</v>
      </c>
    </row>
    <row r="1111" spans="2:10" ht="30" outlineLevel="1">
      <c r="B1111" s="182" t="s">
        <v>3893</v>
      </c>
      <c r="C1111" s="182" t="s">
        <v>4471</v>
      </c>
      <c r="F1111" s="1" t="s">
        <v>12243</v>
      </c>
      <c r="G1111" s="205" t="s">
        <v>10449</v>
      </c>
      <c r="H1111" s="1" t="s">
        <v>8665</v>
      </c>
      <c r="I1111" s="1" t="s">
        <v>6763</v>
      </c>
      <c r="J1111" s="1" t="s">
        <v>5414</v>
      </c>
    </row>
    <row r="1112" spans="2:10" outlineLevel="1">
      <c r="B1112" s="1" t="s">
        <v>3895</v>
      </c>
      <c r="C1112" s="583" t="s">
        <v>11794</v>
      </c>
      <c r="F1112" s="1" t="s">
        <v>4471</v>
      </c>
      <c r="G1112" s="1" t="s">
        <v>4471</v>
      </c>
      <c r="H1112" s="1" t="s">
        <v>4471</v>
      </c>
      <c r="I1112" s="1" t="s">
        <v>4471</v>
      </c>
      <c r="J1112" s="1" t="s">
        <v>4471</v>
      </c>
    </row>
    <row r="1113" spans="2:10" outlineLevel="1"/>
    <row r="1114" spans="2:10" outlineLevel="1"/>
    <row r="1115" spans="2:10" ht="30" outlineLevel="1">
      <c r="B1115" s="1233" t="s">
        <v>7259</v>
      </c>
      <c r="C1115" s="1" t="s">
        <v>7257</v>
      </c>
      <c r="G1115" s="1" t="s">
        <v>7284</v>
      </c>
    </row>
    <row r="1116" spans="2:10" outlineLevel="1">
      <c r="C1116" s="228" t="s">
        <v>7258</v>
      </c>
      <c r="G1116" s="1" t="s">
        <v>7282</v>
      </c>
    </row>
    <row r="1117" spans="2:10" outlineLevel="1">
      <c r="G1117" s="1" t="s">
        <v>7283</v>
      </c>
    </row>
    <row r="1118" spans="2:10" outlineLevel="1">
      <c r="G1118" s="1" t="s">
        <v>7285</v>
      </c>
    </row>
    <row r="1119" spans="2:10" ht="45" outlineLevel="1">
      <c r="B1119" s="1233" t="s">
        <v>7276</v>
      </c>
      <c r="C1119" s="1" t="s">
        <v>7277</v>
      </c>
      <c r="G1119" s="1" t="s">
        <v>7287</v>
      </c>
    </row>
    <row r="1120" spans="2:10" outlineLevel="1">
      <c r="C1120" s="1" t="s">
        <v>7278</v>
      </c>
      <c r="G1120" s="1" t="s">
        <v>7286</v>
      </c>
    </row>
    <row r="1121" spans="3:3" outlineLevel="1">
      <c r="C1121" s="1" t="s">
        <v>7279</v>
      </c>
    </row>
    <row r="1122" spans="3:3" outlineLevel="1">
      <c r="C1122" s="1" t="s">
        <v>7280</v>
      </c>
    </row>
  </sheetData>
  <sheetProtection selectLockedCells="1" selectUnlockedCells="1"/>
  <mergeCells count="132">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 ref="B613:H613"/>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55:H55"/>
    <mergeCell ref="B2:H2"/>
    <mergeCell ref="B4:H4"/>
    <mergeCell ref="B16:H16"/>
    <mergeCell ref="B28:H28"/>
    <mergeCell ref="B38:H38"/>
    <mergeCell ref="B46:H46"/>
    <mergeCell ref="B65:H65"/>
    <mergeCell ref="B76:H76"/>
    <mergeCell ref="J113:L113"/>
    <mergeCell ref="B121:H121"/>
    <mergeCell ref="J123:L123"/>
    <mergeCell ref="B130:H130"/>
    <mergeCell ref="J132:L132"/>
    <mergeCell ref="N132:P132"/>
    <mergeCell ref="B139:H139"/>
    <mergeCell ref="J141:L141"/>
    <mergeCell ref="N141:P141"/>
    <mergeCell ref="N173:P173"/>
    <mergeCell ref="J151:L151"/>
    <mergeCell ref="N151:P151"/>
    <mergeCell ref="B160:H160"/>
    <mergeCell ref="J162:L162"/>
    <mergeCell ref="N162:P162"/>
    <mergeCell ref="J173:L173"/>
    <mergeCell ref="B171:H171"/>
    <mergeCell ref="N182:P182"/>
    <mergeCell ref="J182:L182"/>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436:H436"/>
    <mergeCell ref="B427:H427"/>
    <mergeCell ref="B403:H403"/>
    <mergeCell ref="B411:H411"/>
    <mergeCell ref="B395:H395"/>
    <mergeCell ref="B419:H419"/>
    <mergeCell ref="B686:H686"/>
    <mergeCell ref="B1029:H1029"/>
    <mergeCell ref="B1018:H1018"/>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 ref="B862:H862"/>
    <mergeCell ref="B853:H853"/>
    <mergeCell ref="B924:H924"/>
    <mergeCell ref="B898:H898"/>
    <mergeCell ref="B835:H835"/>
    <mergeCell ref="B1047:H1047"/>
    <mergeCell ref="B1038:H1038"/>
    <mergeCell ref="B1009:H1009"/>
    <mergeCell ref="B716:H716"/>
    <mergeCell ref="B817:H817"/>
    <mergeCell ref="B808:H808"/>
    <mergeCell ref="B781:H781"/>
    <mergeCell ref="B736:H736"/>
    <mergeCell ref="B697:H697"/>
    <mergeCell ref="B799:H799"/>
    <mergeCell ref="B790:H790"/>
  </mergeCells>
  <pageMargins left="0.7" right="0.7" top="0.75" bottom="0.75" header="0.51180555555555551" footer="0.51180555555555551"/>
  <pageSetup firstPageNumber="0"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sheetPr>
    <tabColor theme="5" tint="-0.249977111117893"/>
  </sheetPr>
  <dimension ref="B2:P1090"/>
  <sheetViews>
    <sheetView topLeftCell="A1012" zoomScale="85" zoomScaleNormal="85" workbookViewId="0">
      <selection activeCell="G1059" sqref="G1059"/>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475" t="s">
        <v>7312</v>
      </c>
      <c r="C2" s="2475"/>
      <c r="D2" s="2475"/>
      <c r="E2" s="2475"/>
      <c r="F2" s="2475"/>
      <c r="G2" s="2475"/>
      <c r="H2" s="2475"/>
      <c r="I2" s="2475"/>
      <c r="J2" s="2475"/>
      <c r="K2" s="2475"/>
      <c r="L2" s="2475"/>
      <c r="M2" s="2475"/>
    </row>
    <row r="3" spans="2:16" s="1" customFormat="1" ht="15" hidden="1" customHeight="1" outlineLevel="1">
      <c r="B3" s="268" t="s">
        <v>115</v>
      </c>
      <c r="C3" s="997" t="s">
        <v>2650</v>
      </c>
      <c r="D3" s="268" t="s">
        <v>2651</v>
      </c>
      <c r="F3" s="2474" t="s">
        <v>1007</v>
      </c>
      <c r="G3" s="2476"/>
      <c r="H3" s="2474"/>
      <c r="J3" s="2474" t="s">
        <v>1026</v>
      </c>
      <c r="K3" s="2476"/>
      <c r="L3" s="2474"/>
      <c r="M3" s="105"/>
    </row>
    <row r="4" spans="2:16" s="1" customFormat="1" ht="15" hidden="1" customHeight="1" outlineLevel="1">
      <c r="B4" s="681"/>
      <c r="C4" s="682"/>
      <c r="D4" s="1071"/>
      <c r="F4" s="735" t="s">
        <v>115</v>
      </c>
      <c r="G4" s="955" t="s">
        <v>116</v>
      </c>
      <c r="H4" s="739" t="s">
        <v>4</v>
      </c>
      <c r="J4" s="1237" t="s">
        <v>115</v>
      </c>
      <c r="K4" s="315" t="s">
        <v>116</v>
      </c>
      <c r="L4" s="1046" t="s">
        <v>4</v>
      </c>
      <c r="M4" s="105"/>
      <c r="N4" s="842"/>
      <c r="O4" s="1222"/>
      <c r="P4" s="1222"/>
    </row>
    <row r="5" spans="2:16" s="1" customFormat="1" ht="15" hidden="1" customHeight="1" outlineLevel="1">
      <c r="B5" s="681"/>
      <c r="C5" s="682"/>
      <c r="D5" s="645"/>
      <c r="F5" s="685"/>
      <c r="G5" s="686"/>
      <c r="H5" s="541"/>
      <c r="J5" s="1238"/>
      <c r="K5" s="1152"/>
      <c r="L5" s="807"/>
      <c r="M5" s="365"/>
      <c r="N5" s="86"/>
    </row>
    <row r="6" spans="2:16" s="1" customFormat="1" ht="15" hidden="1" customHeight="1" outlineLevel="1">
      <c r="B6" s="50"/>
      <c r="C6" s="50"/>
      <c r="D6" s="50"/>
      <c r="F6" s="685"/>
      <c r="G6" s="280" t="s">
        <v>7296</v>
      </c>
      <c r="H6" s="541"/>
      <c r="J6" s="1238"/>
      <c r="K6" s="378"/>
      <c r="L6" s="1240"/>
      <c r="M6" s="365"/>
      <c r="N6" s="86"/>
    </row>
    <row r="7" spans="2:16" s="1" customFormat="1" ht="15" hidden="1" customHeight="1" outlineLevel="1">
      <c r="B7" s="50"/>
      <c r="C7" s="50"/>
      <c r="D7" s="50"/>
      <c r="F7" s="685"/>
      <c r="G7" s="280" t="s">
        <v>7297</v>
      </c>
      <c r="H7" s="541"/>
      <c r="J7" s="1239"/>
      <c r="K7" s="280" t="s">
        <v>7296</v>
      </c>
      <c r="L7" s="1240"/>
      <c r="M7" s="365"/>
      <c r="N7" s="86"/>
    </row>
    <row r="8" spans="2:16" s="1" customFormat="1" ht="15" hidden="1" customHeight="1" outlineLevel="1">
      <c r="B8" s="50"/>
      <c r="C8" s="50"/>
      <c r="D8" s="50"/>
      <c r="F8" s="685"/>
      <c r="G8" s="1236"/>
      <c r="H8" s="541"/>
      <c r="J8" s="1238"/>
      <c r="K8" s="280" t="s">
        <v>7297</v>
      </c>
      <c r="L8" s="1240"/>
      <c r="M8" s="365"/>
      <c r="N8" s="86"/>
    </row>
    <row r="9" spans="2:16" s="1" customFormat="1" ht="15" hidden="1" outlineLevel="1">
      <c r="B9" s="50"/>
      <c r="C9" s="50"/>
      <c r="D9" s="50"/>
      <c r="F9" s="685"/>
      <c r="G9" s="280" t="s">
        <v>7298</v>
      </c>
      <c r="H9" s="541"/>
      <c r="I9" s="2"/>
      <c r="J9" s="1238"/>
      <c r="K9" s="280"/>
      <c r="L9" s="1240"/>
      <c r="M9" s="365"/>
      <c r="N9" s="86"/>
    </row>
    <row r="10" spans="2:16" s="1" customFormat="1" ht="15" hidden="1" outlineLevel="1">
      <c r="B10" s="50"/>
      <c r="C10" s="50"/>
      <c r="D10" s="50"/>
      <c r="F10" s="685"/>
      <c r="G10" s="280" t="s">
        <v>7299</v>
      </c>
      <c r="H10" s="541"/>
      <c r="I10" s="2"/>
      <c r="J10" s="1238"/>
      <c r="K10" s="280" t="s">
        <v>7304</v>
      </c>
      <c r="L10" s="1240"/>
      <c r="M10" s="316"/>
    </row>
    <row r="11" spans="2:16" s="1" customFormat="1" ht="15" hidden="1" outlineLevel="1">
      <c r="B11" s="50"/>
      <c r="C11" s="50"/>
      <c r="D11" s="50"/>
      <c r="F11" s="685"/>
      <c r="G11" s="280" t="s">
        <v>7300</v>
      </c>
      <c r="H11" s="541"/>
      <c r="I11" s="2"/>
      <c r="J11" s="1239"/>
      <c r="K11" s="280" t="s">
        <v>7305</v>
      </c>
      <c r="L11" s="1240"/>
      <c r="M11" s="365"/>
    </row>
    <row r="12" spans="2:16" s="1" customFormat="1" ht="15" hidden="1" outlineLevel="1">
      <c r="B12" s="50"/>
      <c r="C12" s="50"/>
      <c r="D12" s="50"/>
      <c r="E12" s="205"/>
      <c r="F12" s="685"/>
      <c r="G12" s="1236" t="s">
        <v>7301</v>
      </c>
      <c r="H12" s="541"/>
      <c r="I12" s="2"/>
      <c r="J12" s="1239"/>
      <c r="K12" s="280"/>
      <c r="L12" s="1240"/>
      <c r="M12" s="365"/>
    </row>
    <row r="13" spans="2:16" s="1" customFormat="1" ht="15" hidden="1" outlineLevel="1">
      <c r="B13" s="50"/>
      <c r="C13" s="50"/>
      <c r="D13" s="50"/>
      <c r="F13" s="685"/>
      <c r="G13" s="686"/>
      <c r="H13" s="541"/>
      <c r="I13" s="2"/>
      <c r="J13" s="1239"/>
      <c r="K13" s="280" t="s">
        <v>7306</v>
      </c>
      <c r="L13" s="1240"/>
      <c r="M13" s="365"/>
    </row>
    <row r="14" spans="2:16" s="1" customFormat="1" ht="15" hidden="1" outlineLevel="1">
      <c r="B14" s="50"/>
      <c r="C14" s="50"/>
      <c r="D14" s="50"/>
      <c r="E14" s="205"/>
      <c r="F14" s="685"/>
      <c r="G14" s="280" t="s">
        <v>7302</v>
      </c>
      <c r="H14" s="280">
        <v>3000</v>
      </c>
      <c r="I14" s="2"/>
      <c r="J14" s="1239"/>
      <c r="K14" s="378"/>
      <c r="L14" s="1240"/>
      <c r="M14" s="365"/>
    </row>
    <row r="15" spans="2:16" s="1" customFormat="1" ht="15" hidden="1" outlineLevel="1">
      <c r="B15" s="50"/>
      <c r="C15" s="50"/>
      <c r="D15" s="50"/>
      <c r="F15" s="685"/>
      <c r="G15" s="280" t="s">
        <v>7303</v>
      </c>
      <c r="H15" s="280">
        <v>450</v>
      </c>
      <c r="I15" s="2"/>
      <c r="J15" s="1239"/>
      <c r="K15" s="378" t="s">
        <v>7311</v>
      </c>
      <c r="L15" s="1240"/>
      <c r="M15" s="365"/>
    </row>
    <row r="16" spans="2:16" s="1" customFormat="1" ht="15" hidden="1" outlineLevel="1">
      <c r="B16" s="50"/>
      <c r="C16" s="50"/>
      <c r="D16" s="50"/>
      <c r="F16" s="685"/>
      <c r="G16" s="280" t="s">
        <v>7300</v>
      </c>
      <c r="H16" s="280">
        <f>SUM(H14:H15)</f>
        <v>3450</v>
      </c>
      <c r="I16" s="2"/>
      <c r="J16" s="285"/>
      <c r="K16" s="378"/>
      <c r="L16" s="378"/>
      <c r="M16" s="316"/>
    </row>
    <row r="17" spans="2:15" s="1" customFormat="1" ht="15" hidden="1" outlineLevel="1">
      <c r="B17" s="50"/>
      <c r="C17" s="50"/>
      <c r="D17" s="50"/>
      <c r="E17" s="1166"/>
      <c r="F17" s="685"/>
      <c r="G17" s="686"/>
      <c r="H17" s="541"/>
      <c r="I17" s="2"/>
      <c r="J17" s="285"/>
      <c r="K17" s="675"/>
      <c r="L17" s="645"/>
      <c r="M17" s="316"/>
    </row>
    <row r="18" spans="2:15" s="1" customFormat="1" ht="30" hidden="1" outlineLevel="1">
      <c r="B18" s="50"/>
      <c r="C18" s="50"/>
      <c r="D18" s="50"/>
      <c r="E18" s="205"/>
      <c r="F18" s="685"/>
      <c r="G18" s="609" t="s">
        <v>7309</v>
      </c>
      <c r="H18" s="541"/>
      <c r="I18" s="2"/>
      <c r="J18" s="285"/>
      <c r="K18" s="675"/>
      <c r="L18" s="645"/>
      <c r="M18" s="316"/>
    </row>
    <row r="19" spans="2:15" s="1" customFormat="1" ht="15.75" hidden="1" customHeight="1" outlineLevel="1">
      <c r="B19" s="50"/>
      <c r="C19" s="50"/>
      <c r="D19" s="50"/>
      <c r="E19" s="225"/>
      <c r="F19" s="685"/>
      <c r="G19" s="677"/>
      <c r="H19" s="541"/>
      <c r="I19" s="2"/>
      <c r="J19" s="642"/>
      <c r="K19" s="675"/>
      <c r="L19" s="645"/>
      <c r="M19" s="316"/>
    </row>
    <row r="20" spans="2:15" s="1" customFormat="1" ht="39" hidden="1" outlineLevel="1">
      <c r="B20" s="50"/>
      <c r="C20" s="50"/>
      <c r="D20" s="50"/>
      <c r="E20" s="225"/>
      <c r="F20" s="685"/>
      <c r="G20" s="1241" t="s">
        <v>7310</v>
      </c>
      <c r="H20" s="541"/>
      <c r="I20" s="2"/>
      <c r="J20" s="642"/>
      <c r="K20" s="675"/>
      <c r="L20" s="645"/>
      <c r="M20" s="316"/>
    </row>
    <row r="21" spans="2:15" s="1" customFormat="1" ht="15" hidden="1" customHeight="1" outlineLevel="1">
      <c r="B21" s="50"/>
      <c r="C21" s="50"/>
      <c r="D21" s="50"/>
      <c r="F21" s="685"/>
      <c r="G21" s="686"/>
      <c r="H21" s="742"/>
      <c r="I21" s="2"/>
      <c r="J21" s="319"/>
      <c r="K21" s="319"/>
      <c r="L21" s="319"/>
      <c r="M21" s="50"/>
    </row>
    <row r="22" spans="2:15" s="1" customFormat="1" ht="66.75" hidden="1" customHeight="1" outlineLevel="1">
      <c r="B22" s="50"/>
      <c r="C22" s="50"/>
      <c r="D22" s="50"/>
      <c r="F22" s="685"/>
      <c r="G22" s="1241" t="s">
        <v>7313</v>
      </c>
      <c r="H22" s="742"/>
      <c r="I22" s="2"/>
      <c r="J22" s="319"/>
      <c r="K22" s="319"/>
      <c r="L22" s="319"/>
      <c r="M22" s="50"/>
    </row>
    <row r="23" spans="2:15" s="1" customFormat="1" ht="15" hidden="1" customHeight="1" outlineLevel="1">
      <c r="B23" s="50"/>
      <c r="C23" s="50"/>
      <c r="D23" s="50"/>
      <c r="F23" s="646"/>
      <c r="G23" s="684"/>
      <c r="H23" s="657"/>
      <c r="I23" s="2"/>
      <c r="J23" s="319"/>
      <c r="K23" s="319"/>
      <c r="L23" s="319"/>
      <c r="M23" s="50"/>
    </row>
    <row r="24" spans="2:15" s="1" customFormat="1" ht="15" hidden="1" customHeight="1" outlineLevel="1">
      <c r="B24" s="83"/>
      <c r="C24" s="83" t="s">
        <v>195</v>
      </c>
      <c r="D24" s="84">
        <f>SUM(D4:D20)</f>
        <v>0</v>
      </c>
      <c r="F24" s="311"/>
      <c r="G24" s="538" t="s">
        <v>195</v>
      </c>
      <c r="H24" s="57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7248</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27">
        <v>0</v>
      </c>
      <c r="C28" s="227"/>
      <c r="D28" s="227">
        <f>D24</f>
        <v>0</v>
      </c>
      <c r="E28" s="227">
        <f>B28+C28-D28</f>
        <v>0</v>
      </c>
      <c r="H28" s="13"/>
      <c r="I28" s="13"/>
      <c r="L28" s="13"/>
    </row>
    <row r="29" spans="2:15" s="1" customFormat="1" ht="15" hidden="1" customHeight="1" outlineLevel="1">
      <c r="G29" s="630" t="s">
        <v>4080</v>
      </c>
      <c r="H29" s="631">
        <v>0</v>
      </c>
      <c r="L29" s="2"/>
      <c r="M29" s="2"/>
    </row>
    <row r="30" spans="2:15" s="1" customFormat="1" ht="15" hidden="1" outlineLevel="1">
      <c r="G30" s="300" t="s">
        <v>4081</v>
      </c>
      <c r="H30" s="632">
        <v>0</v>
      </c>
    </row>
    <row r="31" spans="2:15" s="1" customFormat="1" ht="15" hidden="1" outlineLevel="1">
      <c r="G31" s="696" t="s">
        <v>3905</v>
      </c>
      <c r="H31" s="701">
        <v>0</v>
      </c>
      <c r="L31" s="2"/>
    </row>
    <row r="32" spans="2:15" s="1" customFormat="1" ht="15" hidden="1" outlineLevel="1">
      <c r="G32" s="1205" t="s">
        <v>18</v>
      </c>
      <c r="H32" s="983">
        <v>0</v>
      </c>
      <c r="L32" s="2"/>
    </row>
    <row r="33" spans="2:16" s="1" customFormat="1" ht="15" hidden="1" customHeight="1" outlineLevel="1">
      <c r="B33" s="200"/>
      <c r="G33" s="978" t="s">
        <v>5497</v>
      </c>
      <c r="H33" s="979">
        <v>0</v>
      </c>
    </row>
    <row r="34" spans="2:16" s="1" customFormat="1" ht="15" hidden="1" customHeight="1" outlineLevel="1">
      <c r="G34" s="640" t="s">
        <v>132</v>
      </c>
      <c r="H34" s="641">
        <v>0</v>
      </c>
    </row>
    <row r="35" spans="2:16" s="1" customFormat="1" ht="15" hidden="1" customHeight="1" outlineLevel="1">
      <c r="G35" s="204" t="s">
        <v>4287</v>
      </c>
      <c r="H35" s="225">
        <v>0</v>
      </c>
    </row>
    <row r="36" spans="2:16" s="1" customFormat="1" ht="15" hidden="1" customHeight="1" outlineLevel="1">
      <c r="G36" s="659" t="s">
        <v>48</v>
      </c>
      <c r="H36" s="660">
        <v>0</v>
      </c>
      <c r="I36" s="2"/>
    </row>
    <row r="37" spans="2:16" s="1" customFormat="1" ht="15" hidden="1" customHeight="1" outlineLevel="1">
      <c r="G37" s="182" t="s">
        <v>4424</v>
      </c>
      <c r="H37" s="210">
        <v>0</v>
      </c>
      <c r="I37" s="2"/>
    </row>
    <row r="38" spans="2:16" s="1" customFormat="1" ht="15" hidden="1" customHeight="1" outlineLevel="1">
      <c r="G38" s="1068" t="s">
        <v>5935</v>
      </c>
      <c r="H38" s="210">
        <v>0</v>
      </c>
      <c r="I38" s="2"/>
    </row>
    <row r="39" spans="2:16" s="1" customFormat="1" ht="15" hidden="1" customHeight="1" outlineLevel="1">
      <c r="G39" s="654" t="s">
        <v>5126</v>
      </c>
      <c r="H39" s="655">
        <v>0</v>
      </c>
      <c r="L39"/>
    </row>
    <row r="40" spans="2:16" s="1" customFormat="1" ht="30" hidden="1" customHeight="1" outlineLevel="1">
      <c r="H40" s="2">
        <f>SUM(H29:H39)</f>
        <v>0</v>
      </c>
      <c r="I40" s="2"/>
      <c r="J40" s="13"/>
    </row>
    <row r="41" spans="2:16" collapsed="1"/>
    <row r="42" spans="2:16" s="1" customFormat="1" ht="15">
      <c r="B42" s="2475" t="s">
        <v>7654</v>
      </c>
      <c r="C42" s="2475"/>
      <c r="D42" s="2475"/>
      <c r="E42" s="2475"/>
      <c r="F42" s="2475"/>
      <c r="G42" s="2475"/>
      <c r="H42" s="2475"/>
      <c r="I42" s="2475"/>
      <c r="J42" s="2475"/>
      <c r="K42" s="2475"/>
      <c r="L42" s="2475"/>
      <c r="M42" s="2475"/>
    </row>
    <row r="43" spans="2:16" s="1" customFormat="1" ht="15" hidden="1" customHeight="1" outlineLevel="1">
      <c r="B43" s="268" t="s">
        <v>115</v>
      </c>
      <c r="C43" s="997" t="s">
        <v>2650</v>
      </c>
      <c r="D43" s="268" t="s">
        <v>2651</v>
      </c>
      <c r="F43" s="2474" t="s">
        <v>1007</v>
      </c>
      <c r="G43" s="2476"/>
      <c r="H43" s="2474"/>
      <c r="J43" s="2474" t="s">
        <v>1026</v>
      </c>
      <c r="K43" s="2476"/>
      <c r="L43" s="2474"/>
      <c r="M43" s="105"/>
    </row>
    <row r="44" spans="2:16" s="1" customFormat="1" ht="15" hidden="1" customHeight="1" outlineLevel="1">
      <c r="B44" s="681"/>
      <c r="C44" s="682"/>
      <c r="D44" s="1071"/>
      <c r="F44" s="735" t="s">
        <v>115</v>
      </c>
      <c r="G44" s="955" t="s">
        <v>116</v>
      </c>
      <c r="H44" s="739" t="s">
        <v>4</v>
      </c>
      <c r="J44" s="1237" t="s">
        <v>115</v>
      </c>
      <c r="K44" s="315" t="s">
        <v>116</v>
      </c>
      <c r="L44" s="1046" t="s">
        <v>4</v>
      </c>
      <c r="M44" s="105"/>
      <c r="N44" s="842"/>
      <c r="O44" s="1260"/>
      <c r="P44" s="1260"/>
    </row>
    <row r="45" spans="2:16" s="1" customFormat="1" ht="15" hidden="1" customHeight="1" outlineLevel="1">
      <c r="B45" s="681"/>
      <c r="C45" s="682"/>
      <c r="D45" s="645"/>
      <c r="F45" s="894">
        <v>42618</v>
      </c>
      <c r="G45" s="760" t="s">
        <v>247</v>
      </c>
      <c r="H45" s="635">
        <v>708</v>
      </c>
      <c r="J45" s="1103">
        <v>42641</v>
      </c>
      <c r="K45" s="221" t="s">
        <v>7555</v>
      </c>
      <c r="L45" s="214">
        <v>10937</v>
      </c>
      <c r="M45" s="365"/>
      <c r="N45" s="86"/>
    </row>
    <row r="46" spans="2:16" s="1" customFormat="1" ht="15" hidden="1" customHeight="1" outlineLevel="1">
      <c r="B46" s="50"/>
      <c r="C46" s="50"/>
      <c r="D46" s="50"/>
      <c r="F46" s="897">
        <v>42626</v>
      </c>
      <c r="G46" s="182" t="s">
        <v>7500</v>
      </c>
      <c r="H46" s="352">
        <v>799</v>
      </c>
      <c r="J46" s="1238"/>
      <c r="K46" s="378"/>
      <c r="L46" s="1240"/>
      <c r="M46" s="365"/>
      <c r="N46" s="86"/>
    </row>
    <row r="47" spans="2:16" s="1" customFormat="1" ht="15" hidden="1" customHeight="1" outlineLevel="1">
      <c r="B47" s="50"/>
      <c r="C47" s="50"/>
      <c r="D47" s="50"/>
      <c r="F47" s="1022">
        <v>42629</v>
      </c>
      <c r="G47" s="1147" t="s">
        <v>7519</v>
      </c>
      <c r="H47" s="1148">
        <v>9430</v>
      </c>
      <c r="J47" s="1239"/>
      <c r="K47" s="280"/>
      <c r="L47" s="1240"/>
      <c r="M47" s="365"/>
      <c r="N47" s="86"/>
    </row>
    <row r="48" spans="2:16" s="1" customFormat="1" ht="15" hidden="1" customHeight="1" outlineLevel="1">
      <c r="B48" s="50"/>
      <c r="C48" s="50"/>
      <c r="D48" s="50"/>
      <c r="F48" s="685"/>
      <c r="G48" s="1236"/>
      <c r="H48" s="541"/>
      <c r="J48" s="1238"/>
      <c r="K48" s="280"/>
      <c r="L48" s="1240"/>
      <c r="M48" s="365"/>
      <c r="N48" s="86"/>
    </row>
    <row r="49" spans="2:15" s="1" customFormat="1" ht="15" hidden="1" customHeight="1" outlineLevel="1">
      <c r="B49" s="83"/>
      <c r="C49" s="83" t="s">
        <v>195</v>
      </c>
      <c r="D49" s="84">
        <f>SUM(D44:D48)</f>
        <v>0</v>
      </c>
      <c r="F49" s="311"/>
      <c r="G49" s="538" t="s">
        <v>195</v>
      </c>
      <c r="H49" s="57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7386</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27">
        <v>0</v>
      </c>
      <c r="C53" s="227">
        <v>219</v>
      </c>
      <c r="D53" s="227">
        <v>219</v>
      </c>
      <c r="E53" s="227">
        <f>B53+C53-D53</f>
        <v>0</v>
      </c>
      <c r="H53" s="13"/>
      <c r="I53" s="13"/>
      <c r="L53" s="13"/>
    </row>
    <row r="54" spans="2:15" s="1" customFormat="1" ht="15" hidden="1" customHeight="1" outlineLevel="1">
      <c r="D54" s="1" t="s">
        <v>7565</v>
      </c>
      <c r="G54" s="630" t="s">
        <v>4080</v>
      </c>
      <c r="H54" s="631">
        <v>0</v>
      </c>
      <c r="L54" s="2"/>
      <c r="M54" s="2"/>
    </row>
    <row r="55" spans="2:15" s="1" customFormat="1" ht="15" hidden="1" outlineLevel="1">
      <c r="G55" s="300" t="s">
        <v>4081</v>
      </c>
      <c r="H55" s="632">
        <f>H45+H47</f>
        <v>10138</v>
      </c>
    </row>
    <row r="56" spans="2:15" s="1" customFormat="1" ht="15" hidden="1" outlineLevel="1">
      <c r="G56" s="696" t="s">
        <v>3905</v>
      </c>
      <c r="H56" s="701">
        <v>0</v>
      </c>
      <c r="L56" s="2"/>
    </row>
    <row r="57" spans="2:15" s="1" customFormat="1" ht="15" hidden="1" outlineLevel="1">
      <c r="G57" s="1205" t="s">
        <v>18</v>
      </c>
      <c r="H57" s="983">
        <v>0</v>
      </c>
      <c r="L57" s="2"/>
    </row>
    <row r="58" spans="2:15" s="1" customFormat="1" ht="15" hidden="1" customHeight="1" outlineLevel="1">
      <c r="B58" s="200"/>
      <c r="G58" s="978" t="s">
        <v>5497</v>
      </c>
      <c r="H58" s="979">
        <v>0</v>
      </c>
    </row>
    <row r="59" spans="2:15" s="1" customFormat="1" ht="15" hidden="1" customHeight="1" outlineLevel="1">
      <c r="G59" s="640" t="s">
        <v>132</v>
      </c>
      <c r="H59" s="641">
        <v>0</v>
      </c>
    </row>
    <row r="60" spans="2:15" s="1" customFormat="1" ht="15" hidden="1" customHeight="1" outlineLevel="1">
      <c r="G60" s="204" t="s">
        <v>4287</v>
      </c>
      <c r="H60" s="225">
        <v>0</v>
      </c>
    </row>
    <row r="61" spans="2:15" s="1" customFormat="1" ht="15" hidden="1" customHeight="1" outlineLevel="1">
      <c r="G61" s="659" t="s">
        <v>48</v>
      </c>
      <c r="H61" s="660">
        <v>0</v>
      </c>
      <c r="I61" s="2"/>
    </row>
    <row r="62" spans="2:15" s="1" customFormat="1" ht="15" hidden="1" customHeight="1" outlineLevel="1">
      <c r="G62" s="182" t="s">
        <v>4424</v>
      </c>
      <c r="H62" s="210">
        <f>H46</f>
        <v>799</v>
      </c>
      <c r="I62" s="2"/>
    </row>
    <row r="63" spans="2:15" s="1" customFormat="1" ht="15" hidden="1" customHeight="1" outlineLevel="1">
      <c r="G63" s="1068" t="s">
        <v>5935</v>
      </c>
      <c r="H63" s="210">
        <v>0</v>
      </c>
      <c r="I63" s="2"/>
    </row>
    <row r="64" spans="2:15" s="1" customFormat="1" ht="15" hidden="1" customHeight="1" outlineLevel="1">
      <c r="G64" s="654" t="s">
        <v>5126</v>
      </c>
      <c r="H64" s="655">
        <v>0</v>
      </c>
      <c r="L64"/>
    </row>
    <row r="65" spans="2:16" s="1" customFormat="1" ht="30" hidden="1" customHeight="1" outlineLevel="1">
      <c r="H65" s="2">
        <f>SUM(H54:H64)</f>
        <v>10937</v>
      </c>
      <c r="I65" s="2"/>
      <c r="J65" s="13"/>
    </row>
    <row r="66" spans="2:16" collapsed="1"/>
    <row r="67" spans="2:16" s="1" customFormat="1" ht="15">
      <c r="B67" s="2475" t="s">
        <v>7653</v>
      </c>
      <c r="C67" s="2475"/>
      <c r="D67" s="2475"/>
      <c r="E67" s="2475"/>
      <c r="F67" s="2475"/>
      <c r="G67" s="2475"/>
      <c r="H67" s="2475"/>
      <c r="I67" s="2475"/>
      <c r="J67" s="2475"/>
      <c r="K67" s="2475"/>
      <c r="L67" s="2475"/>
      <c r="M67" s="2475"/>
    </row>
    <row r="68" spans="2:16" s="1" customFormat="1" ht="15" hidden="1" customHeight="1" outlineLevel="1">
      <c r="B68" s="268" t="s">
        <v>115</v>
      </c>
      <c r="C68" s="997" t="s">
        <v>2650</v>
      </c>
      <c r="D68" s="268" t="s">
        <v>2651</v>
      </c>
      <c r="F68" s="2474" t="s">
        <v>1007</v>
      </c>
      <c r="G68" s="2476"/>
      <c r="H68" s="2474"/>
      <c r="J68" s="2474" t="s">
        <v>1026</v>
      </c>
      <c r="K68" s="2476"/>
      <c r="L68" s="2474"/>
      <c r="M68" s="105"/>
    </row>
    <row r="69" spans="2:16" s="1" customFormat="1" ht="15" hidden="1" customHeight="1" outlineLevel="1">
      <c r="B69" s="681"/>
      <c r="C69" s="682"/>
      <c r="D69" s="1071"/>
      <c r="F69" s="735" t="s">
        <v>115</v>
      </c>
      <c r="G69" s="955" t="s">
        <v>116</v>
      </c>
      <c r="H69" s="739" t="s">
        <v>4</v>
      </c>
      <c r="J69" s="1237" t="s">
        <v>115</v>
      </c>
      <c r="K69" s="315" t="s">
        <v>116</v>
      </c>
      <c r="L69" s="1046" t="s">
        <v>4</v>
      </c>
      <c r="M69" s="105"/>
      <c r="N69" s="842"/>
      <c r="O69" s="1291"/>
      <c r="P69" s="1291"/>
    </row>
    <row r="70" spans="2:16" s="1" customFormat="1" ht="15" hidden="1" customHeight="1" outlineLevel="1">
      <c r="B70" s="50"/>
      <c r="C70" s="182" t="s">
        <v>7655</v>
      </c>
      <c r="D70" s="50"/>
      <c r="F70" s="897"/>
      <c r="G70" s="182" t="s">
        <v>7655</v>
      </c>
      <c r="H70" s="352"/>
      <c r="J70" s="1238"/>
      <c r="K70" s="182" t="s">
        <v>7655</v>
      </c>
      <c r="L70" s="1240"/>
      <c r="M70" s="365"/>
      <c r="N70" s="86"/>
    </row>
    <row r="71" spans="2:16" s="1" customFormat="1" ht="15" hidden="1" customHeight="1" outlineLevel="1">
      <c r="B71" s="50"/>
      <c r="C71" s="50"/>
      <c r="D71" s="50"/>
      <c r="F71" s="685"/>
      <c r="G71" s="1236"/>
      <c r="H71" s="541"/>
      <c r="J71" s="1239"/>
      <c r="K71" s="280"/>
      <c r="L71" s="1240"/>
      <c r="M71" s="365"/>
      <c r="N71" s="86"/>
    </row>
    <row r="72" spans="2:16" s="1" customFormat="1" ht="15" hidden="1" customHeight="1" outlineLevel="1">
      <c r="B72" s="83"/>
      <c r="C72" s="83" t="s">
        <v>195</v>
      </c>
      <c r="D72" s="84">
        <f>SUM(D69:D71)</f>
        <v>0</v>
      </c>
      <c r="F72" s="311"/>
      <c r="G72" s="538" t="s">
        <v>195</v>
      </c>
      <c r="H72" s="57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7534</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27">
        <v>0</v>
      </c>
      <c r="C76" s="227">
        <v>0</v>
      </c>
      <c r="D76" s="227">
        <v>0</v>
      </c>
      <c r="E76" s="227">
        <f>B76+C76-D76</f>
        <v>0</v>
      </c>
      <c r="H76" s="13"/>
      <c r="I76" s="13"/>
      <c r="L76" s="13"/>
    </row>
    <row r="77" spans="2:16" s="1" customFormat="1" ht="15" hidden="1" customHeight="1" outlineLevel="1">
      <c r="G77" s="630" t="s">
        <v>4080</v>
      </c>
      <c r="H77" s="631">
        <v>0</v>
      </c>
      <c r="L77" s="2"/>
      <c r="M77" s="2"/>
    </row>
    <row r="78" spans="2:16" s="1" customFormat="1" ht="15" hidden="1" outlineLevel="1">
      <c r="G78" s="300" t="s">
        <v>4081</v>
      </c>
      <c r="H78" s="632">
        <v>0</v>
      </c>
    </row>
    <row r="79" spans="2:16" s="1" customFormat="1" ht="15" hidden="1" outlineLevel="1">
      <c r="G79" s="696" t="s">
        <v>3905</v>
      </c>
      <c r="H79" s="701">
        <v>0</v>
      </c>
      <c r="L79" s="2"/>
    </row>
    <row r="80" spans="2:16" s="1" customFormat="1" ht="15" hidden="1" outlineLevel="1">
      <c r="G80" s="1205" t="s">
        <v>18</v>
      </c>
      <c r="H80" s="983">
        <v>0</v>
      </c>
      <c r="L80" s="2"/>
    </row>
    <row r="81" spans="2:14" s="1" customFormat="1" ht="15" hidden="1" customHeight="1" outlineLevel="1">
      <c r="B81" s="200"/>
      <c r="G81" s="978" t="s">
        <v>5497</v>
      </c>
      <c r="H81" s="979">
        <v>0</v>
      </c>
    </row>
    <row r="82" spans="2:14" s="1" customFormat="1" ht="15" hidden="1" customHeight="1" outlineLevel="1">
      <c r="G82" s="640" t="s">
        <v>132</v>
      </c>
      <c r="H82" s="641">
        <v>0</v>
      </c>
    </row>
    <row r="83" spans="2:14" s="1" customFormat="1" ht="15" hidden="1" customHeight="1" outlineLevel="1">
      <c r="G83" s="204" t="s">
        <v>4287</v>
      </c>
      <c r="H83" s="225">
        <v>0</v>
      </c>
    </row>
    <row r="84" spans="2:14" s="1" customFormat="1" ht="15" hidden="1" customHeight="1" outlineLevel="1">
      <c r="G84" s="659" t="s">
        <v>48</v>
      </c>
      <c r="H84" s="660">
        <v>0</v>
      </c>
      <c r="I84" s="2"/>
    </row>
    <row r="85" spans="2:14" s="1" customFormat="1" ht="15" hidden="1" customHeight="1" outlineLevel="1">
      <c r="G85" s="182" t="s">
        <v>4424</v>
      </c>
      <c r="H85" s="210">
        <v>0</v>
      </c>
      <c r="I85" s="2"/>
    </row>
    <row r="86" spans="2:14" s="1" customFormat="1" ht="15" hidden="1" customHeight="1" outlineLevel="1">
      <c r="G86" s="1068" t="s">
        <v>5935</v>
      </c>
      <c r="H86" s="210">
        <v>0</v>
      </c>
      <c r="I86" s="2"/>
    </row>
    <row r="87" spans="2:14" s="1" customFormat="1" ht="15" hidden="1" customHeight="1" outlineLevel="1">
      <c r="G87" s="654" t="s">
        <v>5126</v>
      </c>
      <c r="H87" s="655">
        <v>0</v>
      </c>
      <c r="L87"/>
    </row>
    <row r="88" spans="2:14" s="1" customFormat="1" ht="30" hidden="1" customHeight="1" outlineLevel="1">
      <c r="H88" s="2">
        <f>SUM(H77:H87)</f>
        <v>0</v>
      </c>
      <c r="I88" s="2"/>
      <c r="J88" s="13"/>
    </row>
    <row r="89" spans="2:14" collapsed="1"/>
    <row r="90" spans="2:14" s="1" customFormat="1" ht="15">
      <c r="B90" s="2475" t="s">
        <v>7656</v>
      </c>
      <c r="C90" s="2475"/>
      <c r="D90" s="2475"/>
      <c r="E90" s="2475"/>
      <c r="F90" s="2475"/>
      <c r="G90" s="2475"/>
      <c r="H90" s="2475"/>
      <c r="I90" s="2475"/>
      <c r="J90" s="2475"/>
      <c r="K90" s="2475"/>
      <c r="L90" s="2475"/>
      <c r="M90" s="2475"/>
    </row>
    <row r="91" spans="2:14" s="1" customFormat="1" ht="15" hidden="1" customHeight="1" outlineLevel="1">
      <c r="B91" s="268" t="s">
        <v>115</v>
      </c>
      <c r="C91" s="997" t="s">
        <v>2650</v>
      </c>
      <c r="D91" s="268" t="s">
        <v>2651</v>
      </c>
      <c r="F91" s="2474" t="s">
        <v>1007</v>
      </c>
      <c r="G91" s="2476"/>
      <c r="H91" s="2474"/>
      <c r="J91" s="2474" t="s">
        <v>1026</v>
      </c>
      <c r="K91" s="2476"/>
      <c r="L91" s="2474"/>
      <c r="M91" s="105"/>
    </row>
    <row r="92" spans="2:14" s="1" customFormat="1" ht="15" hidden="1" customHeight="1" outlineLevel="1">
      <c r="B92" s="681"/>
      <c r="C92" s="182" t="s">
        <v>7655</v>
      </c>
      <c r="D92" s="645"/>
      <c r="F92" s="894"/>
      <c r="G92" s="760"/>
      <c r="H92" s="635"/>
      <c r="J92" s="685"/>
      <c r="K92" s="1236"/>
      <c r="L92" s="541"/>
      <c r="M92" s="365"/>
      <c r="N92" s="86"/>
    </row>
    <row r="93" spans="2:14" s="1" customFormat="1" ht="15" hidden="1" customHeight="1" outlineLevel="1">
      <c r="B93" s="50"/>
      <c r="C93" s="50"/>
      <c r="D93" s="50"/>
      <c r="F93" s="897"/>
      <c r="G93" s="182" t="s">
        <v>7655</v>
      </c>
      <c r="H93" s="352"/>
      <c r="J93" s="327"/>
      <c r="K93" s="358" t="s">
        <v>7655</v>
      </c>
      <c r="L93" s="378"/>
      <c r="M93" s="365"/>
      <c r="N93" s="86"/>
    </row>
    <row r="94" spans="2:14" s="1" customFormat="1" ht="15" hidden="1" customHeight="1" outlineLevel="1">
      <c r="B94" s="50"/>
      <c r="C94" s="50"/>
      <c r="D94" s="50"/>
      <c r="F94" s="646"/>
      <c r="G94" s="684"/>
      <c r="H94" s="657"/>
      <c r="I94" s="2"/>
      <c r="J94" s="319"/>
      <c r="K94" s="319"/>
      <c r="L94" s="319"/>
      <c r="M94" s="50"/>
    </row>
    <row r="95" spans="2:14" s="1" customFormat="1" ht="15" hidden="1" customHeight="1" outlineLevel="1">
      <c r="B95" s="83"/>
      <c r="C95" s="83" t="s">
        <v>195</v>
      </c>
      <c r="D95" s="84">
        <f>SUM(D92:D93)</f>
        <v>0</v>
      </c>
      <c r="F95" s="311"/>
      <c r="G95" s="538" t="s">
        <v>195</v>
      </c>
      <c r="H95" s="57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7651</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27">
        <v>0</v>
      </c>
      <c r="C99" s="227">
        <v>0</v>
      </c>
      <c r="D99" s="227">
        <v>0</v>
      </c>
      <c r="E99" s="227">
        <f>B99+C99-D99</f>
        <v>0</v>
      </c>
      <c r="H99" s="13"/>
      <c r="I99" s="13"/>
      <c r="L99" s="13"/>
    </row>
    <row r="100" spans="2:15" s="1" customFormat="1" ht="15" hidden="1" customHeight="1" outlineLevel="1">
      <c r="G100" s="630" t="s">
        <v>4080</v>
      </c>
      <c r="H100" s="631">
        <v>0</v>
      </c>
      <c r="L100" s="2"/>
      <c r="M100" s="2"/>
    </row>
    <row r="101" spans="2:15" s="1" customFormat="1" ht="15" hidden="1" outlineLevel="1">
      <c r="G101" s="300" t="s">
        <v>4081</v>
      </c>
      <c r="H101" s="632">
        <v>0</v>
      </c>
    </row>
    <row r="102" spans="2:15" s="1" customFormat="1" ht="15" hidden="1" outlineLevel="1">
      <c r="G102" s="696" t="s">
        <v>3905</v>
      </c>
      <c r="H102" s="701">
        <v>0</v>
      </c>
      <c r="L102" s="2"/>
    </row>
    <row r="103" spans="2:15" s="1" customFormat="1" ht="15" hidden="1" outlineLevel="1">
      <c r="G103" s="1205" t="s">
        <v>18</v>
      </c>
      <c r="H103" s="983">
        <v>0</v>
      </c>
      <c r="L103" s="2"/>
    </row>
    <row r="104" spans="2:15" s="1" customFormat="1" ht="15" hidden="1" customHeight="1" outlineLevel="1">
      <c r="B104" s="200"/>
      <c r="G104" s="978" t="s">
        <v>5497</v>
      </c>
      <c r="H104" s="979">
        <v>0</v>
      </c>
    </row>
    <row r="105" spans="2:15" s="1" customFormat="1" ht="15" hidden="1" customHeight="1" outlineLevel="1">
      <c r="G105" s="640" t="s">
        <v>132</v>
      </c>
      <c r="H105" s="641">
        <v>0</v>
      </c>
    </row>
    <row r="106" spans="2:15" s="1" customFormat="1" ht="15" hidden="1" customHeight="1" outlineLevel="1">
      <c r="G106" s="204" t="s">
        <v>4287</v>
      </c>
      <c r="H106" s="225">
        <v>0</v>
      </c>
    </row>
    <row r="107" spans="2:15" s="1" customFormat="1" ht="15" hidden="1" customHeight="1" outlineLevel="1">
      <c r="G107" s="659" t="s">
        <v>48</v>
      </c>
      <c r="H107" s="660">
        <v>0</v>
      </c>
      <c r="I107" s="2"/>
    </row>
    <row r="108" spans="2:15" s="1" customFormat="1" ht="15" hidden="1" customHeight="1" outlineLevel="1">
      <c r="G108" s="182" t="s">
        <v>4424</v>
      </c>
      <c r="H108" s="210">
        <v>0</v>
      </c>
      <c r="I108" s="2"/>
    </row>
    <row r="109" spans="2:15" s="1" customFormat="1" ht="15" hidden="1" customHeight="1" outlineLevel="1">
      <c r="G109" s="1068" t="s">
        <v>5935</v>
      </c>
      <c r="H109" s="210">
        <v>0</v>
      </c>
      <c r="I109" s="2"/>
    </row>
    <row r="110" spans="2:15" s="1" customFormat="1" ht="15" hidden="1" customHeight="1" outlineLevel="1">
      <c r="G110" s="654" t="s">
        <v>5126</v>
      </c>
      <c r="H110" s="655">
        <v>0</v>
      </c>
      <c r="L110"/>
    </row>
    <row r="111" spans="2:15" s="1" customFormat="1" ht="30" hidden="1" customHeight="1" outlineLevel="1">
      <c r="H111" s="2">
        <f>SUM(H100:H110)</f>
        <v>0</v>
      </c>
      <c r="I111" s="2"/>
      <c r="J111" s="13"/>
    </row>
    <row r="112" spans="2:15" collapsed="1"/>
    <row r="113" spans="2:16" s="1" customFormat="1" ht="15">
      <c r="B113" s="2475" t="s">
        <v>7763</v>
      </c>
      <c r="C113" s="2475"/>
      <c r="D113" s="2475"/>
      <c r="E113" s="2475"/>
      <c r="F113" s="2475"/>
      <c r="G113" s="2475"/>
      <c r="H113" s="2475"/>
      <c r="I113" s="2475"/>
      <c r="J113" s="2475"/>
      <c r="K113" s="2475"/>
      <c r="L113" s="2475"/>
      <c r="M113" s="2475"/>
    </row>
    <row r="114" spans="2:16" s="1" customFormat="1" ht="15" hidden="1" customHeight="1" outlineLevel="1">
      <c r="B114" s="268" t="s">
        <v>115</v>
      </c>
      <c r="C114" s="997" t="s">
        <v>2650</v>
      </c>
      <c r="D114" s="268" t="s">
        <v>2651</v>
      </c>
      <c r="F114" s="2474" t="s">
        <v>1007</v>
      </c>
      <c r="G114" s="2476"/>
      <c r="H114" s="2474"/>
      <c r="J114" s="2474" t="s">
        <v>1026</v>
      </c>
      <c r="K114" s="2476"/>
      <c r="L114" s="2474"/>
      <c r="M114" s="105"/>
    </row>
    <row r="115" spans="2:16" s="1" customFormat="1" ht="15" hidden="1" outlineLevel="1">
      <c r="B115" s="681"/>
      <c r="C115" s="682"/>
      <c r="D115" s="1071"/>
      <c r="F115" s="735" t="s">
        <v>115</v>
      </c>
      <c r="G115" s="955" t="s">
        <v>116</v>
      </c>
      <c r="H115" s="739" t="s">
        <v>4</v>
      </c>
      <c r="J115" s="1237" t="s">
        <v>115</v>
      </c>
      <c r="K115" s="315" t="s">
        <v>116</v>
      </c>
      <c r="L115" s="1046" t="s">
        <v>4</v>
      </c>
      <c r="M115" s="105"/>
      <c r="N115" s="842"/>
      <c r="O115" s="1312"/>
      <c r="P115" s="1312"/>
    </row>
    <row r="116" spans="2:16" s="1" customFormat="1" ht="30" hidden="1" outlineLevel="1">
      <c r="B116" s="681"/>
      <c r="C116" s="682"/>
      <c r="D116" s="645"/>
      <c r="F116" s="894">
        <v>42700</v>
      </c>
      <c r="G116" s="760" t="s">
        <v>247</v>
      </c>
      <c r="H116" s="635">
        <v>518</v>
      </c>
      <c r="J116" s="1018">
        <v>42737</v>
      </c>
      <c r="K116" s="1332" t="s">
        <v>7859</v>
      </c>
      <c r="L116" s="723">
        <v>518</v>
      </c>
      <c r="M116" s="365"/>
      <c r="N116" s="86"/>
    </row>
    <row r="117" spans="2:16" s="1" customFormat="1" ht="15" hidden="1" customHeight="1" outlineLevel="1">
      <c r="B117" s="50"/>
      <c r="C117" s="50"/>
      <c r="D117" s="50"/>
      <c r="F117" s="897"/>
      <c r="G117" s="182"/>
      <c r="H117" s="352"/>
      <c r="J117" s="1238"/>
      <c r="K117" s="378"/>
      <c r="L117" s="1240"/>
      <c r="M117" s="365"/>
      <c r="N117" s="86"/>
    </row>
    <row r="118" spans="2:16" s="1" customFormat="1" ht="15" hidden="1" customHeight="1" outlineLevel="1">
      <c r="B118" s="50"/>
      <c r="C118" s="50"/>
      <c r="D118" s="50"/>
      <c r="F118" s="646"/>
      <c r="G118" s="684"/>
      <c r="H118" s="657"/>
      <c r="I118" s="2"/>
      <c r="J118" s="319"/>
      <c r="K118" s="319"/>
      <c r="L118" s="319"/>
      <c r="M118" s="50"/>
    </row>
    <row r="119" spans="2:16" s="1" customFormat="1" ht="15" hidden="1" customHeight="1" outlineLevel="1">
      <c r="B119" s="83"/>
      <c r="C119" s="83" t="s">
        <v>195</v>
      </c>
      <c r="D119" s="84">
        <f>SUM(D115:D117)</f>
        <v>0</v>
      </c>
      <c r="F119" s="311"/>
      <c r="G119" s="538" t="s">
        <v>195</v>
      </c>
      <c r="H119" s="57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7761</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27">
        <v>0</v>
      </c>
      <c r="C123" s="227">
        <v>0</v>
      </c>
      <c r="D123" s="227">
        <v>0</v>
      </c>
      <c r="E123" s="227">
        <f>B123+C123-D123</f>
        <v>0</v>
      </c>
      <c r="H123" s="13"/>
      <c r="I123" s="13"/>
      <c r="L123" s="13"/>
    </row>
    <row r="124" spans="2:16" s="1" customFormat="1" ht="15" hidden="1" customHeight="1" outlineLevel="1">
      <c r="G124" s="630" t="s">
        <v>4080</v>
      </c>
      <c r="H124" s="631">
        <v>0</v>
      </c>
      <c r="L124" s="2"/>
      <c r="M124" s="2"/>
    </row>
    <row r="125" spans="2:16" s="1" customFormat="1" ht="15" hidden="1" outlineLevel="1">
      <c r="G125" s="300" t="s">
        <v>4081</v>
      </c>
      <c r="H125" s="632">
        <f>H116</f>
        <v>518</v>
      </c>
    </row>
    <row r="126" spans="2:16" s="1" customFormat="1" ht="15" hidden="1" outlineLevel="1">
      <c r="G126" s="696" t="s">
        <v>3905</v>
      </c>
      <c r="H126" s="701">
        <v>0</v>
      </c>
      <c r="L126" s="2"/>
    </row>
    <row r="127" spans="2:16" s="1" customFormat="1" ht="15" hidden="1" outlineLevel="1">
      <c r="G127" s="1205" t="s">
        <v>18</v>
      </c>
      <c r="H127" s="983">
        <v>0</v>
      </c>
      <c r="L127" s="2"/>
    </row>
    <row r="128" spans="2:16" s="1" customFormat="1" ht="15" hidden="1" customHeight="1" outlineLevel="1">
      <c r="B128" s="200"/>
      <c r="G128" s="978" t="s">
        <v>5497</v>
      </c>
      <c r="H128" s="979">
        <v>0</v>
      </c>
    </row>
    <row r="129" spans="2:16" s="1" customFormat="1" ht="15" hidden="1" customHeight="1" outlineLevel="1">
      <c r="G129" s="640" t="s">
        <v>132</v>
      </c>
      <c r="H129" s="641">
        <v>0</v>
      </c>
    </row>
    <row r="130" spans="2:16" s="1" customFormat="1" ht="15" hidden="1" customHeight="1" outlineLevel="1">
      <c r="G130" s="204" t="s">
        <v>4287</v>
      </c>
      <c r="H130" s="225">
        <v>0</v>
      </c>
    </row>
    <row r="131" spans="2:16" s="1" customFormat="1" ht="15" hidden="1" customHeight="1" outlineLevel="1">
      <c r="G131" s="659" t="s">
        <v>48</v>
      </c>
      <c r="H131" s="660">
        <v>0</v>
      </c>
      <c r="I131" s="2"/>
    </row>
    <row r="132" spans="2:16" s="1" customFormat="1" ht="15" hidden="1" customHeight="1" outlineLevel="1">
      <c r="G132" s="182" t="s">
        <v>4424</v>
      </c>
      <c r="H132" s="210">
        <v>0</v>
      </c>
      <c r="I132" s="2"/>
    </row>
    <row r="133" spans="2:16" s="1" customFormat="1" ht="15" hidden="1" customHeight="1" outlineLevel="1">
      <c r="G133" s="1068" t="s">
        <v>5935</v>
      </c>
      <c r="H133" s="210">
        <v>0</v>
      </c>
      <c r="I133" s="2"/>
    </row>
    <row r="134" spans="2:16" s="1" customFormat="1" ht="15" hidden="1" customHeight="1" outlineLevel="1">
      <c r="G134" s="654" t="s">
        <v>5126</v>
      </c>
      <c r="H134" s="655">
        <v>0</v>
      </c>
      <c r="L134"/>
    </row>
    <row r="135" spans="2:16" s="1" customFormat="1" ht="30" hidden="1" customHeight="1" outlineLevel="1">
      <c r="H135" s="2">
        <f>SUM(H124:H134)</f>
        <v>518</v>
      </c>
      <c r="I135" s="2"/>
      <c r="J135" s="13"/>
    </row>
    <row r="136" spans="2:16" collapsed="1"/>
    <row r="137" spans="2:16" s="1" customFormat="1" ht="15">
      <c r="B137" s="2475" t="s">
        <v>7883</v>
      </c>
      <c r="C137" s="2475"/>
      <c r="D137" s="2475"/>
      <c r="E137" s="2475"/>
      <c r="F137" s="2475"/>
      <c r="G137" s="2475"/>
      <c r="H137" s="2475"/>
      <c r="I137" s="2475"/>
      <c r="J137" s="2475"/>
      <c r="K137" s="2475"/>
      <c r="L137" s="2475"/>
      <c r="M137" s="2475"/>
    </row>
    <row r="138" spans="2:16" s="1" customFormat="1" ht="15" hidden="1" customHeight="1" outlineLevel="1">
      <c r="B138" s="268" t="s">
        <v>115</v>
      </c>
      <c r="C138" s="997" t="s">
        <v>2650</v>
      </c>
      <c r="D138" s="268" t="s">
        <v>2651</v>
      </c>
      <c r="F138" s="2474" t="s">
        <v>1007</v>
      </c>
      <c r="G138" s="2476"/>
      <c r="H138" s="2474"/>
      <c r="J138" s="2474" t="s">
        <v>1026</v>
      </c>
      <c r="K138" s="2476"/>
      <c r="L138" s="2474"/>
      <c r="M138" s="105"/>
    </row>
    <row r="139" spans="2:16" s="1" customFormat="1" ht="15" hidden="1" outlineLevel="1">
      <c r="B139" s="681"/>
      <c r="C139" s="682"/>
      <c r="D139" s="1071"/>
      <c r="F139" s="735" t="s">
        <v>115</v>
      </c>
      <c r="G139" s="955" t="s">
        <v>116</v>
      </c>
      <c r="H139" s="739" t="s">
        <v>4</v>
      </c>
      <c r="J139" s="1237" t="s">
        <v>115</v>
      </c>
      <c r="K139" s="315" t="s">
        <v>116</v>
      </c>
      <c r="L139" s="1046" t="s">
        <v>4</v>
      </c>
      <c r="M139" s="105"/>
      <c r="N139" s="842"/>
      <c r="O139" s="1331"/>
      <c r="P139" s="1331"/>
    </row>
    <row r="140" spans="2:16" s="1" customFormat="1" ht="15" hidden="1" customHeight="1" outlineLevel="1">
      <c r="B140" s="50"/>
      <c r="C140" s="50"/>
      <c r="D140" s="50"/>
      <c r="F140" s="897"/>
      <c r="G140" s="182" t="s">
        <v>7655</v>
      </c>
      <c r="H140" s="352"/>
      <c r="J140" s="1238"/>
      <c r="K140" s="378"/>
      <c r="L140" s="1240"/>
      <c r="M140" s="365"/>
      <c r="N140" s="86"/>
    </row>
    <row r="141" spans="2:16" s="1" customFormat="1" ht="15" hidden="1" outlineLevel="1">
      <c r="B141" s="50"/>
      <c r="C141" s="50"/>
      <c r="D141" s="50"/>
      <c r="F141" s="685"/>
      <c r="G141" s="609"/>
      <c r="H141" s="742"/>
      <c r="I141" s="2"/>
      <c r="J141" s="319"/>
      <c r="K141" s="319"/>
      <c r="L141" s="319"/>
      <c r="M141" s="50"/>
    </row>
    <row r="142" spans="2:16" s="1" customFormat="1" ht="15" hidden="1" customHeight="1" outlineLevel="1">
      <c r="B142" s="83"/>
      <c r="C142" s="83" t="s">
        <v>195</v>
      </c>
      <c r="D142" s="84">
        <f>SUM(D139:D140)</f>
        <v>0</v>
      </c>
      <c r="F142" s="311"/>
      <c r="G142" s="538" t="s">
        <v>195</v>
      </c>
      <c r="H142" s="57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7882</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27">
        <v>0</v>
      </c>
      <c r="C146" s="227">
        <v>0</v>
      </c>
      <c r="D146" s="227">
        <v>0</v>
      </c>
      <c r="E146" s="227">
        <f>B146+C146-D146</f>
        <v>0</v>
      </c>
      <c r="H146" s="13"/>
      <c r="I146" s="13"/>
      <c r="L146" s="13"/>
    </row>
    <row r="147" spans="2:14" s="1" customFormat="1" ht="15" hidden="1" customHeight="1" outlineLevel="1">
      <c r="G147" s="630" t="s">
        <v>4080</v>
      </c>
      <c r="H147" s="631">
        <v>0</v>
      </c>
      <c r="L147" s="2"/>
      <c r="M147" s="2"/>
    </row>
    <row r="148" spans="2:14" s="1" customFormat="1" ht="15" hidden="1" outlineLevel="1">
      <c r="G148" s="300" t="s">
        <v>4081</v>
      </c>
      <c r="H148" s="632">
        <v>0</v>
      </c>
    </row>
    <row r="149" spans="2:14" s="1" customFormat="1" ht="15" hidden="1" outlineLevel="1">
      <c r="G149" s="696" t="s">
        <v>3905</v>
      </c>
      <c r="H149" s="701">
        <v>0</v>
      </c>
      <c r="L149" s="2"/>
    </row>
    <row r="150" spans="2:14" s="1" customFormat="1" ht="15" hidden="1" outlineLevel="1">
      <c r="G150" s="1205" t="s">
        <v>18</v>
      </c>
      <c r="H150" s="983">
        <v>0</v>
      </c>
      <c r="L150" s="2"/>
    </row>
    <row r="151" spans="2:14" s="1" customFormat="1" ht="15" hidden="1" customHeight="1" outlineLevel="1">
      <c r="B151" s="200"/>
      <c r="G151" s="978" t="s">
        <v>5497</v>
      </c>
      <c r="H151" s="979">
        <v>0</v>
      </c>
    </row>
    <row r="152" spans="2:14" s="1" customFormat="1" ht="15" hidden="1" customHeight="1" outlineLevel="1">
      <c r="G152" s="640" t="s">
        <v>132</v>
      </c>
      <c r="H152" s="641">
        <v>0</v>
      </c>
    </row>
    <row r="153" spans="2:14" s="1" customFormat="1" ht="15" hidden="1" customHeight="1" outlineLevel="1">
      <c r="G153" s="204" t="s">
        <v>4287</v>
      </c>
      <c r="H153" s="225">
        <v>0</v>
      </c>
    </row>
    <row r="154" spans="2:14" s="1" customFormat="1" ht="15" hidden="1" customHeight="1" outlineLevel="1">
      <c r="G154" s="659" t="s">
        <v>48</v>
      </c>
      <c r="H154" s="660">
        <v>0</v>
      </c>
      <c r="I154" s="2"/>
    </row>
    <row r="155" spans="2:14" s="1" customFormat="1" ht="15" hidden="1" customHeight="1" outlineLevel="1">
      <c r="G155" s="182" t="s">
        <v>4424</v>
      </c>
      <c r="H155" s="210">
        <v>0</v>
      </c>
      <c r="I155" s="2"/>
    </row>
    <row r="156" spans="2:14" s="1" customFormat="1" ht="15" hidden="1" customHeight="1" outlineLevel="1">
      <c r="G156" s="1068" t="s">
        <v>5935</v>
      </c>
      <c r="H156" s="210">
        <v>0</v>
      </c>
      <c r="I156" s="2"/>
    </row>
    <row r="157" spans="2:14" s="1" customFormat="1" ht="15" hidden="1" customHeight="1" outlineLevel="1">
      <c r="G157" s="654" t="s">
        <v>5126</v>
      </c>
      <c r="H157" s="655">
        <v>0</v>
      </c>
      <c r="L157"/>
    </row>
    <row r="158" spans="2:14" s="1" customFormat="1" ht="30" hidden="1" customHeight="1" outlineLevel="1">
      <c r="H158" s="2">
        <f>SUM(H147:H157)</f>
        <v>0</v>
      </c>
      <c r="I158" s="2"/>
      <c r="J158" s="13"/>
    </row>
    <row r="159" spans="2:14" collapsed="1"/>
    <row r="160" spans="2:14" s="1" customFormat="1" ht="15">
      <c r="B160" s="2475" t="s">
        <v>7973</v>
      </c>
      <c r="C160" s="2475"/>
      <c r="D160" s="2475"/>
      <c r="E160" s="2475"/>
      <c r="F160" s="2475"/>
      <c r="G160" s="2475"/>
      <c r="H160" s="2475"/>
      <c r="I160" s="2475"/>
      <c r="J160" s="2475"/>
      <c r="K160" s="2475"/>
      <c r="L160" s="2475"/>
      <c r="M160" s="2475"/>
    </row>
    <row r="161" spans="2:16" s="1" customFormat="1" ht="15" hidden="1" customHeight="1" outlineLevel="1">
      <c r="B161" s="268" t="s">
        <v>115</v>
      </c>
      <c r="C161" s="997" t="s">
        <v>2650</v>
      </c>
      <c r="D161" s="268" t="s">
        <v>2651</v>
      </c>
      <c r="F161" s="2474" t="s">
        <v>1007</v>
      </c>
      <c r="G161" s="2476"/>
      <c r="H161" s="2474"/>
      <c r="J161" s="2474" t="s">
        <v>1026</v>
      </c>
      <c r="K161" s="2476"/>
      <c r="L161" s="2474"/>
      <c r="M161" s="105"/>
    </row>
    <row r="162" spans="2:16" s="1" customFormat="1" ht="15" hidden="1" outlineLevel="1">
      <c r="B162" s="681"/>
      <c r="C162" s="682"/>
      <c r="D162" s="1071"/>
      <c r="F162" s="735" t="s">
        <v>115</v>
      </c>
      <c r="G162" s="955" t="s">
        <v>116</v>
      </c>
      <c r="H162" s="739" t="s">
        <v>4</v>
      </c>
      <c r="J162" s="1237" t="s">
        <v>115</v>
      </c>
      <c r="K162" s="315" t="s">
        <v>116</v>
      </c>
      <c r="L162" s="1046" t="s">
        <v>4</v>
      </c>
      <c r="M162" s="105"/>
      <c r="N162" s="842"/>
      <c r="O162" s="1344"/>
      <c r="P162" s="1344"/>
    </row>
    <row r="163" spans="2:16" s="1" customFormat="1" ht="15" hidden="1" outlineLevel="1">
      <c r="B163" s="681"/>
      <c r="C163" s="682"/>
      <c r="D163" s="645"/>
      <c r="F163" s="646"/>
      <c r="G163" s="684" t="s">
        <v>7655</v>
      </c>
      <c r="H163" s="657"/>
      <c r="J163" s="1018"/>
      <c r="K163" s="1332"/>
      <c r="L163" s="723"/>
      <c r="M163" s="365"/>
      <c r="N163" s="86"/>
    </row>
    <row r="164" spans="2:16" s="1" customFormat="1" ht="15" hidden="1" customHeight="1" outlineLevel="1">
      <c r="B164" s="50"/>
      <c r="C164" s="50"/>
      <c r="D164" s="50"/>
      <c r="F164" s="646"/>
      <c r="G164" s="684"/>
      <c r="H164" s="657"/>
      <c r="I164" s="2"/>
      <c r="J164" s="319"/>
      <c r="K164" s="319"/>
      <c r="L164" s="319"/>
      <c r="M164" s="50"/>
    </row>
    <row r="165" spans="2:16" s="1" customFormat="1" ht="15" hidden="1" customHeight="1" outlineLevel="1">
      <c r="B165" s="83"/>
      <c r="C165" s="83" t="s">
        <v>195</v>
      </c>
      <c r="D165" s="84">
        <f>SUM(D162:D163)</f>
        <v>0</v>
      </c>
      <c r="F165" s="311"/>
      <c r="G165" s="538" t="s">
        <v>195</v>
      </c>
      <c r="H165" s="57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7972</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27">
        <v>0</v>
      </c>
      <c r="C169" s="227">
        <v>0</v>
      </c>
      <c r="D169" s="227">
        <v>0</v>
      </c>
      <c r="E169" s="227">
        <f>B169+C169-D169</f>
        <v>0</v>
      </c>
      <c r="H169" s="13"/>
      <c r="I169" s="13"/>
      <c r="L169" s="13"/>
    </row>
    <row r="170" spans="2:16" s="1" customFormat="1" ht="15" hidden="1" customHeight="1" outlineLevel="1">
      <c r="G170" s="630" t="s">
        <v>4080</v>
      </c>
      <c r="H170" s="631">
        <v>0</v>
      </c>
      <c r="L170" s="2"/>
      <c r="M170" s="2"/>
    </row>
    <row r="171" spans="2:16" s="1" customFormat="1" ht="15" hidden="1" outlineLevel="1">
      <c r="G171" s="300" t="s">
        <v>4081</v>
      </c>
      <c r="H171" s="632">
        <v>0</v>
      </c>
    </row>
    <row r="172" spans="2:16" s="1" customFormat="1" ht="15" hidden="1" outlineLevel="1">
      <c r="G172" s="696" t="s">
        <v>3905</v>
      </c>
      <c r="H172" s="701">
        <v>0</v>
      </c>
      <c r="L172" s="2"/>
    </row>
    <row r="173" spans="2:16" s="1" customFormat="1" ht="15" hidden="1" outlineLevel="1">
      <c r="G173" s="1205" t="s">
        <v>18</v>
      </c>
      <c r="H173" s="983">
        <v>0</v>
      </c>
      <c r="L173" s="2"/>
    </row>
    <row r="174" spans="2:16" s="1" customFormat="1" ht="15" hidden="1" customHeight="1" outlineLevel="1">
      <c r="B174" s="200"/>
      <c r="G174" s="978" t="s">
        <v>5497</v>
      </c>
      <c r="H174" s="979">
        <v>0</v>
      </c>
    </row>
    <row r="175" spans="2:16" s="1" customFormat="1" ht="15" hidden="1" customHeight="1" outlineLevel="1">
      <c r="G175" s="640" t="s">
        <v>132</v>
      </c>
      <c r="H175" s="641">
        <v>0</v>
      </c>
    </row>
    <row r="176" spans="2:16" s="1" customFormat="1" ht="15" hidden="1" customHeight="1" outlineLevel="1">
      <c r="G176" s="204" t="s">
        <v>4287</v>
      </c>
      <c r="H176" s="225">
        <v>0</v>
      </c>
    </row>
    <row r="177" spans="2:16" s="1" customFormat="1" ht="15" hidden="1" customHeight="1" outlineLevel="1">
      <c r="G177" s="659" t="s">
        <v>48</v>
      </c>
      <c r="H177" s="660">
        <v>0</v>
      </c>
      <c r="I177" s="2"/>
    </row>
    <row r="178" spans="2:16" s="1" customFormat="1" ht="15" hidden="1" customHeight="1" outlineLevel="1">
      <c r="G178" s="182" t="s">
        <v>4424</v>
      </c>
      <c r="H178" s="210">
        <v>0</v>
      </c>
      <c r="I178" s="2"/>
    </row>
    <row r="179" spans="2:16" s="1" customFormat="1" ht="15" hidden="1" customHeight="1" outlineLevel="1">
      <c r="G179" s="1068" t="s">
        <v>5935</v>
      </c>
      <c r="H179" s="210">
        <v>0</v>
      </c>
      <c r="I179" s="2"/>
    </row>
    <row r="180" spans="2:16" s="1" customFormat="1" ht="15" hidden="1" customHeight="1" outlineLevel="1">
      <c r="G180" s="654" t="s">
        <v>5126</v>
      </c>
      <c r="H180" s="655">
        <v>0</v>
      </c>
      <c r="L180"/>
    </row>
    <row r="181" spans="2:16" s="1" customFormat="1" ht="30" hidden="1" customHeight="1" outlineLevel="1">
      <c r="H181" s="2">
        <f>SUM(H170:H180)</f>
        <v>0</v>
      </c>
      <c r="I181" s="2"/>
      <c r="J181" s="13"/>
    </row>
    <row r="182" spans="2:16" collapsed="1"/>
    <row r="183" spans="2:16" s="1" customFormat="1" ht="15">
      <c r="B183" s="2475" t="s">
        <v>8116</v>
      </c>
      <c r="C183" s="2475"/>
      <c r="D183" s="2475"/>
      <c r="E183" s="2475"/>
      <c r="F183" s="2475"/>
      <c r="G183" s="2475"/>
      <c r="H183" s="2475"/>
      <c r="I183" s="2475"/>
      <c r="J183" s="2475"/>
      <c r="K183" s="2475"/>
      <c r="L183" s="2475"/>
      <c r="M183" s="2475"/>
    </row>
    <row r="184" spans="2:16" s="1" customFormat="1" ht="15" hidden="1" customHeight="1" outlineLevel="1">
      <c r="B184" s="268" t="s">
        <v>115</v>
      </c>
      <c r="C184" s="997" t="s">
        <v>2650</v>
      </c>
      <c r="D184" s="268" t="s">
        <v>2651</v>
      </c>
      <c r="F184" s="2474" t="s">
        <v>1007</v>
      </c>
      <c r="G184" s="2476"/>
      <c r="H184" s="2474"/>
      <c r="J184" s="2474" t="s">
        <v>1026</v>
      </c>
      <c r="K184" s="2476"/>
      <c r="L184" s="2474"/>
      <c r="M184" s="105"/>
    </row>
    <row r="185" spans="2:16" s="1" customFormat="1" ht="15" hidden="1" outlineLevel="1">
      <c r="B185" s="681"/>
      <c r="C185" s="682"/>
      <c r="D185" s="1071"/>
      <c r="F185" s="735" t="s">
        <v>115</v>
      </c>
      <c r="G185" s="955" t="s">
        <v>116</v>
      </c>
      <c r="H185" s="739" t="s">
        <v>4</v>
      </c>
      <c r="J185" s="1237" t="s">
        <v>115</v>
      </c>
      <c r="K185" s="315" t="s">
        <v>116</v>
      </c>
      <c r="L185" s="1046" t="s">
        <v>4</v>
      </c>
      <c r="M185" s="105"/>
      <c r="N185" s="842"/>
      <c r="O185" s="1358"/>
      <c r="P185" s="1358"/>
    </row>
    <row r="186" spans="2:16" s="1" customFormat="1" ht="15" hidden="1" outlineLevel="1">
      <c r="B186" s="681"/>
      <c r="C186" s="682"/>
      <c r="D186" s="645"/>
      <c r="F186" s="646"/>
      <c r="G186" s="684" t="s">
        <v>7655</v>
      </c>
      <c r="H186" s="657"/>
      <c r="J186" s="1018"/>
      <c r="K186" s="1332"/>
      <c r="L186" s="723"/>
      <c r="M186" s="365"/>
      <c r="N186" s="86"/>
    </row>
    <row r="187" spans="2:16" s="1" customFormat="1" ht="15" hidden="1" customHeight="1" outlineLevel="1">
      <c r="B187" s="50"/>
      <c r="C187" s="50"/>
      <c r="D187" s="50"/>
      <c r="F187" s="646"/>
      <c r="G187" s="684"/>
      <c r="H187" s="657"/>
      <c r="I187" s="2"/>
      <c r="J187" s="319"/>
      <c r="K187" s="319"/>
      <c r="L187" s="319"/>
      <c r="M187" s="50"/>
    </row>
    <row r="188" spans="2:16" s="1" customFormat="1" ht="15" hidden="1" customHeight="1" outlineLevel="1">
      <c r="B188" s="83"/>
      <c r="C188" s="83" t="s">
        <v>195</v>
      </c>
      <c r="D188" s="84">
        <f>SUM(D185:D186)</f>
        <v>0</v>
      </c>
      <c r="F188" s="311"/>
      <c r="G188" s="538" t="s">
        <v>195</v>
      </c>
      <c r="H188" s="57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8114</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27">
        <v>0</v>
      </c>
      <c r="C192" s="227">
        <v>0</v>
      </c>
      <c r="D192" s="227">
        <v>0</v>
      </c>
      <c r="E192" s="227">
        <f>B192+C192-D192</f>
        <v>0</v>
      </c>
      <c r="H192" s="13"/>
      <c r="I192" s="13"/>
      <c r="L192" s="13"/>
    </row>
    <row r="193" spans="2:16" s="1" customFormat="1" ht="15" hidden="1" customHeight="1" outlineLevel="1">
      <c r="G193" s="630" t="s">
        <v>4080</v>
      </c>
      <c r="H193" s="631">
        <v>0</v>
      </c>
      <c r="L193" s="2"/>
      <c r="M193" s="2"/>
    </row>
    <row r="194" spans="2:16" s="1" customFormat="1" ht="15" hidden="1" outlineLevel="1">
      <c r="G194" s="300" t="s">
        <v>4081</v>
      </c>
      <c r="H194" s="632">
        <v>0</v>
      </c>
    </row>
    <row r="195" spans="2:16" s="1" customFormat="1" ht="15" hidden="1" outlineLevel="1">
      <c r="G195" s="696" t="s">
        <v>3905</v>
      </c>
      <c r="H195" s="701">
        <v>0</v>
      </c>
      <c r="L195" s="2"/>
    </row>
    <row r="196" spans="2:16" s="1" customFormat="1" ht="15" hidden="1" outlineLevel="1">
      <c r="G196" s="1205" t="s">
        <v>18</v>
      </c>
      <c r="H196" s="983">
        <v>0</v>
      </c>
      <c r="L196" s="2"/>
    </row>
    <row r="197" spans="2:16" s="1" customFormat="1" ht="15" hidden="1" customHeight="1" outlineLevel="1">
      <c r="B197" s="200"/>
      <c r="G197" s="978" t="s">
        <v>5497</v>
      </c>
      <c r="H197" s="979">
        <v>0</v>
      </c>
    </row>
    <row r="198" spans="2:16" s="1" customFormat="1" ht="15" hidden="1" customHeight="1" outlineLevel="1">
      <c r="G198" s="640" t="s">
        <v>132</v>
      </c>
      <c r="H198" s="641">
        <v>0</v>
      </c>
    </row>
    <row r="199" spans="2:16" s="1" customFormat="1" ht="15" hidden="1" customHeight="1" outlineLevel="1">
      <c r="G199" s="204" t="s">
        <v>4287</v>
      </c>
      <c r="H199" s="225">
        <v>0</v>
      </c>
    </row>
    <row r="200" spans="2:16" s="1" customFormat="1" ht="15" hidden="1" customHeight="1" outlineLevel="1">
      <c r="G200" s="659" t="s">
        <v>48</v>
      </c>
      <c r="H200" s="660">
        <v>0</v>
      </c>
      <c r="I200" s="2"/>
    </row>
    <row r="201" spans="2:16" s="1" customFormat="1" ht="15" hidden="1" customHeight="1" outlineLevel="1">
      <c r="G201" s="182" t="s">
        <v>4424</v>
      </c>
      <c r="H201" s="210">
        <v>0</v>
      </c>
      <c r="I201" s="2"/>
    </row>
    <row r="202" spans="2:16" s="1" customFormat="1" ht="15" hidden="1" customHeight="1" outlineLevel="1">
      <c r="G202" s="1068" t="s">
        <v>5935</v>
      </c>
      <c r="H202" s="210">
        <v>0</v>
      </c>
      <c r="I202" s="2"/>
    </row>
    <row r="203" spans="2:16" s="1" customFormat="1" ht="15" hidden="1" customHeight="1" outlineLevel="1">
      <c r="G203" s="654" t="s">
        <v>5126</v>
      </c>
      <c r="H203" s="655">
        <v>0</v>
      </c>
      <c r="L203"/>
    </row>
    <row r="204" spans="2:16" s="1" customFormat="1" ht="30" hidden="1" customHeight="1" outlineLevel="1">
      <c r="H204" s="2">
        <f>SUM(H193:H203)</f>
        <v>0</v>
      </c>
      <c r="I204" s="2"/>
      <c r="J204" s="13"/>
    </row>
    <row r="205" spans="2:16" collapsed="1"/>
    <row r="206" spans="2:16" s="1" customFormat="1" ht="15">
      <c r="B206" s="2475" t="s">
        <v>8356</v>
      </c>
      <c r="C206" s="2475"/>
      <c r="D206" s="2475"/>
      <c r="E206" s="2475"/>
      <c r="F206" s="2475"/>
      <c r="G206" s="2475"/>
      <c r="H206" s="2475"/>
      <c r="I206" s="2475"/>
      <c r="J206" s="2475"/>
      <c r="K206" s="2475"/>
      <c r="L206" s="2475"/>
      <c r="M206" s="2475"/>
    </row>
    <row r="207" spans="2:16" s="1" customFormat="1" ht="15" hidden="1" customHeight="1" outlineLevel="1">
      <c r="B207" s="268" t="s">
        <v>115</v>
      </c>
      <c r="C207" s="997" t="s">
        <v>2650</v>
      </c>
      <c r="D207" s="268" t="s">
        <v>2651</v>
      </c>
      <c r="F207" s="2474" t="s">
        <v>1007</v>
      </c>
      <c r="G207" s="2476"/>
      <c r="H207" s="2474"/>
      <c r="J207" s="2474" t="s">
        <v>1026</v>
      </c>
      <c r="K207" s="2476"/>
      <c r="L207" s="2474"/>
      <c r="M207" s="105"/>
    </row>
    <row r="208" spans="2:16" s="1" customFormat="1" ht="15" hidden="1" outlineLevel="1">
      <c r="B208" s="681"/>
      <c r="C208" s="682"/>
      <c r="D208" s="1071"/>
      <c r="F208" s="735" t="s">
        <v>115</v>
      </c>
      <c r="G208" s="955" t="s">
        <v>116</v>
      </c>
      <c r="H208" s="739" t="s">
        <v>4</v>
      </c>
      <c r="J208" s="1237" t="s">
        <v>115</v>
      </c>
      <c r="K208" s="315" t="s">
        <v>116</v>
      </c>
      <c r="L208" s="1046" t="s">
        <v>4</v>
      </c>
      <c r="M208" s="105"/>
      <c r="N208" s="842"/>
      <c r="O208" s="1395"/>
      <c r="P208" s="1395"/>
    </row>
    <row r="209" spans="2:15" s="1" customFormat="1" ht="15" hidden="1" outlineLevel="1">
      <c r="B209" s="681"/>
      <c r="C209" s="682"/>
      <c r="D209" s="645"/>
      <c r="F209" s="894"/>
      <c r="G209" s="280" t="s">
        <v>7655</v>
      </c>
      <c r="H209" s="635"/>
      <c r="J209" s="1018"/>
      <c r="K209" s="1332"/>
      <c r="L209" s="723"/>
      <c r="M209" s="365"/>
      <c r="N209" s="86"/>
    </row>
    <row r="210" spans="2:15" s="1" customFormat="1" ht="15" hidden="1" customHeight="1" outlineLevel="1">
      <c r="B210" s="50"/>
      <c r="C210" s="50"/>
      <c r="D210" s="50"/>
      <c r="F210" s="646"/>
      <c r="G210" s="684"/>
      <c r="H210" s="657"/>
      <c r="I210" s="2"/>
      <c r="J210" s="319"/>
      <c r="K210" s="319"/>
      <c r="L210" s="319"/>
      <c r="M210" s="50"/>
    </row>
    <row r="211" spans="2:15" s="1" customFormat="1" ht="15" hidden="1" customHeight="1" outlineLevel="1">
      <c r="B211" s="83"/>
      <c r="C211" s="83" t="s">
        <v>195</v>
      </c>
      <c r="D211" s="84">
        <f>SUM(D208:D209)</f>
        <v>0</v>
      </c>
      <c r="F211" s="311"/>
      <c r="G211" s="538" t="s">
        <v>195</v>
      </c>
      <c r="H211" s="57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8265</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27">
        <v>0</v>
      </c>
      <c r="C215" s="227">
        <v>0</v>
      </c>
      <c r="D215" s="227">
        <v>0</v>
      </c>
      <c r="E215" s="227">
        <f>B215+C215-D215</f>
        <v>0</v>
      </c>
      <c r="H215" s="13"/>
      <c r="I215" s="13"/>
      <c r="L215" s="13"/>
    </row>
    <row r="216" spans="2:15" s="1" customFormat="1" ht="15" hidden="1" customHeight="1" outlineLevel="1">
      <c r="G216" s="630" t="s">
        <v>4080</v>
      </c>
      <c r="H216" s="631">
        <v>0</v>
      </c>
      <c r="L216" s="2"/>
      <c r="M216" s="2"/>
    </row>
    <row r="217" spans="2:15" s="1" customFormat="1" ht="15" hidden="1" outlineLevel="1">
      <c r="G217" s="300" t="s">
        <v>4081</v>
      </c>
      <c r="H217" s="632">
        <v>0</v>
      </c>
    </row>
    <row r="218" spans="2:15" s="1" customFormat="1" ht="15" hidden="1" outlineLevel="1">
      <c r="G218" s="696" t="s">
        <v>3905</v>
      </c>
      <c r="H218" s="701">
        <v>0</v>
      </c>
      <c r="L218" s="2"/>
    </row>
    <row r="219" spans="2:15" s="1" customFormat="1" ht="15" hidden="1" outlineLevel="1">
      <c r="G219" s="1205" t="s">
        <v>18</v>
      </c>
      <c r="H219" s="983">
        <v>0</v>
      </c>
      <c r="L219" s="2"/>
    </row>
    <row r="220" spans="2:15" s="1" customFormat="1" ht="15" hidden="1" customHeight="1" outlineLevel="1">
      <c r="B220" s="200"/>
      <c r="G220" s="978" t="s">
        <v>5497</v>
      </c>
      <c r="H220" s="979">
        <v>0</v>
      </c>
    </row>
    <row r="221" spans="2:15" s="1" customFormat="1" ht="15" hidden="1" customHeight="1" outlineLevel="1">
      <c r="G221" s="640" t="s">
        <v>132</v>
      </c>
      <c r="H221" s="641">
        <v>0</v>
      </c>
    </row>
    <row r="222" spans="2:15" s="1" customFormat="1" ht="15" hidden="1" customHeight="1" outlineLevel="1">
      <c r="G222" s="204" t="s">
        <v>4287</v>
      </c>
      <c r="H222" s="225">
        <v>0</v>
      </c>
    </row>
    <row r="223" spans="2:15" s="1" customFormat="1" ht="15" hidden="1" customHeight="1" outlineLevel="1">
      <c r="G223" s="659" t="s">
        <v>48</v>
      </c>
      <c r="H223" s="660">
        <v>0</v>
      </c>
      <c r="I223" s="2"/>
    </row>
    <row r="224" spans="2:15" s="1" customFormat="1" ht="15" hidden="1" customHeight="1" outlineLevel="1">
      <c r="G224" s="182" t="s">
        <v>4424</v>
      </c>
      <c r="H224" s="210">
        <v>0</v>
      </c>
      <c r="I224" s="2"/>
    </row>
    <row r="225" spans="2:16" s="1" customFormat="1" ht="15" hidden="1" customHeight="1" outlineLevel="1">
      <c r="G225" s="1068" t="s">
        <v>5935</v>
      </c>
      <c r="H225" s="210">
        <v>0</v>
      </c>
      <c r="I225" s="2"/>
    </row>
    <row r="226" spans="2:16" s="1" customFormat="1" ht="15" hidden="1" customHeight="1" outlineLevel="1">
      <c r="G226" s="654" t="s">
        <v>5126</v>
      </c>
      <c r="H226" s="655">
        <v>0</v>
      </c>
      <c r="L226"/>
    </row>
    <row r="227" spans="2:16" s="1" customFormat="1" ht="30" hidden="1" customHeight="1" outlineLevel="1">
      <c r="H227" s="2">
        <f>SUM(H216:H226)</f>
        <v>0</v>
      </c>
      <c r="I227" s="2"/>
      <c r="J227" s="13"/>
    </row>
    <row r="228" spans="2:16" collapsed="1"/>
    <row r="229" spans="2:16" s="1" customFormat="1" ht="15">
      <c r="B229" s="2475" t="s">
        <v>8370</v>
      </c>
      <c r="C229" s="2475"/>
      <c r="D229" s="2475"/>
      <c r="E229" s="2475"/>
      <c r="F229" s="2475"/>
      <c r="G229" s="2475"/>
      <c r="H229" s="2475"/>
      <c r="I229" s="2475"/>
      <c r="J229" s="2475"/>
      <c r="K229" s="2475"/>
      <c r="L229" s="2475"/>
      <c r="M229" s="2475"/>
    </row>
    <row r="230" spans="2:16" s="1" customFormat="1" ht="15" hidden="1" customHeight="1" outlineLevel="1">
      <c r="B230" s="268" t="s">
        <v>115</v>
      </c>
      <c r="C230" s="997" t="s">
        <v>2650</v>
      </c>
      <c r="D230" s="268" t="s">
        <v>2651</v>
      </c>
      <c r="F230" s="2474" t="s">
        <v>1007</v>
      </c>
      <c r="G230" s="2476"/>
      <c r="H230" s="2474"/>
      <c r="J230" s="2474" t="s">
        <v>1026</v>
      </c>
      <c r="K230" s="2476"/>
      <c r="L230" s="2474"/>
      <c r="M230" s="105"/>
    </row>
    <row r="231" spans="2:16" s="1" customFormat="1" ht="15" hidden="1" outlineLevel="1">
      <c r="B231" s="681"/>
      <c r="C231" s="682"/>
      <c r="D231" s="1071"/>
      <c r="F231" s="735" t="s">
        <v>115</v>
      </c>
      <c r="G231" s="955" t="s">
        <v>116</v>
      </c>
      <c r="H231" s="739" t="s">
        <v>4</v>
      </c>
      <c r="J231" s="1237" t="s">
        <v>115</v>
      </c>
      <c r="K231" s="315" t="s">
        <v>116</v>
      </c>
      <c r="L231" s="1046" t="s">
        <v>4</v>
      </c>
      <c r="M231" s="105"/>
      <c r="N231" s="842"/>
      <c r="O231" s="1396"/>
      <c r="P231" s="1396"/>
    </row>
    <row r="232" spans="2:16" s="1" customFormat="1" ht="30" hidden="1" outlineLevel="1">
      <c r="B232" s="681"/>
      <c r="C232" s="682"/>
      <c r="D232" s="645"/>
      <c r="F232" s="685">
        <v>42855</v>
      </c>
      <c r="G232" s="363" t="s">
        <v>3304</v>
      </c>
      <c r="H232" s="541">
        <v>491.63</v>
      </c>
      <c r="J232" s="897">
        <v>42886</v>
      </c>
      <c r="K232" s="1431" t="s">
        <v>8481</v>
      </c>
      <c r="L232" s="352">
        <v>4101.53</v>
      </c>
      <c r="M232" s="365"/>
      <c r="N232" s="86"/>
    </row>
    <row r="233" spans="2:16" s="1" customFormat="1" ht="15" hidden="1" customHeight="1" outlineLevel="1">
      <c r="B233" s="50"/>
      <c r="C233" s="50"/>
      <c r="D233" s="50"/>
      <c r="F233" s="685">
        <v>42855</v>
      </c>
      <c r="G233" s="363" t="s">
        <v>614</v>
      </c>
      <c r="H233" s="541">
        <v>471.5</v>
      </c>
      <c r="J233" s="1238"/>
      <c r="K233" s="378"/>
      <c r="L233" s="1240"/>
      <c r="M233" s="365"/>
      <c r="N233" s="86"/>
    </row>
    <row r="234" spans="2:16" s="1" customFormat="1" ht="15" hidden="1" customHeight="1" outlineLevel="1">
      <c r="B234" s="50"/>
      <c r="C234" s="50"/>
      <c r="D234" s="50"/>
      <c r="F234" s="1069">
        <v>42858</v>
      </c>
      <c r="G234" s="1420" t="s">
        <v>8419</v>
      </c>
      <c r="H234" s="1070">
        <v>2533.4</v>
      </c>
      <c r="J234" s="1239"/>
      <c r="K234" s="280"/>
      <c r="L234" s="1240"/>
      <c r="M234" s="365"/>
      <c r="N234" s="86"/>
    </row>
    <row r="235" spans="2:16" s="1" customFormat="1" ht="15" hidden="1" customHeight="1" outlineLevel="1">
      <c r="B235" s="50"/>
      <c r="C235" s="50"/>
      <c r="D235" s="50"/>
      <c r="F235" s="897">
        <v>42859</v>
      </c>
      <c r="G235" s="1419" t="s">
        <v>8420</v>
      </c>
      <c r="H235" s="690">
        <v>605</v>
      </c>
      <c r="J235" s="1238"/>
      <c r="K235" s="280"/>
      <c r="L235" s="1240"/>
      <c r="M235" s="365"/>
      <c r="N235" s="86"/>
    </row>
    <row r="236" spans="2:16" s="1" customFormat="1" ht="15" hidden="1" customHeight="1" outlineLevel="1">
      <c r="B236" s="50"/>
      <c r="C236" s="50"/>
      <c r="D236" s="50"/>
      <c r="F236" s="646"/>
      <c r="G236" s="684"/>
      <c r="H236" s="657"/>
      <c r="I236" s="2"/>
      <c r="J236" s="319"/>
      <c r="K236" s="319"/>
      <c r="L236" s="319"/>
      <c r="M236" s="50"/>
    </row>
    <row r="237" spans="2:16" s="1" customFormat="1" ht="15" hidden="1" customHeight="1" outlineLevel="1">
      <c r="B237" s="83"/>
      <c r="C237" s="83" t="s">
        <v>195</v>
      </c>
      <c r="D237" s="84">
        <f>SUM(D231:D235)</f>
        <v>0</v>
      </c>
      <c r="F237" s="311"/>
      <c r="G237" s="538" t="s">
        <v>195</v>
      </c>
      <c r="H237" s="57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8371</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083"/>
      <c r="J240" s="2"/>
      <c r="K240" s="2"/>
      <c r="L240" s="2"/>
      <c r="M240" s="2"/>
      <c r="N240" s="2"/>
    </row>
    <row r="241" spans="2:13" s="1" customFormat="1" ht="15" hidden="1" customHeight="1" outlineLevel="1">
      <c r="B241" s="227">
        <v>0</v>
      </c>
      <c r="C241" s="227">
        <v>0</v>
      </c>
      <c r="D241" s="227">
        <v>0</v>
      </c>
      <c r="E241" s="227">
        <f>B241+C241-D241</f>
        <v>0</v>
      </c>
      <c r="H241" s="13"/>
      <c r="I241" s="13"/>
      <c r="L241" s="13"/>
    </row>
    <row r="242" spans="2:13" s="1" customFormat="1" ht="15" hidden="1" customHeight="1" outlineLevel="1">
      <c r="G242" s="630" t="s">
        <v>4080</v>
      </c>
      <c r="H242" s="631">
        <f>H232+H233</f>
        <v>963.13</v>
      </c>
      <c r="L242" s="2"/>
      <c r="M242" s="2"/>
    </row>
    <row r="243" spans="2:13" s="1" customFormat="1" ht="15" hidden="1" outlineLevel="1">
      <c r="G243" s="300" t="s">
        <v>4081</v>
      </c>
      <c r="H243" s="632">
        <f>H234</f>
        <v>2533.4</v>
      </c>
    </row>
    <row r="244" spans="2:13" s="1" customFormat="1" ht="15" hidden="1" outlineLevel="1">
      <c r="G244" s="696" t="s">
        <v>3905</v>
      </c>
      <c r="H244" s="701">
        <v>0</v>
      </c>
      <c r="L244" s="2"/>
    </row>
    <row r="245" spans="2:13" s="1" customFormat="1" ht="15" hidden="1" outlineLevel="1">
      <c r="G245" s="1205" t="s">
        <v>18</v>
      </c>
      <c r="H245" s="983">
        <v>0</v>
      </c>
      <c r="L245" s="2"/>
    </row>
    <row r="246" spans="2:13" s="1" customFormat="1" ht="15" hidden="1" customHeight="1" outlineLevel="1">
      <c r="B246" s="200"/>
      <c r="G246" s="978" t="s">
        <v>5497</v>
      </c>
      <c r="H246" s="979">
        <v>0</v>
      </c>
    </row>
    <row r="247" spans="2:13" s="1" customFormat="1" ht="15" hidden="1" customHeight="1" outlineLevel="1">
      <c r="G247" s="640" t="s">
        <v>132</v>
      </c>
      <c r="H247" s="641">
        <v>0</v>
      </c>
    </row>
    <row r="248" spans="2:13" s="1" customFormat="1" ht="15" hidden="1" customHeight="1" outlineLevel="1">
      <c r="G248" s="204" t="s">
        <v>4287</v>
      </c>
      <c r="H248" s="225">
        <v>0</v>
      </c>
    </row>
    <row r="249" spans="2:13" s="1" customFormat="1" ht="15" hidden="1" customHeight="1" outlineLevel="1">
      <c r="G249" s="659" t="s">
        <v>48</v>
      </c>
      <c r="H249" s="660">
        <v>0</v>
      </c>
      <c r="I249" s="2"/>
    </row>
    <row r="250" spans="2:13" s="1" customFormat="1" ht="15" hidden="1" customHeight="1" outlineLevel="1">
      <c r="G250" s="182" t="s">
        <v>4424</v>
      </c>
      <c r="H250" s="210">
        <f>H235</f>
        <v>605</v>
      </c>
      <c r="I250" s="2"/>
    </row>
    <row r="251" spans="2:13" s="1" customFormat="1" ht="15" hidden="1" customHeight="1" outlineLevel="1">
      <c r="G251" s="1068" t="s">
        <v>5935</v>
      </c>
      <c r="H251" s="210">
        <v>0</v>
      </c>
      <c r="I251" s="2"/>
    </row>
    <row r="252" spans="2:13" s="1" customFormat="1" ht="15" hidden="1" customHeight="1" outlineLevel="1">
      <c r="G252" s="654" t="s">
        <v>5126</v>
      </c>
      <c r="H252" s="655">
        <v>0</v>
      </c>
      <c r="L252"/>
    </row>
    <row r="253" spans="2:13" s="1" customFormat="1" ht="30" hidden="1" customHeight="1" outlineLevel="1">
      <c r="H253" s="2">
        <f>SUM(H242:H252)</f>
        <v>4101.5300000000007</v>
      </c>
      <c r="I253" s="2"/>
      <c r="J253" s="13"/>
    </row>
    <row r="254" spans="2:13" collapsed="1"/>
    <row r="255" spans="2:13" s="1" customFormat="1" ht="15">
      <c r="B255" s="2475" t="s">
        <v>8470</v>
      </c>
      <c r="C255" s="2475"/>
      <c r="D255" s="2475"/>
      <c r="E255" s="2475"/>
      <c r="F255" s="2475"/>
      <c r="G255" s="2475"/>
      <c r="H255" s="2475"/>
      <c r="I255" s="2475"/>
      <c r="J255" s="2475"/>
      <c r="K255" s="2475"/>
      <c r="L255" s="2475"/>
      <c r="M255" s="2475"/>
    </row>
    <row r="256" spans="2:13" s="1" customFormat="1" ht="15" hidden="1" customHeight="1" outlineLevel="1">
      <c r="B256" s="268" t="s">
        <v>115</v>
      </c>
      <c r="C256" s="997" t="s">
        <v>2650</v>
      </c>
      <c r="D256" s="268" t="s">
        <v>2651</v>
      </c>
      <c r="F256" s="2474" t="s">
        <v>1007</v>
      </c>
      <c r="G256" s="2476"/>
      <c r="H256" s="2474"/>
      <c r="J256" s="2474" t="s">
        <v>1026</v>
      </c>
      <c r="K256" s="2476"/>
      <c r="L256" s="2474"/>
      <c r="M256" s="105"/>
    </row>
    <row r="257" spans="2:16" s="1" customFormat="1" ht="15" hidden="1" outlineLevel="1">
      <c r="B257" s="681"/>
      <c r="C257" s="682"/>
      <c r="D257" s="1071"/>
      <c r="F257" s="735" t="s">
        <v>115</v>
      </c>
      <c r="G257" s="955" t="s">
        <v>116</v>
      </c>
      <c r="H257" s="739" t="s">
        <v>4</v>
      </c>
      <c r="J257" s="1237" t="s">
        <v>115</v>
      </c>
      <c r="K257" s="315" t="s">
        <v>116</v>
      </c>
      <c r="L257" s="1046" t="s">
        <v>4</v>
      </c>
      <c r="M257" s="105"/>
      <c r="N257" s="842"/>
      <c r="O257" s="1424"/>
      <c r="P257" s="1424"/>
    </row>
    <row r="258" spans="2:16" s="1" customFormat="1" ht="15" hidden="1" outlineLevel="1">
      <c r="B258" s="681"/>
      <c r="C258" s="682"/>
      <c r="D258" s="645"/>
      <c r="F258" s="685"/>
      <c r="G258" s="363"/>
      <c r="H258" s="541"/>
      <c r="J258" s="1018"/>
      <c r="K258" s="1332"/>
      <c r="L258" s="723"/>
      <c r="M258" s="365"/>
      <c r="N258" s="86"/>
    </row>
    <row r="259" spans="2:16" s="1" customFormat="1" ht="15" hidden="1" customHeight="1" outlineLevel="1">
      <c r="B259" s="50"/>
      <c r="C259" s="50"/>
      <c r="D259" s="50"/>
      <c r="F259" s="685"/>
      <c r="G259" s="363" t="s">
        <v>8562</v>
      </c>
      <c r="H259" s="541"/>
      <c r="J259" s="1238"/>
      <c r="K259" s="378"/>
      <c r="L259" s="1240"/>
      <c r="M259" s="365"/>
      <c r="N259" s="86"/>
    </row>
    <row r="260" spans="2:16" s="1" customFormat="1" ht="15" hidden="1" customHeight="1" outlineLevel="1">
      <c r="B260" s="83"/>
      <c r="C260" s="83" t="s">
        <v>195</v>
      </c>
      <c r="D260" s="84">
        <f>SUM(D257:D259)</f>
        <v>0</v>
      </c>
      <c r="F260" s="311"/>
      <c r="G260" s="538" t="s">
        <v>195</v>
      </c>
      <c r="H260" s="57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8466</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27">
        <v>0</v>
      </c>
      <c r="C264" s="227">
        <v>0</v>
      </c>
      <c r="D264" s="227">
        <v>0</v>
      </c>
      <c r="E264" s="227">
        <f>B264+C264-D264</f>
        <v>0</v>
      </c>
      <c r="H264" s="13"/>
      <c r="I264" s="13"/>
      <c r="L264" s="13"/>
    </row>
    <row r="265" spans="2:16" s="1" customFormat="1" ht="15" hidden="1" customHeight="1" outlineLevel="1">
      <c r="G265" s="630" t="s">
        <v>4080</v>
      </c>
      <c r="H265" s="631">
        <v>0</v>
      </c>
      <c r="L265" s="2"/>
      <c r="M265" s="2"/>
    </row>
    <row r="266" spans="2:16" s="1" customFormat="1" ht="15" hidden="1" outlineLevel="1">
      <c r="G266" s="300" t="s">
        <v>4081</v>
      </c>
      <c r="H266" s="632">
        <v>0</v>
      </c>
    </row>
    <row r="267" spans="2:16" s="1" customFormat="1" ht="15" hidden="1" outlineLevel="1">
      <c r="G267" s="696" t="s">
        <v>3905</v>
      </c>
      <c r="H267" s="701">
        <v>0</v>
      </c>
      <c r="L267" s="2"/>
    </row>
    <row r="268" spans="2:16" s="1" customFormat="1" ht="15" hidden="1" outlineLevel="1">
      <c r="G268" s="1205" t="s">
        <v>18</v>
      </c>
      <c r="H268" s="983">
        <v>0</v>
      </c>
      <c r="L268" s="2"/>
    </row>
    <row r="269" spans="2:16" s="1" customFormat="1" ht="15" hidden="1" customHeight="1" outlineLevel="1">
      <c r="B269" s="200"/>
      <c r="G269" s="978" t="s">
        <v>5497</v>
      </c>
      <c r="H269" s="979">
        <v>0</v>
      </c>
    </row>
    <row r="270" spans="2:16" s="1" customFormat="1" ht="15" hidden="1" customHeight="1" outlineLevel="1">
      <c r="G270" s="640" t="s">
        <v>132</v>
      </c>
      <c r="H270" s="641">
        <v>0</v>
      </c>
    </row>
    <row r="271" spans="2:16" s="1" customFormat="1" ht="15" hidden="1" customHeight="1" outlineLevel="1">
      <c r="G271" s="204" t="s">
        <v>4287</v>
      </c>
      <c r="H271" s="225">
        <v>0</v>
      </c>
    </row>
    <row r="272" spans="2:16" s="1" customFormat="1" ht="15" hidden="1" customHeight="1" outlineLevel="1">
      <c r="G272" s="659" t="s">
        <v>48</v>
      </c>
      <c r="H272" s="660">
        <v>0</v>
      </c>
      <c r="I272" s="2"/>
    </row>
    <row r="273" spans="2:16" s="1" customFormat="1" ht="15" hidden="1" customHeight="1" outlineLevel="1">
      <c r="G273" s="182" t="s">
        <v>4424</v>
      </c>
      <c r="H273" s="210">
        <v>0</v>
      </c>
      <c r="I273" s="2"/>
    </row>
    <row r="274" spans="2:16" s="1" customFormat="1" ht="15" hidden="1" customHeight="1" outlineLevel="1">
      <c r="G274" s="1068" t="s">
        <v>5935</v>
      </c>
      <c r="H274" s="210">
        <v>0</v>
      </c>
      <c r="I274" s="2"/>
    </row>
    <row r="275" spans="2:16" s="1" customFormat="1" ht="15" hidden="1" customHeight="1" outlineLevel="1">
      <c r="G275" s="654" t="s">
        <v>5126</v>
      </c>
      <c r="H275" s="655">
        <v>0</v>
      </c>
      <c r="L275"/>
    </row>
    <row r="276" spans="2:16" s="1" customFormat="1" ht="30" hidden="1" customHeight="1" outlineLevel="1">
      <c r="H276" s="2">
        <f>SUM(H265:H275)</f>
        <v>0</v>
      </c>
      <c r="I276" s="2"/>
      <c r="J276" s="13"/>
    </row>
    <row r="277" spans="2:16" collapsed="1"/>
    <row r="278" spans="2:16" s="1" customFormat="1" ht="15">
      <c r="B278" s="2475" t="s">
        <v>8561</v>
      </c>
      <c r="C278" s="2475"/>
      <c r="D278" s="2475"/>
      <c r="E278" s="2475"/>
      <c r="F278" s="2475"/>
      <c r="G278" s="2475"/>
      <c r="H278" s="2475"/>
      <c r="I278" s="2475"/>
      <c r="J278" s="2475"/>
      <c r="K278" s="2475"/>
      <c r="L278" s="2475"/>
      <c r="M278" s="2475"/>
    </row>
    <row r="279" spans="2:16" s="1" customFormat="1" ht="15" hidden="1" customHeight="1" outlineLevel="1">
      <c r="B279" s="268" t="s">
        <v>115</v>
      </c>
      <c r="C279" s="997" t="s">
        <v>2650</v>
      </c>
      <c r="D279" s="268" t="s">
        <v>2651</v>
      </c>
      <c r="F279" s="2474" t="s">
        <v>1007</v>
      </c>
      <c r="G279" s="2476"/>
      <c r="H279" s="2474"/>
      <c r="J279" s="2474" t="s">
        <v>1026</v>
      </c>
      <c r="K279" s="2476"/>
      <c r="L279" s="2474"/>
      <c r="M279" s="105"/>
    </row>
    <row r="280" spans="2:16" s="1" customFormat="1" ht="15" hidden="1" outlineLevel="1">
      <c r="B280" s="681"/>
      <c r="C280" s="682"/>
      <c r="D280" s="1071"/>
      <c r="F280" s="735" t="s">
        <v>115</v>
      </c>
      <c r="G280" s="955" t="s">
        <v>116</v>
      </c>
      <c r="H280" s="739" t="s">
        <v>4</v>
      </c>
      <c r="J280" s="1237" t="s">
        <v>115</v>
      </c>
      <c r="K280" s="315" t="s">
        <v>116</v>
      </c>
      <c r="L280" s="1046" t="s">
        <v>4</v>
      </c>
      <c r="M280" s="105"/>
      <c r="N280" s="842"/>
      <c r="O280" s="1438"/>
      <c r="P280" s="1438"/>
    </row>
    <row r="281" spans="2:16" s="1" customFormat="1" ht="15" hidden="1" outlineLevel="1">
      <c r="B281" s="681"/>
      <c r="C281" s="682"/>
      <c r="D281" s="645"/>
      <c r="F281" s="685"/>
      <c r="G281" s="363" t="s">
        <v>8562</v>
      </c>
      <c r="H281" s="541"/>
      <c r="J281" s="1018"/>
      <c r="K281" s="1332"/>
      <c r="L281" s="723"/>
      <c r="M281" s="365"/>
      <c r="N281" s="86"/>
    </row>
    <row r="282" spans="2:16" s="1" customFormat="1" ht="15" hidden="1" customHeight="1" outlineLevel="1">
      <c r="B282" s="50"/>
      <c r="C282" s="50"/>
      <c r="D282" s="50"/>
      <c r="F282" s="646"/>
      <c r="G282" s="684"/>
      <c r="H282" s="657"/>
      <c r="I282" s="2"/>
      <c r="J282" s="319"/>
      <c r="K282" s="319"/>
      <c r="L282" s="319"/>
      <c r="M282" s="50"/>
    </row>
    <row r="283" spans="2:16" s="1" customFormat="1" ht="15" hidden="1" customHeight="1" outlineLevel="1">
      <c r="B283" s="83"/>
      <c r="C283" s="83" t="s">
        <v>195</v>
      </c>
      <c r="D283" s="84">
        <f>SUM(D280:D281)</f>
        <v>0</v>
      </c>
      <c r="F283" s="311"/>
      <c r="G283" s="538" t="s">
        <v>195</v>
      </c>
      <c r="H283" s="57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8558</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27">
        <v>0</v>
      </c>
      <c r="C287" s="227">
        <v>0</v>
      </c>
      <c r="D287" s="227">
        <v>0</v>
      </c>
      <c r="E287" s="227">
        <f>B287+C287-D287</f>
        <v>0</v>
      </c>
      <c r="H287" s="13"/>
      <c r="I287" s="13"/>
      <c r="L287" s="13"/>
    </row>
    <row r="288" spans="2:16" s="1" customFormat="1" ht="15" hidden="1" customHeight="1" outlineLevel="1">
      <c r="G288" s="630" t="s">
        <v>4080</v>
      </c>
      <c r="H288" s="631">
        <v>0</v>
      </c>
      <c r="L288" s="2"/>
      <c r="M288" s="2"/>
    </row>
    <row r="289" spans="2:16" s="1" customFormat="1" ht="15" hidden="1" outlineLevel="1">
      <c r="G289" s="300" t="s">
        <v>4081</v>
      </c>
      <c r="H289" s="632">
        <v>0</v>
      </c>
    </row>
    <row r="290" spans="2:16" s="1" customFormat="1" ht="15" hidden="1" outlineLevel="1">
      <c r="G290" s="696" t="s">
        <v>3905</v>
      </c>
      <c r="H290" s="701">
        <v>0</v>
      </c>
      <c r="L290" s="2"/>
    </row>
    <row r="291" spans="2:16" s="1" customFormat="1" ht="15" hidden="1" outlineLevel="1">
      <c r="G291" s="1205" t="s">
        <v>18</v>
      </c>
      <c r="H291" s="983">
        <v>0</v>
      </c>
      <c r="L291" s="2"/>
    </row>
    <row r="292" spans="2:16" s="1" customFormat="1" ht="15" hidden="1" customHeight="1" outlineLevel="1">
      <c r="B292" s="200"/>
      <c r="G292" s="978" t="s">
        <v>5497</v>
      </c>
      <c r="H292" s="979">
        <v>0</v>
      </c>
    </row>
    <row r="293" spans="2:16" s="1" customFormat="1" ht="15" hidden="1" customHeight="1" outlineLevel="1">
      <c r="G293" s="640" t="s">
        <v>132</v>
      </c>
      <c r="H293" s="641">
        <v>0</v>
      </c>
    </row>
    <row r="294" spans="2:16" s="1" customFormat="1" ht="15" hidden="1" customHeight="1" outlineLevel="1">
      <c r="G294" s="204" t="s">
        <v>4287</v>
      </c>
      <c r="H294" s="225">
        <v>0</v>
      </c>
    </row>
    <row r="295" spans="2:16" s="1" customFormat="1" ht="15" hidden="1" customHeight="1" outlineLevel="1">
      <c r="G295" s="659" t="s">
        <v>48</v>
      </c>
      <c r="H295" s="660">
        <v>0</v>
      </c>
      <c r="I295" s="2"/>
    </row>
    <row r="296" spans="2:16" s="1" customFormat="1" ht="15" hidden="1" customHeight="1" outlineLevel="1">
      <c r="G296" s="182" t="s">
        <v>4424</v>
      </c>
      <c r="H296" s="210">
        <v>0</v>
      </c>
      <c r="I296" s="2"/>
    </row>
    <row r="297" spans="2:16" s="1" customFormat="1" ht="15" hidden="1" customHeight="1" outlineLevel="1">
      <c r="G297" s="1068" t="s">
        <v>5935</v>
      </c>
      <c r="H297" s="210">
        <v>0</v>
      </c>
      <c r="I297" s="2"/>
    </row>
    <row r="298" spans="2:16" s="1" customFormat="1" ht="15" hidden="1" customHeight="1" outlineLevel="1">
      <c r="G298" s="654" t="s">
        <v>5126</v>
      </c>
      <c r="H298" s="655">
        <v>0</v>
      </c>
      <c r="L298"/>
    </row>
    <row r="299" spans="2:16" s="1" customFormat="1" ht="30" hidden="1" customHeight="1" outlineLevel="1">
      <c r="H299" s="2">
        <f>SUM(H288:H298)</f>
        <v>0</v>
      </c>
      <c r="I299" s="2"/>
      <c r="J299" s="13"/>
    </row>
    <row r="300" spans="2:16" collapsed="1"/>
    <row r="301" spans="2:16" s="1" customFormat="1" ht="15">
      <c r="B301" s="2475" t="s">
        <v>8652</v>
      </c>
      <c r="C301" s="2475"/>
      <c r="D301" s="2475"/>
      <c r="E301" s="2475"/>
      <c r="F301" s="2475"/>
      <c r="G301" s="2475"/>
      <c r="H301" s="2475"/>
      <c r="I301" s="2475"/>
      <c r="J301" s="2475"/>
      <c r="K301" s="2475"/>
      <c r="L301" s="2475"/>
      <c r="M301" s="2475"/>
    </row>
    <row r="302" spans="2:16" s="1" customFormat="1" ht="15" hidden="1" customHeight="1" outlineLevel="1">
      <c r="B302" s="268" t="s">
        <v>115</v>
      </c>
      <c r="C302" s="997" t="s">
        <v>2650</v>
      </c>
      <c r="D302" s="268" t="s">
        <v>2651</v>
      </c>
      <c r="F302" s="2474" t="s">
        <v>1007</v>
      </c>
      <c r="G302" s="2476"/>
      <c r="H302" s="2474"/>
      <c r="J302" s="2474" t="s">
        <v>1026</v>
      </c>
      <c r="K302" s="2476"/>
      <c r="L302" s="2474"/>
      <c r="M302" s="105"/>
    </row>
    <row r="303" spans="2:16" s="1" customFormat="1" ht="15" hidden="1" outlineLevel="1">
      <c r="B303" s="681"/>
      <c r="C303" s="682"/>
      <c r="D303" s="1071"/>
      <c r="F303" s="735" t="s">
        <v>115</v>
      </c>
      <c r="G303" s="955" t="s">
        <v>116</v>
      </c>
      <c r="H303" s="739" t="s">
        <v>4</v>
      </c>
      <c r="J303" s="1237" t="s">
        <v>115</v>
      </c>
      <c r="K303" s="315" t="s">
        <v>116</v>
      </c>
      <c r="L303" s="1046" t="s">
        <v>4</v>
      </c>
      <c r="M303" s="105"/>
      <c r="N303" s="842"/>
      <c r="O303" s="1455"/>
      <c r="P303" s="1455"/>
    </row>
    <row r="304" spans="2:16" s="1" customFormat="1" ht="15" hidden="1" outlineLevel="1">
      <c r="B304" s="681"/>
      <c r="C304" s="682"/>
      <c r="D304" s="645"/>
      <c r="F304" s="685"/>
      <c r="G304" s="363" t="s">
        <v>8562</v>
      </c>
      <c r="H304" s="541"/>
      <c r="J304" s="1018"/>
      <c r="K304" s="1332"/>
      <c r="L304" s="723"/>
      <c r="M304" s="365"/>
      <c r="N304" s="86"/>
    </row>
    <row r="305" spans="2:15" s="1" customFormat="1" ht="15" hidden="1" customHeight="1" outlineLevel="1">
      <c r="B305" s="50"/>
      <c r="C305" s="50"/>
      <c r="D305" s="50"/>
      <c r="F305" s="685"/>
      <c r="G305" s="363"/>
      <c r="H305" s="541"/>
      <c r="J305" s="1238"/>
      <c r="K305" s="378"/>
      <c r="L305" s="1240"/>
      <c r="M305" s="365"/>
      <c r="N305" s="86"/>
    </row>
    <row r="306" spans="2:15" s="1" customFormat="1" ht="15" hidden="1" customHeight="1" outlineLevel="1">
      <c r="B306" s="83"/>
      <c r="C306" s="83" t="s">
        <v>195</v>
      </c>
      <c r="D306" s="84">
        <f>SUM(D303:D305)</f>
        <v>0</v>
      </c>
      <c r="F306" s="311"/>
      <c r="G306" s="538" t="s">
        <v>195</v>
      </c>
      <c r="H306" s="57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8646</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27">
        <v>0</v>
      </c>
      <c r="C310" s="227">
        <v>0</v>
      </c>
      <c r="D310" s="227">
        <v>0</v>
      </c>
      <c r="E310" s="227">
        <f>B310+C310-D310</f>
        <v>0</v>
      </c>
      <c r="H310" s="13"/>
      <c r="I310" s="13"/>
      <c r="L310" s="13"/>
    </row>
    <row r="311" spans="2:15" s="1" customFormat="1" ht="15" hidden="1" customHeight="1" outlineLevel="1">
      <c r="G311" s="630" t="s">
        <v>4080</v>
      </c>
      <c r="H311" s="631">
        <v>0</v>
      </c>
      <c r="L311" s="2"/>
      <c r="M311" s="2"/>
    </row>
    <row r="312" spans="2:15" s="1" customFormat="1" ht="15" hidden="1" outlineLevel="1">
      <c r="G312" s="300" t="s">
        <v>4081</v>
      </c>
      <c r="H312" s="632">
        <v>0</v>
      </c>
    </row>
    <row r="313" spans="2:15" s="1" customFormat="1" ht="15" hidden="1" outlineLevel="1">
      <c r="G313" s="696" t="s">
        <v>3905</v>
      </c>
      <c r="H313" s="701">
        <v>0</v>
      </c>
      <c r="L313" s="2"/>
    </row>
    <row r="314" spans="2:15" s="1" customFormat="1" ht="15" hidden="1" outlineLevel="1">
      <c r="G314" s="1205" t="s">
        <v>18</v>
      </c>
      <c r="H314" s="983">
        <v>0</v>
      </c>
      <c r="L314" s="2"/>
    </row>
    <row r="315" spans="2:15" s="1" customFormat="1" ht="15" hidden="1" customHeight="1" outlineLevel="1">
      <c r="B315" s="200"/>
      <c r="G315" s="978" t="s">
        <v>5497</v>
      </c>
      <c r="H315" s="979">
        <v>0</v>
      </c>
    </row>
    <row r="316" spans="2:15" s="1" customFormat="1" ht="15" hidden="1" customHeight="1" outlineLevel="1">
      <c r="G316" s="640" t="s">
        <v>132</v>
      </c>
      <c r="H316" s="641">
        <v>0</v>
      </c>
    </row>
    <row r="317" spans="2:15" s="1" customFormat="1" ht="15" hidden="1" customHeight="1" outlineLevel="1">
      <c r="G317" s="204" t="s">
        <v>4287</v>
      </c>
      <c r="H317" s="225">
        <v>0</v>
      </c>
    </row>
    <row r="318" spans="2:15" s="1" customFormat="1" ht="15" hidden="1" customHeight="1" outlineLevel="1">
      <c r="G318" s="659" t="s">
        <v>48</v>
      </c>
      <c r="H318" s="660">
        <v>0</v>
      </c>
      <c r="I318" s="2"/>
    </row>
    <row r="319" spans="2:15" s="1" customFormat="1" ht="15" hidden="1" customHeight="1" outlineLevel="1">
      <c r="G319" s="182" t="s">
        <v>4424</v>
      </c>
      <c r="H319" s="210">
        <v>0</v>
      </c>
      <c r="I319" s="2"/>
    </row>
    <row r="320" spans="2:15" s="1" customFormat="1" ht="15" hidden="1" customHeight="1" outlineLevel="1">
      <c r="G320" s="1068" t="s">
        <v>5935</v>
      </c>
      <c r="H320" s="210">
        <v>0</v>
      </c>
      <c r="I320" s="2"/>
    </row>
    <row r="321" spans="2:16" s="1" customFormat="1" ht="15" hidden="1" customHeight="1" outlineLevel="1">
      <c r="G321" s="654" t="s">
        <v>5126</v>
      </c>
      <c r="H321" s="655">
        <v>0</v>
      </c>
      <c r="L321"/>
    </row>
    <row r="322" spans="2:16" s="1" customFormat="1" ht="30" hidden="1" customHeight="1" outlineLevel="1">
      <c r="H322" s="2">
        <f>SUM(H311:H321)</f>
        <v>0</v>
      </c>
      <c r="I322" s="2"/>
      <c r="J322" s="13"/>
    </row>
    <row r="323" spans="2:16" collapsed="1"/>
    <row r="324" spans="2:16" s="1" customFormat="1" ht="15">
      <c r="B324" s="2475" t="s">
        <v>8756</v>
      </c>
      <c r="C324" s="2475"/>
      <c r="D324" s="2475"/>
      <c r="E324" s="2475"/>
      <c r="F324" s="2475"/>
      <c r="G324" s="2475"/>
      <c r="H324" s="2475"/>
      <c r="I324" s="2475"/>
      <c r="J324" s="2475"/>
      <c r="K324" s="2475"/>
      <c r="L324" s="2475"/>
      <c r="M324" s="2475"/>
    </row>
    <row r="325" spans="2:16" s="1" customFormat="1" ht="15" hidden="1" customHeight="1" outlineLevel="1">
      <c r="B325" s="268" t="s">
        <v>115</v>
      </c>
      <c r="C325" s="997" t="s">
        <v>2650</v>
      </c>
      <c r="D325" s="268" t="s">
        <v>2651</v>
      </c>
      <c r="F325" s="2474" t="s">
        <v>1007</v>
      </c>
      <c r="G325" s="2476"/>
      <c r="H325" s="2474"/>
      <c r="J325" s="2474" t="s">
        <v>1026</v>
      </c>
      <c r="K325" s="2476"/>
      <c r="L325" s="2474"/>
      <c r="M325" s="105"/>
    </row>
    <row r="326" spans="2:16" s="1" customFormat="1" ht="15" hidden="1" outlineLevel="1">
      <c r="B326" s="681"/>
      <c r="C326" s="682"/>
      <c r="D326" s="1071"/>
      <c r="F326" s="735" t="s">
        <v>115</v>
      </c>
      <c r="G326" s="955" t="s">
        <v>116</v>
      </c>
      <c r="H326" s="739" t="s">
        <v>4</v>
      </c>
      <c r="J326" s="1237" t="s">
        <v>115</v>
      </c>
      <c r="K326" s="315" t="s">
        <v>116</v>
      </c>
      <c r="L326" s="1046" t="s">
        <v>4</v>
      </c>
      <c r="M326" s="105"/>
      <c r="N326" s="842"/>
      <c r="O326" s="1477"/>
      <c r="P326" s="1477"/>
    </row>
    <row r="327" spans="2:16" s="1" customFormat="1" ht="15" hidden="1" outlineLevel="1">
      <c r="B327" s="681"/>
      <c r="C327" s="682"/>
      <c r="D327" s="645"/>
      <c r="F327" s="685"/>
      <c r="G327" s="363" t="s">
        <v>8875</v>
      </c>
      <c r="H327" s="541"/>
      <c r="J327" s="1018"/>
      <c r="K327" s="1332"/>
      <c r="L327" s="723"/>
      <c r="M327" s="365"/>
      <c r="N327" s="86"/>
    </row>
    <row r="328" spans="2:16" s="1" customFormat="1" ht="15" hidden="1" customHeight="1" outlineLevel="1">
      <c r="B328" s="50"/>
      <c r="C328" s="50"/>
      <c r="D328" s="50"/>
      <c r="F328" s="646"/>
      <c r="G328" s="684"/>
      <c r="H328" s="657"/>
      <c r="I328" s="2"/>
      <c r="J328" s="319"/>
      <c r="K328" s="319"/>
      <c r="L328" s="319"/>
      <c r="M328" s="50"/>
    </row>
    <row r="329" spans="2:16" s="1" customFormat="1" ht="15" hidden="1" customHeight="1" outlineLevel="1">
      <c r="B329" s="83"/>
      <c r="C329" s="83" t="s">
        <v>195</v>
      </c>
      <c r="D329" s="84">
        <f>SUM(D326:D327)</f>
        <v>0</v>
      </c>
      <c r="F329" s="311"/>
      <c r="G329" s="538" t="s">
        <v>195</v>
      </c>
      <c r="H329" s="57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8757</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27">
        <v>0</v>
      </c>
      <c r="C333" s="227">
        <v>0</v>
      </c>
      <c r="D333" s="227">
        <v>0</v>
      </c>
      <c r="E333" s="227">
        <f>B333+C333-D333</f>
        <v>0</v>
      </c>
      <c r="H333" s="13"/>
      <c r="I333" s="13"/>
      <c r="L333" s="13"/>
    </row>
    <row r="334" spans="2:16" s="1" customFormat="1" ht="15" hidden="1" customHeight="1" outlineLevel="1">
      <c r="G334" s="630" t="s">
        <v>4080</v>
      </c>
      <c r="H334" s="631">
        <v>0</v>
      </c>
      <c r="L334" s="2"/>
      <c r="M334" s="2"/>
    </row>
    <row r="335" spans="2:16" s="1" customFormat="1" ht="15" hidden="1" outlineLevel="1">
      <c r="G335" s="300" t="s">
        <v>4081</v>
      </c>
      <c r="H335" s="632">
        <v>0</v>
      </c>
    </row>
    <row r="336" spans="2:16" s="1" customFormat="1" ht="15" hidden="1" outlineLevel="1">
      <c r="G336" s="696" t="s">
        <v>3905</v>
      </c>
      <c r="H336" s="701">
        <v>0</v>
      </c>
      <c r="L336" s="2"/>
    </row>
    <row r="337" spans="2:16" s="1" customFormat="1" ht="15" hidden="1" outlineLevel="1">
      <c r="G337" s="1205" t="s">
        <v>18</v>
      </c>
      <c r="H337" s="983">
        <v>0</v>
      </c>
      <c r="L337" s="2"/>
    </row>
    <row r="338" spans="2:16" s="1" customFormat="1" ht="15" hidden="1" customHeight="1" outlineLevel="1">
      <c r="B338" s="200"/>
      <c r="G338" s="978" t="s">
        <v>5497</v>
      </c>
      <c r="H338" s="979">
        <v>0</v>
      </c>
    </row>
    <row r="339" spans="2:16" s="1" customFormat="1" ht="15" hidden="1" customHeight="1" outlineLevel="1">
      <c r="G339" s="640" t="s">
        <v>132</v>
      </c>
      <c r="H339" s="641">
        <v>0</v>
      </c>
    </row>
    <row r="340" spans="2:16" s="1" customFormat="1" ht="15" hidden="1" customHeight="1" outlineLevel="1">
      <c r="G340" s="204" t="s">
        <v>4287</v>
      </c>
      <c r="H340" s="225">
        <v>0</v>
      </c>
    </row>
    <row r="341" spans="2:16" s="1" customFormat="1" ht="15" hidden="1" customHeight="1" outlineLevel="1">
      <c r="G341" s="659" t="s">
        <v>48</v>
      </c>
      <c r="H341" s="660">
        <v>0</v>
      </c>
      <c r="I341" s="2"/>
    </row>
    <row r="342" spans="2:16" s="1" customFormat="1" ht="15" hidden="1" customHeight="1" outlineLevel="1">
      <c r="G342" s="182" t="s">
        <v>4424</v>
      </c>
      <c r="H342" s="210">
        <v>0</v>
      </c>
      <c r="I342" s="2"/>
    </row>
    <row r="343" spans="2:16" s="1" customFormat="1" ht="15" hidden="1" customHeight="1" outlineLevel="1">
      <c r="G343" s="1068" t="s">
        <v>5935</v>
      </c>
      <c r="H343" s="210">
        <v>0</v>
      </c>
      <c r="I343" s="2"/>
    </row>
    <row r="344" spans="2:16" s="1" customFormat="1" ht="15" hidden="1" customHeight="1" outlineLevel="1">
      <c r="G344" s="654" t="s">
        <v>5126</v>
      </c>
      <c r="H344" s="655">
        <v>0</v>
      </c>
      <c r="L344"/>
    </row>
    <row r="345" spans="2:16" s="1" customFormat="1" ht="30" hidden="1" customHeight="1" outlineLevel="1">
      <c r="H345" s="2">
        <f>SUM(H334:H344)</f>
        <v>0</v>
      </c>
      <c r="I345" s="2"/>
      <c r="J345" s="13"/>
    </row>
    <row r="346" spans="2:16" collapsed="1"/>
    <row r="347" spans="2:16" s="1" customFormat="1" ht="15">
      <c r="B347" s="2475" t="s">
        <v>8874</v>
      </c>
      <c r="C347" s="2475"/>
      <c r="D347" s="2475"/>
      <c r="E347" s="2475"/>
      <c r="F347" s="2475"/>
      <c r="G347" s="2475"/>
      <c r="H347" s="2475"/>
      <c r="I347" s="2475"/>
      <c r="J347" s="2475"/>
      <c r="K347" s="2475"/>
      <c r="L347" s="2475"/>
      <c r="M347" s="2475"/>
    </row>
    <row r="348" spans="2:16" s="1" customFormat="1" ht="15" hidden="1" customHeight="1" outlineLevel="1">
      <c r="B348" s="268" t="s">
        <v>115</v>
      </c>
      <c r="C348" s="997" t="s">
        <v>2650</v>
      </c>
      <c r="D348" s="268" t="s">
        <v>2651</v>
      </c>
      <c r="F348" s="2474" t="s">
        <v>1007</v>
      </c>
      <c r="G348" s="2476"/>
      <c r="H348" s="2474"/>
      <c r="J348" s="2474" t="s">
        <v>1026</v>
      </c>
      <c r="K348" s="2476"/>
      <c r="L348" s="2474"/>
      <c r="M348" s="105"/>
    </row>
    <row r="349" spans="2:16" s="1" customFormat="1" ht="15" hidden="1" outlineLevel="1">
      <c r="B349" s="681"/>
      <c r="C349" s="682"/>
      <c r="D349" s="1071"/>
      <c r="F349" s="735" t="s">
        <v>115</v>
      </c>
      <c r="G349" s="955" t="s">
        <v>116</v>
      </c>
      <c r="H349" s="739" t="s">
        <v>4</v>
      </c>
      <c r="J349" s="1237" t="s">
        <v>115</v>
      </c>
      <c r="K349" s="315" t="s">
        <v>116</v>
      </c>
      <c r="L349" s="1046" t="s">
        <v>4</v>
      </c>
      <c r="M349" s="105"/>
      <c r="N349" s="842"/>
      <c r="O349" s="1499"/>
      <c r="P349" s="1499"/>
    </row>
    <row r="350" spans="2:16" s="1" customFormat="1" ht="15" hidden="1" outlineLevel="1">
      <c r="B350" s="681"/>
      <c r="C350" s="682"/>
      <c r="D350" s="645"/>
      <c r="F350" s="685"/>
      <c r="G350" s="363" t="s">
        <v>8875</v>
      </c>
      <c r="H350" s="541"/>
      <c r="J350" s="1018"/>
      <c r="K350" s="1332"/>
      <c r="L350" s="723"/>
      <c r="M350" s="365"/>
      <c r="N350" s="86"/>
    </row>
    <row r="351" spans="2:16" s="1" customFormat="1" ht="15" hidden="1" customHeight="1" outlineLevel="1">
      <c r="B351" s="50"/>
      <c r="C351" s="50"/>
      <c r="D351" s="50"/>
      <c r="F351" s="646"/>
      <c r="G351" s="684"/>
      <c r="H351" s="657"/>
      <c r="I351" s="2"/>
      <c r="J351" s="319"/>
      <c r="K351" s="319"/>
      <c r="L351" s="319"/>
      <c r="M351" s="50"/>
    </row>
    <row r="352" spans="2:16" s="1" customFormat="1" ht="15" hidden="1" customHeight="1" outlineLevel="1">
      <c r="B352" s="83"/>
      <c r="C352" s="83" t="s">
        <v>195</v>
      </c>
      <c r="D352" s="84">
        <f>SUM(D349:D350)</f>
        <v>0</v>
      </c>
      <c r="F352" s="311"/>
      <c r="G352" s="538" t="s">
        <v>195</v>
      </c>
      <c r="H352" s="57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8873</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27">
        <v>0</v>
      </c>
      <c r="C356" s="227">
        <v>0</v>
      </c>
      <c r="D356" s="227">
        <v>0</v>
      </c>
      <c r="E356" s="227">
        <f>B356+C356-D356</f>
        <v>0</v>
      </c>
      <c r="H356" s="13"/>
      <c r="I356" s="13"/>
      <c r="L356" s="13"/>
    </row>
    <row r="357" spans="2:15" s="1" customFormat="1" ht="15" hidden="1" customHeight="1" outlineLevel="1">
      <c r="G357" s="630" t="s">
        <v>4080</v>
      </c>
      <c r="H357" s="631">
        <v>0</v>
      </c>
      <c r="L357" s="2"/>
      <c r="M357" s="2"/>
    </row>
    <row r="358" spans="2:15" s="1" customFormat="1" ht="15" hidden="1" outlineLevel="1">
      <c r="G358" s="300" t="s">
        <v>4081</v>
      </c>
      <c r="H358" s="632">
        <v>0</v>
      </c>
    </row>
    <row r="359" spans="2:15" s="1" customFormat="1" ht="15" hidden="1" outlineLevel="1">
      <c r="G359" s="696" t="s">
        <v>3905</v>
      </c>
      <c r="H359" s="701">
        <v>0</v>
      </c>
      <c r="L359" s="2"/>
    </row>
    <row r="360" spans="2:15" s="1" customFormat="1" ht="15" hidden="1" outlineLevel="1">
      <c r="G360" s="1205" t="s">
        <v>18</v>
      </c>
      <c r="H360" s="983">
        <v>0</v>
      </c>
      <c r="L360" s="2"/>
    </row>
    <row r="361" spans="2:15" s="1" customFormat="1" ht="15" hidden="1" customHeight="1" outlineLevel="1">
      <c r="B361" s="200"/>
      <c r="G361" s="978" t="s">
        <v>5497</v>
      </c>
      <c r="H361" s="979">
        <v>0</v>
      </c>
    </row>
    <row r="362" spans="2:15" s="1" customFormat="1" ht="15" hidden="1" customHeight="1" outlineLevel="1">
      <c r="G362" s="640" t="s">
        <v>132</v>
      </c>
      <c r="H362" s="641">
        <v>0</v>
      </c>
    </row>
    <row r="363" spans="2:15" s="1" customFormat="1" ht="15" hidden="1" customHeight="1" outlineLevel="1">
      <c r="G363" s="204" t="s">
        <v>4287</v>
      </c>
      <c r="H363" s="225">
        <v>0</v>
      </c>
    </row>
    <row r="364" spans="2:15" s="1" customFormat="1" ht="15" hidden="1" customHeight="1" outlineLevel="1">
      <c r="G364" s="659" t="s">
        <v>48</v>
      </c>
      <c r="H364" s="660">
        <v>0</v>
      </c>
      <c r="I364" s="2"/>
    </row>
    <row r="365" spans="2:15" s="1" customFormat="1" ht="15" hidden="1" customHeight="1" outlineLevel="1">
      <c r="G365" s="182" t="s">
        <v>4424</v>
      </c>
      <c r="H365" s="210">
        <v>0</v>
      </c>
      <c r="I365" s="2"/>
    </row>
    <row r="366" spans="2:15" s="1" customFormat="1" ht="15" hidden="1" customHeight="1" outlineLevel="1">
      <c r="G366" s="1068" t="s">
        <v>5935</v>
      </c>
      <c r="H366" s="210">
        <v>0</v>
      </c>
      <c r="I366" s="2"/>
    </row>
    <row r="367" spans="2:15" s="1" customFormat="1" ht="15" hidden="1" customHeight="1" outlineLevel="1">
      <c r="G367" s="654" t="s">
        <v>5126</v>
      </c>
      <c r="H367" s="655">
        <v>0</v>
      </c>
      <c r="L367"/>
    </row>
    <row r="368" spans="2:15" s="1" customFormat="1" ht="30" hidden="1" customHeight="1" outlineLevel="1">
      <c r="H368" s="2">
        <f>SUM(H357:H367)</f>
        <v>0</v>
      </c>
      <c r="I368" s="2"/>
      <c r="J368" s="13"/>
    </row>
    <row r="369" spans="2:16" collapsed="1"/>
    <row r="370" spans="2:16" s="1" customFormat="1" ht="15">
      <c r="B370" s="2475" t="s">
        <v>8971</v>
      </c>
      <c r="C370" s="2475"/>
      <c r="D370" s="2475"/>
      <c r="E370" s="2475"/>
      <c r="F370" s="2475"/>
      <c r="G370" s="2475"/>
      <c r="H370" s="2475"/>
      <c r="I370" s="2475"/>
      <c r="J370" s="2475"/>
      <c r="K370" s="2475"/>
      <c r="L370" s="2475"/>
      <c r="M370" s="2475"/>
    </row>
    <row r="371" spans="2:16" s="1" customFormat="1" ht="15" hidden="1" customHeight="1" outlineLevel="1">
      <c r="B371" s="268" t="s">
        <v>115</v>
      </c>
      <c r="C371" s="997" t="s">
        <v>2650</v>
      </c>
      <c r="D371" s="268" t="s">
        <v>2651</v>
      </c>
      <c r="F371" s="2474" t="s">
        <v>1007</v>
      </c>
      <c r="G371" s="2476"/>
      <c r="H371" s="2474"/>
      <c r="J371" s="2474" t="s">
        <v>1026</v>
      </c>
      <c r="K371" s="2476"/>
      <c r="L371" s="2474"/>
      <c r="M371" s="105"/>
    </row>
    <row r="372" spans="2:16" s="1" customFormat="1" ht="15" hidden="1" outlineLevel="1">
      <c r="B372" s="681"/>
      <c r="C372" s="682"/>
      <c r="D372" s="1071"/>
      <c r="F372" s="735" t="s">
        <v>115</v>
      </c>
      <c r="G372" s="955" t="s">
        <v>116</v>
      </c>
      <c r="H372" s="739" t="s">
        <v>4</v>
      </c>
      <c r="J372" s="1237" t="s">
        <v>115</v>
      </c>
      <c r="K372" s="315" t="s">
        <v>116</v>
      </c>
      <c r="L372" s="1046" t="s">
        <v>4</v>
      </c>
      <c r="M372" s="105"/>
      <c r="N372" s="842"/>
      <c r="O372" s="1508"/>
      <c r="P372" s="1508"/>
    </row>
    <row r="373" spans="2:16" s="1" customFormat="1" ht="15" hidden="1" outlineLevel="1">
      <c r="B373" s="681"/>
      <c r="C373" s="682"/>
      <c r="D373" s="645"/>
      <c r="F373" s="685"/>
      <c r="G373" s="363" t="s">
        <v>8875</v>
      </c>
      <c r="H373" s="541"/>
      <c r="J373" s="1018"/>
      <c r="K373" s="1332"/>
      <c r="L373" s="723"/>
      <c r="M373" s="365"/>
      <c r="N373" s="86"/>
    </row>
    <row r="374" spans="2:16" s="1" customFormat="1" ht="15" hidden="1" customHeight="1" outlineLevel="1">
      <c r="B374" s="50"/>
      <c r="C374" s="50"/>
      <c r="D374" s="50"/>
      <c r="F374" s="646"/>
      <c r="G374" s="684"/>
      <c r="H374" s="657"/>
      <c r="I374" s="2"/>
      <c r="J374" s="319"/>
      <c r="K374" s="319"/>
      <c r="L374" s="319"/>
      <c r="M374" s="50"/>
    </row>
    <row r="375" spans="2:16" s="1" customFormat="1" ht="15" hidden="1" customHeight="1" outlineLevel="1">
      <c r="B375" s="83"/>
      <c r="C375" s="83" t="s">
        <v>195</v>
      </c>
      <c r="D375" s="84">
        <f>SUM(D372:D373)</f>
        <v>0</v>
      </c>
      <c r="F375" s="311"/>
      <c r="G375" s="538" t="s">
        <v>195</v>
      </c>
      <c r="H375" s="57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8972</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27">
        <v>0</v>
      </c>
      <c r="C379" s="227">
        <v>0</v>
      </c>
      <c r="D379" s="227">
        <v>0</v>
      </c>
      <c r="E379" s="227">
        <f>B379+C379-D379</f>
        <v>0</v>
      </c>
      <c r="H379" s="13"/>
      <c r="I379" s="13"/>
      <c r="L379" s="13"/>
    </row>
    <row r="380" spans="2:16" s="1" customFormat="1" ht="15" hidden="1" customHeight="1" outlineLevel="1">
      <c r="G380" s="630" t="s">
        <v>4080</v>
      </c>
      <c r="H380" s="631">
        <v>0</v>
      </c>
      <c r="L380" s="2"/>
      <c r="M380" s="2"/>
    </row>
    <row r="381" spans="2:16" s="1" customFormat="1" ht="15" hidden="1" outlineLevel="1">
      <c r="G381" s="300" t="s">
        <v>4081</v>
      </c>
      <c r="H381" s="632">
        <v>0</v>
      </c>
    </row>
    <row r="382" spans="2:16" s="1" customFormat="1" ht="15" hidden="1" outlineLevel="1">
      <c r="G382" s="696" t="s">
        <v>3905</v>
      </c>
      <c r="H382" s="701">
        <v>0</v>
      </c>
      <c r="L382" s="2"/>
    </row>
    <row r="383" spans="2:16" s="1" customFormat="1" ht="15" hidden="1" outlineLevel="1">
      <c r="G383" s="1205" t="s">
        <v>18</v>
      </c>
      <c r="H383" s="983">
        <v>0</v>
      </c>
      <c r="L383" s="2"/>
    </row>
    <row r="384" spans="2:16" s="1" customFormat="1" ht="15" hidden="1" customHeight="1" outlineLevel="1">
      <c r="B384" s="200"/>
      <c r="G384" s="978" t="s">
        <v>5497</v>
      </c>
      <c r="H384" s="979">
        <v>0</v>
      </c>
    </row>
    <row r="385" spans="2:16" s="1" customFormat="1" ht="15" hidden="1" customHeight="1" outlineLevel="1">
      <c r="G385" s="640" t="s">
        <v>132</v>
      </c>
      <c r="H385" s="641">
        <v>0</v>
      </c>
    </row>
    <row r="386" spans="2:16" s="1" customFormat="1" ht="15" hidden="1" customHeight="1" outlineLevel="1">
      <c r="G386" s="204" t="s">
        <v>4287</v>
      </c>
      <c r="H386" s="225">
        <v>0</v>
      </c>
    </row>
    <row r="387" spans="2:16" s="1" customFormat="1" ht="15" hidden="1" customHeight="1" outlineLevel="1">
      <c r="G387" s="659" t="s">
        <v>48</v>
      </c>
      <c r="H387" s="660">
        <v>0</v>
      </c>
      <c r="I387" s="2"/>
    </row>
    <row r="388" spans="2:16" s="1" customFormat="1" ht="15" hidden="1" customHeight="1" outlineLevel="1">
      <c r="G388" s="182" t="s">
        <v>4424</v>
      </c>
      <c r="H388" s="210">
        <v>0</v>
      </c>
      <c r="I388" s="2"/>
    </row>
    <row r="389" spans="2:16" s="1" customFormat="1" ht="15" hidden="1" customHeight="1" outlineLevel="1">
      <c r="G389" s="1068" t="s">
        <v>5935</v>
      </c>
      <c r="H389" s="210">
        <v>0</v>
      </c>
      <c r="I389" s="2"/>
    </row>
    <row r="390" spans="2:16" s="1" customFormat="1" ht="15" hidden="1" customHeight="1" outlineLevel="1">
      <c r="G390" s="654" t="s">
        <v>5126</v>
      </c>
      <c r="H390" s="655">
        <v>0</v>
      </c>
      <c r="L390"/>
    </row>
    <row r="391" spans="2:16" s="1" customFormat="1" ht="30" hidden="1" customHeight="1" outlineLevel="1">
      <c r="H391" s="2">
        <f>SUM(H380:H390)</f>
        <v>0</v>
      </c>
      <c r="I391" s="2"/>
      <c r="J391" s="13"/>
    </row>
    <row r="392" spans="2:16" collapsed="1"/>
    <row r="393" spans="2:16" s="1" customFormat="1" ht="15">
      <c r="B393" s="2475" t="s">
        <v>9096</v>
      </c>
      <c r="C393" s="2475"/>
      <c r="D393" s="2475"/>
      <c r="E393" s="2475"/>
      <c r="F393" s="2475"/>
      <c r="G393" s="2475"/>
      <c r="H393" s="2475"/>
      <c r="I393" s="2475"/>
      <c r="J393" s="2475"/>
      <c r="K393" s="2475"/>
      <c r="L393" s="2475"/>
      <c r="M393" s="2475"/>
    </row>
    <row r="394" spans="2:16" s="1" customFormat="1" ht="15" hidden="1" customHeight="1" outlineLevel="1">
      <c r="B394" s="268" t="s">
        <v>115</v>
      </c>
      <c r="C394" s="997" t="s">
        <v>2650</v>
      </c>
      <c r="D394" s="268" t="s">
        <v>2651</v>
      </c>
      <c r="F394" s="2474" t="s">
        <v>1007</v>
      </c>
      <c r="G394" s="2476"/>
      <c r="H394" s="2474"/>
      <c r="J394" s="2474" t="s">
        <v>1026</v>
      </c>
      <c r="K394" s="2476"/>
      <c r="L394" s="2474"/>
      <c r="M394" s="105"/>
    </row>
    <row r="395" spans="2:16" s="1" customFormat="1" ht="15" hidden="1" outlineLevel="1">
      <c r="B395" s="681"/>
      <c r="C395" s="682"/>
      <c r="D395" s="1071"/>
      <c r="F395" s="735" t="s">
        <v>115</v>
      </c>
      <c r="G395" s="955" t="s">
        <v>116</v>
      </c>
      <c r="H395" s="739" t="s">
        <v>4</v>
      </c>
      <c r="J395" s="1237" t="s">
        <v>115</v>
      </c>
      <c r="K395" s="315" t="s">
        <v>116</v>
      </c>
      <c r="L395" s="1046" t="s">
        <v>4</v>
      </c>
      <c r="M395" s="105"/>
      <c r="N395" s="842"/>
      <c r="O395" s="1540"/>
      <c r="P395" s="1540"/>
    </row>
    <row r="396" spans="2:16" s="1" customFormat="1" ht="15" hidden="1" outlineLevel="1">
      <c r="B396" s="681"/>
      <c r="C396" s="682"/>
      <c r="D396" s="645"/>
      <c r="F396" s="685"/>
      <c r="G396" s="363"/>
      <c r="H396" s="541"/>
      <c r="J396" s="1018"/>
      <c r="K396" s="1332"/>
      <c r="L396" s="723"/>
      <c r="M396" s="365"/>
      <c r="N396" s="86"/>
    </row>
    <row r="397" spans="2:16" s="1" customFormat="1" ht="15" hidden="1" customHeight="1" outlineLevel="1">
      <c r="B397" s="50"/>
      <c r="C397" s="50"/>
      <c r="D397" s="50"/>
      <c r="F397" s="685"/>
      <c r="G397" s="363" t="s">
        <v>8875</v>
      </c>
      <c r="H397" s="541"/>
      <c r="J397" s="1238"/>
      <c r="K397" s="378"/>
      <c r="L397" s="1240"/>
      <c r="M397" s="365"/>
      <c r="N397" s="86"/>
    </row>
    <row r="398" spans="2:16" s="1" customFormat="1" ht="15" hidden="1" customHeight="1" outlineLevel="1">
      <c r="B398" s="50"/>
      <c r="C398" s="50"/>
      <c r="D398" s="50"/>
      <c r="F398" s="646"/>
      <c r="G398" s="684"/>
      <c r="H398" s="657"/>
      <c r="I398" s="2"/>
      <c r="J398" s="319"/>
      <c r="K398" s="319"/>
      <c r="L398" s="319"/>
      <c r="M398" s="50"/>
    </row>
    <row r="399" spans="2:16" s="1" customFormat="1" ht="15" hidden="1" customHeight="1" outlineLevel="1">
      <c r="B399" s="83"/>
      <c r="C399" s="83" t="s">
        <v>195</v>
      </c>
      <c r="D399" s="84">
        <f>SUM(D395:D397)</f>
        <v>0</v>
      </c>
      <c r="F399" s="311"/>
      <c r="G399" s="538" t="s">
        <v>195</v>
      </c>
      <c r="H399" s="57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9068</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27">
        <v>0</v>
      </c>
      <c r="C403" s="227">
        <v>0</v>
      </c>
      <c r="D403" s="227">
        <v>0</v>
      </c>
      <c r="E403" s="227">
        <f>B403+C403-D403</f>
        <v>0</v>
      </c>
      <c r="H403" s="13"/>
      <c r="I403" s="13"/>
      <c r="L403" s="13"/>
    </row>
    <row r="404" spans="2:15" s="1" customFormat="1" ht="15" hidden="1" customHeight="1" outlineLevel="1">
      <c r="G404" s="630" t="s">
        <v>4080</v>
      </c>
      <c r="H404" s="631">
        <v>0</v>
      </c>
      <c r="L404" s="2"/>
      <c r="M404" s="2"/>
    </row>
    <row r="405" spans="2:15" s="1" customFormat="1" ht="15" hidden="1" outlineLevel="1">
      <c r="G405" s="300" t="s">
        <v>4081</v>
      </c>
      <c r="H405" s="632">
        <v>0</v>
      </c>
    </row>
    <row r="406" spans="2:15" s="1" customFormat="1" ht="15" hidden="1" outlineLevel="1">
      <c r="G406" s="696" t="s">
        <v>3905</v>
      </c>
      <c r="H406" s="701">
        <v>0</v>
      </c>
      <c r="L406" s="2"/>
    </row>
    <row r="407" spans="2:15" s="1" customFormat="1" ht="15" hidden="1" outlineLevel="1">
      <c r="G407" s="1205" t="s">
        <v>18</v>
      </c>
      <c r="H407" s="983">
        <v>0</v>
      </c>
      <c r="L407" s="2"/>
    </row>
    <row r="408" spans="2:15" s="1" customFormat="1" ht="15" hidden="1" customHeight="1" outlineLevel="1">
      <c r="B408" s="200"/>
      <c r="G408" s="978" t="s">
        <v>5497</v>
      </c>
      <c r="H408" s="979">
        <v>0</v>
      </c>
    </row>
    <row r="409" spans="2:15" s="1" customFormat="1" ht="15" hidden="1" customHeight="1" outlineLevel="1">
      <c r="G409" s="640" t="s">
        <v>132</v>
      </c>
      <c r="H409" s="641">
        <v>0</v>
      </c>
    </row>
    <row r="410" spans="2:15" s="1" customFormat="1" ht="15" hidden="1" customHeight="1" outlineLevel="1">
      <c r="G410" s="204" t="s">
        <v>4287</v>
      </c>
      <c r="H410" s="225">
        <v>0</v>
      </c>
    </row>
    <row r="411" spans="2:15" s="1" customFormat="1" ht="15" hidden="1" customHeight="1" outlineLevel="1">
      <c r="G411" s="659" t="s">
        <v>48</v>
      </c>
      <c r="H411" s="660">
        <v>0</v>
      </c>
      <c r="I411" s="2"/>
    </row>
    <row r="412" spans="2:15" s="1" customFormat="1" ht="15" hidden="1" customHeight="1" outlineLevel="1">
      <c r="G412" s="182" t="s">
        <v>4424</v>
      </c>
      <c r="H412" s="210">
        <v>0</v>
      </c>
      <c r="I412" s="2"/>
    </row>
    <row r="413" spans="2:15" s="1" customFormat="1" ht="15" hidden="1" customHeight="1" outlineLevel="1">
      <c r="G413" s="1068" t="s">
        <v>5935</v>
      </c>
      <c r="H413" s="210">
        <v>0</v>
      </c>
      <c r="I413" s="2"/>
    </row>
    <row r="414" spans="2:15" s="1" customFormat="1" ht="15" hidden="1" customHeight="1" outlineLevel="1">
      <c r="G414" s="654" t="s">
        <v>5126</v>
      </c>
      <c r="H414" s="655">
        <v>0</v>
      </c>
      <c r="L414"/>
    </row>
    <row r="415" spans="2:15" s="1" customFormat="1" ht="30" hidden="1" customHeight="1" outlineLevel="1">
      <c r="H415" s="2">
        <f>SUM(H404:H414)</f>
        <v>0</v>
      </c>
      <c r="I415" s="2"/>
      <c r="J415" s="13"/>
    </row>
    <row r="416" spans="2:15" collapsed="1"/>
    <row r="417" spans="2:16" s="1" customFormat="1" ht="15">
      <c r="B417" s="2475" t="s">
        <v>9302</v>
      </c>
      <c r="C417" s="2475"/>
      <c r="D417" s="2475"/>
      <c r="E417" s="2475"/>
      <c r="F417" s="2475"/>
      <c r="G417" s="2475"/>
      <c r="H417" s="2475"/>
      <c r="I417" s="2475"/>
      <c r="J417" s="2475"/>
      <c r="K417" s="2475"/>
      <c r="L417" s="2475"/>
      <c r="M417" s="2475"/>
    </row>
    <row r="418" spans="2:16" s="1" customFormat="1" ht="15" hidden="1" customHeight="1" outlineLevel="1">
      <c r="B418" s="268" t="s">
        <v>115</v>
      </c>
      <c r="C418" s="997" t="s">
        <v>2650</v>
      </c>
      <c r="D418" s="268" t="s">
        <v>2651</v>
      </c>
      <c r="F418" s="2474" t="s">
        <v>1007</v>
      </c>
      <c r="G418" s="2476"/>
      <c r="H418" s="2474"/>
      <c r="J418" s="2474" t="s">
        <v>1026</v>
      </c>
      <c r="K418" s="2476"/>
      <c r="L418" s="2474"/>
      <c r="M418" s="105"/>
    </row>
    <row r="419" spans="2:16" s="1" customFormat="1" ht="15" hidden="1" outlineLevel="1">
      <c r="B419" s="681"/>
      <c r="C419" s="682"/>
      <c r="D419" s="1071"/>
      <c r="F419" s="735" t="s">
        <v>115</v>
      </c>
      <c r="G419" s="955" t="s">
        <v>116</v>
      </c>
      <c r="H419" s="739" t="s">
        <v>4</v>
      </c>
      <c r="J419" s="1237" t="s">
        <v>115</v>
      </c>
      <c r="K419" s="315" t="s">
        <v>116</v>
      </c>
      <c r="L419" s="1046" t="s">
        <v>4</v>
      </c>
      <c r="M419" s="105"/>
      <c r="N419" s="842"/>
      <c r="O419" s="1617"/>
      <c r="P419" s="1617"/>
    </row>
    <row r="420" spans="2:16" s="1" customFormat="1" ht="15" hidden="1" outlineLevel="1">
      <c r="B420" s="681"/>
      <c r="C420" s="682"/>
      <c r="D420" s="645"/>
      <c r="F420" s="685"/>
      <c r="G420" s="363"/>
      <c r="H420" s="541"/>
      <c r="J420" s="1018"/>
      <c r="K420" s="1332"/>
      <c r="L420" s="723"/>
      <c r="M420" s="365"/>
      <c r="N420" s="86"/>
    </row>
    <row r="421" spans="2:16" s="1" customFormat="1" ht="15" hidden="1" customHeight="1" outlineLevel="1">
      <c r="B421" s="50"/>
      <c r="C421" s="50"/>
      <c r="D421" s="50"/>
      <c r="F421" s="685"/>
      <c r="G421" s="363" t="s">
        <v>8875</v>
      </c>
      <c r="H421" s="541"/>
      <c r="J421" s="1238"/>
      <c r="K421" s="378"/>
      <c r="L421" s="1240"/>
      <c r="M421" s="365"/>
      <c r="N421" s="86"/>
    </row>
    <row r="422" spans="2:16" s="1" customFormat="1" ht="15" hidden="1" customHeight="1" outlineLevel="1">
      <c r="B422" s="50"/>
      <c r="C422" s="50"/>
      <c r="D422" s="50"/>
      <c r="F422" s="646"/>
      <c r="G422" s="684"/>
      <c r="H422" s="657"/>
      <c r="I422" s="2"/>
      <c r="J422" s="319"/>
      <c r="K422" s="319"/>
      <c r="L422" s="319"/>
      <c r="M422" s="50"/>
    </row>
    <row r="423" spans="2:16" s="1" customFormat="1" ht="15" hidden="1" customHeight="1" outlineLevel="1">
      <c r="B423" s="83"/>
      <c r="C423" s="83" t="s">
        <v>195</v>
      </c>
      <c r="D423" s="84">
        <f>SUM(D419:D421)</f>
        <v>0</v>
      </c>
      <c r="F423" s="311"/>
      <c r="G423" s="538" t="s">
        <v>195</v>
      </c>
      <c r="H423" s="57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9217</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27">
        <v>0</v>
      </c>
      <c r="C427" s="227">
        <v>0</v>
      </c>
      <c r="D427" s="227">
        <v>0</v>
      </c>
      <c r="E427" s="227">
        <f>B427+C427-D427</f>
        <v>0</v>
      </c>
      <c r="H427" s="13"/>
      <c r="I427" s="13"/>
      <c r="L427" s="13"/>
    </row>
    <row r="428" spans="2:16" s="1" customFormat="1" ht="15" hidden="1" customHeight="1" outlineLevel="1">
      <c r="G428" s="630" t="s">
        <v>4080</v>
      </c>
      <c r="H428" s="631">
        <v>0</v>
      </c>
      <c r="L428" s="2"/>
      <c r="M428" s="2"/>
    </row>
    <row r="429" spans="2:16" s="1" customFormat="1" ht="15" hidden="1" outlineLevel="1">
      <c r="G429" s="300" t="s">
        <v>4081</v>
      </c>
      <c r="H429" s="632">
        <v>0</v>
      </c>
    </row>
    <row r="430" spans="2:16" s="1" customFormat="1" ht="15" hidden="1" outlineLevel="1">
      <c r="G430" s="696" t="s">
        <v>3905</v>
      </c>
      <c r="H430" s="701">
        <v>0</v>
      </c>
      <c r="L430" s="2"/>
    </row>
    <row r="431" spans="2:16" s="1" customFormat="1" ht="15" hidden="1" outlineLevel="1">
      <c r="G431" s="1205" t="s">
        <v>18</v>
      </c>
      <c r="H431" s="983">
        <v>0</v>
      </c>
      <c r="L431" s="2"/>
    </row>
    <row r="432" spans="2:16" s="1" customFormat="1" ht="15" hidden="1" customHeight="1" outlineLevel="1">
      <c r="B432" s="200"/>
      <c r="G432" s="978" t="s">
        <v>5497</v>
      </c>
      <c r="H432" s="979">
        <v>0</v>
      </c>
    </row>
    <row r="433" spans="2:16" s="1" customFormat="1" ht="15" hidden="1" customHeight="1" outlineLevel="1">
      <c r="G433" s="640" t="s">
        <v>132</v>
      </c>
      <c r="H433" s="641">
        <v>0</v>
      </c>
    </row>
    <row r="434" spans="2:16" s="1" customFormat="1" ht="15" hidden="1" customHeight="1" outlineLevel="1">
      <c r="G434" s="204" t="s">
        <v>4287</v>
      </c>
      <c r="H434" s="225">
        <v>0</v>
      </c>
    </row>
    <row r="435" spans="2:16" s="1" customFormat="1" ht="15" hidden="1" customHeight="1" outlineLevel="1">
      <c r="G435" s="659" t="s">
        <v>48</v>
      </c>
      <c r="H435" s="660">
        <v>0</v>
      </c>
      <c r="I435" s="2"/>
    </row>
    <row r="436" spans="2:16" s="1" customFormat="1" ht="15" hidden="1" customHeight="1" outlineLevel="1">
      <c r="G436" s="182" t="s">
        <v>4424</v>
      </c>
      <c r="H436" s="210">
        <v>0</v>
      </c>
      <c r="I436" s="2"/>
    </row>
    <row r="437" spans="2:16" s="1" customFormat="1" ht="15" hidden="1" customHeight="1" outlineLevel="1">
      <c r="G437" s="1068" t="s">
        <v>5935</v>
      </c>
      <c r="H437" s="210">
        <v>0</v>
      </c>
      <c r="I437" s="2"/>
    </row>
    <row r="438" spans="2:16" s="1" customFormat="1" ht="15" hidden="1" customHeight="1" outlineLevel="1">
      <c r="G438" s="654" t="s">
        <v>5126</v>
      </c>
      <c r="H438" s="655">
        <v>0</v>
      </c>
      <c r="L438"/>
    </row>
    <row r="439" spans="2:16" s="1" customFormat="1" ht="30" hidden="1" customHeight="1" outlineLevel="1">
      <c r="H439" s="2">
        <f>SUM(H428:H438)</f>
        <v>0</v>
      </c>
      <c r="I439" s="2"/>
      <c r="J439" s="13"/>
    </row>
    <row r="440" spans="2:16" collapsed="1"/>
    <row r="441" spans="2:16" s="1" customFormat="1" ht="15">
      <c r="B441" s="2475" t="s">
        <v>9328</v>
      </c>
      <c r="C441" s="2475"/>
      <c r="D441" s="2475"/>
      <c r="E441" s="2475"/>
      <c r="F441" s="2475"/>
      <c r="G441" s="2475"/>
      <c r="H441" s="2475"/>
      <c r="I441" s="2475"/>
      <c r="J441" s="2475"/>
      <c r="K441" s="2475"/>
      <c r="L441" s="2475"/>
      <c r="M441" s="2475"/>
    </row>
    <row r="442" spans="2:16" s="1" customFormat="1" ht="15" hidden="1" customHeight="1" outlineLevel="1">
      <c r="B442" s="268" t="s">
        <v>115</v>
      </c>
      <c r="C442" s="997" t="s">
        <v>2650</v>
      </c>
      <c r="D442" s="268" t="s">
        <v>2651</v>
      </c>
      <c r="F442" s="2474" t="s">
        <v>1007</v>
      </c>
      <c r="G442" s="2476"/>
      <c r="H442" s="2474"/>
      <c r="J442" s="2474" t="s">
        <v>1026</v>
      </c>
      <c r="K442" s="2476"/>
      <c r="L442" s="2474"/>
      <c r="M442" s="105"/>
    </row>
    <row r="443" spans="2:16" s="1" customFormat="1" ht="15" hidden="1" outlineLevel="1">
      <c r="B443" s="681"/>
      <c r="C443" s="682"/>
      <c r="D443" s="1071"/>
      <c r="F443" s="735" t="s">
        <v>115</v>
      </c>
      <c r="G443" s="955" t="s">
        <v>116</v>
      </c>
      <c r="H443" s="739" t="s">
        <v>4</v>
      </c>
      <c r="J443" s="1237" t="s">
        <v>115</v>
      </c>
      <c r="K443" s="315" t="s">
        <v>116</v>
      </c>
      <c r="L443" s="1046" t="s">
        <v>4</v>
      </c>
      <c r="M443" s="105"/>
      <c r="N443" s="842"/>
      <c r="O443" s="1632"/>
      <c r="P443" s="1632"/>
    </row>
    <row r="444" spans="2:16" s="1" customFormat="1" ht="15" hidden="1" outlineLevel="1">
      <c r="B444" s="681"/>
      <c r="C444" s="682"/>
      <c r="D444" s="645"/>
      <c r="F444" s="685"/>
      <c r="G444" s="363"/>
      <c r="H444" s="541"/>
      <c r="J444" s="1018"/>
      <c r="K444" s="1332"/>
      <c r="L444" s="723"/>
      <c r="M444" s="365"/>
      <c r="N444" s="86"/>
    </row>
    <row r="445" spans="2:16" s="1" customFormat="1" ht="15" hidden="1" customHeight="1" outlineLevel="1">
      <c r="B445" s="50"/>
      <c r="C445" s="50"/>
      <c r="D445" s="50"/>
      <c r="F445" s="685"/>
      <c r="G445" s="363" t="s">
        <v>8875</v>
      </c>
      <c r="H445" s="541"/>
      <c r="J445" s="1238"/>
      <c r="K445" s="378"/>
      <c r="L445" s="1240"/>
      <c r="M445" s="365"/>
      <c r="N445" s="86"/>
    </row>
    <row r="446" spans="2:16" s="1" customFormat="1" ht="15" hidden="1" customHeight="1" outlineLevel="1">
      <c r="B446" s="50"/>
      <c r="C446" s="50"/>
      <c r="D446" s="50"/>
      <c r="F446" s="646"/>
      <c r="G446" s="684"/>
      <c r="H446" s="657"/>
      <c r="I446" s="2"/>
      <c r="J446" s="319"/>
      <c r="K446" s="319"/>
      <c r="L446" s="319"/>
      <c r="M446" s="50"/>
    </row>
    <row r="447" spans="2:16" s="1" customFormat="1" ht="15" hidden="1" customHeight="1" outlineLevel="1">
      <c r="B447" s="83"/>
      <c r="C447" s="83" t="s">
        <v>195</v>
      </c>
      <c r="D447" s="84">
        <f>SUM(D443:D445)</f>
        <v>0</v>
      </c>
      <c r="F447" s="311"/>
      <c r="G447" s="538" t="s">
        <v>195</v>
      </c>
      <c r="H447" s="57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9327</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27">
        <v>0</v>
      </c>
      <c r="C451" s="227">
        <v>0</v>
      </c>
      <c r="D451" s="227">
        <v>0</v>
      </c>
      <c r="E451" s="227">
        <f>B451+C451-D451</f>
        <v>0</v>
      </c>
      <c r="H451" s="13"/>
      <c r="I451" s="13"/>
      <c r="L451" s="13"/>
    </row>
    <row r="452" spans="2:15" s="1" customFormat="1" ht="15" hidden="1" customHeight="1" outlineLevel="1">
      <c r="G452" s="630" t="s">
        <v>4080</v>
      </c>
      <c r="H452" s="631">
        <v>0</v>
      </c>
      <c r="L452" s="2"/>
      <c r="M452" s="2"/>
    </row>
    <row r="453" spans="2:15" s="1" customFormat="1" ht="15" hidden="1" outlineLevel="1">
      <c r="G453" s="300" t="s">
        <v>4081</v>
      </c>
      <c r="H453" s="632">
        <v>0</v>
      </c>
    </row>
    <row r="454" spans="2:15" s="1" customFormat="1" ht="15" hidden="1" outlineLevel="1">
      <c r="G454" s="696" t="s">
        <v>3905</v>
      </c>
      <c r="H454" s="701">
        <v>0</v>
      </c>
      <c r="L454" s="2"/>
    </row>
    <row r="455" spans="2:15" s="1" customFormat="1" ht="15" hidden="1" outlineLevel="1">
      <c r="G455" s="1205" t="s">
        <v>18</v>
      </c>
      <c r="H455" s="983">
        <v>0</v>
      </c>
      <c r="L455" s="2"/>
    </row>
    <row r="456" spans="2:15" s="1" customFormat="1" ht="15" hidden="1" customHeight="1" outlineLevel="1">
      <c r="B456" s="200"/>
      <c r="G456" s="978" t="s">
        <v>5497</v>
      </c>
      <c r="H456" s="979">
        <v>0</v>
      </c>
    </row>
    <row r="457" spans="2:15" s="1" customFormat="1" ht="15" hidden="1" customHeight="1" outlineLevel="1">
      <c r="G457" s="640" t="s">
        <v>132</v>
      </c>
      <c r="H457" s="641">
        <v>0</v>
      </c>
    </row>
    <row r="458" spans="2:15" s="1" customFormat="1" ht="15" hidden="1" customHeight="1" outlineLevel="1">
      <c r="G458" s="204" t="s">
        <v>4287</v>
      </c>
      <c r="H458" s="225">
        <v>0</v>
      </c>
    </row>
    <row r="459" spans="2:15" s="1" customFormat="1" ht="15" hidden="1" customHeight="1" outlineLevel="1">
      <c r="G459" s="659" t="s">
        <v>48</v>
      </c>
      <c r="H459" s="660">
        <v>0</v>
      </c>
      <c r="I459" s="2"/>
    </row>
    <row r="460" spans="2:15" s="1" customFormat="1" ht="15" hidden="1" customHeight="1" outlineLevel="1">
      <c r="G460" s="182" t="s">
        <v>4424</v>
      </c>
      <c r="H460" s="210">
        <v>0</v>
      </c>
      <c r="I460" s="2"/>
    </row>
    <row r="461" spans="2:15" s="1" customFormat="1" ht="15" hidden="1" customHeight="1" outlineLevel="1">
      <c r="G461" s="1068" t="s">
        <v>5935</v>
      </c>
      <c r="H461" s="210">
        <v>0</v>
      </c>
      <c r="I461" s="2"/>
    </row>
    <row r="462" spans="2:15" s="1" customFormat="1" ht="15" hidden="1" customHeight="1" outlineLevel="1">
      <c r="G462" s="654" t="s">
        <v>5126</v>
      </c>
      <c r="H462" s="655">
        <v>0</v>
      </c>
      <c r="L462"/>
    </row>
    <row r="463" spans="2:15" s="1" customFormat="1" ht="30" hidden="1" customHeight="1" outlineLevel="1">
      <c r="H463" s="2">
        <f>SUM(H452:H462)</f>
        <v>0</v>
      </c>
      <c r="I463" s="2"/>
      <c r="J463" s="13"/>
    </row>
    <row r="464" spans="2:15" collapsed="1"/>
    <row r="465" spans="2:16" s="1" customFormat="1" ht="15">
      <c r="B465" s="2475" t="s">
        <v>9468</v>
      </c>
      <c r="C465" s="2475"/>
      <c r="D465" s="2475"/>
      <c r="E465" s="2475"/>
      <c r="F465" s="2475"/>
      <c r="G465" s="2475"/>
      <c r="H465" s="2475"/>
      <c r="I465" s="2475"/>
      <c r="J465" s="2475"/>
      <c r="K465" s="2475"/>
      <c r="L465" s="2475"/>
      <c r="M465" s="2475"/>
    </row>
    <row r="466" spans="2:16" s="1" customFormat="1" ht="15" hidden="1" customHeight="1" outlineLevel="1">
      <c r="B466" s="268" t="s">
        <v>115</v>
      </c>
      <c r="C466" s="997" t="s">
        <v>2650</v>
      </c>
      <c r="D466" s="268" t="s">
        <v>2651</v>
      </c>
      <c r="F466" s="2474" t="s">
        <v>1007</v>
      </c>
      <c r="G466" s="2476"/>
      <c r="H466" s="2474"/>
      <c r="J466" s="2474" t="s">
        <v>1026</v>
      </c>
      <c r="K466" s="2476"/>
      <c r="L466" s="2474"/>
      <c r="M466" s="105"/>
    </row>
    <row r="467" spans="2:16" s="1" customFormat="1" ht="15" hidden="1" outlineLevel="1">
      <c r="B467" s="681"/>
      <c r="C467" s="682"/>
      <c r="D467" s="1071"/>
      <c r="F467" s="735" t="s">
        <v>115</v>
      </c>
      <c r="G467" s="955" t="s">
        <v>116</v>
      </c>
      <c r="H467" s="739" t="s">
        <v>4</v>
      </c>
      <c r="J467" s="1237" t="s">
        <v>115</v>
      </c>
      <c r="K467" s="315" t="s">
        <v>116</v>
      </c>
      <c r="L467" s="1046" t="s">
        <v>4</v>
      </c>
      <c r="M467" s="105"/>
      <c r="N467" s="842"/>
      <c r="O467" s="1657"/>
      <c r="P467" s="1657"/>
    </row>
    <row r="468" spans="2:16" s="1" customFormat="1" ht="15" hidden="1" outlineLevel="1">
      <c r="B468" s="681"/>
      <c r="C468" s="682"/>
      <c r="D468" s="645"/>
      <c r="F468" s="685"/>
      <c r="G468" s="363"/>
      <c r="H468" s="541"/>
      <c r="J468" s="1018"/>
      <c r="K468" s="1332"/>
      <c r="L468" s="723"/>
      <c r="M468" s="365"/>
      <c r="N468" s="86"/>
    </row>
    <row r="469" spans="2:16" s="1" customFormat="1" ht="15" hidden="1" customHeight="1" outlineLevel="1">
      <c r="B469" s="50"/>
      <c r="C469" s="50"/>
      <c r="D469" s="50"/>
      <c r="F469" s="685"/>
      <c r="G469" s="363" t="s">
        <v>8875</v>
      </c>
      <c r="H469" s="541"/>
      <c r="J469" s="1238"/>
      <c r="K469" s="378"/>
      <c r="L469" s="1240"/>
      <c r="M469" s="365"/>
      <c r="N469" s="86"/>
    </row>
    <row r="470" spans="2:16" s="1" customFormat="1" ht="15" hidden="1" customHeight="1" outlineLevel="1">
      <c r="B470" s="50"/>
      <c r="C470" s="50"/>
      <c r="D470" s="50"/>
      <c r="F470" s="646"/>
      <c r="G470" s="684"/>
      <c r="H470" s="657"/>
      <c r="I470" s="2"/>
      <c r="J470" s="319"/>
      <c r="K470" s="319"/>
      <c r="L470" s="319"/>
      <c r="M470" s="50"/>
    </row>
    <row r="471" spans="2:16" s="1" customFormat="1" ht="15" hidden="1" customHeight="1" outlineLevel="1">
      <c r="B471" s="83"/>
      <c r="C471" s="83" t="s">
        <v>195</v>
      </c>
      <c r="D471" s="84">
        <f>SUM(D467:D469)</f>
        <v>0</v>
      </c>
      <c r="F471" s="311"/>
      <c r="G471" s="538" t="s">
        <v>195</v>
      </c>
      <c r="H471" s="57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9435</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27">
        <v>0</v>
      </c>
      <c r="C475" s="227">
        <v>0</v>
      </c>
      <c r="D475" s="227">
        <v>0</v>
      </c>
      <c r="E475" s="227">
        <f>B475+C475-D475</f>
        <v>0</v>
      </c>
      <c r="H475" s="13"/>
      <c r="I475" s="13"/>
      <c r="L475" s="13"/>
    </row>
    <row r="476" spans="2:16" s="1" customFormat="1" ht="15" hidden="1" customHeight="1" outlineLevel="1">
      <c r="G476" s="630" t="s">
        <v>4080</v>
      </c>
      <c r="H476" s="631">
        <v>0</v>
      </c>
      <c r="L476" s="2"/>
      <c r="M476" s="2"/>
    </row>
    <row r="477" spans="2:16" s="1" customFormat="1" ht="15" hidden="1" outlineLevel="1">
      <c r="G477" s="300" t="s">
        <v>4081</v>
      </c>
      <c r="H477" s="632">
        <v>0</v>
      </c>
    </row>
    <row r="478" spans="2:16" s="1" customFormat="1" ht="15" hidden="1" outlineLevel="1">
      <c r="G478" s="696" t="s">
        <v>3905</v>
      </c>
      <c r="H478" s="701">
        <v>0</v>
      </c>
      <c r="L478" s="2"/>
    </row>
    <row r="479" spans="2:16" s="1" customFormat="1" ht="15" hidden="1" outlineLevel="1">
      <c r="G479" s="1205" t="s">
        <v>18</v>
      </c>
      <c r="H479" s="983">
        <v>0</v>
      </c>
      <c r="L479" s="2"/>
    </row>
    <row r="480" spans="2:16" s="1" customFormat="1" ht="15" hidden="1" customHeight="1" outlineLevel="1">
      <c r="B480" s="200"/>
      <c r="G480" s="978" t="s">
        <v>5497</v>
      </c>
      <c r="H480" s="979">
        <v>0</v>
      </c>
    </row>
    <row r="481" spans="2:16" s="1" customFormat="1" ht="15" hidden="1" customHeight="1" outlineLevel="1">
      <c r="G481" s="640" t="s">
        <v>132</v>
      </c>
      <c r="H481" s="641">
        <v>0</v>
      </c>
    </row>
    <row r="482" spans="2:16" s="1" customFormat="1" ht="15" hidden="1" customHeight="1" outlineLevel="1">
      <c r="G482" s="204" t="s">
        <v>4287</v>
      </c>
      <c r="H482" s="225">
        <v>0</v>
      </c>
    </row>
    <row r="483" spans="2:16" s="1" customFormat="1" ht="15" hidden="1" customHeight="1" outlineLevel="1">
      <c r="G483" s="659" t="s">
        <v>48</v>
      </c>
      <c r="H483" s="660">
        <v>0</v>
      </c>
      <c r="I483" s="2"/>
    </row>
    <row r="484" spans="2:16" s="1" customFormat="1" ht="15" hidden="1" customHeight="1" outlineLevel="1">
      <c r="G484" s="182" t="s">
        <v>4424</v>
      </c>
      <c r="H484" s="210">
        <v>0</v>
      </c>
      <c r="I484" s="2"/>
    </row>
    <row r="485" spans="2:16" s="1" customFormat="1" ht="15" hidden="1" customHeight="1" outlineLevel="1">
      <c r="G485" s="1068" t="s">
        <v>5935</v>
      </c>
      <c r="H485" s="210">
        <v>0</v>
      </c>
      <c r="I485" s="2"/>
    </row>
    <row r="486" spans="2:16" s="1" customFormat="1" ht="15" hidden="1" customHeight="1" outlineLevel="1">
      <c r="G486" s="654" t="s">
        <v>5126</v>
      </c>
      <c r="H486" s="655">
        <v>0</v>
      </c>
      <c r="L486"/>
    </row>
    <row r="487" spans="2:16" s="1" customFormat="1" ht="30" hidden="1" customHeight="1" outlineLevel="1">
      <c r="H487" s="2">
        <f>SUM(H476:H486)</f>
        <v>0</v>
      </c>
      <c r="I487" s="2"/>
      <c r="J487" s="13"/>
    </row>
    <row r="488" spans="2:16" collapsed="1"/>
    <row r="489" spans="2:16" s="1" customFormat="1" ht="15">
      <c r="B489" s="2475" t="s">
        <v>9542</v>
      </c>
      <c r="C489" s="2475"/>
      <c r="D489" s="2475"/>
      <c r="E489" s="2475"/>
      <c r="F489" s="2475"/>
      <c r="G489" s="2475"/>
      <c r="H489" s="2475"/>
      <c r="I489" s="2475"/>
      <c r="J489" s="2475"/>
      <c r="K489" s="2475"/>
      <c r="L489" s="2475"/>
      <c r="M489" s="2475"/>
    </row>
    <row r="490" spans="2:16" s="1" customFormat="1" ht="15" hidden="1" customHeight="1" outlineLevel="1">
      <c r="B490" s="268" t="s">
        <v>115</v>
      </c>
      <c r="C490" s="997" t="s">
        <v>2650</v>
      </c>
      <c r="D490" s="268" t="s">
        <v>2651</v>
      </c>
      <c r="F490" s="2474" t="s">
        <v>1007</v>
      </c>
      <c r="G490" s="2476"/>
      <c r="H490" s="2474"/>
      <c r="J490" s="2474" t="s">
        <v>1026</v>
      </c>
      <c r="K490" s="2476"/>
      <c r="L490" s="2474"/>
      <c r="M490" s="105"/>
    </row>
    <row r="491" spans="2:16" s="1" customFormat="1" ht="15" hidden="1" outlineLevel="1">
      <c r="B491" s="681"/>
      <c r="C491" s="682"/>
      <c r="D491" s="1071"/>
      <c r="F491" s="735" t="s">
        <v>115</v>
      </c>
      <c r="G491" s="955" t="s">
        <v>116</v>
      </c>
      <c r="H491" s="739" t="s">
        <v>4</v>
      </c>
      <c r="J491" s="1237" t="s">
        <v>115</v>
      </c>
      <c r="K491" s="315" t="s">
        <v>116</v>
      </c>
      <c r="L491" s="1046" t="s">
        <v>4</v>
      </c>
      <c r="M491" s="105"/>
      <c r="N491" s="842"/>
      <c r="O491" s="1669"/>
      <c r="P491" s="1669"/>
    </row>
    <row r="492" spans="2:16" s="1" customFormat="1" ht="15" hidden="1" outlineLevel="1">
      <c r="B492" s="681"/>
      <c r="C492" s="682"/>
      <c r="D492" s="645"/>
      <c r="F492" s="685"/>
      <c r="G492" s="363"/>
      <c r="H492" s="541"/>
      <c r="J492" s="1018"/>
      <c r="K492" s="1332"/>
      <c r="L492" s="723"/>
      <c r="M492" s="365"/>
      <c r="N492" s="86"/>
    </row>
    <row r="493" spans="2:16" s="1" customFormat="1" ht="15" hidden="1" customHeight="1" outlineLevel="1">
      <c r="B493" s="50"/>
      <c r="C493" s="50"/>
      <c r="D493" s="50"/>
      <c r="F493" s="685"/>
      <c r="G493" s="363" t="s">
        <v>8875</v>
      </c>
      <c r="H493" s="541"/>
      <c r="J493" s="1238"/>
      <c r="K493" s="378"/>
      <c r="L493" s="1240"/>
      <c r="M493" s="365"/>
      <c r="N493" s="86"/>
    </row>
    <row r="494" spans="2:16" s="1" customFormat="1" ht="15" hidden="1" customHeight="1" outlineLevel="1">
      <c r="B494" s="50"/>
      <c r="C494" s="50"/>
      <c r="D494" s="50"/>
      <c r="F494" s="646"/>
      <c r="G494" s="684"/>
      <c r="H494" s="657"/>
      <c r="I494" s="2"/>
      <c r="J494" s="319"/>
      <c r="K494" s="319"/>
      <c r="L494" s="319"/>
      <c r="M494" s="50"/>
    </row>
    <row r="495" spans="2:16" s="1" customFormat="1" ht="15" hidden="1" customHeight="1" outlineLevel="1">
      <c r="B495" s="83"/>
      <c r="C495" s="83" t="s">
        <v>195</v>
      </c>
      <c r="D495" s="84">
        <f>SUM(D491:D493)</f>
        <v>0</v>
      </c>
      <c r="F495" s="311"/>
      <c r="G495" s="538" t="s">
        <v>195</v>
      </c>
      <c r="H495" s="57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9517</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27">
        <v>0</v>
      </c>
      <c r="C499" s="227">
        <v>0</v>
      </c>
      <c r="D499" s="227">
        <v>0</v>
      </c>
      <c r="E499" s="227">
        <f>B499+C499-D499</f>
        <v>0</v>
      </c>
      <c r="H499" s="13"/>
      <c r="I499" s="13"/>
      <c r="L499" s="13"/>
    </row>
    <row r="500" spans="2:15" s="1" customFormat="1" ht="15" hidden="1" customHeight="1" outlineLevel="1">
      <c r="G500" s="630" t="s">
        <v>4080</v>
      </c>
      <c r="H500" s="631">
        <v>0</v>
      </c>
      <c r="L500" s="2"/>
      <c r="M500" s="2"/>
    </row>
    <row r="501" spans="2:15" s="1" customFormat="1" ht="15" hidden="1" outlineLevel="1">
      <c r="G501" s="300" t="s">
        <v>4081</v>
      </c>
      <c r="H501" s="632">
        <v>0</v>
      </c>
    </row>
    <row r="502" spans="2:15" s="1" customFormat="1" ht="15" hidden="1" outlineLevel="1">
      <c r="G502" s="696" t="s">
        <v>3905</v>
      </c>
      <c r="H502" s="701">
        <v>0</v>
      </c>
      <c r="L502" s="2"/>
    </row>
    <row r="503" spans="2:15" s="1" customFormat="1" ht="15" hidden="1" outlineLevel="1">
      <c r="G503" s="1205" t="s">
        <v>18</v>
      </c>
      <c r="H503" s="983">
        <v>0</v>
      </c>
      <c r="L503" s="2"/>
    </row>
    <row r="504" spans="2:15" s="1" customFormat="1" ht="15" hidden="1" customHeight="1" outlineLevel="1">
      <c r="B504" s="200"/>
      <c r="G504" s="978" t="s">
        <v>5497</v>
      </c>
      <c r="H504" s="979">
        <v>0</v>
      </c>
    </row>
    <row r="505" spans="2:15" s="1" customFormat="1" ht="15" hidden="1" customHeight="1" outlineLevel="1">
      <c r="G505" s="640" t="s">
        <v>132</v>
      </c>
      <c r="H505" s="641">
        <v>0</v>
      </c>
    </row>
    <row r="506" spans="2:15" s="1" customFormat="1" ht="15" hidden="1" customHeight="1" outlineLevel="1">
      <c r="G506" s="204" t="s">
        <v>4287</v>
      </c>
      <c r="H506" s="225">
        <v>0</v>
      </c>
    </row>
    <row r="507" spans="2:15" s="1" customFormat="1" ht="15" hidden="1" customHeight="1" outlineLevel="1">
      <c r="G507" s="659" t="s">
        <v>48</v>
      </c>
      <c r="H507" s="660">
        <v>0</v>
      </c>
      <c r="I507" s="2"/>
    </row>
    <row r="508" spans="2:15" s="1" customFormat="1" ht="15" hidden="1" customHeight="1" outlineLevel="1">
      <c r="G508" s="182" t="s">
        <v>4424</v>
      </c>
      <c r="H508" s="210">
        <v>0</v>
      </c>
      <c r="I508" s="2"/>
    </row>
    <row r="509" spans="2:15" s="1" customFormat="1" ht="15" hidden="1" customHeight="1" outlineLevel="1">
      <c r="G509" s="1068" t="s">
        <v>5935</v>
      </c>
      <c r="H509" s="210">
        <v>0</v>
      </c>
      <c r="I509" s="2"/>
    </row>
    <row r="510" spans="2:15" s="1" customFormat="1" ht="15" hidden="1" customHeight="1" outlineLevel="1">
      <c r="G510" s="654" t="s">
        <v>5126</v>
      </c>
      <c r="H510" s="655">
        <v>0</v>
      </c>
      <c r="L510"/>
    </row>
    <row r="511" spans="2:15" s="1" customFormat="1" ht="30" hidden="1" customHeight="1" outlineLevel="1">
      <c r="H511" s="2">
        <f>SUM(H500:H510)</f>
        <v>0</v>
      </c>
      <c r="I511" s="2"/>
      <c r="J511" s="13"/>
    </row>
    <row r="512" spans="2:15" collapsed="1"/>
    <row r="513" spans="2:16" s="1" customFormat="1" ht="15">
      <c r="B513" s="2475" t="s">
        <v>9679</v>
      </c>
      <c r="C513" s="2475"/>
      <c r="D513" s="2475"/>
      <c r="E513" s="2475"/>
      <c r="F513" s="2475"/>
      <c r="G513" s="2475"/>
      <c r="H513" s="2475"/>
      <c r="I513" s="2475"/>
      <c r="J513" s="2475"/>
      <c r="K513" s="2475"/>
      <c r="L513" s="2475"/>
      <c r="M513" s="2475"/>
    </row>
    <row r="514" spans="2:16" s="1" customFormat="1" ht="15" hidden="1" customHeight="1" outlineLevel="1">
      <c r="B514" s="268" t="s">
        <v>115</v>
      </c>
      <c r="C514" s="997" t="s">
        <v>2650</v>
      </c>
      <c r="D514" s="268" t="s">
        <v>2651</v>
      </c>
      <c r="F514" s="2474" t="s">
        <v>1007</v>
      </c>
      <c r="G514" s="2476"/>
      <c r="H514" s="2474"/>
      <c r="J514" s="2474" t="s">
        <v>1026</v>
      </c>
      <c r="K514" s="2476"/>
      <c r="L514" s="2474"/>
      <c r="M514" s="105"/>
    </row>
    <row r="515" spans="2:16" s="1" customFormat="1" ht="15" hidden="1" outlineLevel="1">
      <c r="B515" s="681"/>
      <c r="C515" s="682"/>
      <c r="D515" s="1071"/>
      <c r="F515" s="735" t="s">
        <v>115</v>
      </c>
      <c r="G515" s="955" t="s">
        <v>116</v>
      </c>
      <c r="H515" s="739" t="s">
        <v>4</v>
      </c>
      <c r="J515" s="1237" t="s">
        <v>115</v>
      </c>
      <c r="K515" s="315" t="s">
        <v>116</v>
      </c>
      <c r="L515" s="1046" t="s">
        <v>4</v>
      </c>
      <c r="M515" s="105"/>
      <c r="N515" s="842"/>
      <c r="O515" s="1694"/>
      <c r="P515" s="1694"/>
    </row>
    <row r="516" spans="2:16" s="1" customFormat="1" ht="15" hidden="1" outlineLevel="1">
      <c r="B516" s="681"/>
      <c r="C516" s="682"/>
      <c r="D516" s="645"/>
      <c r="F516" s="685"/>
      <c r="G516" s="363"/>
      <c r="H516" s="541"/>
      <c r="J516" s="1018"/>
      <c r="K516" s="1332"/>
      <c r="L516" s="723"/>
      <c r="M516" s="365"/>
      <c r="N516" s="86"/>
    </row>
    <row r="517" spans="2:16" s="1" customFormat="1" ht="15" hidden="1" customHeight="1" outlineLevel="1">
      <c r="B517" s="50"/>
      <c r="C517" s="50"/>
      <c r="D517" s="50"/>
      <c r="F517" s="685"/>
      <c r="G517" s="363" t="s">
        <v>8875</v>
      </c>
      <c r="H517" s="541"/>
      <c r="J517" s="1238"/>
      <c r="K517" s="378"/>
      <c r="L517" s="1240"/>
      <c r="M517" s="365"/>
      <c r="N517" s="86"/>
    </row>
    <row r="518" spans="2:16" s="1" customFormat="1" ht="15" hidden="1" customHeight="1" outlineLevel="1">
      <c r="B518" s="50"/>
      <c r="C518" s="50"/>
      <c r="D518" s="50"/>
      <c r="F518" s="646"/>
      <c r="G518" s="684"/>
      <c r="H518" s="657"/>
      <c r="I518" s="2"/>
      <c r="J518" s="319"/>
      <c r="K518" s="319"/>
      <c r="L518" s="319"/>
      <c r="M518" s="50"/>
    </row>
    <row r="519" spans="2:16" s="1" customFormat="1" ht="15" hidden="1" customHeight="1" outlineLevel="1">
      <c r="B519" s="83"/>
      <c r="C519" s="83" t="s">
        <v>195</v>
      </c>
      <c r="D519" s="84">
        <f>SUM(D515:D517)</f>
        <v>0</v>
      </c>
      <c r="F519" s="311"/>
      <c r="G519" s="538" t="s">
        <v>195</v>
      </c>
      <c r="H519" s="57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9680</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27">
        <v>0</v>
      </c>
      <c r="C523" s="227">
        <v>0</v>
      </c>
      <c r="D523" s="227">
        <v>0</v>
      </c>
      <c r="E523" s="227">
        <f>B523+C523-D523</f>
        <v>0</v>
      </c>
      <c r="H523" s="13"/>
      <c r="I523" s="13"/>
      <c r="L523" s="13"/>
    </row>
    <row r="524" spans="2:16" s="1" customFormat="1" ht="15" hidden="1" customHeight="1" outlineLevel="1">
      <c r="G524" s="630" t="s">
        <v>4080</v>
      </c>
      <c r="H524" s="631">
        <v>0</v>
      </c>
      <c r="L524" s="2"/>
      <c r="M524" s="2"/>
    </row>
    <row r="525" spans="2:16" s="1" customFormat="1" ht="15" hidden="1" outlineLevel="1">
      <c r="G525" s="300" t="s">
        <v>4081</v>
      </c>
      <c r="H525" s="632">
        <v>0</v>
      </c>
    </row>
    <row r="526" spans="2:16" s="1" customFormat="1" ht="15" hidden="1" outlineLevel="1">
      <c r="G526" s="696" t="s">
        <v>3905</v>
      </c>
      <c r="H526" s="701">
        <v>0</v>
      </c>
      <c r="L526" s="2"/>
    </row>
    <row r="527" spans="2:16" s="1" customFormat="1" ht="15" hidden="1" outlineLevel="1">
      <c r="G527" s="1205" t="s">
        <v>18</v>
      </c>
      <c r="H527" s="983">
        <v>0</v>
      </c>
      <c r="L527" s="2"/>
    </row>
    <row r="528" spans="2:16" s="1" customFormat="1" ht="15" hidden="1" customHeight="1" outlineLevel="1">
      <c r="B528" s="200"/>
      <c r="G528" s="978" t="s">
        <v>5497</v>
      </c>
      <c r="H528" s="979">
        <v>0</v>
      </c>
    </row>
    <row r="529" spans="2:16" s="1" customFormat="1" ht="15" hidden="1" customHeight="1" outlineLevel="1">
      <c r="G529" s="640" t="s">
        <v>132</v>
      </c>
      <c r="H529" s="641">
        <v>0</v>
      </c>
    </row>
    <row r="530" spans="2:16" s="1" customFormat="1" ht="15" hidden="1" customHeight="1" outlineLevel="1">
      <c r="G530" s="204" t="s">
        <v>4287</v>
      </c>
      <c r="H530" s="225">
        <v>0</v>
      </c>
    </row>
    <row r="531" spans="2:16" s="1" customFormat="1" ht="15" hidden="1" customHeight="1" outlineLevel="1">
      <c r="G531" s="659" t="s">
        <v>48</v>
      </c>
      <c r="H531" s="660">
        <v>0</v>
      </c>
      <c r="I531" s="2"/>
    </row>
    <row r="532" spans="2:16" s="1" customFormat="1" ht="15" hidden="1" customHeight="1" outlineLevel="1">
      <c r="G532" s="182" t="s">
        <v>4424</v>
      </c>
      <c r="H532" s="210">
        <v>0</v>
      </c>
      <c r="I532" s="2"/>
    </row>
    <row r="533" spans="2:16" s="1" customFormat="1" ht="15" hidden="1" customHeight="1" outlineLevel="1">
      <c r="G533" s="1068" t="s">
        <v>5935</v>
      </c>
      <c r="H533" s="210">
        <v>0</v>
      </c>
      <c r="I533" s="2"/>
    </row>
    <row r="534" spans="2:16" s="1" customFormat="1" ht="15" hidden="1" customHeight="1" outlineLevel="1">
      <c r="G534" s="654" t="s">
        <v>5126</v>
      </c>
      <c r="H534" s="655">
        <v>0</v>
      </c>
      <c r="L534"/>
    </row>
    <row r="535" spans="2:16" s="1" customFormat="1" ht="30" hidden="1" customHeight="1" outlineLevel="1">
      <c r="H535" s="2">
        <f>SUM(H524:H534)</f>
        <v>0</v>
      </c>
      <c r="I535" s="2"/>
      <c r="J535" s="13"/>
    </row>
    <row r="536" spans="2:16" collapsed="1"/>
    <row r="537" spans="2:16" s="1" customFormat="1" ht="15">
      <c r="B537" s="2475" t="s">
        <v>9735</v>
      </c>
      <c r="C537" s="2475"/>
      <c r="D537" s="2475"/>
      <c r="E537" s="2475"/>
      <c r="F537" s="2475"/>
      <c r="G537" s="2475"/>
      <c r="H537" s="2475"/>
      <c r="I537" s="2475"/>
      <c r="J537" s="2475"/>
      <c r="K537" s="2475"/>
      <c r="L537" s="2475"/>
      <c r="M537" s="2475"/>
    </row>
    <row r="538" spans="2:16" s="1" customFormat="1" ht="15" hidden="1" customHeight="1" outlineLevel="1">
      <c r="B538" s="268" t="s">
        <v>115</v>
      </c>
      <c r="C538" s="997" t="s">
        <v>2650</v>
      </c>
      <c r="D538" s="268" t="s">
        <v>2651</v>
      </c>
      <c r="F538" s="2474" t="s">
        <v>1007</v>
      </c>
      <c r="G538" s="2476"/>
      <c r="H538" s="2474"/>
      <c r="J538" s="2474" t="s">
        <v>1026</v>
      </c>
      <c r="K538" s="2476"/>
      <c r="L538" s="2474"/>
      <c r="M538" s="105"/>
    </row>
    <row r="539" spans="2:16" s="1" customFormat="1" ht="15" hidden="1" outlineLevel="1">
      <c r="B539" s="681"/>
      <c r="C539" s="682"/>
      <c r="D539" s="1071"/>
      <c r="F539" s="735" t="s">
        <v>115</v>
      </c>
      <c r="G539" s="955" t="s">
        <v>116</v>
      </c>
      <c r="H539" s="739" t="s">
        <v>4</v>
      </c>
      <c r="J539" s="1237" t="s">
        <v>115</v>
      </c>
      <c r="K539" s="315" t="s">
        <v>116</v>
      </c>
      <c r="L539" s="1046" t="s">
        <v>4</v>
      </c>
      <c r="M539" s="105"/>
      <c r="N539" s="842"/>
      <c r="O539" s="1709"/>
      <c r="P539" s="1709"/>
    </row>
    <row r="540" spans="2:16" s="1" customFormat="1" ht="15" hidden="1" outlineLevel="1">
      <c r="B540" s="681"/>
      <c r="C540" s="682"/>
      <c r="D540" s="645"/>
      <c r="F540" s="738"/>
      <c r="G540" s="363"/>
      <c r="H540" s="541"/>
      <c r="J540" s="1018"/>
      <c r="K540" s="1332"/>
      <c r="L540" s="723"/>
      <c r="M540" s="365"/>
      <c r="N540" s="86"/>
    </row>
    <row r="541" spans="2:16" s="1" customFormat="1" ht="15" hidden="1" customHeight="1" outlineLevel="1">
      <c r="B541" s="50"/>
      <c r="C541" s="50"/>
      <c r="D541" s="50"/>
      <c r="F541" s="738"/>
      <c r="G541" s="363" t="s">
        <v>8875</v>
      </c>
      <c r="H541" s="541"/>
      <c r="J541" s="1238"/>
      <c r="K541" s="378"/>
      <c r="L541" s="1240"/>
      <c r="M541" s="365"/>
      <c r="N541" s="86"/>
    </row>
    <row r="542" spans="2:16" s="1" customFormat="1" ht="15" hidden="1" customHeight="1" outlineLevel="1">
      <c r="B542" s="50"/>
      <c r="C542" s="50"/>
      <c r="D542" s="50"/>
      <c r="F542" s="1765"/>
      <c r="G542" s="1766"/>
      <c r="H542" s="1070"/>
      <c r="J542" s="1239"/>
      <c r="K542" s="280"/>
      <c r="L542" s="1240"/>
      <c r="M542" s="365"/>
      <c r="N542" s="86"/>
    </row>
    <row r="543" spans="2:16" s="1" customFormat="1" ht="15" hidden="1" customHeight="1" outlineLevel="1">
      <c r="B543" s="83"/>
      <c r="C543" s="83" t="s">
        <v>195</v>
      </c>
      <c r="D543" s="84">
        <f>SUM(D539:D542)</f>
        <v>0</v>
      </c>
      <c r="F543" s="538"/>
      <c r="G543" s="1092" t="s">
        <v>195</v>
      </c>
      <c r="H543" s="57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9714</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27">
        <v>0</v>
      </c>
      <c r="C547" s="227">
        <v>0</v>
      </c>
      <c r="D547" s="227">
        <v>0</v>
      </c>
      <c r="E547" s="227">
        <f>B547+C547-D547</f>
        <v>0</v>
      </c>
      <c r="H547" s="13"/>
      <c r="I547" s="13"/>
      <c r="L547" s="13"/>
    </row>
    <row r="548" spans="2:15" s="1" customFormat="1" ht="15" hidden="1" customHeight="1" outlineLevel="1">
      <c r="G548" s="630" t="s">
        <v>4080</v>
      </c>
      <c r="H548" s="631">
        <v>0</v>
      </c>
      <c r="L548" s="2"/>
      <c r="M548" s="2"/>
    </row>
    <row r="549" spans="2:15" s="1" customFormat="1" ht="15" hidden="1" outlineLevel="1">
      <c r="G549" s="300" t="s">
        <v>4081</v>
      </c>
      <c r="H549" s="632">
        <v>0</v>
      </c>
    </row>
    <row r="550" spans="2:15" s="1" customFormat="1" ht="15" hidden="1" outlineLevel="1">
      <c r="G550" s="696" t="s">
        <v>3905</v>
      </c>
      <c r="H550" s="701">
        <v>0</v>
      </c>
      <c r="L550" s="2"/>
    </row>
    <row r="551" spans="2:15" s="1" customFormat="1" ht="15" hidden="1" outlineLevel="1">
      <c r="G551" s="1205" t="s">
        <v>18</v>
      </c>
      <c r="H551" s="983">
        <v>0</v>
      </c>
      <c r="L551" s="2"/>
    </row>
    <row r="552" spans="2:15" s="1" customFormat="1" ht="15" hidden="1" customHeight="1" outlineLevel="1">
      <c r="B552" s="200"/>
      <c r="G552" s="978" t="s">
        <v>5497</v>
      </c>
      <c r="H552" s="979">
        <v>0</v>
      </c>
    </row>
    <row r="553" spans="2:15" s="1" customFormat="1" ht="15" hidden="1" customHeight="1" outlineLevel="1">
      <c r="G553" s="640" t="s">
        <v>132</v>
      </c>
      <c r="H553" s="641">
        <v>0</v>
      </c>
    </row>
    <row r="554" spans="2:15" s="1" customFormat="1" ht="15" hidden="1" customHeight="1" outlineLevel="1">
      <c r="G554" s="204" t="s">
        <v>4287</v>
      </c>
      <c r="H554" s="225">
        <v>0</v>
      </c>
    </row>
    <row r="555" spans="2:15" s="1" customFormat="1" ht="15" hidden="1" customHeight="1" outlineLevel="1">
      <c r="G555" s="659" t="s">
        <v>48</v>
      </c>
      <c r="H555" s="660">
        <v>0</v>
      </c>
      <c r="I555" s="2"/>
    </row>
    <row r="556" spans="2:15" s="1" customFormat="1" ht="15" hidden="1" customHeight="1" outlineLevel="1">
      <c r="G556" s="182" t="s">
        <v>4424</v>
      </c>
      <c r="H556" s="210">
        <v>0</v>
      </c>
      <c r="I556" s="2"/>
    </row>
    <row r="557" spans="2:15" s="1" customFormat="1" ht="15" hidden="1" customHeight="1" outlineLevel="1">
      <c r="G557" s="1068" t="s">
        <v>5935</v>
      </c>
      <c r="H557" s="210">
        <v>0</v>
      </c>
      <c r="I557" s="2"/>
    </row>
    <row r="558" spans="2:15" s="1" customFormat="1" ht="15" hidden="1" customHeight="1" outlineLevel="1">
      <c r="G558" s="654" t="s">
        <v>5126</v>
      </c>
      <c r="H558" s="655">
        <v>0</v>
      </c>
      <c r="L558"/>
    </row>
    <row r="559" spans="2:15" s="1" customFormat="1" ht="30" hidden="1" customHeight="1" outlineLevel="1">
      <c r="H559" s="2">
        <f>SUM(H548:H558)</f>
        <v>0</v>
      </c>
      <c r="I559" s="2"/>
      <c r="J559" s="13"/>
    </row>
    <row r="560" spans="2:15" collapsed="1"/>
    <row r="561" spans="2:16" s="1" customFormat="1" ht="15">
      <c r="B561" s="2475" t="s">
        <v>9836</v>
      </c>
      <c r="C561" s="2475"/>
      <c r="D561" s="2475"/>
      <c r="E561" s="2475"/>
      <c r="F561" s="2475"/>
      <c r="G561" s="2475"/>
      <c r="H561" s="2475"/>
      <c r="I561" s="2475"/>
      <c r="J561" s="2475"/>
      <c r="K561" s="2475"/>
      <c r="L561" s="2475"/>
      <c r="M561" s="2475"/>
    </row>
    <row r="562" spans="2:16" s="1" customFormat="1" ht="15" hidden="1" customHeight="1" outlineLevel="1">
      <c r="B562" s="268" t="s">
        <v>115</v>
      </c>
      <c r="C562" s="997" t="s">
        <v>2650</v>
      </c>
      <c r="D562" s="268" t="s">
        <v>2651</v>
      </c>
      <c r="F562" s="2474" t="s">
        <v>1007</v>
      </c>
      <c r="G562" s="2476"/>
      <c r="H562" s="2474"/>
      <c r="J562" s="2474" t="s">
        <v>1026</v>
      </c>
      <c r="K562" s="2476"/>
      <c r="L562" s="2474"/>
      <c r="M562" s="105"/>
    </row>
    <row r="563" spans="2:16" s="1" customFormat="1" ht="15" hidden="1" outlineLevel="1">
      <c r="B563" s="681"/>
      <c r="C563" s="682"/>
      <c r="D563" s="1071"/>
      <c r="F563" s="735" t="s">
        <v>115</v>
      </c>
      <c r="G563" s="955" t="s">
        <v>116</v>
      </c>
      <c r="H563" s="739" t="s">
        <v>4</v>
      </c>
      <c r="J563" s="1237" t="s">
        <v>115</v>
      </c>
      <c r="K563" s="315" t="s">
        <v>116</v>
      </c>
      <c r="L563" s="1046" t="s">
        <v>4</v>
      </c>
      <c r="M563" s="105"/>
      <c r="N563" s="842"/>
      <c r="O563" s="1762"/>
      <c r="P563" s="1762"/>
    </row>
    <row r="564" spans="2:16" s="1" customFormat="1" ht="15" hidden="1" outlineLevel="1">
      <c r="B564" s="681"/>
      <c r="C564" s="682"/>
      <c r="D564" s="645"/>
      <c r="F564" s="685"/>
      <c r="G564" s="363"/>
      <c r="H564" s="541"/>
      <c r="J564" s="1018"/>
      <c r="K564" s="1332"/>
      <c r="L564" s="723"/>
      <c r="M564" s="365"/>
      <c r="N564" s="86"/>
    </row>
    <row r="565" spans="2:16" s="1" customFormat="1" ht="15" hidden="1" customHeight="1" outlineLevel="1">
      <c r="B565" s="50"/>
      <c r="C565" s="50"/>
      <c r="D565" s="50"/>
      <c r="F565" s="685"/>
      <c r="G565" s="363" t="s">
        <v>8875</v>
      </c>
      <c r="H565" s="541"/>
      <c r="J565" s="1238"/>
      <c r="K565" s="378"/>
      <c r="L565" s="1240"/>
      <c r="M565" s="365"/>
      <c r="N565" s="86"/>
    </row>
    <row r="566" spans="2:16" s="1" customFormat="1" ht="15" hidden="1" customHeight="1" outlineLevel="1">
      <c r="B566" s="50"/>
      <c r="C566" s="50"/>
      <c r="D566" s="50"/>
      <c r="F566" s="646"/>
      <c r="G566" s="684"/>
      <c r="H566" s="657"/>
      <c r="I566" s="2"/>
      <c r="J566" s="319"/>
      <c r="K566" s="319"/>
      <c r="L566" s="319"/>
      <c r="M566" s="50"/>
    </row>
    <row r="567" spans="2:16" s="1" customFormat="1" ht="15" hidden="1" customHeight="1" outlineLevel="1">
      <c r="B567" s="83"/>
      <c r="C567" s="83" t="s">
        <v>195</v>
      </c>
      <c r="D567" s="84">
        <f>SUM(D563:D565)</f>
        <v>0</v>
      </c>
      <c r="F567" s="311"/>
      <c r="G567" s="538" t="s">
        <v>195</v>
      </c>
      <c r="H567" s="57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9817</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27">
        <v>0</v>
      </c>
      <c r="C571" s="227">
        <v>0</v>
      </c>
      <c r="D571" s="227">
        <v>0</v>
      </c>
      <c r="E571" s="227">
        <f>B571+C571-D571</f>
        <v>0</v>
      </c>
      <c r="H571" s="13"/>
      <c r="I571" s="13"/>
      <c r="L571" s="13"/>
    </row>
    <row r="572" spans="2:16" s="1" customFormat="1" ht="15" hidden="1" customHeight="1" outlineLevel="1">
      <c r="G572" s="630" t="s">
        <v>4080</v>
      </c>
      <c r="H572" s="631">
        <v>0</v>
      </c>
      <c r="L572" s="2"/>
      <c r="M572" s="2"/>
    </row>
    <row r="573" spans="2:16" s="1" customFormat="1" ht="15" hidden="1" outlineLevel="1">
      <c r="G573" s="300" t="s">
        <v>4081</v>
      </c>
      <c r="H573" s="632">
        <v>0</v>
      </c>
    </row>
    <row r="574" spans="2:16" s="1" customFormat="1" ht="15" hidden="1" outlineLevel="1">
      <c r="G574" s="696" t="s">
        <v>3905</v>
      </c>
      <c r="H574" s="701">
        <v>0</v>
      </c>
      <c r="L574" s="2"/>
    </row>
    <row r="575" spans="2:16" s="1" customFormat="1" ht="15" hidden="1" outlineLevel="1">
      <c r="G575" s="1205" t="s">
        <v>18</v>
      </c>
      <c r="H575" s="983">
        <v>0</v>
      </c>
      <c r="L575" s="2"/>
    </row>
    <row r="576" spans="2:16" s="1" customFormat="1" ht="15" hidden="1" customHeight="1" outlineLevel="1">
      <c r="B576" s="200"/>
      <c r="G576" s="978" t="s">
        <v>5497</v>
      </c>
      <c r="H576" s="979">
        <v>0</v>
      </c>
    </row>
    <row r="577" spans="2:16" s="1" customFormat="1" ht="15" hidden="1" customHeight="1" outlineLevel="1">
      <c r="G577" s="640" t="s">
        <v>132</v>
      </c>
      <c r="H577" s="641">
        <v>0</v>
      </c>
    </row>
    <row r="578" spans="2:16" s="1" customFormat="1" ht="15" hidden="1" customHeight="1" outlineLevel="1">
      <c r="G578" s="204" t="s">
        <v>4287</v>
      </c>
      <c r="H578" s="225">
        <v>0</v>
      </c>
    </row>
    <row r="579" spans="2:16" s="1" customFormat="1" ht="15" hidden="1" customHeight="1" outlineLevel="1">
      <c r="G579" s="659" t="s">
        <v>48</v>
      </c>
      <c r="H579" s="660">
        <v>0</v>
      </c>
      <c r="I579" s="2"/>
    </row>
    <row r="580" spans="2:16" s="1" customFormat="1" ht="15" hidden="1" customHeight="1" outlineLevel="1">
      <c r="G580" s="182" t="s">
        <v>4424</v>
      </c>
      <c r="H580" s="210">
        <v>0</v>
      </c>
      <c r="I580" s="2"/>
    </row>
    <row r="581" spans="2:16" s="1" customFormat="1" ht="15" hidden="1" customHeight="1" outlineLevel="1">
      <c r="G581" s="1068" t="s">
        <v>5935</v>
      </c>
      <c r="H581" s="210">
        <v>0</v>
      </c>
      <c r="I581" s="2"/>
    </row>
    <row r="582" spans="2:16" s="1" customFormat="1" ht="15" hidden="1" customHeight="1" outlineLevel="1">
      <c r="G582" s="654" t="s">
        <v>5126</v>
      </c>
      <c r="H582" s="655">
        <v>0</v>
      </c>
      <c r="L582"/>
    </row>
    <row r="583" spans="2:16" s="1" customFormat="1" ht="30" hidden="1" customHeight="1" outlineLevel="1">
      <c r="H583" s="2">
        <f>SUM(H572:H582)</f>
        <v>0</v>
      </c>
      <c r="I583" s="2"/>
      <c r="J583" s="13"/>
    </row>
    <row r="584" spans="2:16" collapsed="1"/>
    <row r="585" spans="2:16" s="1" customFormat="1" ht="15">
      <c r="B585" s="2475" t="s">
        <v>9933</v>
      </c>
      <c r="C585" s="2475"/>
      <c r="D585" s="2475"/>
      <c r="E585" s="2475"/>
      <c r="F585" s="2475"/>
      <c r="G585" s="2475"/>
      <c r="H585" s="2475"/>
      <c r="I585" s="2475"/>
      <c r="J585" s="2475"/>
      <c r="K585" s="2475"/>
      <c r="L585" s="2475"/>
      <c r="M585" s="2475"/>
    </row>
    <row r="586" spans="2:16" s="1" customFormat="1" ht="15" hidden="1" customHeight="1" outlineLevel="1">
      <c r="B586" s="268" t="s">
        <v>115</v>
      </c>
      <c r="C586" s="997" t="s">
        <v>2650</v>
      </c>
      <c r="D586" s="268" t="s">
        <v>2651</v>
      </c>
      <c r="F586" s="2474" t="s">
        <v>1007</v>
      </c>
      <c r="G586" s="2476"/>
      <c r="H586" s="2474"/>
      <c r="J586" s="2474" t="s">
        <v>1026</v>
      </c>
      <c r="K586" s="2476"/>
      <c r="L586" s="2474"/>
      <c r="M586" s="105"/>
    </row>
    <row r="587" spans="2:16" s="1" customFormat="1" ht="15" hidden="1" outlineLevel="1">
      <c r="B587" s="681"/>
      <c r="C587" s="682"/>
      <c r="D587" s="1071"/>
      <c r="F587" s="735" t="s">
        <v>115</v>
      </c>
      <c r="G587" s="955" t="s">
        <v>116</v>
      </c>
      <c r="H587" s="739" t="s">
        <v>4</v>
      </c>
      <c r="J587" s="1237" t="s">
        <v>115</v>
      </c>
      <c r="K587" s="315" t="s">
        <v>116</v>
      </c>
      <c r="L587" s="1046" t="s">
        <v>4</v>
      </c>
      <c r="M587" s="105"/>
      <c r="N587" s="842"/>
      <c r="O587" s="1793"/>
      <c r="P587" s="1793"/>
    </row>
    <row r="588" spans="2:16" s="1" customFormat="1" ht="15" hidden="1" outlineLevel="1">
      <c r="B588" s="681"/>
      <c r="C588" s="682"/>
      <c r="D588" s="645"/>
      <c r="F588" s="685"/>
      <c r="G588" s="363"/>
      <c r="H588" s="541"/>
      <c r="J588" s="1018"/>
      <c r="K588" s="1332"/>
      <c r="L588" s="723"/>
      <c r="M588" s="365"/>
      <c r="N588" s="86"/>
    </row>
    <row r="589" spans="2:16" s="1" customFormat="1" ht="15" hidden="1" customHeight="1" outlineLevel="1">
      <c r="B589" s="50"/>
      <c r="C589" s="50"/>
      <c r="D589" s="50"/>
      <c r="F589" s="685"/>
      <c r="G589" s="363" t="s">
        <v>8875</v>
      </c>
      <c r="H589" s="541"/>
      <c r="J589" s="1238"/>
      <c r="K589" s="378"/>
      <c r="L589" s="1240"/>
      <c r="M589" s="365"/>
      <c r="N589" s="86"/>
    </row>
    <row r="590" spans="2:16" s="1" customFormat="1" ht="15" hidden="1" customHeight="1" outlineLevel="1">
      <c r="B590" s="50"/>
      <c r="C590" s="50"/>
      <c r="D590" s="50"/>
      <c r="F590" s="646"/>
      <c r="G590" s="684"/>
      <c r="H590" s="657"/>
      <c r="I590" s="2"/>
      <c r="J590" s="319"/>
      <c r="K590" s="319"/>
      <c r="L590" s="319"/>
      <c r="M590" s="50"/>
    </row>
    <row r="591" spans="2:16" s="1" customFormat="1" ht="15" hidden="1" customHeight="1" outlineLevel="1">
      <c r="B591" s="83"/>
      <c r="C591" s="83" t="s">
        <v>195</v>
      </c>
      <c r="D591" s="84">
        <f>SUM(D587:D589)</f>
        <v>0</v>
      </c>
      <c r="F591" s="311"/>
      <c r="G591" s="538" t="s">
        <v>195</v>
      </c>
      <c r="H591" s="57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9898</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27">
        <v>0</v>
      </c>
      <c r="C595" s="227">
        <v>0</v>
      </c>
      <c r="D595" s="227">
        <v>0</v>
      </c>
      <c r="E595" s="227">
        <f>B595+C595-D595</f>
        <v>0</v>
      </c>
      <c r="H595" s="13"/>
      <c r="I595" s="13"/>
      <c r="L595" s="13"/>
    </row>
    <row r="596" spans="2:15" s="1" customFormat="1" ht="15" hidden="1" customHeight="1" outlineLevel="1">
      <c r="G596" s="630" t="s">
        <v>4080</v>
      </c>
      <c r="H596" s="631">
        <v>0</v>
      </c>
      <c r="L596" s="2"/>
      <c r="M596" s="2"/>
    </row>
    <row r="597" spans="2:15" s="1" customFormat="1" ht="15" hidden="1" outlineLevel="1">
      <c r="G597" s="300" t="s">
        <v>4081</v>
      </c>
      <c r="H597" s="632">
        <v>0</v>
      </c>
    </row>
    <row r="598" spans="2:15" s="1" customFormat="1" ht="15" hidden="1" outlineLevel="1">
      <c r="G598" s="696" t="s">
        <v>3905</v>
      </c>
      <c r="H598" s="701">
        <v>0</v>
      </c>
      <c r="L598" s="2"/>
    </row>
    <row r="599" spans="2:15" s="1" customFormat="1" ht="15" hidden="1" outlineLevel="1">
      <c r="G599" s="1205" t="s">
        <v>18</v>
      </c>
      <c r="H599" s="983">
        <v>0</v>
      </c>
      <c r="L599" s="2"/>
    </row>
    <row r="600" spans="2:15" s="1" customFormat="1" ht="15" hidden="1" customHeight="1" outlineLevel="1">
      <c r="B600" s="200"/>
      <c r="G600" s="978" t="s">
        <v>5497</v>
      </c>
      <c r="H600" s="979">
        <v>0</v>
      </c>
    </row>
    <row r="601" spans="2:15" s="1" customFormat="1" ht="15" hidden="1" customHeight="1" outlineLevel="1">
      <c r="G601" s="640" t="s">
        <v>132</v>
      </c>
      <c r="H601" s="641">
        <v>0</v>
      </c>
    </row>
    <row r="602" spans="2:15" s="1" customFormat="1" ht="15" hidden="1" customHeight="1" outlineLevel="1">
      <c r="G602" s="204" t="s">
        <v>4287</v>
      </c>
      <c r="H602" s="225">
        <v>0</v>
      </c>
    </row>
    <row r="603" spans="2:15" s="1" customFormat="1" ht="15" hidden="1" customHeight="1" outlineLevel="1">
      <c r="G603" s="659" t="s">
        <v>48</v>
      </c>
      <c r="H603" s="660">
        <v>0</v>
      </c>
      <c r="I603" s="2"/>
    </row>
    <row r="604" spans="2:15" s="1" customFormat="1" ht="15" hidden="1" customHeight="1" outlineLevel="1">
      <c r="G604" s="182" t="s">
        <v>4424</v>
      </c>
      <c r="H604" s="210">
        <v>0</v>
      </c>
      <c r="I604" s="2"/>
    </row>
    <row r="605" spans="2:15" s="1" customFormat="1" ht="15" hidden="1" customHeight="1" outlineLevel="1">
      <c r="G605" s="1068" t="s">
        <v>5935</v>
      </c>
      <c r="H605" s="210">
        <v>0</v>
      </c>
      <c r="I605" s="2"/>
    </row>
    <row r="606" spans="2:15" s="1" customFormat="1" ht="15" hidden="1" customHeight="1" outlineLevel="1">
      <c r="G606" s="654" t="s">
        <v>5126</v>
      </c>
      <c r="H606" s="655">
        <v>0</v>
      </c>
      <c r="L606"/>
    </row>
    <row r="607" spans="2:15" s="1" customFormat="1" ht="30" hidden="1" customHeight="1" outlineLevel="1">
      <c r="H607" s="2">
        <f>SUM(H596:H606)</f>
        <v>0</v>
      </c>
      <c r="I607" s="2"/>
      <c r="J607" s="13"/>
    </row>
    <row r="608" spans="2:15" collapsed="1"/>
    <row r="609" spans="2:16" s="1" customFormat="1" ht="15">
      <c r="B609" s="2475" t="s">
        <v>10011</v>
      </c>
      <c r="C609" s="2475"/>
      <c r="D609" s="2475"/>
      <c r="E609" s="2475"/>
      <c r="F609" s="2475"/>
      <c r="G609" s="2475"/>
      <c r="H609" s="2475"/>
      <c r="I609" s="2475"/>
      <c r="J609" s="2475"/>
      <c r="K609" s="2475"/>
      <c r="L609" s="2475"/>
      <c r="M609" s="2475"/>
    </row>
    <row r="610" spans="2:16" s="1" customFormat="1" ht="15" hidden="1" customHeight="1" outlineLevel="1">
      <c r="B610" s="268" t="s">
        <v>115</v>
      </c>
      <c r="C610" s="997" t="s">
        <v>2650</v>
      </c>
      <c r="D610" s="268" t="s">
        <v>2651</v>
      </c>
      <c r="F610" s="2474" t="s">
        <v>1007</v>
      </c>
      <c r="G610" s="2476"/>
      <c r="H610" s="2474"/>
      <c r="J610" s="2474" t="s">
        <v>1026</v>
      </c>
      <c r="K610" s="2476"/>
      <c r="L610" s="2474"/>
      <c r="M610" s="105"/>
    </row>
    <row r="611" spans="2:16" s="1" customFormat="1" ht="15" hidden="1" outlineLevel="1">
      <c r="B611" s="681"/>
      <c r="C611" s="682"/>
      <c r="D611" s="1071"/>
      <c r="F611" s="735" t="s">
        <v>115</v>
      </c>
      <c r="G611" s="955" t="s">
        <v>116</v>
      </c>
      <c r="H611" s="739" t="s">
        <v>4</v>
      </c>
      <c r="J611" s="1237" t="s">
        <v>115</v>
      </c>
      <c r="K611" s="315" t="s">
        <v>116</v>
      </c>
      <c r="L611" s="1046" t="s">
        <v>4</v>
      </c>
      <c r="M611" s="105"/>
      <c r="N611" s="842"/>
      <c r="O611" s="1805"/>
      <c r="P611" s="1805"/>
    </row>
    <row r="612" spans="2:16" s="1" customFormat="1" ht="15" hidden="1" outlineLevel="1">
      <c r="B612" s="681"/>
      <c r="C612" s="682"/>
      <c r="D612" s="645"/>
      <c r="F612" s="685"/>
      <c r="G612" s="363"/>
      <c r="H612" s="541"/>
      <c r="J612" s="1018"/>
      <c r="K612" s="1332"/>
      <c r="L612" s="723"/>
      <c r="M612" s="365"/>
      <c r="N612" s="86"/>
    </row>
    <row r="613" spans="2:16" s="1" customFormat="1" ht="15" hidden="1" customHeight="1" outlineLevel="1">
      <c r="B613" s="50"/>
      <c r="C613" s="50"/>
      <c r="D613" s="50"/>
      <c r="F613" s="685"/>
      <c r="G613" s="363" t="s">
        <v>8875</v>
      </c>
      <c r="H613" s="541"/>
      <c r="J613" s="1238"/>
      <c r="K613" s="378"/>
      <c r="L613" s="1240"/>
      <c r="M613" s="365"/>
      <c r="N613" s="86"/>
    </row>
    <row r="614" spans="2:16" s="1" customFormat="1" ht="15" hidden="1" customHeight="1" outlineLevel="1">
      <c r="B614" s="50"/>
      <c r="C614" s="50"/>
      <c r="D614" s="50"/>
      <c r="F614" s="646"/>
      <c r="G614" s="684"/>
      <c r="H614" s="657"/>
      <c r="I614" s="2"/>
      <c r="J614" s="319"/>
      <c r="K614" s="319"/>
      <c r="L614" s="319"/>
      <c r="M614" s="50"/>
    </row>
    <row r="615" spans="2:16" s="1" customFormat="1" ht="15" hidden="1" customHeight="1" outlineLevel="1">
      <c r="B615" s="83"/>
      <c r="C615" s="83" t="s">
        <v>195</v>
      </c>
      <c r="D615" s="84">
        <f>SUM(D611:D613)</f>
        <v>0</v>
      </c>
      <c r="F615" s="311"/>
      <c r="G615" s="538" t="s">
        <v>195</v>
      </c>
      <c r="H615" s="57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10005</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27">
        <v>0</v>
      </c>
      <c r="C619" s="227">
        <v>0</v>
      </c>
      <c r="D619" s="227">
        <v>0</v>
      </c>
      <c r="E619" s="227">
        <f>B619+C619-D619</f>
        <v>0</v>
      </c>
      <c r="H619" s="13"/>
      <c r="I619" s="13"/>
      <c r="L619" s="13"/>
    </row>
    <row r="620" spans="2:16" s="1" customFormat="1" ht="15" hidden="1" customHeight="1" outlineLevel="1">
      <c r="G620" s="630" t="s">
        <v>4080</v>
      </c>
      <c r="H620" s="631">
        <v>0</v>
      </c>
      <c r="L620" s="2"/>
      <c r="M620" s="2"/>
    </row>
    <row r="621" spans="2:16" s="1" customFormat="1" ht="15" hidden="1" outlineLevel="1">
      <c r="G621" s="300" t="s">
        <v>4081</v>
      </c>
      <c r="H621" s="632">
        <v>0</v>
      </c>
    </row>
    <row r="622" spans="2:16" s="1" customFormat="1" ht="15" hidden="1" outlineLevel="1">
      <c r="G622" s="696" t="s">
        <v>3905</v>
      </c>
      <c r="H622" s="701">
        <v>0</v>
      </c>
      <c r="L622" s="2"/>
    </row>
    <row r="623" spans="2:16" s="1" customFormat="1" ht="15" hidden="1" outlineLevel="1">
      <c r="G623" s="1205" t="s">
        <v>18</v>
      </c>
      <c r="H623" s="983">
        <v>0</v>
      </c>
      <c r="L623" s="2"/>
    </row>
    <row r="624" spans="2:16" s="1" customFormat="1" ht="15" hidden="1" customHeight="1" outlineLevel="1">
      <c r="B624" s="200"/>
      <c r="G624" s="978" t="s">
        <v>5497</v>
      </c>
      <c r="H624" s="979">
        <v>0</v>
      </c>
    </row>
    <row r="625" spans="2:16" s="1" customFormat="1" ht="15" hidden="1" customHeight="1" outlineLevel="1">
      <c r="G625" s="640" t="s">
        <v>132</v>
      </c>
      <c r="H625" s="641">
        <v>0</v>
      </c>
    </row>
    <row r="626" spans="2:16" s="1" customFormat="1" ht="15" hidden="1" customHeight="1" outlineLevel="1">
      <c r="G626" s="204" t="s">
        <v>4287</v>
      </c>
      <c r="H626" s="225">
        <v>0</v>
      </c>
    </row>
    <row r="627" spans="2:16" s="1" customFormat="1" ht="15" hidden="1" customHeight="1" outlineLevel="1">
      <c r="G627" s="659" t="s">
        <v>48</v>
      </c>
      <c r="H627" s="660">
        <v>0</v>
      </c>
      <c r="I627" s="2"/>
    </row>
    <row r="628" spans="2:16" s="1" customFormat="1" ht="15" hidden="1" customHeight="1" outlineLevel="1">
      <c r="G628" s="182" t="s">
        <v>4424</v>
      </c>
      <c r="H628" s="210">
        <v>0</v>
      </c>
      <c r="I628" s="2"/>
    </row>
    <row r="629" spans="2:16" s="1" customFormat="1" ht="15" hidden="1" customHeight="1" outlineLevel="1">
      <c r="G629" s="1068" t="s">
        <v>5935</v>
      </c>
      <c r="H629" s="210">
        <v>0</v>
      </c>
      <c r="I629" s="2"/>
    </row>
    <row r="630" spans="2:16" s="1" customFormat="1" ht="15" hidden="1" customHeight="1" outlineLevel="1">
      <c r="G630" s="654" t="s">
        <v>5126</v>
      </c>
      <c r="H630" s="655">
        <v>0</v>
      </c>
      <c r="L630"/>
    </row>
    <row r="631" spans="2:16" s="1" customFormat="1" ht="30" hidden="1" customHeight="1" outlineLevel="1">
      <c r="H631" s="2">
        <f>SUM(H620:H630)</f>
        <v>0</v>
      </c>
      <c r="I631" s="2"/>
      <c r="J631" s="13"/>
    </row>
    <row r="632" spans="2:16" collapsed="1"/>
    <row r="633" spans="2:16" s="1" customFormat="1" ht="15">
      <c r="B633" s="2475" t="s">
        <v>10147</v>
      </c>
      <c r="C633" s="2475"/>
      <c r="D633" s="2475"/>
      <c r="E633" s="2475"/>
      <c r="F633" s="2475"/>
      <c r="G633" s="2475"/>
      <c r="H633" s="2475"/>
      <c r="I633" s="2475"/>
      <c r="J633" s="2475"/>
      <c r="K633" s="2475"/>
      <c r="L633" s="2475"/>
      <c r="M633" s="2475"/>
    </row>
    <row r="634" spans="2:16" s="1" customFormat="1" ht="15" hidden="1" customHeight="1" outlineLevel="1">
      <c r="B634" s="268" t="s">
        <v>115</v>
      </c>
      <c r="C634" s="997" t="s">
        <v>2650</v>
      </c>
      <c r="D634" s="268" t="s">
        <v>2651</v>
      </c>
      <c r="F634" s="2474" t="s">
        <v>1007</v>
      </c>
      <c r="G634" s="2476"/>
      <c r="H634" s="2474"/>
      <c r="J634" s="2474" t="s">
        <v>1026</v>
      </c>
      <c r="K634" s="2476"/>
      <c r="L634" s="2474"/>
      <c r="M634" s="105"/>
    </row>
    <row r="635" spans="2:16" s="1" customFormat="1" ht="15" hidden="1" outlineLevel="1">
      <c r="B635" s="681"/>
      <c r="C635" s="682"/>
      <c r="D635" s="1071"/>
      <c r="F635" s="735" t="s">
        <v>115</v>
      </c>
      <c r="G635" s="955" t="s">
        <v>116</v>
      </c>
      <c r="H635" s="739" t="s">
        <v>4</v>
      </c>
      <c r="J635" s="1237" t="s">
        <v>115</v>
      </c>
      <c r="K635" s="315" t="s">
        <v>116</v>
      </c>
      <c r="L635" s="1046" t="s">
        <v>4</v>
      </c>
      <c r="M635" s="105"/>
      <c r="N635" s="842"/>
      <c r="O635" s="1831"/>
      <c r="P635" s="1831"/>
    </row>
    <row r="636" spans="2:16" s="1" customFormat="1" ht="15" hidden="1" outlineLevel="1">
      <c r="B636" s="681"/>
      <c r="C636" s="682"/>
      <c r="D636" s="645"/>
      <c r="F636" s="685"/>
      <c r="G636" s="363"/>
      <c r="H636" s="541"/>
      <c r="J636" s="1018"/>
      <c r="K636" s="1332"/>
      <c r="L636" s="723"/>
      <c r="M636" s="365"/>
      <c r="N636" s="86"/>
    </row>
    <row r="637" spans="2:16" s="1" customFormat="1" ht="15" hidden="1" customHeight="1" outlineLevel="1">
      <c r="B637" s="50"/>
      <c r="C637" s="50"/>
      <c r="D637" s="50"/>
      <c r="F637" s="685"/>
      <c r="G637" s="363" t="s">
        <v>8875</v>
      </c>
      <c r="H637" s="541"/>
      <c r="J637" s="1238"/>
      <c r="K637" s="378"/>
      <c r="L637" s="1240"/>
      <c r="M637" s="365"/>
      <c r="N637" s="86"/>
    </row>
    <row r="638" spans="2:16" s="1" customFormat="1" ht="15" hidden="1" customHeight="1" outlineLevel="1">
      <c r="B638" s="50"/>
      <c r="C638" s="50"/>
      <c r="D638" s="50"/>
      <c r="F638" s="646"/>
      <c r="G638" s="684"/>
      <c r="H638" s="657"/>
      <c r="I638" s="2"/>
      <c r="J638" s="319"/>
      <c r="K638" s="319"/>
      <c r="L638" s="319"/>
      <c r="M638" s="50"/>
    </row>
    <row r="639" spans="2:16" s="1" customFormat="1" ht="15" hidden="1" customHeight="1" outlineLevel="1">
      <c r="B639" s="83"/>
      <c r="C639" s="83" t="s">
        <v>195</v>
      </c>
      <c r="D639" s="84">
        <f>SUM(D635:D637)</f>
        <v>0</v>
      </c>
      <c r="F639" s="311"/>
      <c r="G639" s="538" t="s">
        <v>195</v>
      </c>
      <c r="H639" s="57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10071</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27">
        <v>0</v>
      </c>
      <c r="C643" s="227">
        <v>0</v>
      </c>
      <c r="D643" s="227">
        <v>0</v>
      </c>
      <c r="E643" s="227">
        <f>B643+C643-D643</f>
        <v>0</v>
      </c>
      <c r="H643" s="13"/>
      <c r="I643" s="13"/>
      <c r="L643" s="13"/>
    </row>
    <row r="644" spans="2:15" s="1" customFormat="1" ht="15" hidden="1" customHeight="1" outlineLevel="1">
      <c r="G644" s="630" t="s">
        <v>4080</v>
      </c>
      <c r="H644" s="631">
        <v>0</v>
      </c>
      <c r="L644" s="2"/>
      <c r="M644" s="2"/>
    </row>
    <row r="645" spans="2:15" s="1" customFormat="1" ht="15" hidden="1" outlineLevel="1">
      <c r="G645" s="300" t="s">
        <v>4081</v>
      </c>
      <c r="H645" s="632">
        <v>0</v>
      </c>
    </row>
    <row r="646" spans="2:15" s="1" customFormat="1" ht="15" hidden="1" outlineLevel="1">
      <c r="G646" s="696" t="s">
        <v>3905</v>
      </c>
      <c r="H646" s="701">
        <v>0</v>
      </c>
      <c r="L646" s="2"/>
    </row>
    <row r="647" spans="2:15" s="1" customFormat="1" ht="15" hidden="1" outlineLevel="1">
      <c r="G647" s="1205" t="s">
        <v>18</v>
      </c>
      <c r="H647" s="983">
        <v>0</v>
      </c>
      <c r="L647" s="2"/>
    </row>
    <row r="648" spans="2:15" s="1" customFormat="1" ht="15" hidden="1" customHeight="1" outlineLevel="1">
      <c r="B648" s="200"/>
      <c r="G648" s="978" t="s">
        <v>5497</v>
      </c>
      <c r="H648" s="979">
        <v>0</v>
      </c>
    </row>
    <row r="649" spans="2:15" s="1" customFormat="1" ht="15" hidden="1" customHeight="1" outlineLevel="1">
      <c r="G649" s="640" t="s">
        <v>132</v>
      </c>
      <c r="H649" s="641">
        <v>0</v>
      </c>
    </row>
    <row r="650" spans="2:15" s="1" customFormat="1" ht="15" hidden="1" customHeight="1" outlineLevel="1">
      <c r="G650" s="204" t="s">
        <v>4287</v>
      </c>
      <c r="H650" s="225">
        <v>0</v>
      </c>
    </row>
    <row r="651" spans="2:15" s="1" customFormat="1" ht="15" hidden="1" customHeight="1" outlineLevel="1">
      <c r="G651" s="659" t="s">
        <v>48</v>
      </c>
      <c r="H651" s="660">
        <v>0</v>
      </c>
      <c r="I651" s="2"/>
    </row>
    <row r="652" spans="2:15" s="1" customFormat="1" ht="15" hidden="1" customHeight="1" outlineLevel="1">
      <c r="G652" s="182" t="s">
        <v>4424</v>
      </c>
      <c r="H652" s="210">
        <v>0</v>
      </c>
      <c r="I652" s="2"/>
    </row>
    <row r="653" spans="2:15" s="1" customFormat="1" ht="15" hidden="1" customHeight="1" outlineLevel="1">
      <c r="G653" s="1068" t="s">
        <v>5935</v>
      </c>
      <c r="H653" s="210">
        <v>0</v>
      </c>
      <c r="I653" s="2"/>
    </row>
    <row r="654" spans="2:15" s="1" customFormat="1" ht="15" hidden="1" customHeight="1" outlineLevel="1">
      <c r="G654" s="654" t="s">
        <v>5126</v>
      </c>
      <c r="H654" s="655">
        <v>0</v>
      </c>
      <c r="L654"/>
    </row>
    <row r="655" spans="2:15" s="1" customFormat="1" ht="30" hidden="1" customHeight="1" outlineLevel="1">
      <c r="H655" s="2">
        <f>SUM(H644:H654)</f>
        <v>0</v>
      </c>
      <c r="I655" s="2"/>
      <c r="J655" s="13"/>
    </row>
    <row r="656" spans="2:15" collapsed="1"/>
    <row r="657" spans="2:16" s="1" customFormat="1" ht="15">
      <c r="B657" s="2475" t="s">
        <v>10255</v>
      </c>
      <c r="C657" s="2475"/>
      <c r="D657" s="2475"/>
      <c r="E657" s="2475"/>
      <c r="F657" s="2475"/>
      <c r="G657" s="2475"/>
      <c r="H657" s="2475"/>
      <c r="I657" s="2475"/>
      <c r="J657" s="2475"/>
      <c r="K657" s="2475"/>
      <c r="L657" s="2475"/>
      <c r="M657" s="2475"/>
    </row>
    <row r="658" spans="2:16" s="1" customFormat="1" ht="15" hidden="1" customHeight="1" outlineLevel="1">
      <c r="B658" s="268" t="s">
        <v>115</v>
      </c>
      <c r="C658" s="997" t="s">
        <v>2650</v>
      </c>
      <c r="D658" s="268" t="s">
        <v>2651</v>
      </c>
      <c r="F658" s="2474" t="s">
        <v>1007</v>
      </c>
      <c r="G658" s="2476"/>
      <c r="H658" s="2474"/>
      <c r="J658" s="2474" t="s">
        <v>1026</v>
      </c>
      <c r="K658" s="2476"/>
      <c r="L658" s="2474"/>
      <c r="M658" s="105"/>
    </row>
    <row r="659" spans="2:16" s="1" customFormat="1" ht="15" hidden="1" outlineLevel="1">
      <c r="B659" s="681"/>
      <c r="C659" s="682"/>
      <c r="D659" s="1071"/>
      <c r="F659" s="735" t="s">
        <v>115</v>
      </c>
      <c r="G659" s="955" t="s">
        <v>116</v>
      </c>
      <c r="H659" s="739" t="s">
        <v>4</v>
      </c>
      <c r="J659" s="1237" t="s">
        <v>115</v>
      </c>
      <c r="K659" s="315" t="s">
        <v>116</v>
      </c>
      <c r="L659" s="1046" t="s">
        <v>4</v>
      </c>
      <c r="M659" s="105"/>
      <c r="N659" s="842"/>
      <c r="O659" s="1872"/>
      <c r="P659" s="1872"/>
    </row>
    <row r="660" spans="2:16" s="1" customFormat="1" ht="15" hidden="1" outlineLevel="1">
      <c r="B660" s="681"/>
      <c r="C660" s="682"/>
      <c r="D660" s="645"/>
      <c r="F660" s="685"/>
      <c r="G660" s="363"/>
      <c r="H660" s="541"/>
      <c r="J660" s="1018"/>
      <c r="K660" s="1332"/>
      <c r="L660" s="723"/>
      <c r="M660" s="365"/>
      <c r="N660" s="86"/>
    </row>
    <row r="661" spans="2:16" s="1" customFormat="1" ht="15" hidden="1" customHeight="1" outlineLevel="1">
      <c r="B661" s="50"/>
      <c r="C661" s="50"/>
      <c r="D661" s="50"/>
      <c r="F661" s="685"/>
      <c r="G661" s="363" t="s">
        <v>8875</v>
      </c>
      <c r="H661" s="541"/>
      <c r="J661" s="1238"/>
      <c r="K661" s="378"/>
      <c r="L661" s="1240"/>
      <c r="M661" s="365"/>
      <c r="N661" s="86"/>
    </row>
    <row r="662" spans="2:16" s="1" customFormat="1" ht="15" hidden="1" customHeight="1" outlineLevel="1">
      <c r="B662" s="50"/>
      <c r="C662" s="50"/>
      <c r="D662" s="50"/>
      <c r="F662" s="646"/>
      <c r="G662" s="684"/>
      <c r="H662" s="657"/>
      <c r="I662" s="2"/>
      <c r="J662" s="319"/>
      <c r="K662" s="319"/>
      <c r="L662" s="319"/>
      <c r="M662" s="50"/>
    </row>
    <row r="663" spans="2:16" s="1" customFormat="1" ht="15" hidden="1" customHeight="1" outlineLevel="1">
      <c r="B663" s="83"/>
      <c r="C663" s="83" t="s">
        <v>195</v>
      </c>
      <c r="D663" s="84">
        <f>SUM(D659:D661)</f>
        <v>0</v>
      </c>
      <c r="F663" s="311"/>
      <c r="G663" s="538" t="s">
        <v>195</v>
      </c>
      <c r="H663" s="57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10256</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27">
        <v>0</v>
      </c>
      <c r="C667" s="227">
        <v>0</v>
      </c>
      <c r="D667" s="227">
        <v>0</v>
      </c>
      <c r="E667" s="227">
        <f>B667+C667-D667</f>
        <v>0</v>
      </c>
      <c r="H667" s="13"/>
      <c r="I667" s="13"/>
      <c r="L667" s="13"/>
    </row>
    <row r="668" spans="2:16" s="1" customFormat="1" ht="15" hidden="1" customHeight="1" outlineLevel="1">
      <c r="G668" s="630" t="s">
        <v>4080</v>
      </c>
      <c r="H668" s="631">
        <v>0</v>
      </c>
      <c r="L668" s="2"/>
      <c r="M668" s="2"/>
    </row>
    <row r="669" spans="2:16" s="1" customFormat="1" ht="15" hidden="1" outlineLevel="1">
      <c r="G669" s="300" t="s">
        <v>4081</v>
      </c>
      <c r="H669" s="632">
        <v>0</v>
      </c>
    </row>
    <row r="670" spans="2:16" s="1" customFormat="1" ht="15" hidden="1" outlineLevel="1">
      <c r="G670" s="696" t="s">
        <v>3905</v>
      </c>
      <c r="H670" s="701">
        <v>0</v>
      </c>
      <c r="L670" s="2"/>
    </row>
    <row r="671" spans="2:16" s="1" customFormat="1" ht="15" hidden="1" outlineLevel="1">
      <c r="G671" s="1205" t="s">
        <v>18</v>
      </c>
      <c r="H671" s="983">
        <v>0</v>
      </c>
      <c r="L671" s="2"/>
    </row>
    <row r="672" spans="2:16" s="1" customFormat="1" ht="15" hidden="1" customHeight="1" outlineLevel="1">
      <c r="B672" s="200"/>
      <c r="G672" s="978" t="s">
        <v>5497</v>
      </c>
      <c r="H672" s="979">
        <v>0</v>
      </c>
    </row>
    <row r="673" spans="2:16" s="1" customFormat="1" ht="15" hidden="1" customHeight="1" outlineLevel="1">
      <c r="G673" s="640" t="s">
        <v>132</v>
      </c>
      <c r="H673" s="641">
        <v>0</v>
      </c>
    </row>
    <row r="674" spans="2:16" s="1" customFormat="1" ht="15" hidden="1" customHeight="1" outlineLevel="1">
      <c r="G674" s="204" t="s">
        <v>4287</v>
      </c>
      <c r="H674" s="225">
        <v>0</v>
      </c>
    </row>
    <row r="675" spans="2:16" s="1" customFormat="1" ht="15" hidden="1" customHeight="1" outlineLevel="1">
      <c r="G675" s="659" t="s">
        <v>48</v>
      </c>
      <c r="H675" s="660">
        <v>0</v>
      </c>
      <c r="I675" s="2"/>
    </row>
    <row r="676" spans="2:16" s="1" customFormat="1" ht="15" hidden="1" customHeight="1" outlineLevel="1">
      <c r="G676" s="182" t="s">
        <v>4424</v>
      </c>
      <c r="H676" s="210">
        <v>0</v>
      </c>
      <c r="I676" s="2"/>
    </row>
    <row r="677" spans="2:16" s="1" customFormat="1" ht="15" hidden="1" customHeight="1" outlineLevel="1">
      <c r="G677" s="1068" t="s">
        <v>5935</v>
      </c>
      <c r="H677" s="210">
        <v>0</v>
      </c>
      <c r="I677" s="2"/>
    </row>
    <row r="678" spans="2:16" s="1" customFormat="1" ht="15" hidden="1" customHeight="1" outlineLevel="1">
      <c r="G678" s="654" t="s">
        <v>5126</v>
      </c>
      <c r="H678" s="655">
        <v>0</v>
      </c>
      <c r="L678"/>
    </row>
    <row r="679" spans="2:16" s="1" customFormat="1" ht="30" hidden="1" customHeight="1" outlineLevel="1">
      <c r="H679" s="2">
        <f>SUM(H668:H678)</f>
        <v>0</v>
      </c>
      <c r="I679" s="2"/>
      <c r="J679" s="13"/>
    </row>
    <row r="680" spans="2:16" collapsed="1"/>
    <row r="681" spans="2:16" s="1" customFormat="1" ht="15">
      <c r="B681" s="2475" t="s">
        <v>10373</v>
      </c>
      <c r="C681" s="2475"/>
      <c r="D681" s="2475"/>
      <c r="E681" s="2475"/>
      <c r="F681" s="2475"/>
      <c r="G681" s="2475"/>
      <c r="H681" s="2475"/>
      <c r="I681" s="2475"/>
      <c r="J681" s="2475"/>
      <c r="K681" s="2475"/>
      <c r="L681" s="2475"/>
      <c r="M681" s="2475"/>
    </row>
    <row r="682" spans="2:16" s="1" customFormat="1" ht="15" hidden="1" customHeight="1" outlineLevel="1">
      <c r="B682" s="268" t="s">
        <v>115</v>
      </c>
      <c r="C682" s="997" t="s">
        <v>2650</v>
      </c>
      <c r="D682" s="268" t="s">
        <v>2651</v>
      </c>
      <c r="F682" s="2474" t="s">
        <v>1007</v>
      </c>
      <c r="G682" s="2476"/>
      <c r="H682" s="2474"/>
      <c r="J682" s="2474" t="s">
        <v>1026</v>
      </c>
      <c r="K682" s="2476"/>
      <c r="L682" s="2474"/>
      <c r="M682" s="105"/>
    </row>
    <row r="683" spans="2:16" s="1" customFormat="1" ht="15" hidden="1" outlineLevel="1">
      <c r="B683" s="681"/>
      <c r="C683" s="682"/>
      <c r="D683" s="1071"/>
      <c r="F683" s="735" t="s">
        <v>115</v>
      </c>
      <c r="G683" s="955" t="s">
        <v>116</v>
      </c>
      <c r="H683" s="739" t="s">
        <v>4</v>
      </c>
      <c r="J683" s="1237" t="s">
        <v>115</v>
      </c>
      <c r="K683" s="315" t="s">
        <v>116</v>
      </c>
      <c r="L683" s="1046" t="s">
        <v>4</v>
      </c>
      <c r="M683" s="105"/>
      <c r="N683" s="842"/>
      <c r="O683" s="1885"/>
      <c r="P683" s="1885"/>
    </row>
    <row r="684" spans="2:16" s="1" customFormat="1" ht="15" hidden="1" outlineLevel="1">
      <c r="B684" s="681"/>
      <c r="C684" s="682"/>
      <c r="D684" s="645"/>
      <c r="F684" s="685"/>
      <c r="G684" s="363"/>
      <c r="H684" s="541"/>
      <c r="J684" s="1018"/>
      <c r="K684" s="1332"/>
      <c r="L684" s="723"/>
      <c r="M684" s="365"/>
      <c r="N684" s="86"/>
    </row>
    <row r="685" spans="2:16" s="1" customFormat="1" ht="15" hidden="1" customHeight="1" outlineLevel="1">
      <c r="B685" s="50"/>
      <c r="C685" s="50"/>
      <c r="D685" s="50"/>
      <c r="F685" s="685"/>
      <c r="G685" s="363" t="s">
        <v>8875</v>
      </c>
      <c r="H685" s="541"/>
      <c r="J685" s="1238"/>
      <c r="K685" s="378"/>
      <c r="L685" s="1240"/>
      <c r="M685" s="365"/>
      <c r="N685" s="86"/>
    </row>
    <row r="686" spans="2:16" s="1" customFormat="1" ht="15" hidden="1" customHeight="1" outlineLevel="1">
      <c r="B686" s="50"/>
      <c r="C686" s="50"/>
      <c r="D686" s="50"/>
      <c r="F686" s="646"/>
      <c r="G686" s="684"/>
      <c r="H686" s="657"/>
      <c r="I686" s="2"/>
      <c r="J686" s="319"/>
      <c r="K686" s="319"/>
      <c r="L686" s="319"/>
      <c r="M686" s="50"/>
    </row>
    <row r="687" spans="2:16" s="1" customFormat="1" ht="15" hidden="1" customHeight="1" outlineLevel="1">
      <c r="B687" s="83"/>
      <c r="C687" s="83" t="s">
        <v>195</v>
      </c>
      <c r="D687" s="84">
        <f>SUM(D683:D685)</f>
        <v>0</v>
      </c>
      <c r="F687" s="311"/>
      <c r="G687" s="538" t="s">
        <v>195</v>
      </c>
      <c r="H687" s="57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10335</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27">
        <v>0</v>
      </c>
      <c r="C691" s="227">
        <v>0</v>
      </c>
      <c r="D691" s="227">
        <v>0</v>
      </c>
      <c r="E691" s="227">
        <f>B691+C691-D691</f>
        <v>0</v>
      </c>
      <c r="H691" s="13"/>
      <c r="I691" s="13"/>
      <c r="L691" s="13"/>
    </row>
    <row r="692" spans="2:15" s="1" customFormat="1" ht="15" hidden="1" customHeight="1" outlineLevel="1">
      <c r="G692" s="630" t="s">
        <v>4080</v>
      </c>
      <c r="H692" s="631">
        <v>0</v>
      </c>
      <c r="L692" s="2"/>
      <c r="M692" s="2"/>
    </row>
    <row r="693" spans="2:15" s="1" customFormat="1" ht="15" hidden="1" outlineLevel="1">
      <c r="G693" s="300" t="s">
        <v>4081</v>
      </c>
      <c r="H693" s="632">
        <v>0</v>
      </c>
    </row>
    <row r="694" spans="2:15" s="1" customFormat="1" ht="15" hidden="1" outlineLevel="1">
      <c r="G694" s="696" t="s">
        <v>3905</v>
      </c>
      <c r="H694" s="701">
        <v>0</v>
      </c>
      <c r="L694" s="2"/>
    </row>
    <row r="695" spans="2:15" s="1" customFormat="1" ht="15" hidden="1" outlineLevel="1">
      <c r="G695" s="1205" t="s">
        <v>18</v>
      </c>
      <c r="H695" s="983">
        <v>0</v>
      </c>
      <c r="L695" s="2"/>
    </row>
    <row r="696" spans="2:15" s="1" customFormat="1" ht="15" hidden="1" customHeight="1" outlineLevel="1">
      <c r="B696" s="200"/>
      <c r="G696" s="978" t="s">
        <v>5497</v>
      </c>
      <c r="H696" s="979">
        <v>0</v>
      </c>
    </row>
    <row r="697" spans="2:15" s="1" customFormat="1" ht="15" hidden="1" customHeight="1" outlineLevel="1">
      <c r="G697" s="640" t="s">
        <v>132</v>
      </c>
      <c r="H697" s="641">
        <v>0</v>
      </c>
    </row>
    <row r="698" spans="2:15" s="1" customFormat="1" ht="15" hidden="1" customHeight="1" outlineLevel="1">
      <c r="G698" s="204" t="s">
        <v>4287</v>
      </c>
      <c r="H698" s="225">
        <v>0</v>
      </c>
    </row>
    <row r="699" spans="2:15" s="1" customFormat="1" ht="15" hidden="1" customHeight="1" outlineLevel="1">
      <c r="G699" s="659" t="s">
        <v>48</v>
      </c>
      <c r="H699" s="660">
        <v>0</v>
      </c>
      <c r="I699" s="2"/>
    </row>
    <row r="700" spans="2:15" s="1" customFormat="1" ht="15" hidden="1" customHeight="1" outlineLevel="1">
      <c r="G700" s="182" t="s">
        <v>4424</v>
      </c>
      <c r="H700" s="210">
        <v>0</v>
      </c>
      <c r="I700" s="2"/>
    </row>
    <row r="701" spans="2:15" s="1" customFormat="1" ht="15" hidden="1" customHeight="1" outlineLevel="1">
      <c r="G701" s="1068" t="s">
        <v>5935</v>
      </c>
      <c r="H701" s="210">
        <v>0</v>
      </c>
      <c r="I701" s="2"/>
    </row>
    <row r="702" spans="2:15" s="1" customFormat="1" ht="15" hidden="1" customHeight="1" outlineLevel="1">
      <c r="G702" s="654" t="s">
        <v>5126</v>
      </c>
      <c r="H702" s="655">
        <v>0</v>
      </c>
      <c r="L702"/>
    </row>
    <row r="703" spans="2:15" s="1" customFormat="1" ht="30" hidden="1" customHeight="1" outlineLevel="1">
      <c r="H703" s="2">
        <f>SUM(H692:H702)</f>
        <v>0</v>
      </c>
      <c r="I703" s="2"/>
      <c r="J703" s="13"/>
    </row>
    <row r="704" spans="2:15" collapsed="1"/>
    <row r="705" spans="2:16" s="1" customFormat="1" ht="15">
      <c r="B705" s="2475" t="s">
        <v>10456</v>
      </c>
      <c r="C705" s="2475"/>
      <c r="D705" s="2475"/>
      <c r="E705" s="2475"/>
      <c r="F705" s="2475"/>
      <c r="G705" s="2475"/>
      <c r="H705" s="2475"/>
      <c r="I705" s="2475"/>
      <c r="J705" s="2475"/>
      <c r="K705" s="2475"/>
      <c r="L705" s="2475"/>
      <c r="M705" s="2475"/>
    </row>
    <row r="706" spans="2:16" s="1" customFormat="1" ht="15" hidden="1" customHeight="1" outlineLevel="1">
      <c r="B706" s="268" t="s">
        <v>115</v>
      </c>
      <c r="C706" s="997" t="s">
        <v>2650</v>
      </c>
      <c r="D706" s="268" t="s">
        <v>2651</v>
      </c>
      <c r="F706" s="2474" t="s">
        <v>1007</v>
      </c>
      <c r="G706" s="2476"/>
      <c r="H706" s="2474"/>
      <c r="J706" s="2474" t="s">
        <v>1026</v>
      </c>
      <c r="K706" s="2476"/>
      <c r="L706" s="2474"/>
      <c r="M706" s="105"/>
    </row>
    <row r="707" spans="2:16" s="1" customFormat="1" ht="15" hidden="1" outlineLevel="1">
      <c r="B707" s="681"/>
      <c r="C707" s="682"/>
      <c r="D707" s="1071"/>
      <c r="F707" s="735" t="s">
        <v>115</v>
      </c>
      <c r="G707" s="955" t="s">
        <v>116</v>
      </c>
      <c r="H707" s="739" t="s">
        <v>4</v>
      </c>
      <c r="J707" s="1237" t="s">
        <v>115</v>
      </c>
      <c r="K707" s="315" t="s">
        <v>116</v>
      </c>
      <c r="L707" s="1046" t="s">
        <v>4</v>
      </c>
      <c r="M707" s="105"/>
      <c r="N707" s="842"/>
      <c r="O707" s="1891"/>
      <c r="P707" s="1891"/>
    </row>
    <row r="708" spans="2:16" s="1" customFormat="1" ht="15" hidden="1" outlineLevel="1">
      <c r="B708" s="681"/>
      <c r="C708" s="682"/>
      <c r="D708" s="645"/>
      <c r="F708" s="685"/>
      <c r="G708" s="363"/>
      <c r="H708" s="541"/>
      <c r="J708" s="1018"/>
      <c r="K708" s="1332"/>
      <c r="L708" s="723"/>
      <c r="M708" s="365"/>
      <c r="N708" s="86"/>
    </row>
    <row r="709" spans="2:16" s="1" customFormat="1" ht="15" hidden="1" customHeight="1" outlineLevel="1">
      <c r="B709" s="50"/>
      <c r="C709" s="50"/>
      <c r="D709" s="50"/>
      <c r="F709" s="685"/>
      <c r="G709" s="363" t="s">
        <v>8875</v>
      </c>
      <c r="H709" s="541"/>
      <c r="J709" s="1238"/>
      <c r="K709" s="378"/>
      <c r="L709" s="1240"/>
      <c r="M709" s="365"/>
      <c r="N709" s="86"/>
    </row>
    <row r="710" spans="2:16" s="1" customFormat="1" ht="15" hidden="1" customHeight="1" outlineLevel="1">
      <c r="B710" s="50"/>
      <c r="C710" s="50"/>
      <c r="D710" s="50"/>
      <c r="F710" s="646"/>
      <c r="G710" s="684"/>
      <c r="H710" s="657"/>
      <c r="I710" s="2"/>
      <c r="J710" s="319"/>
      <c r="K710" s="319"/>
      <c r="L710" s="319"/>
      <c r="M710" s="50"/>
    </row>
    <row r="711" spans="2:16" s="1" customFormat="1" ht="15" hidden="1" customHeight="1" outlineLevel="1">
      <c r="B711" s="83"/>
      <c r="C711" s="83" t="s">
        <v>195</v>
      </c>
      <c r="D711" s="84">
        <f>SUM(D707:D709)</f>
        <v>0</v>
      </c>
      <c r="F711" s="311"/>
      <c r="G711" s="538" t="s">
        <v>195</v>
      </c>
      <c r="H711" s="57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10441</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27">
        <v>0</v>
      </c>
      <c r="C715" s="227">
        <v>0</v>
      </c>
      <c r="D715" s="227">
        <v>0</v>
      </c>
      <c r="E715" s="227">
        <f>B715+C715-D715</f>
        <v>0</v>
      </c>
      <c r="H715" s="13"/>
      <c r="I715" s="13"/>
      <c r="L715" s="13"/>
    </row>
    <row r="716" spans="2:16" s="1" customFormat="1" ht="15" hidden="1" customHeight="1" outlineLevel="1">
      <c r="G716" s="630" t="s">
        <v>4080</v>
      </c>
      <c r="H716" s="631">
        <v>0</v>
      </c>
      <c r="L716" s="2"/>
      <c r="M716" s="2"/>
    </row>
    <row r="717" spans="2:16" s="1" customFormat="1" ht="15" hidden="1" outlineLevel="1">
      <c r="G717" s="300" t="s">
        <v>4081</v>
      </c>
      <c r="H717" s="632">
        <v>0</v>
      </c>
    </row>
    <row r="718" spans="2:16" s="1" customFormat="1" ht="15" hidden="1" outlineLevel="1">
      <c r="G718" s="696" t="s">
        <v>3905</v>
      </c>
      <c r="H718" s="701">
        <v>0</v>
      </c>
      <c r="L718" s="2"/>
    </row>
    <row r="719" spans="2:16" s="1" customFormat="1" ht="15" hidden="1" outlineLevel="1">
      <c r="G719" s="1205" t="s">
        <v>18</v>
      </c>
      <c r="H719" s="983">
        <v>0</v>
      </c>
      <c r="L719" s="2"/>
    </row>
    <row r="720" spans="2:16" s="1" customFormat="1" ht="15" hidden="1" customHeight="1" outlineLevel="1">
      <c r="B720" s="200"/>
      <c r="G720" s="978" t="s">
        <v>5497</v>
      </c>
      <c r="H720" s="979">
        <v>0</v>
      </c>
    </row>
    <row r="721" spans="2:16" s="1" customFormat="1" ht="15" hidden="1" customHeight="1" outlineLevel="1">
      <c r="G721" s="640" t="s">
        <v>132</v>
      </c>
      <c r="H721" s="641">
        <v>0</v>
      </c>
    </row>
    <row r="722" spans="2:16" s="1" customFormat="1" ht="15" hidden="1" customHeight="1" outlineLevel="1">
      <c r="G722" s="204" t="s">
        <v>4287</v>
      </c>
      <c r="H722" s="225">
        <v>0</v>
      </c>
    </row>
    <row r="723" spans="2:16" s="1" customFormat="1" ht="15" hidden="1" customHeight="1" outlineLevel="1">
      <c r="G723" s="659" t="s">
        <v>48</v>
      </c>
      <c r="H723" s="660">
        <v>0</v>
      </c>
      <c r="I723" s="2"/>
    </row>
    <row r="724" spans="2:16" s="1" customFormat="1" ht="15" hidden="1" customHeight="1" outlineLevel="1">
      <c r="G724" s="182" t="s">
        <v>4424</v>
      </c>
      <c r="H724" s="210">
        <v>0</v>
      </c>
      <c r="I724" s="2"/>
    </row>
    <row r="725" spans="2:16" s="1" customFormat="1" ht="15" hidden="1" customHeight="1" outlineLevel="1">
      <c r="G725" s="1068" t="s">
        <v>5935</v>
      </c>
      <c r="H725" s="210">
        <v>0</v>
      </c>
      <c r="I725" s="2"/>
    </row>
    <row r="726" spans="2:16" s="1" customFormat="1" ht="15" hidden="1" customHeight="1" outlineLevel="1">
      <c r="G726" s="654" t="s">
        <v>5126</v>
      </c>
      <c r="H726" s="655">
        <v>0</v>
      </c>
      <c r="L726"/>
    </row>
    <row r="727" spans="2:16" s="1" customFormat="1" ht="30" hidden="1" customHeight="1" outlineLevel="1">
      <c r="H727" s="2">
        <f>SUM(H716:H726)</f>
        <v>0</v>
      </c>
      <c r="I727" s="2"/>
      <c r="J727" s="13"/>
    </row>
    <row r="728" spans="2:16" collapsed="1"/>
    <row r="729" spans="2:16" s="1" customFormat="1" ht="15">
      <c r="B729" s="2475" t="s">
        <v>10565</v>
      </c>
      <c r="C729" s="2475"/>
      <c r="D729" s="2475"/>
      <c r="E729" s="2475"/>
      <c r="F729" s="2475"/>
      <c r="G729" s="2475"/>
      <c r="H729" s="2475"/>
      <c r="I729" s="2475"/>
      <c r="J729" s="2475"/>
      <c r="K729" s="2475"/>
      <c r="L729" s="2475"/>
      <c r="M729" s="2475"/>
    </row>
    <row r="730" spans="2:16" s="1" customFormat="1" ht="15" hidden="1" customHeight="1" outlineLevel="1">
      <c r="B730" s="268" t="s">
        <v>115</v>
      </c>
      <c r="C730" s="997" t="s">
        <v>2650</v>
      </c>
      <c r="D730" s="268" t="s">
        <v>2651</v>
      </c>
      <c r="F730" s="2474" t="s">
        <v>1007</v>
      </c>
      <c r="G730" s="2476"/>
      <c r="H730" s="2474"/>
      <c r="J730" s="2474" t="s">
        <v>1026</v>
      </c>
      <c r="K730" s="2476"/>
      <c r="L730" s="2474"/>
      <c r="M730" s="105"/>
    </row>
    <row r="731" spans="2:16" s="1" customFormat="1" ht="15" hidden="1" outlineLevel="1">
      <c r="B731" s="681"/>
      <c r="C731" s="682"/>
      <c r="D731" s="1071"/>
      <c r="F731" s="735" t="s">
        <v>115</v>
      </c>
      <c r="G731" s="955" t="s">
        <v>116</v>
      </c>
      <c r="H731" s="739" t="s">
        <v>4</v>
      </c>
      <c r="J731" s="1237" t="s">
        <v>115</v>
      </c>
      <c r="K731" s="315" t="s">
        <v>116</v>
      </c>
      <c r="L731" s="1046" t="s">
        <v>4</v>
      </c>
      <c r="M731" s="105"/>
      <c r="N731" s="842"/>
      <c r="O731" s="1912"/>
      <c r="P731" s="1912"/>
    </row>
    <row r="732" spans="2:16" s="1" customFormat="1" ht="15" hidden="1" outlineLevel="1">
      <c r="B732" s="681"/>
      <c r="C732" s="682"/>
      <c r="D732" s="645"/>
      <c r="F732" s="685"/>
      <c r="G732" s="363"/>
      <c r="H732" s="541"/>
      <c r="J732" s="1018"/>
      <c r="K732" s="1332"/>
      <c r="L732" s="723"/>
      <c r="M732" s="365"/>
      <c r="N732" s="86"/>
    </row>
    <row r="733" spans="2:16" s="1" customFormat="1" ht="15" hidden="1" customHeight="1" outlineLevel="1">
      <c r="B733" s="50"/>
      <c r="C733" s="50"/>
      <c r="D733" s="50"/>
      <c r="F733" s="685"/>
      <c r="G733" s="363" t="s">
        <v>8875</v>
      </c>
      <c r="H733" s="541"/>
      <c r="J733" s="1238"/>
      <c r="K733" s="378"/>
      <c r="L733" s="1240"/>
      <c r="M733" s="365"/>
      <c r="N733" s="86"/>
    </row>
    <row r="734" spans="2:16" s="1" customFormat="1" ht="15" hidden="1" customHeight="1" outlineLevel="1">
      <c r="B734" s="50"/>
      <c r="C734" s="50"/>
      <c r="D734" s="50"/>
      <c r="F734" s="646"/>
      <c r="G734" s="684"/>
      <c r="H734" s="657"/>
      <c r="I734" s="2"/>
      <c r="J734" s="319"/>
      <c r="K734" s="319"/>
      <c r="L734" s="319"/>
      <c r="M734" s="50"/>
    </row>
    <row r="735" spans="2:16" s="1" customFormat="1" ht="15" hidden="1" customHeight="1" outlineLevel="1">
      <c r="B735" s="83"/>
      <c r="C735" s="83" t="s">
        <v>195</v>
      </c>
      <c r="D735" s="84">
        <f>SUM(D731:D733)</f>
        <v>0</v>
      </c>
      <c r="F735" s="311"/>
      <c r="G735" s="538" t="s">
        <v>195</v>
      </c>
      <c r="H735" s="57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10553</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27">
        <v>0</v>
      </c>
      <c r="C739" s="227">
        <v>0</v>
      </c>
      <c r="D739" s="227">
        <v>0</v>
      </c>
      <c r="E739" s="227">
        <f>B739+C739-D739</f>
        <v>0</v>
      </c>
      <c r="H739" s="13"/>
      <c r="I739" s="13"/>
      <c r="L739" s="13"/>
    </row>
    <row r="740" spans="2:15" s="1" customFormat="1" ht="15" hidden="1" customHeight="1" outlineLevel="1">
      <c r="G740" s="630" t="s">
        <v>4080</v>
      </c>
      <c r="H740" s="631">
        <v>0</v>
      </c>
      <c r="L740" s="2"/>
      <c r="M740" s="2"/>
    </row>
    <row r="741" spans="2:15" s="1" customFormat="1" ht="15" hidden="1" outlineLevel="1">
      <c r="G741" s="300" t="s">
        <v>4081</v>
      </c>
      <c r="H741" s="632">
        <v>0</v>
      </c>
    </row>
    <row r="742" spans="2:15" s="1" customFormat="1" ht="15" hidden="1" outlineLevel="1">
      <c r="G742" s="696" t="s">
        <v>3905</v>
      </c>
      <c r="H742" s="701">
        <v>0</v>
      </c>
      <c r="L742" s="2"/>
    </row>
    <row r="743" spans="2:15" s="1" customFormat="1" ht="15" hidden="1" outlineLevel="1">
      <c r="G743" s="1205" t="s">
        <v>18</v>
      </c>
      <c r="H743" s="983">
        <v>0</v>
      </c>
      <c r="L743" s="2"/>
    </row>
    <row r="744" spans="2:15" s="1" customFormat="1" ht="15" hidden="1" customHeight="1" outlineLevel="1">
      <c r="B744" s="200"/>
      <c r="G744" s="978" t="s">
        <v>5497</v>
      </c>
      <c r="H744" s="979">
        <v>0</v>
      </c>
    </row>
    <row r="745" spans="2:15" s="1" customFormat="1" ht="15" hidden="1" customHeight="1" outlineLevel="1">
      <c r="G745" s="640" t="s">
        <v>132</v>
      </c>
      <c r="H745" s="641">
        <v>0</v>
      </c>
    </row>
    <row r="746" spans="2:15" s="1" customFormat="1" ht="15" hidden="1" customHeight="1" outlineLevel="1">
      <c r="G746" s="204" t="s">
        <v>4287</v>
      </c>
      <c r="H746" s="225">
        <v>0</v>
      </c>
    </row>
    <row r="747" spans="2:15" s="1" customFormat="1" ht="15" hidden="1" customHeight="1" outlineLevel="1">
      <c r="G747" s="659" t="s">
        <v>48</v>
      </c>
      <c r="H747" s="660">
        <v>0</v>
      </c>
      <c r="I747" s="2"/>
    </row>
    <row r="748" spans="2:15" s="1" customFormat="1" ht="15" hidden="1" customHeight="1" outlineLevel="1">
      <c r="G748" s="182" t="s">
        <v>4424</v>
      </c>
      <c r="H748" s="210">
        <v>0</v>
      </c>
      <c r="I748" s="2"/>
    </row>
    <row r="749" spans="2:15" s="1" customFormat="1" ht="15" hidden="1" customHeight="1" outlineLevel="1">
      <c r="G749" s="1068" t="s">
        <v>5935</v>
      </c>
      <c r="H749" s="210">
        <v>0</v>
      </c>
      <c r="I749" s="2"/>
    </row>
    <row r="750" spans="2:15" s="1" customFormat="1" ht="15" hidden="1" customHeight="1" outlineLevel="1">
      <c r="G750" s="654" t="s">
        <v>5126</v>
      </c>
      <c r="H750" s="655">
        <v>0</v>
      </c>
      <c r="L750"/>
    </row>
    <row r="751" spans="2:15" s="1" customFormat="1" ht="30" hidden="1" customHeight="1" outlineLevel="1">
      <c r="H751" s="2">
        <f>SUM(H740:H750)</f>
        <v>0</v>
      </c>
      <c r="I751" s="2"/>
      <c r="J751" s="13"/>
    </row>
    <row r="752" spans="2:15" collapsed="1"/>
    <row r="753" spans="2:16" s="1" customFormat="1" ht="15">
      <c r="B753" s="2475" t="s">
        <v>10648</v>
      </c>
      <c r="C753" s="2475"/>
      <c r="D753" s="2475"/>
      <c r="E753" s="2475"/>
      <c r="F753" s="2475"/>
      <c r="G753" s="2475"/>
      <c r="H753" s="2475"/>
      <c r="I753" s="2475"/>
      <c r="J753" s="2475"/>
      <c r="K753" s="2475"/>
      <c r="L753" s="2475"/>
      <c r="M753" s="2475"/>
    </row>
    <row r="754" spans="2:16" s="1" customFormat="1" ht="15" hidden="1" customHeight="1" outlineLevel="1">
      <c r="B754" s="268" t="s">
        <v>115</v>
      </c>
      <c r="C754" s="997" t="s">
        <v>2650</v>
      </c>
      <c r="D754" s="268" t="s">
        <v>2651</v>
      </c>
      <c r="F754" s="2474" t="s">
        <v>1007</v>
      </c>
      <c r="G754" s="2476"/>
      <c r="H754" s="2474"/>
      <c r="J754" s="2474" t="s">
        <v>1026</v>
      </c>
      <c r="K754" s="2476"/>
      <c r="L754" s="2474"/>
      <c r="M754" s="105"/>
    </row>
    <row r="755" spans="2:16" s="1" customFormat="1" ht="15" hidden="1" outlineLevel="1">
      <c r="B755" s="681"/>
      <c r="C755" s="682"/>
      <c r="D755" s="1071"/>
      <c r="F755" s="735" t="s">
        <v>115</v>
      </c>
      <c r="G755" s="955" t="s">
        <v>116</v>
      </c>
      <c r="H755" s="739" t="s">
        <v>4</v>
      </c>
      <c r="J755" s="1237" t="s">
        <v>115</v>
      </c>
      <c r="K755" s="315" t="s">
        <v>116</v>
      </c>
      <c r="L755" s="1046" t="s">
        <v>4</v>
      </c>
      <c r="M755" s="105"/>
      <c r="N755" s="842"/>
      <c r="O755" s="1925"/>
      <c r="P755" s="1925"/>
    </row>
    <row r="756" spans="2:16" s="1" customFormat="1" ht="15" hidden="1" outlineLevel="1">
      <c r="B756" s="681"/>
      <c r="C756" s="682"/>
      <c r="D756" s="645"/>
      <c r="F756" s="685"/>
      <c r="G756" s="363"/>
      <c r="H756" s="541"/>
      <c r="J756" s="1018"/>
      <c r="K756" s="1332"/>
      <c r="L756" s="723"/>
      <c r="M756" s="365"/>
      <c r="N756" s="86"/>
    </row>
    <row r="757" spans="2:16" s="1" customFormat="1" ht="15" hidden="1" customHeight="1" outlineLevel="1">
      <c r="B757" s="50"/>
      <c r="C757" s="50"/>
      <c r="D757" s="50"/>
      <c r="F757" s="685"/>
      <c r="G757" s="363" t="s">
        <v>8875</v>
      </c>
      <c r="H757" s="541"/>
      <c r="J757" s="1238"/>
      <c r="K757" s="378"/>
      <c r="L757" s="1240"/>
      <c r="M757" s="365"/>
      <c r="N757" s="86"/>
    </row>
    <row r="758" spans="2:16" s="1" customFormat="1" ht="15" hidden="1" customHeight="1" outlineLevel="1">
      <c r="B758" s="50"/>
      <c r="C758" s="50"/>
      <c r="D758" s="50"/>
      <c r="F758" s="646"/>
      <c r="G758" s="684"/>
      <c r="H758" s="657"/>
      <c r="I758" s="2"/>
      <c r="J758" s="319"/>
      <c r="K758" s="319"/>
      <c r="L758" s="319"/>
      <c r="M758" s="50"/>
    </row>
    <row r="759" spans="2:16" s="1" customFormat="1" ht="15" hidden="1" customHeight="1" outlineLevel="1">
      <c r="B759" s="83"/>
      <c r="C759" s="83" t="s">
        <v>195</v>
      </c>
      <c r="D759" s="84">
        <f>SUM(D755:D757)</f>
        <v>0</v>
      </c>
      <c r="F759" s="311"/>
      <c r="G759" s="538" t="s">
        <v>195</v>
      </c>
      <c r="H759" s="57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10646</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27">
        <v>0</v>
      </c>
      <c r="C763" s="227">
        <v>0</v>
      </c>
      <c r="D763" s="227">
        <v>0</v>
      </c>
      <c r="E763" s="227">
        <f>B763+C763-D763</f>
        <v>0</v>
      </c>
      <c r="H763" s="13"/>
      <c r="I763" s="13"/>
      <c r="L763" s="13"/>
    </row>
    <row r="764" spans="2:16" s="1" customFormat="1" ht="15" hidden="1" customHeight="1" outlineLevel="1">
      <c r="G764" s="630" t="s">
        <v>4080</v>
      </c>
      <c r="H764" s="631">
        <v>0</v>
      </c>
      <c r="L764" s="2"/>
      <c r="M764" s="2"/>
    </row>
    <row r="765" spans="2:16" s="1" customFormat="1" ht="15" hidden="1" outlineLevel="1">
      <c r="G765" s="300" t="s">
        <v>4081</v>
      </c>
      <c r="H765" s="632">
        <v>0</v>
      </c>
    </row>
    <row r="766" spans="2:16" s="1" customFormat="1" ht="15" hidden="1" outlineLevel="1">
      <c r="G766" s="696" t="s">
        <v>3905</v>
      </c>
      <c r="H766" s="701">
        <v>0</v>
      </c>
      <c r="L766" s="2"/>
    </row>
    <row r="767" spans="2:16" s="1" customFormat="1" ht="15" hidden="1" outlineLevel="1">
      <c r="G767" s="1205" t="s">
        <v>18</v>
      </c>
      <c r="H767" s="983">
        <v>0</v>
      </c>
      <c r="L767" s="2"/>
    </row>
    <row r="768" spans="2:16" s="1" customFormat="1" ht="15" hidden="1" customHeight="1" outlineLevel="1">
      <c r="B768" s="200"/>
      <c r="G768" s="978" t="s">
        <v>5497</v>
      </c>
      <c r="H768" s="979">
        <v>0</v>
      </c>
    </row>
    <row r="769" spans="2:16" s="1" customFormat="1" ht="15" hidden="1" customHeight="1" outlineLevel="1">
      <c r="C769" s="1" t="s">
        <v>10709</v>
      </c>
      <c r="G769" s="640" t="s">
        <v>132</v>
      </c>
      <c r="H769" s="641">
        <v>0</v>
      </c>
    </row>
    <row r="770" spans="2:16" s="1" customFormat="1" ht="15" hidden="1" customHeight="1" outlineLevel="1">
      <c r="C770" s="187">
        <v>18601207777</v>
      </c>
      <c r="G770" s="204" t="s">
        <v>4287</v>
      </c>
      <c r="H770" s="225">
        <v>0</v>
      </c>
    </row>
    <row r="771" spans="2:16" s="1" customFormat="1" ht="15" hidden="1" customHeight="1" outlineLevel="1">
      <c r="G771" s="659" t="s">
        <v>48</v>
      </c>
      <c r="H771" s="660">
        <v>0</v>
      </c>
      <c r="I771" s="2"/>
    </row>
    <row r="772" spans="2:16" s="1" customFormat="1" ht="15" hidden="1" customHeight="1" outlineLevel="1">
      <c r="G772" s="182" t="s">
        <v>4424</v>
      </c>
      <c r="H772" s="210">
        <v>0</v>
      </c>
      <c r="I772" s="2"/>
    </row>
    <row r="773" spans="2:16" s="1" customFormat="1" ht="15" hidden="1" customHeight="1" outlineLevel="1">
      <c r="G773" s="1068" t="s">
        <v>5935</v>
      </c>
      <c r="H773" s="210">
        <v>0</v>
      </c>
      <c r="I773" s="2"/>
    </row>
    <row r="774" spans="2:16" s="1" customFormat="1" ht="15" hidden="1" customHeight="1" outlineLevel="1">
      <c r="G774" s="654" t="s">
        <v>5126</v>
      </c>
      <c r="H774" s="655">
        <v>0</v>
      </c>
      <c r="L774"/>
    </row>
    <row r="775" spans="2:16" s="1" customFormat="1" ht="30" hidden="1" customHeight="1" outlineLevel="1">
      <c r="H775" s="2">
        <f>SUM(H764:H774)</f>
        <v>0</v>
      </c>
      <c r="I775" s="2"/>
      <c r="J775" s="13"/>
    </row>
    <row r="776" spans="2:16" collapsed="1"/>
    <row r="777" spans="2:16" s="1" customFormat="1" ht="15">
      <c r="B777" s="2475" t="s">
        <v>10793</v>
      </c>
      <c r="C777" s="2475"/>
      <c r="D777" s="2475"/>
      <c r="E777" s="2475"/>
      <c r="F777" s="2475"/>
      <c r="G777" s="2475"/>
      <c r="H777" s="2475"/>
      <c r="I777" s="2475"/>
      <c r="J777" s="2475"/>
      <c r="K777" s="2475"/>
      <c r="L777" s="2475"/>
      <c r="M777" s="2475"/>
    </row>
    <row r="778" spans="2:16" s="1" customFormat="1" ht="15" hidden="1" customHeight="1" outlineLevel="1">
      <c r="B778" s="268" t="s">
        <v>115</v>
      </c>
      <c r="C778" s="997" t="s">
        <v>2650</v>
      </c>
      <c r="D778" s="268" t="s">
        <v>2651</v>
      </c>
      <c r="F778" s="2474" t="s">
        <v>1007</v>
      </c>
      <c r="G778" s="2476"/>
      <c r="H778" s="2474"/>
      <c r="J778" s="2474" t="s">
        <v>1026</v>
      </c>
      <c r="K778" s="2476"/>
      <c r="L778" s="2474"/>
      <c r="M778" s="105"/>
    </row>
    <row r="779" spans="2:16" s="1" customFormat="1" ht="15" hidden="1" outlineLevel="1">
      <c r="B779" s="681"/>
      <c r="C779" s="682"/>
      <c r="D779" s="1071"/>
      <c r="F779" s="735" t="s">
        <v>115</v>
      </c>
      <c r="G779" s="955" t="s">
        <v>116</v>
      </c>
      <c r="H779" s="739" t="s">
        <v>4</v>
      </c>
      <c r="J779" s="1237" t="s">
        <v>115</v>
      </c>
      <c r="K779" s="315" t="s">
        <v>116</v>
      </c>
      <c r="L779" s="1046" t="s">
        <v>4</v>
      </c>
      <c r="M779" s="105"/>
      <c r="N779" s="842"/>
      <c r="O779" s="1945"/>
      <c r="P779" s="1945"/>
    </row>
    <row r="780" spans="2:16" s="1" customFormat="1" ht="15" hidden="1" outlineLevel="1">
      <c r="B780" s="681"/>
      <c r="C780" s="682"/>
      <c r="D780" s="645"/>
      <c r="F780" s="685"/>
      <c r="G780" s="363"/>
      <c r="H780" s="541"/>
      <c r="J780" s="1018"/>
      <c r="K780" s="1332"/>
      <c r="L780" s="723"/>
      <c r="M780" s="365"/>
      <c r="N780" s="86"/>
    </row>
    <row r="781" spans="2:16" s="1" customFormat="1" ht="15" hidden="1" customHeight="1" outlineLevel="1">
      <c r="B781" s="50"/>
      <c r="C781" s="50"/>
      <c r="D781" s="50"/>
      <c r="F781" s="685"/>
      <c r="G781" s="363" t="s">
        <v>8875</v>
      </c>
      <c r="H781" s="541"/>
      <c r="J781" s="1238"/>
      <c r="K781" s="378"/>
      <c r="L781" s="1240"/>
      <c r="M781" s="365"/>
      <c r="N781" s="86"/>
    </row>
    <row r="782" spans="2:16" s="1" customFormat="1" ht="15" hidden="1" customHeight="1" outlineLevel="1">
      <c r="B782" s="50"/>
      <c r="C782" s="50"/>
      <c r="D782" s="50"/>
      <c r="F782" s="646"/>
      <c r="G782" s="684"/>
      <c r="H782" s="657"/>
      <c r="I782" s="2"/>
      <c r="J782" s="319"/>
      <c r="K782" s="319"/>
      <c r="L782" s="319"/>
      <c r="M782" s="50"/>
    </row>
    <row r="783" spans="2:16" s="1" customFormat="1" ht="15" hidden="1" customHeight="1" outlineLevel="1">
      <c r="B783" s="83"/>
      <c r="C783" s="83" t="s">
        <v>195</v>
      </c>
      <c r="D783" s="84">
        <f>SUM(D779:D781)</f>
        <v>0</v>
      </c>
      <c r="F783" s="311"/>
      <c r="G783" s="538" t="s">
        <v>195</v>
      </c>
      <c r="H783" s="57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10753</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27">
        <v>0</v>
      </c>
      <c r="C787" s="227">
        <v>0</v>
      </c>
      <c r="D787" s="227">
        <v>0</v>
      </c>
      <c r="E787" s="227">
        <f>B787+C787-D787</f>
        <v>0</v>
      </c>
      <c r="H787" s="13"/>
      <c r="I787" s="13"/>
      <c r="L787" s="13"/>
    </row>
    <row r="788" spans="2:15" s="1" customFormat="1" ht="15" hidden="1" customHeight="1" outlineLevel="1">
      <c r="G788" s="630" t="s">
        <v>4080</v>
      </c>
      <c r="H788" s="631">
        <v>0</v>
      </c>
      <c r="L788" s="2"/>
      <c r="M788" s="2"/>
    </row>
    <row r="789" spans="2:15" s="1" customFormat="1" ht="15" hidden="1" outlineLevel="1">
      <c r="G789" s="300" t="s">
        <v>4081</v>
      </c>
      <c r="H789" s="632">
        <v>0</v>
      </c>
    </row>
    <row r="790" spans="2:15" s="1" customFormat="1" ht="15" hidden="1" outlineLevel="1">
      <c r="G790" s="696" t="s">
        <v>3905</v>
      </c>
      <c r="H790" s="701">
        <v>0</v>
      </c>
      <c r="L790" s="2"/>
    </row>
    <row r="791" spans="2:15" s="1" customFormat="1" ht="15" hidden="1" outlineLevel="1">
      <c r="G791" s="1205" t="s">
        <v>18</v>
      </c>
      <c r="H791" s="983">
        <v>0</v>
      </c>
      <c r="L791" s="2"/>
    </row>
    <row r="792" spans="2:15" s="1" customFormat="1" ht="15" hidden="1" customHeight="1" outlineLevel="1">
      <c r="B792" s="200"/>
      <c r="G792" s="978" t="s">
        <v>5497</v>
      </c>
      <c r="H792" s="979">
        <v>0</v>
      </c>
    </row>
    <row r="793" spans="2:15" s="1" customFormat="1" ht="15" hidden="1" customHeight="1" outlineLevel="1">
      <c r="C793" s="1" t="s">
        <v>10709</v>
      </c>
      <c r="G793" s="640" t="s">
        <v>132</v>
      </c>
      <c r="H793" s="641">
        <v>0</v>
      </c>
    </row>
    <row r="794" spans="2:15" s="1" customFormat="1" ht="15" hidden="1" customHeight="1" outlineLevel="1">
      <c r="C794" s="187">
        <v>18601207777</v>
      </c>
      <c r="G794" s="204" t="s">
        <v>4287</v>
      </c>
      <c r="H794" s="225">
        <v>0</v>
      </c>
    </row>
    <row r="795" spans="2:15" s="1" customFormat="1" ht="15" hidden="1" customHeight="1" outlineLevel="1">
      <c r="G795" s="659" t="s">
        <v>48</v>
      </c>
      <c r="H795" s="660">
        <v>0</v>
      </c>
      <c r="I795" s="2"/>
    </row>
    <row r="796" spans="2:15" s="1" customFormat="1" ht="15" hidden="1" customHeight="1" outlineLevel="1">
      <c r="G796" s="182" t="s">
        <v>4424</v>
      </c>
      <c r="H796" s="210">
        <v>0</v>
      </c>
      <c r="I796" s="2"/>
    </row>
    <row r="797" spans="2:15" s="1" customFormat="1" ht="15" hidden="1" customHeight="1" outlineLevel="1">
      <c r="G797" s="1068" t="s">
        <v>5935</v>
      </c>
      <c r="H797" s="210">
        <v>0</v>
      </c>
      <c r="I797" s="2"/>
    </row>
    <row r="798" spans="2:15" s="1" customFormat="1" ht="15" hidden="1" customHeight="1" outlineLevel="1">
      <c r="G798" s="654" t="s">
        <v>5126</v>
      </c>
      <c r="H798" s="655">
        <v>0</v>
      </c>
      <c r="L798"/>
    </row>
    <row r="799" spans="2:15" s="1" customFormat="1" ht="30" hidden="1" customHeight="1" outlineLevel="1">
      <c r="H799" s="2">
        <f>SUM(H788:H798)</f>
        <v>0</v>
      </c>
      <c r="I799" s="2"/>
      <c r="J799" s="13"/>
    </row>
    <row r="800" spans="2:15" collapsed="1"/>
    <row r="801" spans="2:16" s="1" customFormat="1" ht="15">
      <c r="B801" s="2475" t="s">
        <v>10903</v>
      </c>
      <c r="C801" s="2475"/>
      <c r="D801" s="2475"/>
      <c r="E801" s="2475"/>
      <c r="F801" s="2475"/>
      <c r="G801" s="2475"/>
      <c r="H801" s="2475"/>
      <c r="I801" s="2475"/>
      <c r="J801" s="2475"/>
      <c r="K801" s="2475"/>
      <c r="L801" s="2475"/>
      <c r="M801" s="2475"/>
    </row>
    <row r="802" spans="2:16" s="1" customFormat="1" ht="15" hidden="1" customHeight="1" outlineLevel="1">
      <c r="B802" s="268" t="s">
        <v>115</v>
      </c>
      <c r="C802" s="997" t="s">
        <v>2650</v>
      </c>
      <c r="D802" s="268" t="s">
        <v>2651</v>
      </c>
      <c r="F802" s="2474" t="s">
        <v>1007</v>
      </c>
      <c r="G802" s="2476"/>
      <c r="H802" s="2474"/>
      <c r="J802" s="2474" t="s">
        <v>1026</v>
      </c>
      <c r="K802" s="2476"/>
      <c r="L802" s="2474"/>
      <c r="M802" s="105"/>
    </row>
    <row r="803" spans="2:16" s="1" customFormat="1" ht="15" hidden="1" outlineLevel="1">
      <c r="B803" s="681"/>
      <c r="C803" s="682"/>
      <c r="D803" s="1071"/>
      <c r="F803" s="735" t="s">
        <v>115</v>
      </c>
      <c r="G803" s="955" t="s">
        <v>116</v>
      </c>
      <c r="H803" s="739" t="s">
        <v>4</v>
      </c>
      <c r="J803" s="1237" t="s">
        <v>115</v>
      </c>
      <c r="K803" s="315" t="s">
        <v>116</v>
      </c>
      <c r="L803" s="1046" t="s">
        <v>4</v>
      </c>
      <c r="M803" s="105"/>
      <c r="N803" s="842"/>
      <c r="O803" s="1956"/>
      <c r="P803" s="1956"/>
    </row>
    <row r="804" spans="2:16" s="1" customFormat="1" ht="15" hidden="1" outlineLevel="1">
      <c r="B804" s="681"/>
      <c r="C804" s="682"/>
      <c r="D804" s="645"/>
      <c r="F804" s="685"/>
      <c r="G804" s="363"/>
      <c r="H804" s="541"/>
      <c r="J804" s="1018"/>
      <c r="K804" s="1332"/>
      <c r="L804" s="723"/>
      <c r="M804" s="365"/>
      <c r="N804" s="86"/>
    </row>
    <row r="805" spans="2:16" s="1" customFormat="1" ht="15" hidden="1" customHeight="1" outlineLevel="1">
      <c r="B805" s="50"/>
      <c r="C805" s="50"/>
      <c r="D805" s="50"/>
      <c r="F805" s="685"/>
      <c r="G805" s="363" t="s">
        <v>8875</v>
      </c>
      <c r="H805" s="541"/>
      <c r="J805" s="1238"/>
      <c r="K805" s="378"/>
      <c r="L805" s="1240"/>
      <c r="M805" s="365"/>
      <c r="N805" s="86"/>
    </row>
    <row r="806" spans="2:16" s="1" customFormat="1" ht="15" hidden="1" customHeight="1" outlineLevel="1">
      <c r="B806" s="50"/>
      <c r="C806" s="50"/>
      <c r="D806" s="50"/>
      <c r="F806" s="646"/>
      <c r="G806" s="684"/>
      <c r="H806" s="657"/>
      <c r="I806" s="2"/>
      <c r="J806" s="319"/>
      <c r="K806" s="319"/>
      <c r="L806" s="319"/>
      <c r="M806" s="50"/>
    </row>
    <row r="807" spans="2:16" s="1" customFormat="1" ht="15" hidden="1" customHeight="1" outlineLevel="1">
      <c r="B807" s="83"/>
      <c r="C807" s="83" t="s">
        <v>195</v>
      </c>
      <c r="D807" s="84">
        <f>SUM(D803:D805)</f>
        <v>0</v>
      </c>
      <c r="F807" s="311"/>
      <c r="G807" s="538" t="s">
        <v>195</v>
      </c>
      <c r="H807" s="57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10853</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27">
        <v>0</v>
      </c>
      <c r="C811" s="227">
        <v>0</v>
      </c>
      <c r="D811" s="227">
        <v>0</v>
      </c>
      <c r="E811" s="227">
        <f>B811+C811-D811</f>
        <v>0</v>
      </c>
      <c r="H811" s="13"/>
      <c r="I811" s="13"/>
      <c r="L811" s="13"/>
    </row>
    <row r="812" spans="2:16" s="1" customFormat="1" ht="15" hidden="1" customHeight="1" outlineLevel="1">
      <c r="G812" s="630" t="s">
        <v>4080</v>
      </c>
      <c r="H812" s="631">
        <v>0</v>
      </c>
      <c r="L812" s="2"/>
      <c r="M812" s="2"/>
    </row>
    <row r="813" spans="2:16" s="1" customFormat="1" ht="15" hidden="1" outlineLevel="1">
      <c r="G813" s="300" t="s">
        <v>4081</v>
      </c>
      <c r="H813" s="632">
        <v>0</v>
      </c>
    </row>
    <row r="814" spans="2:16" s="1" customFormat="1" ht="15" hidden="1" outlineLevel="1">
      <c r="G814" s="696" t="s">
        <v>3905</v>
      </c>
      <c r="H814" s="701">
        <v>0</v>
      </c>
      <c r="L814" s="2"/>
    </row>
    <row r="815" spans="2:16" s="1" customFormat="1" ht="15" hidden="1" outlineLevel="1">
      <c r="G815" s="1205" t="s">
        <v>18</v>
      </c>
      <c r="H815" s="983">
        <v>0</v>
      </c>
      <c r="L815" s="2"/>
    </row>
    <row r="816" spans="2:16" s="1" customFormat="1" ht="15" hidden="1" customHeight="1" outlineLevel="1">
      <c r="B816" s="200"/>
      <c r="G816" s="978" t="s">
        <v>5497</v>
      </c>
      <c r="H816" s="979">
        <v>0</v>
      </c>
    </row>
    <row r="817" spans="2:16" s="1" customFormat="1" ht="15" hidden="1" customHeight="1" outlineLevel="1">
      <c r="C817" s="1" t="s">
        <v>10709</v>
      </c>
      <c r="G817" s="640" t="s">
        <v>132</v>
      </c>
      <c r="H817" s="641">
        <v>0</v>
      </c>
    </row>
    <row r="818" spans="2:16" s="1" customFormat="1" ht="15" hidden="1" customHeight="1" outlineLevel="1">
      <c r="C818" s="187">
        <v>18601207777</v>
      </c>
      <c r="G818" s="204" t="s">
        <v>4287</v>
      </c>
      <c r="H818" s="225">
        <v>0</v>
      </c>
    </row>
    <row r="819" spans="2:16" s="1" customFormat="1" ht="15" hidden="1" customHeight="1" outlineLevel="1">
      <c r="G819" s="659" t="s">
        <v>48</v>
      </c>
      <c r="H819" s="660">
        <v>0</v>
      </c>
      <c r="I819" s="2"/>
    </row>
    <row r="820" spans="2:16" s="1" customFormat="1" ht="15" hidden="1" customHeight="1" outlineLevel="1">
      <c r="G820" s="182" t="s">
        <v>4424</v>
      </c>
      <c r="H820" s="210">
        <v>0</v>
      </c>
      <c r="I820" s="2"/>
    </row>
    <row r="821" spans="2:16" s="1" customFormat="1" ht="15" hidden="1" customHeight="1" outlineLevel="1">
      <c r="G821" s="1068" t="s">
        <v>5935</v>
      </c>
      <c r="H821" s="210">
        <v>0</v>
      </c>
      <c r="I821" s="2"/>
    </row>
    <row r="822" spans="2:16" s="1" customFormat="1" ht="15" hidden="1" customHeight="1" outlineLevel="1">
      <c r="G822" s="654" t="s">
        <v>5126</v>
      </c>
      <c r="H822" s="655">
        <v>0</v>
      </c>
      <c r="L822"/>
    </row>
    <row r="823" spans="2:16" s="1" customFormat="1" ht="30" hidden="1" customHeight="1" outlineLevel="1">
      <c r="H823" s="2">
        <f>SUM(H812:H822)</f>
        <v>0</v>
      </c>
      <c r="I823" s="2"/>
      <c r="J823" s="13"/>
    </row>
    <row r="824" spans="2:16" collapsed="1"/>
    <row r="825" spans="2:16" s="1" customFormat="1" ht="15">
      <c r="B825" s="2475" t="s">
        <v>10992</v>
      </c>
      <c r="C825" s="2475"/>
      <c r="D825" s="2475"/>
      <c r="E825" s="2475"/>
      <c r="F825" s="2475"/>
      <c r="G825" s="2475"/>
      <c r="H825" s="2475"/>
      <c r="I825" s="2475"/>
      <c r="J825" s="2475"/>
      <c r="K825" s="2475"/>
      <c r="L825" s="2475"/>
      <c r="M825" s="2475"/>
    </row>
    <row r="826" spans="2:16" s="1" customFormat="1" ht="15" hidden="1" customHeight="1" outlineLevel="1">
      <c r="B826" s="268" t="s">
        <v>115</v>
      </c>
      <c r="C826" s="997" t="s">
        <v>2650</v>
      </c>
      <c r="D826" s="268" t="s">
        <v>2651</v>
      </c>
      <c r="F826" s="2474" t="s">
        <v>1007</v>
      </c>
      <c r="G826" s="2476"/>
      <c r="H826" s="2474"/>
      <c r="J826" s="2474" t="s">
        <v>1026</v>
      </c>
      <c r="K826" s="2476"/>
      <c r="L826" s="2474"/>
      <c r="M826" s="105"/>
    </row>
    <row r="827" spans="2:16" s="1" customFormat="1" ht="15" hidden="1" outlineLevel="1">
      <c r="B827" s="681"/>
      <c r="C827" s="682"/>
      <c r="D827" s="1071"/>
      <c r="F827" s="735" t="s">
        <v>115</v>
      </c>
      <c r="G827" s="955" t="s">
        <v>116</v>
      </c>
      <c r="H827" s="739" t="s">
        <v>4</v>
      </c>
      <c r="J827" s="1237" t="s">
        <v>115</v>
      </c>
      <c r="K827" s="315" t="s">
        <v>116</v>
      </c>
      <c r="L827" s="1046" t="s">
        <v>4</v>
      </c>
      <c r="M827" s="105"/>
      <c r="N827" s="842"/>
      <c r="O827" s="1971"/>
      <c r="P827" s="1971"/>
    </row>
    <row r="828" spans="2:16" s="1" customFormat="1" ht="15" hidden="1" outlineLevel="1">
      <c r="B828" s="681"/>
      <c r="C828" s="682"/>
      <c r="D828" s="645"/>
      <c r="F828" s="685"/>
      <c r="G828" s="363"/>
      <c r="H828" s="541"/>
      <c r="J828" s="1018"/>
      <c r="K828" s="1332"/>
      <c r="L828" s="723"/>
      <c r="M828" s="365"/>
      <c r="N828" s="86"/>
    </row>
    <row r="829" spans="2:16" s="1" customFormat="1" ht="15" hidden="1" customHeight="1" outlineLevel="1">
      <c r="B829" s="50"/>
      <c r="C829" s="50"/>
      <c r="D829" s="50"/>
      <c r="F829" s="685"/>
      <c r="G829" s="363" t="s">
        <v>8875</v>
      </c>
      <c r="H829" s="541"/>
      <c r="J829" s="1238"/>
      <c r="K829" s="378"/>
      <c r="L829" s="1240"/>
      <c r="M829" s="365"/>
      <c r="N829" s="86"/>
    </row>
    <row r="830" spans="2:16" s="1" customFormat="1" ht="15" hidden="1" customHeight="1" outlineLevel="1">
      <c r="B830" s="50"/>
      <c r="C830" s="50"/>
      <c r="D830" s="50"/>
      <c r="F830" s="646"/>
      <c r="G830" s="684"/>
      <c r="H830" s="657"/>
      <c r="I830" s="2"/>
      <c r="J830" s="319"/>
      <c r="K830" s="319"/>
      <c r="L830" s="319"/>
      <c r="M830" s="50"/>
    </row>
    <row r="831" spans="2:16" s="1" customFormat="1" ht="15" hidden="1" customHeight="1" outlineLevel="1">
      <c r="B831" s="83"/>
      <c r="C831" s="83" t="s">
        <v>195</v>
      </c>
      <c r="D831" s="84">
        <f>SUM(D827:D829)</f>
        <v>0</v>
      </c>
      <c r="F831" s="311"/>
      <c r="G831" s="538" t="s">
        <v>195</v>
      </c>
      <c r="H831" s="57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10986</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27">
        <v>0</v>
      </c>
      <c r="C835" s="227">
        <v>0</v>
      </c>
      <c r="D835" s="227">
        <v>0</v>
      </c>
      <c r="E835" s="227">
        <f>B835+C835-D835</f>
        <v>0</v>
      </c>
      <c r="H835" s="13"/>
      <c r="I835" s="13"/>
      <c r="L835" s="13"/>
    </row>
    <row r="836" spans="2:15" s="1" customFormat="1" ht="15" hidden="1" customHeight="1" outlineLevel="1">
      <c r="G836" s="630" t="s">
        <v>4080</v>
      </c>
      <c r="H836" s="631">
        <v>0</v>
      </c>
      <c r="L836" s="2"/>
      <c r="M836" s="2"/>
    </row>
    <row r="837" spans="2:15" s="1" customFormat="1" ht="15" hidden="1" outlineLevel="1">
      <c r="G837" s="300" t="s">
        <v>4081</v>
      </c>
      <c r="H837" s="632">
        <v>0</v>
      </c>
    </row>
    <row r="838" spans="2:15" s="1" customFormat="1" ht="15" hidden="1" outlineLevel="1">
      <c r="G838" s="696" t="s">
        <v>3905</v>
      </c>
      <c r="H838" s="701">
        <v>0</v>
      </c>
      <c r="L838" s="2"/>
    </row>
    <row r="839" spans="2:15" s="1" customFormat="1" ht="15" hidden="1" outlineLevel="1">
      <c r="G839" s="1205" t="s">
        <v>18</v>
      </c>
      <c r="H839" s="983">
        <v>0</v>
      </c>
      <c r="L839" s="2"/>
    </row>
    <row r="840" spans="2:15" s="1" customFormat="1" ht="15" hidden="1" customHeight="1" outlineLevel="1">
      <c r="B840" s="200"/>
      <c r="G840" s="978" t="s">
        <v>5497</v>
      </c>
      <c r="H840" s="979">
        <v>0</v>
      </c>
    </row>
    <row r="841" spans="2:15" s="1" customFormat="1" ht="15" hidden="1" customHeight="1" outlineLevel="1">
      <c r="C841" s="1" t="s">
        <v>10709</v>
      </c>
      <c r="G841" s="640" t="s">
        <v>132</v>
      </c>
      <c r="H841" s="641">
        <v>0</v>
      </c>
    </row>
    <row r="842" spans="2:15" s="1" customFormat="1" ht="15" hidden="1" customHeight="1" outlineLevel="1">
      <c r="C842" s="187">
        <v>18601207777</v>
      </c>
      <c r="G842" s="204" t="s">
        <v>4287</v>
      </c>
      <c r="H842" s="225">
        <v>0</v>
      </c>
    </row>
    <row r="843" spans="2:15" s="1" customFormat="1" ht="15" hidden="1" customHeight="1" outlineLevel="1">
      <c r="G843" s="659" t="s">
        <v>48</v>
      </c>
      <c r="H843" s="660">
        <v>0</v>
      </c>
      <c r="I843" s="2"/>
    </row>
    <row r="844" spans="2:15" s="1" customFormat="1" ht="15" hidden="1" customHeight="1" outlineLevel="1">
      <c r="G844" s="182" t="s">
        <v>4424</v>
      </c>
      <c r="H844" s="210">
        <v>0</v>
      </c>
      <c r="I844" s="2"/>
    </row>
    <row r="845" spans="2:15" s="1" customFormat="1" ht="15" hidden="1" customHeight="1" outlineLevel="1">
      <c r="G845" s="1068" t="s">
        <v>5935</v>
      </c>
      <c r="H845" s="210">
        <v>0</v>
      </c>
      <c r="I845" s="2"/>
    </row>
    <row r="846" spans="2:15" s="1" customFormat="1" ht="15" hidden="1" customHeight="1" outlineLevel="1">
      <c r="G846" s="654" t="s">
        <v>5126</v>
      </c>
      <c r="H846" s="655">
        <v>0</v>
      </c>
      <c r="L846"/>
    </row>
    <row r="847" spans="2:15" s="1" customFormat="1" ht="30" hidden="1" customHeight="1" outlineLevel="1">
      <c r="H847" s="2">
        <f>SUM(H836:H846)</f>
        <v>0</v>
      </c>
      <c r="I847" s="2"/>
      <c r="J847" s="13"/>
    </row>
    <row r="848" spans="2:15" collapsed="1"/>
    <row r="849" spans="2:16" s="1" customFormat="1" ht="15">
      <c r="B849" s="2475" t="s">
        <v>11156</v>
      </c>
      <c r="C849" s="2475"/>
      <c r="D849" s="2475"/>
      <c r="E849" s="2475"/>
      <c r="F849" s="2475"/>
      <c r="G849" s="2475"/>
      <c r="H849" s="2475"/>
      <c r="I849" s="2475"/>
      <c r="J849" s="2475"/>
      <c r="K849" s="2475"/>
      <c r="L849" s="2475"/>
      <c r="M849" s="2475"/>
    </row>
    <row r="850" spans="2:16" s="1" customFormat="1" ht="15" hidden="1" customHeight="1" outlineLevel="1">
      <c r="B850" s="268" t="s">
        <v>115</v>
      </c>
      <c r="C850" s="997" t="s">
        <v>2650</v>
      </c>
      <c r="D850" s="268" t="s">
        <v>2651</v>
      </c>
      <c r="F850" s="2474" t="s">
        <v>1007</v>
      </c>
      <c r="G850" s="2476"/>
      <c r="H850" s="2474"/>
      <c r="J850" s="2474" t="s">
        <v>1026</v>
      </c>
      <c r="K850" s="2476"/>
      <c r="L850" s="2474"/>
      <c r="M850" s="105"/>
    </row>
    <row r="851" spans="2:16" s="1" customFormat="1" ht="15" hidden="1" outlineLevel="1">
      <c r="B851" s="681"/>
      <c r="C851" s="682"/>
      <c r="D851" s="1071"/>
      <c r="F851" s="735" t="s">
        <v>115</v>
      </c>
      <c r="G851" s="955" t="s">
        <v>116</v>
      </c>
      <c r="H851" s="739" t="s">
        <v>4</v>
      </c>
      <c r="J851" s="1237" t="s">
        <v>115</v>
      </c>
      <c r="K851" s="315" t="s">
        <v>116</v>
      </c>
      <c r="L851" s="1046" t="s">
        <v>4</v>
      </c>
      <c r="M851" s="105"/>
      <c r="N851" s="842"/>
      <c r="O851" s="1982"/>
      <c r="P851" s="1982"/>
    </row>
    <row r="852" spans="2:16" s="1" customFormat="1" ht="15" hidden="1" outlineLevel="1">
      <c r="B852" s="681"/>
      <c r="C852" s="682"/>
      <c r="D852" s="645"/>
      <c r="F852" s="685"/>
      <c r="G852" s="363" t="s">
        <v>8875</v>
      </c>
      <c r="H852" s="541"/>
      <c r="J852" s="1018"/>
      <c r="K852" s="1332"/>
      <c r="L852" s="723"/>
      <c r="M852" s="365"/>
      <c r="N852" s="86"/>
    </row>
    <row r="853" spans="2:16" s="1" customFormat="1" ht="15" hidden="1" customHeight="1" outlineLevel="1">
      <c r="B853" s="50"/>
      <c r="C853" s="50"/>
      <c r="D853" s="50"/>
      <c r="F853" s="646"/>
      <c r="G853" s="684"/>
      <c r="H853" s="657"/>
      <c r="I853" s="2"/>
      <c r="J853" s="319"/>
      <c r="K853" s="319"/>
      <c r="L853" s="319"/>
      <c r="M853" s="50"/>
    </row>
    <row r="854" spans="2:16" s="1" customFormat="1" ht="15" hidden="1" customHeight="1" outlineLevel="1">
      <c r="B854" s="83"/>
      <c r="C854" s="83" t="s">
        <v>195</v>
      </c>
      <c r="D854" s="84">
        <f>SUM(D851:D852)</f>
        <v>0</v>
      </c>
      <c r="F854" s="311"/>
      <c r="G854" s="538" t="s">
        <v>195</v>
      </c>
      <c r="H854" s="57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11088</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27">
        <v>0</v>
      </c>
      <c r="C858" s="227">
        <v>0</v>
      </c>
      <c r="D858" s="227">
        <v>0</v>
      </c>
      <c r="E858" s="227">
        <f>B858+C858-D858</f>
        <v>0</v>
      </c>
      <c r="H858" s="13"/>
      <c r="I858" s="13"/>
      <c r="L858" s="13"/>
    </row>
    <row r="859" spans="2:16" s="1" customFormat="1" ht="15" hidden="1" customHeight="1" outlineLevel="1">
      <c r="G859" s="630" t="s">
        <v>4080</v>
      </c>
      <c r="H859" s="631">
        <v>0</v>
      </c>
      <c r="L859" s="2"/>
      <c r="M859" s="2"/>
    </row>
    <row r="860" spans="2:16" s="1" customFormat="1" ht="15" hidden="1" outlineLevel="1">
      <c r="G860" s="300" t="s">
        <v>4081</v>
      </c>
      <c r="H860" s="632">
        <v>0</v>
      </c>
    </row>
    <row r="861" spans="2:16" s="1" customFormat="1" ht="15" hidden="1" outlineLevel="1">
      <c r="G861" s="696" t="s">
        <v>3905</v>
      </c>
      <c r="H861" s="701">
        <v>0</v>
      </c>
      <c r="L861" s="2"/>
    </row>
    <row r="862" spans="2:16" s="1" customFormat="1" ht="15" hidden="1" outlineLevel="1">
      <c r="G862" s="1205" t="s">
        <v>18</v>
      </c>
      <c r="H862" s="983">
        <v>0</v>
      </c>
      <c r="L862" s="2"/>
    </row>
    <row r="863" spans="2:16" s="1" customFormat="1" ht="15" hidden="1" customHeight="1" outlineLevel="1">
      <c r="B863" s="200"/>
      <c r="G863" s="978" t="s">
        <v>5497</v>
      </c>
      <c r="H863" s="979">
        <v>0</v>
      </c>
    </row>
    <row r="864" spans="2:16" s="1" customFormat="1" ht="15" hidden="1" customHeight="1" outlineLevel="1">
      <c r="C864" s="1" t="s">
        <v>10709</v>
      </c>
      <c r="G864" s="640" t="s">
        <v>132</v>
      </c>
      <c r="H864" s="641">
        <v>0</v>
      </c>
    </row>
    <row r="865" spans="2:16" s="1" customFormat="1" ht="15" hidden="1" customHeight="1" outlineLevel="1">
      <c r="C865" s="187">
        <v>18601207777</v>
      </c>
      <c r="G865" s="204" t="s">
        <v>4287</v>
      </c>
      <c r="H865" s="225">
        <v>0</v>
      </c>
    </row>
    <row r="866" spans="2:16" s="1" customFormat="1" ht="15" hidden="1" customHeight="1" outlineLevel="1">
      <c r="G866" s="659" t="s">
        <v>48</v>
      </c>
      <c r="H866" s="660">
        <v>0</v>
      </c>
      <c r="I866" s="2"/>
    </row>
    <row r="867" spans="2:16" s="1" customFormat="1" ht="15" hidden="1" customHeight="1" outlineLevel="1">
      <c r="G867" s="182" t="s">
        <v>4424</v>
      </c>
      <c r="H867" s="210">
        <v>0</v>
      </c>
      <c r="I867" s="2"/>
    </row>
    <row r="868" spans="2:16" s="1" customFormat="1" ht="15" hidden="1" customHeight="1" outlineLevel="1">
      <c r="G868" s="1068" t="s">
        <v>5935</v>
      </c>
      <c r="H868" s="210">
        <v>0</v>
      </c>
      <c r="I868" s="2"/>
    </row>
    <row r="869" spans="2:16" s="1" customFormat="1" ht="15" hidden="1" customHeight="1" outlineLevel="1">
      <c r="G869" s="654" t="s">
        <v>5126</v>
      </c>
      <c r="H869" s="655">
        <v>0</v>
      </c>
      <c r="L869"/>
    </row>
    <row r="870" spans="2:16" s="1" customFormat="1" ht="30" hidden="1" customHeight="1" outlineLevel="1">
      <c r="H870" s="2">
        <f>SUM(H859:H869)</f>
        <v>0</v>
      </c>
      <c r="I870" s="2"/>
      <c r="J870" s="13"/>
    </row>
    <row r="871" spans="2:16" collapsed="1"/>
    <row r="872" spans="2:16" s="1" customFormat="1" ht="15">
      <c r="B872" s="2475" t="s">
        <v>11197</v>
      </c>
      <c r="C872" s="2475"/>
      <c r="D872" s="2475"/>
      <c r="E872" s="2475"/>
      <c r="F872" s="2475"/>
      <c r="G872" s="2475"/>
      <c r="H872" s="2475"/>
      <c r="I872" s="2475"/>
      <c r="J872" s="2475"/>
      <c r="K872" s="2475"/>
      <c r="L872" s="2475"/>
      <c r="M872" s="2475"/>
    </row>
    <row r="873" spans="2:16" s="1" customFormat="1" ht="15" hidden="1" customHeight="1" outlineLevel="1">
      <c r="B873" s="268" t="s">
        <v>115</v>
      </c>
      <c r="C873" s="997" t="s">
        <v>2650</v>
      </c>
      <c r="D873" s="268" t="s">
        <v>2651</v>
      </c>
      <c r="F873" s="2474" t="s">
        <v>1007</v>
      </c>
      <c r="G873" s="2476"/>
      <c r="H873" s="2474"/>
      <c r="J873" s="2474" t="s">
        <v>1026</v>
      </c>
      <c r="K873" s="2476"/>
      <c r="L873" s="2474"/>
      <c r="M873" s="105"/>
    </row>
    <row r="874" spans="2:16" s="1" customFormat="1" ht="15" hidden="1" outlineLevel="1">
      <c r="B874" s="681"/>
      <c r="C874" s="682"/>
      <c r="D874" s="1071"/>
      <c r="F874" s="735" t="s">
        <v>115</v>
      </c>
      <c r="G874" s="955" t="s">
        <v>116</v>
      </c>
      <c r="H874" s="739" t="s">
        <v>4</v>
      </c>
      <c r="J874" s="1237" t="s">
        <v>115</v>
      </c>
      <c r="K874" s="315" t="s">
        <v>116</v>
      </c>
      <c r="L874" s="1046" t="s">
        <v>4</v>
      </c>
      <c r="M874" s="105"/>
      <c r="N874" s="842"/>
      <c r="O874" s="1990"/>
      <c r="P874" s="1990"/>
    </row>
    <row r="875" spans="2:16" s="1" customFormat="1" ht="15" hidden="1" outlineLevel="1">
      <c r="B875" s="681"/>
      <c r="C875" s="682"/>
      <c r="D875" s="645"/>
      <c r="F875" s="685"/>
      <c r="G875" s="363" t="s">
        <v>8875</v>
      </c>
      <c r="H875" s="541"/>
      <c r="J875" s="1018"/>
      <c r="K875" s="1332"/>
      <c r="L875" s="723"/>
      <c r="M875" s="365"/>
      <c r="N875" s="86"/>
    </row>
    <row r="876" spans="2:16" s="1" customFormat="1" ht="15" hidden="1" customHeight="1" outlineLevel="1">
      <c r="B876" s="50"/>
      <c r="C876" s="50"/>
      <c r="D876" s="50"/>
      <c r="F876" s="646"/>
      <c r="G876" s="684"/>
      <c r="H876" s="657"/>
      <c r="I876" s="2"/>
      <c r="J876" s="319"/>
      <c r="K876" s="319"/>
      <c r="L876" s="319"/>
      <c r="M876" s="50"/>
    </row>
    <row r="877" spans="2:16" s="1" customFormat="1" ht="15" hidden="1" customHeight="1" outlineLevel="1">
      <c r="B877" s="83"/>
      <c r="C877" s="83" t="s">
        <v>195</v>
      </c>
      <c r="D877" s="84">
        <f>SUM(D874:D875)</f>
        <v>0</v>
      </c>
      <c r="F877" s="311"/>
      <c r="G877" s="538" t="s">
        <v>195</v>
      </c>
      <c r="H877" s="57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11198</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27">
        <v>0</v>
      </c>
      <c r="C881" s="227">
        <v>0</v>
      </c>
      <c r="D881" s="227">
        <v>0</v>
      </c>
      <c r="E881" s="227">
        <f>B881+C881-D881</f>
        <v>0</v>
      </c>
      <c r="H881" s="13"/>
      <c r="I881" s="13"/>
      <c r="L881" s="13"/>
    </row>
    <row r="882" spans="2:13" s="1" customFormat="1" ht="15" hidden="1" customHeight="1" outlineLevel="1">
      <c r="G882" s="630" t="s">
        <v>4080</v>
      </c>
      <c r="H882" s="631">
        <v>0</v>
      </c>
      <c r="L882" s="2"/>
      <c r="M882" s="2"/>
    </row>
    <row r="883" spans="2:13" s="1" customFormat="1" ht="15" hidden="1" outlineLevel="1">
      <c r="G883" s="300" t="s">
        <v>4081</v>
      </c>
      <c r="H883" s="632">
        <v>0</v>
      </c>
    </row>
    <row r="884" spans="2:13" s="1" customFormat="1" ht="15" hidden="1" outlineLevel="1">
      <c r="G884" s="696" t="s">
        <v>3905</v>
      </c>
      <c r="H884" s="701">
        <v>0</v>
      </c>
      <c r="L884" s="2"/>
    </row>
    <row r="885" spans="2:13" s="1" customFormat="1" ht="15" hidden="1" outlineLevel="1">
      <c r="G885" s="1205" t="s">
        <v>18</v>
      </c>
      <c r="H885" s="983">
        <v>0</v>
      </c>
      <c r="L885" s="2"/>
    </row>
    <row r="886" spans="2:13" s="1" customFormat="1" ht="15" hidden="1" customHeight="1" outlineLevel="1">
      <c r="B886" s="200"/>
      <c r="G886" s="978" t="s">
        <v>5497</v>
      </c>
      <c r="H886" s="979">
        <v>0</v>
      </c>
    </row>
    <row r="887" spans="2:13" s="1" customFormat="1" ht="15" hidden="1" customHeight="1" outlineLevel="1">
      <c r="C887" s="1" t="s">
        <v>10709</v>
      </c>
      <c r="G887" s="640" t="s">
        <v>132</v>
      </c>
      <c r="H887" s="641">
        <v>0</v>
      </c>
    </row>
    <row r="888" spans="2:13" s="1" customFormat="1" ht="15" hidden="1" customHeight="1" outlineLevel="1">
      <c r="C888" s="187">
        <v>18601207777</v>
      </c>
      <c r="G888" s="204" t="s">
        <v>4287</v>
      </c>
      <c r="H888" s="225">
        <v>0</v>
      </c>
    </row>
    <row r="889" spans="2:13" s="1" customFormat="1" ht="15" hidden="1" customHeight="1" outlineLevel="1">
      <c r="G889" s="659" t="s">
        <v>48</v>
      </c>
      <c r="H889" s="660">
        <v>0</v>
      </c>
      <c r="I889" s="2"/>
    </row>
    <row r="890" spans="2:13" s="1" customFormat="1" ht="15" hidden="1" customHeight="1" outlineLevel="1">
      <c r="G890" s="182" t="s">
        <v>4424</v>
      </c>
      <c r="H890" s="210">
        <v>0</v>
      </c>
      <c r="I890" s="2"/>
    </row>
    <row r="891" spans="2:13" s="1" customFormat="1" ht="15" hidden="1" customHeight="1" outlineLevel="1">
      <c r="G891" s="1068" t="s">
        <v>5935</v>
      </c>
      <c r="H891" s="210">
        <v>0</v>
      </c>
      <c r="I891" s="2"/>
    </row>
    <row r="892" spans="2:13" s="1" customFormat="1" ht="15" hidden="1" customHeight="1" outlineLevel="1">
      <c r="G892" s="654" t="s">
        <v>5126</v>
      </c>
      <c r="H892" s="655">
        <v>0</v>
      </c>
      <c r="L892"/>
    </row>
    <row r="893" spans="2:13" s="1" customFormat="1" ht="30" hidden="1" customHeight="1" outlineLevel="1">
      <c r="H893" s="2">
        <f>SUM(H882:H892)</f>
        <v>0</v>
      </c>
      <c r="I893" s="2"/>
      <c r="J893" s="13"/>
    </row>
    <row r="894" spans="2:13" collapsed="1"/>
    <row r="895" spans="2:13" s="1" customFormat="1" ht="15">
      <c r="B895" s="2475" t="s">
        <v>11369</v>
      </c>
      <c r="C895" s="2475"/>
      <c r="D895" s="2475"/>
      <c r="E895" s="2475"/>
      <c r="F895" s="2475"/>
      <c r="G895" s="2475"/>
      <c r="H895" s="2475"/>
      <c r="I895" s="2475"/>
      <c r="J895" s="2475"/>
      <c r="K895" s="2475"/>
      <c r="L895" s="2475"/>
      <c r="M895" s="2475"/>
    </row>
    <row r="896" spans="2:13" s="1" customFormat="1" ht="15" hidden="1" customHeight="1" outlineLevel="1">
      <c r="B896" s="268" t="s">
        <v>115</v>
      </c>
      <c r="C896" s="997" t="s">
        <v>2650</v>
      </c>
      <c r="D896" s="268" t="s">
        <v>2651</v>
      </c>
      <c r="F896" s="2474" t="s">
        <v>1007</v>
      </c>
      <c r="G896" s="2476"/>
      <c r="H896" s="2474"/>
      <c r="J896" s="2474" t="s">
        <v>1026</v>
      </c>
      <c r="K896" s="2476"/>
      <c r="L896" s="2474"/>
      <c r="M896" s="105"/>
    </row>
    <row r="897" spans="2:16" s="1" customFormat="1" ht="15" hidden="1" outlineLevel="1">
      <c r="B897" s="681"/>
      <c r="C897" s="682"/>
      <c r="D897" s="1071"/>
      <c r="F897" s="735" t="s">
        <v>115</v>
      </c>
      <c r="G897" s="955" t="s">
        <v>116</v>
      </c>
      <c r="H897" s="739" t="s">
        <v>4</v>
      </c>
      <c r="J897" s="1237" t="s">
        <v>115</v>
      </c>
      <c r="K897" s="315" t="s">
        <v>116</v>
      </c>
      <c r="L897" s="1046" t="s">
        <v>4</v>
      </c>
      <c r="M897" s="105"/>
      <c r="N897" s="842"/>
      <c r="O897" s="2024"/>
      <c r="P897" s="2024"/>
    </row>
    <row r="898" spans="2:16" s="1" customFormat="1" ht="15" hidden="1" outlineLevel="1">
      <c r="B898" s="681"/>
      <c r="C898" s="682"/>
      <c r="D898" s="645"/>
      <c r="F898" s="685"/>
      <c r="G898" s="363" t="s">
        <v>8875</v>
      </c>
      <c r="H898" s="541"/>
      <c r="J898" s="1018"/>
      <c r="K898" s="1332"/>
      <c r="L898" s="723"/>
      <c r="M898" s="365"/>
      <c r="N898" s="86"/>
    </row>
    <row r="899" spans="2:16" s="1" customFormat="1" ht="15" hidden="1" customHeight="1" outlineLevel="1">
      <c r="B899" s="50"/>
      <c r="C899" s="50"/>
      <c r="D899" s="50"/>
      <c r="F899" s="646"/>
      <c r="G899" s="684"/>
      <c r="H899" s="657"/>
      <c r="I899" s="2"/>
      <c r="J899" s="319"/>
      <c r="K899" s="319"/>
      <c r="L899" s="319"/>
      <c r="M899" s="50"/>
    </row>
    <row r="900" spans="2:16" s="1" customFormat="1" ht="15" hidden="1" customHeight="1" outlineLevel="1">
      <c r="B900" s="83"/>
      <c r="C900" s="83" t="s">
        <v>195</v>
      </c>
      <c r="D900" s="84">
        <f>SUM(D897:D898)</f>
        <v>0</v>
      </c>
      <c r="F900" s="311"/>
      <c r="G900" s="538" t="s">
        <v>195</v>
      </c>
      <c r="H900" s="57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11343</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27">
        <v>0</v>
      </c>
      <c r="C904" s="227">
        <v>0</v>
      </c>
      <c r="D904" s="227">
        <v>0</v>
      </c>
      <c r="E904" s="227">
        <f>B904+C904-D904</f>
        <v>0</v>
      </c>
      <c r="H904" s="13"/>
      <c r="I904" s="13"/>
      <c r="L904" s="13"/>
    </row>
    <row r="905" spans="2:16" s="1" customFormat="1" ht="15" hidden="1" customHeight="1" outlineLevel="1">
      <c r="G905" s="630" t="s">
        <v>4080</v>
      </c>
      <c r="H905" s="631">
        <v>0</v>
      </c>
      <c r="L905" s="2"/>
      <c r="M905" s="2"/>
    </row>
    <row r="906" spans="2:16" s="1" customFormat="1" ht="15" hidden="1" outlineLevel="1">
      <c r="G906" s="300" t="s">
        <v>4081</v>
      </c>
      <c r="H906" s="632">
        <v>0</v>
      </c>
    </row>
    <row r="907" spans="2:16" s="1" customFormat="1" ht="15" hidden="1" outlineLevel="1">
      <c r="G907" s="696" t="s">
        <v>3905</v>
      </c>
      <c r="H907" s="701">
        <v>0</v>
      </c>
      <c r="L907" s="2"/>
    </row>
    <row r="908" spans="2:16" s="1" customFormat="1" ht="15" hidden="1" outlineLevel="1">
      <c r="G908" s="1205" t="s">
        <v>18</v>
      </c>
      <c r="H908" s="983">
        <v>0</v>
      </c>
      <c r="L908" s="2"/>
    </row>
    <row r="909" spans="2:16" s="1" customFormat="1" ht="15" hidden="1" customHeight="1" outlineLevel="1">
      <c r="B909" s="200"/>
      <c r="G909" s="978" t="s">
        <v>5497</v>
      </c>
      <c r="H909" s="979">
        <v>0</v>
      </c>
    </row>
    <row r="910" spans="2:16" s="1" customFormat="1" ht="15" hidden="1" customHeight="1" outlineLevel="1">
      <c r="C910" s="1" t="s">
        <v>10709</v>
      </c>
      <c r="G910" s="640" t="s">
        <v>132</v>
      </c>
      <c r="H910" s="641">
        <v>0</v>
      </c>
    </row>
    <row r="911" spans="2:16" s="1" customFormat="1" ht="15" hidden="1" customHeight="1" outlineLevel="1">
      <c r="C911" s="187">
        <v>18601207777</v>
      </c>
      <c r="G911" s="204" t="s">
        <v>4287</v>
      </c>
      <c r="H911" s="225">
        <v>0</v>
      </c>
    </row>
    <row r="912" spans="2:16" s="1" customFormat="1" ht="15" hidden="1" customHeight="1" outlineLevel="1">
      <c r="G912" s="659" t="s">
        <v>48</v>
      </c>
      <c r="H912" s="660">
        <v>0</v>
      </c>
      <c r="I912" s="2"/>
    </row>
    <row r="913" spans="2:16" s="1" customFormat="1" ht="15" hidden="1" customHeight="1" outlineLevel="1">
      <c r="G913" s="182" t="s">
        <v>4424</v>
      </c>
      <c r="H913" s="210">
        <v>0</v>
      </c>
      <c r="I913" s="2"/>
    </row>
    <row r="914" spans="2:16" s="1" customFormat="1" ht="15" hidden="1" customHeight="1" outlineLevel="1">
      <c r="G914" s="1068" t="s">
        <v>5935</v>
      </c>
      <c r="H914" s="210">
        <v>0</v>
      </c>
      <c r="I914" s="2"/>
    </row>
    <row r="915" spans="2:16" s="1" customFormat="1" ht="15" hidden="1" customHeight="1" outlineLevel="1">
      <c r="G915" s="654" t="s">
        <v>5126</v>
      </c>
      <c r="H915" s="655">
        <v>0</v>
      </c>
      <c r="L915"/>
    </row>
    <row r="916" spans="2:16" s="1" customFormat="1" ht="30" hidden="1" customHeight="1" outlineLevel="1">
      <c r="H916" s="2">
        <f>SUM(H905:H915)</f>
        <v>0</v>
      </c>
      <c r="I916" s="2"/>
      <c r="J916" s="13"/>
    </row>
    <row r="917" spans="2:16" collapsed="1"/>
    <row r="918" spans="2:16" s="1" customFormat="1" ht="15">
      <c r="B918" s="2475" t="s">
        <v>11485</v>
      </c>
      <c r="C918" s="2475"/>
      <c r="D918" s="2475"/>
      <c r="E918" s="2475"/>
      <c r="F918" s="2475"/>
      <c r="G918" s="2475"/>
      <c r="H918" s="2475"/>
      <c r="I918" s="2475"/>
      <c r="J918" s="2475"/>
      <c r="K918" s="2475"/>
      <c r="L918" s="2475"/>
      <c r="M918" s="2475"/>
    </row>
    <row r="919" spans="2:16" s="1" customFormat="1" ht="15" hidden="1" customHeight="1" outlineLevel="1">
      <c r="B919" s="268" t="s">
        <v>115</v>
      </c>
      <c r="C919" s="997" t="s">
        <v>2650</v>
      </c>
      <c r="D919" s="268" t="s">
        <v>2651</v>
      </c>
      <c r="F919" s="2474" t="s">
        <v>1007</v>
      </c>
      <c r="G919" s="2476"/>
      <c r="H919" s="2474"/>
      <c r="J919" s="2474" t="s">
        <v>1026</v>
      </c>
      <c r="K919" s="2476"/>
      <c r="L919" s="2474"/>
      <c r="M919" s="105"/>
    </row>
    <row r="920" spans="2:16" s="1" customFormat="1" ht="15" hidden="1" outlineLevel="1">
      <c r="B920" s="681"/>
      <c r="C920" s="682"/>
      <c r="D920" s="1071"/>
      <c r="F920" s="735" t="s">
        <v>115</v>
      </c>
      <c r="G920" s="955" t="s">
        <v>116</v>
      </c>
      <c r="H920" s="739" t="s">
        <v>4</v>
      </c>
      <c r="J920" s="1237" t="s">
        <v>115</v>
      </c>
      <c r="K920" s="315" t="s">
        <v>116</v>
      </c>
      <c r="L920" s="1046" t="s">
        <v>4</v>
      </c>
      <c r="M920" s="105"/>
      <c r="N920" s="842"/>
      <c r="O920" s="2053"/>
      <c r="P920" s="2053"/>
    </row>
    <row r="921" spans="2:16" s="1" customFormat="1" ht="15" hidden="1" outlineLevel="1">
      <c r="B921" s="681"/>
      <c r="C921" s="682"/>
      <c r="D921" s="645"/>
      <c r="F921" s="685"/>
      <c r="G921" s="363" t="s">
        <v>8875</v>
      </c>
      <c r="H921" s="541"/>
      <c r="J921" s="1018"/>
      <c r="K921" s="1332"/>
      <c r="L921" s="723"/>
      <c r="M921" s="365"/>
      <c r="N921" s="86"/>
    </row>
    <row r="922" spans="2:16" s="1" customFormat="1" ht="15" hidden="1" customHeight="1" outlineLevel="1">
      <c r="B922" s="50"/>
      <c r="C922" s="50"/>
      <c r="D922" s="50"/>
      <c r="F922" s="646"/>
      <c r="G922" s="684"/>
      <c r="H922" s="657"/>
      <c r="I922" s="2"/>
      <c r="J922" s="319"/>
      <c r="K922" s="319"/>
      <c r="L922" s="319"/>
      <c r="M922" s="50"/>
    </row>
    <row r="923" spans="2:16" s="1" customFormat="1" ht="15" hidden="1" customHeight="1" outlineLevel="1">
      <c r="B923" s="83"/>
      <c r="C923" s="83" t="s">
        <v>195</v>
      </c>
      <c r="D923" s="84">
        <f>SUM(D920:D921)</f>
        <v>0</v>
      </c>
      <c r="F923" s="311"/>
      <c r="G923" s="538" t="s">
        <v>195</v>
      </c>
      <c r="H923" s="57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11450</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27">
        <v>0</v>
      </c>
      <c r="C927" s="227">
        <v>0</v>
      </c>
      <c r="D927" s="227">
        <v>0</v>
      </c>
      <c r="E927" s="227">
        <f>B927+C927-D927</f>
        <v>0</v>
      </c>
      <c r="H927" s="13"/>
      <c r="I927" s="13"/>
      <c r="L927" s="13"/>
    </row>
    <row r="928" spans="2:16" s="1" customFormat="1" ht="15" hidden="1" customHeight="1" outlineLevel="1">
      <c r="G928" s="630" t="s">
        <v>4080</v>
      </c>
      <c r="H928" s="631">
        <v>0</v>
      </c>
      <c r="L928" s="2"/>
      <c r="M928" s="2"/>
    </row>
    <row r="929" spans="2:16" s="1" customFormat="1" ht="15" hidden="1" outlineLevel="1">
      <c r="G929" s="300" t="s">
        <v>4081</v>
      </c>
      <c r="H929" s="632">
        <v>0</v>
      </c>
    </row>
    <row r="930" spans="2:16" s="1" customFormat="1" ht="15" hidden="1" outlineLevel="1">
      <c r="G930" s="696" t="s">
        <v>3905</v>
      </c>
      <c r="H930" s="701">
        <v>0</v>
      </c>
      <c r="L930" s="2"/>
    </row>
    <row r="931" spans="2:16" s="1" customFormat="1" ht="15" hidden="1" outlineLevel="1">
      <c r="G931" s="1205" t="s">
        <v>18</v>
      </c>
      <c r="H931" s="983">
        <v>0</v>
      </c>
      <c r="L931" s="2"/>
    </row>
    <row r="932" spans="2:16" s="1" customFormat="1" ht="15" hidden="1" customHeight="1" outlineLevel="1">
      <c r="B932" s="200"/>
      <c r="G932" s="978" t="s">
        <v>5497</v>
      </c>
      <c r="H932" s="979">
        <v>0</v>
      </c>
    </row>
    <row r="933" spans="2:16" s="1" customFormat="1" ht="15" hidden="1" customHeight="1" outlineLevel="1">
      <c r="C933" s="1" t="s">
        <v>10709</v>
      </c>
      <c r="G933" s="640" t="s">
        <v>132</v>
      </c>
      <c r="H933" s="641">
        <v>0</v>
      </c>
    </row>
    <row r="934" spans="2:16" s="1" customFormat="1" ht="15" hidden="1" customHeight="1" outlineLevel="1">
      <c r="C934" s="187">
        <v>18601207777</v>
      </c>
      <c r="G934" s="204" t="s">
        <v>4287</v>
      </c>
      <c r="H934" s="225">
        <v>0</v>
      </c>
    </row>
    <row r="935" spans="2:16" s="1" customFormat="1" ht="15" hidden="1" customHeight="1" outlineLevel="1">
      <c r="G935" s="659" t="s">
        <v>48</v>
      </c>
      <c r="H935" s="660">
        <v>0</v>
      </c>
      <c r="I935" s="2"/>
    </row>
    <row r="936" spans="2:16" s="1" customFormat="1" ht="15" hidden="1" customHeight="1" outlineLevel="1">
      <c r="G936" s="182" t="s">
        <v>4424</v>
      </c>
      <c r="H936" s="210">
        <v>0</v>
      </c>
      <c r="I936" s="2"/>
    </row>
    <row r="937" spans="2:16" s="1" customFormat="1" ht="15" hidden="1" customHeight="1" outlineLevel="1">
      <c r="G937" s="1068" t="s">
        <v>5935</v>
      </c>
      <c r="H937" s="210">
        <v>0</v>
      </c>
      <c r="I937" s="2"/>
    </row>
    <row r="938" spans="2:16" s="1" customFormat="1" ht="15" hidden="1" customHeight="1" outlineLevel="1">
      <c r="G938" s="654" t="s">
        <v>5126</v>
      </c>
      <c r="H938" s="655">
        <v>0</v>
      </c>
      <c r="L938"/>
    </row>
    <row r="939" spans="2:16" s="1" customFormat="1" ht="30" hidden="1" customHeight="1" outlineLevel="1">
      <c r="H939" s="2">
        <f>SUM(H928:H938)</f>
        <v>0</v>
      </c>
      <c r="I939" s="2"/>
      <c r="J939" s="13"/>
    </row>
    <row r="940" spans="2:16" collapsed="1"/>
    <row r="941" spans="2:16" s="1" customFormat="1" ht="15">
      <c r="B941" s="2475" t="s">
        <v>11622</v>
      </c>
      <c r="C941" s="2475"/>
      <c r="D941" s="2475"/>
      <c r="E941" s="2475"/>
      <c r="F941" s="2475"/>
      <c r="G941" s="2475"/>
      <c r="H941" s="2475"/>
      <c r="I941" s="2475"/>
      <c r="J941" s="2475"/>
      <c r="K941" s="2475"/>
      <c r="L941" s="2475"/>
      <c r="M941" s="2475"/>
    </row>
    <row r="942" spans="2:16" s="1" customFormat="1" ht="15" hidden="1" customHeight="1" outlineLevel="1">
      <c r="B942" s="268" t="s">
        <v>115</v>
      </c>
      <c r="C942" s="997" t="s">
        <v>2650</v>
      </c>
      <c r="D942" s="268" t="s">
        <v>2651</v>
      </c>
      <c r="F942" s="2474" t="s">
        <v>1007</v>
      </c>
      <c r="G942" s="2476"/>
      <c r="H942" s="2474"/>
      <c r="J942" s="2474" t="s">
        <v>1026</v>
      </c>
      <c r="K942" s="2476"/>
      <c r="L942" s="2474"/>
      <c r="M942" s="105"/>
    </row>
    <row r="943" spans="2:16" s="1" customFormat="1" ht="15" hidden="1" outlineLevel="1">
      <c r="B943" s="681"/>
      <c r="C943" s="682"/>
      <c r="D943" s="1071"/>
      <c r="F943" s="735" t="s">
        <v>115</v>
      </c>
      <c r="G943" s="955" t="s">
        <v>116</v>
      </c>
      <c r="H943" s="739" t="s">
        <v>4</v>
      </c>
      <c r="J943" s="1237" t="s">
        <v>115</v>
      </c>
      <c r="K943" s="315" t="s">
        <v>116</v>
      </c>
      <c r="L943" s="1046" t="s">
        <v>4</v>
      </c>
      <c r="M943" s="105"/>
      <c r="N943" s="842"/>
      <c r="O943" s="2121"/>
      <c r="P943" s="2121"/>
    </row>
    <row r="944" spans="2:16" s="1" customFormat="1" ht="15" hidden="1" outlineLevel="1">
      <c r="B944" s="681"/>
      <c r="C944" s="682"/>
      <c r="D944" s="645"/>
      <c r="F944" s="685"/>
      <c r="G944" s="363"/>
      <c r="H944" s="541"/>
      <c r="J944" s="1018"/>
      <c r="K944" s="1332"/>
      <c r="L944" s="723"/>
      <c r="M944" s="365"/>
      <c r="N944" s="86"/>
    </row>
    <row r="945" spans="2:15" s="1" customFormat="1" ht="15" hidden="1" customHeight="1" outlineLevel="1">
      <c r="B945" s="50"/>
      <c r="C945" s="50"/>
      <c r="D945" s="50"/>
      <c r="F945" s="685"/>
      <c r="G945" s="363" t="s">
        <v>8875</v>
      </c>
      <c r="H945" s="541"/>
      <c r="J945" s="1238"/>
      <c r="K945" s="378"/>
      <c r="L945" s="1240"/>
      <c r="M945" s="365"/>
      <c r="N945" s="86"/>
    </row>
    <row r="946" spans="2:15" s="1" customFormat="1" ht="15" hidden="1" customHeight="1" outlineLevel="1">
      <c r="B946" s="50"/>
      <c r="C946" s="50"/>
      <c r="D946" s="50"/>
      <c r="F946" s="646"/>
      <c r="G946" s="684"/>
      <c r="H946" s="657"/>
      <c r="I946" s="2"/>
      <c r="J946" s="319"/>
      <c r="K946" s="319"/>
      <c r="L946" s="319"/>
      <c r="M946" s="50"/>
    </row>
    <row r="947" spans="2:15" s="1" customFormat="1" ht="15" hidden="1" customHeight="1" outlineLevel="1">
      <c r="B947" s="83"/>
      <c r="C947" s="83" t="s">
        <v>195</v>
      </c>
      <c r="D947" s="84">
        <f>SUM(D943:D945)</f>
        <v>0</v>
      </c>
      <c r="F947" s="311"/>
      <c r="G947" s="538" t="s">
        <v>195</v>
      </c>
      <c r="H947" s="57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11592</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27">
        <v>0</v>
      </c>
      <c r="C951" s="227">
        <v>0</v>
      </c>
      <c r="D951" s="227">
        <v>0</v>
      </c>
      <c r="E951" s="227">
        <f>B951+C951-D951</f>
        <v>0</v>
      </c>
      <c r="H951" s="13"/>
      <c r="I951" s="13"/>
      <c r="L951" s="13"/>
    </row>
    <row r="952" spans="2:15" s="1" customFormat="1" ht="15" hidden="1" customHeight="1" outlineLevel="1">
      <c r="G952" s="630" t="s">
        <v>4080</v>
      </c>
      <c r="H952" s="631">
        <v>0</v>
      </c>
      <c r="L952" s="2"/>
      <c r="M952" s="2"/>
    </row>
    <row r="953" spans="2:15" s="1" customFormat="1" ht="15" hidden="1" outlineLevel="1">
      <c r="G953" s="300" t="s">
        <v>4081</v>
      </c>
      <c r="H953" s="632">
        <v>0</v>
      </c>
    </row>
    <row r="954" spans="2:15" s="1" customFormat="1" ht="15" hidden="1" outlineLevel="1">
      <c r="G954" s="696" t="s">
        <v>3905</v>
      </c>
      <c r="H954" s="701">
        <v>0</v>
      </c>
      <c r="L954" s="2"/>
    </row>
    <row r="955" spans="2:15" s="1" customFormat="1" ht="15" hidden="1" outlineLevel="1">
      <c r="G955" s="1205" t="s">
        <v>18</v>
      </c>
      <c r="H955" s="983">
        <v>0</v>
      </c>
      <c r="L955" s="2"/>
    </row>
    <row r="956" spans="2:15" s="1" customFormat="1" ht="15" hidden="1" customHeight="1" outlineLevel="1">
      <c r="B956" s="200"/>
      <c r="G956" s="978" t="s">
        <v>5497</v>
      </c>
      <c r="H956" s="979">
        <v>0</v>
      </c>
    </row>
    <row r="957" spans="2:15" s="1" customFormat="1" ht="15" hidden="1" customHeight="1" outlineLevel="1">
      <c r="C957" s="1" t="s">
        <v>10709</v>
      </c>
      <c r="G957" s="640" t="s">
        <v>132</v>
      </c>
      <c r="H957" s="641">
        <v>0</v>
      </c>
    </row>
    <row r="958" spans="2:15" s="1" customFormat="1" ht="15" hidden="1" customHeight="1" outlineLevel="1">
      <c r="C958" s="187">
        <v>18601207777</v>
      </c>
      <c r="G958" s="204" t="s">
        <v>4287</v>
      </c>
      <c r="H958" s="225">
        <v>0</v>
      </c>
    </row>
    <row r="959" spans="2:15" s="1" customFormat="1" ht="15" hidden="1" customHeight="1" outlineLevel="1">
      <c r="G959" s="659" t="s">
        <v>48</v>
      </c>
      <c r="H959" s="660">
        <v>0</v>
      </c>
      <c r="I959" s="2"/>
    </row>
    <row r="960" spans="2:15" s="1" customFormat="1" ht="15" hidden="1" customHeight="1" outlineLevel="1">
      <c r="G960" s="182" t="s">
        <v>4424</v>
      </c>
      <c r="H960" s="210">
        <v>0</v>
      </c>
      <c r="I960" s="2"/>
    </row>
    <row r="961" spans="2:16" s="1" customFormat="1" ht="15" hidden="1" customHeight="1" outlineLevel="1">
      <c r="G961" s="1068" t="s">
        <v>5935</v>
      </c>
      <c r="H961" s="210">
        <v>0</v>
      </c>
      <c r="I961" s="2"/>
    </row>
    <row r="962" spans="2:16" s="1" customFormat="1" ht="15" hidden="1" customHeight="1" outlineLevel="1">
      <c r="G962" s="654" t="s">
        <v>5126</v>
      </c>
      <c r="H962" s="655">
        <v>0</v>
      </c>
      <c r="L962"/>
    </row>
    <row r="963" spans="2:16" s="1" customFormat="1" ht="30" hidden="1" customHeight="1" outlineLevel="1">
      <c r="H963" s="2">
        <f>SUM(H952:H962)</f>
        <v>0</v>
      </c>
      <c r="I963" s="2"/>
      <c r="J963" s="13"/>
    </row>
    <row r="964" spans="2:16" collapsed="1"/>
    <row r="965" spans="2:16" s="1" customFormat="1" ht="15">
      <c r="B965" s="2475" t="s">
        <v>11696</v>
      </c>
      <c r="C965" s="2475"/>
      <c r="D965" s="2475"/>
      <c r="E965" s="2475"/>
      <c r="F965" s="2475"/>
      <c r="G965" s="2475"/>
      <c r="H965" s="2475"/>
      <c r="I965" s="2475"/>
      <c r="J965" s="2475"/>
      <c r="K965" s="2475"/>
      <c r="L965" s="2475"/>
      <c r="M965" s="2475"/>
    </row>
    <row r="966" spans="2:16" s="1" customFormat="1" ht="15" hidden="1" customHeight="1" outlineLevel="1">
      <c r="B966" s="268" t="s">
        <v>115</v>
      </c>
      <c r="C966" s="997" t="s">
        <v>2650</v>
      </c>
      <c r="D966" s="268" t="s">
        <v>2651</v>
      </c>
      <c r="F966" s="2474" t="s">
        <v>1007</v>
      </c>
      <c r="G966" s="2476"/>
      <c r="H966" s="2474"/>
      <c r="J966" s="2474" t="s">
        <v>1026</v>
      </c>
      <c r="K966" s="2476"/>
      <c r="L966" s="2474"/>
      <c r="M966" s="105"/>
    </row>
    <row r="967" spans="2:16" s="1" customFormat="1" ht="15" hidden="1" outlineLevel="1">
      <c r="B967" s="681"/>
      <c r="C967" s="682"/>
      <c r="D967" s="1071"/>
      <c r="F967" s="735" t="s">
        <v>115</v>
      </c>
      <c r="G967" s="955" t="s">
        <v>116</v>
      </c>
      <c r="H967" s="739" t="s">
        <v>4</v>
      </c>
      <c r="J967" s="1237" t="s">
        <v>115</v>
      </c>
      <c r="K967" s="315" t="s">
        <v>116</v>
      </c>
      <c r="L967" s="1046" t="s">
        <v>4</v>
      </c>
      <c r="M967" s="105"/>
      <c r="N967" s="842"/>
      <c r="O967" s="2127"/>
      <c r="P967" s="2127"/>
    </row>
    <row r="968" spans="2:16" s="1" customFormat="1" ht="30" hidden="1" outlineLevel="1">
      <c r="B968" s="681"/>
      <c r="C968" s="682"/>
      <c r="D968" s="645"/>
      <c r="F968" s="685">
        <v>43802</v>
      </c>
      <c r="G968" s="363" t="s">
        <v>11743</v>
      </c>
      <c r="H968" s="541">
        <v>418.14</v>
      </c>
      <c r="J968" s="1018">
        <v>43823</v>
      </c>
      <c r="K968" s="1332" t="s">
        <v>8481</v>
      </c>
      <c r="L968" s="723">
        <v>418.14</v>
      </c>
      <c r="M968" s="365"/>
      <c r="N968" s="86"/>
    </row>
    <row r="969" spans="2:16" s="1" customFormat="1" ht="15" hidden="1" outlineLevel="1">
      <c r="B969" s="50"/>
      <c r="C969" s="50"/>
      <c r="D969" s="50"/>
      <c r="F969" s="685"/>
      <c r="G969" s="609"/>
      <c r="H969" s="742"/>
      <c r="I969" s="2"/>
      <c r="J969" s="319"/>
      <c r="K969" s="319"/>
      <c r="L969" s="319"/>
      <c r="M969" s="50"/>
    </row>
    <row r="970" spans="2:16" s="1" customFormat="1" ht="15" hidden="1" customHeight="1" outlineLevel="1">
      <c r="B970" s="50"/>
      <c r="C970" s="50"/>
      <c r="D970" s="50"/>
      <c r="F970" s="646"/>
      <c r="G970" s="684"/>
      <c r="H970" s="657"/>
      <c r="I970" s="2"/>
      <c r="J970" s="319"/>
      <c r="K970" s="319"/>
      <c r="L970" s="319"/>
      <c r="M970" s="50"/>
    </row>
    <row r="971" spans="2:16" s="1" customFormat="1" ht="15" hidden="1" customHeight="1" outlineLevel="1">
      <c r="B971" s="83"/>
      <c r="C971" s="83" t="s">
        <v>195</v>
      </c>
      <c r="D971" s="84">
        <f>SUM(D967:D968)</f>
        <v>0</v>
      </c>
      <c r="F971" s="311"/>
      <c r="G971" s="538" t="s">
        <v>195</v>
      </c>
      <c r="H971" s="578">
        <f>SUM(H968:H970)</f>
        <v>418.14</v>
      </c>
      <c r="I971" s="2"/>
      <c r="J971" s="83"/>
      <c r="K971" s="83" t="s">
        <v>195</v>
      </c>
      <c r="L971" s="84">
        <f>SUM(L968:L968)</f>
        <v>418.14</v>
      </c>
      <c r="M971" s="48">
        <f>SUM(M968:M968)</f>
        <v>0</v>
      </c>
    </row>
    <row r="972" spans="2:16" s="1" customFormat="1" ht="15" hidden="1" customHeight="1" outlineLevel="1">
      <c r="I972" s="2"/>
    </row>
    <row r="973" spans="2:16" s="1" customFormat="1" ht="15.75" hidden="1" customHeight="1" outlineLevel="1" thickBot="1">
      <c r="B973" s="97" t="s">
        <v>11670</v>
      </c>
      <c r="H973" s="2"/>
      <c r="L973" s="2"/>
      <c r="M973" s="2"/>
      <c r="N973" s="2"/>
      <c r="O973" s="86"/>
    </row>
    <row r="974" spans="2:16" s="1" customFormat="1" ht="30" hidden="1" customHeight="1" outlineLevel="1">
      <c r="B974" s="120" t="s">
        <v>1039</v>
      </c>
      <c r="C974" s="121" t="s">
        <v>1040</v>
      </c>
      <c r="D974" s="121" t="s">
        <v>1041</v>
      </c>
      <c r="E974" s="122" t="s">
        <v>1042</v>
      </c>
      <c r="G974" s="1" t="s">
        <v>1023</v>
      </c>
      <c r="H974" s="13">
        <f>H971-L971</f>
        <v>0</v>
      </c>
      <c r="I974" s="2"/>
      <c r="J974" s="2"/>
      <c r="K974" s="2"/>
      <c r="L974" s="2"/>
      <c r="M974" s="2"/>
      <c r="N974" s="2"/>
    </row>
    <row r="975" spans="2:16" s="1" customFormat="1" ht="15" hidden="1" customHeight="1" outlineLevel="1">
      <c r="B975" s="227">
        <v>0</v>
      </c>
      <c r="C975" s="227">
        <v>8</v>
      </c>
      <c r="D975" s="227">
        <v>0</v>
      </c>
      <c r="E975" s="227">
        <f>B975+C975-D975</f>
        <v>8</v>
      </c>
      <c r="H975" s="13"/>
      <c r="I975" s="13"/>
      <c r="L975" s="13"/>
    </row>
    <row r="976" spans="2:16" s="1" customFormat="1" ht="15" hidden="1" customHeight="1" outlineLevel="1">
      <c r="G976" s="630" t="s">
        <v>4080</v>
      </c>
      <c r="H976" s="631">
        <v>0</v>
      </c>
      <c r="L976" s="2"/>
      <c r="M976" s="2"/>
    </row>
    <row r="977" spans="2:16" s="1" customFormat="1" ht="15" hidden="1" outlineLevel="1">
      <c r="G977" s="300" t="s">
        <v>4081</v>
      </c>
      <c r="H977" s="632">
        <v>0</v>
      </c>
    </row>
    <row r="978" spans="2:16" s="1" customFormat="1" ht="15" hidden="1" outlineLevel="1">
      <c r="G978" s="696" t="s">
        <v>3905</v>
      </c>
      <c r="H978" s="701">
        <v>0</v>
      </c>
      <c r="L978" s="2"/>
    </row>
    <row r="979" spans="2:16" s="1" customFormat="1" ht="15" hidden="1" outlineLevel="1">
      <c r="G979" s="1205" t="s">
        <v>18</v>
      </c>
      <c r="H979" s="983">
        <v>0</v>
      </c>
      <c r="L979" s="2"/>
    </row>
    <row r="980" spans="2:16" s="1" customFormat="1" ht="15" hidden="1" customHeight="1" outlineLevel="1">
      <c r="B980" s="200"/>
      <c r="G980" s="978" t="s">
        <v>5497</v>
      </c>
      <c r="H980" s="979">
        <v>0</v>
      </c>
    </row>
    <row r="981" spans="2:16" s="1" customFormat="1" ht="15" hidden="1" customHeight="1" outlineLevel="1">
      <c r="C981" s="1" t="s">
        <v>10709</v>
      </c>
      <c r="G981" s="640" t="s">
        <v>132</v>
      </c>
      <c r="H981" s="641">
        <v>0</v>
      </c>
    </row>
    <row r="982" spans="2:16" s="1" customFormat="1" ht="15" hidden="1" customHeight="1" outlineLevel="1">
      <c r="C982" s="187">
        <v>18601207777</v>
      </c>
      <c r="G982" s="204" t="s">
        <v>4287</v>
      </c>
      <c r="H982" s="225">
        <v>0</v>
      </c>
    </row>
    <row r="983" spans="2:16" s="1" customFormat="1" ht="15" hidden="1" customHeight="1" outlineLevel="1">
      <c r="G983" s="659" t="s">
        <v>48</v>
      </c>
      <c r="H983" s="660">
        <v>0</v>
      </c>
      <c r="I983" s="2"/>
    </row>
    <row r="984" spans="2:16" s="1" customFormat="1" ht="15" hidden="1" customHeight="1" outlineLevel="1">
      <c r="G984" s="182" t="s">
        <v>4424</v>
      </c>
      <c r="H984" s="210">
        <v>0</v>
      </c>
      <c r="I984" s="2"/>
    </row>
    <row r="985" spans="2:16" s="1" customFormat="1" ht="15" hidden="1" customHeight="1" outlineLevel="1">
      <c r="G985" s="1068" t="s">
        <v>5935</v>
      </c>
      <c r="H985" s="210">
        <v>0</v>
      </c>
      <c r="I985" s="2"/>
    </row>
    <row r="986" spans="2:16" s="1" customFormat="1" ht="15" hidden="1" customHeight="1" outlineLevel="1">
      <c r="G986" s="654" t="s">
        <v>5126</v>
      </c>
      <c r="H986" s="655">
        <v>0</v>
      </c>
      <c r="L986"/>
    </row>
    <row r="987" spans="2:16" s="1" customFormat="1" ht="30" hidden="1" customHeight="1" outlineLevel="1">
      <c r="H987" s="2">
        <f>SUM(H976:H986)</f>
        <v>0</v>
      </c>
      <c r="I987" s="2"/>
      <c r="J987" s="13"/>
    </row>
    <row r="988" spans="2:16" collapsed="1"/>
    <row r="989" spans="2:16" s="1" customFormat="1" ht="15">
      <c r="B989" s="2475" t="s">
        <v>11870</v>
      </c>
      <c r="C989" s="2475"/>
      <c r="D989" s="2475"/>
      <c r="E989" s="2475"/>
      <c r="F989" s="2475"/>
      <c r="G989" s="2475"/>
      <c r="H989" s="2475"/>
      <c r="I989" s="2475"/>
      <c r="J989" s="2475"/>
      <c r="K989" s="2475"/>
      <c r="L989" s="2475"/>
      <c r="M989" s="2475"/>
    </row>
    <row r="990" spans="2:16" s="1" customFormat="1" ht="15" hidden="1" customHeight="1" outlineLevel="1">
      <c r="B990" s="268" t="s">
        <v>115</v>
      </c>
      <c r="C990" s="997" t="s">
        <v>2650</v>
      </c>
      <c r="D990" s="268" t="s">
        <v>2651</v>
      </c>
      <c r="F990" s="2474" t="s">
        <v>1007</v>
      </c>
      <c r="G990" s="2476"/>
      <c r="H990" s="2474"/>
      <c r="J990" s="2474" t="s">
        <v>1026</v>
      </c>
      <c r="K990" s="2476"/>
      <c r="L990" s="2474"/>
      <c r="M990" s="105"/>
    </row>
    <row r="991" spans="2:16" s="1" customFormat="1" ht="15" hidden="1" outlineLevel="1">
      <c r="B991" s="681"/>
      <c r="C991" s="682"/>
      <c r="D991" s="1071"/>
      <c r="F991" s="735" t="s">
        <v>115</v>
      </c>
      <c r="G991" s="955" t="s">
        <v>116</v>
      </c>
      <c r="H991" s="739" t="s">
        <v>4</v>
      </c>
      <c r="J991" s="1237" t="s">
        <v>115</v>
      </c>
      <c r="K991" s="315" t="s">
        <v>116</v>
      </c>
      <c r="L991" s="1046" t="s">
        <v>4</v>
      </c>
      <c r="M991" s="105"/>
      <c r="N991" s="842"/>
      <c r="O991" s="2164"/>
      <c r="P991" s="2164"/>
    </row>
    <row r="992" spans="2:16" s="1" customFormat="1" ht="15" hidden="1" outlineLevel="1">
      <c r="B992" s="681"/>
      <c r="C992" s="682"/>
      <c r="D992" s="645"/>
      <c r="F992" s="897">
        <v>43823</v>
      </c>
      <c r="G992" s="358" t="s">
        <v>11852</v>
      </c>
      <c r="H992" s="690">
        <v>1253</v>
      </c>
      <c r="J992" s="1018">
        <v>43826</v>
      </c>
      <c r="K992" s="1332" t="s">
        <v>11856</v>
      </c>
      <c r="L992" s="723">
        <v>187.95</v>
      </c>
      <c r="M992" s="365"/>
      <c r="N992" s="86"/>
    </row>
    <row r="993" spans="2:15" s="1" customFormat="1" ht="15" hidden="1" customHeight="1" outlineLevel="1">
      <c r="B993" s="50"/>
      <c r="C993" s="50"/>
      <c r="D993" s="50"/>
      <c r="F993" s="646"/>
      <c r="G993" s="684"/>
      <c r="H993" s="657"/>
      <c r="I993" s="2"/>
      <c r="J993" s="2131">
        <v>43861</v>
      </c>
      <c r="K993" s="722" t="s">
        <v>12062</v>
      </c>
      <c r="L993" s="1310">
        <v>1065.05</v>
      </c>
      <c r="M993" s="50"/>
    </row>
    <row r="994" spans="2:15" s="1" customFormat="1" ht="15" hidden="1" customHeight="1" outlineLevel="1">
      <c r="B994" s="83"/>
      <c r="C994" s="83" t="s">
        <v>195</v>
      </c>
      <c r="D994" s="84">
        <f>SUM(D991:D992)</f>
        <v>0</v>
      </c>
      <c r="F994" s="311"/>
      <c r="G994" s="538" t="s">
        <v>195</v>
      </c>
      <c r="H994" s="578">
        <f>SUM(H992:H993)</f>
        <v>1253</v>
      </c>
      <c r="I994" s="2"/>
      <c r="J994" s="83"/>
      <c r="K994" s="83" t="s">
        <v>195</v>
      </c>
      <c r="L994" s="84">
        <f>SUM(L992:L993)</f>
        <v>1253</v>
      </c>
      <c r="M994" s="48">
        <f>SUM(M992:M992)</f>
        <v>0</v>
      </c>
    </row>
    <row r="995" spans="2:15" s="1" customFormat="1" ht="15" hidden="1" customHeight="1" outlineLevel="1">
      <c r="I995" s="2"/>
    </row>
    <row r="996" spans="2:15" s="1" customFormat="1" ht="15.75" hidden="1" customHeight="1" outlineLevel="1" thickBot="1">
      <c r="B996" s="97" t="s">
        <v>11819</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v>
      </c>
      <c r="I997" s="2">
        <v>1065.05</v>
      </c>
      <c r="J997" s="2"/>
      <c r="K997" s="2"/>
      <c r="L997" s="2"/>
      <c r="M997" s="2"/>
      <c r="N997" s="2"/>
    </row>
    <row r="998" spans="2:15" s="1" customFormat="1" ht="15" hidden="1" customHeight="1" outlineLevel="1">
      <c r="B998" s="227">
        <v>8</v>
      </c>
      <c r="C998" s="227">
        <v>0</v>
      </c>
      <c r="D998" s="227">
        <v>0</v>
      </c>
      <c r="E998" s="227">
        <f>B998+C998-D998</f>
        <v>8</v>
      </c>
      <c r="H998" s="13"/>
      <c r="I998" s="13"/>
      <c r="L998" s="13"/>
    </row>
    <row r="999" spans="2:15" s="1" customFormat="1" ht="15" hidden="1" customHeight="1" outlineLevel="1">
      <c r="G999" s="630" t="s">
        <v>4080</v>
      </c>
      <c r="H999" s="631">
        <v>0</v>
      </c>
      <c r="L999" s="2"/>
      <c r="M999" s="2"/>
    </row>
    <row r="1000" spans="2:15" s="1" customFormat="1" ht="15" hidden="1" outlineLevel="1">
      <c r="G1000" s="300" t="s">
        <v>4081</v>
      </c>
      <c r="H1000" s="632">
        <v>0</v>
      </c>
    </row>
    <row r="1001" spans="2:15" s="1" customFormat="1" ht="15" hidden="1" outlineLevel="1">
      <c r="G1001" s="696" t="s">
        <v>3905</v>
      </c>
      <c r="H1001" s="701">
        <v>0</v>
      </c>
      <c r="L1001" s="2"/>
    </row>
    <row r="1002" spans="2:15" s="1" customFormat="1" ht="15" hidden="1" outlineLevel="1">
      <c r="G1002" s="1205" t="s">
        <v>18</v>
      </c>
      <c r="H1002" s="983">
        <v>0</v>
      </c>
      <c r="L1002" s="2"/>
    </row>
    <row r="1003" spans="2:15" s="1" customFormat="1" ht="15" hidden="1" customHeight="1" outlineLevel="1">
      <c r="B1003" s="200"/>
      <c r="G1003" s="978" t="s">
        <v>5497</v>
      </c>
      <c r="H1003" s="979">
        <v>0</v>
      </c>
    </row>
    <row r="1004" spans="2:15" s="1" customFormat="1" ht="15" hidden="1" customHeight="1" outlineLevel="1">
      <c r="C1004" s="1" t="s">
        <v>10709</v>
      </c>
      <c r="G1004" s="640" t="s">
        <v>132</v>
      </c>
      <c r="H1004" s="641">
        <v>0</v>
      </c>
    </row>
    <row r="1005" spans="2:15" s="1" customFormat="1" ht="15" hidden="1" customHeight="1" outlineLevel="1">
      <c r="C1005" s="187">
        <v>18601207777</v>
      </c>
      <c r="G1005" s="204" t="s">
        <v>4287</v>
      </c>
      <c r="H1005" s="225">
        <v>0</v>
      </c>
    </row>
    <row r="1006" spans="2:15" s="1" customFormat="1" ht="15" hidden="1" customHeight="1" outlineLevel="1">
      <c r="G1006" s="659" t="s">
        <v>48</v>
      </c>
      <c r="H1006" s="660">
        <v>0</v>
      </c>
      <c r="I1006" s="2"/>
    </row>
    <row r="1007" spans="2:15" s="1" customFormat="1" ht="15" hidden="1" customHeight="1" outlineLevel="1">
      <c r="G1007" s="182" t="s">
        <v>4424</v>
      </c>
      <c r="H1007" s="210">
        <f>H992</f>
        <v>1253</v>
      </c>
      <c r="I1007" s="2"/>
    </row>
    <row r="1008" spans="2:15" s="1" customFormat="1" ht="15" hidden="1" customHeight="1" outlineLevel="1">
      <c r="G1008" s="1068" t="s">
        <v>5935</v>
      </c>
      <c r="H1008" s="210">
        <v>0</v>
      </c>
      <c r="I1008" s="2"/>
    </row>
    <row r="1009" spans="2:16" s="1" customFormat="1" ht="15" hidden="1" customHeight="1" outlineLevel="1">
      <c r="G1009" s="654" t="s">
        <v>5126</v>
      </c>
      <c r="H1009" s="655">
        <v>0</v>
      </c>
      <c r="L1009"/>
    </row>
    <row r="1010" spans="2:16" s="1" customFormat="1" ht="30" hidden="1" customHeight="1" outlineLevel="1">
      <c r="H1010" s="2">
        <f>SUM(H999:H1009)</f>
        <v>1253</v>
      </c>
      <c r="I1010" s="2"/>
      <c r="J1010" s="13"/>
    </row>
    <row r="1011" spans="2:16" collapsed="1"/>
    <row r="1012" spans="2:16" s="1" customFormat="1" ht="15">
      <c r="B1012" s="2475" t="s">
        <v>12022</v>
      </c>
      <c r="C1012" s="2475"/>
      <c r="D1012" s="2475"/>
      <c r="E1012" s="2475"/>
      <c r="F1012" s="2475"/>
      <c r="G1012" s="2475"/>
      <c r="H1012" s="2475"/>
      <c r="I1012" s="2475"/>
      <c r="J1012" s="2475"/>
      <c r="K1012" s="2475"/>
      <c r="L1012" s="2475"/>
      <c r="M1012" s="2475"/>
    </row>
    <row r="1013" spans="2:16" s="1" customFormat="1" ht="15" hidden="1" customHeight="1" outlineLevel="1">
      <c r="B1013" s="268" t="s">
        <v>115</v>
      </c>
      <c r="C1013" s="997" t="s">
        <v>2650</v>
      </c>
      <c r="D1013" s="268" t="s">
        <v>2651</v>
      </c>
      <c r="F1013" s="2474" t="s">
        <v>1007</v>
      </c>
      <c r="G1013" s="2476"/>
      <c r="H1013" s="2474"/>
      <c r="J1013" s="2474" t="s">
        <v>1026</v>
      </c>
      <c r="K1013" s="2476"/>
      <c r="L1013" s="2474"/>
      <c r="M1013" s="105"/>
    </row>
    <row r="1014" spans="2:16" s="1" customFormat="1" ht="15" hidden="1" outlineLevel="1">
      <c r="B1014" s="681"/>
      <c r="C1014" s="682"/>
      <c r="D1014" s="1071"/>
      <c r="F1014" s="735" t="s">
        <v>115</v>
      </c>
      <c r="G1014" s="955" t="s">
        <v>116</v>
      </c>
      <c r="H1014" s="739" t="s">
        <v>4</v>
      </c>
      <c r="J1014" s="1237" t="s">
        <v>115</v>
      </c>
      <c r="K1014" s="315" t="s">
        <v>116</v>
      </c>
      <c r="L1014" s="1046" t="s">
        <v>4</v>
      </c>
      <c r="M1014" s="105"/>
      <c r="N1014" s="842"/>
      <c r="O1014" s="2213"/>
      <c r="P1014" s="2213"/>
    </row>
    <row r="1015" spans="2:16" s="1" customFormat="1" ht="15" hidden="1" outlineLevel="1">
      <c r="B1015" s="681"/>
      <c r="C1015" s="682"/>
      <c r="D1015" s="645"/>
      <c r="F1015" s="897"/>
      <c r="G1015" s="358"/>
      <c r="H1015" s="690"/>
      <c r="J1015" s="1018"/>
      <c r="K1015" s="1332"/>
      <c r="L1015" s="723"/>
      <c r="M1015" s="365"/>
      <c r="N1015" s="86"/>
    </row>
    <row r="1016" spans="2:16" s="1" customFormat="1" ht="15" hidden="1" customHeight="1" outlineLevel="1">
      <c r="B1016" s="50"/>
      <c r="C1016" s="50"/>
      <c r="D1016" s="50"/>
      <c r="F1016" s="685"/>
      <c r="G1016" s="363" t="s">
        <v>8875</v>
      </c>
      <c r="H1016" s="541"/>
      <c r="J1016" s="1238"/>
      <c r="K1016" s="378"/>
      <c r="L1016" s="1240"/>
      <c r="M1016" s="365"/>
      <c r="N1016" s="86"/>
    </row>
    <row r="1017" spans="2:16" s="1" customFormat="1" ht="15" hidden="1" customHeight="1" outlineLevel="1">
      <c r="B1017" s="50"/>
      <c r="C1017" s="50"/>
      <c r="D1017" s="50"/>
      <c r="F1017" s="1069"/>
      <c r="G1017" s="1420"/>
      <c r="H1017" s="1070"/>
      <c r="J1017" s="1239"/>
      <c r="K1017" s="280"/>
      <c r="L1017" s="1240"/>
      <c r="M1017" s="365"/>
      <c r="N1017" s="86"/>
    </row>
    <row r="1018" spans="2:16" s="1" customFormat="1" ht="15" hidden="1" customHeight="1" outlineLevel="1">
      <c r="B1018" s="50"/>
      <c r="C1018" s="50"/>
      <c r="D1018" s="50"/>
      <c r="F1018" s="897"/>
      <c r="G1018" s="1419"/>
      <c r="H1018" s="690"/>
      <c r="J1018" s="1238"/>
      <c r="K1018" s="280"/>
      <c r="L1018" s="1240"/>
      <c r="M1018" s="365"/>
      <c r="N1018" s="86"/>
    </row>
    <row r="1019" spans="2:16" s="1" customFormat="1" ht="15" hidden="1" outlineLevel="1">
      <c r="B1019" s="50"/>
      <c r="C1019" s="50"/>
      <c r="D1019" s="50"/>
      <c r="F1019" s="685"/>
      <c r="G1019" s="280"/>
      <c r="H1019" s="541"/>
      <c r="I1019" s="2"/>
      <c r="J1019" s="1238"/>
      <c r="K1019" s="280"/>
      <c r="L1019" s="1240"/>
      <c r="M1019" s="365"/>
      <c r="N1019" s="86"/>
    </row>
    <row r="1020" spans="2:16" s="1" customFormat="1" ht="15" hidden="1" outlineLevel="1">
      <c r="B1020" s="50"/>
      <c r="C1020" s="50"/>
      <c r="D1020" s="50"/>
      <c r="F1020" s="685"/>
      <c r="G1020" s="280"/>
      <c r="H1020" s="541"/>
      <c r="I1020" s="2"/>
      <c r="J1020" s="1238"/>
      <c r="K1020" s="280"/>
      <c r="L1020" s="1240"/>
      <c r="M1020" s="316"/>
    </row>
    <row r="1021" spans="2:16" s="1" customFormat="1" ht="15" hidden="1" outlineLevel="1">
      <c r="B1021" s="50"/>
      <c r="C1021" s="50"/>
      <c r="D1021" s="50"/>
      <c r="F1021" s="685"/>
      <c r="G1021" s="280"/>
      <c r="H1021" s="541"/>
      <c r="I1021" s="2"/>
      <c r="J1021" s="1239"/>
      <c r="K1021" s="280"/>
      <c r="L1021" s="1240"/>
      <c r="M1021" s="365"/>
    </row>
    <row r="1022" spans="2:16" s="1" customFormat="1" ht="15" hidden="1" outlineLevel="1">
      <c r="B1022" s="50"/>
      <c r="C1022" s="50"/>
      <c r="D1022" s="50"/>
      <c r="E1022" s="205"/>
      <c r="F1022" s="685"/>
      <c r="G1022" s="1236"/>
      <c r="H1022" s="541"/>
      <c r="I1022" s="2"/>
      <c r="J1022" s="1239"/>
      <c r="K1022" s="280"/>
      <c r="L1022" s="1240"/>
      <c r="M1022" s="365"/>
    </row>
    <row r="1023" spans="2:16" s="1" customFormat="1" ht="15" hidden="1" outlineLevel="1">
      <c r="B1023" s="50"/>
      <c r="C1023" s="50"/>
      <c r="D1023" s="50"/>
      <c r="F1023" s="685"/>
      <c r="G1023" s="686"/>
      <c r="H1023" s="541"/>
      <c r="I1023" s="2"/>
      <c r="J1023" s="1239"/>
      <c r="K1023" s="280"/>
      <c r="L1023" s="1240"/>
      <c r="M1023" s="365"/>
    </row>
    <row r="1024" spans="2:16" s="1" customFormat="1" ht="15" hidden="1" outlineLevel="1">
      <c r="B1024" s="50"/>
      <c r="C1024" s="50"/>
      <c r="D1024" s="50"/>
      <c r="E1024" s="205"/>
      <c r="F1024" s="685"/>
      <c r="G1024" s="280"/>
      <c r="H1024" s="280"/>
      <c r="I1024" s="2"/>
      <c r="J1024" s="1239"/>
      <c r="K1024" s="378"/>
      <c r="L1024" s="1240"/>
      <c r="M1024" s="365"/>
    </row>
    <row r="1025" spans="2:15" s="1" customFormat="1" ht="15" hidden="1" outlineLevel="1">
      <c r="B1025" s="50"/>
      <c r="C1025" s="50"/>
      <c r="D1025" s="50"/>
      <c r="F1025" s="685"/>
      <c r="G1025" s="280"/>
      <c r="H1025" s="280"/>
      <c r="I1025" s="2"/>
      <c r="J1025" s="1239"/>
      <c r="K1025" s="378"/>
      <c r="L1025" s="1240"/>
      <c r="M1025" s="365"/>
    </row>
    <row r="1026" spans="2:15" s="1" customFormat="1" ht="15" hidden="1" outlineLevel="1">
      <c r="B1026" s="50"/>
      <c r="C1026" s="50"/>
      <c r="D1026" s="50"/>
      <c r="F1026" s="685"/>
      <c r="G1026" s="280"/>
      <c r="H1026" s="280"/>
      <c r="I1026" s="2"/>
      <c r="J1026" s="285"/>
      <c r="K1026" s="378"/>
      <c r="L1026" s="378"/>
      <c r="M1026" s="316"/>
    </row>
    <row r="1027" spans="2:15" s="1" customFormat="1" ht="15" hidden="1" outlineLevel="1">
      <c r="B1027" s="50"/>
      <c r="C1027" s="50"/>
      <c r="D1027" s="50"/>
      <c r="E1027" s="1166"/>
      <c r="F1027" s="685"/>
      <c r="G1027" s="686"/>
      <c r="H1027" s="541"/>
      <c r="I1027" s="2"/>
      <c r="J1027" s="285"/>
      <c r="K1027" s="675"/>
      <c r="L1027" s="645"/>
      <c r="M1027" s="316"/>
    </row>
    <row r="1028" spans="2:15" s="1" customFormat="1" ht="15" hidden="1" outlineLevel="1">
      <c r="B1028" s="50"/>
      <c r="C1028" s="50"/>
      <c r="D1028" s="50"/>
      <c r="E1028" s="205"/>
      <c r="F1028" s="685"/>
      <c r="G1028" s="609"/>
      <c r="H1028" s="541"/>
      <c r="I1028" s="2"/>
      <c r="J1028" s="285"/>
      <c r="K1028" s="675"/>
      <c r="L1028" s="645"/>
      <c r="M1028" s="316"/>
    </row>
    <row r="1029" spans="2:15" s="1" customFormat="1" ht="15.75" hidden="1" customHeight="1" outlineLevel="1">
      <c r="B1029" s="50"/>
      <c r="C1029" s="50"/>
      <c r="D1029" s="50"/>
      <c r="E1029" s="225"/>
      <c r="F1029" s="685"/>
      <c r="G1029" s="677"/>
      <c r="H1029" s="541"/>
      <c r="I1029" s="2"/>
      <c r="J1029" s="642"/>
      <c r="K1029" s="675"/>
      <c r="L1029" s="645"/>
      <c r="M1029" s="316"/>
    </row>
    <row r="1030" spans="2:15" s="1" customFormat="1" ht="15" hidden="1" outlineLevel="1">
      <c r="B1030" s="50"/>
      <c r="C1030" s="50"/>
      <c r="D1030" s="50"/>
      <c r="E1030" s="225"/>
      <c r="F1030" s="685"/>
      <c r="G1030" s="609"/>
      <c r="H1030" s="541"/>
      <c r="I1030" s="2"/>
      <c r="J1030" s="642"/>
      <c r="K1030" s="675"/>
      <c r="L1030" s="645"/>
      <c r="M1030" s="316"/>
    </row>
    <row r="1031" spans="2:15" s="1" customFormat="1" ht="15" hidden="1" customHeight="1" outlineLevel="1">
      <c r="B1031" s="50"/>
      <c r="C1031" s="50"/>
      <c r="D1031" s="50"/>
      <c r="F1031" s="685"/>
      <c r="G1031" s="609"/>
      <c r="H1031" s="742"/>
      <c r="I1031" s="2"/>
      <c r="J1031" s="319"/>
      <c r="K1031" s="319"/>
      <c r="L1031" s="319"/>
      <c r="M1031" s="50"/>
    </row>
    <row r="1032" spans="2:15" s="1" customFormat="1" ht="15" hidden="1" outlineLevel="1">
      <c r="B1032" s="50"/>
      <c r="C1032" s="50"/>
      <c r="D1032" s="50"/>
      <c r="F1032" s="685"/>
      <c r="G1032" s="609"/>
      <c r="H1032" s="742"/>
      <c r="I1032" s="2"/>
      <c r="J1032" s="319"/>
      <c r="K1032" s="319"/>
      <c r="L1032" s="319"/>
      <c r="M1032" s="50"/>
    </row>
    <row r="1033" spans="2:15" s="1" customFormat="1" ht="15" hidden="1" customHeight="1" outlineLevel="1">
      <c r="B1033" s="50"/>
      <c r="C1033" s="50"/>
      <c r="D1033" s="50"/>
      <c r="F1033" s="646"/>
      <c r="G1033" s="684"/>
      <c r="H1033" s="657"/>
      <c r="I1033" s="2"/>
      <c r="J1033" s="319"/>
      <c r="K1033" s="319"/>
      <c r="L1033" s="319"/>
      <c r="M1033" s="50"/>
    </row>
    <row r="1034" spans="2:15" s="1" customFormat="1" ht="15" hidden="1" customHeight="1" outlineLevel="1">
      <c r="B1034" s="83"/>
      <c r="C1034" s="83" t="s">
        <v>195</v>
      </c>
      <c r="D1034" s="84">
        <f>SUM(D1014:D1030)</f>
        <v>0</v>
      </c>
      <c r="F1034" s="311"/>
      <c r="G1034" s="538" t="s">
        <v>195</v>
      </c>
      <c r="H1034" s="578">
        <f>SUM(H1015:H1033)</f>
        <v>0</v>
      </c>
      <c r="I1034" s="2"/>
      <c r="J1034" s="83"/>
      <c r="K1034" s="83" t="s">
        <v>195</v>
      </c>
      <c r="L1034" s="84">
        <f>SUM(L1015:L1030)</f>
        <v>0</v>
      </c>
      <c r="M1034" s="48">
        <f>SUM(M1015:M1030)</f>
        <v>0</v>
      </c>
    </row>
    <row r="1035" spans="2:15" s="1" customFormat="1" ht="15" hidden="1" customHeight="1" outlineLevel="1">
      <c r="I1035" s="2"/>
    </row>
    <row r="1036" spans="2:15" s="1" customFormat="1" ht="15.75" hidden="1" customHeight="1" outlineLevel="1" thickBot="1">
      <c r="B1036" s="97" t="s">
        <v>12015</v>
      </c>
      <c r="H1036" s="2"/>
      <c r="L1036" s="2"/>
      <c r="M1036" s="2"/>
      <c r="N1036" s="2"/>
      <c r="O1036" s="86"/>
    </row>
    <row r="1037" spans="2:15" s="1" customFormat="1" ht="30" hidden="1" customHeight="1" outlineLevel="1">
      <c r="B1037" s="120" t="s">
        <v>1039</v>
      </c>
      <c r="C1037" s="121" t="s">
        <v>1040</v>
      </c>
      <c r="D1037" s="121" t="s">
        <v>1041</v>
      </c>
      <c r="E1037" s="122" t="s">
        <v>1042</v>
      </c>
      <c r="G1037" s="1" t="s">
        <v>1023</v>
      </c>
      <c r="H1037" s="13">
        <f>H1034-L1034</f>
        <v>0</v>
      </c>
      <c r="I1037" s="2"/>
      <c r="J1037" s="2"/>
      <c r="K1037" s="2"/>
      <c r="L1037" s="2"/>
      <c r="M1037" s="2"/>
      <c r="N1037" s="2"/>
    </row>
    <row r="1038" spans="2:15" s="1" customFormat="1" ht="15" hidden="1" customHeight="1" outlineLevel="1">
      <c r="B1038" s="227">
        <v>8</v>
      </c>
      <c r="C1038" s="227">
        <v>0</v>
      </c>
      <c r="D1038" s="227">
        <v>0</v>
      </c>
      <c r="E1038" s="227">
        <f>B1038+C1038-D1038</f>
        <v>8</v>
      </c>
      <c r="H1038" s="13"/>
      <c r="I1038" s="13"/>
      <c r="L1038" s="13"/>
    </row>
    <row r="1039" spans="2:15" s="1" customFormat="1" ht="15" hidden="1" customHeight="1" outlineLevel="1">
      <c r="G1039" s="630" t="s">
        <v>4080</v>
      </c>
      <c r="H1039" s="631">
        <v>0</v>
      </c>
      <c r="L1039" s="2"/>
      <c r="M1039" s="2"/>
    </row>
    <row r="1040" spans="2:15" s="1" customFormat="1" ht="15" hidden="1" outlineLevel="1">
      <c r="G1040" s="300" t="s">
        <v>4081</v>
      </c>
      <c r="H1040" s="632">
        <v>0</v>
      </c>
    </row>
    <row r="1041" spans="2:16" s="1" customFormat="1" ht="15" hidden="1" outlineLevel="1">
      <c r="G1041" s="696" t="s">
        <v>3905</v>
      </c>
      <c r="H1041" s="701">
        <v>0</v>
      </c>
      <c r="L1041" s="2"/>
    </row>
    <row r="1042" spans="2:16" s="1" customFormat="1" ht="15" hidden="1" outlineLevel="1">
      <c r="G1042" s="1205" t="s">
        <v>18</v>
      </c>
      <c r="H1042" s="983">
        <v>0</v>
      </c>
      <c r="L1042" s="2"/>
    </row>
    <row r="1043" spans="2:16" s="1" customFormat="1" ht="15" hidden="1" customHeight="1" outlineLevel="1">
      <c r="B1043" s="200"/>
      <c r="G1043" s="978" t="s">
        <v>5497</v>
      </c>
      <c r="H1043" s="979">
        <v>0</v>
      </c>
    </row>
    <row r="1044" spans="2:16" s="1" customFormat="1" ht="15" hidden="1" customHeight="1" outlineLevel="1">
      <c r="C1044" s="1" t="s">
        <v>10709</v>
      </c>
      <c r="G1044" s="640" t="s">
        <v>132</v>
      </c>
      <c r="H1044" s="641">
        <v>0</v>
      </c>
    </row>
    <row r="1045" spans="2:16" s="1" customFormat="1" ht="15" hidden="1" customHeight="1" outlineLevel="1">
      <c r="C1045" s="187">
        <v>18601207777</v>
      </c>
      <c r="G1045" s="204" t="s">
        <v>4287</v>
      </c>
      <c r="H1045" s="225">
        <v>0</v>
      </c>
    </row>
    <row r="1046" spans="2:16" s="1" customFormat="1" ht="15" hidden="1" customHeight="1" outlineLevel="1">
      <c r="G1046" s="659" t="s">
        <v>48</v>
      </c>
      <c r="H1046" s="660">
        <v>0</v>
      </c>
      <c r="I1046" s="2"/>
    </row>
    <row r="1047" spans="2:16" s="1" customFormat="1" ht="15" hidden="1" customHeight="1" outlineLevel="1">
      <c r="G1047" s="182" t="s">
        <v>4424</v>
      </c>
      <c r="H1047" s="210">
        <f>H1015</f>
        <v>0</v>
      </c>
      <c r="I1047" s="2"/>
    </row>
    <row r="1048" spans="2:16" s="1" customFormat="1" ht="15" hidden="1" customHeight="1" outlineLevel="1">
      <c r="G1048" s="1068" t="s">
        <v>5935</v>
      </c>
      <c r="H1048" s="210">
        <v>0</v>
      </c>
      <c r="I1048" s="2"/>
    </row>
    <row r="1049" spans="2:16" s="1" customFormat="1" ht="15" hidden="1" customHeight="1" outlineLevel="1">
      <c r="G1049" s="654" t="s">
        <v>5126</v>
      </c>
      <c r="H1049" s="655">
        <v>0</v>
      </c>
      <c r="L1049"/>
    </row>
    <row r="1050" spans="2:16" s="1" customFormat="1" ht="30" hidden="1" customHeight="1" outlineLevel="1">
      <c r="H1050" s="2">
        <f>SUM(H1039:H1049)</f>
        <v>0</v>
      </c>
      <c r="I1050" s="2"/>
      <c r="J1050" s="13"/>
    </row>
    <row r="1051" spans="2:16" collapsed="1"/>
    <row r="1052" spans="2:16" s="1" customFormat="1" ht="15">
      <c r="B1052" s="2475" t="s">
        <v>12230</v>
      </c>
      <c r="C1052" s="2475"/>
      <c r="D1052" s="2475"/>
      <c r="E1052" s="2475"/>
      <c r="F1052" s="2475"/>
      <c r="G1052" s="2475"/>
      <c r="H1052" s="2475"/>
      <c r="I1052" s="2475"/>
      <c r="J1052" s="2475"/>
      <c r="K1052" s="2475"/>
      <c r="L1052" s="2475"/>
      <c r="M1052" s="2475"/>
    </row>
    <row r="1053" spans="2:16" s="1" customFormat="1" ht="15" customHeight="1" outlineLevel="1">
      <c r="B1053" s="268" t="s">
        <v>115</v>
      </c>
      <c r="C1053" s="997" t="s">
        <v>2650</v>
      </c>
      <c r="D1053" s="268" t="s">
        <v>2651</v>
      </c>
      <c r="F1053" s="2474" t="s">
        <v>1007</v>
      </c>
      <c r="G1053" s="2476"/>
      <c r="H1053" s="2474"/>
      <c r="J1053" s="2474" t="s">
        <v>1026</v>
      </c>
      <c r="K1053" s="2476"/>
      <c r="L1053" s="2474"/>
      <c r="M1053" s="105"/>
    </row>
    <row r="1054" spans="2:16" s="1" customFormat="1" ht="15" outlineLevel="1">
      <c r="B1054" s="681"/>
      <c r="C1054" s="682"/>
      <c r="D1054" s="1071"/>
      <c r="F1054" s="735" t="s">
        <v>115</v>
      </c>
      <c r="G1054" s="955" t="s">
        <v>116</v>
      </c>
      <c r="H1054" s="739" t="s">
        <v>4</v>
      </c>
      <c r="J1054" s="1237" t="s">
        <v>115</v>
      </c>
      <c r="K1054" s="315" t="s">
        <v>116</v>
      </c>
      <c r="L1054" s="1046" t="s">
        <v>4</v>
      </c>
      <c r="M1054" s="105"/>
      <c r="N1054" s="842"/>
      <c r="O1054" s="2213"/>
      <c r="P1054" s="2213"/>
    </row>
    <row r="1055" spans="2:16" s="1" customFormat="1" ht="15" outlineLevel="1">
      <c r="B1055" s="681"/>
      <c r="C1055" s="682"/>
      <c r="D1055" s="645"/>
      <c r="F1055" s="897"/>
      <c r="G1055" s="358"/>
      <c r="H1055" s="690"/>
      <c r="J1055" s="1018"/>
      <c r="K1055" s="1332"/>
      <c r="L1055" s="723"/>
      <c r="M1055" s="365"/>
      <c r="N1055" s="86"/>
    </row>
    <row r="1056" spans="2:16" s="1" customFormat="1" ht="15" customHeight="1" outlineLevel="1">
      <c r="B1056" s="50"/>
      <c r="C1056" s="50"/>
      <c r="D1056" s="50"/>
      <c r="F1056" s="685"/>
      <c r="G1056" s="363"/>
      <c r="H1056" s="541"/>
      <c r="J1056" s="1238"/>
      <c r="K1056" s="378"/>
      <c r="L1056" s="1240"/>
      <c r="M1056" s="365"/>
      <c r="N1056" s="86"/>
    </row>
    <row r="1057" spans="2:14" s="1" customFormat="1" ht="15" customHeight="1" outlineLevel="1">
      <c r="B1057" s="50"/>
      <c r="C1057" s="50"/>
      <c r="D1057" s="50"/>
      <c r="F1057" s="1069"/>
      <c r="G1057" s="1420"/>
      <c r="H1057" s="1070"/>
      <c r="J1057" s="1239"/>
      <c r="K1057" s="280"/>
      <c r="L1057" s="1240"/>
      <c r="M1057" s="365"/>
      <c r="N1057" s="86"/>
    </row>
    <row r="1058" spans="2:14" s="1" customFormat="1" ht="15" customHeight="1" outlineLevel="1">
      <c r="B1058" s="50"/>
      <c r="C1058" s="50"/>
      <c r="D1058" s="50"/>
      <c r="F1058" s="897"/>
      <c r="G1058" s="1419"/>
      <c r="H1058" s="690"/>
      <c r="J1058" s="1238"/>
      <c r="K1058" s="280"/>
      <c r="L1058" s="1240"/>
      <c r="M1058" s="365"/>
      <c r="N1058" s="86"/>
    </row>
    <row r="1059" spans="2:14" s="1" customFormat="1" ht="15" outlineLevel="1">
      <c r="B1059" s="50"/>
      <c r="C1059" s="50"/>
      <c r="D1059" s="50"/>
      <c r="F1059" s="685"/>
      <c r="G1059" s="280"/>
      <c r="H1059" s="541"/>
      <c r="I1059" s="2"/>
      <c r="J1059" s="1238"/>
      <c r="K1059" s="280"/>
      <c r="L1059" s="1240"/>
      <c r="M1059" s="365"/>
      <c r="N1059" s="86"/>
    </row>
    <row r="1060" spans="2:14" s="1" customFormat="1" ht="15" outlineLevel="1">
      <c r="B1060" s="50"/>
      <c r="C1060" s="50"/>
      <c r="D1060" s="50"/>
      <c r="F1060" s="685"/>
      <c r="G1060" s="280"/>
      <c r="H1060" s="541"/>
      <c r="I1060" s="2"/>
      <c r="J1060" s="1238"/>
      <c r="K1060" s="280"/>
      <c r="L1060" s="1240"/>
      <c r="M1060" s="316"/>
    </row>
    <row r="1061" spans="2:14" s="1" customFormat="1" ht="15" outlineLevel="1">
      <c r="B1061" s="50"/>
      <c r="C1061" s="50"/>
      <c r="D1061" s="50"/>
      <c r="F1061" s="685"/>
      <c r="G1061" s="280"/>
      <c r="H1061" s="541"/>
      <c r="I1061" s="2"/>
      <c r="J1061" s="1239"/>
      <c r="K1061" s="280"/>
      <c r="L1061" s="1240"/>
      <c r="M1061" s="365"/>
    </row>
    <row r="1062" spans="2:14" s="1" customFormat="1" ht="15" outlineLevel="1">
      <c r="B1062" s="50"/>
      <c r="C1062" s="50"/>
      <c r="D1062" s="50"/>
      <c r="E1062" s="2349"/>
      <c r="F1062" s="685"/>
      <c r="G1062" s="1236"/>
      <c r="H1062" s="541"/>
      <c r="I1062" s="2"/>
      <c r="J1062" s="1239"/>
      <c r="K1062" s="280"/>
      <c r="L1062" s="1240"/>
      <c r="M1062" s="365"/>
    </row>
    <row r="1063" spans="2:14" s="1" customFormat="1" ht="15" outlineLevel="1">
      <c r="B1063" s="50"/>
      <c r="C1063" s="50"/>
      <c r="D1063" s="50"/>
      <c r="F1063" s="685"/>
      <c r="G1063" s="686"/>
      <c r="H1063" s="541"/>
      <c r="I1063" s="2"/>
      <c r="J1063" s="1239"/>
      <c r="K1063" s="280"/>
      <c r="L1063" s="1240"/>
      <c r="M1063" s="365"/>
    </row>
    <row r="1064" spans="2:14" s="1" customFormat="1" ht="15" outlineLevel="1">
      <c r="B1064" s="50"/>
      <c r="C1064" s="50"/>
      <c r="D1064" s="50"/>
      <c r="E1064" s="2349"/>
      <c r="F1064" s="685"/>
      <c r="G1064" s="280"/>
      <c r="H1064" s="280"/>
      <c r="I1064" s="2"/>
      <c r="J1064" s="1239"/>
      <c r="K1064" s="378"/>
      <c r="L1064" s="1240"/>
      <c r="M1064" s="365"/>
    </row>
    <row r="1065" spans="2:14" s="1" customFormat="1" ht="15" outlineLevel="1">
      <c r="B1065" s="50"/>
      <c r="C1065" s="50"/>
      <c r="D1065" s="50"/>
      <c r="F1065" s="685"/>
      <c r="G1065" s="280"/>
      <c r="H1065" s="280"/>
      <c r="I1065" s="2"/>
      <c r="J1065" s="1239"/>
      <c r="K1065" s="378"/>
      <c r="L1065" s="1240"/>
      <c r="M1065" s="365"/>
    </row>
    <row r="1066" spans="2:14" s="1" customFormat="1" ht="15" outlineLevel="1">
      <c r="B1066" s="50"/>
      <c r="C1066" s="50"/>
      <c r="D1066" s="50"/>
      <c r="F1066" s="685"/>
      <c r="G1066" s="280"/>
      <c r="H1066" s="280"/>
      <c r="I1066" s="2"/>
      <c r="J1066" s="285"/>
      <c r="K1066" s="378"/>
      <c r="L1066" s="378"/>
      <c r="M1066" s="316"/>
    </row>
    <row r="1067" spans="2:14" s="1" customFormat="1" ht="15" outlineLevel="1">
      <c r="B1067" s="50"/>
      <c r="C1067" s="50"/>
      <c r="D1067" s="50"/>
      <c r="E1067" s="1166"/>
      <c r="F1067" s="685"/>
      <c r="G1067" s="686"/>
      <c r="H1067" s="541"/>
      <c r="I1067" s="2"/>
      <c r="J1067" s="285"/>
      <c r="K1067" s="675"/>
      <c r="L1067" s="645"/>
      <c r="M1067" s="316"/>
    </row>
    <row r="1068" spans="2:14" s="1" customFormat="1" ht="15" outlineLevel="1">
      <c r="B1068" s="50"/>
      <c r="C1068" s="50"/>
      <c r="D1068" s="50"/>
      <c r="E1068" s="2349"/>
      <c r="F1068" s="685"/>
      <c r="G1068" s="609"/>
      <c r="H1068" s="541"/>
      <c r="I1068" s="2"/>
      <c r="J1068" s="285"/>
      <c r="K1068" s="675"/>
      <c r="L1068" s="645"/>
      <c r="M1068" s="316"/>
    </row>
    <row r="1069" spans="2:14" s="1" customFormat="1" ht="15.75" customHeight="1" outlineLevel="1">
      <c r="B1069" s="50"/>
      <c r="C1069" s="50"/>
      <c r="D1069" s="50"/>
      <c r="E1069" s="225"/>
      <c r="F1069" s="685"/>
      <c r="G1069" s="677"/>
      <c r="H1069" s="541"/>
      <c r="I1069" s="2"/>
      <c r="J1069" s="642"/>
      <c r="K1069" s="675"/>
      <c r="L1069" s="645"/>
      <c r="M1069" s="316"/>
    </row>
    <row r="1070" spans="2:14" s="1" customFormat="1" ht="15" outlineLevel="1">
      <c r="B1070" s="50"/>
      <c r="C1070" s="50"/>
      <c r="D1070" s="50"/>
      <c r="E1070" s="225"/>
      <c r="F1070" s="685"/>
      <c r="G1070" s="609"/>
      <c r="H1070" s="541"/>
      <c r="I1070" s="2"/>
      <c r="J1070" s="642"/>
      <c r="K1070" s="675"/>
      <c r="L1070" s="645"/>
      <c r="M1070" s="316"/>
    </row>
    <row r="1071" spans="2:14" s="1" customFormat="1" ht="15" customHeight="1" outlineLevel="1">
      <c r="B1071" s="50"/>
      <c r="C1071" s="50"/>
      <c r="D1071" s="50"/>
      <c r="F1071" s="685"/>
      <c r="G1071" s="609"/>
      <c r="H1071" s="742"/>
      <c r="I1071" s="2"/>
      <c r="J1071" s="319"/>
      <c r="K1071" s="319"/>
      <c r="L1071" s="319"/>
      <c r="M1071" s="50"/>
    </row>
    <row r="1072" spans="2:14" s="1" customFormat="1" ht="15" outlineLevel="1">
      <c r="B1072" s="50"/>
      <c r="C1072" s="50"/>
      <c r="D1072" s="50"/>
      <c r="F1072" s="685"/>
      <c r="G1072" s="609"/>
      <c r="H1072" s="742"/>
      <c r="I1072" s="2"/>
      <c r="J1072" s="319"/>
      <c r="K1072" s="319"/>
      <c r="L1072" s="319"/>
      <c r="M1072" s="50"/>
    </row>
    <row r="1073" spans="2:15" s="1" customFormat="1" ht="15" customHeight="1" outlineLevel="1">
      <c r="B1073" s="50"/>
      <c r="C1073" s="50"/>
      <c r="D1073" s="50"/>
      <c r="F1073" s="646"/>
      <c r="G1073" s="684"/>
      <c r="H1073" s="657"/>
      <c r="I1073" s="2"/>
      <c r="J1073" s="319"/>
      <c r="K1073" s="319"/>
      <c r="L1073" s="319"/>
      <c r="M1073" s="50"/>
    </row>
    <row r="1074" spans="2:15" s="1" customFormat="1" ht="15" customHeight="1" outlineLevel="1">
      <c r="B1074" s="83"/>
      <c r="C1074" s="83" t="s">
        <v>195</v>
      </c>
      <c r="D1074" s="84">
        <f>SUM(D1054:D1070)</f>
        <v>0</v>
      </c>
      <c r="F1074" s="311"/>
      <c r="G1074" s="538" t="s">
        <v>195</v>
      </c>
      <c r="H1074" s="578">
        <f>SUM(H1055:H1073)</f>
        <v>0</v>
      </c>
      <c r="I1074" s="2"/>
      <c r="J1074" s="83"/>
      <c r="K1074" s="83" t="s">
        <v>195</v>
      </c>
      <c r="L1074" s="84">
        <f>SUM(L1055:L1070)</f>
        <v>0</v>
      </c>
      <c r="M1074" s="48">
        <f>SUM(M1055:M1070)</f>
        <v>0</v>
      </c>
    </row>
    <row r="1075" spans="2:15" s="1" customFormat="1" ht="15" customHeight="1" outlineLevel="1">
      <c r="I1075" s="2"/>
    </row>
    <row r="1076" spans="2:15" s="1" customFormat="1" ht="15.75" customHeight="1" outlineLevel="1" thickBot="1">
      <c r="B1076" s="97" t="s">
        <v>12231</v>
      </c>
      <c r="H1076" s="2"/>
      <c r="L1076" s="2"/>
      <c r="M1076" s="2"/>
      <c r="N1076" s="2"/>
      <c r="O1076" s="86"/>
    </row>
    <row r="1077" spans="2:15" s="1" customFormat="1" ht="30" customHeight="1" outlineLevel="1">
      <c r="B1077" s="120" t="s">
        <v>1039</v>
      </c>
      <c r="C1077" s="121" t="s">
        <v>1040</v>
      </c>
      <c r="D1077" s="121" t="s">
        <v>1041</v>
      </c>
      <c r="E1077" s="122" t="s">
        <v>1042</v>
      </c>
      <c r="G1077" s="1" t="s">
        <v>1023</v>
      </c>
      <c r="H1077" s="13">
        <f>H1074-L1074</f>
        <v>0</v>
      </c>
      <c r="I1077" s="2"/>
      <c r="J1077" s="2"/>
      <c r="K1077" s="2"/>
      <c r="L1077" s="2"/>
      <c r="M1077" s="2"/>
      <c r="N1077" s="2"/>
    </row>
    <row r="1078" spans="2:15" s="1" customFormat="1" ht="15" customHeight="1" outlineLevel="1">
      <c r="B1078" s="227">
        <v>8</v>
      </c>
      <c r="C1078" s="227">
        <v>0</v>
      </c>
      <c r="D1078" s="227">
        <v>0</v>
      </c>
      <c r="E1078" s="227">
        <f>B1078+C1078-D1078</f>
        <v>8</v>
      </c>
      <c r="H1078" s="13"/>
      <c r="I1078" s="13"/>
      <c r="L1078" s="13"/>
    </row>
    <row r="1079" spans="2:15" s="1" customFormat="1" ht="15" customHeight="1" outlineLevel="1">
      <c r="G1079" s="630" t="s">
        <v>4080</v>
      </c>
      <c r="H1079" s="631">
        <v>0</v>
      </c>
      <c r="L1079" s="2"/>
      <c r="M1079" s="2"/>
    </row>
    <row r="1080" spans="2:15" s="1" customFormat="1" ht="15" outlineLevel="1">
      <c r="G1080" s="300" t="s">
        <v>4081</v>
      </c>
      <c r="H1080" s="632">
        <v>0</v>
      </c>
    </row>
    <row r="1081" spans="2:15" s="1" customFormat="1" ht="15" outlineLevel="1">
      <c r="G1081" s="696" t="s">
        <v>3905</v>
      </c>
      <c r="H1081" s="701">
        <v>0</v>
      </c>
      <c r="L1081" s="2"/>
    </row>
    <row r="1082" spans="2:15" s="1" customFormat="1" ht="15" outlineLevel="1">
      <c r="G1082" s="1205" t="s">
        <v>18</v>
      </c>
      <c r="H1082" s="983">
        <v>0</v>
      </c>
      <c r="L1082" s="2"/>
    </row>
    <row r="1083" spans="2:15" s="1" customFormat="1" ht="15" customHeight="1" outlineLevel="1">
      <c r="B1083" s="200"/>
      <c r="G1083" s="978" t="s">
        <v>5497</v>
      </c>
      <c r="H1083" s="979">
        <v>0</v>
      </c>
    </row>
    <row r="1084" spans="2:15" s="1" customFormat="1" ht="15" customHeight="1" outlineLevel="1">
      <c r="C1084" s="1" t="s">
        <v>10709</v>
      </c>
      <c r="G1084" s="640" t="s">
        <v>132</v>
      </c>
      <c r="H1084" s="641">
        <v>0</v>
      </c>
    </row>
    <row r="1085" spans="2:15" s="1" customFormat="1" ht="15" customHeight="1" outlineLevel="1">
      <c r="C1085" s="187">
        <v>18601207777</v>
      </c>
      <c r="G1085" s="204" t="s">
        <v>4287</v>
      </c>
      <c r="H1085" s="225">
        <v>0</v>
      </c>
    </row>
    <row r="1086" spans="2:15" s="1" customFormat="1" ht="15" customHeight="1" outlineLevel="1">
      <c r="G1086" s="659" t="s">
        <v>48</v>
      </c>
      <c r="H1086" s="660">
        <v>0</v>
      </c>
      <c r="I1086" s="2"/>
    </row>
    <row r="1087" spans="2:15" s="1" customFormat="1" ht="15" customHeight="1" outlineLevel="1">
      <c r="G1087" s="182" t="s">
        <v>4424</v>
      </c>
      <c r="H1087" s="210">
        <f>H1055</f>
        <v>0</v>
      </c>
      <c r="I1087" s="2"/>
    </row>
    <row r="1088" spans="2:15" s="1" customFormat="1" ht="15" customHeight="1" outlineLevel="1">
      <c r="G1088" s="1068" t="s">
        <v>5935</v>
      </c>
      <c r="H1088" s="210">
        <v>0</v>
      </c>
      <c r="I1088" s="2"/>
    </row>
    <row r="1089" spans="7:12" s="1" customFormat="1" ht="15" customHeight="1" outlineLevel="1">
      <c r="G1089" s="654" t="s">
        <v>5126</v>
      </c>
      <c r="H1089" s="655">
        <v>0</v>
      </c>
      <c r="L1089"/>
    </row>
    <row r="1090" spans="7:12" s="1" customFormat="1" ht="30" customHeight="1" outlineLevel="1">
      <c r="H1090" s="2">
        <f>SUM(H1079:H1089)</f>
        <v>0</v>
      </c>
      <c r="I1090" s="2"/>
      <c r="J1090" s="13"/>
    </row>
  </sheetData>
  <mergeCells count="132">
    <mergeCell ref="B1052:M1052"/>
    <mergeCell ref="F1053:H1053"/>
    <mergeCell ref="J1053:L1053"/>
    <mergeCell ref="B1012:M1012"/>
    <mergeCell ref="F1013:H1013"/>
    <mergeCell ref="J1013:L1013"/>
    <mergeCell ref="B965:M965"/>
    <mergeCell ref="F966:H966"/>
    <mergeCell ref="J966:L966"/>
    <mergeCell ref="B918:M918"/>
    <mergeCell ref="F919:H919"/>
    <mergeCell ref="J919:L919"/>
    <mergeCell ref="B989:M989"/>
    <mergeCell ref="F990:H990"/>
    <mergeCell ref="J990:L990"/>
    <mergeCell ref="B849:M849"/>
    <mergeCell ref="F850:H850"/>
    <mergeCell ref="J850:L850"/>
    <mergeCell ref="B941:M941"/>
    <mergeCell ref="F942:H942"/>
    <mergeCell ref="J942:L942"/>
    <mergeCell ref="B825:M825"/>
    <mergeCell ref="F826:H826"/>
    <mergeCell ref="J826:L826"/>
    <mergeCell ref="B895:M895"/>
    <mergeCell ref="F896:H896"/>
    <mergeCell ref="J896:L896"/>
    <mergeCell ref="B872:M872"/>
    <mergeCell ref="F873:H873"/>
    <mergeCell ref="J873:L873"/>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2:M2"/>
    <mergeCell ref="F3:H3"/>
    <mergeCell ref="J3:L3"/>
    <mergeCell ref="B42:M42"/>
    <mergeCell ref="F43:H43"/>
    <mergeCell ref="J43:L43"/>
    <mergeCell ref="B67:M67"/>
    <mergeCell ref="F68:H68"/>
    <mergeCell ref="J68:L68"/>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F394:H394"/>
    <mergeCell ref="J394:L394"/>
    <mergeCell ref="B465:M465"/>
    <mergeCell ref="F466:H466"/>
    <mergeCell ref="J466:L466"/>
    <mergeCell ref="B417:M417"/>
    <mergeCell ref="F418:H418"/>
    <mergeCell ref="J418:L418"/>
    <mergeCell ref="B441:M441"/>
    <mergeCell ref="F442:H442"/>
    <mergeCell ref="J442:L442"/>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s>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dimension ref="B2:J1329"/>
  <sheetViews>
    <sheetView topLeftCell="A1291" zoomScale="80" zoomScaleNormal="80" workbookViewId="0">
      <selection activeCell="C1306" sqref="C1306"/>
    </sheetView>
  </sheetViews>
  <sheetFormatPr defaultColWidth="8.7109375" defaultRowHeight="15" outlineLevelRow="1"/>
  <cols>
    <col min="1" max="1" width="8.7109375" style="1"/>
    <col min="2" max="2" width="20.28515625" style="1" bestFit="1" customWidth="1"/>
    <col min="3" max="3" width="54.42578125" style="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480" t="s">
        <v>1950</v>
      </c>
      <c r="C2" s="2480"/>
      <c r="D2" s="2480"/>
      <c r="E2" s="2480"/>
      <c r="F2" s="2480"/>
      <c r="G2" s="2480"/>
      <c r="H2" s="2480"/>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480" t="s">
        <v>1958</v>
      </c>
      <c r="C14" s="2480"/>
      <c r="D14" s="2480"/>
      <c r="E14" s="2480"/>
      <c r="F14" s="2480"/>
      <c r="G14" s="2480"/>
      <c r="H14" s="2480"/>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480" t="s">
        <v>1963</v>
      </c>
      <c r="C27" s="2480"/>
      <c r="D27" s="2480"/>
      <c r="E27" s="2480"/>
      <c r="F27" s="2480"/>
      <c r="G27" s="2480"/>
      <c r="H27" s="2480"/>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480" t="s">
        <v>1965</v>
      </c>
      <c r="C40" s="2480"/>
      <c r="D40" s="2480"/>
      <c r="E40" s="2480"/>
      <c r="F40" s="2480"/>
      <c r="G40" s="2480"/>
      <c r="H40" s="2480"/>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480" t="s">
        <v>1969</v>
      </c>
      <c r="C53" s="2480"/>
      <c r="D53" s="2480"/>
      <c r="E53" s="2480"/>
      <c r="F53" s="2480"/>
      <c r="G53" s="2480"/>
      <c r="H53" s="2480"/>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480" t="s">
        <v>1973</v>
      </c>
      <c r="C66" s="2480"/>
      <c r="D66" s="2480"/>
      <c r="E66" s="2480"/>
      <c r="F66" s="2480"/>
      <c r="G66" s="2480"/>
      <c r="H66" s="2480"/>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480" t="s">
        <v>1975</v>
      </c>
      <c r="C79" s="2480"/>
      <c r="D79" s="2480"/>
      <c r="E79" s="2480"/>
      <c r="F79" s="2480"/>
      <c r="G79" s="2480"/>
      <c r="H79" s="2480"/>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480" t="s">
        <v>1980</v>
      </c>
      <c r="C92" s="2480"/>
      <c r="D92" s="2480"/>
      <c r="E92" s="2480"/>
      <c r="F92" s="2480"/>
      <c r="G92" s="2480"/>
      <c r="H92" s="2480"/>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480" t="s">
        <v>1982</v>
      </c>
      <c r="C105" s="2480"/>
      <c r="D105" s="2480"/>
      <c r="E105" s="2480"/>
      <c r="F105" s="2480"/>
      <c r="G105" s="2480"/>
      <c r="H105" s="2480"/>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30"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480" t="s">
        <v>1983</v>
      </c>
      <c r="C114" s="2480"/>
      <c r="D114" s="2480"/>
      <c r="E114" s="2480"/>
      <c r="F114" s="2480"/>
      <c r="G114" s="2480"/>
      <c r="H114" s="2480"/>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480" t="s">
        <v>1989</v>
      </c>
      <c r="C128" s="2480"/>
      <c r="D128" s="2480"/>
      <c r="E128" s="2480"/>
      <c r="F128" s="2480"/>
      <c r="G128" s="2480"/>
      <c r="H128" s="2480"/>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480" t="s">
        <v>2000</v>
      </c>
      <c r="C142" s="2480"/>
      <c r="D142" s="2480"/>
      <c r="E142" s="2480"/>
      <c r="F142" s="2480"/>
      <c r="G142" s="2480"/>
      <c r="H142" s="2480"/>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480" t="s">
        <v>2006</v>
      </c>
      <c r="C155" s="2480"/>
      <c r="D155" s="2480"/>
      <c r="E155" s="2480"/>
      <c r="F155" s="2480"/>
      <c r="G155" s="2480"/>
      <c r="H155" s="2480"/>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480" t="s">
        <v>2010</v>
      </c>
      <c r="C165" s="2480"/>
      <c r="D165" s="2480"/>
      <c r="E165" s="2480"/>
      <c r="F165" s="2480"/>
      <c r="G165" s="2480"/>
      <c r="H165" s="2480"/>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480" t="s">
        <v>2013</v>
      </c>
      <c r="C174" s="2480"/>
      <c r="D174" s="2480"/>
      <c r="E174" s="2480"/>
      <c r="F174" s="2480"/>
      <c r="G174" s="2480"/>
      <c r="H174" s="2480"/>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480" t="s">
        <v>2019</v>
      </c>
      <c r="C185" s="2480"/>
      <c r="D185" s="2480"/>
      <c r="E185" s="2480"/>
      <c r="F185" s="2480"/>
      <c r="G185" s="2480"/>
      <c r="H185" s="2480"/>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480" t="s">
        <v>2021</v>
      </c>
      <c r="C194" s="2480"/>
      <c r="D194" s="2480"/>
      <c r="E194" s="2480"/>
      <c r="F194" s="2480"/>
      <c r="G194" s="2480"/>
      <c r="H194" s="2480"/>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480" t="s">
        <v>2026</v>
      </c>
      <c r="C204" s="2480"/>
      <c r="D204" s="2480"/>
      <c r="E204" s="2480"/>
      <c r="F204" s="2480"/>
      <c r="G204" s="2480"/>
      <c r="H204" s="2480"/>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2580</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480" t="s">
        <v>2030</v>
      </c>
      <c r="C214" s="2480"/>
      <c r="D214" s="2480"/>
      <c r="E214" s="2480"/>
      <c r="F214" s="2480"/>
      <c r="G214" s="2480"/>
      <c r="H214" s="2480"/>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480" t="s">
        <v>2037</v>
      </c>
      <c r="C227" s="2480"/>
      <c r="D227" s="2480"/>
      <c r="E227" s="2480"/>
      <c r="F227" s="2480"/>
      <c r="G227" s="2480"/>
      <c r="H227" s="2480"/>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480" t="s">
        <v>2043</v>
      </c>
      <c r="C237" s="2480"/>
      <c r="D237" s="2480"/>
      <c r="E237" s="2480"/>
      <c r="F237" s="2480"/>
      <c r="G237" s="2480"/>
      <c r="H237" s="2480"/>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480" t="s">
        <v>2048</v>
      </c>
      <c r="C247" s="2480"/>
      <c r="D247" s="2480"/>
      <c r="E247" s="2480"/>
      <c r="F247" s="2480"/>
      <c r="G247" s="2480"/>
      <c r="H247" s="2480"/>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480" t="s">
        <v>2052</v>
      </c>
      <c r="C258" s="2480"/>
      <c r="D258" s="2480"/>
      <c r="E258" s="2480"/>
      <c r="F258" s="2480"/>
      <c r="G258" s="2480"/>
      <c r="H258" s="2480"/>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480" t="s">
        <v>2058</v>
      </c>
      <c r="C268" s="2480"/>
      <c r="D268" s="2480"/>
      <c r="E268" s="2480"/>
      <c r="F268" s="2480"/>
      <c r="G268" s="2480"/>
      <c r="H268" s="2480"/>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480" t="s">
        <v>2066</v>
      </c>
      <c r="C280" s="2480"/>
      <c r="D280" s="2480"/>
      <c r="E280" s="2480"/>
      <c r="F280" s="2480"/>
      <c r="G280" s="2480"/>
      <c r="H280" s="2480"/>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480" t="s">
        <v>2070</v>
      </c>
      <c r="C290" s="2480"/>
      <c r="D290" s="2480"/>
      <c r="E290" s="2480"/>
      <c r="F290" s="2480"/>
      <c r="G290" s="2480"/>
      <c r="H290" s="2480"/>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2193</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480" t="s">
        <v>2189</v>
      </c>
      <c r="C300" s="2480"/>
      <c r="D300" s="2480"/>
      <c r="E300" s="2480"/>
      <c r="F300" s="2480"/>
      <c r="G300" s="2480"/>
      <c r="H300" s="2480"/>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2206</v>
      </c>
      <c r="D304" s="48">
        <v>10000</v>
      </c>
      <c r="E304" s="18"/>
      <c r="F304" s="46">
        <v>41127</v>
      </c>
      <c r="G304" s="50" t="s">
        <v>2222</v>
      </c>
      <c r="H304" s="48">
        <v>640</v>
      </c>
    </row>
    <row r="305" spans="2:8" hidden="1" outlineLevel="1">
      <c r="B305" s="46">
        <v>41123</v>
      </c>
      <c r="C305" s="47" t="s">
        <v>2205</v>
      </c>
      <c r="D305" s="48">
        <v>1330</v>
      </c>
      <c r="E305" s="18"/>
      <c r="F305" s="46">
        <v>41127</v>
      </c>
      <c r="G305" s="50" t="s">
        <v>2223</v>
      </c>
      <c r="H305" s="48">
        <v>1330</v>
      </c>
    </row>
    <row r="306" spans="2:8" hidden="1" outlineLevel="1">
      <c r="B306" s="46">
        <v>41123</v>
      </c>
      <c r="C306" s="47" t="s">
        <v>2203</v>
      </c>
      <c r="D306" s="48">
        <v>640</v>
      </c>
      <c r="E306" s="18"/>
      <c r="F306" s="46">
        <v>41138</v>
      </c>
      <c r="G306" s="50" t="s">
        <v>2246</v>
      </c>
      <c r="H306" s="48">
        <v>5000</v>
      </c>
    </row>
    <row r="307" spans="2:8" hidden="1" outlineLevel="1">
      <c r="B307" s="46">
        <v>41123</v>
      </c>
      <c r="C307" s="47" t="s">
        <v>2204</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480" t="s">
        <v>2291</v>
      </c>
      <c r="C311" s="2480"/>
      <c r="D311" s="2480"/>
      <c r="E311" s="2480"/>
      <c r="F311" s="2480"/>
      <c r="G311" s="2480"/>
      <c r="H311" s="2480"/>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2391</v>
      </c>
      <c r="H314" s="48">
        <v>640</v>
      </c>
    </row>
    <row r="315" spans="2:8" hidden="1" outlineLevel="1">
      <c r="B315" s="46">
        <v>41153</v>
      </c>
      <c r="C315" s="47" t="s">
        <v>2303</v>
      </c>
      <c r="D315" s="48">
        <v>1025</v>
      </c>
      <c r="E315" s="18"/>
      <c r="F315" s="46">
        <v>41180</v>
      </c>
      <c r="G315" s="50" t="s">
        <v>2392</v>
      </c>
      <c r="H315" s="48">
        <v>550</v>
      </c>
    </row>
    <row r="316" spans="2:8" hidden="1" outlineLevel="1">
      <c r="B316" s="46">
        <v>41155</v>
      </c>
      <c r="C316" s="47" t="s">
        <v>2314</v>
      </c>
      <c r="D316" s="48">
        <v>10000</v>
      </c>
      <c r="E316" s="18"/>
      <c r="F316" s="46"/>
      <c r="G316" s="50"/>
      <c r="H316" s="48"/>
    </row>
    <row r="317" spans="2:8" hidden="1" outlineLevel="1">
      <c r="B317" s="46">
        <v>41155</v>
      </c>
      <c r="C317" s="47" t="s">
        <v>2315</v>
      </c>
      <c r="D317" s="48">
        <v>5475</v>
      </c>
      <c r="E317" s="18"/>
      <c r="F317" s="46"/>
      <c r="G317" s="50"/>
      <c r="H317" s="48"/>
    </row>
    <row r="318" spans="2:8" hidden="1" outlineLevel="1">
      <c r="B318" s="46">
        <v>41180</v>
      </c>
      <c r="C318" s="47" t="s">
        <v>2393</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480" t="s">
        <v>2420</v>
      </c>
      <c r="C322" s="2480"/>
      <c r="D322" s="2480"/>
      <c r="E322" s="2480"/>
      <c r="F322" s="2480"/>
      <c r="G322" s="2480"/>
      <c r="H322" s="2480"/>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2424</v>
      </c>
      <c r="D326" s="48">
        <v>5000</v>
      </c>
      <c r="E326" s="18"/>
      <c r="F326" s="46"/>
      <c r="G326" s="50"/>
      <c r="H326" s="48"/>
    </row>
    <row r="327" spans="2:8" hidden="1" outlineLevel="1">
      <c r="B327" s="46">
        <v>41185</v>
      </c>
      <c r="C327" s="50" t="s">
        <v>2425</v>
      </c>
      <c r="D327" s="48">
        <v>10000</v>
      </c>
      <c r="E327" s="18"/>
      <c r="F327" s="46"/>
      <c r="G327" s="50"/>
      <c r="H327" s="48"/>
    </row>
    <row r="328" spans="2:8" hidden="1" outlineLevel="1">
      <c r="B328" s="46">
        <v>41185</v>
      </c>
      <c r="C328" s="50" t="s">
        <v>2426</v>
      </c>
      <c r="D328" s="48">
        <v>7500</v>
      </c>
      <c r="E328" s="18"/>
      <c r="F328" s="46"/>
      <c r="G328" s="50"/>
      <c r="H328" s="48"/>
    </row>
    <row r="329" spans="2:8" hidden="1" outlineLevel="1">
      <c r="B329" s="46">
        <v>41205</v>
      </c>
      <c r="C329" s="50" t="s">
        <v>2471</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480" t="s">
        <v>2498</v>
      </c>
      <c r="C333" s="2480"/>
      <c r="D333" s="2480"/>
      <c r="E333" s="2480"/>
      <c r="F333" s="2480"/>
      <c r="G333" s="2480"/>
      <c r="H333" s="2480"/>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2581</v>
      </c>
      <c r="H336" s="48">
        <v>111.24</v>
      </c>
    </row>
    <row r="337" spans="2:8" hidden="1" outlineLevel="1">
      <c r="B337" s="46">
        <v>41214</v>
      </c>
      <c r="C337" s="50" t="s">
        <v>2471</v>
      </c>
      <c r="D337" s="48">
        <v>4931</v>
      </c>
      <c r="F337" s="46">
        <v>41236</v>
      </c>
      <c r="G337" s="50" t="s">
        <v>2578</v>
      </c>
      <c r="H337" s="48">
        <v>640</v>
      </c>
    </row>
    <row r="338" spans="2:8" hidden="1" outlineLevel="1">
      <c r="B338" s="46">
        <v>41214</v>
      </c>
      <c r="C338" s="50" t="s">
        <v>2519</v>
      </c>
      <c r="D338" s="48">
        <v>10000</v>
      </c>
      <c r="F338" s="46">
        <v>41239</v>
      </c>
      <c r="G338" s="50" t="s">
        <v>2579</v>
      </c>
      <c r="H338" s="48">
        <v>580</v>
      </c>
    </row>
    <row r="339" spans="2:8" hidden="1" outlineLevel="1">
      <c r="B339" s="46">
        <v>41214</v>
      </c>
      <c r="C339" s="50" t="s">
        <v>2518</v>
      </c>
      <c r="D339" s="48">
        <v>69</v>
      </c>
      <c r="F339" s="46"/>
      <c r="G339" s="50"/>
      <c r="H339" s="48"/>
    </row>
    <row r="340" spans="2:8" hidden="1" outlineLevel="1">
      <c r="B340" s="46">
        <v>41239</v>
      </c>
      <c r="C340" s="50" t="s">
        <v>2591</v>
      </c>
      <c r="D340" s="48">
        <v>1331</v>
      </c>
      <c r="E340" s="18"/>
      <c r="F340" s="46"/>
      <c r="G340" s="50"/>
      <c r="H340" s="48"/>
    </row>
    <row r="341" spans="2:8" hidden="1" outlineLevel="1">
      <c r="B341" s="46">
        <v>41243</v>
      </c>
      <c r="C341" s="47" t="s">
        <v>2615</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480" t="s">
        <v>2607</v>
      </c>
      <c r="C345" s="2480"/>
      <c r="D345" s="2480"/>
      <c r="E345" s="2480"/>
      <c r="F345" s="2480"/>
      <c r="G345" s="2480"/>
      <c r="H345" s="2480"/>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22">
        <v>41270</v>
      </c>
      <c r="G348" s="50" t="s">
        <v>2057</v>
      </c>
      <c r="H348" s="48">
        <v>17537</v>
      </c>
    </row>
    <row r="349" spans="2:8" hidden="1" outlineLevel="1">
      <c r="B349" s="222">
        <v>41247</v>
      </c>
      <c r="C349" s="224" t="s">
        <v>2634</v>
      </c>
      <c r="D349" s="175">
        <v>10000</v>
      </c>
      <c r="F349" s="222">
        <v>41272</v>
      </c>
      <c r="G349" s="50" t="s">
        <v>2067</v>
      </c>
      <c r="H349" s="48">
        <v>10000</v>
      </c>
    </row>
    <row r="350" spans="2:8" hidden="1" outlineLevel="1">
      <c r="B350" s="222">
        <v>41247</v>
      </c>
      <c r="C350" s="224" t="s">
        <v>2633</v>
      </c>
      <c r="D350" s="175">
        <v>580</v>
      </c>
      <c r="F350" s="46"/>
      <c r="G350" s="50"/>
      <c r="H350" s="48"/>
    </row>
    <row r="351" spans="2:8" hidden="1" outlineLevel="1">
      <c r="B351" s="222">
        <v>41247</v>
      </c>
      <c r="C351" s="224" t="s">
        <v>2632</v>
      </c>
      <c r="D351" s="175">
        <v>6420</v>
      </c>
      <c r="E351" s="2"/>
      <c r="F351" s="46"/>
      <c r="G351" s="50"/>
      <c r="H351" s="48"/>
    </row>
    <row r="352" spans="2:8" hidden="1" outlineLevel="1">
      <c r="B352" s="222">
        <v>41274</v>
      </c>
      <c r="C352" s="224" t="s">
        <v>2703</v>
      </c>
      <c r="D352" s="48">
        <v>37</v>
      </c>
      <c r="E352" s="18"/>
      <c r="F352" s="46"/>
      <c r="G352" s="50"/>
      <c r="H352" s="48"/>
    </row>
    <row r="353" spans="2:8" hidden="1" outlineLevel="1">
      <c r="B353" s="222">
        <v>41274</v>
      </c>
      <c r="C353" s="224" t="s">
        <v>2704</v>
      </c>
      <c r="D353" s="48">
        <v>8000</v>
      </c>
      <c r="E353" s="18"/>
      <c r="F353" s="46"/>
      <c r="G353" s="50"/>
      <c r="H353" s="48"/>
    </row>
    <row r="354" spans="2:8" hidden="1" outlineLevel="1">
      <c r="B354" s="222">
        <v>41274</v>
      </c>
      <c r="C354" s="224" t="s">
        <v>2705</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480" t="s">
        <v>2690</v>
      </c>
      <c r="C358" s="2480"/>
      <c r="D358" s="2480"/>
      <c r="E358" s="2480"/>
      <c r="F358" s="2480"/>
      <c r="G358" s="2480"/>
      <c r="H358" s="2480"/>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2777</v>
      </c>
      <c r="H361" s="48">
        <v>5000</v>
      </c>
    </row>
    <row r="362" spans="2:8" hidden="1" outlineLevel="1">
      <c r="B362" s="46">
        <v>41304</v>
      </c>
      <c r="C362" s="238" t="s">
        <v>2811</v>
      </c>
      <c r="D362" s="239">
        <v>4500</v>
      </c>
      <c r="F362" s="46">
        <v>41305</v>
      </c>
      <c r="G362" s="50" t="s">
        <v>2812</v>
      </c>
      <c r="H362" s="48">
        <v>550</v>
      </c>
    </row>
    <row r="363" spans="2:8" hidden="1" outlineLevel="1">
      <c r="B363" s="222"/>
      <c r="C363" s="224"/>
      <c r="D363" s="175"/>
      <c r="F363" s="46">
        <v>41305</v>
      </c>
      <c r="G363" s="50" t="s">
        <v>2813</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480" t="s">
        <v>2786</v>
      </c>
      <c r="C368" s="2480"/>
      <c r="D368" s="2480"/>
      <c r="E368" s="2480"/>
      <c r="F368" s="2480"/>
      <c r="G368" s="2480"/>
      <c r="H368" s="2480"/>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2814</v>
      </c>
      <c r="H371" s="48">
        <v>3000</v>
      </c>
    </row>
    <row r="372" spans="2:8" hidden="1" outlineLevel="1">
      <c r="B372" s="222">
        <v>41309</v>
      </c>
      <c r="C372" s="223" t="s">
        <v>2831</v>
      </c>
      <c r="D372" s="175">
        <v>3000</v>
      </c>
      <c r="F372" s="46"/>
      <c r="G372" s="50"/>
      <c r="H372" s="48"/>
    </row>
    <row r="373" spans="2:8" hidden="1" outlineLevel="1">
      <c r="B373" s="222">
        <v>41309</v>
      </c>
      <c r="C373" s="223" t="s">
        <v>2832</v>
      </c>
      <c r="D373" s="175">
        <v>10550</v>
      </c>
      <c r="F373" s="46"/>
      <c r="G373" s="50"/>
      <c r="H373" s="48"/>
    </row>
    <row r="374" spans="2:8" hidden="1" outlineLevel="1">
      <c r="B374" s="222">
        <v>41309</v>
      </c>
      <c r="C374" s="223" t="s">
        <v>2833</v>
      </c>
      <c r="D374" s="175">
        <v>640</v>
      </c>
      <c r="E374" s="2"/>
      <c r="F374" s="46"/>
      <c r="G374" s="50"/>
      <c r="H374" s="48"/>
    </row>
    <row r="375" spans="2:8" hidden="1" outlineLevel="1">
      <c r="B375" s="222">
        <v>41309</v>
      </c>
      <c r="C375" s="223" t="s">
        <v>2834</v>
      </c>
      <c r="D375" s="175">
        <v>8000</v>
      </c>
      <c r="E375" s="18"/>
      <c r="F375" s="46"/>
      <c r="G375" s="50"/>
      <c r="H375" s="48"/>
    </row>
    <row r="376" spans="2:8" hidden="1" outlineLevel="1">
      <c r="B376" s="243">
        <v>41332</v>
      </c>
      <c r="C376" s="244" t="s">
        <v>2900</v>
      </c>
      <c r="D376" s="245">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480" t="s">
        <v>2889</v>
      </c>
      <c r="C380" s="2480"/>
      <c r="D380" s="2480"/>
      <c r="E380" s="2480"/>
      <c r="F380" s="2480"/>
      <c r="G380" s="2480"/>
      <c r="H380" s="2480"/>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2979</v>
      </c>
      <c r="H383" s="48">
        <v>520</v>
      </c>
    </row>
    <row r="384" spans="2:8" hidden="1" outlineLevel="1">
      <c r="B384" s="46">
        <v>41334</v>
      </c>
      <c r="C384" s="254" t="s">
        <v>2919</v>
      </c>
      <c r="D384" s="255">
        <v>1643</v>
      </c>
      <c r="F384" s="46">
        <v>41360</v>
      </c>
      <c r="G384" s="50" t="s">
        <v>2980</v>
      </c>
      <c r="H384" s="48">
        <v>80</v>
      </c>
    </row>
    <row r="385" spans="2:8" hidden="1" outlineLevel="1">
      <c r="B385" s="46">
        <v>41334</v>
      </c>
      <c r="C385" s="223" t="s">
        <v>2923</v>
      </c>
      <c r="D385" s="245">
        <v>11000</v>
      </c>
      <c r="F385" s="46"/>
      <c r="G385" s="50"/>
      <c r="H385" s="48"/>
    </row>
    <row r="386" spans="2:8" hidden="1" outlineLevel="1">
      <c r="B386" s="46">
        <v>41337</v>
      </c>
      <c r="C386" s="223" t="s">
        <v>2995</v>
      </c>
      <c r="D386" s="245">
        <v>2357</v>
      </c>
      <c r="F386" s="46"/>
      <c r="G386" s="50"/>
      <c r="H386" s="48"/>
    </row>
    <row r="387" spans="2:8" hidden="1" outlineLevel="1">
      <c r="B387" s="243">
        <v>41360</v>
      </c>
      <c r="C387" s="244" t="s">
        <v>2994</v>
      </c>
      <c r="D387" s="245">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480" t="s">
        <v>2989</v>
      </c>
      <c r="C392" s="2480"/>
      <c r="D392" s="2480"/>
      <c r="E392" s="2480"/>
      <c r="F392" s="2480"/>
      <c r="G392" s="2480"/>
      <c r="H392" s="2480"/>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74">
        <v>41366</v>
      </c>
      <c r="C396" s="244" t="s">
        <v>3017</v>
      </c>
      <c r="D396" s="245">
        <v>4000</v>
      </c>
      <c r="E396" s="182"/>
      <c r="F396" s="46"/>
      <c r="G396" s="50"/>
      <c r="H396" s="48"/>
    </row>
    <row r="397" spans="2:8" hidden="1" outlineLevel="1">
      <c r="B397" s="276">
        <v>41367</v>
      </c>
      <c r="C397" s="223" t="s">
        <v>3032</v>
      </c>
      <c r="D397" s="175">
        <v>11000</v>
      </c>
      <c r="F397" s="46"/>
      <c r="G397" s="50"/>
      <c r="H397" s="48"/>
    </row>
    <row r="398" spans="2:8" hidden="1" outlineLevel="1">
      <c r="B398" s="46"/>
      <c r="C398" s="223"/>
      <c r="D398" s="245"/>
      <c r="F398" s="46"/>
      <c r="G398" s="50"/>
      <c r="H398" s="48"/>
    </row>
    <row r="399" spans="2:8" hidden="1" outlineLevel="1">
      <c r="B399" s="242"/>
      <c r="C399" s="221"/>
      <c r="D399" s="214"/>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480" t="s">
        <v>3106</v>
      </c>
      <c r="C404" s="2480"/>
      <c r="D404" s="2480"/>
      <c r="E404" s="2480"/>
      <c r="F404" s="2480"/>
      <c r="G404" s="2480"/>
      <c r="H404" s="2480"/>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76">
        <v>41395</v>
      </c>
      <c r="C407" s="224" t="s">
        <v>1039</v>
      </c>
      <c r="D407" s="175">
        <v>140000.59</v>
      </c>
      <c r="E407" s="18"/>
      <c r="F407" s="276">
        <v>41397</v>
      </c>
      <c r="G407" s="50" t="s">
        <v>3114</v>
      </c>
      <c r="H407" s="48">
        <v>100000</v>
      </c>
    </row>
    <row r="408" spans="2:8" hidden="1" outlineLevel="1">
      <c r="B408" s="276">
        <v>41400</v>
      </c>
      <c r="C408" s="223" t="s">
        <v>3121</v>
      </c>
      <c r="D408" s="175">
        <v>922</v>
      </c>
      <c r="E408" s="182"/>
      <c r="F408" s="276">
        <v>41402</v>
      </c>
      <c r="G408" s="50" t="s">
        <v>2057</v>
      </c>
      <c r="H408" s="48">
        <v>17537</v>
      </c>
    </row>
    <row r="409" spans="2:8" hidden="1" outlineLevel="1">
      <c r="B409" s="276">
        <v>41400</v>
      </c>
      <c r="C409" s="223" t="s">
        <v>3122</v>
      </c>
      <c r="D409" s="175">
        <v>11000</v>
      </c>
      <c r="F409" s="276">
        <v>41422</v>
      </c>
      <c r="G409" s="50" t="s">
        <v>3157</v>
      </c>
      <c r="H409" s="48">
        <v>1090</v>
      </c>
    </row>
    <row r="410" spans="2:8" hidden="1" outlineLevel="1">
      <c r="B410" s="276">
        <v>41414</v>
      </c>
      <c r="C410" s="223" t="s">
        <v>3144</v>
      </c>
      <c r="D410" s="175">
        <v>615</v>
      </c>
      <c r="F410" s="276">
        <v>41422</v>
      </c>
      <c r="G410" s="50" t="s">
        <v>3158</v>
      </c>
      <c r="H410" s="48">
        <v>700</v>
      </c>
    </row>
    <row r="411" spans="2:8" hidden="1" outlineLevel="1">
      <c r="B411" s="276">
        <v>41422</v>
      </c>
      <c r="C411" s="223" t="s">
        <v>3165</v>
      </c>
      <c r="D411" s="175">
        <v>1090</v>
      </c>
      <c r="E411" s="18"/>
      <c r="F411" s="46"/>
      <c r="G411" s="50"/>
      <c r="H411" s="48"/>
    </row>
    <row r="412" spans="2:8" hidden="1" outlineLevel="1">
      <c r="B412" s="276">
        <v>41422</v>
      </c>
      <c r="C412" s="223" t="s">
        <v>3164</v>
      </c>
      <c r="D412" s="175">
        <v>700</v>
      </c>
      <c r="E412" s="18"/>
      <c r="F412" s="46"/>
      <c r="G412" s="50"/>
      <c r="H412" s="48"/>
    </row>
    <row r="413" spans="2:8" hidden="1" outlineLevel="1">
      <c r="B413" s="276"/>
      <c r="C413" s="221"/>
      <c r="D413" s="48"/>
      <c r="E413" s="18"/>
      <c r="F413" s="46"/>
      <c r="G413" s="50"/>
      <c r="H413" s="48"/>
    </row>
    <row r="414" spans="2:8" hidden="1" outlineLevel="1">
      <c r="B414" s="276"/>
      <c r="C414" s="221"/>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480" t="s">
        <v>3171</v>
      </c>
      <c r="C418" s="2480"/>
      <c r="D418" s="2480"/>
      <c r="E418" s="2480"/>
      <c r="F418" s="2480"/>
      <c r="G418" s="2480"/>
      <c r="H418" s="2480"/>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76">
        <v>41426</v>
      </c>
      <c r="C421" s="224" t="s">
        <v>1039</v>
      </c>
      <c r="D421" s="175">
        <v>35000.589999999997</v>
      </c>
      <c r="E421" s="18"/>
      <c r="F421" s="276">
        <v>41436</v>
      </c>
      <c r="G421" s="50" t="s">
        <v>3219</v>
      </c>
      <c r="H421" s="48">
        <v>6550</v>
      </c>
    </row>
    <row r="422" spans="2:8" hidden="1" outlineLevel="1">
      <c r="B422" s="276">
        <v>41428</v>
      </c>
      <c r="C422" s="223" t="s">
        <v>3196</v>
      </c>
      <c r="D422" s="175">
        <v>11000</v>
      </c>
      <c r="E422" s="182"/>
      <c r="F422" s="276"/>
      <c r="G422" s="50"/>
      <c r="H422" s="48"/>
    </row>
    <row r="423" spans="2:8" hidden="1" outlineLevel="1">
      <c r="B423" s="276">
        <v>41428</v>
      </c>
      <c r="C423" s="223" t="s">
        <v>3197</v>
      </c>
      <c r="D423" s="175">
        <v>700</v>
      </c>
      <c r="F423" s="276"/>
      <c r="G423" s="50"/>
      <c r="H423" s="48"/>
    </row>
    <row r="424" spans="2:8" hidden="1" outlineLevel="1">
      <c r="B424" s="276">
        <v>41428</v>
      </c>
      <c r="C424" s="223" t="s">
        <v>3198</v>
      </c>
      <c r="D424" s="239">
        <v>11446</v>
      </c>
      <c r="F424" s="276"/>
      <c r="G424" s="50"/>
      <c r="H424" s="48"/>
    </row>
    <row r="425" spans="2:8" hidden="1" outlineLevel="1">
      <c r="B425" s="274">
        <v>41438</v>
      </c>
      <c r="C425" s="244" t="s">
        <v>3222</v>
      </c>
      <c r="D425" s="245">
        <v>404</v>
      </c>
      <c r="E425" s="18"/>
      <c r="F425" s="46"/>
      <c r="G425" s="50"/>
      <c r="H425" s="48"/>
    </row>
    <row r="426" spans="2:8" hidden="1" outlineLevel="1">
      <c r="B426" s="276"/>
      <c r="C426" s="221"/>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480" t="s">
        <v>3280</v>
      </c>
      <c r="C430" s="2480"/>
      <c r="D430" s="2480"/>
      <c r="E430" s="2480"/>
      <c r="F430" s="2480"/>
      <c r="G430" s="2480"/>
      <c r="H430" s="2480"/>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76">
        <v>41456</v>
      </c>
      <c r="C433" s="224" t="s">
        <v>1039</v>
      </c>
      <c r="D433" s="175">
        <v>52000.59</v>
      </c>
      <c r="E433" s="18"/>
      <c r="F433" s="276">
        <v>41485</v>
      </c>
      <c r="G433" s="50" t="s">
        <v>3386</v>
      </c>
      <c r="H433" s="48">
        <v>1210</v>
      </c>
    </row>
    <row r="434" spans="2:9" hidden="1" outlineLevel="1">
      <c r="B434" s="276">
        <v>41457</v>
      </c>
      <c r="C434" s="223" t="s">
        <v>3295</v>
      </c>
      <c r="D434" s="175">
        <v>12667</v>
      </c>
      <c r="E434" s="182"/>
      <c r="F434" s="276">
        <v>41485</v>
      </c>
      <c r="G434" s="50" t="s">
        <v>3387</v>
      </c>
      <c r="H434" s="48">
        <v>2070</v>
      </c>
    </row>
    <row r="435" spans="2:9" hidden="1" outlineLevel="1">
      <c r="B435" s="276">
        <v>41457</v>
      </c>
      <c r="C435" s="223" t="s">
        <v>3296</v>
      </c>
      <c r="D435" s="175">
        <v>11000</v>
      </c>
      <c r="F435" s="276"/>
      <c r="G435" s="50"/>
      <c r="H435" s="48"/>
    </row>
    <row r="436" spans="2:9" hidden="1" outlineLevel="1">
      <c r="B436" s="276">
        <v>41457</v>
      </c>
      <c r="C436" s="223" t="s">
        <v>3320</v>
      </c>
      <c r="D436" s="175">
        <v>1870</v>
      </c>
      <c r="F436" s="276"/>
      <c r="G436" s="50"/>
      <c r="H436" s="48"/>
    </row>
    <row r="437" spans="2:9" hidden="1" outlineLevel="1">
      <c r="B437" s="276"/>
      <c r="C437" s="221"/>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480" t="s">
        <v>3392</v>
      </c>
      <c r="C441" s="2480"/>
      <c r="D441" s="2480"/>
      <c r="E441" s="2480"/>
      <c r="F441" s="2480"/>
      <c r="G441" s="2480"/>
      <c r="H441" s="2480"/>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07">
        <v>41487</v>
      </c>
      <c r="C444" s="224" t="s">
        <v>1039</v>
      </c>
      <c r="D444" s="175">
        <v>74257.59</v>
      </c>
      <c r="E444" s="18"/>
      <c r="F444" s="427">
        <v>41491</v>
      </c>
      <c r="G444" s="428" t="s">
        <v>2057</v>
      </c>
      <c r="H444" s="429">
        <v>17537</v>
      </c>
    </row>
    <row r="445" spans="2:9" hidden="1" outlineLevel="1">
      <c r="B445" s="345">
        <v>41487</v>
      </c>
      <c r="C445" s="244" t="s">
        <v>3411</v>
      </c>
      <c r="D445" s="245">
        <v>11000</v>
      </c>
      <c r="E445" s="182"/>
      <c r="F445" s="427">
        <v>41491</v>
      </c>
      <c r="G445" s="428" t="s">
        <v>3427</v>
      </c>
      <c r="H445" s="429">
        <v>1170</v>
      </c>
    </row>
    <row r="446" spans="2:9" hidden="1" outlineLevel="1">
      <c r="B446" s="345">
        <v>41487</v>
      </c>
      <c r="C446" s="244" t="s">
        <v>3413</v>
      </c>
      <c r="D446" s="245">
        <v>2070</v>
      </c>
      <c r="F446" s="427">
        <v>41509</v>
      </c>
      <c r="G446" s="50" t="s">
        <v>3479</v>
      </c>
      <c r="H446" s="48">
        <v>10</v>
      </c>
    </row>
    <row r="447" spans="2:9" hidden="1" outlineLevel="1">
      <c r="B447" s="422">
        <v>41487</v>
      </c>
      <c r="C447" s="423" t="s">
        <v>3412</v>
      </c>
      <c r="D447" s="424">
        <v>1210</v>
      </c>
      <c r="F447" s="276"/>
      <c r="G447" s="50"/>
      <c r="H447" s="48"/>
    </row>
    <row r="448" spans="2:9" hidden="1" outlineLevel="1">
      <c r="B448" s="345">
        <v>41492</v>
      </c>
      <c r="C448" s="376" t="s">
        <v>3434</v>
      </c>
      <c r="D448" s="349">
        <v>1170</v>
      </c>
      <c r="E448" s="18"/>
      <c r="F448" s="46"/>
      <c r="G448" s="50"/>
      <c r="H448" s="48"/>
      <c r="I448" s="2"/>
    </row>
    <row r="449" spans="2:9" hidden="1" outlineLevel="1">
      <c r="B449" s="345">
        <v>41516</v>
      </c>
      <c r="C449" s="376" t="s">
        <v>3494</v>
      </c>
      <c r="D449" s="349">
        <v>10</v>
      </c>
      <c r="E449" s="18"/>
      <c r="F449" s="46"/>
      <c r="G449" s="50"/>
      <c r="H449" s="48"/>
      <c r="I449" s="2"/>
    </row>
    <row r="450" spans="2:9" hidden="1" outlineLevel="1">
      <c r="B450" s="345"/>
      <c r="C450" s="425"/>
      <c r="D450" s="48"/>
      <c r="E450" s="18"/>
      <c r="F450" s="46"/>
      <c r="G450" s="50"/>
      <c r="H450" s="48"/>
      <c r="I450" s="2"/>
    </row>
    <row r="451" spans="2:9" hidden="1" outlineLevel="1">
      <c r="B451" s="345"/>
      <c r="C451" s="425"/>
      <c r="D451" s="48"/>
      <c r="E451" s="18"/>
      <c r="F451" s="46"/>
      <c r="G451" s="50"/>
      <c r="H451" s="48"/>
      <c r="I451" s="2"/>
    </row>
    <row r="452" spans="2:9" hidden="1" outlineLevel="1">
      <c r="B452" s="426"/>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480" t="s">
        <v>3493</v>
      </c>
      <c r="C455" s="2480"/>
      <c r="D455" s="2480"/>
      <c r="E455" s="2480"/>
      <c r="F455" s="2480"/>
      <c r="G455" s="2480"/>
      <c r="H455" s="2480"/>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07">
        <v>41518</v>
      </c>
      <c r="C458" s="224" t="s">
        <v>1039</v>
      </c>
      <c r="D458" s="175">
        <v>71000.59</v>
      </c>
      <c r="E458" s="18"/>
      <c r="F458" s="407">
        <v>41520</v>
      </c>
      <c r="G458" s="428" t="s">
        <v>3514</v>
      </c>
      <c r="H458" s="429">
        <v>50000</v>
      </c>
    </row>
    <row r="459" spans="2:9" hidden="1" outlineLevel="1">
      <c r="B459" s="407">
        <v>41519</v>
      </c>
      <c r="C459" s="244" t="s">
        <v>3495</v>
      </c>
      <c r="D459" s="245">
        <v>1709</v>
      </c>
      <c r="E459" s="182"/>
      <c r="F459" s="407">
        <v>41544</v>
      </c>
      <c r="G459" s="428" t="s">
        <v>3567</v>
      </c>
      <c r="H459" s="429">
        <v>1898</v>
      </c>
    </row>
    <row r="460" spans="2:9" hidden="1" outlineLevel="1">
      <c r="B460" s="407">
        <v>41519</v>
      </c>
      <c r="C460" s="244" t="s">
        <v>3505</v>
      </c>
      <c r="D460" s="245">
        <v>11000</v>
      </c>
      <c r="F460" s="407">
        <v>41544</v>
      </c>
      <c r="G460" s="50" t="s">
        <v>3568</v>
      </c>
      <c r="H460" s="48">
        <v>290</v>
      </c>
    </row>
    <row r="461" spans="2:9" hidden="1" outlineLevel="1">
      <c r="B461" s="407">
        <v>41530</v>
      </c>
      <c r="C461" s="244" t="s">
        <v>3549</v>
      </c>
      <c r="D461" s="245">
        <v>291</v>
      </c>
      <c r="F461" s="276"/>
      <c r="G461" s="50"/>
      <c r="H461" s="48"/>
    </row>
    <row r="462" spans="2:9" hidden="1" outlineLevel="1">
      <c r="B462" s="407">
        <v>41544</v>
      </c>
      <c r="C462" s="244" t="s">
        <v>3592</v>
      </c>
      <c r="D462" s="245">
        <v>2188</v>
      </c>
      <c r="E462" s="18"/>
      <c r="F462" s="46"/>
      <c r="G462" s="50"/>
      <c r="H462" s="48"/>
      <c r="I462" s="2"/>
    </row>
    <row r="463" spans="2:9" hidden="1" outlineLevel="1">
      <c r="B463" s="413"/>
      <c r="C463" s="414"/>
      <c r="D463" s="415"/>
      <c r="E463" s="18"/>
      <c r="F463" s="46"/>
      <c r="G463" s="50"/>
      <c r="H463" s="48"/>
      <c r="I463" s="2"/>
    </row>
    <row r="464" spans="2:9" hidden="1" outlineLevel="1">
      <c r="B464" s="345"/>
      <c r="C464" s="425"/>
      <c r="D464" s="48"/>
      <c r="E464" s="18"/>
      <c r="F464" s="46"/>
      <c r="G464" s="50"/>
      <c r="H464" s="48"/>
      <c r="I464" s="2"/>
    </row>
    <row r="465" spans="2:9" hidden="1" outlineLevel="1">
      <c r="B465" s="345"/>
      <c r="C465" s="425"/>
      <c r="D465" s="48"/>
      <c r="E465" s="18"/>
      <c r="F465" s="46"/>
      <c r="G465" s="50"/>
      <c r="H465" s="48"/>
      <c r="I465" s="2"/>
    </row>
    <row r="466" spans="2:9" hidden="1" outlineLevel="1">
      <c r="B466" s="426"/>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480" t="s">
        <v>3590</v>
      </c>
      <c r="C469" s="2480"/>
      <c r="D469" s="2480"/>
      <c r="E469" s="2480"/>
      <c r="F469" s="2480"/>
      <c r="G469" s="2480"/>
      <c r="H469" s="2480"/>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07">
        <v>41548</v>
      </c>
      <c r="C472" s="224" t="s">
        <v>1039</v>
      </c>
      <c r="D472" s="175">
        <v>34000.589999999997</v>
      </c>
      <c r="E472" s="18"/>
      <c r="F472" s="345">
        <v>41564</v>
      </c>
      <c r="G472" s="428" t="s">
        <v>3647</v>
      </c>
      <c r="H472" s="429">
        <v>15</v>
      </c>
    </row>
    <row r="473" spans="2:9" hidden="1" outlineLevel="1">
      <c r="B473" s="345">
        <v>41548</v>
      </c>
      <c r="C473" s="372" t="s">
        <v>3605</v>
      </c>
      <c r="D473" s="245">
        <v>11000</v>
      </c>
      <c r="E473" s="182"/>
      <c r="F473" s="345">
        <v>41575</v>
      </c>
      <c r="G473" s="428" t="s">
        <v>2057</v>
      </c>
      <c r="H473" s="429">
        <v>17537</v>
      </c>
    </row>
    <row r="474" spans="2:9" hidden="1" outlineLevel="1">
      <c r="B474" s="495">
        <v>41578</v>
      </c>
      <c r="C474" s="507" t="s">
        <v>3740</v>
      </c>
      <c r="D474" s="429">
        <v>1552</v>
      </c>
      <c r="F474" s="407"/>
      <c r="G474" s="50"/>
      <c r="H474" s="48"/>
    </row>
    <row r="475" spans="2:9" hidden="1" outlineLevel="1">
      <c r="B475" s="495">
        <v>41578</v>
      </c>
      <c r="C475" s="507" t="s">
        <v>3741</v>
      </c>
      <c r="D475" s="429">
        <v>11000</v>
      </c>
      <c r="F475" s="276"/>
      <c r="G475" s="50"/>
      <c r="H475" s="48"/>
    </row>
    <row r="476" spans="2:9" hidden="1" outlineLevel="1">
      <c r="B476" s="492"/>
      <c r="C476" s="493"/>
      <c r="D476" s="494"/>
      <c r="E476" s="18"/>
      <c r="F476" s="46"/>
      <c r="G476" s="50"/>
      <c r="H476" s="48"/>
      <c r="I476" s="2"/>
    </row>
    <row r="477" spans="2:9" hidden="1" outlineLevel="1">
      <c r="B477" s="413"/>
      <c r="C477" s="414"/>
      <c r="D477" s="415"/>
      <c r="E477" s="18"/>
      <c r="F477" s="46"/>
      <c r="G477" s="50"/>
      <c r="H477" s="48"/>
      <c r="I477" s="2"/>
    </row>
    <row r="478" spans="2:9" hidden="1" outlineLevel="1">
      <c r="B478" s="345"/>
      <c r="C478" s="425"/>
      <c r="D478" s="48"/>
      <c r="E478" s="18"/>
      <c r="F478" s="46"/>
      <c r="G478" s="50"/>
      <c r="H478" s="48"/>
      <c r="I478" s="2"/>
    </row>
    <row r="479" spans="2:9" hidden="1" outlineLevel="1">
      <c r="B479" s="345"/>
      <c r="C479" s="425"/>
      <c r="D479" s="48"/>
      <c r="E479" s="18"/>
      <c r="F479" s="46"/>
      <c r="G479" s="50"/>
      <c r="H479" s="48"/>
      <c r="I479" s="2"/>
    </row>
    <row r="480" spans="2:9" hidden="1" outlineLevel="1">
      <c r="B480" s="426"/>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480" t="s">
        <v>3713</v>
      </c>
      <c r="C483" s="2480"/>
      <c r="D483" s="2480"/>
      <c r="E483" s="2480"/>
      <c r="F483" s="2480"/>
      <c r="G483" s="2480"/>
      <c r="H483" s="2480"/>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07">
        <v>41579</v>
      </c>
      <c r="C486" s="224" t="s">
        <v>1039</v>
      </c>
      <c r="D486" s="175">
        <v>40000.589999999997</v>
      </c>
      <c r="E486" s="18"/>
      <c r="F486" s="543">
        <v>41600</v>
      </c>
      <c r="G486" s="428" t="s">
        <v>3775</v>
      </c>
      <c r="H486" s="429">
        <v>111.24</v>
      </c>
    </row>
    <row r="487" spans="2:9" hidden="1" outlineLevel="1">
      <c r="B487" s="459">
        <v>41603</v>
      </c>
      <c r="C487" s="223" t="s">
        <v>3783</v>
      </c>
      <c r="D487" s="283">
        <v>111</v>
      </c>
      <c r="E487" s="182"/>
      <c r="F487" s="459">
        <v>41605</v>
      </c>
      <c r="G487" s="428" t="s">
        <v>3784</v>
      </c>
      <c r="H487" s="429">
        <v>15</v>
      </c>
    </row>
    <row r="488" spans="2:9" hidden="1" outlineLevel="1">
      <c r="B488" s="459">
        <v>41607</v>
      </c>
      <c r="C488" s="282" t="s">
        <v>3808</v>
      </c>
      <c r="D488" s="283">
        <v>1230</v>
      </c>
      <c r="F488" s="459">
        <v>41606</v>
      </c>
      <c r="G488" s="50" t="s">
        <v>3785</v>
      </c>
      <c r="H488" s="48">
        <v>970</v>
      </c>
    </row>
    <row r="489" spans="2:9" hidden="1" outlineLevel="1">
      <c r="B489" s="459">
        <v>41607</v>
      </c>
      <c r="C489" s="282" t="s">
        <v>3809</v>
      </c>
      <c r="D489" s="283">
        <v>5880</v>
      </c>
      <c r="F489" s="459">
        <v>41606</v>
      </c>
      <c r="G489" s="50" t="s">
        <v>3786</v>
      </c>
      <c r="H489" s="48">
        <v>245</v>
      </c>
    </row>
    <row r="490" spans="2:9" hidden="1" outlineLevel="1">
      <c r="B490" s="459">
        <v>41607</v>
      </c>
      <c r="C490" s="282" t="s">
        <v>3810</v>
      </c>
      <c r="D490" s="283">
        <v>11000</v>
      </c>
      <c r="E490" s="18"/>
      <c r="F490" s="46"/>
      <c r="G490" s="50"/>
      <c r="H490" s="48"/>
      <c r="I490" s="2"/>
    </row>
    <row r="491" spans="2:9" hidden="1" outlineLevel="1">
      <c r="B491" s="345"/>
      <c r="C491" s="425"/>
      <c r="D491" s="48"/>
      <c r="E491" s="18"/>
      <c r="F491" s="46"/>
      <c r="G491" s="50"/>
      <c r="H491" s="48"/>
      <c r="I491" s="2"/>
    </row>
    <row r="492" spans="2:9" hidden="1" outlineLevel="1">
      <c r="B492" s="426"/>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480" t="s">
        <v>3806</v>
      </c>
      <c r="C495" s="2480"/>
      <c r="D495" s="2480"/>
      <c r="E495" s="2480"/>
      <c r="F495" s="2480"/>
      <c r="G495" s="2480"/>
      <c r="H495" s="2480"/>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07">
        <v>41609</v>
      </c>
      <c r="C498" s="224" t="s">
        <v>1039</v>
      </c>
      <c r="D498" s="175">
        <f>D493</f>
        <v>56880.35</v>
      </c>
      <c r="E498" s="18"/>
      <c r="F498" s="407">
        <v>41609</v>
      </c>
      <c r="G498" s="428" t="s">
        <v>3815</v>
      </c>
      <c r="H498" s="429">
        <v>1800</v>
      </c>
    </row>
    <row r="499" spans="2:9" hidden="1" outlineLevel="1">
      <c r="B499" s="581">
        <v>41612</v>
      </c>
      <c r="C499" s="371" t="s">
        <v>3827</v>
      </c>
      <c r="D499" s="175">
        <v>926</v>
      </c>
      <c r="E499" s="182"/>
      <c r="F499" s="407">
        <v>41610</v>
      </c>
      <c r="G499" s="428" t="s">
        <v>3816</v>
      </c>
      <c r="H499" s="429">
        <v>50005.62</v>
      </c>
    </row>
    <row r="500" spans="2:9" hidden="1" outlineLevel="1">
      <c r="B500" s="594">
        <v>41638</v>
      </c>
      <c r="C500" s="423" t="s">
        <v>3923</v>
      </c>
      <c r="D500" s="424">
        <v>427</v>
      </c>
      <c r="F500" s="459"/>
      <c r="G500" s="50"/>
      <c r="H500" s="48"/>
    </row>
    <row r="501" spans="2:9" hidden="1" outlineLevel="1">
      <c r="B501" s="594">
        <v>41639</v>
      </c>
      <c r="C501" s="244" t="s">
        <v>3924</v>
      </c>
      <c r="D501" s="245">
        <v>11000</v>
      </c>
      <c r="F501" s="459"/>
      <c r="G501" s="50"/>
      <c r="H501" s="48"/>
    </row>
    <row r="502" spans="2:9" hidden="1" outlineLevel="1">
      <c r="B502" s="345"/>
      <c r="C502" s="425"/>
      <c r="D502" s="48"/>
      <c r="E502" s="18"/>
      <c r="F502" s="46"/>
      <c r="G502" s="50"/>
      <c r="H502" s="48"/>
      <c r="I502" s="2"/>
    </row>
    <row r="503" spans="2:9" hidden="1" outlineLevel="1">
      <c r="B503" s="426"/>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480" t="s">
        <v>3897</v>
      </c>
      <c r="C506" s="2480"/>
      <c r="D506" s="2480"/>
      <c r="E506" s="2480"/>
      <c r="F506" s="2480"/>
      <c r="G506" s="2480"/>
      <c r="H506" s="2480"/>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07">
        <v>41640</v>
      </c>
      <c r="C509" s="224" t="s">
        <v>1039</v>
      </c>
      <c r="D509" s="175">
        <f>D504</f>
        <v>17427.730000000003</v>
      </c>
      <c r="E509" s="18"/>
      <c r="F509" s="407">
        <v>41642</v>
      </c>
      <c r="G509" s="428" t="s">
        <v>3935</v>
      </c>
      <c r="H509" s="429">
        <v>3000</v>
      </c>
    </row>
    <row r="510" spans="2:9" hidden="1" outlineLevel="1">
      <c r="B510" s="407">
        <v>41641</v>
      </c>
      <c r="C510" s="224" t="s">
        <v>3932</v>
      </c>
      <c r="D510" s="175">
        <v>573</v>
      </c>
      <c r="E510" s="182"/>
      <c r="F510" s="407">
        <v>41668</v>
      </c>
      <c r="G510" s="428" t="s">
        <v>3994</v>
      </c>
      <c r="H510" s="429">
        <v>910</v>
      </c>
    </row>
    <row r="511" spans="2:9" hidden="1" outlineLevel="1">
      <c r="B511" s="407"/>
      <c r="C511" s="329"/>
      <c r="D511" s="324"/>
      <c r="F511" s="407">
        <v>41669</v>
      </c>
      <c r="G511" s="50" t="s">
        <v>3998</v>
      </c>
      <c r="H511" s="48">
        <v>1030</v>
      </c>
    </row>
    <row r="512" spans="2:9" hidden="1" outlineLevel="1">
      <c r="B512" s="321"/>
      <c r="C512" s="329"/>
      <c r="D512" s="324"/>
      <c r="F512" s="459"/>
      <c r="G512" s="50"/>
      <c r="H512" s="48"/>
    </row>
    <row r="513" spans="2:8" hidden="1" outlineLevel="1">
      <c r="B513" s="426"/>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480" t="s">
        <v>4014</v>
      </c>
      <c r="C516" s="2480"/>
      <c r="D516" s="2480"/>
      <c r="E516" s="2480"/>
      <c r="F516" s="2480"/>
      <c r="G516" s="2480"/>
      <c r="H516" s="2480"/>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07">
        <v>41671</v>
      </c>
      <c r="C519" s="224" t="s">
        <v>1039</v>
      </c>
      <c r="D519" s="175">
        <f>D514</f>
        <v>13060.730000000003</v>
      </c>
      <c r="E519" s="18"/>
      <c r="F519" s="407">
        <v>41680</v>
      </c>
      <c r="G519" s="428" t="s">
        <v>4041</v>
      </c>
      <c r="H519" s="429">
        <v>1000</v>
      </c>
    </row>
    <row r="520" spans="2:8" hidden="1" outlineLevel="1">
      <c r="B520" s="407">
        <v>41673</v>
      </c>
      <c r="C520" s="224" t="s">
        <v>4028</v>
      </c>
      <c r="D520" s="175">
        <v>12030</v>
      </c>
      <c r="E520" s="182"/>
      <c r="F520" s="407">
        <v>41685</v>
      </c>
      <c r="G520" s="428" t="s">
        <v>4086</v>
      </c>
      <c r="H520" s="429">
        <v>650</v>
      </c>
    </row>
    <row r="521" spans="2:8" hidden="1" outlineLevel="1">
      <c r="B521" s="407">
        <v>41674</v>
      </c>
      <c r="C521" s="224" t="s">
        <v>4033</v>
      </c>
      <c r="D521" s="175">
        <v>910</v>
      </c>
      <c r="F521" s="407"/>
      <c r="G521" s="50"/>
      <c r="H521" s="48"/>
    </row>
    <row r="522" spans="2:8" hidden="1" outlineLevel="1">
      <c r="B522" s="321"/>
      <c r="C522" s="329"/>
      <c r="D522" s="324"/>
      <c r="F522" s="459"/>
      <c r="G522" s="50"/>
      <c r="H522" s="48"/>
    </row>
    <row r="523" spans="2:8" hidden="1" outlineLevel="1">
      <c r="B523" s="426"/>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480" t="s">
        <v>4107</v>
      </c>
      <c r="C526" s="2480"/>
      <c r="D526" s="2480"/>
      <c r="E526" s="2480"/>
      <c r="F526" s="2480"/>
      <c r="G526" s="2480"/>
      <c r="H526" s="2480"/>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07">
        <v>41699</v>
      </c>
      <c r="C529" s="224" t="s">
        <v>1039</v>
      </c>
      <c r="D529" s="175">
        <f>D524</f>
        <v>24350.730000000003</v>
      </c>
      <c r="E529" s="18"/>
      <c r="F529" s="407">
        <v>41713</v>
      </c>
      <c r="G529" s="428" t="s">
        <v>4150</v>
      </c>
      <c r="H529" s="429">
        <v>2000</v>
      </c>
    </row>
    <row r="530" spans="2:9" hidden="1" outlineLevel="1">
      <c r="B530" s="581">
        <v>41701</v>
      </c>
      <c r="C530" s="223" t="s">
        <v>4129</v>
      </c>
      <c r="D530" s="175">
        <v>12650</v>
      </c>
      <c r="E530" s="182"/>
      <c r="F530" s="667">
        <v>41723</v>
      </c>
      <c r="G530" s="668" t="s">
        <v>4175</v>
      </c>
      <c r="H530" s="669">
        <v>1060</v>
      </c>
      <c r="I530" s="192" t="s">
        <v>4176</v>
      </c>
    </row>
    <row r="531" spans="2:9" hidden="1" outlineLevel="1">
      <c r="B531" s="581">
        <v>41725</v>
      </c>
      <c r="C531" s="223" t="s">
        <v>4185</v>
      </c>
      <c r="D531" s="175">
        <v>1802</v>
      </c>
      <c r="F531" s="407">
        <v>41724</v>
      </c>
      <c r="G531" s="50" t="s">
        <v>4177</v>
      </c>
      <c r="H531" s="48">
        <v>15</v>
      </c>
    </row>
    <row r="532" spans="2:9" hidden="1" outlineLevel="1">
      <c r="B532" s="321"/>
      <c r="C532" s="329"/>
      <c r="D532" s="324"/>
      <c r="F532" s="667">
        <v>41725</v>
      </c>
      <c r="G532" s="668" t="s">
        <v>4179</v>
      </c>
      <c r="H532" s="669">
        <v>727</v>
      </c>
      <c r="I532" s="192" t="s">
        <v>4176</v>
      </c>
    </row>
    <row r="533" spans="2:9" hidden="1" outlineLevel="1">
      <c r="B533" s="426"/>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480" t="s">
        <v>4210</v>
      </c>
      <c r="C536" s="2480"/>
      <c r="D536" s="2480"/>
      <c r="E536" s="2480"/>
      <c r="F536" s="2480"/>
      <c r="G536" s="2480"/>
      <c r="H536" s="2480"/>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07">
        <v>41730</v>
      </c>
      <c r="C539" s="224" t="s">
        <v>1039</v>
      </c>
      <c r="D539" s="175">
        <f>D534</f>
        <v>35000.730000000003</v>
      </c>
      <c r="E539" s="18"/>
      <c r="F539" s="407">
        <v>41747</v>
      </c>
      <c r="G539" s="428" t="s">
        <v>4256</v>
      </c>
      <c r="H539" s="429">
        <v>2000</v>
      </c>
    </row>
    <row r="540" spans="2:9" ht="30" hidden="1" outlineLevel="1">
      <c r="B540" s="407">
        <v>41731</v>
      </c>
      <c r="C540" s="223" t="s">
        <v>4224</v>
      </c>
      <c r="D540" s="175">
        <v>12000</v>
      </c>
      <c r="E540" s="182"/>
      <c r="F540" s="407">
        <v>41752</v>
      </c>
      <c r="G540" s="428" t="s">
        <v>4272</v>
      </c>
      <c r="H540" s="429">
        <v>10000</v>
      </c>
    </row>
    <row r="541" spans="2:9" hidden="1" outlineLevel="1">
      <c r="B541" s="407">
        <v>41755</v>
      </c>
      <c r="C541" s="223" t="s">
        <v>4275</v>
      </c>
      <c r="D541" s="175">
        <v>5000</v>
      </c>
      <c r="F541" s="407">
        <v>41752</v>
      </c>
      <c r="G541" s="428" t="s">
        <v>4273</v>
      </c>
      <c r="H541" s="429">
        <v>15000</v>
      </c>
    </row>
    <row r="542" spans="2:9" hidden="1" outlineLevel="1">
      <c r="B542" s="407">
        <v>41757</v>
      </c>
      <c r="C542" s="223" t="s">
        <v>4283</v>
      </c>
      <c r="D542" s="175">
        <v>5000</v>
      </c>
      <c r="F542" s="407">
        <v>41754</v>
      </c>
      <c r="G542" s="428" t="s">
        <v>4274</v>
      </c>
      <c r="H542" s="429">
        <v>10000</v>
      </c>
    </row>
    <row r="543" spans="2:9" hidden="1" outlineLevel="1">
      <c r="B543" s="426"/>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480" t="s">
        <v>4301</v>
      </c>
      <c r="C546" s="2480"/>
      <c r="D546" s="2480"/>
      <c r="E546" s="2480"/>
      <c r="F546" s="2480"/>
      <c r="G546" s="2480"/>
      <c r="H546" s="2480"/>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07">
        <v>41760</v>
      </c>
      <c r="C549" s="428" t="s">
        <v>1039</v>
      </c>
      <c r="D549" s="175">
        <f>D544</f>
        <v>20000.730000000003</v>
      </c>
      <c r="E549" s="18"/>
      <c r="F549" s="460">
        <v>41773</v>
      </c>
      <c r="G549" s="428" t="s">
        <v>2027</v>
      </c>
      <c r="H549" s="429">
        <v>17537</v>
      </c>
    </row>
    <row r="550" spans="2:8" hidden="1" outlineLevel="1">
      <c r="B550" s="704">
        <v>41764</v>
      </c>
      <c r="C550" s="428" t="s">
        <v>4409</v>
      </c>
      <c r="D550" s="175">
        <v>12000</v>
      </c>
      <c r="E550" s="182"/>
      <c r="F550" s="460">
        <v>41788</v>
      </c>
      <c r="G550" s="428" t="s">
        <v>4458</v>
      </c>
      <c r="H550" s="429">
        <v>1300</v>
      </c>
    </row>
    <row r="551" spans="2:8" hidden="1" outlineLevel="1">
      <c r="B551" s="407">
        <v>41789</v>
      </c>
      <c r="C551" s="428" t="s">
        <v>4479</v>
      </c>
      <c r="D551" s="175">
        <v>1300</v>
      </c>
      <c r="E551" s="182"/>
      <c r="F551" s="460">
        <v>41788</v>
      </c>
      <c r="G551" s="428" t="s">
        <v>4459</v>
      </c>
      <c r="H551" s="429">
        <v>970</v>
      </c>
    </row>
    <row r="552" spans="2:8" hidden="1" outlineLevel="1">
      <c r="B552" s="407">
        <v>41789</v>
      </c>
      <c r="C552" s="428" t="s">
        <v>4480</v>
      </c>
      <c r="D552" s="175">
        <v>970</v>
      </c>
      <c r="E552" s="182"/>
      <c r="F552" s="460"/>
      <c r="G552" s="428"/>
      <c r="H552" s="429"/>
    </row>
    <row r="553" spans="2:8" hidden="1" outlineLevel="1">
      <c r="B553" s="407">
        <v>41789</v>
      </c>
      <c r="C553" s="428" t="s">
        <v>4481</v>
      </c>
      <c r="D553" s="175">
        <v>12000</v>
      </c>
      <c r="F553" s="594"/>
      <c r="G553" s="720"/>
      <c r="H553" s="721"/>
    </row>
    <row r="554" spans="2:8" hidden="1" outlineLevel="1">
      <c r="B554" s="407">
        <v>41789</v>
      </c>
      <c r="C554" s="428" t="s">
        <v>4482</v>
      </c>
      <c r="D554" s="175">
        <v>537</v>
      </c>
      <c r="F554" s="596"/>
      <c r="G554" s="722"/>
      <c r="H554" s="723"/>
    </row>
    <row r="555" spans="2:8" hidden="1" outlineLevel="1">
      <c r="B555" s="407"/>
      <c r="C555" s="223"/>
      <c r="D555" s="175"/>
      <c r="F555" s="280"/>
      <c r="G555" s="280"/>
      <c r="H555" s="280"/>
    </row>
    <row r="556" spans="2:8" hidden="1" outlineLevel="1">
      <c r="B556" s="426"/>
      <c r="C556" s="50" t="s">
        <v>195</v>
      </c>
      <c r="D556" s="48">
        <f>SUM(D549:D555)</f>
        <v>46807.73</v>
      </c>
      <c r="E556" s="18"/>
      <c r="F556" s="426"/>
      <c r="G556" s="319" t="s">
        <v>195</v>
      </c>
      <c r="H556" s="279">
        <f>SUM(H549:H553)</f>
        <v>19807</v>
      </c>
    </row>
    <row r="557" spans="2:8" hidden="1" outlineLevel="1">
      <c r="B557" s="18"/>
      <c r="C557" s="1" t="s">
        <v>1962</v>
      </c>
      <c r="D557" s="2">
        <f>D556-H556</f>
        <v>27000.730000000003</v>
      </c>
      <c r="E557" s="2"/>
      <c r="F557" s="18"/>
      <c r="G557" s="18"/>
      <c r="H557" s="18"/>
    </row>
    <row r="558" spans="2:8" collapsed="1">
      <c r="D558" s="466"/>
    </row>
    <row r="559" spans="2:8" ht="15.75">
      <c r="B559" s="2480" t="s">
        <v>4455</v>
      </c>
      <c r="C559" s="2480"/>
      <c r="D559" s="2480"/>
      <c r="E559" s="2480"/>
      <c r="F559" s="2480"/>
      <c r="G559" s="2480"/>
      <c r="H559" s="2480"/>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07">
        <v>41791</v>
      </c>
      <c r="C562" s="224" t="s">
        <v>1039</v>
      </c>
      <c r="D562" s="175">
        <f>D557</f>
        <v>27000.730000000003</v>
      </c>
      <c r="E562" s="18"/>
      <c r="F562" s="460"/>
      <c r="G562" s="428"/>
      <c r="H562" s="429"/>
    </row>
    <row r="563" spans="2:9" hidden="1" outlineLevel="1">
      <c r="B563" s="407">
        <v>41820</v>
      </c>
      <c r="C563" s="224" t="s">
        <v>4544</v>
      </c>
      <c r="D563" s="175">
        <v>530</v>
      </c>
      <c r="E563" s="182"/>
      <c r="F563" s="321"/>
      <c r="G563" s="713"/>
      <c r="H563" s="214"/>
    </row>
    <row r="564" spans="2:9" hidden="1" outlineLevel="1">
      <c r="B564" s="369"/>
      <c r="C564" s="223"/>
      <c r="D564" s="214"/>
      <c r="F564" s="321"/>
      <c r="G564" s="713"/>
      <c r="H564" s="214"/>
    </row>
    <row r="565" spans="2:9" hidden="1" outlineLevel="1">
      <c r="B565" s="369"/>
      <c r="C565"/>
      <c r="D565" s="365"/>
      <c r="F565" s="407"/>
      <c r="G565" s="428"/>
      <c r="H565" s="429"/>
    </row>
    <row r="566" spans="2:9" hidden="1" outlineLevel="1">
      <c r="B566" s="426"/>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480" t="s">
        <v>4542</v>
      </c>
      <c r="C569" s="2480"/>
      <c r="D569" s="2480"/>
      <c r="E569" s="2480"/>
      <c r="F569" s="2480"/>
      <c r="G569" s="2480"/>
      <c r="H569" s="2480"/>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07">
        <v>41821</v>
      </c>
      <c r="C572" s="224" t="s">
        <v>1039</v>
      </c>
      <c r="D572" s="175">
        <f>D567</f>
        <v>27530.730000000003</v>
      </c>
      <c r="E572" s="18"/>
      <c r="F572" s="747">
        <v>41830</v>
      </c>
      <c r="G572" s="507" t="s">
        <v>4594</v>
      </c>
      <c r="H572" s="429">
        <v>5000</v>
      </c>
    </row>
    <row r="573" spans="2:9" hidden="1" outlineLevel="1">
      <c r="B573" s="747">
        <v>41822</v>
      </c>
      <c r="C573" s="376" t="s">
        <v>4563</v>
      </c>
      <c r="D573" s="245">
        <v>12470</v>
      </c>
      <c r="E573" s="182"/>
      <c r="F573" s="747">
        <v>41848</v>
      </c>
      <c r="G573" s="428" t="s">
        <v>4623</v>
      </c>
      <c r="H573" s="429">
        <v>2818</v>
      </c>
    </row>
    <row r="574" spans="2:9" hidden="1" outlineLevel="1">
      <c r="B574" s="747">
        <v>41851</v>
      </c>
      <c r="C574" s="376" t="s">
        <v>4654</v>
      </c>
      <c r="D574" s="245">
        <v>5981</v>
      </c>
      <c r="F574" s="747">
        <v>41848</v>
      </c>
      <c r="G574" s="428" t="s">
        <v>4624</v>
      </c>
      <c r="H574" s="429">
        <v>3163</v>
      </c>
      <c r="I574" s="2"/>
    </row>
    <row r="575" spans="2:9" hidden="1" outlineLevel="1">
      <c r="B575" s="369"/>
      <c r="C575"/>
      <c r="D575" s="365"/>
      <c r="F575" s="407"/>
      <c r="G575" s="428"/>
      <c r="H575" s="429"/>
    </row>
    <row r="576" spans="2:9" hidden="1" outlineLevel="1">
      <c r="B576" s="426"/>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480" t="s">
        <v>4642</v>
      </c>
      <c r="C579" s="2480"/>
      <c r="D579" s="2480"/>
      <c r="E579" s="2480"/>
      <c r="F579" s="2480"/>
      <c r="G579" s="2480"/>
      <c r="H579" s="2480"/>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07">
        <v>41852</v>
      </c>
      <c r="C582" s="224" t="s">
        <v>1039</v>
      </c>
      <c r="D582" s="175">
        <f>D577</f>
        <v>35000.730000000003</v>
      </c>
      <c r="E582" s="18"/>
      <c r="F582" s="407">
        <v>41864</v>
      </c>
      <c r="G582" s="507" t="s">
        <v>2027</v>
      </c>
      <c r="H582" s="429">
        <v>17537</v>
      </c>
    </row>
    <row r="583" spans="2:8" hidden="1" outlineLevel="1">
      <c r="B583" s="407">
        <v>41856</v>
      </c>
      <c r="C583" s="224" t="s">
        <v>4694</v>
      </c>
      <c r="D583" s="175">
        <v>2537</v>
      </c>
      <c r="E583" s="182"/>
      <c r="F583" s="747"/>
      <c r="G583" s="428"/>
      <c r="H583" s="429"/>
    </row>
    <row r="584" spans="2:8" hidden="1" outlineLevel="1">
      <c r="B584" s="747"/>
      <c r="C584" s="223"/>
      <c r="D584" s="214"/>
      <c r="F584" s="747"/>
      <c r="G584" s="428"/>
      <c r="H584" s="429"/>
    </row>
    <row r="585" spans="2:8" hidden="1" outlineLevel="1">
      <c r="B585" s="369"/>
      <c r="C585"/>
      <c r="D585" s="365"/>
      <c r="F585" s="407"/>
      <c r="G585" s="428"/>
      <c r="H585" s="429"/>
    </row>
    <row r="586" spans="2:8" hidden="1" outlineLevel="1">
      <c r="B586" s="426"/>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480" t="s">
        <v>4803</v>
      </c>
      <c r="C589" s="2480"/>
      <c r="D589" s="2480"/>
      <c r="E589" s="2480"/>
      <c r="F589" s="2480"/>
      <c r="G589" s="2480"/>
      <c r="H589" s="2480"/>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07">
        <v>41883</v>
      </c>
      <c r="C592" s="224" t="s">
        <v>1039</v>
      </c>
      <c r="D592" s="175">
        <f>D587</f>
        <v>20000.730000000003</v>
      </c>
      <c r="E592" s="18"/>
      <c r="F592" s="407">
        <v>41884</v>
      </c>
      <c r="G592" s="507" t="s">
        <v>4834</v>
      </c>
      <c r="H592" s="429">
        <v>5000</v>
      </c>
    </row>
    <row r="593" spans="2:8" hidden="1" outlineLevel="1">
      <c r="B593" s="407">
        <v>41884</v>
      </c>
      <c r="C593" s="224" t="s">
        <v>4824</v>
      </c>
      <c r="D593" s="283">
        <v>6000</v>
      </c>
      <c r="E593" s="182"/>
      <c r="F593" s="407">
        <v>41912</v>
      </c>
      <c r="G593" s="428" t="s">
        <v>4888</v>
      </c>
      <c r="H593" s="429">
        <v>1150</v>
      </c>
    </row>
    <row r="594" spans="2:8" hidden="1" outlineLevel="1">
      <c r="B594" s="407">
        <v>41885</v>
      </c>
      <c r="C594" s="224" t="s">
        <v>4840</v>
      </c>
      <c r="D594" s="283">
        <v>5000</v>
      </c>
      <c r="F594" s="407">
        <v>41912</v>
      </c>
      <c r="G594" s="428" t="s">
        <v>4889</v>
      </c>
      <c r="H594" s="429">
        <v>1000</v>
      </c>
    </row>
    <row r="595" spans="2:8" hidden="1" outlineLevel="1">
      <c r="B595" s="369"/>
      <c r="C595"/>
      <c r="D595" s="365"/>
      <c r="F595" s="407"/>
      <c r="G595" s="428"/>
      <c r="H595" s="429"/>
    </row>
    <row r="596" spans="2:8" hidden="1" outlineLevel="1">
      <c r="B596" s="426"/>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05"/>
    </row>
    <row r="599" spans="2:8" ht="15.75">
      <c r="B599" s="2480" t="s">
        <v>4907</v>
      </c>
      <c r="C599" s="2480"/>
      <c r="D599" s="2480"/>
      <c r="E599" s="2480"/>
      <c r="F599" s="2480"/>
      <c r="G599" s="2480"/>
      <c r="H599" s="2480"/>
    </row>
    <row r="600" spans="2:8" hidden="1" outlineLevel="1">
      <c r="B600" s="18"/>
      <c r="C600" s="18"/>
      <c r="D600" s="18"/>
      <c r="E600" s="18"/>
      <c r="F600" s="18"/>
      <c r="G600" s="18"/>
      <c r="H600" s="18"/>
    </row>
    <row r="601" spans="2:8" hidden="1" outlineLevel="1">
      <c r="B601" s="152" t="s">
        <v>115</v>
      </c>
      <c r="C601" s="152" t="s">
        <v>1330</v>
      </c>
      <c r="D601" s="355" t="s">
        <v>4</v>
      </c>
      <c r="E601" s="18"/>
      <c r="F601" s="152" t="s">
        <v>115</v>
      </c>
      <c r="G601" s="152" t="s">
        <v>1331</v>
      </c>
      <c r="H601" s="153" t="s">
        <v>4</v>
      </c>
    </row>
    <row r="602" spans="2:8" hidden="1" outlineLevel="1">
      <c r="B602" s="407">
        <v>41913</v>
      </c>
      <c r="C602" s="873" t="s">
        <v>1039</v>
      </c>
      <c r="D602" s="326">
        <f>D597</f>
        <v>23850.730000000003</v>
      </c>
      <c r="E602" s="18"/>
      <c r="F602" s="407">
        <v>41942</v>
      </c>
      <c r="G602" s="507" t="s">
        <v>4994</v>
      </c>
      <c r="H602" s="429">
        <v>15</v>
      </c>
    </row>
    <row r="603" spans="2:8" hidden="1" outlineLevel="1">
      <c r="B603" s="407">
        <v>41913</v>
      </c>
      <c r="C603" s="873" t="s">
        <v>4917</v>
      </c>
      <c r="D603" s="326">
        <v>2150</v>
      </c>
      <c r="E603" s="182"/>
      <c r="F603" s="407"/>
      <c r="G603" s="428"/>
      <c r="H603" s="429"/>
    </row>
    <row r="604" spans="2:8" hidden="1" outlineLevel="1">
      <c r="B604" s="407">
        <v>41913</v>
      </c>
      <c r="C604" s="873" t="s">
        <v>4916</v>
      </c>
      <c r="D604" s="326">
        <v>6000</v>
      </c>
      <c r="E604" s="182"/>
      <c r="F604" s="407"/>
      <c r="G604" s="428"/>
      <c r="H604" s="429"/>
    </row>
    <row r="605" spans="2:8" hidden="1" outlineLevel="1">
      <c r="B605" s="407"/>
      <c r="C605" s="873"/>
      <c r="D605" s="326"/>
      <c r="F605" s="407"/>
      <c r="G605" s="428"/>
      <c r="H605" s="429"/>
    </row>
    <row r="606" spans="2:8" hidden="1" outlineLevel="1">
      <c r="B606" s="369"/>
      <c r="C606"/>
      <c r="D606" s="365"/>
      <c r="F606" s="407"/>
      <c r="G606" s="428"/>
      <c r="H606" s="429"/>
    </row>
    <row r="607" spans="2:8" hidden="1" outlineLevel="1">
      <c r="B607" s="426"/>
      <c r="C607" s="50" t="s">
        <v>195</v>
      </c>
      <c r="D607" s="279">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480" t="s">
        <v>4987</v>
      </c>
      <c r="C610" s="2480"/>
      <c r="D610" s="2480"/>
      <c r="E610" s="2480"/>
      <c r="F610" s="2480"/>
      <c r="G610" s="2480"/>
      <c r="H610" s="2480"/>
    </row>
    <row r="611" spans="2:8" hidden="1" outlineLevel="1">
      <c r="B611" s="18"/>
      <c r="C611" s="18"/>
      <c r="D611" s="18"/>
      <c r="E611" s="18"/>
      <c r="F611" s="18"/>
      <c r="G611" s="18"/>
      <c r="H611" s="18"/>
    </row>
    <row r="612" spans="2:8" hidden="1" outlineLevel="1">
      <c r="B612" s="152" t="s">
        <v>115</v>
      </c>
      <c r="C612" s="152" t="s">
        <v>1330</v>
      </c>
      <c r="D612" s="355" t="s">
        <v>4</v>
      </c>
      <c r="E612" s="18"/>
      <c r="F612" s="152" t="s">
        <v>115</v>
      </c>
      <c r="G612" s="152" t="s">
        <v>1331</v>
      </c>
      <c r="H612" s="153" t="s">
        <v>4</v>
      </c>
    </row>
    <row r="613" spans="2:8" hidden="1" outlineLevel="1">
      <c r="B613" s="407">
        <v>41944</v>
      </c>
      <c r="C613" s="873" t="s">
        <v>1039</v>
      </c>
      <c r="D613" s="326">
        <f>D608</f>
        <v>31985.730000000003</v>
      </c>
      <c r="E613" s="87"/>
      <c r="F613" s="407">
        <v>41950</v>
      </c>
      <c r="G613" s="507" t="s">
        <v>5019</v>
      </c>
      <c r="H613" s="429">
        <v>17537</v>
      </c>
    </row>
    <row r="614" spans="2:8" hidden="1" outlineLevel="1">
      <c r="B614" s="407">
        <v>41944</v>
      </c>
      <c r="C614" s="873" t="s">
        <v>5007</v>
      </c>
      <c r="D614" s="326">
        <v>6000</v>
      </c>
      <c r="E614" s="182"/>
      <c r="F614" s="407">
        <v>41970</v>
      </c>
      <c r="G614" s="428" t="s">
        <v>5063</v>
      </c>
      <c r="H614" s="429">
        <v>880</v>
      </c>
    </row>
    <row r="615" spans="2:8" hidden="1" outlineLevel="1">
      <c r="B615" s="407">
        <v>41971</v>
      </c>
      <c r="C615" s="873" t="s">
        <v>5057</v>
      </c>
      <c r="D615" s="326">
        <v>880</v>
      </c>
      <c r="E615" s="182"/>
      <c r="F615" s="407">
        <v>41970</v>
      </c>
      <c r="G615" s="428" t="s">
        <v>5039</v>
      </c>
      <c r="H615" s="429">
        <v>700</v>
      </c>
    </row>
    <row r="616" spans="2:8" hidden="1" outlineLevel="1">
      <c r="B616" s="407">
        <v>41971</v>
      </c>
      <c r="C616" s="873" t="s">
        <v>5056</v>
      </c>
      <c r="D616" s="326">
        <v>700</v>
      </c>
      <c r="F616" s="407">
        <v>41971</v>
      </c>
      <c r="G616" s="428" t="s">
        <v>5062</v>
      </c>
      <c r="H616" s="429">
        <v>300</v>
      </c>
    </row>
    <row r="617" spans="2:8" hidden="1" outlineLevel="1">
      <c r="B617" s="407">
        <v>41971</v>
      </c>
      <c r="C617" s="873" t="s">
        <v>5058</v>
      </c>
      <c r="D617" s="326">
        <v>552</v>
      </c>
      <c r="F617" s="407"/>
      <c r="G617" s="428"/>
      <c r="H617" s="429"/>
    </row>
    <row r="618" spans="2:8" hidden="1" outlineLevel="1">
      <c r="B618" s="426"/>
      <c r="C618" s="50" t="s">
        <v>195</v>
      </c>
      <c r="D618" s="279">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480" t="s">
        <v>5079</v>
      </c>
      <c r="C621" s="2480"/>
      <c r="D621" s="2480"/>
      <c r="E621" s="2480"/>
      <c r="F621" s="2480"/>
      <c r="G621" s="2480"/>
      <c r="H621" s="2480"/>
    </row>
    <row r="622" spans="2:8" hidden="1" outlineLevel="1">
      <c r="B622" s="18"/>
      <c r="C622" s="18"/>
      <c r="D622" s="18"/>
      <c r="E622" s="18"/>
      <c r="F622" s="18"/>
      <c r="G622" s="18"/>
      <c r="H622" s="18"/>
    </row>
    <row r="623" spans="2:8" hidden="1" outlineLevel="1">
      <c r="B623" s="152" t="s">
        <v>115</v>
      </c>
      <c r="C623" s="152" t="s">
        <v>1330</v>
      </c>
      <c r="D623" s="355" t="s">
        <v>4</v>
      </c>
      <c r="E623" s="18"/>
      <c r="F623" s="152" t="s">
        <v>115</v>
      </c>
      <c r="G623" s="152" t="s">
        <v>1331</v>
      </c>
      <c r="H623" s="153" t="s">
        <v>4</v>
      </c>
    </row>
    <row r="624" spans="2:8" hidden="1" outlineLevel="1">
      <c r="B624" s="407">
        <v>41974</v>
      </c>
      <c r="C624" s="873" t="s">
        <v>1039</v>
      </c>
      <c r="D624" s="326">
        <f>D619</f>
        <v>20700.730000000003</v>
      </c>
      <c r="E624" s="87"/>
      <c r="F624" s="407">
        <v>41988</v>
      </c>
      <c r="G624" s="507" t="s">
        <v>5122</v>
      </c>
      <c r="H624" s="429">
        <v>15</v>
      </c>
    </row>
    <row r="625" spans="2:8" hidden="1" outlineLevel="1">
      <c r="B625" s="407">
        <v>41974</v>
      </c>
      <c r="C625" s="873" t="s">
        <v>5096</v>
      </c>
      <c r="D625" s="326">
        <v>300</v>
      </c>
      <c r="E625" s="182"/>
      <c r="F625" s="407">
        <v>41993</v>
      </c>
      <c r="G625" s="428" t="s">
        <v>5146</v>
      </c>
      <c r="H625" s="429">
        <v>17537</v>
      </c>
    </row>
    <row r="626" spans="2:8" hidden="1" outlineLevel="1">
      <c r="B626" s="407">
        <v>41974</v>
      </c>
      <c r="C626" s="873" t="s">
        <v>5095</v>
      </c>
      <c r="D626" s="326">
        <v>6000</v>
      </c>
      <c r="E626" s="182"/>
      <c r="F626" s="407">
        <v>42002</v>
      </c>
      <c r="G626" s="428" t="s">
        <v>5163</v>
      </c>
      <c r="H626" s="429">
        <v>168.54</v>
      </c>
    </row>
    <row r="627" spans="2:8" hidden="1" outlineLevel="1">
      <c r="B627" s="407">
        <v>42003</v>
      </c>
      <c r="C627" s="873" t="s">
        <v>5216</v>
      </c>
      <c r="D627" s="326">
        <v>720</v>
      </c>
      <c r="F627" s="407"/>
      <c r="G627" s="428"/>
      <c r="H627" s="429"/>
    </row>
    <row r="628" spans="2:8" hidden="1" outlineLevel="1">
      <c r="B628" s="407">
        <v>42004</v>
      </c>
      <c r="C628" s="930" t="s">
        <v>5215</v>
      </c>
      <c r="D628" s="931">
        <v>552</v>
      </c>
      <c r="F628" s="407"/>
      <c r="G628" s="428"/>
      <c r="H628" s="429"/>
    </row>
    <row r="629" spans="2:8" hidden="1" outlineLevel="1">
      <c r="B629" s="948">
        <v>42004</v>
      </c>
      <c r="C629" s="304" t="s">
        <v>5243</v>
      </c>
      <c r="D629" s="326">
        <v>6448</v>
      </c>
      <c r="F629" s="407"/>
      <c r="G629" s="428"/>
      <c r="H629" s="429"/>
    </row>
    <row r="630" spans="2:8" hidden="1" outlineLevel="1">
      <c r="B630" s="426"/>
      <c r="C630" s="319" t="s">
        <v>195</v>
      </c>
      <c r="D630" s="279">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480" t="s">
        <v>5234</v>
      </c>
      <c r="C633" s="2480"/>
      <c r="D633" s="2480"/>
      <c r="E633" s="2480"/>
      <c r="F633" s="2480"/>
      <c r="G633" s="2480"/>
      <c r="H633" s="2480"/>
    </row>
    <row r="634" spans="2:8" hidden="1" outlineLevel="1">
      <c r="B634" s="18"/>
      <c r="C634" s="18"/>
      <c r="D634" s="18"/>
      <c r="E634" s="18"/>
      <c r="F634" s="18"/>
      <c r="G634" s="18"/>
      <c r="H634" s="18"/>
    </row>
    <row r="635" spans="2:8" hidden="1" outlineLevel="1">
      <c r="B635" s="152" t="s">
        <v>115</v>
      </c>
      <c r="C635" s="152" t="s">
        <v>1330</v>
      </c>
      <c r="D635" s="355" t="s">
        <v>4</v>
      </c>
      <c r="E635" s="18"/>
      <c r="F635" s="152" t="s">
        <v>115</v>
      </c>
      <c r="G635" s="152" t="s">
        <v>1331</v>
      </c>
      <c r="H635" s="153" t="s">
        <v>4</v>
      </c>
    </row>
    <row r="636" spans="2:8" hidden="1" outlineLevel="1">
      <c r="B636" s="407">
        <v>42005</v>
      </c>
      <c r="C636" s="873" t="s">
        <v>1039</v>
      </c>
      <c r="D636" s="326">
        <f>D631</f>
        <v>17000.190000000002</v>
      </c>
      <c r="E636" s="87"/>
      <c r="F636" s="407">
        <v>42016</v>
      </c>
      <c r="G636" s="507" t="s">
        <v>5285</v>
      </c>
      <c r="H636" s="429">
        <v>15</v>
      </c>
    </row>
    <row r="637" spans="2:8" hidden="1" outlineLevel="1">
      <c r="B637" s="407">
        <v>42026</v>
      </c>
      <c r="C637" s="873" t="s">
        <v>5349</v>
      </c>
      <c r="D637" s="326">
        <v>9685</v>
      </c>
      <c r="E637" s="182"/>
      <c r="F637" s="407">
        <v>42021</v>
      </c>
      <c r="G637" s="428" t="s">
        <v>5286</v>
      </c>
      <c r="H637" s="429">
        <v>5000</v>
      </c>
    </row>
    <row r="638" spans="2:8" hidden="1" outlineLevel="1">
      <c r="B638" s="407"/>
      <c r="C638" s="873"/>
      <c r="D638" s="326"/>
      <c r="E638" s="182"/>
      <c r="F638" s="407">
        <v>42026</v>
      </c>
      <c r="G638" s="428" t="s">
        <v>5310</v>
      </c>
      <c r="H638" s="429">
        <v>1000</v>
      </c>
    </row>
    <row r="639" spans="2:8" hidden="1" outlineLevel="1">
      <c r="B639" s="407"/>
      <c r="C639" s="873"/>
      <c r="D639" s="326"/>
      <c r="F639" s="407">
        <v>42026</v>
      </c>
      <c r="G639" s="428" t="s">
        <v>5311</v>
      </c>
      <c r="H639" s="429">
        <v>670</v>
      </c>
    </row>
    <row r="640" spans="2:8" hidden="1" outlineLevel="1">
      <c r="B640" s="407"/>
      <c r="C640" s="930"/>
      <c r="D640" s="931"/>
      <c r="F640" s="407">
        <v>42035</v>
      </c>
      <c r="G640" s="428" t="s">
        <v>5357</v>
      </c>
      <c r="H640" s="429">
        <v>2000</v>
      </c>
    </row>
    <row r="641" spans="2:8" hidden="1" outlineLevel="1">
      <c r="B641" s="407"/>
      <c r="C641" s="873"/>
      <c r="D641" s="326"/>
      <c r="F641" s="407"/>
      <c r="G641" s="428"/>
      <c r="H641" s="429"/>
    </row>
    <row r="642" spans="2:8" hidden="1" outlineLevel="1">
      <c r="B642" s="426"/>
      <c r="C642" s="319" t="s">
        <v>195</v>
      </c>
      <c r="D642" s="279">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480" t="s">
        <v>5368</v>
      </c>
      <c r="C645" s="2480"/>
      <c r="D645" s="2480"/>
      <c r="E645" s="2480"/>
      <c r="F645" s="2480"/>
      <c r="G645" s="2480"/>
      <c r="H645" s="2480"/>
    </row>
    <row r="646" spans="2:8" hidden="1" outlineLevel="1">
      <c r="B646" s="18"/>
      <c r="C646" s="18"/>
      <c r="D646" s="18"/>
      <c r="E646" s="18"/>
      <c r="F646" s="18"/>
      <c r="G646" s="18"/>
      <c r="H646" s="18"/>
    </row>
    <row r="647" spans="2:8" hidden="1" outlineLevel="1">
      <c r="B647" s="152" t="s">
        <v>115</v>
      </c>
      <c r="C647" s="152" t="s">
        <v>1330</v>
      </c>
      <c r="D647" s="355" t="s">
        <v>4</v>
      </c>
      <c r="E647" s="18"/>
      <c r="F647" s="152" t="s">
        <v>115</v>
      </c>
      <c r="G647" s="152" t="s">
        <v>1331</v>
      </c>
      <c r="H647" s="153" t="s">
        <v>4</v>
      </c>
    </row>
    <row r="648" spans="2:8" hidden="1" outlineLevel="1">
      <c r="B648" s="407">
        <v>42036</v>
      </c>
      <c r="C648" s="873" t="s">
        <v>1039</v>
      </c>
      <c r="D648" s="326">
        <f>D643</f>
        <v>18000.190000000002</v>
      </c>
      <c r="E648" s="87"/>
      <c r="F648" s="407"/>
      <c r="G648" s="507"/>
      <c r="H648" s="429"/>
    </row>
    <row r="649" spans="2:8" hidden="1" outlineLevel="1">
      <c r="B649" s="407">
        <v>42037</v>
      </c>
      <c r="C649" s="873" t="s">
        <v>5383</v>
      </c>
      <c r="D649" s="326">
        <v>670</v>
      </c>
      <c r="E649" s="182"/>
      <c r="F649" s="407"/>
      <c r="G649" s="428"/>
      <c r="H649" s="429"/>
    </row>
    <row r="650" spans="2:8" hidden="1" outlineLevel="1">
      <c r="B650" s="407">
        <v>42037</v>
      </c>
      <c r="C650" s="873" t="s">
        <v>5384</v>
      </c>
      <c r="D650" s="326">
        <v>6330</v>
      </c>
      <c r="E650" s="182"/>
      <c r="F650" s="407"/>
      <c r="G650" s="428"/>
      <c r="H650" s="429"/>
    </row>
    <row r="651" spans="2:8" hidden="1" outlineLevel="1">
      <c r="B651" s="407">
        <v>42062</v>
      </c>
      <c r="C651" s="873" t="s">
        <v>5538</v>
      </c>
      <c r="D651" s="326">
        <v>6000</v>
      </c>
      <c r="F651" s="407"/>
      <c r="G651" s="428"/>
      <c r="H651" s="429"/>
    </row>
    <row r="652" spans="2:8" hidden="1" outlineLevel="1">
      <c r="B652" s="407"/>
      <c r="C652" s="930"/>
      <c r="D652" s="931"/>
      <c r="F652" s="407"/>
      <c r="G652" s="428"/>
      <c r="H652" s="429"/>
    </row>
    <row r="653" spans="2:8" hidden="1" outlineLevel="1">
      <c r="B653" s="407"/>
      <c r="C653" s="873"/>
      <c r="D653" s="326"/>
      <c r="F653" s="407"/>
      <c r="G653" s="428"/>
      <c r="H653" s="429"/>
    </row>
    <row r="654" spans="2:8" hidden="1" outlineLevel="1">
      <c r="B654" s="426"/>
      <c r="C654" s="319" t="s">
        <v>195</v>
      </c>
      <c r="D654" s="279">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480" t="s">
        <v>5520</v>
      </c>
      <c r="C657" s="2480"/>
      <c r="D657" s="2480"/>
      <c r="E657" s="2480"/>
      <c r="F657" s="2480"/>
      <c r="G657" s="2480"/>
      <c r="H657" s="2480"/>
    </row>
    <row r="658" spans="2:8" hidden="1" outlineLevel="1">
      <c r="B658" s="18"/>
      <c r="C658" s="18"/>
      <c r="D658" s="18"/>
      <c r="E658" s="18"/>
      <c r="F658" s="18"/>
      <c r="G658" s="18"/>
      <c r="H658" s="18"/>
    </row>
    <row r="659" spans="2:8" hidden="1" outlineLevel="1">
      <c r="B659" s="152" t="s">
        <v>115</v>
      </c>
      <c r="C659" s="152" t="s">
        <v>1330</v>
      </c>
      <c r="D659" s="355" t="s">
        <v>4</v>
      </c>
      <c r="E659" s="18"/>
      <c r="F659" s="152" t="s">
        <v>115</v>
      </c>
      <c r="G659" s="152" t="s">
        <v>1331</v>
      </c>
      <c r="H659" s="153" t="s">
        <v>4</v>
      </c>
    </row>
    <row r="660" spans="2:8" hidden="1" outlineLevel="1">
      <c r="B660" s="407">
        <v>42064</v>
      </c>
      <c r="C660" s="873" t="s">
        <v>1039</v>
      </c>
      <c r="D660" s="326">
        <f>D655</f>
        <v>31000.190000000002</v>
      </c>
      <c r="E660" s="87"/>
      <c r="F660" s="407">
        <v>42079</v>
      </c>
      <c r="G660" s="507" t="s">
        <v>5587</v>
      </c>
      <c r="H660" s="429">
        <v>15</v>
      </c>
    </row>
    <row r="661" spans="2:8" hidden="1" outlineLevel="1">
      <c r="B661" s="407">
        <v>42093</v>
      </c>
      <c r="C661" s="873" t="s">
        <v>5627</v>
      </c>
      <c r="D661" s="326">
        <v>380</v>
      </c>
      <c r="E661" s="182"/>
      <c r="F661" s="407">
        <v>42087</v>
      </c>
      <c r="G661" s="428" t="s">
        <v>5588</v>
      </c>
      <c r="H661" s="429">
        <v>1180</v>
      </c>
    </row>
    <row r="662" spans="2:8" hidden="1" outlineLevel="1">
      <c r="B662" s="407"/>
      <c r="C662" s="930"/>
      <c r="D662" s="931"/>
      <c r="E662" s="182"/>
      <c r="F662" s="407">
        <v>42087</v>
      </c>
      <c r="G662" s="428" t="s">
        <v>5589</v>
      </c>
      <c r="H662" s="429">
        <v>185</v>
      </c>
    </row>
    <row r="663" spans="2:8" hidden="1" outlineLevel="1">
      <c r="B663" s="407"/>
      <c r="C663" s="930"/>
      <c r="D663" s="931"/>
      <c r="F663" s="407"/>
      <c r="G663" s="428"/>
      <c r="H663" s="429"/>
    </row>
    <row r="664" spans="2:8" hidden="1" outlineLevel="1">
      <c r="B664" s="407"/>
      <c r="C664" s="930"/>
      <c r="D664" s="931"/>
      <c r="F664" s="407"/>
      <c r="G664" s="428"/>
      <c r="H664" s="429"/>
    </row>
    <row r="665" spans="2:8" hidden="1" outlineLevel="1">
      <c r="B665" s="407"/>
      <c r="C665" s="873"/>
      <c r="D665" s="326"/>
      <c r="F665" s="407"/>
      <c r="G665" s="428"/>
      <c r="H665" s="429"/>
    </row>
    <row r="666" spans="2:8" hidden="1" outlineLevel="1">
      <c r="B666" s="426"/>
      <c r="C666" s="319" t="s">
        <v>195</v>
      </c>
      <c r="D666" s="279">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480" t="s">
        <v>5625</v>
      </c>
      <c r="C669" s="2480"/>
      <c r="D669" s="2480"/>
      <c r="E669" s="2480"/>
      <c r="F669" s="2480"/>
      <c r="G669" s="2480"/>
      <c r="H669" s="2480"/>
    </row>
    <row r="670" spans="2:8" hidden="1" outlineLevel="1">
      <c r="B670" s="18"/>
      <c r="C670" s="18"/>
      <c r="D670" s="18"/>
      <c r="E670" s="18"/>
      <c r="F670" s="18"/>
      <c r="G670" s="18"/>
      <c r="H670" s="18"/>
    </row>
    <row r="671" spans="2:8" hidden="1" outlineLevel="1">
      <c r="B671" s="152" t="s">
        <v>115</v>
      </c>
      <c r="C671" s="152" t="s">
        <v>1330</v>
      </c>
      <c r="D671" s="355" t="s">
        <v>4</v>
      </c>
      <c r="E671" s="18"/>
      <c r="F671" s="152" t="s">
        <v>115</v>
      </c>
      <c r="G671" s="152" t="s">
        <v>1331</v>
      </c>
      <c r="H671" s="153" t="s">
        <v>4</v>
      </c>
    </row>
    <row r="672" spans="2:8" hidden="1" outlineLevel="1">
      <c r="B672" s="1013">
        <v>42095</v>
      </c>
      <c r="C672" s="930" t="s">
        <v>1039</v>
      </c>
      <c r="D672" s="931">
        <f>D667</f>
        <v>30000.190000000002</v>
      </c>
      <c r="E672" s="87"/>
      <c r="F672" s="407">
        <v>42116</v>
      </c>
      <c r="G672" s="507" t="s">
        <v>2027</v>
      </c>
      <c r="H672" s="429">
        <v>17537</v>
      </c>
    </row>
    <row r="673" spans="2:8" hidden="1" outlineLevel="1">
      <c r="B673" s="1018">
        <v>42096</v>
      </c>
      <c r="C673" s="304" t="s">
        <v>5798</v>
      </c>
      <c r="D673" s="326">
        <v>6000</v>
      </c>
      <c r="E673" s="182"/>
      <c r="F673" s="407"/>
      <c r="G673" s="428"/>
      <c r="H673" s="429"/>
    </row>
    <row r="674" spans="2:8" hidden="1" outlineLevel="1">
      <c r="B674" s="1018">
        <v>42119</v>
      </c>
      <c r="C674" s="304" t="s">
        <v>5720</v>
      </c>
      <c r="D674" s="326">
        <v>1537</v>
      </c>
      <c r="E674" s="182"/>
      <c r="F674" s="407"/>
      <c r="G674" s="428"/>
      <c r="H674" s="429"/>
    </row>
    <row r="675" spans="2:8" ht="30" hidden="1" outlineLevel="1">
      <c r="B675" s="1018">
        <v>42124</v>
      </c>
      <c r="C675" s="317" t="s">
        <v>5797</v>
      </c>
      <c r="D675" s="326">
        <v>6000</v>
      </c>
      <c r="F675" s="407"/>
      <c r="G675" s="428"/>
      <c r="H675" s="429"/>
    </row>
    <row r="676" spans="2:8" hidden="1" outlineLevel="1">
      <c r="B676" s="1014"/>
      <c r="C676" s="1015"/>
      <c r="D676" s="1016"/>
      <c r="F676" s="407"/>
      <c r="G676" s="428"/>
      <c r="H676" s="429"/>
    </row>
    <row r="677" spans="2:8" hidden="1" outlineLevel="1">
      <c r="B677" s="407"/>
      <c r="C677" s="873"/>
      <c r="D677" s="326"/>
      <c r="F677" s="407"/>
      <c r="G677" s="428"/>
      <c r="H677" s="429"/>
    </row>
    <row r="678" spans="2:8" hidden="1" outlineLevel="1">
      <c r="B678" s="426"/>
      <c r="C678" s="319" t="s">
        <v>195</v>
      </c>
      <c r="D678" s="279">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480" t="s">
        <v>5735</v>
      </c>
      <c r="C681" s="2480"/>
      <c r="D681" s="2480"/>
      <c r="E681" s="2480"/>
      <c r="F681" s="2480"/>
      <c r="G681" s="2480"/>
      <c r="H681" s="2480"/>
    </row>
    <row r="682" spans="2:8" hidden="1" outlineLevel="1">
      <c r="B682" s="18"/>
      <c r="C682" s="18"/>
      <c r="D682" s="18"/>
      <c r="E682" s="18"/>
      <c r="F682" s="18"/>
      <c r="G682" s="18"/>
      <c r="H682" s="18"/>
    </row>
    <row r="683" spans="2:8" hidden="1" outlineLevel="1">
      <c r="B683" s="152" t="s">
        <v>115</v>
      </c>
      <c r="C683" s="152" t="s">
        <v>1330</v>
      </c>
      <c r="D683" s="355" t="s">
        <v>4</v>
      </c>
      <c r="E683" s="18"/>
      <c r="F683" s="152" t="s">
        <v>115</v>
      </c>
      <c r="G683" s="152" t="s">
        <v>1331</v>
      </c>
      <c r="H683" s="153" t="s">
        <v>4</v>
      </c>
    </row>
    <row r="684" spans="2:8" hidden="1" outlineLevel="1">
      <c r="B684" s="1013">
        <v>42125</v>
      </c>
      <c r="C684" s="930" t="s">
        <v>1039</v>
      </c>
      <c r="D684" s="931">
        <f>D679</f>
        <v>26000.190000000002</v>
      </c>
      <c r="E684" s="87"/>
      <c r="F684" s="407">
        <v>42150</v>
      </c>
      <c r="G684" s="507" t="s">
        <v>5837</v>
      </c>
      <c r="H684" s="429">
        <v>1060</v>
      </c>
    </row>
    <row r="685" spans="2:8" hidden="1" outlineLevel="1">
      <c r="B685" s="1013">
        <v>42153</v>
      </c>
      <c r="C685" s="930" t="s">
        <v>5875</v>
      </c>
      <c r="D685" s="931">
        <v>8180</v>
      </c>
      <c r="E685" s="182"/>
      <c r="F685" s="407">
        <v>42150</v>
      </c>
      <c r="G685" s="428" t="s">
        <v>5838</v>
      </c>
      <c r="H685" s="429">
        <v>1120</v>
      </c>
    </row>
    <row r="686" spans="2:8" hidden="1" outlineLevel="1">
      <c r="B686" s="407"/>
      <c r="C686" s="873"/>
      <c r="D686" s="326"/>
      <c r="F686" s="407"/>
      <c r="G686" s="428"/>
      <c r="H686" s="429"/>
    </row>
    <row r="687" spans="2:8" hidden="1" outlineLevel="1">
      <c r="B687" s="426"/>
      <c r="C687" s="319" t="s">
        <v>195</v>
      </c>
      <c r="D687" s="279">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480" t="s">
        <v>5876</v>
      </c>
      <c r="C690" s="2480"/>
      <c r="D690" s="2480"/>
      <c r="E690" s="2480"/>
      <c r="F690" s="2480"/>
      <c r="G690" s="2480"/>
      <c r="H690" s="2480"/>
    </row>
    <row r="691" spans="2:10" hidden="1" outlineLevel="1">
      <c r="B691" s="18"/>
      <c r="C691" s="18"/>
      <c r="D691" s="18"/>
      <c r="E691" s="18"/>
      <c r="F691" s="18"/>
      <c r="G691" s="18"/>
      <c r="H691" s="18"/>
    </row>
    <row r="692" spans="2:10" hidden="1" outlineLevel="1">
      <c r="B692" s="354" t="s">
        <v>115</v>
      </c>
      <c r="C692" s="354" t="s">
        <v>1330</v>
      </c>
      <c r="D692" s="355" t="s">
        <v>4</v>
      </c>
      <c r="E692" s="18"/>
      <c r="F692" s="152" t="s">
        <v>115</v>
      </c>
      <c r="G692" s="152" t="s">
        <v>1331</v>
      </c>
      <c r="H692" s="153" t="s">
        <v>4</v>
      </c>
    </row>
    <row r="693" spans="2:10" hidden="1" outlineLevel="1">
      <c r="B693" s="1018">
        <v>42156</v>
      </c>
      <c r="C693" s="304" t="s">
        <v>1039</v>
      </c>
      <c r="D693" s="326">
        <f>D688</f>
        <v>32000.190000000002</v>
      </c>
      <c r="E693" s="87"/>
      <c r="F693" s="407">
        <v>42180</v>
      </c>
      <c r="G693" s="507" t="s">
        <v>5945</v>
      </c>
      <c r="H693" s="429">
        <v>15</v>
      </c>
    </row>
    <row r="694" spans="2:10" hidden="1" outlineLevel="1">
      <c r="B694" s="1018">
        <v>42185</v>
      </c>
      <c r="C694" s="304" t="s">
        <v>5965</v>
      </c>
      <c r="D694" s="326">
        <v>535</v>
      </c>
      <c r="E694" s="182"/>
      <c r="F694" s="407"/>
      <c r="G694" s="428"/>
      <c r="H694" s="429"/>
    </row>
    <row r="695" spans="2:10" hidden="1" outlineLevel="1">
      <c r="B695" s="1018"/>
      <c r="C695" s="304"/>
      <c r="D695" s="326"/>
      <c r="F695" s="407"/>
      <c r="G695" s="428"/>
      <c r="H695" s="429"/>
    </row>
    <row r="696" spans="2:10" hidden="1" outlineLevel="1">
      <c r="B696" s="1018"/>
      <c r="C696" s="304"/>
      <c r="D696" s="326"/>
      <c r="F696" s="407"/>
      <c r="G696" s="428"/>
      <c r="H696" s="429"/>
    </row>
    <row r="697" spans="2:10" hidden="1" outlineLevel="1">
      <c r="B697" s="1076"/>
      <c r="C697" s="628" t="s">
        <v>195</v>
      </c>
      <c r="D697" s="349">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480" t="s">
        <v>5964</v>
      </c>
      <c r="C700" s="2480"/>
      <c r="D700" s="2480"/>
      <c r="E700" s="2480"/>
      <c r="F700" s="2480"/>
      <c r="G700" s="2480"/>
      <c r="H700" s="2480"/>
    </row>
    <row r="701" spans="2:10" hidden="1" outlineLevel="1">
      <c r="B701" s="18"/>
      <c r="C701" s="18"/>
      <c r="D701" s="18"/>
      <c r="E701" s="18"/>
      <c r="F701" s="18"/>
      <c r="G701" s="18"/>
      <c r="H701" s="18"/>
    </row>
    <row r="702" spans="2:10" hidden="1" outlineLevel="1">
      <c r="B702" s="152" t="s">
        <v>115</v>
      </c>
      <c r="C702" s="152" t="s">
        <v>1330</v>
      </c>
      <c r="D702" s="355" t="s">
        <v>4</v>
      </c>
      <c r="E702" s="18"/>
      <c r="F702" s="152" t="s">
        <v>115</v>
      </c>
      <c r="G702" s="152" t="s">
        <v>1331</v>
      </c>
      <c r="H702" s="153" t="s">
        <v>4</v>
      </c>
    </row>
    <row r="703" spans="2:10" hidden="1" outlineLevel="1">
      <c r="B703" s="1013">
        <v>42186</v>
      </c>
      <c r="C703" s="930" t="s">
        <v>1039</v>
      </c>
      <c r="D703" s="931">
        <f>D698</f>
        <v>32520.190000000002</v>
      </c>
      <c r="E703" s="87"/>
      <c r="F703" s="407">
        <v>42205</v>
      </c>
      <c r="G703" s="223" t="s">
        <v>2027</v>
      </c>
      <c r="H703" s="175">
        <v>17537</v>
      </c>
    </row>
    <row r="704" spans="2:10" hidden="1" outlineLevel="1">
      <c r="B704" s="1013">
        <v>42186</v>
      </c>
      <c r="C704" s="930" t="s">
        <v>5980</v>
      </c>
      <c r="D704" s="931">
        <v>5480</v>
      </c>
      <c r="E704" s="182"/>
      <c r="F704" s="407">
        <v>42213</v>
      </c>
      <c r="G704" s="507" t="s">
        <v>6053</v>
      </c>
      <c r="H704" s="175">
        <v>1330</v>
      </c>
      <c r="J704" s="205"/>
    </row>
    <row r="705" spans="2:8" hidden="1" outlineLevel="1">
      <c r="B705" s="1013">
        <v>42206</v>
      </c>
      <c r="C705" s="304" t="s">
        <v>6035</v>
      </c>
      <c r="D705" s="326">
        <v>2</v>
      </c>
      <c r="E705" s="182"/>
      <c r="F705" s="407">
        <v>42213</v>
      </c>
      <c r="G705" s="428" t="s">
        <v>6054</v>
      </c>
      <c r="H705" s="175">
        <v>3582</v>
      </c>
    </row>
    <row r="706" spans="2:8" hidden="1" outlineLevel="1">
      <c r="B706" s="1093">
        <v>42213</v>
      </c>
      <c r="C706" s="1094" t="s">
        <v>6052</v>
      </c>
      <c r="D706" s="931">
        <v>535</v>
      </c>
      <c r="F706" s="407">
        <v>42214</v>
      </c>
      <c r="G706" s="428" t="s">
        <v>6062</v>
      </c>
      <c r="H706" s="175">
        <v>840</v>
      </c>
    </row>
    <row r="707" spans="2:8" hidden="1" outlineLevel="1">
      <c r="B707" s="1093">
        <v>42216</v>
      </c>
      <c r="C707" s="1094" t="s">
        <v>6096</v>
      </c>
      <c r="D707" s="931">
        <v>1330</v>
      </c>
      <c r="F707" s="407"/>
      <c r="G707" s="428"/>
      <c r="H707" s="175"/>
    </row>
    <row r="708" spans="2:8" hidden="1" outlineLevel="1">
      <c r="B708" s="1093">
        <v>42216</v>
      </c>
      <c r="C708" s="1094" t="s">
        <v>6095</v>
      </c>
      <c r="D708" s="931">
        <v>965</v>
      </c>
      <c r="F708" s="407"/>
      <c r="G708" s="428"/>
      <c r="H708" s="429"/>
    </row>
    <row r="709" spans="2:8" hidden="1" outlineLevel="1">
      <c r="B709" s="1093">
        <v>42216</v>
      </c>
      <c r="C709" s="1094" t="s">
        <v>6103</v>
      </c>
      <c r="D709" s="931">
        <v>840</v>
      </c>
      <c r="F709" s="407"/>
      <c r="G709" s="428"/>
      <c r="H709" s="429"/>
    </row>
    <row r="710" spans="2:8" hidden="1" outlineLevel="1">
      <c r="B710" s="1093">
        <v>42216</v>
      </c>
      <c r="C710" s="1094" t="s">
        <v>6104</v>
      </c>
      <c r="D710" s="931">
        <v>3582</v>
      </c>
      <c r="F710" s="407"/>
      <c r="G710" s="428"/>
      <c r="H710" s="429"/>
    </row>
    <row r="711" spans="2:8" hidden="1" outlineLevel="1">
      <c r="B711" s="1093">
        <v>42216</v>
      </c>
      <c r="C711" s="1094" t="s">
        <v>6102</v>
      </c>
      <c r="D711" s="931">
        <v>6000</v>
      </c>
      <c r="F711" s="407"/>
      <c r="G711" s="428"/>
      <c r="H711" s="429"/>
    </row>
    <row r="712" spans="2:8" hidden="1" outlineLevel="1">
      <c r="B712" s="1093">
        <v>42216</v>
      </c>
      <c r="C712" s="1094" t="s">
        <v>6105</v>
      </c>
      <c r="D712" s="931">
        <v>35</v>
      </c>
      <c r="F712" s="407"/>
      <c r="G712" s="428"/>
      <c r="H712" s="429"/>
    </row>
    <row r="713" spans="2:8" hidden="1" outlineLevel="1">
      <c r="B713" s="897"/>
      <c r="C713" s="1095"/>
      <c r="D713" s="690"/>
      <c r="F713" s="407"/>
      <c r="G713" s="428"/>
      <c r="H713" s="429"/>
    </row>
    <row r="714" spans="2:8" hidden="1" outlineLevel="1">
      <c r="B714" s="426"/>
      <c r="C714" s="319" t="s">
        <v>195</v>
      </c>
      <c r="D714" s="279">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480" t="s">
        <v>6093</v>
      </c>
      <c r="C717" s="2480"/>
      <c r="D717" s="2480"/>
      <c r="E717" s="2480"/>
      <c r="F717" s="2480"/>
      <c r="G717" s="2480"/>
      <c r="H717" s="2480"/>
    </row>
    <row r="718" spans="2:8" hidden="1" outlineLevel="1">
      <c r="B718" s="18"/>
      <c r="C718" s="18"/>
      <c r="D718" s="18"/>
      <c r="E718" s="18"/>
      <c r="F718" s="18"/>
      <c r="G718" s="18"/>
      <c r="H718" s="18"/>
    </row>
    <row r="719" spans="2:8" hidden="1" outlineLevel="1">
      <c r="B719" s="354" t="s">
        <v>115</v>
      </c>
      <c r="C719" s="354" t="s">
        <v>1330</v>
      </c>
      <c r="D719" s="355" t="s">
        <v>4</v>
      </c>
      <c r="E719" s="18"/>
      <c r="F719" s="152" t="s">
        <v>115</v>
      </c>
      <c r="G719" s="152" t="s">
        <v>1331</v>
      </c>
      <c r="H719" s="153" t="s">
        <v>4</v>
      </c>
    </row>
    <row r="720" spans="2:8" hidden="1" outlineLevel="1">
      <c r="B720" s="1018">
        <v>42217</v>
      </c>
      <c r="C720" s="304" t="s">
        <v>1039</v>
      </c>
      <c r="D720" s="326">
        <f>D715</f>
        <v>28000.190000000002</v>
      </c>
      <c r="E720" s="87"/>
      <c r="F720" s="1013">
        <v>42217</v>
      </c>
      <c r="G720" s="223" t="s">
        <v>6106</v>
      </c>
      <c r="H720" s="175">
        <v>3000</v>
      </c>
    </row>
    <row r="721" spans="2:10" hidden="1" outlineLevel="1">
      <c r="B721" s="1018">
        <v>42237</v>
      </c>
      <c r="C721" s="304" t="s">
        <v>6190</v>
      </c>
      <c r="D721" s="326">
        <v>4684</v>
      </c>
      <c r="E721" s="182"/>
      <c r="F721" s="407">
        <v>42222</v>
      </c>
      <c r="G721" s="507" t="s">
        <v>6124</v>
      </c>
      <c r="H721" s="175">
        <v>1668.6</v>
      </c>
      <c r="J721" s="205"/>
    </row>
    <row r="722" spans="2:10" hidden="1" outlineLevel="1">
      <c r="B722" s="1018"/>
      <c r="C722" s="722"/>
      <c r="D722" s="1110"/>
      <c r="E722" s="182"/>
      <c r="F722" s="407">
        <v>42222</v>
      </c>
      <c r="G722" s="428" t="s">
        <v>6125</v>
      </c>
      <c r="H722" s="175">
        <v>15</v>
      </c>
    </row>
    <row r="723" spans="2:10" hidden="1" outlineLevel="1">
      <c r="B723" s="1014"/>
      <c r="C723" s="1107"/>
      <c r="D723" s="1109"/>
      <c r="F723" s="407">
        <v>42225</v>
      </c>
      <c r="G723" s="428" t="s">
        <v>6142</v>
      </c>
      <c r="H723" s="175">
        <v>5000</v>
      </c>
    </row>
    <row r="724" spans="2:10" hidden="1" outlineLevel="1">
      <c r="B724" s="407"/>
      <c r="C724" s="428"/>
      <c r="D724" s="429"/>
      <c r="F724" s="407">
        <v>42233</v>
      </c>
      <c r="G724" s="428" t="s">
        <v>6149</v>
      </c>
      <c r="H724" s="429">
        <v>3000</v>
      </c>
    </row>
    <row r="725" spans="2:10" hidden="1" outlineLevel="1">
      <c r="B725" s="897"/>
      <c r="C725" s="1095"/>
      <c r="D725" s="690"/>
      <c r="F725" s="407"/>
      <c r="G725" s="428"/>
      <c r="H725" s="429"/>
    </row>
    <row r="726" spans="2:10" hidden="1" outlineLevel="1">
      <c r="B726" s="426"/>
      <c r="C726" s="319" t="s">
        <v>195</v>
      </c>
      <c r="D726" s="279">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399"/>
      <c r="E728" s="2"/>
    </row>
    <row r="729" spans="2:10" ht="15.75">
      <c r="B729" s="2480" t="s">
        <v>6178</v>
      </c>
      <c r="C729" s="2480"/>
      <c r="D729" s="2480"/>
      <c r="E729" s="2480"/>
      <c r="F729" s="2480"/>
      <c r="G729" s="2480"/>
      <c r="H729" s="2480"/>
    </row>
    <row r="730" spans="2:10" hidden="1" outlineLevel="1">
      <c r="B730" s="18"/>
      <c r="C730" s="18"/>
      <c r="D730" s="18"/>
      <c r="E730" s="18"/>
      <c r="F730" s="18"/>
      <c r="G730" s="18"/>
      <c r="H730" s="18"/>
    </row>
    <row r="731" spans="2:10" hidden="1" outlineLevel="1">
      <c r="B731" s="152" t="s">
        <v>115</v>
      </c>
      <c r="C731" s="152" t="s">
        <v>1330</v>
      </c>
      <c r="D731" s="355" t="s">
        <v>4</v>
      </c>
      <c r="E731" s="18"/>
      <c r="F731" s="152" t="s">
        <v>115</v>
      </c>
      <c r="G731" s="152" t="s">
        <v>1331</v>
      </c>
      <c r="H731" s="153" t="s">
        <v>4</v>
      </c>
    </row>
    <row r="732" spans="2:10" hidden="1" outlineLevel="1">
      <c r="B732" s="1013">
        <v>42248</v>
      </c>
      <c r="C732" s="930" t="s">
        <v>1039</v>
      </c>
      <c r="D732" s="931">
        <f>D727</f>
        <v>20000.590000000004</v>
      </c>
      <c r="E732" s="87"/>
      <c r="F732" s="1013">
        <v>42260</v>
      </c>
      <c r="G732" s="223" t="s">
        <v>6221</v>
      </c>
      <c r="H732" s="175">
        <v>3000</v>
      </c>
    </row>
    <row r="733" spans="2:10" hidden="1" outlineLevel="1">
      <c r="B733" s="1018">
        <v>42248</v>
      </c>
      <c r="C733" s="304" t="s">
        <v>6195</v>
      </c>
      <c r="D733" s="326">
        <v>6000</v>
      </c>
      <c r="E733" s="182"/>
      <c r="F733" s="1013">
        <v>42276</v>
      </c>
      <c r="G733" s="507" t="s">
        <v>6271</v>
      </c>
      <c r="H733" s="175">
        <v>3000</v>
      </c>
      <c r="J733" s="205"/>
    </row>
    <row r="734" spans="2:10" hidden="1" outlineLevel="1">
      <c r="B734" s="1018">
        <v>42277</v>
      </c>
      <c r="C734" s="304" t="s">
        <v>6300</v>
      </c>
      <c r="D734" s="326">
        <v>7418</v>
      </c>
      <c r="E734" s="182"/>
      <c r="F734" s="1013">
        <v>42276</v>
      </c>
      <c r="G734" s="428" t="s">
        <v>6272</v>
      </c>
      <c r="H734" s="175">
        <v>28.5</v>
      </c>
    </row>
    <row r="735" spans="2:10" hidden="1" outlineLevel="1">
      <c r="B735" s="1014"/>
      <c r="C735" s="1107"/>
      <c r="D735" s="1109"/>
      <c r="F735" s="1013">
        <v>42277</v>
      </c>
      <c r="G735" s="428" t="s">
        <v>6274</v>
      </c>
      <c r="H735" s="175">
        <v>1330</v>
      </c>
    </row>
    <row r="736" spans="2:10" hidden="1" outlineLevel="1">
      <c r="B736" s="407"/>
      <c r="C736" s="428"/>
      <c r="D736" s="429"/>
      <c r="F736" s="1013">
        <v>42277</v>
      </c>
      <c r="G736" s="428" t="s">
        <v>6273</v>
      </c>
      <c r="H736" s="429">
        <v>60</v>
      </c>
    </row>
    <row r="737" spans="2:10" hidden="1" outlineLevel="1">
      <c r="B737" s="407"/>
      <c r="C737" s="428"/>
      <c r="D737" s="429"/>
      <c r="F737" s="407"/>
      <c r="G737" s="428"/>
      <c r="H737" s="429"/>
    </row>
    <row r="738" spans="2:10" hidden="1" outlineLevel="1">
      <c r="B738" s="426"/>
      <c r="C738" s="319" t="s">
        <v>195</v>
      </c>
      <c r="D738" s="279">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480" t="s">
        <v>6293</v>
      </c>
      <c r="C741" s="2480"/>
      <c r="D741" s="2480"/>
      <c r="E741" s="2480"/>
      <c r="F741" s="2480"/>
      <c r="G741" s="2480"/>
      <c r="H741" s="2480"/>
    </row>
    <row r="742" spans="2:10" hidden="1" outlineLevel="1">
      <c r="B742" s="18"/>
      <c r="C742" s="18"/>
      <c r="D742" s="18"/>
      <c r="E742" s="18"/>
      <c r="F742" s="18"/>
      <c r="G742" s="18"/>
      <c r="H742" s="18"/>
    </row>
    <row r="743" spans="2:10" hidden="1" outlineLevel="1">
      <c r="B743" s="152" t="s">
        <v>115</v>
      </c>
      <c r="C743" s="152" t="s">
        <v>1330</v>
      </c>
      <c r="D743" s="355" t="s">
        <v>4</v>
      </c>
      <c r="E743" s="18"/>
      <c r="F743" s="152" t="s">
        <v>115</v>
      </c>
      <c r="G743" s="152" t="s">
        <v>1331</v>
      </c>
      <c r="H743" s="153" t="s">
        <v>4</v>
      </c>
    </row>
    <row r="744" spans="2:10" hidden="1" outlineLevel="1">
      <c r="B744" s="1013">
        <v>42278</v>
      </c>
      <c r="C744" s="930" t="s">
        <v>1039</v>
      </c>
      <c r="D744" s="931">
        <f>D739</f>
        <v>26000.090000000004</v>
      </c>
      <c r="E744" s="87"/>
      <c r="F744" s="1013">
        <v>42297</v>
      </c>
      <c r="G744" s="223" t="s">
        <v>2027</v>
      </c>
      <c r="H744" s="175">
        <v>17537</v>
      </c>
    </row>
    <row r="745" spans="2:10" hidden="1" outlineLevel="1">
      <c r="B745" s="1013">
        <v>42307</v>
      </c>
      <c r="C745" s="930" t="s">
        <v>6402</v>
      </c>
      <c r="D745" s="931">
        <v>6537</v>
      </c>
      <c r="E745" s="87"/>
      <c r="F745" s="1013"/>
      <c r="G745" s="507"/>
      <c r="H745" s="175"/>
      <c r="J745" s="205"/>
    </row>
    <row r="746" spans="2:10" hidden="1" outlineLevel="1">
      <c r="B746" s="897"/>
      <c r="C746" s="1095"/>
      <c r="D746" s="690"/>
      <c r="F746" s="407"/>
      <c r="G746" s="428"/>
      <c r="H746" s="429"/>
    </row>
    <row r="747" spans="2:10" hidden="1" outlineLevel="1">
      <c r="B747" s="426"/>
      <c r="C747" s="319" t="s">
        <v>195</v>
      </c>
      <c r="D747" s="279">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480" t="s">
        <v>6403</v>
      </c>
      <c r="C750" s="2480"/>
      <c r="D750" s="2480"/>
      <c r="E750" s="2480"/>
      <c r="F750" s="2480"/>
      <c r="G750" s="2480"/>
      <c r="H750" s="2480"/>
    </row>
    <row r="751" spans="2:10" hidden="1" outlineLevel="1">
      <c r="B751" s="18"/>
      <c r="C751" s="18"/>
      <c r="D751" s="18"/>
      <c r="E751" s="18"/>
      <c r="F751" s="18"/>
      <c r="G751" s="18"/>
      <c r="H751" s="18"/>
    </row>
    <row r="752" spans="2:10" hidden="1" outlineLevel="1">
      <c r="B752" s="152" t="s">
        <v>115</v>
      </c>
      <c r="C752" s="152" t="s">
        <v>1330</v>
      </c>
      <c r="D752" s="355" t="s">
        <v>4</v>
      </c>
      <c r="E752" s="18"/>
      <c r="F752" s="152" t="s">
        <v>115</v>
      </c>
      <c r="G752" s="152" t="s">
        <v>1331</v>
      </c>
      <c r="H752" s="153" t="s">
        <v>4</v>
      </c>
    </row>
    <row r="753" spans="2:10" hidden="1" outlineLevel="1">
      <c r="B753" s="1013">
        <v>42309</v>
      </c>
      <c r="C753" s="930" t="s">
        <v>1039</v>
      </c>
      <c r="D753" s="931">
        <f>D748</f>
        <v>15000.090000000004</v>
      </c>
      <c r="E753" s="87"/>
      <c r="F753" s="1013">
        <v>42311</v>
      </c>
      <c r="G753" s="223" t="s">
        <v>6404</v>
      </c>
      <c r="H753" s="175">
        <v>5</v>
      </c>
    </row>
    <row r="754" spans="2:10" hidden="1" outlineLevel="1">
      <c r="B754" s="1013">
        <v>42313</v>
      </c>
      <c r="C754" s="930" t="s">
        <v>6440</v>
      </c>
      <c r="D754" s="931">
        <v>5</v>
      </c>
      <c r="E754" s="87"/>
      <c r="F754" s="1013">
        <v>42327</v>
      </c>
      <c r="G754" s="507" t="s">
        <v>6473</v>
      </c>
      <c r="H754" s="175">
        <v>11.45</v>
      </c>
      <c r="J754" s="205"/>
    </row>
    <row r="755" spans="2:10" hidden="1" outlineLevel="1">
      <c r="B755" s="1018">
        <v>42335</v>
      </c>
      <c r="C755" s="304" t="s">
        <v>6525</v>
      </c>
      <c r="D755" s="326">
        <v>62</v>
      </c>
      <c r="E755" s="182"/>
      <c r="F755" s="1013">
        <v>42332</v>
      </c>
      <c r="G755" s="428" t="s">
        <v>6474</v>
      </c>
      <c r="H755" s="175">
        <v>520</v>
      </c>
    </row>
    <row r="756" spans="2:10" hidden="1" outlineLevel="1">
      <c r="B756" s="1018">
        <v>42338</v>
      </c>
      <c r="C756" s="304" t="s">
        <v>6524</v>
      </c>
      <c r="D756" s="326">
        <v>672</v>
      </c>
      <c r="F756" s="1013">
        <v>42334</v>
      </c>
      <c r="G756" s="428" t="s">
        <v>6482</v>
      </c>
      <c r="H756" s="175">
        <v>1030</v>
      </c>
    </row>
    <row r="757" spans="2:10" hidden="1" outlineLevel="1">
      <c r="B757" s="1018">
        <v>42338</v>
      </c>
      <c r="C757" s="304" t="s">
        <v>6526</v>
      </c>
      <c r="D757" s="326">
        <v>7000</v>
      </c>
      <c r="F757" s="1013">
        <v>42338</v>
      </c>
      <c r="G757" s="428" t="s">
        <v>6495</v>
      </c>
      <c r="H757" s="429">
        <v>171.75</v>
      </c>
    </row>
    <row r="758" spans="2:10" hidden="1" outlineLevel="1">
      <c r="B758" s="897"/>
      <c r="C758" s="1095"/>
      <c r="D758" s="690"/>
      <c r="F758" s="407"/>
      <c r="G758" s="428"/>
      <c r="H758" s="429"/>
    </row>
    <row r="759" spans="2:10" hidden="1" outlineLevel="1">
      <c r="B759" s="426"/>
      <c r="C759" s="319" t="s">
        <v>195</v>
      </c>
      <c r="D759" s="279">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480" t="s">
        <v>6506</v>
      </c>
      <c r="C762" s="2480"/>
      <c r="D762" s="2480"/>
      <c r="E762" s="2480"/>
      <c r="F762" s="2480"/>
      <c r="G762" s="2480"/>
      <c r="H762" s="2480"/>
    </row>
    <row r="763" spans="2:10" hidden="1" outlineLevel="1">
      <c r="B763" s="18"/>
      <c r="C763" s="18"/>
      <c r="D763" s="18"/>
      <c r="E763" s="18"/>
      <c r="F763" s="18"/>
      <c r="G763" s="18"/>
      <c r="H763" s="18"/>
    </row>
    <row r="764" spans="2:10" hidden="1" outlineLevel="1">
      <c r="B764" s="354" t="s">
        <v>115</v>
      </c>
      <c r="C764" s="354" t="s">
        <v>1330</v>
      </c>
      <c r="D764" s="355" t="s">
        <v>4</v>
      </c>
      <c r="E764" s="18"/>
      <c r="F764" s="152" t="s">
        <v>115</v>
      </c>
      <c r="G764" s="152" t="s">
        <v>1331</v>
      </c>
      <c r="H764" s="153" t="s">
        <v>4</v>
      </c>
    </row>
    <row r="765" spans="2:10" hidden="1" outlineLevel="1">
      <c r="B765" s="1018">
        <v>42339</v>
      </c>
      <c r="C765" s="304" t="s">
        <v>1039</v>
      </c>
      <c r="D765" s="326">
        <f>D760</f>
        <v>21000.890000000003</v>
      </c>
      <c r="E765" s="87"/>
      <c r="F765" s="1013">
        <v>42340</v>
      </c>
      <c r="G765" s="223" t="s">
        <v>6561</v>
      </c>
      <c r="H765" s="175">
        <v>5000</v>
      </c>
    </row>
    <row r="766" spans="2:10" hidden="1" outlineLevel="1">
      <c r="B766" s="1018">
        <v>42341</v>
      </c>
      <c r="C766" s="304" t="s">
        <v>6541</v>
      </c>
      <c r="D766" s="326">
        <v>5000</v>
      </c>
      <c r="E766" s="87"/>
      <c r="F766" s="1013">
        <v>42355</v>
      </c>
      <c r="G766" s="507" t="s">
        <v>6562</v>
      </c>
      <c r="H766" s="175">
        <v>17537</v>
      </c>
      <c r="J766" s="205"/>
    </row>
    <row r="767" spans="2:10" hidden="1" outlineLevel="1">
      <c r="B767" s="1018">
        <v>42369</v>
      </c>
      <c r="C767" s="304" t="s">
        <v>6609</v>
      </c>
      <c r="D767" s="326">
        <v>414</v>
      </c>
      <c r="F767" s="407"/>
      <c r="G767" s="428"/>
      <c r="H767" s="429"/>
    </row>
    <row r="768" spans="2:10" hidden="1" outlineLevel="1">
      <c r="B768" s="1018"/>
      <c r="C768" s="304"/>
      <c r="D768" s="326"/>
      <c r="F768" s="407"/>
      <c r="G768" s="428"/>
      <c r="H768" s="429"/>
    </row>
    <row r="769" spans="2:10" hidden="1" outlineLevel="1">
      <c r="B769" s="1018"/>
      <c r="C769" s="628" t="s">
        <v>195</v>
      </c>
      <c r="D769" s="349">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480" t="s">
        <v>6607</v>
      </c>
      <c r="C772" s="2480"/>
      <c r="D772" s="2480"/>
      <c r="E772" s="2480"/>
      <c r="F772" s="2480"/>
      <c r="G772" s="2480"/>
      <c r="H772" s="2480"/>
    </row>
    <row r="773" spans="2:10" hidden="1" outlineLevel="1">
      <c r="B773" s="18"/>
      <c r="C773" s="18"/>
      <c r="D773" s="18"/>
      <c r="E773" s="18"/>
      <c r="F773" s="18"/>
      <c r="G773" s="18"/>
      <c r="H773" s="18"/>
    </row>
    <row r="774" spans="2:10" hidden="1" outlineLevel="1">
      <c r="B774" s="152" t="s">
        <v>115</v>
      </c>
      <c r="C774" s="152" t="s">
        <v>1330</v>
      </c>
      <c r="D774" s="355" t="s">
        <v>4</v>
      </c>
      <c r="E774" s="18"/>
      <c r="F774" s="152" t="s">
        <v>115</v>
      </c>
      <c r="G774" s="152" t="s">
        <v>1331</v>
      </c>
      <c r="H774" s="153" t="s">
        <v>4</v>
      </c>
    </row>
    <row r="775" spans="2:10" hidden="1" outlineLevel="1">
      <c r="B775" s="1013">
        <v>42370</v>
      </c>
      <c r="C775" s="930" t="s">
        <v>1039</v>
      </c>
      <c r="D775" s="931">
        <f>D770</f>
        <v>3877.8900000000031</v>
      </c>
      <c r="E775" s="87"/>
      <c r="F775" s="1013">
        <v>42398</v>
      </c>
      <c r="G775" s="223" t="s">
        <v>6703</v>
      </c>
      <c r="H775" s="175">
        <v>940</v>
      </c>
    </row>
    <row r="776" spans="2:10" hidden="1" outlineLevel="1">
      <c r="B776" s="1013">
        <v>42373</v>
      </c>
      <c r="C776" s="930" t="s">
        <v>6610</v>
      </c>
      <c r="D776" s="931">
        <v>6000</v>
      </c>
      <c r="E776" s="87"/>
      <c r="F776" s="1013"/>
      <c r="G776" s="507"/>
      <c r="H776" s="175"/>
      <c r="J776" s="205"/>
    </row>
    <row r="777" spans="2:10" hidden="1" outlineLevel="1">
      <c r="B777" s="1013">
        <v>42373</v>
      </c>
      <c r="C777" s="930" t="s">
        <v>6629</v>
      </c>
      <c r="D777" s="931">
        <v>123</v>
      </c>
      <c r="E777" s="182"/>
      <c r="F777" s="1013"/>
      <c r="G777" s="428"/>
      <c r="H777" s="175"/>
    </row>
    <row r="778" spans="2:10" hidden="1" outlineLevel="1">
      <c r="B778" s="1013">
        <v>42398</v>
      </c>
      <c r="C778" s="930" t="s">
        <v>6702</v>
      </c>
      <c r="D778" s="931">
        <v>6940</v>
      </c>
      <c r="F778" s="1013"/>
      <c r="G778" s="428"/>
      <c r="H778" s="175"/>
    </row>
    <row r="779" spans="2:10" hidden="1" outlineLevel="1">
      <c r="B779" s="897"/>
      <c r="C779" s="1095"/>
      <c r="D779" s="690"/>
      <c r="F779" s="407"/>
      <c r="G779" s="428"/>
      <c r="H779" s="429"/>
    </row>
    <row r="780" spans="2:10" hidden="1" outlineLevel="1">
      <c r="B780" s="426"/>
      <c r="C780" s="319" t="s">
        <v>195</v>
      </c>
      <c r="D780" s="279">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480" t="s">
        <v>6694</v>
      </c>
      <c r="C783" s="2480"/>
      <c r="D783" s="2480"/>
      <c r="E783" s="2480"/>
      <c r="F783" s="2480"/>
      <c r="G783" s="2480"/>
      <c r="H783" s="2480"/>
    </row>
    <row r="784" spans="2:10" hidden="1" outlineLevel="1">
      <c r="B784" s="18"/>
      <c r="C784" s="18"/>
      <c r="D784" s="18"/>
      <c r="E784" s="18"/>
      <c r="F784" s="18"/>
      <c r="G784" s="18"/>
      <c r="H784" s="18"/>
    </row>
    <row r="785" spans="2:10" hidden="1" outlineLevel="1">
      <c r="B785" s="152" t="s">
        <v>115</v>
      </c>
      <c r="C785" s="152" t="s">
        <v>1330</v>
      </c>
      <c r="D785" s="355" t="s">
        <v>4</v>
      </c>
      <c r="E785" s="18"/>
      <c r="F785" s="152" t="s">
        <v>115</v>
      </c>
      <c r="G785" s="152" t="s">
        <v>1331</v>
      </c>
      <c r="H785" s="153" t="s">
        <v>4</v>
      </c>
    </row>
    <row r="786" spans="2:10" hidden="1" outlineLevel="1">
      <c r="B786" s="1013">
        <v>42401</v>
      </c>
      <c r="C786" s="930" t="s">
        <v>1039</v>
      </c>
      <c r="D786" s="931">
        <f>D781</f>
        <v>16000.890000000003</v>
      </c>
      <c r="E786" s="87"/>
      <c r="F786" s="1013">
        <v>42429</v>
      </c>
      <c r="G786" s="223" t="s">
        <v>6764</v>
      </c>
      <c r="H786" s="175">
        <v>17.18</v>
      </c>
    </row>
    <row r="787" spans="2:10" hidden="1" outlineLevel="1">
      <c r="B787" s="1013">
        <v>42429</v>
      </c>
      <c r="C787" s="930" t="s">
        <v>6765</v>
      </c>
      <c r="D787" s="931">
        <v>6000</v>
      </c>
      <c r="E787" s="87"/>
      <c r="F787" s="1013"/>
      <c r="G787" s="507"/>
      <c r="H787" s="175"/>
      <c r="J787" s="205"/>
    </row>
    <row r="788" spans="2:10" hidden="1" outlineLevel="1">
      <c r="B788" s="407"/>
      <c r="C788" s="428"/>
      <c r="D788" s="429"/>
      <c r="F788" s="407"/>
      <c r="G788" s="428"/>
      <c r="H788" s="429"/>
    </row>
    <row r="789" spans="2:10" hidden="1" outlineLevel="1">
      <c r="B789" s="897"/>
      <c r="C789" s="1095"/>
      <c r="D789" s="690"/>
      <c r="F789" s="407"/>
      <c r="G789" s="428"/>
      <c r="H789" s="429"/>
    </row>
    <row r="790" spans="2:10" hidden="1" outlineLevel="1">
      <c r="B790" s="426"/>
      <c r="C790" s="319" t="s">
        <v>195</v>
      </c>
      <c r="D790" s="279">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480" t="s">
        <v>6746</v>
      </c>
      <c r="C793" s="2480"/>
      <c r="D793" s="2480"/>
      <c r="E793" s="2480"/>
      <c r="F793" s="2480"/>
      <c r="G793" s="2480"/>
      <c r="H793" s="2480"/>
    </row>
    <row r="794" spans="2:10" hidden="1" outlineLevel="1">
      <c r="B794" s="18"/>
      <c r="C794" s="18"/>
      <c r="D794" s="18"/>
      <c r="E794" s="18"/>
      <c r="F794" s="18"/>
      <c r="G794" s="18"/>
      <c r="H794" s="18"/>
    </row>
    <row r="795" spans="2:10" hidden="1" outlineLevel="1">
      <c r="B795" s="152" t="s">
        <v>115</v>
      </c>
      <c r="C795" s="152" t="s">
        <v>1330</v>
      </c>
      <c r="D795" s="355" t="s">
        <v>4</v>
      </c>
      <c r="E795" s="18"/>
      <c r="F795" s="152" t="s">
        <v>115</v>
      </c>
      <c r="G795" s="152" t="s">
        <v>1331</v>
      </c>
      <c r="H795" s="153" t="s">
        <v>4</v>
      </c>
    </row>
    <row r="796" spans="2:10" hidden="1" outlineLevel="1">
      <c r="B796" s="1013">
        <v>42430</v>
      </c>
      <c r="C796" s="930" t="s">
        <v>1039</v>
      </c>
      <c r="D796" s="931">
        <f>D791</f>
        <v>21983.710000000003</v>
      </c>
      <c r="E796" s="87"/>
      <c r="F796" s="1013">
        <v>42440</v>
      </c>
      <c r="G796" s="223" t="s">
        <v>6780</v>
      </c>
      <c r="H796" s="175">
        <v>1985.86</v>
      </c>
    </row>
    <row r="797" spans="2:10" hidden="1" outlineLevel="1">
      <c r="B797" s="1013">
        <v>42440</v>
      </c>
      <c r="C797" s="930" t="s">
        <v>6808</v>
      </c>
      <c r="D797" s="931">
        <v>3</v>
      </c>
      <c r="E797" s="87"/>
      <c r="F797" s="1013">
        <v>42445</v>
      </c>
      <c r="G797" s="930" t="s">
        <v>6881</v>
      </c>
      <c r="H797" s="931">
        <v>2000</v>
      </c>
      <c r="J797" s="205"/>
    </row>
    <row r="798" spans="2:10" hidden="1" outlineLevel="1">
      <c r="B798" s="1013">
        <v>42459</v>
      </c>
      <c r="C798" s="1185" t="s">
        <v>6934</v>
      </c>
      <c r="D798" s="1186">
        <v>148</v>
      </c>
      <c r="F798" s="407"/>
      <c r="G798" s="428"/>
      <c r="H798" s="429"/>
    </row>
    <row r="799" spans="2:10" hidden="1" outlineLevel="1">
      <c r="B799" s="1018"/>
      <c r="C799" s="1095"/>
      <c r="D799" s="690"/>
      <c r="F799" s="407"/>
      <c r="G799" s="428"/>
      <c r="H799" s="429"/>
    </row>
    <row r="800" spans="2:10" hidden="1" outlineLevel="1">
      <c r="B800" s="1018"/>
      <c r="C800" s="628" t="s">
        <v>195</v>
      </c>
      <c r="D800" s="349">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480" t="s">
        <v>6929</v>
      </c>
      <c r="C803" s="2480"/>
      <c r="D803" s="2480"/>
      <c r="E803" s="2480"/>
      <c r="F803" s="2480"/>
      <c r="G803" s="2480"/>
      <c r="H803" s="2480"/>
    </row>
    <row r="804" spans="2:10" hidden="1" outlineLevel="1">
      <c r="B804" s="18"/>
      <c r="C804" s="18"/>
      <c r="D804" s="18"/>
      <c r="E804" s="18"/>
      <c r="F804" s="18"/>
      <c r="G804" s="18"/>
      <c r="H804" s="18"/>
    </row>
    <row r="805" spans="2:10" hidden="1" outlineLevel="1">
      <c r="B805" s="152" t="s">
        <v>115</v>
      </c>
      <c r="C805" s="152" t="s">
        <v>1330</v>
      </c>
      <c r="D805" s="355" t="s">
        <v>4</v>
      </c>
      <c r="E805" s="18"/>
      <c r="F805" s="152" t="s">
        <v>115</v>
      </c>
      <c r="G805" s="152" t="s">
        <v>1331</v>
      </c>
      <c r="H805" s="153" t="s">
        <v>4</v>
      </c>
    </row>
    <row r="806" spans="2:10" hidden="1" outlineLevel="1">
      <c r="B806" s="1013">
        <v>42461</v>
      </c>
      <c r="C806" s="930" t="s">
        <v>1039</v>
      </c>
      <c r="D806" s="931">
        <f>D801</f>
        <v>18148.850000000002</v>
      </c>
      <c r="E806" s="87"/>
      <c r="F806" s="1013">
        <v>42464</v>
      </c>
      <c r="G806" s="223" t="s">
        <v>6935</v>
      </c>
      <c r="H806" s="175">
        <v>1330</v>
      </c>
    </row>
    <row r="807" spans="2:10" hidden="1" outlineLevel="1">
      <c r="B807" s="1013">
        <v>42464</v>
      </c>
      <c r="C807" s="930" t="s">
        <v>6936</v>
      </c>
      <c r="D807" s="931">
        <v>9537</v>
      </c>
      <c r="E807" s="87"/>
      <c r="F807" s="1013">
        <v>42480</v>
      </c>
      <c r="G807" s="930" t="s">
        <v>6963</v>
      </c>
      <c r="H807" s="931">
        <v>17537</v>
      </c>
      <c r="J807" s="205"/>
    </row>
    <row r="808" spans="2:10" hidden="1" outlineLevel="1">
      <c r="B808" s="1013">
        <v>42490</v>
      </c>
      <c r="C808" s="930" t="s">
        <v>6999</v>
      </c>
      <c r="D808" s="931">
        <v>1182</v>
      </c>
      <c r="E808" s="182"/>
      <c r="F808" s="1013"/>
      <c r="G808" s="428"/>
      <c r="H808" s="175"/>
    </row>
    <row r="809" spans="2:10" hidden="1" outlineLevel="1">
      <c r="B809" s="897"/>
      <c r="C809" s="1095"/>
      <c r="D809" s="690"/>
      <c r="F809" s="407"/>
      <c r="G809" s="428"/>
      <c r="H809" s="429"/>
    </row>
    <row r="810" spans="2:10" hidden="1" outlineLevel="1">
      <c r="B810" s="426"/>
      <c r="C810" s="319" t="s">
        <v>195</v>
      </c>
      <c r="D810" s="279">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480" t="s">
        <v>6982</v>
      </c>
      <c r="C813" s="2480"/>
      <c r="D813" s="2480"/>
      <c r="E813" s="2480"/>
      <c r="F813" s="2480"/>
      <c r="G813" s="2480"/>
      <c r="H813" s="2480"/>
    </row>
    <row r="814" spans="2:10" hidden="1" outlineLevel="1">
      <c r="B814" s="18"/>
      <c r="C814" s="18"/>
      <c r="D814" s="18"/>
      <c r="E814" s="18"/>
      <c r="F814" s="18"/>
      <c r="G814" s="18"/>
      <c r="H814" s="18"/>
    </row>
    <row r="815" spans="2:10" hidden="1" outlineLevel="1">
      <c r="B815" s="152" t="s">
        <v>115</v>
      </c>
      <c r="C815" s="152" t="s">
        <v>1330</v>
      </c>
      <c r="D815" s="355" t="s">
        <v>4</v>
      </c>
      <c r="E815" s="18"/>
      <c r="F815" s="152" t="s">
        <v>115</v>
      </c>
      <c r="G815" s="152" t="s">
        <v>1331</v>
      </c>
      <c r="H815" s="153" t="s">
        <v>4</v>
      </c>
    </row>
    <row r="816" spans="2:10" hidden="1" outlineLevel="1">
      <c r="B816" s="1013">
        <v>42491</v>
      </c>
      <c r="C816" s="930" t="s">
        <v>1039</v>
      </c>
      <c r="D816" s="931">
        <f>D811</f>
        <v>10000.850000000002</v>
      </c>
      <c r="E816" s="87"/>
      <c r="F816" s="1013">
        <v>42506</v>
      </c>
      <c r="G816" s="223" t="s">
        <v>7040</v>
      </c>
      <c r="H816" s="175">
        <v>17.18</v>
      </c>
    </row>
    <row r="817" spans="2:10" hidden="1" outlineLevel="1">
      <c r="B817" s="407"/>
      <c r="C817" s="428"/>
      <c r="D817" s="429"/>
      <c r="F817" s="407"/>
      <c r="G817" s="428"/>
      <c r="H817" s="429"/>
    </row>
    <row r="818" spans="2:10" hidden="1" outlineLevel="1">
      <c r="B818" s="897"/>
      <c r="C818" s="1095"/>
      <c r="D818" s="690"/>
      <c r="F818" s="407"/>
      <c r="G818" s="428"/>
      <c r="H818" s="429"/>
    </row>
    <row r="819" spans="2:10" hidden="1" outlineLevel="1">
      <c r="B819" s="426"/>
      <c r="C819" s="319" t="s">
        <v>195</v>
      </c>
      <c r="D819" s="279">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480" t="s">
        <v>7055</v>
      </c>
      <c r="C822" s="2480"/>
      <c r="D822" s="2480"/>
      <c r="E822" s="2480"/>
      <c r="F822" s="2480"/>
      <c r="G822" s="2480"/>
      <c r="H822" s="2480"/>
    </row>
    <row r="823" spans="2:10" hidden="1" outlineLevel="1">
      <c r="B823" s="18"/>
      <c r="C823" s="18"/>
      <c r="D823" s="18"/>
      <c r="E823" s="18"/>
      <c r="F823" s="18"/>
      <c r="G823" s="18"/>
      <c r="H823" s="18"/>
    </row>
    <row r="824" spans="2:10" hidden="1" outlineLevel="1">
      <c r="B824" s="152" t="s">
        <v>115</v>
      </c>
      <c r="C824" s="152" t="s">
        <v>1330</v>
      </c>
      <c r="D824" s="355" t="s">
        <v>4</v>
      </c>
      <c r="E824" s="18"/>
      <c r="F824" s="152" t="s">
        <v>115</v>
      </c>
      <c r="G824" s="152" t="s">
        <v>1331</v>
      </c>
      <c r="H824" s="153" t="s">
        <v>4</v>
      </c>
    </row>
    <row r="825" spans="2:10" hidden="1" outlineLevel="1">
      <c r="B825" s="1013">
        <v>42522</v>
      </c>
      <c r="C825" s="930" t="s">
        <v>1039</v>
      </c>
      <c r="D825" s="931">
        <f>D820</f>
        <v>9983.6700000000019</v>
      </c>
      <c r="E825" s="87"/>
      <c r="F825" s="1013">
        <v>42528</v>
      </c>
      <c r="G825" s="223" t="s">
        <v>7056</v>
      </c>
      <c r="H825" s="175">
        <v>1086</v>
      </c>
    </row>
    <row r="826" spans="2:10" hidden="1" outlineLevel="1">
      <c r="B826" s="1013">
        <v>42543</v>
      </c>
      <c r="C826" s="930" t="s">
        <v>7159</v>
      </c>
      <c r="D826" s="931">
        <v>12114</v>
      </c>
      <c r="E826" s="87"/>
      <c r="F826" s="1013">
        <v>42530</v>
      </c>
      <c r="G826" s="930" t="s">
        <v>7093</v>
      </c>
      <c r="H826" s="931">
        <v>1011</v>
      </c>
      <c r="J826" s="205"/>
    </row>
    <row r="827" spans="2:10" hidden="1" outlineLevel="1">
      <c r="B827" s="1013">
        <v>42550</v>
      </c>
      <c r="C827" s="930" t="s">
        <v>7183</v>
      </c>
      <c r="D827" s="931">
        <v>244</v>
      </c>
      <c r="E827" s="182"/>
      <c r="F827" s="1013"/>
      <c r="G827" s="428"/>
      <c r="H827" s="175"/>
    </row>
    <row r="828" spans="2:10" hidden="1" outlineLevel="1">
      <c r="B828" s="897"/>
      <c r="C828" s="1095"/>
      <c r="D828" s="690"/>
      <c r="F828" s="407"/>
      <c r="G828" s="428"/>
      <c r="H828" s="429"/>
    </row>
    <row r="829" spans="2:10" hidden="1" outlineLevel="1">
      <c r="B829" s="426"/>
      <c r="C829" s="319" t="s">
        <v>195</v>
      </c>
      <c r="D829" s="279">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480" t="s">
        <v>7184</v>
      </c>
      <c r="C832" s="2480"/>
      <c r="D832" s="2480"/>
      <c r="E832" s="2480"/>
      <c r="F832" s="2480"/>
      <c r="G832" s="2480"/>
      <c r="H832" s="2480"/>
    </row>
    <row r="833" spans="2:10" hidden="1" outlineLevel="1">
      <c r="B833" s="18"/>
      <c r="C833" s="18"/>
      <c r="D833" s="18"/>
      <c r="E833" s="18"/>
      <c r="F833" s="18"/>
      <c r="G833" s="18"/>
      <c r="H833" s="18"/>
    </row>
    <row r="834" spans="2:10" hidden="1" outlineLevel="1">
      <c r="B834" s="152" t="s">
        <v>115</v>
      </c>
      <c r="C834" s="152" t="s">
        <v>1330</v>
      </c>
      <c r="D834" s="355" t="s">
        <v>4</v>
      </c>
      <c r="E834" s="18"/>
      <c r="F834" s="152" t="s">
        <v>115</v>
      </c>
      <c r="G834" s="152" t="s">
        <v>1331</v>
      </c>
      <c r="H834" s="153" t="s">
        <v>4</v>
      </c>
    </row>
    <row r="835" spans="2:10" hidden="1" outlineLevel="1">
      <c r="B835" s="1013">
        <v>42552</v>
      </c>
      <c r="C835" s="930" t="s">
        <v>1039</v>
      </c>
      <c r="D835" s="931">
        <f>D830</f>
        <v>20244.670000000002</v>
      </c>
      <c r="E835" s="87"/>
      <c r="F835" s="1013">
        <v>42579</v>
      </c>
      <c r="G835" s="223" t="s">
        <v>7340</v>
      </c>
      <c r="H835" s="175">
        <v>17.25</v>
      </c>
    </row>
    <row r="836" spans="2:10" hidden="1" outlineLevel="1">
      <c r="B836" s="1013">
        <v>42552</v>
      </c>
      <c r="C836" s="930" t="s">
        <v>7202</v>
      </c>
      <c r="D836" s="931">
        <v>6756</v>
      </c>
      <c r="E836" s="87"/>
      <c r="F836" s="1013"/>
      <c r="G836" s="930"/>
      <c r="H836" s="931"/>
      <c r="J836" s="205"/>
    </row>
    <row r="837" spans="2:10" hidden="1" outlineLevel="1">
      <c r="B837" s="897"/>
      <c r="C837" s="1095"/>
      <c r="D837" s="690"/>
      <c r="F837" s="407"/>
      <c r="G837" s="428"/>
      <c r="H837" s="429"/>
    </row>
    <row r="838" spans="2:10" hidden="1" outlineLevel="1">
      <c r="B838" s="426"/>
      <c r="C838" s="319" t="s">
        <v>195</v>
      </c>
      <c r="D838" s="279">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480" t="s">
        <v>7339</v>
      </c>
      <c r="C841" s="2480"/>
      <c r="D841" s="2480"/>
      <c r="E841" s="2480"/>
      <c r="F841" s="2480"/>
      <c r="G841" s="2480"/>
      <c r="H841" s="2480"/>
    </row>
    <row r="842" spans="2:10" hidden="1" outlineLevel="1">
      <c r="B842" s="18"/>
      <c r="C842" s="18"/>
      <c r="D842" s="18"/>
      <c r="E842" s="18"/>
      <c r="F842" s="18"/>
      <c r="G842" s="18"/>
      <c r="H842" s="18"/>
    </row>
    <row r="843" spans="2:10" hidden="1" outlineLevel="1">
      <c r="B843" s="152" t="s">
        <v>115</v>
      </c>
      <c r="C843" s="152" t="s">
        <v>1330</v>
      </c>
      <c r="D843" s="355" t="s">
        <v>4</v>
      </c>
      <c r="E843" s="18"/>
      <c r="F843" s="152" t="s">
        <v>115</v>
      </c>
      <c r="G843" s="152" t="s">
        <v>1331</v>
      </c>
      <c r="H843" s="153" t="s">
        <v>4</v>
      </c>
    </row>
    <row r="844" spans="2:10" hidden="1" outlineLevel="1">
      <c r="B844" s="1013">
        <v>42583</v>
      </c>
      <c r="C844" s="930" t="s">
        <v>1039</v>
      </c>
      <c r="D844" s="931">
        <f>D839</f>
        <v>26983.420000000002</v>
      </c>
      <c r="E844" s="87"/>
      <c r="F844" s="1013">
        <v>42583</v>
      </c>
      <c r="G844" s="223" t="s">
        <v>7341</v>
      </c>
      <c r="H844" s="175">
        <v>2242</v>
      </c>
    </row>
    <row r="845" spans="2:10" hidden="1" outlineLevel="1">
      <c r="B845" s="1013">
        <v>42584</v>
      </c>
      <c r="C845" s="930" t="s">
        <v>7353</v>
      </c>
      <c r="D845" s="931">
        <v>5259</v>
      </c>
      <c r="E845" s="87"/>
      <c r="F845" s="1013"/>
      <c r="G845" s="930"/>
      <c r="H845" s="931"/>
      <c r="J845" s="205"/>
    </row>
    <row r="846" spans="2:10" hidden="1" outlineLevel="1">
      <c r="B846" s="407"/>
      <c r="C846" s="428"/>
      <c r="D846" s="429"/>
      <c r="F846" s="407"/>
      <c r="G846" s="428"/>
      <c r="H846" s="429"/>
    </row>
    <row r="847" spans="2:10" hidden="1" outlineLevel="1">
      <c r="B847" s="897"/>
      <c r="C847" s="1095"/>
      <c r="D847" s="690"/>
      <c r="F847" s="407"/>
      <c r="G847" s="428"/>
      <c r="H847" s="429"/>
    </row>
    <row r="848" spans="2:10" hidden="1" outlineLevel="1">
      <c r="B848" s="426"/>
      <c r="C848" s="319" t="s">
        <v>195</v>
      </c>
      <c r="D848" s="279">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480" t="s">
        <v>7443</v>
      </c>
      <c r="C851" s="2480"/>
      <c r="D851" s="2480"/>
      <c r="E851" s="2480"/>
      <c r="F851" s="2480"/>
      <c r="G851" s="2480"/>
      <c r="H851" s="2480"/>
    </row>
    <row r="852" spans="2:10" hidden="1" outlineLevel="1">
      <c r="B852" s="18"/>
      <c r="C852" s="18"/>
      <c r="D852" s="18"/>
      <c r="E852" s="18"/>
      <c r="F852" s="18"/>
      <c r="G852" s="18"/>
      <c r="H852" s="18"/>
    </row>
    <row r="853" spans="2:10" hidden="1" outlineLevel="1">
      <c r="B853" s="152" t="s">
        <v>115</v>
      </c>
      <c r="C853" s="152" t="s">
        <v>1330</v>
      </c>
      <c r="D853" s="355" t="s">
        <v>4</v>
      </c>
      <c r="E853" s="18"/>
      <c r="F853" s="152" t="s">
        <v>115</v>
      </c>
      <c r="G853" s="152" t="s">
        <v>1331</v>
      </c>
      <c r="H853" s="153" t="s">
        <v>4</v>
      </c>
    </row>
    <row r="854" spans="2:10" hidden="1" outlineLevel="1">
      <c r="B854" s="1013">
        <v>42614</v>
      </c>
      <c r="C854" s="930" t="s">
        <v>1039</v>
      </c>
      <c r="D854" s="931">
        <f>D849</f>
        <v>30000.420000000002</v>
      </c>
      <c r="E854" s="87"/>
      <c r="F854" s="1013">
        <v>42641</v>
      </c>
      <c r="G854" s="223" t="s">
        <v>7555</v>
      </c>
      <c r="H854" s="175">
        <v>10937</v>
      </c>
    </row>
    <row r="855" spans="2:10" hidden="1" outlineLevel="1">
      <c r="B855" s="1013">
        <v>42614</v>
      </c>
      <c r="C855" s="930" t="s">
        <v>7455</v>
      </c>
      <c r="D855" s="931">
        <v>6000</v>
      </c>
      <c r="E855" s="87"/>
      <c r="F855" s="1013">
        <v>42641</v>
      </c>
      <c r="G855" s="930" t="s">
        <v>7556</v>
      </c>
      <c r="H855" s="931">
        <v>3034</v>
      </c>
      <c r="J855" s="205"/>
    </row>
    <row r="856" spans="2:10" hidden="1" outlineLevel="1">
      <c r="B856" s="1013">
        <v>42641</v>
      </c>
      <c r="C856" s="304" t="s">
        <v>7554</v>
      </c>
      <c r="D856" s="326">
        <v>3034</v>
      </c>
      <c r="E856" s="182"/>
      <c r="F856" s="1013"/>
      <c r="G856" s="428"/>
      <c r="H856" s="175"/>
    </row>
    <row r="857" spans="2:10" hidden="1" outlineLevel="1">
      <c r="B857" s="1013">
        <v>42641</v>
      </c>
      <c r="C857" s="304" t="s">
        <v>7553</v>
      </c>
      <c r="D857" s="326">
        <v>10937</v>
      </c>
      <c r="F857" s="1013"/>
      <c r="G857" s="428"/>
      <c r="H857" s="175"/>
    </row>
    <row r="858" spans="2:10" hidden="1" outlineLevel="1">
      <c r="B858" s="1018">
        <v>42642</v>
      </c>
      <c r="C858" s="1292" t="s">
        <v>7564</v>
      </c>
      <c r="D858" s="723">
        <v>307</v>
      </c>
      <c r="F858" s="1013"/>
      <c r="G858" s="428"/>
      <c r="H858" s="429"/>
    </row>
    <row r="859" spans="2:10" hidden="1" outlineLevel="1">
      <c r="B859" s="897"/>
      <c r="C859" s="1095"/>
      <c r="D859" s="690"/>
      <c r="F859" s="407"/>
      <c r="G859" s="428"/>
      <c r="H859" s="429"/>
    </row>
    <row r="860" spans="2:10" hidden="1" outlineLevel="1">
      <c r="B860" s="426"/>
      <c r="C860" s="319" t="s">
        <v>195</v>
      </c>
      <c r="D860" s="279">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480" t="s">
        <v>7570</v>
      </c>
      <c r="C863" s="2480"/>
      <c r="D863" s="2480"/>
      <c r="E863" s="2480"/>
      <c r="F863" s="2480"/>
      <c r="G863" s="2480"/>
      <c r="H863" s="2480"/>
    </row>
    <row r="864" spans="2:10" hidden="1" outlineLevel="1">
      <c r="B864" s="18"/>
      <c r="C864" s="18"/>
      <c r="D864" s="18"/>
      <c r="E864" s="18"/>
      <c r="F864" s="18"/>
      <c r="G864" s="18"/>
      <c r="H864" s="18"/>
    </row>
    <row r="865" spans="2:10" hidden="1" outlineLevel="1">
      <c r="B865" s="152" t="s">
        <v>115</v>
      </c>
      <c r="C865" s="152" t="s">
        <v>1330</v>
      </c>
      <c r="D865" s="355" t="s">
        <v>4</v>
      </c>
      <c r="E865" s="18"/>
      <c r="F865" s="152" t="s">
        <v>115</v>
      </c>
      <c r="G865" s="152" t="s">
        <v>1331</v>
      </c>
      <c r="H865" s="153" t="s">
        <v>4</v>
      </c>
    </row>
    <row r="866" spans="2:10" hidden="1" outlineLevel="1">
      <c r="B866" s="1013">
        <v>42644</v>
      </c>
      <c r="C866" s="930" t="s">
        <v>1039</v>
      </c>
      <c r="D866" s="931">
        <f>D861</f>
        <v>36307.42</v>
      </c>
      <c r="E866" s="87"/>
      <c r="F866" s="1013">
        <v>42656</v>
      </c>
      <c r="G866" s="223" t="s">
        <v>7629</v>
      </c>
      <c r="H866" s="931">
        <v>5000</v>
      </c>
    </row>
    <row r="867" spans="2:10" hidden="1" outlineLevel="1">
      <c r="B867" s="1013">
        <v>42644</v>
      </c>
      <c r="C867" s="930" t="s">
        <v>7593</v>
      </c>
      <c r="D867" s="931">
        <v>6193</v>
      </c>
      <c r="E867" s="87"/>
      <c r="F867" s="1013">
        <v>42664</v>
      </c>
      <c r="G867" s="223" t="s">
        <v>7652</v>
      </c>
      <c r="H867" s="931">
        <v>17537</v>
      </c>
      <c r="J867" s="205"/>
    </row>
    <row r="868" spans="2:10" hidden="1" outlineLevel="1">
      <c r="B868" s="1013"/>
      <c r="C868" s="304"/>
      <c r="D868" s="326"/>
      <c r="E868" s="182"/>
      <c r="F868" s="1013">
        <v>42674</v>
      </c>
      <c r="G868" s="428" t="s">
        <v>7676</v>
      </c>
      <c r="H868" s="175">
        <v>17.25</v>
      </c>
    </row>
    <row r="869" spans="2:10" hidden="1" outlineLevel="1">
      <c r="B869" s="407"/>
      <c r="C869" s="428"/>
      <c r="D869" s="429"/>
      <c r="F869" s="407"/>
      <c r="G869" s="428"/>
      <c r="H869" s="429"/>
    </row>
    <row r="870" spans="2:10" hidden="1" outlineLevel="1">
      <c r="B870" s="897"/>
      <c r="C870" s="1095"/>
      <c r="D870" s="690"/>
      <c r="F870" s="407"/>
      <c r="G870" s="428"/>
      <c r="H870" s="429"/>
    </row>
    <row r="871" spans="2:10" hidden="1" outlineLevel="1">
      <c r="B871" s="426"/>
      <c r="C871" s="319" t="s">
        <v>195</v>
      </c>
      <c r="D871" s="279">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480" t="s">
        <v>7682</v>
      </c>
      <c r="C874" s="2480"/>
      <c r="D874" s="2480"/>
      <c r="E874" s="2480"/>
      <c r="F874" s="2480"/>
      <c r="G874" s="2480"/>
      <c r="H874" s="2480"/>
    </row>
    <row r="875" spans="2:10" hidden="1" outlineLevel="1">
      <c r="B875" s="18"/>
      <c r="C875" s="18"/>
      <c r="D875" s="18"/>
      <c r="E875" s="18"/>
      <c r="F875" s="18"/>
      <c r="G875" s="18"/>
      <c r="H875" s="18"/>
    </row>
    <row r="876" spans="2:10" hidden="1" outlineLevel="1">
      <c r="B876" s="152" t="s">
        <v>115</v>
      </c>
      <c r="C876" s="152" t="s">
        <v>1330</v>
      </c>
      <c r="D876" s="355" t="s">
        <v>4</v>
      </c>
      <c r="E876" s="18"/>
      <c r="F876" s="152" t="s">
        <v>115</v>
      </c>
      <c r="G876" s="152" t="s">
        <v>1331</v>
      </c>
      <c r="H876" s="153" t="s">
        <v>4</v>
      </c>
    </row>
    <row r="877" spans="2:10" hidden="1" outlineLevel="1">
      <c r="B877" s="1013">
        <v>42675</v>
      </c>
      <c r="C877" s="930" t="s">
        <v>1039</v>
      </c>
      <c r="D877" s="931">
        <f>D872</f>
        <v>19946.169999999998</v>
      </c>
      <c r="E877" s="87"/>
      <c r="F877" s="1309">
        <v>42686</v>
      </c>
      <c r="G877" s="244" t="s">
        <v>7725</v>
      </c>
      <c r="H877" s="1310">
        <v>2000</v>
      </c>
    </row>
    <row r="878" spans="2:10" hidden="1" outlineLevel="1">
      <c r="B878" s="1013">
        <v>42676</v>
      </c>
      <c r="C878" s="930" t="s">
        <v>7690</v>
      </c>
      <c r="D878" s="931">
        <v>6054</v>
      </c>
      <c r="E878" s="87"/>
      <c r="F878" s="1309">
        <v>42693</v>
      </c>
      <c r="G878" s="223" t="s">
        <v>7743</v>
      </c>
      <c r="H878" s="1310">
        <v>2000</v>
      </c>
      <c r="J878" s="205"/>
    </row>
    <row r="879" spans="2:10" hidden="1" outlineLevel="1">
      <c r="B879" s="1013">
        <v>42686</v>
      </c>
      <c r="C879" s="930" t="s">
        <v>7724</v>
      </c>
      <c r="D879" s="931">
        <v>8500</v>
      </c>
      <c r="E879" s="182"/>
      <c r="F879" s="1309">
        <v>42695</v>
      </c>
      <c r="G879" s="223" t="s">
        <v>7759</v>
      </c>
      <c r="H879" s="1310">
        <v>2000</v>
      </c>
    </row>
    <row r="880" spans="2:10" hidden="1" outlineLevel="1">
      <c r="B880" s="1013"/>
      <c r="C880" s="304"/>
      <c r="D880" s="326"/>
      <c r="F880" s="1309">
        <v>42698</v>
      </c>
      <c r="G880" s="428" t="s">
        <v>7776</v>
      </c>
      <c r="H880" s="1310">
        <v>2000</v>
      </c>
    </row>
    <row r="881" spans="2:10" hidden="1" outlineLevel="1">
      <c r="B881" s="1018"/>
      <c r="C881" s="1292"/>
      <c r="D881" s="723"/>
      <c r="F881" s="1309">
        <v>42699</v>
      </c>
      <c r="G881" s="428" t="s">
        <v>7774</v>
      </c>
      <c r="H881" s="429">
        <v>172.5</v>
      </c>
    </row>
    <row r="882" spans="2:10" hidden="1" outlineLevel="1">
      <c r="B882" s="1018"/>
      <c r="C882" s="1293"/>
      <c r="D882" s="1109"/>
      <c r="F882" s="1309">
        <v>42703</v>
      </c>
      <c r="G882" s="428" t="s">
        <v>7775</v>
      </c>
      <c r="H882" s="1310">
        <v>2000</v>
      </c>
    </row>
    <row r="883" spans="2:10" hidden="1" outlineLevel="1">
      <c r="B883" s="407"/>
      <c r="C883" s="428"/>
      <c r="D883" s="429"/>
      <c r="F883" s="407"/>
      <c r="G883" s="428"/>
      <c r="H883" s="429"/>
    </row>
    <row r="884" spans="2:10" hidden="1" outlineLevel="1">
      <c r="B884" s="897"/>
      <c r="C884" s="1095"/>
      <c r="D884" s="690"/>
      <c r="F884" s="407"/>
      <c r="G884" s="428"/>
      <c r="H884" s="429"/>
    </row>
    <row r="885" spans="2:10" hidden="1" outlineLevel="1">
      <c r="B885" s="426"/>
      <c r="C885" s="319" t="s">
        <v>195</v>
      </c>
      <c r="D885" s="279">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480" t="s">
        <v>7791</v>
      </c>
      <c r="C888" s="2480"/>
      <c r="D888" s="2480"/>
      <c r="E888" s="2480"/>
      <c r="F888" s="2480"/>
      <c r="G888" s="2480"/>
      <c r="H888" s="2480"/>
    </row>
    <row r="889" spans="2:10" hidden="1" outlineLevel="1">
      <c r="B889" s="18"/>
      <c r="C889" s="18"/>
      <c r="D889" s="18"/>
      <c r="E889" s="18"/>
      <c r="F889" s="18"/>
      <c r="G889" s="18"/>
      <c r="H889" s="18"/>
    </row>
    <row r="890" spans="2:10" hidden="1" outlineLevel="1">
      <c r="B890" s="152" t="s">
        <v>115</v>
      </c>
      <c r="C890" s="152" t="s">
        <v>1330</v>
      </c>
      <c r="D890" s="355" t="s">
        <v>4</v>
      </c>
      <c r="E890" s="18"/>
      <c r="F890" s="152" t="s">
        <v>115</v>
      </c>
      <c r="G890" s="152" t="s">
        <v>1331</v>
      </c>
      <c r="H890" s="153" t="s">
        <v>4</v>
      </c>
    </row>
    <row r="891" spans="2:10" hidden="1" outlineLevel="1">
      <c r="B891" s="1013">
        <v>42705</v>
      </c>
      <c r="C891" s="930" t="s">
        <v>1039</v>
      </c>
      <c r="D891" s="931">
        <f>D886</f>
        <v>24327.67</v>
      </c>
      <c r="E891" s="87"/>
      <c r="F891" s="1309">
        <v>42707</v>
      </c>
      <c r="G891" s="223" t="s">
        <v>7806</v>
      </c>
      <c r="H891" s="1310">
        <v>2000</v>
      </c>
    </row>
    <row r="892" spans="2:10" hidden="1" outlineLevel="1">
      <c r="B892" s="1309">
        <v>42706</v>
      </c>
      <c r="C892" s="223" t="s">
        <v>7811</v>
      </c>
      <c r="D892" s="1310">
        <v>7849</v>
      </c>
      <c r="E892" s="87"/>
      <c r="F892" s="1309">
        <v>42710</v>
      </c>
      <c r="G892" s="223" t="s">
        <v>7807</v>
      </c>
      <c r="H892" s="1310">
        <v>2176</v>
      </c>
      <c r="J892" s="205"/>
    </row>
    <row r="893" spans="2:10" hidden="1" outlineLevel="1">
      <c r="B893" s="1309">
        <v>42734</v>
      </c>
      <c r="C893" s="930" t="s">
        <v>7856</v>
      </c>
      <c r="D893" s="931">
        <v>296</v>
      </c>
      <c r="E893" s="182"/>
      <c r="F893" s="1309">
        <v>42718</v>
      </c>
      <c r="G893" s="428" t="s">
        <v>7824</v>
      </c>
      <c r="H893" s="1310">
        <v>2000</v>
      </c>
    </row>
    <row r="894" spans="2:10" hidden="1" outlineLevel="1">
      <c r="B894" s="1013"/>
      <c r="C894" s="304"/>
      <c r="D894" s="326"/>
      <c r="F894" s="1309">
        <v>42719</v>
      </c>
      <c r="G894" s="428" t="s">
        <v>7854</v>
      </c>
      <c r="H894" s="1310">
        <v>1000</v>
      </c>
    </row>
    <row r="895" spans="2:10" hidden="1" outlineLevel="1">
      <c r="B895" s="1018"/>
      <c r="C895" s="1292"/>
      <c r="D895" s="723"/>
      <c r="F895" s="1309">
        <v>42730</v>
      </c>
      <c r="G895" s="428" t="s">
        <v>7855</v>
      </c>
      <c r="H895" s="1310">
        <v>2000</v>
      </c>
    </row>
    <row r="896" spans="2:10" hidden="1" outlineLevel="1">
      <c r="B896" s="897"/>
      <c r="C896" s="1095"/>
      <c r="D896" s="690"/>
      <c r="F896" s="407"/>
      <c r="G896" s="428"/>
      <c r="H896" s="429"/>
    </row>
    <row r="897" spans="2:10" hidden="1" outlineLevel="1">
      <c r="B897" s="426"/>
      <c r="C897" s="319" t="s">
        <v>195</v>
      </c>
      <c r="D897" s="279">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480" t="s">
        <v>7890</v>
      </c>
      <c r="C900" s="2480"/>
      <c r="D900" s="2480"/>
      <c r="E900" s="2480"/>
      <c r="F900" s="2480"/>
      <c r="G900" s="2480"/>
      <c r="H900" s="2480"/>
    </row>
    <row r="901" spans="2:10" hidden="1" outlineLevel="1">
      <c r="B901" s="18"/>
      <c r="C901" s="18"/>
      <c r="D901" s="18"/>
      <c r="E901" s="18"/>
      <c r="F901" s="18"/>
      <c r="G901" s="18"/>
      <c r="H901" s="18"/>
    </row>
    <row r="902" spans="2:10" hidden="1" outlineLevel="1">
      <c r="B902" s="152" t="s">
        <v>115</v>
      </c>
      <c r="C902" s="152" t="s">
        <v>1330</v>
      </c>
      <c r="D902" s="355" t="s">
        <v>4</v>
      </c>
      <c r="E902" s="18"/>
      <c r="F902" s="152" t="s">
        <v>115</v>
      </c>
      <c r="G902" s="152" t="s">
        <v>1331</v>
      </c>
      <c r="H902" s="153" t="s">
        <v>4</v>
      </c>
    </row>
    <row r="903" spans="2:10" hidden="1" outlineLevel="1">
      <c r="B903" s="1013">
        <v>42736</v>
      </c>
      <c r="C903" s="930" t="s">
        <v>1039</v>
      </c>
      <c r="D903" s="931">
        <f>D898</f>
        <v>23296.67</v>
      </c>
      <c r="E903" s="87"/>
      <c r="F903" s="1018">
        <v>42737</v>
      </c>
      <c r="G903" s="1292" t="s">
        <v>7857</v>
      </c>
      <c r="H903" s="723">
        <v>518</v>
      </c>
    </row>
    <row r="904" spans="2:10" hidden="1" outlineLevel="1">
      <c r="B904" s="1013">
        <v>42737</v>
      </c>
      <c r="C904" s="930" t="s">
        <v>7902</v>
      </c>
      <c r="D904" s="931">
        <v>6759</v>
      </c>
      <c r="E904" s="87"/>
      <c r="F904" s="1018">
        <v>42740</v>
      </c>
      <c r="G904" s="1292" t="s">
        <v>7652</v>
      </c>
      <c r="H904" s="723">
        <v>17537</v>
      </c>
      <c r="J904" s="205"/>
    </row>
    <row r="905" spans="2:10" hidden="1" outlineLevel="1">
      <c r="B905" s="1309"/>
      <c r="C905" s="930"/>
      <c r="D905" s="931"/>
      <c r="E905" s="182"/>
      <c r="F905" s="1018">
        <v>42751</v>
      </c>
      <c r="G905" s="428" t="s">
        <v>7942</v>
      </c>
      <c r="H905" s="1310">
        <v>4000</v>
      </c>
    </row>
    <row r="906" spans="2:10" hidden="1" outlineLevel="1">
      <c r="B906" s="897"/>
      <c r="C906" s="1095"/>
      <c r="D906" s="690"/>
      <c r="F906" s="407"/>
      <c r="G906" s="428"/>
      <c r="H906" s="429"/>
    </row>
    <row r="907" spans="2:10" hidden="1" outlineLevel="1">
      <c r="B907" s="426"/>
      <c r="C907" s="319" t="s">
        <v>195</v>
      </c>
      <c r="D907" s="279">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480" t="s">
        <v>7978</v>
      </c>
      <c r="C910" s="2480"/>
      <c r="D910" s="2480"/>
      <c r="E910" s="2480"/>
      <c r="F910" s="2480"/>
      <c r="G910" s="2480"/>
      <c r="H910" s="2480"/>
    </row>
    <row r="911" spans="2:10" hidden="1" outlineLevel="1">
      <c r="B911" s="18"/>
      <c r="C911" s="18"/>
      <c r="D911" s="18"/>
      <c r="E911" s="18"/>
      <c r="F911" s="18"/>
      <c r="G911" s="18"/>
      <c r="H911" s="18"/>
    </row>
    <row r="912" spans="2:10" hidden="1" outlineLevel="1">
      <c r="B912" s="152" t="s">
        <v>115</v>
      </c>
      <c r="C912" s="152" t="s">
        <v>1330</v>
      </c>
      <c r="D912" s="355" t="s">
        <v>4</v>
      </c>
      <c r="E912" s="18"/>
      <c r="F912" s="152" t="s">
        <v>115</v>
      </c>
      <c r="G912" s="152" t="s">
        <v>1331</v>
      </c>
      <c r="H912" s="153" t="s">
        <v>4</v>
      </c>
    </row>
    <row r="913" spans="2:10" hidden="1" outlineLevel="1">
      <c r="B913" s="1013">
        <v>42767</v>
      </c>
      <c r="C913" s="930" t="s">
        <v>1039</v>
      </c>
      <c r="D913" s="931">
        <f>D908</f>
        <v>8000.6699999999983</v>
      </c>
      <c r="E913" s="87"/>
      <c r="F913" s="1013">
        <v>42767</v>
      </c>
      <c r="G913" s="1292" t="s">
        <v>8044</v>
      </c>
      <c r="H913" s="723">
        <v>980</v>
      </c>
    </row>
    <row r="914" spans="2:10" hidden="1" outlineLevel="1">
      <c r="B914" s="1013">
        <v>42768</v>
      </c>
      <c r="C914" s="930" t="s">
        <v>8060</v>
      </c>
      <c r="D914" s="931">
        <v>8980</v>
      </c>
      <c r="E914" s="87"/>
      <c r="F914" s="1013">
        <v>42767</v>
      </c>
      <c r="G914" s="1292" t="s">
        <v>8053</v>
      </c>
      <c r="H914" s="723">
        <v>6000</v>
      </c>
      <c r="J914" s="205"/>
    </row>
    <row r="915" spans="2:10" hidden="1" outlineLevel="1">
      <c r="B915" s="897"/>
      <c r="C915" s="1095"/>
      <c r="D915" s="690"/>
      <c r="F915" s="407"/>
      <c r="G915" s="428"/>
      <c r="H915" s="429"/>
    </row>
    <row r="916" spans="2:10" hidden="1" outlineLevel="1">
      <c r="B916" s="426"/>
      <c r="C916" s="319" t="s">
        <v>195</v>
      </c>
      <c r="D916" s="279">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480" t="s">
        <v>8135</v>
      </c>
      <c r="C919" s="2480"/>
      <c r="D919" s="2480"/>
      <c r="E919" s="2480"/>
      <c r="F919" s="2480"/>
      <c r="G919" s="2480"/>
      <c r="H919" s="2480"/>
    </row>
    <row r="920" spans="2:10" hidden="1" outlineLevel="1">
      <c r="B920" s="18"/>
      <c r="C920" s="18"/>
      <c r="D920" s="18"/>
      <c r="E920" s="18"/>
      <c r="F920" s="18"/>
      <c r="G920" s="18"/>
      <c r="H920" s="18"/>
    </row>
    <row r="921" spans="2:10" hidden="1" outlineLevel="1">
      <c r="B921" s="354" t="s">
        <v>115</v>
      </c>
      <c r="C921" s="354" t="s">
        <v>1330</v>
      </c>
      <c r="D921" s="355" t="s">
        <v>4</v>
      </c>
      <c r="E921" s="18"/>
      <c r="F921" s="152" t="s">
        <v>115</v>
      </c>
      <c r="G921" s="152" t="s">
        <v>1331</v>
      </c>
      <c r="H921" s="153" t="s">
        <v>4</v>
      </c>
    </row>
    <row r="922" spans="2:10" hidden="1" outlineLevel="1">
      <c r="B922" s="1018">
        <v>42795</v>
      </c>
      <c r="C922" s="304" t="s">
        <v>1039</v>
      </c>
      <c r="D922" s="326">
        <f>D917</f>
        <v>10000.669999999998</v>
      </c>
      <c r="E922" s="87"/>
      <c r="F922" s="1013">
        <v>42814</v>
      </c>
      <c r="G922" s="1292" t="s">
        <v>8275</v>
      </c>
      <c r="H922" s="723">
        <v>17.25</v>
      </c>
    </row>
    <row r="923" spans="2:10" hidden="1" outlineLevel="1">
      <c r="B923" s="1018">
        <v>42795</v>
      </c>
      <c r="C923" s="304" t="s">
        <v>8159</v>
      </c>
      <c r="D923" s="326">
        <v>10000</v>
      </c>
      <c r="E923" s="87"/>
      <c r="F923" s="1013"/>
      <c r="G923" s="1292"/>
      <c r="H923" s="723"/>
      <c r="J923" s="205"/>
    </row>
    <row r="924" spans="2:10" hidden="1" outlineLevel="1">
      <c r="B924" s="1018">
        <v>42825</v>
      </c>
      <c r="C924" s="304" t="s">
        <v>8314</v>
      </c>
      <c r="D924" s="326">
        <v>141</v>
      </c>
      <c r="E924" s="182"/>
      <c r="F924" s="1018"/>
      <c r="G924" s="428"/>
      <c r="H924" s="1310"/>
    </row>
    <row r="925" spans="2:10" hidden="1" outlineLevel="1">
      <c r="B925" s="1018">
        <v>42825</v>
      </c>
      <c r="C925" s="304" t="s">
        <v>8315</v>
      </c>
      <c r="D925" s="326">
        <v>6757</v>
      </c>
      <c r="F925" s="407"/>
      <c r="G925" s="428"/>
      <c r="H925" s="429"/>
    </row>
    <row r="926" spans="2:10" hidden="1" outlineLevel="1">
      <c r="B926" s="1076"/>
      <c r="C926" s="628" t="s">
        <v>195</v>
      </c>
      <c r="D926" s="349">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480" t="s">
        <v>8310</v>
      </c>
      <c r="C929" s="2480"/>
      <c r="D929" s="2480"/>
      <c r="E929" s="2480"/>
      <c r="F929" s="2480"/>
      <c r="G929" s="2480"/>
      <c r="H929" s="2480"/>
    </row>
    <row r="930" spans="2:10" hidden="1" outlineLevel="1">
      <c r="B930" s="18"/>
      <c r="C930" s="18"/>
      <c r="D930" s="18"/>
      <c r="E930" s="18"/>
      <c r="F930" s="18"/>
      <c r="G930" s="18"/>
      <c r="H930" s="18"/>
    </row>
    <row r="931" spans="2:10" hidden="1" outlineLevel="1">
      <c r="B931" s="152" t="s">
        <v>115</v>
      </c>
      <c r="C931" s="1387" t="s">
        <v>1330</v>
      </c>
      <c r="D931" s="1279" t="s">
        <v>4</v>
      </c>
      <c r="E931" s="18"/>
      <c r="F931" s="152" t="s">
        <v>115</v>
      </c>
      <c r="G931" s="152" t="s">
        <v>1331</v>
      </c>
      <c r="H931" s="153" t="s">
        <v>4</v>
      </c>
    </row>
    <row r="932" spans="2:10" hidden="1" outlineLevel="1">
      <c r="B932" s="1018">
        <v>42826</v>
      </c>
      <c r="C932" s="1293" t="s">
        <v>1039</v>
      </c>
      <c r="D932" s="1109">
        <f>D927</f>
        <v>26881.42</v>
      </c>
      <c r="E932" s="87"/>
      <c r="F932" s="1013">
        <v>42829</v>
      </c>
      <c r="G932" s="1292" t="s">
        <v>8325</v>
      </c>
      <c r="H932" s="723">
        <v>740</v>
      </c>
    </row>
    <row r="933" spans="2:10" hidden="1" outlineLevel="1">
      <c r="B933" s="897"/>
      <c r="C933" s="1095"/>
      <c r="D933" s="690"/>
      <c r="F933" s="407"/>
      <c r="G933" s="428"/>
      <c r="H933" s="429"/>
    </row>
    <row r="934" spans="2:10" hidden="1" outlineLevel="1">
      <c r="B934" s="426"/>
      <c r="C934" s="319" t="s">
        <v>195</v>
      </c>
      <c r="D934" s="279">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480" t="s">
        <v>8399</v>
      </c>
      <c r="C937" s="2480"/>
      <c r="D937" s="2480"/>
      <c r="E937" s="2480"/>
      <c r="F937" s="2480"/>
      <c r="G937" s="2480"/>
      <c r="H937" s="2480"/>
    </row>
    <row r="938" spans="2:10" hidden="1" outlineLevel="1">
      <c r="B938" s="18"/>
      <c r="C938" s="18"/>
      <c r="D938" s="18"/>
      <c r="E938" s="18"/>
      <c r="F938" s="18"/>
      <c r="G938" s="18"/>
      <c r="H938" s="18"/>
    </row>
    <row r="939" spans="2:10" hidden="1" outlineLevel="1">
      <c r="B939" s="152" t="s">
        <v>115</v>
      </c>
      <c r="C939" s="1387" t="s">
        <v>1330</v>
      </c>
      <c r="D939" s="1279" t="s">
        <v>4</v>
      </c>
      <c r="E939" s="18"/>
      <c r="F939" s="152" t="s">
        <v>115</v>
      </c>
      <c r="G939" s="152" t="s">
        <v>1331</v>
      </c>
      <c r="H939" s="153" t="s">
        <v>4</v>
      </c>
    </row>
    <row r="940" spans="2:10" hidden="1" outlineLevel="1">
      <c r="B940" s="1018">
        <v>42856</v>
      </c>
      <c r="C940" s="1293" t="s">
        <v>1039</v>
      </c>
      <c r="D940" s="1109">
        <f>D935</f>
        <v>26141.42</v>
      </c>
      <c r="E940" s="87"/>
      <c r="F940" s="1018">
        <v>42859</v>
      </c>
      <c r="G940" s="1292" t="s">
        <v>8418</v>
      </c>
      <c r="H940" s="723">
        <v>1500</v>
      </c>
    </row>
    <row r="941" spans="2:10" hidden="1" outlineLevel="1">
      <c r="B941" s="1018">
        <v>42856</v>
      </c>
      <c r="C941" s="1293" t="s">
        <v>8409</v>
      </c>
      <c r="D941" s="1109">
        <v>10000</v>
      </c>
      <c r="E941" s="87"/>
      <c r="F941" s="1018">
        <v>42859</v>
      </c>
      <c r="G941" s="1292" t="s">
        <v>8418</v>
      </c>
      <c r="H941" s="723">
        <v>1500</v>
      </c>
      <c r="J941" s="205"/>
    </row>
    <row r="942" spans="2:10" hidden="1" outlineLevel="1">
      <c r="B942" s="1018">
        <v>42886</v>
      </c>
      <c r="C942" s="1293" t="s">
        <v>8499</v>
      </c>
      <c r="D942" s="1109">
        <v>3116</v>
      </c>
      <c r="E942" s="182"/>
      <c r="F942" s="1651">
        <v>42863</v>
      </c>
      <c r="G942" s="1652" t="s">
        <v>8429</v>
      </c>
      <c r="H942" s="1650">
        <v>17537</v>
      </c>
    </row>
    <row r="943" spans="2:10" hidden="1" outlineLevel="1">
      <c r="B943" s="1013"/>
      <c r="C943" s="304"/>
      <c r="D943" s="326"/>
      <c r="F943" s="1018">
        <v>42886</v>
      </c>
      <c r="G943" s="428" t="s">
        <v>8480</v>
      </c>
      <c r="H943" s="1310">
        <v>4618</v>
      </c>
    </row>
    <row r="944" spans="2:10" hidden="1" outlineLevel="1">
      <c r="B944" s="1018"/>
      <c r="C944" s="1292"/>
      <c r="D944" s="723"/>
      <c r="F944" s="1018">
        <v>42886</v>
      </c>
      <c r="G944" s="428" t="s">
        <v>8482</v>
      </c>
      <c r="H944" s="1310">
        <v>4101.53</v>
      </c>
    </row>
    <row r="945" spans="2:10" hidden="1" outlineLevel="1">
      <c r="B945" s="1018"/>
      <c r="C945" s="1293"/>
      <c r="D945" s="1109"/>
      <c r="F945" s="1309"/>
      <c r="G945" s="428"/>
      <c r="H945" s="1310"/>
    </row>
    <row r="946" spans="2:10" hidden="1" outlineLevel="1">
      <c r="B946" s="897"/>
      <c r="C946" s="1095"/>
      <c r="D946" s="690"/>
      <c r="F946" s="407"/>
      <c r="G946" s="428"/>
      <c r="H946" s="429"/>
    </row>
    <row r="947" spans="2:10" hidden="1" outlineLevel="1">
      <c r="B947" s="426"/>
      <c r="C947" s="319" t="s">
        <v>195</v>
      </c>
      <c r="D947" s="279">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480" t="s">
        <v>8503</v>
      </c>
      <c r="C950" s="2480"/>
      <c r="D950" s="2480"/>
      <c r="E950" s="2480"/>
      <c r="F950" s="2480"/>
      <c r="G950" s="2480"/>
      <c r="H950" s="2480"/>
    </row>
    <row r="951" spans="2:10" hidden="1" outlineLevel="1">
      <c r="B951" s="18"/>
      <c r="C951" s="18"/>
      <c r="D951" s="18"/>
      <c r="E951" s="18"/>
      <c r="F951" s="18"/>
      <c r="G951" s="18"/>
      <c r="H951" s="18"/>
    </row>
    <row r="952" spans="2:10" hidden="1" outlineLevel="1">
      <c r="B952" s="152" t="s">
        <v>115</v>
      </c>
      <c r="C952" s="1387" t="s">
        <v>1330</v>
      </c>
      <c r="D952" s="1279" t="s">
        <v>4</v>
      </c>
      <c r="E952" s="18"/>
      <c r="F952" s="152" t="s">
        <v>115</v>
      </c>
      <c r="G952" s="152" t="s">
        <v>1331</v>
      </c>
      <c r="H952" s="153" t="s">
        <v>4</v>
      </c>
    </row>
    <row r="953" spans="2:10" hidden="1" outlineLevel="1">
      <c r="B953" s="1018">
        <v>42887</v>
      </c>
      <c r="C953" s="1293" t="s">
        <v>1039</v>
      </c>
      <c r="D953" s="1109">
        <f>D948</f>
        <v>10000.89</v>
      </c>
      <c r="E953" s="87"/>
      <c r="F953" s="1018">
        <v>42901</v>
      </c>
      <c r="G953" s="1292" t="s">
        <v>8548</v>
      </c>
      <c r="H953" s="723">
        <v>17.25</v>
      </c>
    </row>
    <row r="954" spans="2:10" hidden="1" outlineLevel="1">
      <c r="B954" s="1018">
        <v>42915</v>
      </c>
      <c r="C954" s="1293" t="s">
        <v>8594</v>
      </c>
      <c r="D954" s="1442">
        <v>187</v>
      </c>
      <c r="E954" s="87"/>
      <c r="F954" s="1018"/>
      <c r="G954" s="1292"/>
      <c r="H954" s="723"/>
      <c r="J954" s="205"/>
    </row>
    <row r="955" spans="2:10" hidden="1" outlineLevel="1">
      <c r="B955" s="897"/>
      <c r="C955" s="1095"/>
      <c r="D955" s="690"/>
      <c r="F955" s="407"/>
      <c r="G955" s="428"/>
      <c r="H955" s="429"/>
    </row>
    <row r="956" spans="2:10" hidden="1" outlineLevel="1">
      <c r="B956" s="426"/>
      <c r="C956" s="319" t="s">
        <v>195</v>
      </c>
      <c r="D956" s="279">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480" t="s">
        <v>8595</v>
      </c>
      <c r="C959" s="2480"/>
      <c r="D959" s="2480"/>
      <c r="E959" s="2480"/>
      <c r="F959" s="2480"/>
      <c r="G959" s="2480"/>
      <c r="H959" s="2480"/>
    </row>
    <row r="960" spans="2:10" hidden="1" outlineLevel="1">
      <c r="B960" s="18"/>
      <c r="C960" s="18"/>
      <c r="D960" s="18"/>
      <c r="E960" s="18"/>
      <c r="F960" s="18"/>
      <c r="G960" s="18"/>
      <c r="H960" s="18"/>
    </row>
    <row r="961" spans="2:10" hidden="1" outlineLevel="1">
      <c r="B961" s="354" t="s">
        <v>115</v>
      </c>
      <c r="C961" s="1277" t="s">
        <v>1330</v>
      </c>
      <c r="D961" s="1443" t="s">
        <v>4</v>
      </c>
      <c r="E961" s="18"/>
      <c r="F961" s="152" t="s">
        <v>115</v>
      </c>
      <c r="G961" s="152" t="s">
        <v>1331</v>
      </c>
      <c r="H961" s="355" t="s">
        <v>4</v>
      </c>
    </row>
    <row r="962" spans="2:10" hidden="1" outlineLevel="1">
      <c r="B962" s="1018">
        <v>42917</v>
      </c>
      <c r="C962" s="722" t="s">
        <v>1039</v>
      </c>
      <c r="D962" s="723">
        <f>D957</f>
        <v>10170.64</v>
      </c>
      <c r="E962" s="87"/>
      <c r="F962" s="1018">
        <v>42936</v>
      </c>
      <c r="G962" s="1292" t="s">
        <v>8651</v>
      </c>
      <c r="H962" s="1461">
        <v>7810</v>
      </c>
    </row>
    <row r="963" spans="2:10" hidden="1" outlineLevel="1">
      <c r="B963" s="1018">
        <v>42919</v>
      </c>
      <c r="C963" s="722" t="s">
        <v>8604</v>
      </c>
      <c r="D963" s="723">
        <v>17367</v>
      </c>
      <c r="E963" s="87"/>
      <c r="F963" s="1018">
        <v>42947</v>
      </c>
      <c r="G963" s="1292" t="s">
        <v>8692</v>
      </c>
      <c r="H963" s="723">
        <v>3826</v>
      </c>
      <c r="J963" s="205"/>
    </row>
    <row r="964" spans="2:10" hidden="1" outlineLevel="1">
      <c r="B964" s="1018">
        <v>42947</v>
      </c>
      <c r="C964" s="722" t="s">
        <v>8691</v>
      </c>
      <c r="D964" s="723">
        <v>7810</v>
      </c>
      <c r="F964" s="407"/>
      <c r="G964" s="428"/>
      <c r="H964" s="429"/>
    </row>
    <row r="965" spans="2:10" hidden="1" outlineLevel="1">
      <c r="B965" s="426"/>
      <c r="C965" s="319" t="s">
        <v>195</v>
      </c>
      <c r="D965" s="279">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480" t="s">
        <v>8669</v>
      </c>
      <c r="C968" s="2480"/>
      <c r="D968" s="2480"/>
      <c r="E968" s="2480"/>
      <c r="F968" s="2480"/>
      <c r="G968" s="2480"/>
      <c r="H968" s="2480"/>
    </row>
    <row r="969" spans="2:10" hidden="1" outlineLevel="1">
      <c r="B969" s="18"/>
      <c r="C969" s="18"/>
      <c r="D969" s="18"/>
      <c r="E969" s="18"/>
      <c r="F969" s="18"/>
      <c r="G969" s="18"/>
      <c r="H969" s="18"/>
    </row>
    <row r="970" spans="2:10" hidden="1" outlineLevel="1">
      <c r="B970" s="354" t="s">
        <v>115</v>
      </c>
      <c r="C970" s="1277" t="s">
        <v>1330</v>
      </c>
      <c r="D970" s="1443" t="s">
        <v>4</v>
      </c>
      <c r="E970" s="18"/>
      <c r="F970" s="152" t="s">
        <v>115</v>
      </c>
      <c r="G970" s="152" t="s">
        <v>1331</v>
      </c>
      <c r="H970" s="355" t="s">
        <v>4</v>
      </c>
    </row>
    <row r="971" spans="2:10" hidden="1" outlineLevel="1">
      <c r="B971" s="1018">
        <v>42948</v>
      </c>
      <c r="C971" s="722" t="s">
        <v>1039</v>
      </c>
      <c r="D971" s="723">
        <f>D966</f>
        <v>23711.64</v>
      </c>
      <c r="E971" s="87"/>
      <c r="F971" s="1651">
        <v>42955</v>
      </c>
      <c r="G971" s="1653" t="s">
        <v>8720</v>
      </c>
      <c r="H971" s="1474">
        <v>17537</v>
      </c>
    </row>
    <row r="972" spans="2:10" hidden="1" outlineLevel="1">
      <c r="B972" s="1018">
        <v>42975</v>
      </c>
      <c r="C972" s="722" t="s">
        <v>8795</v>
      </c>
      <c r="D972" s="723">
        <v>8826</v>
      </c>
      <c r="E972" s="87"/>
      <c r="F972" s="1018"/>
      <c r="G972" s="1292"/>
      <c r="H972" s="723"/>
      <c r="J972" s="205"/>
    </row>
    <row r="973" spans="2:10" hidden="1" outlineLevel="1">
      <c r="B973" s="897"/>
      <c r="C973" s="1095"/>
      <c r="D973" s="690"/>
      <c r="F973" s="407"/>
      <c r="G973" s="428"/>
      <c r="H973" s="429"/>
    </row>
    <row r="974" spans="2:10" hidden="1" outlineLevel="1">
      <c r="B974" s="426"/>
      <c r="C974" s="319" t="s">
        <v>195</v>
      </c>
      <c r="D974" s="279">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480" t="s">
        <v>8796</v>
      </c>
      <c r="C977" s="2480"/>
      <c r="D977" s="2480"/>
      <c r="E977" s="2480"/>
      <c r="F977" s="2480"/>
      <c r="G977" s="2480"/>
      <c r="H977" s="2480"/>
    </row>
    <row r="978" spans="2:10" hidden="1" outlineLevel="1">
      <c r="B978" s="18"/>
      <c r="C978" s="18"/>
      <c r="D978" s="18"/>
      <c r="E978" s="18"/>
      <c r="F978" s="18"/>
      <c r="G978" s="18"/>
      <c r="H978" s="18"/>
    </row>
    <row r="979" spans="2:10" hidden="1" outlineLevel="1">
      <c r="B979" s="354" t="s">
        <v>115</v>
      </c>
      <c r="C979" s="1277" t="s">
        <v>1330</v>
      </c>
      <c r="D979" s="1443" t="s">
        <v>4</v>
      </c>
      <c r="E979" s="18"/>
      <c r="F979" s="152" t="s">
        <v>115</v>
      </c>
      <c r="G979" s="152" t="s">
        <v>1331</v>
      </c>
      <c r="H979" s="355" t="s">
        <v>4</v>
      </c>
    </row>
    <row r="980" spans="2:10" hidden="1" outlineLevel="1">
      <c r="B980" s="1018">
        <v>42979</v>
      </c>
      <c r="C980" s="722" t="s">
        <v>1039</v>
      </c>
      <c r="D980" s="723">
        <f>D975</f>
        <v>15000.64</v>
      </c>
      <c r="E980" s="87"/>
      <c r="F980" s="1018">
        <v>42990</v>
      </c>
      <c r="G980" s="1292" t="s">
        <v>8863</v>
      </c>
      <c r="H980" s="723">
        <v>17.7</v>
      </c>
    </row>
    <row r="981" spans="2:10" hidden="1" outlineLevel="1">
      <c r="B981" s="1018">
        <v>43008</v>
      </c>
      <c r="C981" s="722" t="s">
        <v>8909</v>
      </c>
      <c r="D981" s="723">
        <v>161</v>
      </c>
      <c r="E981" s="87"/>
      <c r="F981" s="1018"/>
      <c r="G981" s="1292"/>
      <c r="H981" s="723"/>
      <c r="J981" s="205"/>
    </row>
    <row r="982" spans="2:10" hidden="1" outlineLevel="1">
      <c r="B982" s="897"/>
      <c r="C982" s="1095"/>
      <c r="D982" s="690"/>
      <c r="F982" s="407"/>
      <c r="G982" s="428"/>
      <c r="H982" s="429"/>
    </row>
    <row r="983" spans="2:10" hidden="1" outlineLevel="1">
      <c r="B983" s="426"/>
      <c r="C983" s="319" t="s">
        <v>195</v>
      </c>
      <c r="D983" s="279">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480" t="s">
        <v>8904</v>
      </c>
      <c r="C986" s="2480"/>
      <c r="D986" s="2480"/>
      <c r="E986" s="2480"/>
      <c r="F986" s="2480"/>
      <c r="G986" s="2480"/>
      <c r="H986" s="2480"/>
    </row>
    <row r="987" spans="2:10" hidden="1" outlineLevel="1">
      <c r="B987" s="18"/>
      <c r="C987" s="18"/>
      <c r="D987" s="18"/>
      <c r="E987" s="18"/>
      <c r="F987" s="18"/>
      <c r="G987" s="18"/>
      <c r="H987" s="18"/>
    </row>
    <row r="988" spans="2:10" hidden="1" outlineLevel="1">
      <c r="B988" s="354" t="s">
        <v>115</v>
      </c>
      <c r="C988" s="1277" t="s">
        <v>1330</v>
      </c>
      <c r="D988" s="1443" t="s">
        <v>4</v>
      </c>
      <c r="E988" s="18"/>
      <c r="F988" s="152" t="s">
        <v>115</v>
      </c>
      <c r="G988" s="152" t="s">
        <v>1331</v>
      </c>
      <c r="H988" s="355" t="s">
        <v>4</v>
      </c>
    </row>
    <row r="989" spans="2:10" hidden="1" outlineLevel="1">
      <c r="B989" s="1018">
        <v>43009</v>
      </c>
      <c r="C989" s="722" t="s">
        <v>1039</v>
      </c>
      <c r="D989" s="723">
        <f>D984</f>
        <v>15143.939999999999</v>
      </c>
      <c r="E989" s="87"/>
      <c r="F989" s="1018">
        <v>43012</v>
      </c>
      <c r="G989" s="722" t="s">
        <v>8918</v>
      </c>
      <c r="H989" s="723">
        <v>3430</v>
      </c>
    </row>
    <row r="990" spans="2:10" hidden="1" outlineLevel="1">
      <c r="B990" s="1018">
        <v>43011</v>
      </c>
      <c r="C990" s="722" t="s">
        <v>8910</v>
      </c>
      <c r="D990" s="723">
        <v>11824</v>
      </c>
      <c r="E990" s="87"/>
      <c r="F990" s="1018">
        <v>43015</v>
      </c>
      <c r="G990" s="1292" t="s">
        <v>8920</v>
      </c>
      <c r="H990" s="723">
        <v>5000</v>
      </c>
      <c r="J990" s="205"/>
    </row>
    <row r="991" spans="2:10" hidden="1" outlineLevel="1">
      <c r="B991" s="1018">
        <v>43039</v>
      </c>
      <c r="C991" s="722" t="s">
        <v>8994</v>
      </c>
      <c r="D991" s="723">
        <v>20000</v>
      </c>
      <c r="E991" s="182"/>
      <c r="F991" s="1651">
        <v>43034</v>
      </c>
      <c r="G991" s="1652" t="s">
        <v>8429</v>
      </c>
      <c r="H991" s="1650">
        <v>17537</v>
      </c>
    </row>
    <row r="992" spans="2:10" hidden="1" outlineLevel="1">
      <c r="B992" s="897"/>
      <c r="C992" s="1095"/>
      <c r="D992" s="690"/>
      <c r="F992" s="407"/>
      <c r="G992" s="428"/>
      <c r="H992" s="429"/>
    </row>
    <row r="993" spans="2:10" hidden="1" outlineLevel="1">
      <c r="B993" s="426"/>
      <c r="C993" s="319" t="s">
        <v>195</v>
      </c>
      <c r="D993" s="279">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480" t="s">
        <v>9004</v>
      </c>
      <c r="C996" s="2480"/>
      <c r="D996" s="2480"/>
      <c r="E996" s="2480"/>
      <c r="F996" s="2480"/>
      <c r="G996" s="2480"/>
      <c r="H996" s="2480"/>
    </row>
    <row r="997" spans="2:10" hidden="1" outlineLevel="1">
      <c r="B997" s="18"/>
      <c r="C997" s="18"/>
      <c r="D997" s="18"/>
      <c r="E997" s="18"/>
      <c r="F997" s="18"/>
      <c r="G997" s="18"/>
      <c r="H997" s="18"/>
    </row>
    <row r="998" spans="2:10" hidden="1" outlineLevel="1">
      <c r="B998" s="354" t="s">
        <v>115</v>
      </c>
      <c r="C998" s="1277" t="s">
        <v>1330</v>
      </c>
      <c r="D998" s="1443" t="s">
        <v>4</v>
      </c>
      <c r="E998" s="18"/>
      <c r="F998" s="152" t="s">
        <v>115</v>
      </c>
      <c r="G998" s="152" t="s">
        <v>1331</v>
      </c>
      <c r="H998" s="355" t="s">
        <v>4</v>
      </c>
    </row>
    <row r="999" spans="2:10" hidden="1" outlineLevel="1">
      <c r="B999" s="1018">
        <v>43040</v>
      </c>
      <c r="C999" s="722" t="s">
        <v>1039</v>
      </c>
      <c r="D999" s="723">
        <f>D994</f>
        <v>21000.940000000002</v>
      </c>
      <c r="E999" s="87"/>
      <c r="F999" s="1018">
        <v>43042</v>
      </c>
      <c r="G999" s="722" t="s">
        <v>9016</v>
      </c>
      <c r="H999" s="723">
        <v>5000</v>
      </c>
    </row>
    <row r="1000" spans="2:10" hidden="1" outlineLevel="1">
      <c r="B1000" s="1018">
        <v>43053</v>
      </c>
      <c r="C1000" s="722" t="s">
        <v>9053</v>
      </c>
      <c r="D1000" s="723">
        <v>266.31</v>
      </c>
      <c r="E1000" s="87"/>
      <c r="F1000" s="1018">
        <v>43054</v>
      </c>
      <c r="G1000" s="722" t="s">
        <v>9052</v>
      </c>
      <c r="H1000" s="723">
        <v>3000</v>
      </c>
      <c r="J1000" s="205"/>
    </row>
    <row r="1001" spans="2:10" hidden="1" outlineLevel="1">
      <c r="B1001" s="1018">
        <v>43067</v>
      </c>
      <c r="C1001" s="722" t="s">
        <v>9091</v>
      </c>
      <c r="D1001" s="723">
        <v>4270</v>
      </c>
      <c r="E1001" s="182"/>
      <c r="F1001" s="1018">
        <v>43062</v>
      </c>
      <c r="G1001" s="428" t="s">
        <v>9090</v>
      </c>
      <c r="H1001" s="1310">
        <v>177</v>
      </c>
    </row>
    <row r="1002" spans="2:10" hidden="1" outlineLevel="1">
      <c r="B1002" s="1444"/>
      <c r="C1002" s="1445"/>
      <c r="D1002" s="482"/>
      <c r="F1002" s="1018">
        <v>43069</v>
      </c>
      <c r="G1002" s="428" t="s">
        <v>9092</v>
      </c>
      <c r="H1002" s="1310">
        <v>300</v>
      </c>
    </row>
    <row r="1003" spans="2:10" hidden="1" outlineLevel="1">
      <c r="B1003" s="897"/>
      <c r="C1003" s="1095"/>
      <c r="D1003" s="690"/>
      <c r="F1003" s="407"/>
      <c r="G1003" s="428"/>
      <c r="H1003" s="429"/>
    </row>
    <row r="1004" spans="2:10" hidden="1" outlineLevel="1">
      <c r="B1004" s="426"/>
      <c r="C1004" s="319" t="s">
        <v>195</v>
      </c>
      <c r="D1004" s="279">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480" t="s">
        <v>9102</v>
      </c>
      <c r="C1007" s="2480"/>
      <c r="D1007" s="2480"/>
      <c r="E1007" s="2480"/>
      <c r="F1007" s="2480"/>
      <c r="G1007" s="2480"/>
      <c r="H1007" s="2480"/>
    </row>
    <row r="1008" spans="2:10" hidden="1" outlineLevel="1">
      <c r="B1008" s="18"/>
      <c r="C1008" s="18"/>
      <c r="D1008" s="18"/>
      <c r="E1008" s="18"/>
      <c r="F1008" s="18"/>
      <c r="G1008" s="18"/>
      <c r="H1008" s="18"/>
    </row>
    <row r="1009" spans="2:10" hidden="1" outlineLevel="1">
      <c r="B1009" s="354" t="s">
        <v>115</v>
      </c>
      <c r="C1009" s="1277" t="s">
        <v>1330</v>
      </c>
      <c r="D1009" s="1443" t="s">
        <v>4</v>
      </c>
      <c r="E1009" s="18"/>
      <c r="F1009" s="152" t="s">
        <v>115</v>
      </c>
      <c r="G1009" s="152" t="s">
        <v>1331</v>
      </c>
      <c r="H1009" s="355" t="s">
        <v>4</v>
      </c>
    </row>
    <row r="1010" spans="2:10" ht="30" hidden="1" outlineLevel="1">
      <c r="B1010" s="1018">
        <v>43070</v>
      </c>
      <c r="C1010" s="722" t="s">
        <v>1039</v>
      </c>
      <c r="D1010" s="723">
        <f>D1005</f>
        <v>17060.250000000004</v>
      </c>
      <c r="E1010" s="87"/>
      <c r="F1010" s="608">
        <v>43070</v>
      </c>
      <c r="G1010" s="840" t="s">
        <v>9105</v>
      </c>
      <c r="H1010" s="1546">
        <v>1978</v>
      </c>
    </row>
    <row r="1011" spans="2:10" ht="30" hidden="1" outlineLevel="1">
      <c r="B1011" s="984">
        <v>43088</v>
      </c>
      <c r="C1011" s="812" t="s">
        <v>9247</v>
      </c>
      <c r="D1011" s="905">
        <v>10000</v>
      </c>
      <c r="E1011" s="87"/>
      <c r="F1011" s="608">
        <v>43070</v>
      </c>
      <c r="G1011" s="612" t="s">
        <v>9106</v>
      </c>
      <c r="H1011" s="613">
        <v>5000</v>
      </c>
      <c r="J1011" s="205"/>
    </row>
    <row r="1012" spans="2:10" hidden="1" outlineLevel="1">
      <c r="B1012" s="1018">
        <v>43099</v>
      </c>
      <c r="C1012" s="722" t="s">
        <v>9249</v>
      </c>
      <c r="D1012" s="723">
        <v>126</v>
      </c>
      <c r="E1012" s="182"/>
      <c r="F1012" s="608">
        <v>43082</v>
      </c>
      <c r="G1012" s="428" t="s">
        <v>9156</v>
      </c>
      <c r="H1012" s="1310">
        <v>5000</v>
      </c>
    </row>
    <row r="1013" spans="2:10" hidden="1" outlineLevel="1">
      <c r="B1013" s="897"/>
      <c r="C1013" s="1095"/>
      <c r="D1013" s="690"/>
      <c r="F1013" s="608">
        <v>43095</v>
      </c>
      <c r="G1013" s="428" t="s">
        <v>9248</v>
      </c>
      <c r="H1013" s="429">
        <v>17.7</v>
      </c>
    </row>
    <row r="1014" spans="2:10" hidden="1" outlineLevel="1">
      <c r="B1014" s="426"/>
      <c r="C1014" s="319" t="s">
        <v>195</v>
      </c>
      <c r="D1014" s="279">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480" t="s">
        <v>9246</v>
      </c>
      <c r="C1017" s="2480"/>
      <c r="D1017" s="2480"/>
      <c r="E1017" s="2480"/>
      <c r="F1017" s="2480"/>
      <c r="G1017" s="2480"/>
      <c r="H1017" s="2480"/>
    </row>
    <row r="1018" spans="2:10" hidden="1" outlineLevel="1">
      <c r="B1018" s="18"/>
      <c r="C1018" s="18"/>
      <c r="D1018" s="18"/>
      <c r="E1018" s="18"/>
      <c r="F1018" s="18"/>
      <c r="G1018" s="18"/>
      <c r="H1018" s="18"/>
    </row>
    <row r="1019" spans="2:10" hidden="1" outlineLevel="1">
      <c r="B1019" s="354" t="s">
        <v>115</v>
      </c>
      <c r="C1019" s="1277" t="s">
        <v>1330</v>
      </c>
      <c r="D1019" s="1443" t="s">
        <v>4</v>
      </c>
      <c r="E1019" s="18"/>
      <c r="F1019" s="152" t="s">
        <v>115</v>
      </c>
      <c r="G1019" s="152" t="s">
        <v>1331</v>
      </c>
      <c r="H1019" s="355" t="s">
        <v>4</v>
      </c>
    </row>
    <row r="1020" spans="2:10" hidden="1" outlineLevel="1">
      <c r="B1020" s="1018">
        <v>43101</v>
      </c>
      <c r="C1020" s="722" t="s">
        <v>1039</v>
      </c>
      <c r="D1020" s="723">
        <f>D1015</f>
        <v>15190.550000000003</v>
      </c>
      <c r="E1020" s="87"/>
      <c r="F1020" s="1018">
        <v>43129</v>
      </c>
      <c r="G1020" s="722" t="s">
        <v>6501</v>
      </c>
      <c r="H1020" s="723">
        <v>980</v>
      </c>
    </row>
    <row r="1021" spans="2:10" hidden="1" outlineLevel="1">
      <c r="B1021" s="1018">
        <v>43102</v>
      </c>
      <c r="C1021" s="722" t="s">
        <v>9275</v>
      </c>
      <c r="D1021" s="723">
        <v>7347</v>
      </c>
      <c r="E1021" s="87"/>
      <c r="F1021" s="1018"/>
      <c r="G1021" s="1639"/>
      <c r="H1021" s="386"/>
      <c r="J1021" s="205"/>
    </row>
    <row r="1022" spans="2:10" hidden="1" outlineLevel="1">
      <c r="B1022" s="1018">
        <v>43129</v>
      </c>
      <c r="C1022" s="722" t="s">
        <v>9365</v>
      </c>
      <c r="D1022" s="723">
        <v>5980</v>
      </c>
      <c r="E1022" s="182"/>
      <c r="F1022" s="608"/>
      <c r="G1022" s="428"/>
      <c r="H1022" s="1310"/>
    </row>
    <row r="1023" spans="2:10" hidden="1" outlineLevel="1">
      <c r="B1023" s="897"/>
      <c r="C1023" s="1095"/>
      <c r="D1023" s="690"/>
      <c r="F1023" s="407"/>
      <c r="G1023" s="428"/>
      <c r="H1023" s="429"/>
    </row>
    <row r="1024" spans="2:10" hidden="1" outlineLevel="1">
      <c r="B1024" s="426"/>
      <c r="C1024" s="319" t="s">
        <v>195</v>
      </c>
      <c r="D1024" s="279">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480" t="s">
        <v>9367</v>
      </c>
      <c r="C1027" s="2480"/>
      <c r="D1027" s="2480"/>
      <c r="E1027" s="2480"/>
      <c r="F1027" s="2480"/>
      <c r="G1027" s="2480"/>
      <c r="H1027" s="2480"/>
    </row>
    <row r="1028" spans="2:10" hidden="1" outlineLevel="1">
      <c r="B1028" s="18"/>
      <c r="C1028" s="18"/>
      <c r="D1028" s="18"/>
      <c r="E1028" s="18"/>
      <c r="F1028" s="18"/>
      <c r="G1028" s="18"/>
      <c r="H1028" s="18"/>
    </row>
    <row r="1029" spans="2:10" hidden="1" outlineLevel="1">
      <c r="B1029" s="354" t="s">
        <v>115</v>
      </c>
      <c r="C1029" s="1277" t="s">
        <v>1330</v>
      </c>
      <c r="D1029" s="1443" t="s">
        <v>4</v>
      </c>
      <c r="E1029" s="18"/>
      <c r="F1029" s="152" t="s">
        <v>115</v>
      </c>
      <c r="G1029" s="152" t="s">
        <v>1331</v>
      </c>
      <c r="H1029" s="355" t="s">
        <v>4</v>
      </c>
    </row>
    <row r="1030" spans="2:10" hidden="1" outlineLevel="1">
      <c r="B1030" s="1018">
        <v>43132</v>
      </c>
      <c r="C1030" s="722" t="s">
        <v>1039</v>
      </c>
      <c r="D1030" s="723">
        <f>D1025</f>
        <v>27537.550000000003</v>
      </c>
      <c r="E1030" s="87"/>
      <c r="F1030" s="1651">
        <v>43143</v>
      </c>
      <c r="G1030" s="1654" t="s">
        <v>5019</v>
      </c>
      <c r="H1030" s="775">
        <v>17537</v>
      </c>
    </row>
    <row r="1031" spans="2:10" hidden="1" outlineLevel="1">
      <c r="B1031" s="1018">
        <v>43158</v>
      </c>
      <c r="C1031" s="722" t="s">
        <v>9451</v>
      </c>
      <c r="D1031" s="723">
        <v>10000</v>
      </c>
      <c r="E1031" s="87"/>
      <c r="F1031" s="991">
        <v>43148</v>
      </c>
      <c r="G1031" s="1639" t="s">
        <v>9450</v>
      </c>
      <c r="H1031" s="386">
        <v>17.7</v>
      </c>
      <c r="J1031" s="205"/>
    </row>
    <row r="1032" spans="2:10" hidden="1" outlineLevel="1">
      <c r="B1032" s="1018">
        <v>43159</v>
      </c>
      <c r="C1032" s="722" t="s">
        <v>9457</v>
      </c>
      <c r="D1032" s="723">
        <v>18</v>
      </c>
      <c r="E1032" s="182"/>
      <c r="F1032" s="608"/>
      <c r="G1032" s="428"/>
      <c r="H1032" s="1310"/>
    </row>
    <row r="1033" spans="2:10" hidden="1" outlineLevel="1">
      <c r="B1033" s="897"/>
      <c r="C1033" s="1095"/>
      <c r="D1033" s="690"/>
      <c r="F1033" s="407"/>
      <c r="G1033" s="428"/>
      <c r="H1033" s="429"/>
    </row>
    <row r="1034" spans="2:10" hidden="1" outlineLevel="1">
      <c r="B1034" s="426"/>
      <c r="C1034" s="319" t="s">
        <v>195</v>
      </c>
      <c r="D1034" s="279">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480" t="s">
        <v>9464</v>
      </c>
      <c r="C1037" s="2480"/>
      <c r="D1037" s="2480"/>
      <c r="E1037" s="2480"/>
      <c r="F1037" s="2480"/>
      <c r="G1037" s="2480"/>
      <c r="H1037" s="2480"/>
    </row>
    <row r="1038" spans="2:10" hidden="1" outlineLevel="1">
      <c r="B1038" s="18"/>
      <c r="C1038" s="18"/>
      <c r="D1038" s="18"/>
      <c r="E1038" s="18"/>
      <c r="F1038" s="18"/>
      <c r="G1038" s="18"/>
      <c r="H1038" s="18"/>
    </row>
    <row r="1039" spans="2:10" hidden="1" outlineLevel="1">
      <c r="B1039" s="354" t="s">
        <v>115</v>
      </c>
      <c r="C1039" s="1277" t="s">
        <v>1330</v>
      </c>
      <c r="D1039" s="1443" t="s">
        <v>4</v>
      </c>
      <c r="E1039" s="18"/>
      <c r="F1039" s="152" t="s">
        <v>115</v>
      </c>
      <c r="G1039" s="152" t="s">
        <v>1331</v>
      </c>
      <c r="H1039" s="355" t="s">
        <v>4</v>
      </c>
    </row>
    <row r="1040" spans="2:10" hidden="1" outlineLevel="1">
      <c r="B1040" s="1018">
        <v>43160</v>
      </c>
      <c r="C1040" s="722" t="s">
        <v>1039</v>
      </c>
      <c r="D1040" s="723">
        <f>D1035</f>
        <v>20000.850000000002</v>
      </c>
      <c r="E1040" s="87"/>
      <c r="F1040" s="608"/>
      <c r="G1040" s="428"/>
      <c r="H1040" s="1310"/>
    </row>
    <row r="1041" spans="2:10" hidden="1" outlineLevel="1">
      <c r="B1041" s="1018">
        <v>43164</v>
      </c>
      <c r="C1041" s="722" t="s">
        <v>9486</v>
      </c>
      <c r="D1041" s="723">
        <v>218.29</v>
      </c>
      <c r="E1041" s="87"/>
      <c r="F1041" s="1309"/>
      <c r="G1041" s="428"/>
      <c r="H1041" s="1310"/>
      <c r="J1041" s="205"/>
    </row>
    <row r="1042" spans="2:10" hidden="1" outlineLevel="1">
      <c r="B1042" s="1018">
        <v>43186</v>
      </c>
      <c r="C1042" s="722" t="s">
        <v>9538</v>
      </c>
      <c r="D1042" s="723">
        <v>9781</v>
      </c>
      <c r="E1042" s="182"/>
      <c r="F1042" s="608"/>
      <c r="G1042" s="428"/>
      <c r="H1042" s="1310"/>
    </row>
    <row r="1043" spans="2:10" hidden="1" outlineLevel="1">
      <c r="B1043" s="1018">
        <v>43189</v>
      </c>
      <c r="C1043" s="1293" t="s">
        <v>9567</v>
      </c>
      <c r="D1043" s="1109">
        <v>177</v>
      </c>
      <c r="F1043" s="1309"/>
      <c r="G1043" s="428"/>
      <c r="H1043" s="1310"/>
    </row>
    <row r="1044" spans="2:10" hidden="1" outlineLevel="1">
      <c r="B1044" s="897"/>
      <c r="C1044" s="1095"/>
      <c r="D1044" s="690"/>
      <c r="F1044" s="407"/>
      <c r="G1044" s="428"/>
      <c r="H1044" s="429"/>
    </row>
    <row r="1045" spans="2:10" hidden="1" outlineLevel="1">
      <c r="B1045" s="426"/>
      <c r="C1045" s="319" t="s">
        <v>195</v>
      </c>
      <c r="D1045" s="279">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480" t="s">
        <v>9568</v>
      </c>
      <c r="C1048" s="2480"/>
      <c r="D1048" s="2480"/>
      <c r="E1048" s="2480"/>
      <c r="F1048" s="2480"/>
      <c r="G1048" s="2480"/>
      <c r="H1048" s="2480"/>
    </row>
    <row r="1049" spans="2:10" hidden="1" outlineLevel="1">
      <c r="B1049" s="18"/>
      <c r="C1049" s="18"/>
      <c r="D1049" s="18"/>
      <c r="E1049" s="18"/>
      <c r="F1049" s="18"/>
      <c r="G1049" s="18"/>
      <c r="H1049" s="18"/>
    </row>
    <row r="1050" spans="2:10" hidden="1" outlineLevel="1">
      <c r="B1050" s="354" t="s">
        <v>115</v>
      </c>
      <c r="C1050" s="1277" t="s">
        <v>1330</v>
      </c>
      <c r="D1050" s="1443" t="s">
        <v>4</v>
      </c>
      <c r="E1050" s="18"/>
      <c r="F1050" s="152" t="s">
        <v>115</v>
      </c>
      <c r="G1050" s="152" t="s">
        <v>1331</v>
      </c>
      <c r="H1050" s="355" t="s">
        <v>4</v>
      </c>
    </row>
    <row r="1051" spans="2:10" hidden="1" outlineLevel="1">
      <c r="B1051" s="1018">
        <v>43191</v>
      </c>
      <c r="C1051" s="722" t="s">
        <v>1039</v>
      </c>
      <c r="D1051" s="723">
        <f>D1046</f>
        <v>30177.140000000003</v>
      </c>
      <c r="E1051" s="87"/>
      <c r="F1051" s="1018">
        <v>43192</v>
      </c>
      <c r="G1051" s="428" t="s">
        <v>9576</v>
      </c>
      <c r="H1051" s="1310">
        <v>1010</v>
      </c>
    </row>
    <row r="1052" spans="2:10" hidden="1" outlineLevel="1">
      <c r="B1052" s="1018">
        <v>43216</v>
      </c>
      <c r="C1052" s="722" t="s">
        <v>9662</v>
      </c>
      <c r="D1052" s="723">
        <v>8370</v>
      </c>
      <c r="E1052" s="87"/>
      <c r="F1052" s="1018">
        <v>43211</v>
      </c>
      <c r="G1052" s="428" t="s">
        <v>8720</v>
      </c>
      <c r="H1052" s="1310">
        <v>17537</v>
      </c>
      <c r="J1052" s="205"/>
    </row>
    <row r="1053" spans="2:10" hidden="1" outlineLevel="1">
      <c r="B1053" s="1018"/>
      <c r="C1053" s="722"/>
      <c r="D1053" s="723"/>
      <c r="E1053" s="182"/>
      <c r="F1053" s="1018"/>
      <c r="G1053" s="428"/>
      <c r="H1053" s="1310"/>
    </row>
    <row r="1054" spans="2:10" hidden="1" outlineLevel="1">
      <c r="B1054" s="1018"/>
      <c r="C1054" s="1293"/>
      <c r="D1054" s="1109"/>
      <c r="F1054" s="1309"/>
      <c r="G1054" s="428"/>
      <c r="H1054" s="1310"/>
    </row>
    <row r="1055" spans="2:10" hidden="1" outlineLevel="1">
      <c r="B1055" s="897"/>
      <c r="C1055" s="1095"/>
      <c r="D1055" s="690"/>
      <c r="F1055" s="407"/>
      <c r="G1055" s="428"/>
      <c r="H1055" s="429"/>
    </row>
    <row r="1056" spans="2:10" hidden="1" outlineLevel="1">
      <c r="B1056" s="426"/>
      <c r="C1056" s="319" t="s">
        <v>195</v>
      </c>
      <c r="D1056" s="279">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480" t="s">
        <v>9681</v>
      </c>
      <c r="C1059" s="2480"/>
      <c r="D1059" s="2480"/>
      <c r="E1059" s="2480"/>
      <c r="F1059" s="2480"/>
      <c r="G1059" s="2480"/>
      <c r="H1059" s="2480"/>
    </row>
    <row r="1060" spans="2:10" hidden="1" outlineLevel="1">
      <c r="B1060" s="18"/>
      <c r="C1060" s="18"/>
      <c r="D1060" s="18"/>
      <c r="E1060" s="18"/>
      <c r="F1060" s="18"/>
      <c r="G1060" s="18"/>
      <c r="H1060" s="18"/>
    </row>
    <row r="1061" spans="2:10" hidden="1" outlineLevel="1">
      <c r="B1061" s="354" t="s">
        <v>115</v>
      </c>
      <c r="C1061" s="1277" t="s">
        <v>1330</v>
      </c>
      <c r="D1061" s="1443" t="s">
        <v>4</v>
      </c>
      <c r="E1061" s="18"/>
      <c r="F1061" s="152" t="s">
        <v>115</v>
      </c>
      <c r="G1061" s="152" t="s">
        <v>1331</v>
      </c>
      <c r="H1061" s="355" t="s">
        <v>4</v>
      </c>
    </row>
    <row r="1062" spans="2:10" hidden="1" outlineLevel="1">
      <c r="B1062" s="1018">
        <v>43221</v>
      </c>
      <c r="C1062" s="722" t="s">
        <v>1039</v>
      </c>
      <c r="D1062" s="723">
        <f>D1057</f>
        <v>20000.14</v>
      </c>
      <c r="E1062" s="87"/>
      <c r="F1062" s="1018">
        <v>43249</v>
      </c>
      <c r="G1062" s="428" t="s">
        <v>9736</v>
      </c>
      <c r="H1062" s="1310">
        <v>3694</v>
      </c>
    </row>
    <row r="1063" spans="2:10" hidden="1" outlineLevel="1">
      <c r="B1063" s="1018">
        <v>43249</v>
      </c>
      <c r="C1063" s="722" t="s">
        <v>9737</v>
      </c>
      <c r="D1063" s="723">
        <v>11194</v>
      </c>
      <c r="E1063" s="87"/>
      <c r="F1063" s="1018"/>
      <c r="G1063" s="428"/>
      <c r="H1063" s="1310"/>
      <c r="J1063" s="205"/>
    </row>
    <row r="1064" spans="2:10" hidden="1" outlineLevel="1">
      <c r="B1064" s="897"/>
      <c r="C1064" s="1095"/>
      <c r="D1064" s="690"/>
      <c r="F1064" s="407"/>
      <c r="G1064" s="428"/>
      <c r="H1064" s="429"/>
    </row>
    <row r="1065" spans="2:10" hidden="1" outlineLevel="1">
      <c r="B1065" s="426"/>
      <c r="C1065" s="319" t="s">
        <v>195</v>
      </c>
      <c r="D1065" s="279">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480" t="s">
        <v>9738</v>
      </c>
      <c r="C1068" s="2480"/>
      <c r="D1068" s="2480"/>
      <c r="E1068" s="2480"/>
      <c r="F1068" s="2480"/>
      <c r="G1068" s="2480"/>
      <c r="H1068" s="2480"/>
    </row>
    <row r="1069" spans="2:10" hidden="1" outlineLevel="1">
      <c r="B1069" s="18"/>
      <c r="C1069" s="18"/>
      <c r="D1069" s="18"/>
      <c r="E1069" s="18"/>
      <c r="F1069" s="18"/>
      <c r="G1069" s="18"/>
      <c r="H1069" s="18"/>
    </row>
    <row r="1070" spans="2:10" hidden="1" outlineLevel="1">
      <c r="B1070" s="354" t="s">
        <v>115</v>
      </c>
      <c r="C1070" s="1277" t="s">
        <v>1330</v>
      </c>
      <c r="D1070" s="1443" t="s">
        <v>4</v>
      </c>
      <c r="E1070" s="18"/>
      <c r="F1070" s="152" t="s">
        <v>115</v>
      </c>
      <c r="G1070" s="152" t="s">
        <v>1331</v>
      </c>
      <c r="H1070" s="355" t="s">
        <v>4</v>
      </c>
    </row>
    <row r="1071" spans="2:10" hidden="1" outlineLevel="1">
      <c r="B1071" s="1018">
        <v>43252</v>
      </c>
      <c r="C1071" s="722" t="s">
        <v>1039</v>
      </c>
      <c r="D1071" s="723">
        <f>D1066</f>
        <v>27500.14</v>
      </c>
      <c r="E1071" s="87"/>
      <c r="F1071" s="1018">
        <v>43267</v>
      </c>
      <c r="G1071" s="428" t="s">
        <v>9839</v>
      </c>
      <c r="H1071" s="1310">
        <v>17.7</v>
      </c>
    </row>
    <row r="1072" spans="2:10" hidden="1" outlineLevel="1">
      <c r="B1072" s="1018">
        <v>43277</v>
      </c>
      <c r="C1072" s="722" t="s">
        <v>9840</v>
      </c>
      <c r="D1072" s="723">
        <v>7500</v>
      </c>
      <c r="E1072" s="87"/>
      <c r="F1072" s="1018"/>
      <c r="G1072" s="428"/>
      <c r="H1072" s="1310"/>
      <c r="J1072" s="205"/>
    </row>
    <row r="1073" spans="2:10" hidden="1" outlineLevel="1">
      <c r="B1073" s="1018">
        <v>43281</v>
      </c>
      <c r="C1073" s="1293" t="s">
        <v>9901</v>
      </c>
      <c r="D1073" s="1109">
        <v>218</v>
      </c>
      <c r="F1073" s="1309"/>
      <c r="G1073" s="428"/>
      <c r="H1073" s="1310"/>
    </row>
    <row r="1074" spans="2:10" hidden="1" outlineLevel="1">
      <c r="B1074" s="897"/>
      <c r="C1074" s="1095"/>
      <c r="D1074" s="690"/>
      <c r="F1074" s="407"/>
      <c r="G1074" s="428"/>
      <c r="H1074" s="429"/>
    </row>
    <row r="1075" spans="2:10" hidden="1" outlineLevel="1">
      <c r="B1075" s="426"/>
      <c r="C1075" s="319" t="s">
        <v>195</v>
      </c>
      <c r="D1075" s="279">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480" t="s">
        <v>9841</v>
      </c>
      <c r="C1078" s="2480"/>
      <c r="D1078" s="2480"/>
      <c r="E1078" s="2480"/>
      <c r="F1078" s="2480"/>
      <c r="G1078" s="2480"/>
      <c r="H1078" s="2480"/>
    </row>
    <row r="1079" spans="2:10" hidden="1" outlineLevel="1">
      <c r="B1079" s="18"/>
      <c r="C1079" s="18"/>
      <c r="D1079" s="18"/>
      <c r="E1079" s="18"/>
      <c r="F1079" s="18"/>
      <c r="G1079" s="18"/>
      <c r="H1079" s="18"/>
    </row>
    <row r="1080" spans="2:10" hidden="1" outlineLevel="1">
      <c r="B1080" s="354" t="s">
        <v>115</v>
      </c>
      <c r="C1080" s="1277" t="s">
        <v>1330</v>
      </c>
      <c r="D1080" s="1443" t="s">
        <v>4</v>
      </c>
      <c r="E1080" s="18"/>
      <c r="F1080" s="152" t="s">
        <v>115</v>
      </c>
      <c r="G1080" s="152" t="s">
        <v>1331</v>
      </c>
      <c r="H1080" s="355" t="s">
        <v>4</v>
      </c>
    </row>
    <row r="1081" spans="2:10" hidden="1" outlineLevel="1">
      <c r="B1081" s="1018">
        <v>43282</v>
      </c>
      <c r="C1081" s="722" t="s">
        <v>1039</v>
      </c>
      <c r="D1081" s="723">
        <f>D1076</f>
        <v>35200.44</v>
      </c>
      <c r="E1081" s="87"/>
      <c r="F1081" s="1018">
        <v>43305</v>
      </c>
      <c r="G1081" s="722" t="s">
        <v>9902</v>
      </c>
      <c r="H1081" s="723">
        <v>4420</v>
      </c>
    </row>
    <row r="1082" spans="2:10" hidden="1" outlineLevel="1">
      <c r="B1082" s="1018">
        <v>43308</v>
      </c>
      <c r="C1082" s="722" t="s">
        <v>9950</v>
      </c>
      <c r="D1082" s="723">
        <v>285.83</v>
      </c>
      <c r="E1082" s="87"/>
      <c r="F1082" s="1018"/>
      <c r="G1082" s="428"/>
      <c r="H1082" s="1310"/>
      <c r="J1082" s="205"/>
    </row>
    <row r="1083" spans="2:10" hidden="1" outlineLevel="1">
      <c r="B1083" s="1018">
        <v>43311</v>
      </c>
      <c r="C1083" s="722" t="s">
        <v>9951</v>
      </c>
      <c r="D1083" s="723">
        <v>11757</v>
      </c>
      <c r="E1083" s="182"/>
      <c r="F1083" s="1018"/>
      <c r="G1083" s="428"/>
      <c r="H1083" s="1310"/>
    </row>
    <row r="1084" spans="2:10" hidden="1" outlineLevel="1">
      <c r="B1084" s="897"/>
      <c r="C1084" s="1095"/>
      <c r="D1084" s="690"/>
      <c r="F1084" s="407"/>
      <c r="G1084" s="428"/>
      <c r="H1084" s="429"/>
    </row>
    <row r="1085" spans="2:10" hidden="1" outlineLevel="1">
      <c r="B1085" s="426"/>
      <c r="C1085" s="319" t="s">
        <v>195</v>
      </c>
      <c r="D1085" s="279">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480" t="s">
        <v>9934</v>
      </c>
      <c r="C1088" s="2480"/>
      <c r="D1088" s="2480"/>
      <c r="E1088" s="2480"/>
      <c r="F1088" s="2480"/>
      <c r="G1088" s="2480"/>
      <c r="H1088" s="2480"/>
    </row>
    <row r="1089" spans="2:10" hidden="1" outlineLevel="1">
      <c r="B1089" s="18"/>
      <c r="C1089" s="18"/>
      <c r="D1089" s="18"/>
      <c r="E1089" s="18"/>
      <c r="F1089" s="18"/>
      <c r="G1089" s="18"/>
      <c r="H1089" s="18"/>
    </row>
    <row r="1090" spans="2:10" hidden="1" outlineLevel="1">
      <c r="B1090" s="354" t="s">
        <v>115</v>
      </c>
      <c r="C1090" s="1277" t="s">
        <v>1330</v>
      </c>
      <c r="D1090" s="1443" t="s">
        <v>4</v>
      </c>
      <c r="E1090" s="18"/>
      <c r="F1090" s="152" t="s">
        <v>115</v>
      </c>
      <c r="G1090" s="152" t="s">
        <v>1331</v>
      </c>
      <c r="H1090" s="355" t="s">
        <v>4</v>
      </c>
    </row>
    <row r="1091" spans="2:10" hidden="1" outlineLevel="1">
      <c r="B1091" s="1018">
        <v>43313</v>
      </c>
      <c r="C1091" s="722" t="s">
        <v>1039</v>
      </c>
      <c r="D1091" s="723">
        <f>D1086</f>
        <v>42823.270000000004</v>
      </c>
      <c r="E1091" s="87"/>
      <c r="F1091" s="1018">
        <v>43322</v>
      </c>
      <c r="G1091" s="722" t="s">
        <v>10019</v>
      </c>
      <c r="H1091" s="723">
        <v>17537</v>
      </c>
    </row>
    <row r="1092" spans="2:10" hidden="1" outlineLevel="1">
      <c r="B1092" s="897"/>
      <c r="C1092" s="1095"/>
      <c r="D1092" s="690"/>
      <c r="F1092" s="407"/>
      <c r="G1092" s="428"/>
      <c r="H1092" s="429"/>
    </row>
    <row r="1093" spans="2:10" hidden="1" outlineLevel="1">
      <c r="B1093" s="426"/>
      <c r="C1093" s="319" t="s">
        <v>195</v>
      </c>
      <c r="D1093" s="279">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480" t="s">
        <v>10036</v>
      </c>
      <c r="C1096" s="2480"/>
      <c r="D1096" s="2480"/>
      <c r="E1096" s="2480"/>
      <c r="F1096" s="2480"/>
      <c r="G1096" s="2480"/>
      <c r="H1096" s="2480"/>
    </row>
    <row r="1097" spans="2:10" hidden="1" outlineLevel="1">
      <c r="B1097" s="18"/>
      <c r="C1097" s="18"/>
      <c r="D1097" s="18"/>
      <c r="E1097" s="18"/>
      <c r="F1097" s="18"/>
      <c r="G1097" s="18"/>
      <c r="H1097" s="18"/>
    </row>
    <row r="1098" spans="2:10" hidden="1" outlineLevel="1">
      <c r="B1098" s="354" t="s">
        <v>115</v>
      </c>
      <c r="C1098" s="1277" t="s">
        <v>1330</v>
      </c>
      <c r="D1098" s="1443" t="s">
        <v>4</v>
      </c>
      <c r="E1098" s="18"/>
      <c r="F1098" s="152" t="s">
        <v>115</v>
      </c>
      <c r="G1098" s="152" t="s">
        <v>1331</v>
      </c>
      <c r="H1098" s="355" t="s">
        <v>4</v>
      </c>
    </row>
    <row r="1099" spans="2:10" hidden="1" outlineLevel="1">
      <c r="B1099" s="1018">
        <v>43344</v>
      </c>
      <c r="C1099" s="722" t="s">
        <v>1039</v>
      </c>
      <c r="D1099" s="723">
        <f>D1094</f>
        <v>25286.270000000004</v>
      </c>
      <c r="E1099" s="87"/>
      <c r="F1099" s="1018">
        <v>43369</v>
      </c>
      <c r="G1099" s="722" t="s">
        <v>10113</v>
      </c>
      <c r="H1099" s="723">
        <v>17.7</v>
      </c>
    </row>
    <row r="1100" spans="2:10" hidden="1" outlineLevel="1">
      <c r="B1100" s="1018">
        <v>43344</v>
      </c>
      <c r="C1100" s="722" t="s">
        <v>10052</v>
      </c>
      <c r="D1100" s="723">
        <v>9714</v>
      </c>
      <c r="E1100" s="87"/>
      <c r="F1100" s="1018">
        <v>43369</v>
      </c>
      <c r="G1100" s="428" t="s">
        <v>10115</v>
      </c>
      <c r="H1100" s="1310">
        <v>3760</v>
      </c>
      <c r="J1100" s="205"/>
    </row>
    <row r="1101" spans="2:10" hidden="1" outlineLevel="1">
      <c r="B1101" s="1018">
        <v>43369</v>
      </c>
      <c r="C1101" s="722" t="s">
        <v>10114</v>
      </c>
      <c r="D1101" s="723">
        <v>3760</v>
      </c>
      <c r="E1101" s="182"/>
      <c r="F1101" s="1018"/>
      <c r="G1101" s="428"/>
      <c r="H1101" s="1310"/>
    </row>
    <row r="1102" spans="2:10" hidden="1" outlineLevel="1">
      <c r="B1102" s="1018">
        <v>43369</v>
      </c>
      <c r="C1102" s="722" t="s">
        <v>10118</v>
      </c>
      <c r="D1102" s="723">
        <v>18</v>
      </c>
      <c r="F1102" s="1309"/>
      <c r="G1102" s="428"/>
      <c r="H1102" s="1310"/>
    </row>
    <row r="1103" spans="2:10" hidden="1" outlineLevel="1">
      <c r="B1103" s="1018">
        <v>43372</v>
      </c>
      <c r="C1103" s="840" t="s">
        <v>10148</v>
      </c>
      <c r="D1103" s="613">
        <v>291</v>
      </c>
      <c r="F1103" s="407"/>
      <c r="G1103" s="428"/>
      <c r="H1103" s="429"/>
    </row>
    <row r="1104" spans="2:10" hidden="1" outlineLevel="1">
      <c r="B1104" s="426"/>
      <c r="C1104" s="319" t="s">
        <v>195</v>
      </c>
      <c r="D1104" s="279">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480" t="s">
        <v>10149</v>
      </c>
      <c r="C1107" s="2480"/>
      <c r="D1107" s="2480"/>
      <c r="E1107" s="2480"/>
      <c r="F1107" s="2480"/>
      <c r="G1107" s="2480"/>
      <c r="H1107" s="2480"/>
    </row>
    <row r="1108" spans="2:10" hidden="1" outlineLevel="1">
      <c r="B1108" s="18"/>
      <c r="C1108" s="18"/>
      <c r="D1108" s="18"/>
      <c r="E1108" s="18"/>
      <c r="F1108" s="18"/>
      <c r="G1108" s="18"/>
      <c r="H1108" s="18"/>
    </row>
    <row r="1109" spans="2:10" hidden="1" outlineLevel="1">
      <c r="B1109" s="354" t="s">
        <v>115</v>
      </c>
      <c r="C1109" s="1277" t="s">
        <v>1330</v>
      </c>
      <c r="D1109" s="1443" t="s">
        <v>4</v>
      </c>
      <c r="E1109" s="18"/>
      <c r="F1109" s="152" t="s">
        <v>115</v>
      </c>
      <c r="G1109" s="152" t="s">
        <v>1331</v>
      </c>
      <c r="H1109" s="355" t="s">
        <v>4</v>
      </c>
    </row>
    <row r="1110" spans="2:10" hidden="1" outlineLevel="1">
      <c r="B1110" s="1018">
        <v>43374</v>
      </c>
      <c r="C1110" s="722" t="s">
        <v>1039</v>
      </c>
      <c r="D1110" s="723">
        <f>D1105</f>
        <v>35291.570000000007</v>
      </c>
      <c r="E1110" s="87"/>
      <c r="F1110" s="1018">
        <v>43379</v>
      </c>
      <c r="G1110" s="722" t="s">
        <v>10170</v>
      </c>
      <c r="H1110" s="723">
        <v>10000</v>
      </c>
    </row>
    <row r="1111" spans="2:10" hidden="1" outlineLevel="1">
      <c r="B1111" s="1018">
        <v>43376</v>
      </c>
      <c r="C1111" s="722" t="s">
        <v>10160</v>
      </c>
      <c r="D1111" s="723">
        <v>9709</v>
      </c>
      <c r="E1111" s="87"/>
      <c r="F1111" s="1018">
        <v>43384</v>
      </c>
      <c r="G1111" s="428" t="s">
        <v>10171</v>
      </c>
      <c r="H1111" s="1310">
        <v>17537</v>
      </c>
      <c r="J1111" s="205"/>
    </row>
    <row r="1112" spans="2:10" hidden="1" outlineLevel="1">
      <c r="B1112" s="1018">
        <v>43402</v>
      </c>
      <c r="C1112" s="722" t="s">
        <v>10276</v>
      </c>
      <c r="D1112" s="723">
        <v>537</v>
      </c>
      <c r="E1112" s="182"/>
      <c r="F1112" s="1018"/>
      <c r="G1112" s="428"/>
      <c r="H1112" s="1310"/>
    </row>
    <row r="1113" spans="2:10" hidden="1" outlineLevel="1">
      <c r="B1113" s="1018"/>
      <c r="C1113" s="722"/>
      <c r="D1113" s="723"/>
      <c r="F1113" s="1309"/>
      <c r="G1113" s="428"/>
      <c r="H1113" s="1310"/>
    </row>
    <row r="1114" spans="2:10" hidden="1" outlineLevel="1">
      <c r="B1114" s="1018"/>
      <c r="C1114" s="840"/>
      <c r="D1114" s="613"/>
      <c r="F1114" s="407"/>
      <c r="G1114" s="428"/>
      <c r="H1114" s="429"/>
    </row>
    <row r="1115" spans="2:10" hidden="1" outlineLevel="1">
      <c r="B1115" s="426"/>
      <c r="C1115" s="319" t="s">
        <v>195</v>
      </c>
      <c r="D1115" s="279">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480" t="s">
        <v>10290</v>
      </c>
      <c r="C1118" s="2480"/>
      <c r="D1118" s="2480"/>
      <c r="E1118" s="2480"/>
      <c r="F1118" s="2480"/>
      <c r="G1118" s="2480"/>
      <c r="H1118" s="2480"/>
    </row>
    <row r="1119" spans="2:10" hidden="1" outlineLevel="1">
      <c r="B1119" s="18"/>
      <c r="C1119" s="18"/>
      <c r="D1119" s="18"/>
      <c r="E1119" s="18"/>
      <c r="F1119" s="18"/>
      <c r="G1119" s="18"/>
      <c r="H1119" s="18"/>
    </row>
    <row r="1120" spans="2:10" hidden="1" outlineLevel="1">
      <c r="B1120" s="354" t="s">
        <v>115</v>
      </c>
      <c r="C1120" s="1277" t="s">
        <v>1330</v>
      </c>
      <c r="D1120" s="1443" t="s">
        <v>4</v>
      </c>
      <c r="E1120" s="18"/>
      <c r="F1120" s="152" t="s">
        <v>115</v>
      </c>
      <c r="G1120" s="152" t="s">
        <v>1331</v>
      </c>
      <c r="H1120" s="355" t="s">
        <v>4</v>
      </c>
    </row>
    <row r="1121" spans="2:10" hidden="1" outlineLevel="1">
      <c r="B1121" s="1018">
        <v>43405</v>
      </c>
      <c r="C1121" s="722" t="s">
        <v>1039</v>
      </c>
      <c r="D1121" s="723">
        <f>D1116</f>
        <v>18000.570000000007</v>
      </c>
      <c r="E1121" s="87"/>
      <c r="F1121" s="1018">
        <v>43412</v>
      </c>
      <c r="G1121" s="722" t="s">
        <v>10297</v>
      </c>
      <c r="H1121" s="723">
        <v>6000</v>
      </c>
    </row>
    <row r="1122" spans="2:10" hidden="1" outlineLevel="1">
      <c r="B1122" s="1018">
        <v>43409</v>
      </c>
      <c r="C1122" s="722" t="s">
        <v>10298</v>
      </c>
      <c r="D1122" s="723">
        <v>10000</v>
      </c>
      <c r="E1122" s="87"/>
      <c r="F1122" s="1018">
        <v>43421</v>
      </c>
      <c r="G1122" s="428" t="s">
        <v>10320</v>
      </c>
      <c r="H1122" s="1310">
        <v>591.98</v>
      </c>
      <c r="J1122" s="205"/>
    </row>
    <row r="1123" spans="2:10" hidden="1" outlineLevel="1">
      <c r="B1123" s="608">
        <v>43421</v>
      </c>
      <c r="C1123" s="1162" t="s">
        <v>10328</v>
      </c>
      <c r="D1123" s="613">
        <v>592</v>
      </c>
      <c r="E1123" s="182"/>
      <c r="F1123" s="1018">
        <v>43426</v>
      </c>
      <c r="G1123" s="722" t="s">
        <v>10342</v>
      </c>
      <c r="H1123" s="723">
        <v>2000</v>
      </c>
    </row>
    <row r="1124" spans="2:10" hidden="1" outlineLevel="1">
      <c r="B1124" s="1018"/>
      <c r="C1124" s="722"/>
      <c r="D1124" s="723"/>
      <c r="F1124" s="1018">
        <v>43430</v>
      </c>
      <c r="G1124" s="722" t="s">
        <v>10347</v>
      </c>
      <c r="H1124" s="723">
        <v>2440</v>
      </c>
    </row>
    <row r="1125" spans="2:10" hidden="1" outlineLevel="1">
      <c r="B1125" s="1018"/>
      <c r="C1125" s="722"/>
      <c r="D1125" s="723"/>
      <c r="F1125" s="1018">
        <v>43431</v>
      </c>
      <c r="G1125" s="722" t="s">
        <v>10366</v>
      </c>
      <c r="H1125" s="723">
        <v>177</v>
      </c>
    </row>
    <row r="1126" spans="2:10" hidden="1" outlineLevel="1">
      <c r="B1126" s="1018"/>
      <c r="C1126" s="840"/>
      <c r="D1126" s="613"/>
      <c r="F1126" s="1886">
        <v>43432</v>
      </c>
      <c r="G1126" s="1887" t="s">
        <v>10367</v>
      </c>
      <c r="H1126" s="1379">
        <v>177</v>
      </c>
    </row>
    <row r="1127" spans="2:10" hidden="1" outlineLevel="1">
      <c r="B1127" s="426"/>
      <c r="C1127" s="319" t="s">
        <v>195</v>
      </c>
      <c r="D1127" s="279">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480" t="s">
        <v>10368</v>
      </c>
      <c r="C1130" s="2480"/>
      <c r="D1130" s="2480"/>
      <c r="E1130" s="2480"/>
      <c r="F1130" s="2480"/>
      <c r="G1130" s="2480"/>
      <c r="H1130" s="2480"/>
    </row>
    <row r="1131" spans="2:10" hidden="1" outlineLevel="1">
      <c r="B1131" s="18"/>
      <c r="C1131" s="18"/>
      <c r="D1131" s="18"/>
      <c r="E1131" s="18"/>
      <c r="F1131" s="18"/>
      <c r="G1131" s="18"/>
      <c r="H1131" s="18"/>
    </row>
    <row r="1132" spans="2:10" hidden="1" outlineLevel="1">
      <c r="B1132" s="354" t="s">
        <v>115</v>
      </c>
      <c r="C1132" s="1277" t="s">
        <v>1330</v>
      </c>
      <c r="D1132" s="1443" t="s">
        <v>4</v>
      </c>
      <c r="E1132" s="18"/>
      <c r="F1132" s="152" t="s">
        <v>115</v>
      </c>
      <c r="G1132" s="152" t="s">
        <v>1331</v>
      </c>
      <c r="H1132" s="355" t="s">
        <v>4</v>
      </c>
    </row>
    <row r="1133" spans="2:10" hidden="1" outlineLevel="1">
      <c r="B1133" s="1018">
        <v>43435</v>
      </c>
      <c r="C1133" s="722" t="s">
        <v>1039</v>
      </c>
      <c r="D1133" s="723">
        <f>D1128</f>
        <v>17206.590000000007</v>
      </c>
      <c r="E1133" s="87"/>
      <c r="F1133" s="1018">
        <v>43435</v>
      </c>
      <c r="G1133" s="722" t="s">
        <v>10397</v>
      </c>
      <c r="H1133" s="723">
        <v>10000</v>
      </c>
    </row>
    <row r="1134" spans="2:10" hidden="1" outlineLevel="1">
      <c r="B1134" s="1018">
        <v>43435</v>
      </c>
      <c r="C1134" s="722" t="s">
        <v>10374</v>
      </c>
      <c r="D1134" s="723">
        <v>12794</v>
      </c>
      <c r="E1134" s="87"/>
      <c r="F1134" s="1018">
        <v>43458</v>
      </c>
      <c r="G1134" s="428" t="s">
        <v>10453</v>
      </c>
      <c r="H1134" s="1310">
        <v>17.7</v>
      </c>
      <c r="J1134" s="205"/>
    </row>
    <row r="1135" spans="2:10" hidden="1" outlineLevel="1">
      <c r="B1135" s="1886">
        <v>43437</v>
      </c>
      <c r="C1135" s="1185" t="s">
        <v>10398</v>
      </c>
      <c r="D1135" s="690">
        <v>177</v>
      </c>
      <c r="E1135" s="182"/>
      <c r="F1135" s="1018"/>
      <c r="G1135" s="722"/>
      <c r="H1135" s="723"/>
    </row>
    <row r="1136" spans="2:10" hidden="1" outlineLevel="1">
      <c r="B1136" s="1018">
        <v>43446</v>
      </c>
      <c r="C1136" s="722" t="s">
        <v>10426</v>
      </c>
      <c r="D1136" s="723">
        <v>337.65</v>
      </c>
      <c r="F1136" s="1018"/>
      <c r="G1136" s="722"/>
      <c r="H1136" s="723"/>
    </row>
    <row r="1137" spans="2:10" hidden="1" outlineLevel="1">
      <c r="B1137" s="1018">
        <v>43458</v>
      </c>
      <c r="C1137" s="722" t="s">
        <v>10455</v>
      </c>
      <c r="D1137" s="723">
        <v>503</v>
      </c>
      <c r="F1137" s="1886"/>
      <c r="G1137" s="1" t="s">
        <v>10369</v>
      </c>
      <c r="H1137" s="352"/>
    </row>
    <row r="1138" spans="2:10" hidden="1" outlineLevel="1">
      <c r="B1138" s="1903">
        <v>43465</v>
      </c>
      <c r="C1138" s="1162" t="s">
        <v>10481</v>
      </c>
      <c r="D1138" s="1179">
        <v>198</v>
      </c>
      <c r="F1138" s="1904"/>
      <c r="G1138" s="958" t="s">
        <v>10370</v>
      </c>
      <c r="H1138" s="574"/>
    </row>
    <row r="1139" spans="2:10" hidden="1" outlineLevel="1">
      <c r="B1139" s="1018"/>
      <c r="C1139" s="840"/>
      <c r="D1139" s="613"/>
      <c r="E1139" s="280"/>
      <c r="F1139" s="1886"/>
      <c r="G1139" s="358"/>
      <c r="H1139" s="352"/>
    </row>
    <row r="1140" spans="2:10" hidden="1" outlineLevel="1">
      <c r="B1140" s="1018"/>
      <c r="C1140" s="840"/>
      <c r="D1140" s="613"/>
      <c r="E1140" s="280"/>
      <c r="F1140" s="1886"/>
      <c r="G1140" s="358"/>
      <c r="H1140" s="352"/>
    </row>
    <row r="1141" spans="2:10" hidden="1" outlineLevel="1">
      <c r="B1141" s="426"/>
      <c r="C1141" s="319" t="s">
        <v>195</v>
      </c>
      <c r="D1141" s="279">
        <f>SUM(D1133:D1139)</f>
        <v>31216.240000000009</v>
      </c>
      <c r="E1141" s="18"/>
      <c r="F1141" s="426"/>
      <c r="G1141" s="319" t="s">
        <v>195</v>
      </c>
      <c r="H1141" s="279">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480" t="s">
        <v>10489</v>
      </c>
      <c r="C1144" s="2480"/>
      <c r="D1144" s="2480"/>
      <c r="E1144" s="2480"/>
      <c r="F1144" s="2480"/>
      <c r="G1144" s="2480"/>
      <c r="H1144" s="2480"/>
    </row>
    <row r="1145" spans="2:10" hidden="1" outlineLevel="1">
      <c r="B1145" s="18"/>
      <c r="C1145" s="18"/>
      <c r="D1145" s="18"/>
      <c r="E1145" s="18"/>
      <c r="F1145" s="18"/>
      <c r="G1145" s="18"/>
      <c r="H1145" s="18"/>
    </row>
    <row r="1146" spans="2:10" hidden="1" outlineLevel="1">
      <c r="B1146" s="354" t="s">
        <v>115</v>
      </c>
      <c r="C1146" s="1277" t="s">
        <v>1330</v>
      </c>
      <c r="D1146" s="1443" t="s">
        <v>4</v>
      </c>
      <c r="E1146" s="18"/>
      <c r="F1146" s="152" t="s">
        <v>115</v>
      </c>
      <c r="G1146" s="152" t="s">
        <v>1331</v>
      </c>
      <c r="H1146" s="355" t="s">
        <v>4</v>
      </c>
    </row>
    <row r="1147" spans="2:10" hidden="1" outlineLevel="1">
      <c r="B1147" s="1018">
        <v>43101</v>
      </c>
      <c r="C1147" s="722" t="s">
        <v>1039</v>
      </c>
      <c r="D1147" s="723">
        <v>21198.540000000008</v>
      </c>
      <c r="E1147" s="87"/>
      <c r="F1147" s="1018"/>
      <c r="G1147" s="428"/>
      <c r="H1147" s="1310"/>
    </row>
    <row r="1148" spans="2:10" hidden="1" outlineLevel="1">
      <c r="B1148" s="1018">
        <v>43466</v>
      </c>
      <c r="C1148" s="722" t="s">
        <v>10541</v>
      </c>
      <c r="D1148" s="723">
        <v>8802</v>
      </c>
      <c r="E1148" s="87"/>
      <c r="F1148" s="1018"/>
      <c r="G1148" s="428"/>
      <c r="H1148" s="1310"/>
      <c r="J1148" s="205"/>
    </row>
    <row r="1149" spans="2:10" hidden="1" outlineLevel="1">
      <c r="B1149" s="1018">
        <v>43470</v>
      </c>
      <c r="C1149" s="722" t="s">
        <v>10542</v>
      </c>
      <c r="D1149" s="723">
        <v>221.62</v>
      </c>
      <c r="E1149" s="182"/>
      <c r="F1149" s="1018"/>
      <c r="G1149" s="722"/>
      <c r="H1149" s="723"/>
    </row>
    <row r="1150" spans="2:10" hidden="1" outlineLevel="1">
      <c r="B1150" s="1018">
        <v>43496</v>
      </c>
      <c r="C1150" s="722" t="s">
        <v>10599</v>
      </c>
      <c r="D1150" s="723">
        <v>7315</v>
      </c>
      <c r="F1150" s="1018"/>
      <c r="G1150" s="722"/>
      <c r="H1150" s="723"/>
    </row>
    <row r="1151" spans="2:10" hidden="1" outlineLevel="1">
      <c r="B1151" s="1018"/>
      <c r="C1151" s="840"/>
      <c r="D1151" s="613"/>
      <c r="E1151" s="280"/>
      <c r="F1151" s="1886"/>
      <c r="G1151" s="358"/>
      <c r="H1151" s="352"/>
    </row>
    <row r="1152" spans="2:10" hidden="1" outlineLevel="1">
      <c r="B1152" s="426"/>
      <c r="C1152" s="319" t="s">
        <v>195</v>
      </c>
      <c r="D1152" s="279">
        <f>SUM(D1147:D1150)</f>
        <v>37537.160000000003</v>
      </c>
      <c r="E1152" s="18"/>
      <c r="F1152" s="426"/>
      <c r="G1152" s="319" t="s">
        <v>195</v>
      </c>
      <c r="H1152" s="279">
        <f>SUM(H1147:H1150)</f>
        <v>0</v>
      </c>
    </row>
    <row r="1153" spans="2:10" hidden="1" outlineLevel="1">
      <c r="B1153" s="18"/>
      <c r="C1153" s="1" t="s">
        <v>1962</v>
      </c>
      <c r="D1153" s="70">
        <f>D1152-H1152</f>
        <v>37537.160000000003</v>
      </c>
      <c r="E1153" s="13"/>
      <c r="F1153" s="18"/>
      <c r="G1153" s="18"/>
      <c r="H1153" s="18"/>
    </row>
    <row r="1154" spans="2:10" collapsed="1"/>
    <row r="1155" spans="2:10" ht="15.75">
      <c r="B1155" s="2480" t="s">
        <v>10577</v>
      </c>
      <c r="C1155" s="2480"/>
      <c r="D1155" s="2480"/>
      <c r="E1155" s="2480"/>
      <c r="F1155" s="2480"/>
      <c r="G1155" s="2480"/>
      <c r="H1155" s="2480"/>
    </row>
    <row r="1156" spans="2:10" hidden="1" outlineLevel="1">
      <c r="B1156" s="18"/>
      <c r="C1156" s="18"/>
      <c r="D1156" s="18"/>
      <c r="E1156" s="18"/>
      <c r="F1156" s="18"/>
      <c r="G1156" s="18"/>
      <c r="H1156" s="18"/>
    </row>
    <row r="1157" spans="2:10" hidden="1" outlineLevel="1">
      <c r="B1157" s="354" t="s">
        <v>115</v>
      </c>
      <c r="C1157" s="1277" t="s">
        <v>1330</v>
      </c>
      <c r="D1157" s="1443" t="s">
        <v>4</v>
      </c>
      <c r="E1157" s="18"/>
      <c r="F1157" s="152" t="s">
        <v>115</v>
      </c>
      <c r="G1157" s="152" t="s">
        <v>1331</v>
      </c>
      <c r="H1157" s="355" t="s">
        <v>4</v>
      </c>
    </row>
    <row r="1158" spans="2:10" hidden="1" outlineLevel="1">
      <c r="B1158" s="1018">
        <v>43497</v>
      </c>
      <c r="C1158" s="722" t="s">
        <v>1039</v>
      </c>
      <c r="D1158" s="723">
        <f>D1152</f>
        <v>37537.160000000003</v>
      </c>
      <c r="E1158" s="87"/>
      <c r="F1158" s="1018">
        <v>43500</v>
      </c>
      <c r="G1158" s="722" t="s">
        <v>10627</v>
      </c>
      <c r="H1158" s="1310">
        <v>1130</v>
      </c>
    </row>
    <row r="1159" spans="2:10" hidden="1" outlineLevel="1">
      <c r="B1159" s="1018"/>
      <c r="C1159" s="1162"/>
      <c r="D1159" s="1179"/>
      <c r="E1159" s="87"/>
      <c r="F1159" s="1018">
        <v>43500</v>
      </c>
      <c r="G1159" s="428" t="s">
        <v>10628</v>
      </c>
      <c r="H1159" s="1310">
        <v>17537</v>
      </c>
      <c r="J1159" s="205"/>
    </row>
    <row r="1160" spans="2:10" hidden="1" outlineLevel="1">
      <c r="B1160" s="1018"/>
      <c r="C1160" s="840"/>
      <c r="D1160" s="613"/>
      <c r="E1160" s="182"/>
      <c r="F1160" s="1018">
        <v>43518</v>
      </c>
      <c r="G1160" s="722" t="s">
        <v>10643</v>
      </c>
      <c r="H1160" s="723">
        <v>10500</v>
      </c>
    </row>
    <row r="1161" spans="2:10" hidden="1" outlineLevel="1">
      <c r="B1161" s="1903"/>
      <c r="C1161" s="1162"/>
      <c r="D1161" s="1179"/>
      <c r="F1161" s="1018">
        <v>43522</v>
      </c>
      <c r="G1161" s="722" t="s">
        <v>10681</v>
      </c>
      <c r="H1161" s="723">
        <v>1500</v>
      </c>
    </row>
    <row r="1162" spans="2:10" hidden="1" outlineLevel="1">
      <c r="B1162" s="1018"/>
      <c r="C1162" s="840"/>
      <c r="D1162" s="613"/>
      <c r="F1162" s="1018">
        <v>43522</v>
      </c>
      <c r="G1162" s="428" t="s">
        <v>10682</v>
      </c>
      <c r="H1162" s="1310">
        <v>1500</v>
      </c>
    </row>
    <row r="1163" spans="2:10" hidden="1" outlineLevel="1">
      <c r="B1163" s="1903"/>
      <c r="C1163" s="1162"/>
      <c r="D1163" s="1179"/>
      <c r="F1163" s="1018">
        <v>43522</v>
      </c>
      <c r="G1163" s="722" t="s">
        <v>10683</v>
      </c>
      <c r="H1163" s="723">
        <v>1000</v>
      </c>
    </row>
    <row r="1164" spans="2:10" hidden="1" outlineLevel="1">
      <c r="B1164" s="1018"/>
      <c r="C1164" s="840"/>
      <c r="D1164" s="613"/>
      <c r="F1164" s="1886"/>
      <c r="G1164" s="358"/>
      <c r="H1164" s="352"/>
    </row>
    <row r="1165" spans="2:10" hidden="1" outlineLevel="1">
      <c r="B1165" s="426"/>
      <c r="C1165" s="319" t="s">
        <v>195</v>
      </c>
      <c r="D1165" s="279">
        <f>SUM(D1158:D1163)</f>
        <v>37537.160000000003</v>
      </c>
      <c r="E1165" s="18"/>
      <c r="F1165" s="426"/>
      <c r="G1165" s="319" t="s">
        <v>195</v>
      </c>
      <c r="H1165" s="279">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480" t="s">
        <v>10680</v>
      </c>
      <c r="C1168" s="2480"/>
      <c r="D1168" s="2480"/>
      <c r="E1168" s="2480"/>
      <c r="F1168" s="2480"/>
      <c r="G1168" s="2480"/>
      <c r="H1168" s="2480"/>
    </row>
    <row r="1169" spans="2:10" hidden="1" outlineLevel="1">
      <c r="B1169" s="18"/>
      <c r="C1169" s="18"/>
      <c r="D1169" s="18"/>
      <c r="E1169" s="18"/>
      <c r="F1169" s="18"/>
      <c r="G1169" s="18"/>
      <c r="H1169" s="18"/>
    </row>
    <row r="1170" spans="2:10" hidden="1" outlineLevel="1">
      <c r="B1170" s="354" t="s">
        <v>115</v>
      </c>
      <c r="C1170" s="1277" t="s">
        <v>1330</v>
      </c>
      <c r="D1170" s="1443" t="s">
        <v>4</v>
      </c>
      <c r="E1170" s="18"/>
      <c r="F1170" s="152" t="s">
        <v>115</v>
      </c>
      <c r="G1170" s="152" t="s">
        <v>1331</v>
      </c>
      <c r="H1170" s="355" t="s">
        <v>4</v>
      </c>
    </row>
    <row r="1171" spans="2:10" hidden="1" outlineLevel="1">
      <c r="B1171" s="1018">
        <v>43525</v>
      </c>
      <c r="C1171" s="722" t="s">
        <v>1039</v>
      </c>
      <c r="D1171" s="723">
        <f>D1166</f>
        <v>4370.1600000000035</v>
      </c>
      <c r="E1171" s="87"/>
      <c r="F1171" s="1018">
        <v>43549</v>
      </c>
      <c r="G1171" s="722" t="s">
        <v>10762</v>
      </c>
      <c r="H1171" s="1310">
        <v>17.7</v>
      </c>
    </row>
    <row r="1172" spans="2:10" hidden="1" outlineLevel="1">
      <c r="B1172" s="1018">
        <v>43525</v>
      </c>
      <c r="C1172" s="1162" t="s">
        <v>10684</v>
      </c>
      <c r="D1172" s="1179">
        <v>5630</v>
      </c>
      <c r="E1172" s="87"/>
      <c r="F1172" s="1018">
        <v>43553</v>
      </c>
      <c r="G1172" s="722" t="s">
        <v>10763</v>
      </c>
      <c r="H1172" s="1310">
        <v>2110</v>
      </c>
      <c r="J1172" s="205"/>
    </row>
    <row r="1173" spans="2:10" hidden="1" outlineLevel="1">
      <c r="B1173" s="1018">
        <v>43535</v>
      </c>
      <c r="C1173" s="840" t="s">
        <v>10708</v>
      </c>
      <c r="D1173" s="613">
        <v>50000</v>
      </c>
      <c r="E1173" s="182"/>
      <c r="F1173" s="1018"/>
      <c r="G1173" s="722"/>
      <c r="H1173" s="723"/>
    </row>
    <row r="1174" spans="2:10" hidden="1" outlineLevel="1">
      <c r="B1174" s="1018">
        <v>43554</v>
      </c>
      <c r="C1174" s="1162" t="s">
        <v>10785</v>
      </c>
      <c r="D1174" s="1179">
        <v>19665</v>
      </c>
      <c r="F1174" s="1018"/>
      <c r="G1174" s="722"/>
      <c r="H1174" s="723"/>
    </row>
    <row r="1175" spans="2:10" hidden="1" outlineLevel="1">
      <c r="B1175" s="1018">
        <v>43555</v>
      </c>
      <c r="C1175" s="840" t="s">
        <v>10786</v>
      </c>
      <c r="D1175" s="613">
        <v>276</v>
      </c>
      <c r="F1175" s="1018"/>
      <c r="G1175" s="428"/>
      <c r="H1175" s="1310"/>
    </row>
    <row r="1176" spans="2:10" hidden="1" outlineLevel="1">
      <c r="B1176" s="1018"/>
      <c r="C1176" s="840"/>
      <c r="D1176" s="613"/>
      <c r="E1176" s="280"/>
      <c r="F1176" s="1886"/>
      <c r="G1176" s="358"/>
      <c r="H1176" s="352"/>
    </row>
    <row r="1177" spans="2:10" hidden="1" outlineLevel="1">
      <c r="B1177" s="426"/>
      <c r="C1177" s="319" t="s">
        <v>195</v>
      </c>
      <c r="D1177" s="279">
        <f>SUM(D1171:D1175)</f>
        <v>79941.16</v>
      </c>
      <c r="E1177" s="18"/>
      <c r="F1177" s="426"/>
      <c r="G1177" s="319" t="s">
        <v>195</v>
      </c>
      <c r="H1177" s="279">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480" t="s">
        <v>10792</v>
      </c>
      <c r="C1180" s="2480"/>
      <c r="D1180" s="2480"/>
      <c r="E1180" s="2480"/>
      <c r="F1180" s="2480"/>
      <c r="G1180" s="2480"/>
      <c r="H1180" s="2480"/>
    </row>
    <row r="1181" spans="2:10" hidden="1" outlineLevel="1">
      <c r="B1181" s="18"/>
      <c r="C1181" s="18"/>
      <c r="D1181" s="18"/>
      <c r="E1181" s="18"/>
      <c r="F1181" s="18"/>
      <c r="G1181" s="18"/>
      <c r="H1181" s="18"/>
    </row>
    <row r="1182" spans="2:10" hidden="1" outlineLevel="1">
      <c r="B1182" s="354" t="s">
        <v>115</v>
      </c>
      <c r="C1182" s="1277" t="s">
        <v>1330</v>
      </c>
      <c r="D1182" s="1443" t="s">
        <v>4</v>
      </c>
      <c r="E1182" s="18"/>
      <c r="F1182" s="152" t="s">
        <v>115</v>
      </c>
      <c r="G1182" s="152" t="s">
        <v>1331</v>
      </c>
      <c r="H1182" s="355" t="s">
        <v>4</v>
      </c>
    </row>
    <row r="1183" spans="2:10" hidden="1" outlineLevel="1">
      <c r="B1183" s="1018">
        <v>43556</v>
      </c>
      <c r="C1183" s="722" t="s">
        <v>1039</v>
      </c>
      <c r="D1183" s="723">
        <f>D1178</f>
        <v>77813.460000000006</v>
      </c>
      <c r="E1183" s="87"/>
      <c r="F1183" s="1018">
        <v>43579</v>
      </c>
      <c r="G1183" s="224" t="s">
        <v>10884</v>
      </c>
      <c r="H1183" s="931">
        <v>17537</v>
      </c>
    </row>
    <row r="1184" spans="2:10" hidden="1" outlineLevel="1">
      <c r="B1184" s="1018"/>
      <c r="C1184" s="840"/>
      <c r="D1184" s="613"/>
      <c r="E1184" s="280"/>
      <c r="F1184" s="1886"/>
      <c r="G1184" s="358"/>
      <c r="H1184" s="352"/>
    </row>
    <row r="1185" spans="2:10" hidden="1" outlineLevel="1">
      <c r="B1185" s="426"/>
      <c r="C1185" s="319" t="s">
        <v>195</v>
      </c>
      <c r="D1185" s="279">
        <f>SUM(D1183:D1183)</f>
        <v>77813.460000000006</v>
      </c>
      <c r="E1185" s="18"/>
      <c r="F1185" s="426"/>
      <c r="G1185" s="319" t="s">
        <v>195</v>
      </c>
      <c r="H1185" s="279">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480" t="s">
        <v>10902</v>
      </c>
      <c r="C1188" s="2480"/>
      <c r="D1188" s="2480"/>
      <c r="E1188" s="2480"/>
      <c r="F1188" s="2480"/>
      <c r="G1188" s="2480"/>
      <c r="H1188" s="2480"/>
    </row>
    <row r="1189" spans="2:10" hidden="1" outlineLevel="1">
      <c r="B1189" s="18"/>
      <c r="C1189" s="18"/>
      <c r="D1189" s="18"/>
      <c r="E1189" s="18"/>
      <c r="F1189" s="18"/>
      <c r="G1189" s="18"/>
      <c r="H1189" s="18"/>
    </row>
    <row r="1190" spans="2:10" hidden="1" outlineLevel="1">
      <c r="B1190" s="354" t="s">
        <v>115</v>
      </c>
      <c r="C1190" s="1277" t="s">
        <v>1330</v>
      </c>
      <c r="D1190" s="1443" t="s">
        <v>4</v>
      </c>
      <c r="E1190" s="18"/>
      <c r="F1190" s="152" t="s">
        <v>115</v>
      </c>
      <c r="G1190" s="152" t="s">
        <v>1331</v>
      </c>
      <c r="H1190" s="355" t="s">
        <v>4</v>
      </c>
    </row>
    <row r="1191" spans="2:10" hidden="1" outlineLevel="1">
      <c r="B1191" s="1018">
        <v>43586</v>
      </c>
      <c r="C1191" s="722" t="s">
        <v>1039</v>
      </c>
      <c r="D1191" s="723">
        <f>D1186</f>
        <v>60276.460000000006</v>
      </c>
      <c r="E1191" s="87"/>
      <c r="F1191" s="1018">
        <v>43589</v>
      </c>
      <c r="G1191" s="224" t="s">
        <v>10969</v>
      </c>
      <c r="H1191" s="931">
        <v>850</v>
      </c>
    </row>
    <row r="1192" spans="2:10" hidden="1" outlineLevel="1">
      <c r="B1192" s="1018">
        <v>43588</v>
      </c>
      <c r="C1192" s="1162" t="s">
        <v>10970</v>
      </c>
      <c r="D1192" s="1179">
        <v>238.26</v>
      </c>
      <c r="E1192" s="87"/>
      <c r="F1192" s="1018"/>
      <c r="G1192" s="722"/>
      <c r="H1192" s="1310"/>
      <c r="J1192" s="205"/>
    </row>
    <row r="1193" spans="2:10" hidden="1" outlineLevel="1">
      <c r="B1193" s="1018">
        <v>43601</v>
      </c>
      <c r="C1193" s="840" t="s">
        <v>10973</v>
      </c>
      <c r="D1193" s="613">
        <v>336</v>
      </c>
      <c r="E1193" s="182"/>
      <c r="F1193" s="1018"/>
      <c r="G1193" s="722"/>
      <c r="H1193" s="723"/>
    </row>
    <row r="1194" spans="2:10" hidden="1" outlineLevel="1">
      <c r="B1194" s="1018"/>
      <c r="C1194" s="840"/>
      <c r="D1194" s="613"/>
      <c r="E1194" s="280"/>
      <c r="F1194" s="1018"/>
      <c r="G1194" s="722"/>
      <c r="H1194" s="723"/>
    </row>
    <row r="1195" spans="2:10" hidden="1" outlineLevel="1">
      <c r="B1195" s="426"/>
      <c r="C1195" s="319" t="s">
        <v>195</v>
      </c>
      <c r="D1195" s="279">
        <f>SUM(D1191:D1194)</f>
        <v>60850.720000000008</v>
      </c>
      <c r="E1195" s="18"/>
      <c r="F1195" s="426"/>
      <c r="G1195" s="319" t="s">
        <v>195</v>
      </c>
      <c r="H1195" s="279">
        <f>SUM(H1191:H1193)</f>
        <v>850</v>
      </c>
    </row>
    <row r="1196" spans="2:10" hidden="1" outlineLevel="1">
      <c r="B1196" s="18"/>
      <c r="C1196" s="1" t="s">
        <v>1962</v>
      </c>
      <c r="D1196" s="70">
        <f>D1195-H1195</f>
        <v>60000.720000000008</v>
      </c>
      <c r="E1196" s="13"/>
      <c r="F1196" s="18"/>
      <c r="G1196" s="18"/>
      <c r="H1196" s="18"/>
    </row>
    <row r="1197" spans="2:10" collapsed="1"/>
    <row r="1198" spans="2:10" ht="15.75">
      <c r="B1198" s="2480" t="s">
        <v>10994</v>
      </c>
      <c r="C1198" s="2480"/>
      <c r="D1198" s="2480"/>
      <c r="E1198" s="2480"/>
      <c r="F1198" s="2480"/>
      <c r="G1198" s="2480"/>
      <c r="H1198" s="2480"/>
    </row>
    <row r="1199" spans="2:10" hidden="1" outlineLevel="1">
      <c r="B1199" s="18"/>
      <c r="C1199" s="18"/>
      <c r="D1199" s="18"/>
      <c r="E1199" s="18"/>
      <c r="F1199" s="18"/>
      <c r="G1199" s="18"/>
      <c r="H1199" s="18"/>
    </row>
    <row r="1200" spans="2:10" hidden="1" outlineLevel="1">
      <c r="B1200" s="354" t="s">
        <v>115</v>
      </c>
      <c r="C1200" s="1277" t="s">
        <v>1330</v>
      </c>
      <c r="D1200" s="1443" t="s">
        <v>4</v>
      </c>
      <c r="E1200" s="18"/>
      <c r="F1200" s="152" t="s">
        <v>115</v>
      </c>
      <c r="G1200" s="152" t="s">
        <v>1331</v>
      </c>
      <c r="H1200" s="355" t="s">
        <v>4</v>
      </c>
    </row>
    <row r="1201" spans="2:10" hidden="1" outlineLevel="1">
      <c r="B1201" s="1018">
        <v>43617</v>
      </c>
      <c r="C1201" s="722" t="s">
        <v>1039</v>
      </c>
      <c r="D1201" s="723">
        <f>D1196</f>
        <v>60000.720000000008</v>
      </c>
      <c r="E1201" s="87"/>
      <c r="F1201" s="1018">
        <v>43619</v>
      </c>
      <c r="G1201" s="722" t="s">
        <v>11021</v>
      </c>
      <c r="H1201" s="931">
        <v>3496</v>
      </c>
    </row>
    <row r="1202" spans="2:10" hidden="1" outlineLevel="1">
      <c r="B1202" s="1018">
        <v>43619</v>
      </c>
      <c r="C1202" s="1162" t="s">
        <v>11187</v>
      </c>
      <c r="D1202" s="1179">
        <v>6</v>
      </c>
      <c r="E1202" s="87"/>
      <c r="F1202" s="1018">
        <v>43619</v>
      </c>
      <c r="G1202" s="722" t="s">
        <v>11187</v>
      </c>
      <c r="H1202" s="1310">
        <v>46509.9</v>
      </c>
      <c r="J1202" s="205"/>
    </row>
    <row r="1203" spans="2:10" hidden="1" outlineLevel="1">
      <c r="B1203" s="1018">
        <v>43645</v>
      </c>
      <c r="C1203" s="840" t="s">
        <v>11188</v>
      </c>
      <c r="D1203" s="613">
        <v>434</v>
      </c>
      <c r="E1203" s="182"/>
      <c r="F1203" s="1018">
        <v>43629</v>
      </c>
      <c r="G1203" s="722" t="s">
        <v>11064</v>
      </c>
      <c r="H1203" s="723">
        <v>17.7</v>
      </c>
    </row>
    <row r="1204" spans="2:10" hidden="1" outlineLevel="1">
      <c r="B1204" s="1018"/>
      <c r="C1204" s="840"/>
      <c r="D1204" s="613"/>
      <c r="E1204" s="280"/>
      <c r="F1204" s="1886"/>
      <c r="G1204" s="358"/>
      <c r="H1204" s="352"/>
    </row>
    <row r="1205" spans="2:10" hidden="1" outlineLevel="1">
      <c r="B1205" s="426"/>
      <c r="C1205" s="319" t="s">
        <v>195</v>
      </c>
      <c r="D1205" s="279">
        <f>SUM(D1201:D1203)</f>
        <v>60440.720000000008</v>
      </c>
      <c r="E1205" s="18"/>
      <c r="F1205" s="426"/>
      <c r="G1205" s="319" t="s">
        <v>195</v>
      </c>
      <c r="H1205" s="279">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480" t="s">
        <v>11157</v>
      </c>
      <c r="C1208" s="2480"/>
      <c r="D1208" s="2480"/>
      <c r="E1208" s="2480"/>
      <c r="F1208" s="2480"/>
      <c r="G1208" s="2480"/>
      <c r="H1208" s="2480"/>
    </row>
    <row r="1209" spans="2:10" hidden="1" outlineLevel="1">
      <c r="B1209" s="18"/>
      <c r="C1209" s="18"/>
      <c r="D1209" s="18"/>
      <c r="E1209" s="18"/>
      <c r="F1209" s="18"/>
      <c r="G1209" s="18"/>
      <c r="H1209" s="18"/>
    </row>
    <row r="1210" spans="2:10" hidden="1" outlineLevel="1">
      <c r="B1210" s="354" t="s">
        <v>115</v>
      </c>
      <c r="C1210" s="1277" t="s">
        <v>1330</v>
      </c>
      <c r="D1210" s="1443" t="s">
        <v>4</v>
      </c>
      <c r="E1210" s="18"/>
      <c r="F1210" s="152" t="s">
        <v>115</v>
      </c>
      <c r="G1210" s="152" t="s">
        <v>1331</v>
      </c>
      <c r="H1210" s="355" t="s">
        <v>4</v>
      </c>
    </row>
    <row r="1211" spans="2:10" hidden="1" outlineLevel="1">
      <c r="B1211" s="991">
        <v>43647</v>
      </c>
      <c r="C1211" s="1845" t="s">
        <v>1039</v>
      </c>
      <c r="D1211" s="1522">
        <f>D1206</f>
        <v>10417.12000000001</v>
      </c>
      <c r="E1211" s="87"/>
      <c r="F1211" s="1018"/>
      <c r="G1211" s="722"/>
      <c r="H1211" s="931"/>
    </row>
    <row r="1212" spans="2:10" hidden="1" outlineLevel="1">
      <c r="B1212" s="1983">
        <v>43647</v>
      </c>
      <c r="C1212" s="1539" t="s">
        <v>11199</v>
      </c>
      <c r="D1212" s="1522">
        <v>17</v>
      </c>
      <c r="E1212" s="87"/>
      <c r="F1212" s="1018"/>
      <c r="G1212" s="722"/>
      <c r="H1212" s="1310"/>
      <c r="J1212" s="205"/>
    </row>
    <row r="1213" spans="2:10" hidden="1" outlineLevel="1">
      <c r="B1213" s="1983">
        <v>43677</v>
      </c>
      <c r="C1213" s="1539" t="s">
        <v>11268</v>
      </c>
      <c r="D1213" s="1522">
        <v>19566</v>
      </c>
      <c r="E1213" s="182"/>
      <c r="F1213" s="1018"/>
      <c r="G1213" s="722"/>
      <c r="H1213" s="723"/>
    </row>
    <row r="1214" spans="2:10" hidden="1" outlineLevel="1">
      <c r="B1214" s="1018"/>
      <c r="C1214" s="840"/>
      <c r="D1214" s="613"/>
      <c r="E1214" s="280"/>
      <c r="F1214" s="1886"/>
      <c r="G1214" s="358"/>
      <c r="H1214" s="352"/>
    </row>
    <row r="1215" spans="2:10" hidden="1" outlineLevel="1">
      <c r="B1215" s="426"/>
      <c r="C1215" s="319" t="s">
        <v>195</v>
      </c>
      <c r="D1215" s="279">
        <f>SUM(D1211:D1213)</f>
        <v>30000.12000000001</v>
      </c>
      <c r="E1215" s="18"/>
      <c r="F1215" s="426"/>
      <c r="G1215" s="319" t="s">
        <v>195</v>
      </c>
      <c r="H1215" s="279">
        <f>SUM(H1211:H1213)</f>
        <v>0</v>
      </c>
    </row>
    <row r="1216" spans="2:10" hidden="1" outlineLevel="1">
      <c r="B1216" s="18"/>
      <c r="C1216" s="1" t="s">
        <v>1962</v>
      </c>
      <c r="D1216" s="70">
        <f>D1215-H1215</f>
        <v>30000.12000000001</v>
      </c>
      <c r="E1216" s="13"/>
      <c r="F1216" s="18"/>
      <c r="G1216" s="18"/>
      <c r="H1216" s="18"/>
    </row>
    <row r="1217" spans="2:10" collapsed="1"/>
    <row r="1218" spans="2:10" ht="15.75">
      <c r="B1218" s="2480" t="s">
        <v>11267</v>
      </c>
      <c r="C1218" s="2480"/>
      <c r="D1218" s="2480"/>
      <c r="E1218" s="2480"/>
      <c r="F1218" s="2480"/>
      <c r="G1218" s="2480"/>
      <c r="H1218" s="2480"/>
    </row>
    <row r="1219" spans="2:10" hidden="1" outlineLevel="1">
      <c r="B1219" s="18"/>
      <c r="C1219" s="18"/>
      <c r="D1219" s="18"/>
      <c r="E1219" s="18"/>
      <c r="F1219" s="18"/>
      <c r="G1219" s="18"/>
      <c r="H1219" s="18"/>
    </row>
    <row r="1220" spans="2:10" hidden="1" outlineLevel="1">
      <c r="B1220" s="354" t="s">
        <v>115</v>
      </c>
      <c r="C1220" s="1277" t="s">
        <v>1330</v>
      </c>
      <c r="D1220" s="1443" t="s">
        <v>4</v>
      </c>
      <c r="E1220" s="18"/>
      <c r="F1220" s="152" t="s">
        <v>115</v>
      </c>
      <c r="G1220" s="152" t="s">
        <v>1331</v>
      </c>
      <c r="H1220" s="355" t="s">
        <v>4</v>
      </c>
    </row>
    <row r="1221" spans="2:10" hidden="1" outlineLevel="1">
      <c r="B1221" s="991">
        <v>43678</v>
      </c>
      <c r="C1221" s="1845" t="s">
        <v>1039</v>
      </c>
      <c r="D1221" s="1522">
        <f>D1216</f>
        <v>30000.12000000001</v>
      </c>
      <c r="E1221" s="87"/>
      <c r="F1221" s="1018">
        <v>43686</v>
      </c>
      <c r="G1221" s="722" t="s">
        <v>10019</v>
      </c>
      <c r="H1221" s="931">
        <v>17537</v>
      </c>
    </row>
    <row r="1222" spans="2:10" hidden="1" outlineLevel="1">
      <c r="B1222" s="1983"/>
      <c r="C1222" s="1539"/>
      <c r="D1222" s="1522"/>
      <c r="E1222" s="87"/>
      <c r="F1222" s="1018">
        <v>43689</v>
      </c>
      <c r="G1222" s="722" t="s">
        <v>11317</v>
      </c>
      <c r="H1222" s="1310">
        <v>331</v>
      </c>
      <c r="J1222" s="205"/>
    </row>
    <row r="1223" spans="2:10" hidden="1" outlineLevel="1">
      <c r="B1223" s="1018"/>
      <c r="C1223" s="840"/>
      <c r="D1223" s="613"/>
      <c r="F1223" s="1018"/>
      <c r="G1223" s="428"/>
      <c r="H1223" s="352"/>
    </row>
    <row r="1224" spans="2:10" hidden="1" outlineLevel="1">
      <c r="B1224" s="426"/>
      <c r="C1224" s="319" t="s">
        <v>195</v>
      </c>
      <c r="D1224" s="279">
        <f>SUM(D1221:D1222)</f>
        <v>30000.12000000001</v>
      </c>
      <c r="E1224" s="18"/>
      <c r="F1224" s="426"/>
      <c r="G1224" s="319" t="s">
        <v>195</v>
      </c>
      <c r="H1224" s="279">
        <f>SUM(H1221:H1222)</f>
        <v>17868</v>
      </c>
    </row>
    <row r="1225" spans="2:10" hidden="1" outlineLevel="1">
      <c r="B1225" s="18"/>
      <c r="C1225" s="1" t="s">
        <v>1962</v>
      </c>
      <c r="D1225" s="70">
        <f>D1224-H1224</f>
        <v>12132.12000000001</v>
      </c>
      <c r="E1225" s="13"/>
      <c r="F1225" s="18"/>
      <c r="G1225" s="18"/>
      <c r="H1225" s="18"/>
    </row>
    <row r="1226" spans="2:10" collapsed="1"/>
    <row r="1227" spans="2:10" ht="15.75">
      <c r="B1227" s="2480" t="s">
        <v>11368</v>
      </c>
      <c r="C1227" s="2480"/>
      <c r="D1227" s="2480"/>
      <c r="E1227" s="2480"/>
      <c r="F1227" s="2480"/>
      <c r="G1227" s="2480"/>
      <c r="H1227" s="2480"/>
    </row>
    <row r="1228" spans="2:10" hidden="1" outlineLevel="1">
      <c r="B1228" s="18"/>
      <c r="C1228" s="18"/>
      <c r="D1228" s="18"/>
      <c r="E1228" s="18"/>
      <c r="F1228" s="18"/>
      <c r="G1228" s="18"/>
      <c r="H1228" s="18"/>
    </row>
    <row r="1229" spans="2:10" hidden="1" outlineLevel="1">
      <c r="B1229" s="354" t="s">
        <v>115</v>
      </c>
      <c r="C1229" s="1277" t="s">
        <v>1330</v>
      </c>
      <c r="D1229" s="1443" t="s">
        <v>4</v>
      </c>
      <c r="E1229" s="18"/>
      <c r="F1229" s="152" t="s">
        <v>115</v>
      </c>
      <c r="G1229" s="152" t="s">
        <v>1331</v>
      </c>
      <c r="H1229" s="355" t="s">
        <v>4</v>
      </c>
    </row>
    <row r="1230" spans="2:10" hidden="1" outlineLevel="1">
      <c r="B1230" s="991">
        <v>43709</v>
      </c>
      <c r="C1230" s="1845" t="s">
        <v>1039</v>
      </c>
      <c r="D1230" s="1522">
        <f>D1225</f>
        <v>12132.12000000001</v>
      </c>
      <c r="E1230" s="87"/>
      <c r="F1230" s="1018">
        <v>43738</v>
      </c>
      <c r="G1230" s="722" t="s">
        <v>11514</v>
      </c>
      <c r="H1230" s="931">
        <v>17.7</v>
      </c>
    </row>
    <row r="1231" spans="2:10" hidden="1" outlineLevel="1">
      <c r="B1231" s="1983">
        <v>43711</v>
      </c>
      <c r="C1231" s="840" t="s">
        <v>11411</v>
      </c>
      <c r="D1231" s="613">
        <v>7886</v>
      </c>
      <c r="E1231" s="87"/>
      <c r="F1231" s="1018"/>
      <c r="G1231" s="722"/>
      <c r="H1231" s="1310"/>
      <c r="J1231" s="205"/>
    </row>
    <row r="1232" spans="2:10" hidden="1" outlineLevel="1">
      <c r="B1232" s="1983">
        <v>43734</v>
      </c>
      <c r="C1232" s="840" t="s">
        <v>11513</v>
      </c>
      <c r="D1232" s="613">
        <v>87.19</v>
      </c>
      <c r="E1232" s="87"/>
      <c r="F1232" s="1018"/>
      <c r="G1232" s="2065"/>
      <c r="H1232" s="1310"/>
      <c r="J1232" s="205"/>
    </row>
    <row r="1233" spans="2:10" hidden="1" outlineLevel="1">
      <c r="B1233" s="1018">
        <v>43738</v>
      </c>
      <c r="C1233" s="722" t="s">
        <v>11515</v>
      </c>
      <c r="D1233" s="613">
        <v>139</v>
      </c>
      <c r="F1233" s="1018"/>
      <c r="G1233" s="428"/>
      <c r="H1233" s="352"/>
    </row>
    <row r="1234" spans="2:10" hidden="1" outlineLevel="1">
      <c r="B1234" s="426"/>
      <c r="C1234" s="319" t="s">
        <v>195</v>
      </c>
      <c r="D1234" s="279">
        <f>SUM(D1230:D1233)</f>
        <v>20244.310000000009</v>
      </c>
      <c r="E1234" s="18"/>
      <c r="F1234" s="426"/>
      <c r="G1234" s="319" t="s">
        <v>195</v>
      </c>
      <c r="H1234" s="279">
        <f>SUM(H1230:H1231)</f>
        <v>17.7</v>
      </c>
    </row>
    <row r="1235" spans="2:10" hidden="1" outlineLevel="1">
      <c r="B1235" s="18"/>
      <c r="C1235" s="1" t="s">
        <v>1962</v>
      </c>
      <c r="D1235" s="70">
        <f>D1234-H1234</f>
        <v>20226.610000000008</v>
      </c>
      <c r="E1235" s="13"/>
      <c r="F1235" s="18"/>
      <c r="G1235" s="18"/>
      <c r="H1235" s="18"/>
    </row>
    <row r="1236" spans="2:10" collapsed="1"/>
    <row r="1237" spans="2:10" ht="15.75">
      <c r="B1237" s="2480" t="s">
        <v>11510</v>
      </c>
      <c r="C1237" s="2480"/>
      <c r="D1237" s="2480"/>
      <c r="E1237" s="2480"/>
      <c r="F1237" s="2480"/>
      <c r="G1237" s="2480"/>
      <c r="H1237" s="2480"/>
    </row>
    <row r="1238" spans="2:10" hidden="1" outlineLevel="1">
      <c r="B1238" s="18"/>
      <c r="C1238" s="18"/>
      <c r="D1238" s="18"/>
      <c r="E1238" s="18"/>
      <c r="F1238" s="18"/>
      <c r="G1238" s="18"/>
      <c r="H1238" s="18"/>
    </row>
    <row r="1239" spans="2:10" hidden="1" outlineLevel="1">
      <c r="B1239" s="354" t="s">
        <v>115</v>
      </c>
      <c r="C1239" s="1277" t="s">
        <v>1330</v>
      </c>
      <c r="D1239" s="1443" t="s">
        <v>4</v>
      </c>
      <c r="E1239" s="18"/>
      <c r="F1239" s="152" t="s">
        <v>115</v>
      </c>
      <c r="G1239" s="152" t="s">
        <v>1331</v>
      </c>
      <c r="H1239" s="355" t="s">
        <v>4</v>
      </c>
    </row>
    <row r="1240" spans="2:10" hidden="1" outlineLevel="1">
      <c r="B1240" s="991">
        <v>43739</v>
      </c>
      <c r="C1240" s="1845" t="s">
        <v>1039</v>
      </c>
      <c r="D1240" s="1522">
        <v>20226.61</v>
      </c>
      <c r="E1240" s="87"/>
      <c r="F1240" s="1018">
        <v>43741</v>
      </c>
      <c r="G1240" s="722" t="s">
        <v>11516</v>
      </c>
      <c r="H1240" s="931">
        <v>4486</v>
      </c>
    </row>
    <row r="1241" spans="2:10" hidden="1" outlineLevel="1">
      <c r="B1241" s="1481">
        <v>43741</v>
      </c>
      <c r="C1241" s="1521" t="s">
        <v>11537</v>
      </c>
      <c r="D1241" s="1522">
        <v>9260</v>
      </c>
      <c r="E1241" s="87"/>
      <c r="F1241" s="1018"/>
      <c r="G1241" s="722"/>
      <c r="H1241" s="931"/>
      <c r="J1241" s="205"/>
    </row>
    <row r="1242" spans="2:10" hidden="1" outlineLevel="1">
      <c r="B1242" s="1018"/>
      <c r="C1242" s="840"/>
      <c r="D1242" s="613"/>
      <c r="F1242" s="1018"/>
      <c r="G1242" s="428"/>
      <c r="H1242" s="352"/>
    </row>
    <row r="1243" spans="2:10" hidden="1" outlineLevel="1">
      <c r="B1243" s="426"/>
      <c r="C1243" s="319" t="s">
        <v>195</v>
      </c>
      <c r="D1243" s="279">
        <f>SUM(D1240:D1241)</f>
        <v>29486.61</v>
      </c>
      <c r="E1243" s="18"/>
      <c r="F1243" s="426"/>
      <c r="G1243" s="319" t="s">
        <v>195</v>
      </c>
      <c r="H1243" s="279">
        <f>SUM(H1240:H1241)</f>
        <v>4486</v>
      </c>
    </row>
    <row r="1244" spans="2:10" hidden="1" outlineLevel="1">
      <c r="B1244" s="18"/>
      <c r="C1244" s="1" t="s">
        <v>1962</v>
      </c>
      <c r="D1244" s="70">
        <f>D1243-H1243</f>
        <v>25000.61</v>
      </c>
      <c r="E1244" s="13"/>
      <c r="F1244" s="18"/>
      <c r="G1244" s="18"/>
      <c r="H1244" s="18"/>
    </row>
    <row r="1245" spans="2:10" collapsed="1"/>
    <row r="1246" spans="2:10" ht="15.75">
      <c r="B1246" s="2480" t="s">
        <v>11613</v>
      </c>
      <c r="C1246" s="2480"/>
      <c r="D1246" s="2480"/>
      <c r="E1246" s="2480"/>
      <c r="F1246" s="2480"/>
      <c r="G1246" s="2480"/>
      <c r="H1246" s="2480"/>
    </row>
    <row r="1247" spans="2:10" hidden="1" outlineLevel="1">
      <c r="B1247" s="18"/>
      <c r="C1247" s="18"/>
      <c r="D1247" s="18"/>
      <c r="E1247" s="18"/>
      <c r="F1247" s="18"/>
      <c r="G1247" s="18"/>
      <c r="H1247" s="18"/>
    </row>
    <row r="1248" spans="2:10" hidden="1" outlineLevel="1">
      <c r="B1248" s="354" t="s">
        <v>115</v>
      </c>
      <c r="C1248" s="1277" t="s">
        <v>1330</v>
      </c>
      <c r="D1248" s="1443" t="s">
        <v>4</v>
      </c>
      <c r="E1248" s="18"/>
      <c r="F1248" s="152" t="s">
        <v>115</v>
      </c>
      <c r="G1248" s="152" t="s">
        <v>1331</v>
      </c>
      <c r="H1248" s="355" t="s">
        <v>4</v>
      </c>
    </row>
    <row r="1249" spans="2:10" hidden="1" outlineLevel="1">
      <c r="B1249" s="2130">
        <v>43770</v>
      </c>
      <c r="C1249" s="394" t="s">
        <v>1039</v>
      </c>
      <c r="D1249" s="614">
        <v>25000.61</v>
      </c>
      <c r="E1249" s="87"/>
      <c r="F1249" s="2131">
        <v>43776</v>
      </c>
      <c r="G1249" s="393" t="s">
        <v>11672</v>
      </c>
      <c r="H1249" s="1310">
        <v>17537</v>
      </c>
    </row>
    <row r="1250" spans="2:10" hidden="1" outlineLevel="1">
      <c r="B1250" s="725">
        <v>43770</v>
      </c>
      <c r="C1250" s="397" t="s">
        <v>11673</v>
      </c>
      <c r="D1250" s="614">
        <v>12537</v>
      </c>
      <c r="E1250" s="87"/>
      <c r="F1250" s="2131">
        <v>43785</v>
      </c>
      <c r="G1250" s="722" t="s">
        <v>11674</v>
      </c>
      <c r="H1250" s="931">
        <v>10000</v>
      </c>
      <c r="J1250" s="205"/>
    </row>
    <row r="1251" spans="2:10" hidden="1" outlineLevel="1">
      <c r="B1251" s="725">
        <v>43798</v>
      </c>
      <c r="C1251" s="397" t="s">
        <v>11720</v>
      </c>
      <c r="D1251" s="614">
        <v>10177</v>
      </c>
      <c r="E1251" s="182"/>
      <c r="F1251" s="2131">
        <v>43786</v>
      </c>
      <c r="G1251" s="722" t="s">
        <v>11703</v>
      </c>
      <c r="H1251" s="723">
        <v>177</v>
      </c>
    </row>
    <row r="1252" spans="2:10" hidden="1" outlineLevel="1">
      <c r="B1252" s="1018"/>
      <c r="C1252" s="840"/>
      <c r="D1252" s="613"/>
      <c r="F1252" s="1018"/>
      <c r="G1252" s="428"/>
      <c r="H1252" s="352"/>
    </row>
    <row r="1253" spans="2:10" hidden="1" outlineLevel="1">
      <c r="B1253" s="426"/>
      <c r="C1253" s="319" t="s">
        <v>195</v>
      </c>
      <c r="D1253" s="279">
        <f>SUM(D1249:D1251)</f>
        <v>47714.61</v>
      </c>
      <c r="E1253" s="18"/>
      <c r="F1253" s="426"/>
      <c r="G1253" s="319" t="s">
        <v>195</v>
      </c>
      <c r="H1253" s="279">
        <f>SUM(H1249:H1251)</f>
        <v>27714</v>
      </c>
    </row>
    <row r="1254" spans="2:10" hidden="1" outlineLevel="1">
      <c r="B1254" s="18"/>
      <c r="C1254" s="1" t="s">
        <v>1962</v>
      </c>
      <c r="D1254" s="70">
        <f>D1253-H1253</f>
        <v>20000.61</v>
      </c>
      <c r="E1254" s="13"/>
      <c r="F1254" s="18"/>
      <c r="G1254" s="18"/>
      <c r="H1254" s="18"/>
    </row>
    <row r="1255" spans="2:10" collapsed="1"/>
    <row r="1256" spans="2:10" ht="15.75">
      <c r="B1256" s="2480" t="s">
        <v>11717</v>
      </c>
      <c r="C1256" s="2480"/>
      <c r="D1256" s="2480"/>
      <c r="E1256" s="2480"/>
      <c r="F1256" s="2480"/>
      <c r="G1256" s="2480"/>
      <c r="H1256" s="2480"/>
    </row>
    <row r="1257" spans="2:10" hidden="1" outlineLevel="1">
      <c r="B1257" s="18"/>
      <c r="C1257" s="18"/>
      <c r="D1257" s="18"/>
      <c r="E1257" s="18"/>
      <c r="F1257" s="18"/>
      <c r="G1257" s="18"/>
      <c r="H1257" s="18"/>
    </row>
    <row r="1258" spans="2:10" hidden="1" outlineLevel="1">
      <c r="B1258" s="354" t="s">
        <v>115</v>
      </c>
      <c r="C1258" s="1277" t="s">
        <v>1330</v>
      </c>
      <c r="D1258" s="1443" t="s">
        <v>4</v>
      </c>
      <c r="E1258" s="18"/>
      <c r="F1258" s="152" t="s">
        <v>115</v>
      </c>
      <c r="G1258" s="152" t="s">
        <v>1331</v>
      </c>
      <c r="H1258" s="355" t="s">
        <v>4</v>
      </c>
    </row>
    <row r="1259" spans="2:10" hidden="1" outlineLevel="1">
      <c r="B1259" s="2130">
        <v>43800</v>
      </c>
      <c r="C1259" s="394" t="s">
        <v>1039</v>
      </c>
      <c r="D1259" s="614">
        <f>D1254</f>
        <v>20000.61</v>
      </c>
      <c r="E1259" s="87"/>
      <c r="F1259" s="1481">
        <v>43802</v>
      </c>
      <c r="G1259" s="1522" t="s">
        <v>11828</v>
      </c>
      <c r="H1259" s="1522">
        <v>3760</v>
      </c>
    </row>
    <row r="1260" spans="2:10" hidden="1" outlineLevel="1">
      <c r="B1260" s="1481">
        <v>43802</v>
      </c>
      <c r="C1260" s="1521" t="s">
        <v>11746</v>
      </c>
      <c r="D1260" s="1522">
        <v>3760</v>
      </c>
      <c r="E1260" s="87"/>
      <c r="F1260" s="2131">
        <v>43812</v>
      </c>
      <c r="G1260" s="722" t="s">
        <v>11768</v>
      </c>
      <c r="H1260" s="931">
        <v>54.9</v>
      </c>
      <c r="J1260" s="205"/>
    </row>
    <row r="1261" spans="2:10" hidden="1" outlineLevel="1">
      <c r="B1261" s="1903">
        <v>43810</v>
      </c>
      <c r="C1261" s="1162" t="s">
        <v>11767</v>
      </c>
      <c r="D1261" s="613">
        <v>174.71</v>
      </c>
      <c r="E1261" s="182"/>
      <c r="F1261" s="2131">
        <v>43822</v>
      </c>
      <c r="G1261" s="722" t="s">
        <v>11827</v>
      </c>
      <c r="H1261" s="723">
        <v>5000</v>
      </c>
    </row>
    <row r="1262" spans="2:10" hidden="1" outlineLevel="1">
      <c r="B1262" s="1018">
        <v>43830</v>
      </c>
      <c r="C1262" s="840" t="s">
        <v>11878</v>
      </c>
      <c r="D1262" s="1179">
        <v>184</v>
      </c>
      <c r="E1262" s="182"/>
      <c r="F1262" s="2131">
        <v>43823</v>
      </c>
      <c r="G1262" s="722" t="s">
        <v>11829</v>
      </c>
      <c r="H1262" s="723">
        <v>418.14</v>
      </c>
    </row>
    <row r="1263" spans="2:10" hidden="1" outlineLevel="1">
      <c r="B1263" s="1018">
        <v>43830</v>
      </c>
      <c r="C1263" s="840" t="s">
        <v>11893</v>
      </c>
      <c r="D1263" s="1179">
        <v>22669</v>
      </c>
      <c r="F1263" s="2131">
        <v>43825</v>
      </c>
      <c r="G1263" s="722" t="s">
        <v>11855</v>
      </c>
      <c r="H1263" s="1310">
        <v>17.7</v>
      </c>
    </row>
    <row r="1264" spans="2:10" hidden="1" outlineLevel="1">
      <c r="B1264" s="1018"/>
      <c r="C1264" s="840"/>
      <c r="D1264" s="613"/>
      <c r="F1264" s="1018"/>
      <c r="G1264" s="428"/>
      <c r="H1264" s="352"/>
    </row>
    <row r="1265" spans="2:10" hidden="1" outlineLevel="1">
      <c r="B1265" s="426"/>
      <c r="C1265" s="319" t="s">
        <v>195</v>
      </c>
      <c r="D1265" s="279">
        <f>SUM(D1259:D1263)</f>
        <v>46788.32</v>
      </c>
      <c r="E1265" s="18"/>
      <c r="F1265" s="426"/>
      <c r="G1265" s="319" t="s">
        <v>195</v>
      </c>
      <c r="H1265" s="279">
        <f>SUM(H1259:H1263)</f>
        <v>9250.74</v>
      </c>
    </row>
    <row r="1266" spans="2:10" hidden="1" outlineLevel="1">
      <c r="B1266" s="18"/>
      <c r="C1266" s="1" t="s">
        <v>1962</v>
      </c>
      <c r="D1266" s="70">
        <f>D1265-H1265</f>
        <v>37537.58</v>
      </c>
      <c r="E1266" s="13"/>
      <c r="F1266" s="18"/>
      <c r="G1266" s="18"/>
      <c r="H1266" s="18"/>
    </row>
    <row r="1267" spans="2:10" collapsed="1"/>
    <row r="1268" spans="2:10" ht="15.75">
      <c r="B1268" s="2480" t="s">
        <v>11881</v>
      </c>
      <c r="C1268" s="2480"/>
      <c r="D1268" s="2480"/>
      <c r="E1268" s="2480"/>
      <c r="F1268" s="2480"/>
      <c r="G1268" s="2480"/>
      <c r="H1268" s="2480"/>
    </row>
    <row r="1269" spans="2:10" hidden="1" outlineLevel="1">
      <c r="B1269" s="18"/>
      <c r="C1269" s="18"/>
      <c r="D1269" s="18"/>
      <c r="E1269" s="18"/>
      <c r="F1269" s="18"/>
      <c r="G1269" s="18"/>
      <c r="H1269" s="18"/>
    </row>
    <row r="1270" spans="2:10" hidden="1" outlineLevel="1">
      <c r="B1270" s="354" t="s">
        <v>115</v>
      </c>
      <c r="C1270" s="1277" t="s">
        <v>1330</v>
      </c>
      <c r="D1270" s="1443" t="s">
        <v>4</v>
      </c>
      <c r="E1270" s="18"/>
      <c r="F1270" s="152" t="s">
        <v>115</v>
      </c>
      <c r="G1270" s="152" t="s">
        <v>1331</v>
      </c>
      <c r="H1270" s="355" t="s">
        <v>4</v>
      </c>
    </row>
    <row r="1271" spans="2:10" hidden="1" outlineLevel="1">
      <c r="B1271" s="2130">
        <v>43831</v>
      </c>
      <c r="C1271" s="394" t="s">
        <v>1039</v>
      </c>
      <c r="D1271" s="614">
        <f>D1266</f>
        <v>37537.58</v>
      </c>
      <c r="E1271" s="87"/>
      <c r="F1271" s="1481">
        <v>43844</v>
      </c>
      <c r="G1271" s="1522" t="s">
        <v>11970</v>
      </c>
      <c r="H1271" s="1522">
        <v>2100</v>
      </c>
    </row>
    <row r="1272" spans="2:10" hidden="1" outlineLevel="1">
      <c r="B1272" s="2130">
        <v>43861</v>
      </c>
      <c r="C1272" s="394" t="s">
        <v>12074</v>
      </c>
      <c r="D1272" s="614">
        <v>8695</v>
      </c>
      <c r="E1272" s="87"/>
      <c r="F1272" s="2131">
        <v>43851</v>
      </c>
      <c r="G1272" s="722" t="s">
        <v>11999</v>
      </c>
      <c r="H1272" s="931">
        <v>17537</v>
      </c>
      <c r="J1272" s="205"/>
    </row>
    <row r="1273" spans="2:10" hidden="1" outlineLevel="1">
      <c r="B1273" s="1903"/>
      <c r="C1273" s="1162"/>
      <c r="D1273" s="613"/>
      <c r="E1273" s="182"/>
      <c r="F1273" s="2131">
        <v>43857</v>
      </c>
      <c r="G1273" s="722" t="s">
        <v>12020</v>
      </c>
      <c r="H1273" s="723">
        <v>5000</v>
      </c>
    </row>
    <row r="1274" spans="2:10" hidden="1" outlineLevel="1">
      <c r="B1274" s="1018"/>
      <c r="C1274" s="840"/>
      <c r="D1274" s="1179"/>
      <c r="E1274" s="182"/>
      <c r="F1274" s="2131">
        <v>43861</v>
      </c>
      <c r="G1274" s="722" t="s">
        <v>12061</v>
      </c>
      <c r="H1274" s="723">
        <v>530</v>
      </c>
    </row>
    <row r="1275" spans="2:10" hidden="1" outlineLevel="1">
      <c r="B1275" s="1018"/>
      <c r="C1275" s="840"/>
      <c r="D1275" s="1179"/>
      <c r="F1275" s="2131">
        <v>43861</v>
      </c>
      <c r="G1275" s="722" t="s">
        <v>12062</v>
      </c>
      <c r="H1275" s="1310">
        <v>1065.05</v>
      </c>
    </row>
    <row r="1276" spans="2:10" hidden="1" outlineLevel="1">
      <c r="B1276" s="1018"/>
      <c r="C1276" s="840"/>
      <c r="D1276" s="613"/>
      <c r="F1276" s="1018"/>
      <c r="G1276" s="428"/>
      <c r="H1276" s="352"/>
    </row>
    <row r="1277" spans="2:10" hidden="1" outlineLevel="1">
      <c r="B1277" s="426"/>
      <c r="C1277" s="319" t="s">
        <v>195</v>
      </c>
      <c r="D1277" s="279">
        <f>SUM(D1271:D1275)</f>
        <v>46232.58</v>
      </c>
      <c r="E1277" s="18"/>
      <c r="F1277" s="426"/>
      <c r="G1277" s="319" t="s">
        <v>195</v>
      </c>
      <c r="H1277" s="279">
        <f>SUM(H1271:H1275)</f>
        <v>26232.05</v>
      </c>
    </row>
    <row r="1278" spans="2:10" hidden="1" outlineLevel="1">
      <c r="B1278" s="18"/>
      <c r="C1278" s="1" t="s">
        <v>1962</v>
      </c>
      <c r="D1278" s="70">
        <f>D1277-H1277</f>
        <v>20000.530000000002</v>
      </c>
      <c r="E1278" s="13"/>
      <c r="F1278" s="18"/>
      <c r="G1278" s="18"/>
      <c r="H1278" s="18"/>
    </row>
    <row r="1279" spans="2:10" collapsed="1"/>
    <row r="1280" spans="2:10" ht="15.75">
      <c r="B1280" s="2480" t="s">
        <v>12077</v>
      </c>
      <c r="C1280" s="2480"/>
      <c r="D1280" s="2480"/>
      <c r="E1280" s="2480"/>
      <c r="F1280" s="2480"/>
      <c r="G1280" s="2480"/>
      <c r="H1280" s="2480"/>
    </row>
    <row r="1281" spans="2:10" hidden="1" outlineLevel="1">
      <c r="B1281" s="18"/>
      <c r="C1281" s="18"/>
      <c r="D1281" s="18"/>
      <c r="E1281" s="18"/>
      <c r="F1281" s="18"/>
      <c r="G1281" s="18"/>
      <c r="H1281" s="18"/>
    </row>
    <row r="1282" spans="2:10" hidden="1" outlineLevel="1">
      <c r="B1282" s="354" t="s">
        <v>115</v>
      </c>
      <c r="C1282" s="1277" t="s">
        <v>1330</v>
      </c>
      <c r="D1282" s="1443" t="s">
        <v>4</v>
      </c>
      <c r="E1282" s="18"/>
      <c r="F1282" s="152" t="s">
        <v>115</v>
      </c>
      <c r="G1282" s="152" t="s">
        <v>1331</v>
      </c>
      <c r="H1282" s="355" t="s">
        <v>4</v>
      </c>
    </row>
    <row r="1283" spans="2:10" hidden="1" outlineLevel="1">
      <c r="B1283" s="2130">
        <v>43862</v>
      </c>
      <c r="C1283" s="394" t="s">
        <v>1039</v>
      </c>
      <c r="D1283" s="614">
        <f>D1278</f>
        <v>20000.530000000002</v>
      </c>
      <c r="E1283" s="87"/>
      <c r="F1283" s="1481">
        <v>43864</v>
      </c>
      <c r="G1283" s="1522" t="s">
        <v>12097</v>
      </c>
      <c r="H1283" s="1522">
        <v>8000</v>
      </c>
    </row>
    <row r="1284" spans="2:10" hidden="1" outlineLevel="1">
      <c r="B1284" s="2130">
        <v>43885</v>
      </c>
      <c r="C1284" s="394" t="s">
        <v>12229</v>
      </c>
      <c r="D1284" s="614">
        <v>325.76</v>
      </c>
      <c r="E1284" s="87"/>
      <c r="F1284" s="1481">
        <v>43881</v>
      </c>
      <c r="G1284" s="722" t="s">
        <v>12207</v>
      </c>
      <c r="H1284" s="931">
        <v>2000</v>
      </c>
      <c r="J1284" s="205"/>
    </row>
    <row r="1285" spans="2:10" hidden="1" outlineLevel="1">
      <c r="B1285" s="2130">
        <v>43886</v>
      </c>
      <c r="C1285" s="1162" t="s">
        <v>12371</v>
      </c>
      <c r="D1285" s="613">
        <v>9674</v>
      </c>
      <c r="E1285" s="182"/>
      <c r="F1285" s="2398">
        <v>43886</v>
      </c>
      <c r="G1285" s="2399" t="s">
        <v>12368</v>
      </c>
      <c r="H1285" s="2400">
        <v>10000</v>
      </c>
    </row>
    <row r="1286" spans="2:10" hidden="1" outlineLevel="1">
      <c r="B1286" s="2130">
        <v>43889</v>
      </c>
      <c r="C1286" s="840" t="s">
        <v>12397</v>
      </c>
      <c r="D1286" s="2441">
        <v>25000</v>
      </c>
      <c r="E1286" s="182"/>
      <c r="F1286" s="2131"/>
      <c r="G1286" s="722"/>
      <c r="H1286" s="723"/>
    </row>
    <row r="1287" spans="2:10" hidden="1" outlineLevel="1">
      <c r="B1287" s="1018"/>
      <c r="C1287" s="840"/>
      <c r="D1287" s="1179"/>
      <c r="F1287" s="1018"/>
      <c r="G1287" s="722"/>
      <c r="H1287" s="723"/>
    </row>
    <row r="1288" spans="2:10" hidden="1" outlineLevel="1">
      <c r="B1288" s="1018"/>
      <c r="C1288" s="840"/>
      <c r="D1288" s="613"/>
      <c r="F1288" s="1018"/>
      <c r="G1288" s="428"/>
      <c r="H1288" s="352"/>
    </row>
    <row r="1289" spans="2:10" hidden="1" outlineLevel="1">
      <c r="B1289" s="426"/>
      <c r="C1289" s="319" t="s">
        <v>195</v>
      </c>
      <c r="D1289" s="279">
        <f>SUM(D1283:D1287)</f>
        <v>55000.29</v>
      </c>
      <c r="E1289" s="18"/>
      <c r="F1289" s="426"/>
      <c r="G1289" s="319" t="s">
        <v>195</v>
      </c>
      <c r="H1289" s="279">
        <f>SUM(H1283:H1286)</f>
        <v>20000</v>
      </c>
    </row>
    <row r="1290" spans="2:10" hidden="1" outlineLevel="1">
      <c r="B1290" s="18"/>
      <c r="C1290" s="1" t="s">
        <v>1962</v>
      </c>
      <c r="D1290" s="70">
        <f>D1289-H1289</f>
        <v>35000.29</v>
      </c>
      <c r="E1290" s="13"/>
      <c r="F1290" s="18"/>
      <c r="G1290" s="18"/>
      <c r="H1290" s="18"/>
    </row>
    <row r="1291" spans="2:10" collapsed="1"/>
    <row r="1292" spans="2:10" ht="15.75">
      <c r="B1292" s="2480" t="s">
        <v>12406</v>
      </c>
      <c r="C1292" s="2480"/>
      <c r="D1292" s="2480"/>
      <c r="E1292" s="2480"/>
      <c r="F1292" s="2480"/>
      <c r="G1292" s="2480"/>
      <c r="H1292" s="2480"/>
    </row>
    <row r="1293" spans="2:10" outlineLevel="1">
      <c r="B1293" s="18"/>
      <c r="C1293" s="18"/>
      <c r="D1293" s="18"/>
      <c r="E1293" s="18"/>
      <c r="F1293" s="18"/>
      <c r="G1293" s="18"/>
      <c r="H1293" s="18"/>
    </row>
    <row r="1294" spans="2:10" outlineLevel="1">
      <c r="B1294" s="354" t="s">
        <v>115</v>
      </c>
      <c r="C1294" s="1277" t="s">
        <v>1330</v>
      </c>
      <c r="D1294" s="1443" t="s">
        <v>4</v>
      </c>
      <c r="E1294" s="18"/>
      <c r="F1294" s="152" t="s">
        <v>115</v>
      </c>
      <c r="G1294" s="152" t="s">
        <v>1331</v>
      </c>
      <c r="H1294" s="355" t="s">
        <v>4</v>
      </c>
    </row>
    <row r="1295" spans="2:10" outlineLevel="1">
      <c r="B1295" s="2130">
        <v>43891</v>
      </c>
      <c r="C1295" s="394" t="s">
        <v>1039</v>
      </c>
      <c r="D1295" s="614">
        <f>D1290</f>
        <v>35000.29</v>
      </c>
      <c r="E1295" s="87"/>
      <c r="F1295" s="2130">
        <v>43892</v>
      </c>
      <c r="G1295" s="1522" t="s">
        <v>12435</v>
      </c>
      <c r="H1295" s="1522">
        <v>10000</v>
      </c>
    </row>
    <row r="1296" spans="2:10" outlineLevel="1">
      <c r="B1296" s="2130"/>
      <c r="C1296" s="394"/>
      <c r="D1296" s="614"/>
      <c r="E1296" s="87"/>
      <c r="F1296" s="1481"/>
      <c r="G1296" s="722"/>
      <c r="H1296" s="931"/>
      <c r="J1296" s="2431"/>
    </row>
    <row r="1297" spans="2:8" outlineLevel="1">
      <c r="B1297" s="2130"/>
      <c r="C1297" s="1162"/>
      <c r="D1297" s="613"/>
      <c r="E1297" s="182"/>
      <c r="F1297" s="1018"/>
      <c r="G1297" s="722"/>
      <c r="H1297" s="1310"/>
    </row>
    <row r="1298" spans="2:8" outlineLevel="1">
      <c r="B1298" s="2130"/>
      <c r="C1298" s="840"/>
      <c r="D1298" s="2441"/>
      <c r="E1298" s="182"/>
      <c r="F1298" s="2131"/>
      <c r="G1298" s="722"/>
      <c r="H1298" s="723"/>
    </row>
    <row r="1299" spans="2:8" outlineLevel="1">
      <c r="B1299" s="1018"/>
      <c r="C1299" s="840"/>
      <c r="D1299" s="1179"/>
      <c r="F1299" s="2131"/>
      <c r="G1299" s="722"/>
      <c r="H1299" s="1310"/>
    </row>
    <row r="1300" spans="2:8" outlineLevel="1">
      <c r="B1300" s="1903"/>
      <c r="C1300" s="1162"/>
      <c r="D1300" s="613"/>
      <c r="E1300" s="182"/>
      <c r="F1300" s="1018"/>
      <c r="G1300" s="722"/>
      <c r="H1300" s="1310"/>
    </row>
    <row r="1301" spans="2:8" outlineLevel="1">
      <c r="B1301" s="1018"/>
      <c r="C1301" s="840"/>
      <c r="D1301" s="1179"/>
      <c r="F1301" s="1018"/>
      <c r="G1301" s="722"/>
      <c r="H1301" s="723"/>
    </row>
    <row r="1302" spans="2:8" outlineLevel="1">
      <c r="B1302" s="1018"/>
      <c r="C1302" s="840"/>
      <c r="D1302" s="613"/>
      <c r="F1302" s="1018"/>
      <c r="G1302" s="428"/>
      <c r="H1302" s="352"/>
    </row>
    <row r="1303" spans="2:8" outlineLevel="1">
      <c r="B1303" s="426"/>
      <c r="C1303" s="319" t="s">
        <v>195</v>
      </c>
      <c r="D1303" s="279">
        <f>SUM(D1295:D1301)</f>
        <v>35000.29</v>
      </c>
      <c r="E1303" s="18"/>
      <c r="F1303" s="426"/>
      <c r="G1303" s="319" t="s">
        <v>195</v>
      </c>
      <c r="H1303" s="279">
        <f>SUM(H1295:H1300)</f>
        <v>10000</v>
      </c>
    </row>
    <row r="1304" spans="2:8" outlineLevel="1">
      <c r="B1304" s="18"/>
      <c r="C1304" s="1" t="s">
        <v>1962</v>
      </c>
      <c r="D1304" s="70">
        <f>D1303-H1303</f>
        <v>25000.29</v>
      </c>
      <c r="E1304" s="13"/>
      <c r="F1304" s="18"/>
      <c r="G1304" s="18"/>
      <c r="H1304" s="18"/>
    </row>
    <row r="1313" spans="2:8">
      <c r="C1313" s="192" t="s">
        <v>9017</v>
      </c>
    </row>
    <row r="1314" spans="2:8">
      <c r="C1314" s="1" t="s">
        <v>9050</v>
      </c>
      <c r="H1314" s="2"/>
    </row>
    <row r="1316" spans="2:8">
      <c r="C1316" s="298" t="s">
        <v>2</v>
      </c>
    </row>
    <row r="1317" spans="2:8" outlineLevel="1">
      <c r="B1317" s="1" t="s">
        <v>11939</v>
      </c>
      <c r="C1317" s="582" t="s">
        <v>5259</v>
      </c>
      <c r="D1317" s="220"/>
      <c r="E1317" s="220"/>
    </row>
    <row r="1318" spans="2:8" ht="26.25">
      <c r="B1318" s="2357" t="s">
        <v>12242</v>
      </c>
      <c r="C1318" s="2356" t="s">
        <v>12241</v>
      </c>
    </row>
    <row r="1319" spans="2:8" outlineLevel="1">
      <c r="B1319" s="182" t="s">
        <v>3893</v>
      </c>
      <c r="C1319" s="182" t="s">
        <v>5571</v>
      </c>
    </row>
    <row r="1320" spans="2:8" outlineLevel="1">
      <c r="B1320" s="182"/>
      <c r="C1320" s="182" t="s">
        <v>5710</v>
      </c>
    </row>
    <row r="1321" spans="2:8" outlineLevel="1">
      <c r="B1321" s="1" t="s">
        <v>3908</v>
      </c>
      <c r="C1321" s="582" t="s">
        <v>5708</v>
      </c>
      <c r="D1321" s="220"/>
      <c r="E1321" s="220"/>
    </row>
    <row r="1322" spans="2:8" outlineLevel="1">
      <c r="B1322" s="1" t="s">
        <v>3895</v>
      </c>
      <c r="C1322" s="583" t="s">
        <v>5709</v>
      </c>
    </row>
    <row r="1323" spans="2:8">
      <c r="B1323" s="1" t="s">
        <v>7822</v>
      </c>
      <c r="C1323" s="583" t="s">
        <v>7823</v>
      </c>
    </row>
    <row r="1324" spans="2:8">
      <c r="B1324" s="1" t="s">
        <v>8390</v>
      </c>
      <c r="C1324" s="187">
        <v>120882</v>
      </c>
    </row>
    <row r="1326" spans="2:8">
      <c r="C1326" s="958" t="s">
        <v>8794</v>
      </c>
    </row>
    <row r="1328" spans="2:8">
      <c r="C1328" s="187" t="s">
        <v>10709</v>
      </c>
    </row>
    <row r="1329" spans="3:3">
      <c r="C1329" s="187">
        <v>18601207777</v>
      </c>
    </row>
  </sheetData>
  <sheetProtection selectLockedCells="1" selectUnlockedCells="1"/>
  <mergeCells count="118">
    <mergeCell ref="B1268:H1268"/>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79:H79"/>
    <mergeCell ref="B142:H142"/>
    <mergeCell ref="B155:H155"/>
    <mergeCell ref="B165:H165"/>
    <mergeCell ref="B495:H495"/>
    <mergeCell ref="B237:H237"/>
    <mergeCell ref="B185:H185"/>
    <mergeCell ref="B194:H194"/>
    <mergeCell ref="B418:H418"/>
    <mergeCell ref="B469:H469"/>
    <mergeCell ref="B483:H483"/>
    <mergeCell ref="B526:H526"/>
    <mergeCell ref="B345:H345"/>
    <mergeCell ref="B280:H280"/>
    <mergeCell ref="B290:H290"/>
    <mergeCell ref="B311:H311"/>
    <mergeCell ref="B300:H300"/>
    <mergeCell ref="B333:H333"/>
    <mergeCell ref="B322:H322"/>
    <mergeCell ref="B247:H247"/>
    <mergeCell ref="B258:H258"/>
    <mergeCell ref="B516:H516"/>
    <mergeCell ref="B506:H506"/>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681:H681"/>
    <mergeCell ref="B669:H669"/>
    <mergeCell ref="B1292:H1292"/>
    <mergeCell ref="B1280:H1280"/>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s>
  <hyperlinks>
    <hyperlink ref="C1323" r:id="rId1"/>
    <hyperlink ref="C1326"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10.xml><?xml version="1.0" encoding="utf-8"?>
<worksheet xmlns="http://schemas.openxmlformats.org/spreadsheetml/2006/main" xmlns:r="http://schemas.openxmlformats.org/officeDocument/2006/relationships">
  <dimension ref="B1:AP57"/>
  <sheetViews>
    <sheetView topLeftCell="A25" zoomScale="80" zoomScaleNormal="80" workbookViewId="0">
      <selection activeCell="B21" sqref="B21:H52"/>
    </sheetView>
  </sheetViews>
  <sheetFormatPr defaultRowHeight="12.75" outlineLevelRow="1"/>
  <cols>
    <col min="2" max="2" width="10.7109375" bestFit="1" customWidth="1"/>
    <col min="3" max="3" width="36.7109375" bestFit="1" customWidth="1"/>
    <col min="4" max="4" width="9.85546875" bestFit="1" customWidth="1"/>
    <col min="6" max="6" width="5.5703125" bestFit="1" customWidth="1"/>
    <col min="7" max="7" width="23.85546875" bestFit="1" customWidth="1"/>
    <col min="8" max="8" width="8.140625" customWidth="1"/>
    <col min="9" max="9" width="12.28515625" bestFit="1" customWidth="1"/>
    <col min="10" max="10" width="9.28515625" bestFit="1" customWidth="1"/>
    <col min="11" max="11" width="12.28515625" bestFit="1" customWidth="1"/>
    <col min="12" max="12" width="10.140625" bestFit="1" customWidth="1"/>
    <col min="13" max="13" width="15.85546875" bestFit="1" customWidth="1"/>
    <col min="14" max="14" width="10.140625" bestFit="1" customWidth="1"/>
    <col min="15" max="15" width="12.28515625" bestFit="1" customWidth="1"/>
    <col min="16" max="16" width="9.140625" bestFit="1" customWidth="1"/>
    <col min="17" max="17" width="12.28515625" bestFit="1" customWidth="1"/>
    <col min="18" max="18" width="9.140625" bestFit="1" customWidth="1"/>
    <col min="19" max="19" width="12.28515625" bestFit="1" customWidth="1"/>
    <col min="20" max="20" width="9.140625" bestFit="1" customWidth="1"/>
    <col min="21" max="21" width="12.28515625" bestFit="1" customWidth="1"/>
    <col min="22" max="22" width="9.140625" bestFit="1" customWidth="1"/>
    <col min="23" max="23" width="12.28515625" bestFit="1" customWidth="1"/>
    <col min="24" max="24" width="9.140625" bestFit="1" customWidth="1"/>
    <col min="25" max="25" width="12.28515625" bestFit="1" customWidth="1"/>
    <col min="26" max="26" width="9.140625" bestFit="1" customWidth="1"/>
    <col min="27" max="27" width="12.28515625" bestFit="1" customWidth="1"/>
    <col min="28" max="28" width="9.140625" bestFit="1" customWidth="1"/>
    <col min="29" max="29" width="13.42578125" bestFit="1" customWidth="1"/>
    <col min="30" max="30" width="9.140625" bestFit="1" customWidth="1"/>
    <col min="31" max="31" width="13.42578125" bestFit="1" customWidth="1"/>
    <col min="32" max="32" width="9.140625" bestFit="1" customWidth="1"/>
    <col min="33" max="33" width="13.42578125" bestFit="1" customWidth="1"/>
    <col min="34" max="34" width="9.140625" bestFit="1" customWidth="1"/>
    <col min="35" max="35" width="13.42578125" bestFit="1" customWidth="1"/>
    <col min="36" max="36" width="9.140625" bestFit="1" customWidth="1"/>
    <col min="37" max="37" width="13.42578125" bestFit="1" customWidth="1"/>
    <col min="38" max="38" width="9.140625" bestFit="1" customWidth="1"/>
    <col min="39" max="39" width="13.42578125" bestFit="1" customWidth="1"/>
    <col min="40" max="40" width="9.140625" bestFit="1" customWidth="1"/>
    <col min="41" max="41" width="13.42578125" bestFit="1" customWidth="1"/>
  </cols>
  <sheetData>
    <row r="1" spans="2:42" ht="13.5" thickBot="1"/>
    <row r="2" spans="2:42" ht="16.5" thickBot="1">
      <c r="B2" s="2493" t="s">
        <v>12379</v>
      </c>
      <c r="C2" s="2494"/>
      <c r="D2" s="2494"/>
      <c r="E2" s="2494"/>
      <c r="F2" s="2494"/>
      <c r="G2" s="2494"/>
      <c r="H2" s="2495"/>
    </row>
    <row r="3" spans="2:42" ht="13.5" thickBot="1"/>
    <row r="4" spans="2:42" ht="16.5" thickBot="1">
      <c r="B4" s="2493" t="s">
        <v>12380</v>
      </c>
      <c r="C4" s="2494"/>
      <c r="D4" s="2494"/>
      <c r="E4" s="2494"/>
      <c r="F4" s="2494"/>
      <c r="G4" s="2494"/>
      <c r="H4" s="2495"/>
    </row>
    <row r="5" spans="2:42" ht="13.5" outlineLevel="1" thickBot="1"/>
    <row r="6" spans="2:42" ht="16.5" outlineLevel="1" thickBot="1">
      <c r="C6" s="2417" t="s">
        <v>12373</v>
      </c>
      <c r="D6" s="2499">
        <v>418239564</v>
      </c>
      <c r="E6" s="2500"/>
      <c r="F6" s="2501"/>
      <c r="I6" s="2429" t="s">
        <v>12454</v>
      </c>
      <c r="J6" s="2429" t="s">
        <v>4</v>
      </c>
      <c r="K6" s="2429" t="s">
        <v>12455</v>
      </c>
      <c r="L6" s="2429" t="s">
        <v>4</v>
      </c>
      <c r="M6" s="2430" t="s">
        <v>12456</v>
      </c>
      <c r="N6" s="2429" t="s">
        <v>4</v>
      </c>
      <c r="O6" s="2429" t="s">
        <v>12457</v>
      </c>
      <c r="P6" s="2429" t="s">
        <v>4</v>
      </c>
      <c r="Q6" s="2429" t="s">
        <v>12458</v>
      </c>
      <c r="R6" s="2429" t="s">
        <v>4</v>
      </c>
      <c r="S6" s="2429" t="s">
        <v>12459</v>
      </c>
      <c r="T6" s="2429" t="s">
        <v>4</v>
      </c>
      <c r="U6" s="2429" t="s">
        <v>12460</v>
      </c>
      <c r="V6" s="2429" t="s">
        <v>4</v>
      </c>
      <c r="W6" s="2429" t="s">
        <v>12461</v>
      </c>
      <c r="X6" s="2429" t="s">
        <v>4</v>
      </c>
      <c r="Y6" s="2429" t="s">
        <v>12461</v>
      </c>
      <c r="Z6" s="2429" t="s">
        <v>4</v>
      </c>
      <c r="AA6" s="2429" t="s">
        <v>12462</v>
      </c>
      <c r="AB6" s="2429" t="s">
        <v>4</v>
      </c>
      <c r="AC6" s="2429" t="s">
        <v>12463</v>
      </c>
      <c r="AD6" s="2429" t="s">
        <v>4</v>
      </c>
      <c r="AE6" s="2429" t="s">
        <v>12464</v>
      </c>
      <c r="AF6" s="2429" t="s">
        <v>4</v>
      </c>
      <c r="AG6" s="2429" t="s">
        <v>12465</v>
      </c>
      <c r="AH6" s="2429" t="s">
        <v>4</v>
      </c>
      <c r="AI6" s="2429" t="s">
        <v>12466</v>
      </c>
      <c r="AJ6" s="2429" t="s">
        <v>4</v>
      </c>
      <c r="AK6" s="2429" t="s">
        <v>12467</v>
      </c>
      <c r="AL6" s="2429" t="s">
        <v>4</v>
      </c>
      <c r="AM6" s="2429" t="s">
        <v>12468</v>
      </c>
      <c r="AN6" s="2429" t="s">
        <v>4</v>
      </c>
      <c r="AO6" s="2429" t="s">
        <v>12469</v>
      </c>
      <c r="AP6" s="2429" t="s">
        <v>4</v>
      </c>
    </row>
    <row r="7" spans="2:42" ht="16.5" outlineLevel="1" thickBot="1">
      <c r="C7" s="2418" t="s">
        <v>12374</v>
      </c>
      <c r="D7" s="2502">
        <v>10000</v>
      </c>
      <c r="E7" s="2503"/>
      <c r="F7" s="2504"/>
      <c r="I7" s="2425">
        <v>43556</v>
      </c>
      <c r="J7" s="2426">
        <v>0</v>
      </c>
      <c r="K7" s="1734">
        <v>43922</v>
      </c>
      <c r="L7" s="2422"/>
      <c r="M7" s="1734">
        <v>44287</v>
      </c>
      <c r="N7" s="2421"/>
      <c r="O7" s="1734">
        <v>44652</v>
      </c>
      <c r="P7" s="2422"/>
      <c r="Q7" s="1734">
        <v>45017</v>
      </c>
      <c r="R7" s="2422"/>
      <c r="S7" s="1734">
        <v>45383</v>
      </c>
      <c r="T7" s="2422"/>
      <c r="U7" s="1734">
        <v>45748</v>
      </c>
      <c r="V7" s="2422"/>
      <c r="W7" s="1734">
        <v>46113</v>
      </c>
      <c r="X7" s="2422"/>
      <c r="Y7" s="1734">
        <v>46478</v>
      </c>
      <c r="Z7" s="2422"/>
      <c r="AA7" s="1734">
        <v>46844</v>
      </c>
      <c r="AB7" s="2422"/>
      <c r="AC7" s="1734">
        <v>47209</v>
      </c>
      <c r="AD7" s="2422"/>
      <c r="AE7" s="1734">
        <v>47574</v>
      </c>
      <c r="AF7" s="2422"/>
      <c r="AG7" s="1734">
        <v>47939</v>
      </c>
      <c r="AH7" s="2422"/>
      <c r="AI7" s="1734">
        <v>48305</v>
      </c>
      <c r="AJ7" s="2422"/>
      <c r="AK7" s="1734">
        <v>48670</v>
      </c>
      <c r="AL7" s="2422"/>
      <c r="AM7" s="1734">
        <v>49035</v>
      </c>
      <c r="AN7" s="2422"/>
      <c r="AO7" s="946">
        <v>12875</v>
      </c>
      <c r="AP7" s="2421" t="s">
        <v>12437</v>
      </c>
    </row>
    <row r="8" spans="2:42" ht="16.5" outlineLevel="1" thickBot="1">
      <c r="C8" s="2418" t="s">
        <v>12375</v>
      </c>
      <c r="D8" s="2505">
        <v>609301500446</v>
      </c>
      <c r="E8" s="2506"/>
      <c r="F8" s="2507"/>
      <c r="I8" s="2425">
        <v>43586</v>
      </c>
      <c r="J8" s="2426">
        <v>0</v>
      </c>
      <c r="K8" s="1734">
        <v>43952</v>
      </c>
      <c r="L8" s="2422"/>
      <c r="M8" s="1734">
        <v>44317</v>
      </c>
      <c r="N8" s="2422"/>
      <c r="O8" s="1734">
        <v>44682</v>
      </c>
      <c r="P8" s="2422"/>
      <c r="Q8" s="1734">
        <v>45047</v>
      </c>
      <c r="R8" s="2422"/>
      <c r="S8" s="1734">
        <v>45413</v>
      </c>
      <c r="T8" s="2422"/>
      <c r="U8" s="1734">
        <v>45778</v>
      </c>
      <c r="V8" s="2422"/>
      <c r="W8" s="1734">
        <v>46143</v>
      </c>
      <c r="X8" s="2422"/>
      <c r="Y8" s="1734">
        <v>46508</v>
      </c>
      <c r="Z8" s="2422"/>
      <c r="AA8" s="1734">
        <v>46874</v>
      </c>
      <c r="AB8" s="2422"/>
      <c r="AC8" s="1734">
        <v>47239</v>
      </c>
      <c r="AD8" s="2422"/>
      <c r="AE8" s="1734">
        <v>47604</v>
      </c>
      <c r="AF8" s="2422"/>
      <c r="AG8" s="1734">
        <v>47969</v>
      </c>
      <c r="AH8" s="2422"/>
      <c r="AI8" s="1734">
        <v>48335</v>
      </c>
      <c r="AJ8" s="2422"/>
      <c r="AK8" s="1734">
        <v>48700</v>
      </c>
      <c r="AL8" s="2422"/>
      <c r="AM8" s="1734">
        <v>49065</v>
      </c>
      <c r="AN8" s="2422"/>
      <c r="AO8" s="280"/>
      <c r="AP8" s="280"/>
    </row>
    <row r="9" spans="2:42" ht="16.5" outlineLevel="1" thickBot="1">
      <c r="C9" s="2419" t="s">
        <v>12377</v>
      </c>
      <c r="D9" s="2508">
        <v>43886</v>
      </c>
      <c r="E9" s="2509"/>
      <c r="F9" s="2510"/>
      <c r="I9" s="2425">
        <v>43617</v>
      </c>
      <c r="J9" s="2426">
        <v>0</v>
      </c>
      <c r="K9" s="1734">
        <v>43983</v>
      </c>
      <c r="L9" s="2422"/>
      <c r="M9" s="1734">
        <v>44348</v>
      </c>
      <c r="N9" s="2422"/>
      <c r="O9" s="1734">
        <v>44713</v>
      </c>
      <c r="P9" s="2422"/>
      <c r="Q9" s="1734">
        <v>45078</v>
      </c>
      <c r="R9" s="2422"/>
      <c r="S9" s="1734">
        <v>45444</v>
      </c>
      <c r="T9" s="2422"/>
      <c r="U9" s="1734">
        <v>45809</v>
      </c>
      <c r="V9" s="2422"/>
      <c r="W9" s="1734">
        <v>46174</v>
      </c>
      <c r="X9" s="2422"/>
      <c r="Y9" s="1734">
        <v>46539</v>
      </c>
      <c r="Z9" s="2422"/>
      <c r="AA9" s="1734">
        <v>46905</v>
      </c>
      <c r="AB9" s="2422"/>
      <c r="AC9" s="1734">
        <v>47270</v>
      </c>
      <c r="AD9" s="2422"/>
      <c r="AE9" s="1734">
        <v>47635</v>
      </c>
      <c r="AF9" s="2422"/>
      <c r="AG9" s="1734">
        <v>48000</v>
      </c>
      <c r="AH9" s="2422"/>
      <c r="AI9" s="1734">
        <v>48366</v>
      </c>
      <c r="AJ9" s="2422"/>
      <c r="AK9" s="1734">
        <v>48731</v>
      </c>
      <c r="AL9" s="2422"/>
      <c r="AM9" s="1734">
        <v>49096</v>
      </c>
      <c r="AN9" s="2422"/>
      <c r="AO9" s="280"/>
      <c r="AP9" s="280"/>
    </row>
    <row r="10" spans="2:42" ht="16.5" outlineLevel="1" thickBot="1">
      <c r="C10" s="2496" t="s">
        <v>12378</v>
      </c>
      <c r="D10" s="2497"/>
      <c r="E10" s="2497"/>
      <c r="F10" s="2498"/>
      <c r="I10" s="2425">
        <v>43647</v>
      </c>
      <c r="J10" s="2426">
        <v>0</v>
      </c>
      <c r="K10" s="1734">
        <v>44013</v>
      </c>
      <c r="L10" s="2422"/>
      <c r="M10" s="1734">
        <v>44378</v>
      </c>
      <c r="N10" s="2422"/>
      <c r="O10" s="1734">
        <v>44743</v>
      </c>
      <c r="P10" s="2422"/>
      <c r="Q10" s="1734">
        <v>45108</v>
      </c>
      <c r="R10" s="2422"/>
      <c r="S10" s="1734">
        <v>45474</v>
      </c>
      <c r="T10" s="2422"/>
      <c r="U10" s="1734">
        <v>45839</v>
      </c>
      <c r="V10" s="2422"/>
      <c r="W10" s="1734">
        <v>46204</v>
      </c>
      <c r="X10" s="2422"/>
      <c r="Y10" s="1734">
        <v>46569</v>
      </c>
      <c r="Z10" s="2422"/>
      <c r="AA10" s="1734">
        <v>46935</v>
      </c>
      <c r="AB10" s="2422"/>
      <c r="AC10" s="1734">
        <v>47300</v>
      </c>
      <c r="AD10" s="2422"/>
      <c r="AE10" s="1734">
        <v>47665</v>
      </c>
      <c r="AF10" s="2422"/>
      <c r="AG10" s="1734">
        <v>48030</v>
      </c>
      <c r="AH10" s="2422"/>
      <c r="AI10" s="1734">
        <v>48396</v>
      </c>
      <c r="AJ10" s="2422"/>
      <c r="AK10" s="1734">
        <v>48761</v>
      </c>
      <c r="AL10" s="2422"/>
      <c r="AM10" s="1734">
        <v>49126</v>
      </c>
      <c r="AN10" s="2422"/>
      <c r="AO10" s="280"/>
      <c r="AP10" s="280"/>
    </row>
    <row r="11" spans="2:42" ht="15" outlineLevel="1">
      <c r="I11" s="2425">
        <v>43678</v>
      </c>
      <c r="J11" s="2426">
        <v>0</v>
      </c>
      <c r="K11" s="1734">
        <v>44044</v>
      </c>
      <c r="L11" s="2422"/>
      <c r="M11" s="1734">
        <v>44409</v>
      </c>
      <c r="N11" s="2422"/>
      <c r="O11" s="1734">
        <v>44774</v>
      </c>
      <c r="P11" s="2422"/>
      <c r="Q11" s="1734">
        <v>45139</v>
      </c>
      <c r="R11" s="2422"/>
      <c r="S11" s="1734">
        <v>45505</v>
      </c>
      <c r="T11" s="2422"/>
      <c r="U11" s="1734">
        <v>45870</v>
      </c>
      <c r="V11" s="2422"/>
      <c r="W11" s="1734">
        <v>46235</v>
      </c>
      <c r="X11" s="2422"/>
      <c r="Y11" s="1734">
        <v>46600</v>
      </c>
      <c r="Z11" s="2422"/>
      <c r="AA11" s="1734">
        <v>46966</v>
      </c>
      <c r="AB11" s="2422"/>
      <c r="AC11" s="1734">
        <v>47331</v>
      </c>
      <c r="AD11" s="2422"/>
      <c r="AE11" s="1734">
        <v>47696</v>
      </c>
      <c r="AF11" s="2422"/>
      <c r="AG11" s="1734">
        <v>48061</v>
      </c>
      <c r="AH11" s="2422"/>
      <c r="AI11" s="1734">
        <v>48427</v>
      </c>
      <c r="AJ11" s="2422"/>
      <c r="AK11" s="1734">
        <v>48792</v>
      </c>
      <c r="AL11" s="2422"/>
      <c r="AM11" s="1734">
        <v>49157</v>
      </c>
      <c r="AN11" s="2422"/>
      <c r="AO11" s="280"/>
      <c r="AP11" s="280"/>
    </row>
    <row r="12" spans="2:42" ht="15.75" outlineLevel="1">
      <c r="C12" s="2420"/>
      <c r="D12" s="2420"/>
      <c r="E12" s="2420"/>
      <c r="F12" s="2420"/>
      <c r="I12" s="2425">
        <v>43709</v>
      </c>
      <c r="J12" s="2426">
        <v>0</v>
      </c>
      <c r="K12" s="1734">
        <v>44075</v>
      </c>
      <c r="L12" s="2422"/>
      <c r="M12" s="1734">
        <v>44440</v>
      </c>
      <c r="N12" s="2422"/>
      <c r="O12" s="1734">
        <v>44805</v>
      </c>
      <c r="P12" s="2422"/>
      <c r="Q12" s="1734">
        <v>45170</v>
      </c>
      <c r="R12" s="2422"/>
      <c r="S12" s="1734">
        <v>45536</v>
      </c>
      <c r="T12" s="2422"/>
      <c r="U12" s="1734">
        <v>45901</v>
      </c>
      <c r="V12" s="2422"/>
      <c r="W12" s="1734">
        <v>46266</v>
      </c>
      <c r="X12" s="2422"/>
      <c r="Y12" s="1734">
        <v>46631</v>
      </c>
      <c r="Z12" s="2422"/>
      <c r="AA12" s="1734">
        <v>46997</v>
      </c>
      <c r="AB12" s="2422"/>
      <c r="AC12" s="1734">
        <v>47362</v>
      </c>
      <c r="AD12" s="2422"/>
      <c r="AE12" s="1734">
        <v>47727</v>
      </c>
      <c r="AF12" s="2422"/>
      <c r="AG12" s="1734">
        <v>48092</v>
      </c>
      <c r="AH12" s="2422"/>
      <c r="AI12" s="1734">
        <v>48458</v>
      </c>
      <c r="AJ12" s="2422"/>
      <c r="AK12" s="1734">
        <v>48823</v>
      </c>
      <c r="AL12" s="2422"/>
      <c r="AM12" s="1734">
        <v>49188</v>
      </c>
      <c r="AN12" s="2422"/>
      <c r="AO12" s="280"/>
      <c r="AP12" s="280"/>
    </row>
    <row r="13" spans="2:42" ht="15.75" outlineLevel="1">
      <c r="C13" s="2420"/>
      <c r="D13" s="2420"/>
      <c r="E13" s="2420"/>
      <c r="F13" s="2420"/>
      <c r="I13" s="2425">
        <v>43739</v>
      </c>
      <c r="J13" s="2426">
        <v>0</v>
      </c>
      <c r="K13" s="1734">
        <v>44105</v>
      </c>
      <c r="L13" s="2422"/>
      <c r="M13" s="1734">
        <v>44470</v>
      </c>
      <c r="N13" s="2422"/>
      <c r="O13" s="1734">
        <v>44835</v>
      </c>
      <c r="P13" s="2422"/>
      <c r="Q13" s="1734">
        <v>45200</v>
      </c>
      <c r="R13" s="2422"/>
      <c r="S13" s="1734">
        <v>45566</v>
      </c>
      <c r="T13" s="2422"/>
      <c r="U13" s="1734">
        <v>45931</v>
      </c>
      <c r="V13" s="2422"/>
      <c r="W13" s="1734">
        <v>46296</v>
      </c>
      <c r="X13" s="2422"/>
      <c r="Y13" s="1734">
        <v>46661</v>
      </c>
      <c r="Z13" s="2422"/>
      <c r="AA13" s="1734">
        <v>47027</v>
      </c>
      <c r="AB13" s="2422"/>
      <c r="AC13" s="1734">
        <v>47392</v>
      </c>
      <c r="AD13" s="2422"/>
      <c r="AE13" s="1734">
        <v>47757</v>
      </c>
      <c r="AF13" s="2422"/>
      <c r="AG13" s="1734">
        <v>48122</v>
      </c>
      <c r="AH13" s="2422"/>
      <c r="AI13" s="1734">
        <v>48488</v>
      </c>
      <c r="AJ13" s="2422"/>
      <c r="AK13" s="1734">
        <v>48853</v>
      </c>
      <c r="AL13" s="2422"/>
      <c r="AM13" s="1734">
        <v>49218</v>
      </c>
      <c r="AN13" s="2422"/>
      <c r="AO13" s="280"/>
      <c r="AP13" s="280"/>
    </row>
    <row r="14" spans="2:42" ht="15.75" outlineLevel="1">
      <c r="C14" s="2420"/>
      <c r="D14" s="2420"/>
      <c r="E14" s="2420"/>
      <c r="F14" s="2420"/>
      <c r="I14" s="2425">
        <v>43770</v>
      </c>
      <c r="J14" s="2426">
        <v>0</v>
      </c>
      <c r="K14" s="1734">
        <v>44136</v>
      </c>
      <c r="L14" s="2422"/>
      <c r="M14" s="1734">
        <v>44501</v>
      </c>
      <c r="N14" s="2422"/>
      <c r="O14" s="1734">
        <v>44866</v>
      </c>
      <c r="P14" s="2422"/>
      <c r="Q14" s="1734">
        <v>45231</v>
      </c>
      <c r="R14" s="2422"/>
      <c r="S14" s="1734">
        <v>45597</v>
      </c>
      <c r="T14" s="2422"/>
      <c r="U14" s="1734">
        <v>45962</v>
      </c>
      <c r="V14" s="2422"/>
      <c r="W14" s="1734">
        <v>46327</v>
      </c>
      <c r="X14" s="2422"/>
      <c r="Y14" s="1734">
        <v>46692</v>
      </c>
      <c r="Z14" s="2422"/>
      <c r="AA14" s="1734">
        <v>47058</v>
      </c>
      <c r="AB14" s="2422"/>
      <c r="AC14" s="1734">
        <v>47423</v>
      </c>
      <c r="AD14" s="2422"/>
      <c r="AE14" s="1734">
        <v>47788</v>
      </c>
      <c r="AF14" s="2422"/>
      <c r="AG14" s="1734">
        <v>48153</v>
      </c>
      <c r="AH14" s="2422"/>
      <c r="AI14" s="1734">
        <v>48519</v>
      </c>
      <c r="AJ14" s="2422"/>
      <c r="AK14" s="1734">
        <v>48884</v>
      </c>
      <c r="AL14" s="2422"/>
      <c r="AM14" s="1734">
        <v>49249</v>
      </c>
      <c r="AN14" s="2422"/>
      <c r="AO14" s="280"/>
      <c r="AP14" s="280"/>
    </row>
    <row r="15" spans="2:42" ht="15.75" outlineLevel="1">
      <c r="C15" s="2420"/>
      <c r="D15" s="2420"/>
      <c r="E15" s="2420"/>
      <c r="F15" s="2420"/>
      <c r="I15" s="2425">
        <v>43800</v>
      </c>
      <c r="J15" s="2426">
        <v>0</v>
      </c>
      <c r="K15" s="1734">
        <v>44166</v>
      </c>
      <c r="L15" s="2422"/>
      <c r="M15" s="1734">
        <v>44531</v>
      </c>
      <c r="N15" s="2422"/>
      <c r="O15" s="1734">
        <v>44896</v>
      </c>
      <c r="P15" s="677"/>
      <c r="Q15" s="1734">
        <v>45261</v>
      </c>
      <c r="R15" s="677"/>
      <c r="S15" s="1734">
        <v>45627</v>
      </c>
      <c r="T15" s="677"/>
      <c r="U15" s="1734">
        <v>45992</v>
      </c>
      <c r="V15" s="677"/>
      <c r="W15" s="1734">
        <v>46357</v>
      </c>
      <c r="X15" s="677"/>
      <c r="Y15" s="1734">
        <v>46722</v>
      </c>
      <c r="Z15" s="677"/>
      <c r="AA15" s="1734">
        <v>47088</v>
      </c>
      <c r="AB15" s="677"/>
      <c r="AC15" s="1734">
        <v>47453</v>
      </c>
      <c r="AD15" s="677"/>
      <c r="AE15" s="1734">
        <v>47818</v>
      </c>
      <c r="AF15" s="677"/>
      <c r="AG15" s="1734">
        <v>48183</v>
      </c>
      <c r="AH15" s="677"/>
      <c r="AI15" s="1734">
        <v>48549</v>
      </c>
      <c r="AJ15" s="677"/>
      <c r="AK15" s="1734">
        <v>48914</v>
      </c>
      <c r="AL15" s="677"/>
      <c r="AM15" s="1734">
        <v>49279</v>
      </c>
      <c r="AN15" s="677"/>
      <c r="AO15" s="280"/>
      <c r="AP15" s="280"/>
    </row>
    <row r="16" spans="2:42" ht="15.75" outlineLevel="1">
      <c r="C16" s="2420"/>
      <c r="D16" s="2420"/>
      <c r="E16" s="2420"/>
      <c r="F16" s="2420"/>
      <c r="I16" s="2425">
        <v>43831</v>
      </c>
      <c r="J16" s="2426">
        <v>0</v>
      </c>
      <c r="K16" s="1734">
        <v>44197</v>
      </c>
      <c r="L16" s="2422"/>
      <c r="M16" s="1734">
        <v>44562</v>
      </c>
      <c r="N16" s="2422"/>
      <c r="O16" s="1734">
        <v>44927</v>
      </c>
      <c r="P16" s="677"/>
      <c r="Q16" s="1734">
        <v>45292</v>
      </c>
      <c r="R16" s="677"/>
      <c r="S16" s="1734">
        <v>45658</v>
      </c>
      <c r="T16" s="2421"/>
      <c r="U16" s="1734">
        <v>46023</v>
      </c>
      <c r="V16" s="2421"/>
      <c r="W16" s="1734">
        <v>46388</v>
      </c>
      <c r="X16" s="2421"/>
      <c r="Y16" s="1734">
        <v>46753</v>
      </c>
      <c r="Z16" s="2421"/>
      <c r="AA16" s="1734">
        <v>47119</v>
      </c>
      <c r="AB16" s="2421"/>
      <c r="AC16" s="1734">
        <v>47484</v>
      </c>
      <c r="AD16" s="2421"/>
      <c r="AE16" s="1734">
        <v>47849</v>
      </c>
      <c r="AF16" s="2421"/>
      <c r="AG16" s="1734">
        <v>48214</v>
      </c>
      <c r="AH16" s="2421"/>
      <c r="AI16" s="1734">
        <v>48580</v>
      </c>
      <c r="AJ16" s="2421"/>
      <c r="AK16" s="1734">
        <v>48945</v>
      </c>
      <c r="AL16" s="2421"/>
      <c r="AM16" s="1734">
        <v>49310</v>
      </c>
      <c r="AN16" s="677"/>
      <c r="AO16" s="280"/>
      <c r="AP16" s="280"/>
    </row>
    <row r="17" spans="2:42" ht="15.75" outlineLevel="1">
      <c r="C17" s="2420"/>
      <c r="D17" s="2420"/>
      <c r="E17" s="2420"/>
      <c r="F17" s="2420"/>
      <c r="I17" s="2427">
        <v>43886</v>
      </c>
      <c r="J17" s="2428">
        <v>10000</v>
      </c>
      <c r="K17" s="1734">
        <v>44228</v>
      </c>
      <c r="L17" s="2422"/>
      <c r="M17" s="1734">
        <v>44593</v>
      </c>
      <c r="N17" s="2422"/>
      <c r="O17" s="1734">
        <v>44958</v>
      </c>
      <c r="P17" s="677"/>
      <c r="Q17" s="1734">
        <v>45323</v>
      </c>
      <c r="R17" s="677"/>
      <c r="S17" s="1734">
        <v>45689</v>
      </c>
      <c r="T17" s="2422"/>
      <c r="U17" s="1734">
        <v>46054</v>
      </c>
      <c r="V17" s="2422"/>
      <c r="W17" s="1734">
        <v>46419</v>
      </c>
      <c r="X17" s="2422"/>
      <c r="Y17" s="1734">
        <v>46784</v>
      </c>
      <c r="Z17" s="2422"/>
      <c r="AA17" s="1734">
        <v>47150</v>
      </c>
      <c r="AB17" s="2422"/>
      <c r="AC17" s="1734">
        <v>47515</v>
      </c>
      <c r="AD17" s="2422"/>
      <c r="AE17" s="1734">
        <v>47880</v>
      </c>
      <c r="AF17" s="2422"/>
      <c r="AG17" s="1734">
        <v>48245</v>
      </c>
      <c r="AH17" s="2422"/>
      <c r="AI17" s="1734">
        <v>48611</v>
      </c>
      <c r="AJ17" s="2422"/>
      <c r="AK17" s="1734">
        <v>48976</v>
      </c>
      <c r="AL17" s="2422"/>
      <c r="AM17" s="1734">
        <v>49341</v>
      </c>
      <c r="AN17" s="677"/>
      <c r="AO17" s="280"/>
      <c r="AP17" s="280"/>
    </row>
    <row r="18" spans="2:42" ht="15.75" outlineLevel="1">
      <c r="C18" s="2420"/>
      <c r="D18" s="2420"/>
      <c r="E18" s="2420"/>
      <c r="F18" s="2420"/>
      <c r="I18" s="2427">
        <v>43892</v>
      </c>
      <c r="J18" s="2428">
        <v>10000</v>
      </c>
      <c r="K18" s="1734">
        <v>44256</v>
      </c>
      <c r="L18" s="2422"/>
      <c r="M18" s="1734">
        <v>44621</v>
      </c>
      <c r="N18" s="677"/>
      <c r="O18" s="1734">
        <v>44986</v>
      </c>
      <c r="P18" s="280"/>
      <c r="Q18" s="1734">
        <v>45352</v>
      </c>
      <c r="R18" s="280"/>
      <c r="S18" s="1734">
        <v>45717</v>
      </c>
      <c r="T18" s="2422"/>
      <c r="U18" s="1734">
        <v>46082</v>
      </c>
      <c r="V18" s="2422"/>
      <c r="W18" s="1734">
        <v>46447</v>
      </c>
      <c r="X18" s="2422"/>
      <c r="Y18" s="1734">
        <v>46813</v>
      </c>
      <c r="Z18" s="2422"/>
      <c r="AA18" s="1734">
        <v>47178</v>
      </c>
      <c r="AB18" s="2422"/>
      <c r="AC18" s="1734">
        <v>47543</v>
      </c>
      <c r="AD18" s="2422"/>
      <c r="AE18" s="1734">
        <v>47908</v>
      </c>
      <c r="AF18" s="2422"/>
      <c r="AG18" s="1734">
        <v>48274</v>
      </c>
      <c r="AH18" s="2422"/>
      <c r="AI18" s="1734">
        <v>48639</v>
      </c>
      <c r="AJ18" s="2422"/>
      <c r="AK18" s="1734">
        <v>49004</v>
      </c>
      <c r="AL18" s="2422"/>
      <c r="AM18" s="1734">
        <v>49369</v>
      </c>
      <c r="AN18" s="280"/>
      <c r="AO18" s="280"/>
      <c r="AP18" s="280"/>
    </row>
    <row r="19" spans="2:42" ht="15.75" outlineLevel="1">
      <c r="C19" s="2420"/>
      <c r="D19" s="2420"/>
      <c r="E19" s="2420"/>
      <c r="F19" s="2420"/>
      <c r="K19" s="2423"/>
      <c r="L19" s="2424"/>
      <c r="M19" s="2423"/>
      <c r="N19" s="1089"/>
      <c r="AO19" s="1"/>
      <c r="AP19" s="1"/>
    </row>
    <row r="20" spans="2:42" ht="13.5" thickBot="1"/>
    <row r="21" spans="2:42" s="1" customFormat="1" ht="16.5" thickBot="1">
      <c r="B21" s="2493" t="s">
        <v>12498</v>
      </c>
      <c r="C21" s="2494"/>
      <c r="D21" s="2494"/>
      <c r="E21" s="2494"/>
      <c r="F21" s="2494"/>
      <c r="G21" s="2494"/>
      <c r="H21" s="2495"/>
      <c r="I21" s="2449"/>
      <c r="J21" s="2449"/>
    </row>
    <row r="22" spans="2:42" s="1" customFormat="1" ht="15">
      <c r="B22" s="18"/>
      <c r="C22" s="18"/>
      <c r="D22" s="18"/>
      <c r="E22" s="18"/>
      <c r="F22" s="18"/>
      <c r="G22" s="18"/>
      <c r="H22" s="18"/>
      <c r="I22" s="2449"/>
      <c r="J22" s="2449"/>
    </row>
    <row r="23" spans="2:42" s="1" customFormat="1" ht="15">
      <c r="B23" s="354" t="s">
        <v>115</v>
      </c>
      <c r="C23" s="1277" t="s">
        <v>12376</v>
      </c>
      <c r="D23" s="1443" t="s">
        <v>4</v>
      </c>
      <c r="E23" s="18"/>
      <c r="F23" s="152" t="s">
        <v>115</v>
      </c>
      <c r="G23" s="152" t="s">
        <v>1331</v>
      </c>
      <c r="H23" s="355" t="s">
        <v>4</v>
      </c>
      <c r="I23" s="2449"/>
      <c r="J23" s="2449"/>
      <c r="K23" s="185">
        <v>41846</v>
      </c>
      <c r="L23" s="185">
        <v>42094</v>
      </c>
      <c r="M23" t="s">
        <v>12438</v>
      </c>
      <c r="N23" s="2492" t="s">
        <v>12470</v>
      </c>
      <c r="O23" s="2484"/>
      <c r="P23" s="2484"/>
      <c r="Q23" s="2484"/>
      <c r="R23" s="2484"/>
      <c r="S23" s="2484"/>
      <c r="T23" s="2484"/>
    </row>
    <row r="24" spans="2:42" s="1" customFormat="1" ht="15">
      <c r="B24" s="2398">
        <v>43886</v>
      </c>
      <c r="C24" s="2399" t="s">
        <v>12382</v>
      </c>
      <c r="D24" s="2400">
        <v>10000</v>
      </c>
      <c r="E24" s="87"/>
      <c r="F24" s="1481"/>
      <c r="G24" s="1522"/>
      <c r="H24" s="1522"/>
      <c r="I24" s="2448"/>
      <c r="J24" s="2448"/>
      <c r="K24" s="185">
        <v>42095</v>
      </c>
      <c r="L24" s="185">
        <v>42460</v>
      </c>
      <c r="M24" t="s">
        <v>12439</v>
      </c>
      <c r="N24" s="2484"/>
      <c r="O24" s="2484"/>
      <c r="P24" s="2484"/>
      <c r="Q24" s="2484"/>
      <c r="R24" s="2484"/>
      <c r="S24" s="2484"/>
      <c r="T24" s="2484"/>
    </row>
    <row r="25" spans="2:42" s="1" customFormat="1" ht="15">
      <c r="B25" s="1018">
        <v>43892</v>
      </c>
      <c r="C25" s="840" t="s">
        <v>12435</v>
      </c>
      <c r="D25" s="1179">
        <v>10000</v>
      </c>
      <c r="E25" s="1376">
        <v>7.9000000000000001E-2</v>
      </c>
      <c r="F25" s="1018"/>
      <c r="G25" s="722"/>
      <c r="H25" s="723"/>
      <c r="I25" s="2449"/>
      <c r="J25" s="2449"/>
      <c r="K25" s="185">
        <v>42461</v>
      </c>
      <c r="L25" s="185">
        <v>42825</v>
      </c>
      <c r="M25" t="s">
        <v>12440</v>
      </c>
      <c r="N25" s="2484"/>
      <c r="O25" s="2484"/>
      <c r="P25" s="2484"/>
      <c r="Q25" s="2484"/>
      <c r="R25" s="2484"/>
      <c r="S25" s="2484"/>
      <c r="T25" s="2484"/>
    </row>
    <row r="26" spans="2:42" s="1" customFormat="1" ht="15">
      <c r="B26" s="1018"/>
      <c r="C26" s="840"/>
      <c r="D26" s="1179"/>
      <c r="E26" s="1">
        <f>D52*E25*(31/365)</f>
        <v>134.1917808219178</v>
      </c>
      <c r="F26" s="1018"/>
      <c r="G26" s="722"/>
      <c r="H26" s="723"/>
      <c r="I26" s="2449"/>
      <c r="J26" s="2449"/>
      <c r="K26" s="185">
        <v>42826</v>
      </c>
      <c r="L26" s="185">
        <v>43190</v>
      </c>
      <c r="M26" t="s">
        <v>12441</v>
      </c>
      <c r="N26" s="2484"/>
      <c r="O26" s="2484"/>
      <c r="P26" s="2484"/>
      <c r="Q26" s="2484"/>
      <c r="R26" s="2484"/>
      <c r="S26" s="2484"/>
      <c r="T26" s="2484"/>
    </row>
    <row r="27" spans="2:42" s="1" customFormat="1" ht="15">
      <c r="B27" s="1018"/>
      <c r="C27" s="840"/>
      <c r="D27" s="1179"/>
      <c r="F27" s="1018"/>
      <c r="G27" s="722"/>
      <c r="H27" s="723"/>
      <c r="I27" s="2449"/>
      <c r="J27" s="2449"/>
      <c r="K27" s="185">
        <v>43191</v>
      </c>
      <c r="L27" s="185">
        <v>43555</v>
      </c>
      <c r="M27" t="s">
        <v>12442</v>
      </c>
      <c r="N27" s="2484"/>
      <c r="O27" s="2484"/>
      <c r="P27" s="2484"/>
      <c r="Q27" s="2484"/>
      <c r="R27" s="2484"/>
      <c r="S27" s="2484"/>
      <c r="T27" s="2484"/>
    </row>
    <row r="28" spans="2:42" s="1" customFormat="1" ht="15">
      <c r="B28" s="1018"/>
      <c r="C28" s="840"/>
      <c r="D28" s="1179"/>
      <c r="F28" s="1018"/>
      <c r="G28" s="722"/>
      <c r="H28" s="723"/>
      <c r="I28" s="2449"/>
      <c r="J28" s="2449"/>
      <c r="K28" s="185">
        <v>43556</v>
      </c>
      <c r="L28" s="185">
        <v>43921</v>
      </c>
      <c r="M28" t="s">
        <v>12443</v>
      </c>
    </row>
    <row r="29" spans="2:42" s="1" customFormat="1" ht="15">
      <c r="B29" s="1018"/>
      <c r="C29" s="840"/>
      <c r="D29" s="1179"/>
      <c r="F29" s="1018"/>
      <c r="G29" s="722"/>
      <c r="H29" s="723"/>
      <c r="I29" s="2449"/>
      <c r="J29" s="2449"/>
      <c r="K29" s="185">
        <v>43922</v>
      </c>
      <c r="L29" s="185">
        <v>44286</v>
      </c>
      <c r="M29" t="s">
        <v>12444</v>
      </c>
    </row>
    <row r="30" spans="2:42" s="1" customFormat="1" ht="15">
      <c r="B30" s="1018"/>
      <c r="C30" s="840"/>
      <c r="D30" s="1179"/>
      <c r="F30" s="1018"/>
      <c r="G30" s="722"/>
      <c r="H30" s="723"/>
      <c r="I30" s="2449"/>
      <c r="J30" s="2449"/>
      <c r="K30" s="185">
        <v>44287</v>
      </c>
      <c r="L30" s="185">
        <v>44651</v>
      </c>
      <c r="M30" t="s">
        <v>12445</v>
      </c>
    </row>
    <row r="31" spans="2:42" s="1" customFormat="1" ht="15">
      <c r="B31" s="1018"/>
      <c r="C31" s="840"/>
      <c r="D31" s="1179"/>
      <c r="F31" s="1018"/>
      <c r="G31" s="722"/>
      <c r="H31" s="723"/>
      <c r="I31" s="2449"/>
      <c r="J31" s="2449"/>
      <c r="K31" s="185">
        <v>44652</v>
      </c>
      <c r="L31" s="185">
        <v>45016</v>
      </c>
      <c r="M31" t="s">
        <v>12446</v>
      </c>
    </row>
    <row r="32" spans="2:42" s="1" customFormat="1" ht="15">
      <c r="B32" s="1018"/>
      <c r="C32" s="840"/>
      <c r="D32" s="1179"/>
      <c r="F32" s="1018"/>
      <c r="G32" s="722"/>
      <c r="H32" s="723"/>
      <c r="I32" s="2449"/>
      <c r="J32" s="2449"/>
      <c r="K32" s="185">
        <v>45017</v>
      </c>
      <c r="L32" s="185">
        <v>45382</v>
      </c>
      <c r="M32" t="s">
        <v>12447</v>
      </c>
    </row>
    <row r="33" spans="2:13" s="1" customFormat="1" ht="15">
      <c r="B33" s="1018"/>
      <c r="C33" s="840"/>
      <c r="D33" s="1179"/>
      <c r="F33" s="1018"/>
      <c r="G33" s="722"/>
      <c r="H33" s="723"/>
      <c r="I33" s="2449"/>
      <c r="J33" s="2449"/>
      <c r="K33" s="185">
        <v>45383</v>
      </c>
      <c r="L33" s="185">
        <v>45747</v>
      </c>
      <c r="M33" t="s">
        <v>12448</v>
      </c>
    </row>
    <row r="34" spans="2:13" s="1" customFormat="1" ht="15">
      <c r="B34" s="1018"/>
      <c r="C34" s="840"/>
      <c r="D34" s="1179"/>
      <c r="F34" s="1018"/>
      <c r="G34" s="722"/>
      <c r="H34" s="723"/>
      <c r="I34" s="2449"/>
      <c r="J34" s="2449"/>
      <c r="K34" s="185">
        <v>45748</v>
      </c>
      <c r="L34" s="185">
        <v>46112</v>
      </c>
      <c r="M34" t="s">
        <v>12449</v>
      </c>
    </row>
    <row r="35" spans="2:13" s="1" customFormat="1" ht="15">
      <c r="B35" s="1018"/>
      <c r="C35" s="840"/>
      <c r="D35" s="1179"/>
      <c r="F35" s="1018"/>
      <c r="G35" s="722"/>
      <c r="H35" s="723"/>
      <c r="I35" s="2449"/>
      <c r="J35" s="2449"/>
      <c r="K35" s="185">
        <v>46113</v>
      </c>
      <c r="L35" s="185">
        <v>46477</v>
      </c>
      <c r="M35" t="s">
        <v>12450</v>
      </c>
    </row>
    <row r="36" spans="2:13" s="1" customFormat="1" ht="15">
      <c r="B36" s="1018"/>
      <c r="C36" s="840"/>
      <c r="D36" s="1179"/>
      <c r="F36" s="1018"/>
      <c r="G36" s="722"/>
      <c r="H36" s="723"/>
      <c r="I36" s="2449"/>
      <c r="J36" s="2449"/>
      <c r="K36" s="185">
        <v>46478</v>
      </c>
      <c r="L36" s="185">
        <v>46843</v>
      </c>
      <c r="M36" t="s">
        <v>12451</v>
      </c>
    </row>
    <row r="37" spans="2:13" s="1" customFormat="1" ht="15">
      <c r="B37" s="1018"/>
      <c r="C37" s="840"/>
      <c r="D37" s="1179"/>
      <c r="F37" s="1018"/>
      <c r="G37" s="722"/>
      <c r="H37" s="723"/>
      <c r="I37" s="2449"/>
      <c r="J37" s="2449"/>
      <c r="K37" s="185">
        <v>46844</v>
      </c>
      <c r="L37" s="185">
        <v>47208</v>
      </c>
      <c r="M37" t="s">
        <v>12452</v>
      </c>
    </row>
    <row r="38" spans="2:13" s="1" customFormat="1" ht="15">
      <c r="B38" s="1018"/>
      <c r="C38" s="840"/>
      <c r="D38" s="1179"/>
      <c r="F38" s="1018"/>
      <c r="G38" s="722"/>
      <c r="H38" s="723"/>
      <c r="I38" s="2449"/>
      <c r="J38" s="2449"/>
      <c r="K38" s="185">
        <v>47209</v>
      </c>
      <c r="L38" s="185">
        <v>47573</v>
      </c>
      <c r="M38" t="s">
        <v>12453</v>
      </c>
    </row>
    <row r="39" spans="2:13" s="1" customFormat="1" ht="15">
      <c r="B39" s="1018"/>
      <c r="C39" s="840"/>
      <c r="D39" s="1179"/>
      <c r="F39" s="1018"/>
      <c r="G39" s="722"/>
      <c r="H39" s="723"/>
      <c r="I39" s="2449"/>
      <c r="J39" s="2449"/>
      <c r="K39" s="185">
        <v>11049</v>
      </c>
      <c r="L39" s="185">
        <v>11049</v>
      </c>
      <c r="M39" t="s">
        <v>12437</v>
      </c>
    </row>
    <row r="40" spans="2:13" s="1" customFormat="1" ht="15">
      <c r="B40" s="1018"/>
      <c r="C40" s="840"/>
      <c r="D40" s="1179"/>
      <c r="F40" s="1018"/>
      <c r="G40" s="722"/>
      <c r="H40" s="723"/>
      <c r="I40" s="2449"/>
      <c r="J40" s="2449"/>
    </row>
    <row r="41" spans="2:13" s="1" customFormat="1" ht="15">
      <c r="B41" s="1018"/>
      <c r="C41" s="840"/>
      <c r="D41" s="1179"/>
      <c r="F41" s="1018"/>
      <c r="G41" s="722"/>
      <c r="H41" s="723"/>
      <c r="I41" s="2449"/>
      <c r="J41" s="2449"/>
      <c r="K41" s="185">
        <v>43886</v>
      </c>
      <c r="L41" s="185">
        <v>43921</v>
      </c>
      <c r="M41" t="s">
        <v>12438</v>
      </c>
    </row>
    <row r="42" spans="2:13" s="1" customFormat="1" ht="15">
      <c r="B42" s="1018"/>
      <c r="C42" s="840"/>
      <c r="D42" s="1179"/>
      <c r="F42" s="1018"/>
      <c r="G42" s="722"/>
      <c r="H42" s="723"/>
      <c r="I42" s="2449"/>
      <c r="J42" s="2449"/>
      <c r="K42" s="185">
        <v>43922</v>
      </c>
      <c r="L42" s="185">
        <v>44286</v>
      </c>
      <c r="M42" t="s">
        <v>12439</v>
      </c>
    </row>
    <row r="43" spans="2:13" s="1" customFormat="1" ht="15">
      <c r="B43" s="1018"/>
      <c r="C43" s="840"/>
      <c r="D43" s="1179"/>
      <c r="F43" s="1018"/>
      <c r="G43" s="722"/>
      <c r="H43" s="723"/>
      <c r="I43" s="2449"/>
      <c r="J43" s="2449"/>
      <c r="K43" s="185">
        <v>44287</v>
      </c>
      <c r="L43" s="185">
        <v>44651</v>
      </c>
      <c r="M43" t="s">
        <v>12440</v>
      </c>
    </row>
    <row r="44" spans="2:13" s="1" customFormat="1" ht="15">
      <c r="B44" s="1018"/>
      <c r="C44" s="840"/>
      <c r="D44" s="1179"/>
      <c r="F44" s="1018"/>
      <c r="G44" s="722"/>
      <c r="H44" s="723"/>
      <c r="I44" s="2449"/>
      <c r="J44" s="2449"/>
      <c r="K44" s="185">
        <v>44652</v>
      </c>
      <c r="L44" s="185">
        <v>45016</v>
      </c>
      <c r="M44" t="s">
        <v>12441</v>
      </c>
    </row>
    <row r="45" spans="2:13" s="1" customFormat="1" ht="15">
      <c r="B45" s="1018"/>
      <c r="C45" s="840"/>
      <c r="D45" s="1179"/>
      <c r="F45" s="1018"/>
      <c r="G45" s="722"/>
      <c r="H45" s="723"/>
      <c r="I45" s="2449"/>
      <c r="J45" s="2449"/>
      <c r="K45" s="185">
        <v>45017</v>
      </c>
      <c r="L45" s="185">
        <v>45382</v>
      </c>
      <c r="M45" t="s">
        <v>12442</v>
      </c>
    </row>
    <row r="46" spans="2:13" s="1" customFormat="1" ht="15">
      <c r="B46" s="1018"/>
      <c r="C46" s="840"/>
      <c r="D46" s="1179"/>
      <c r="F46" s="1018"/>
      <c r="G46" s="722"/>
      <c r="H46" s="723"/>
      <c r="I46" s="2449"/>
      <c r="J46" s="2449"/>
      <c r="K46" s="185">
        <v>45383</v>
      </c>
      <c r="L46" s="185">
        <v>45747</v>
      </c>
      <c r="M46" t="s">
        <v>12443</v>
      </c>
    </row>
    <row r="47" spans="2:13" s="1" customFormat="1" ht="15">
      <c r="B47" s="1018"/>
      <c r="C47" s="840"/>
      <c r="D47" s="1179"/>
      <c r="F47" s="1018"/>
      <c r="G47" s="722"/>
      <c r="H47" s="723"/>
      <c r="I47" s="2449"/>
      <c r="J47" s="2449"/>
      <c r="K47" s="185">
        <v>45748</v>
      </c>
      <c r="L47" s="185">
        <v>46112</v>
      </c>
      <c r="M47" t="s">
        <v>12444</v>
      </c>
    </row>
    <row r="48" spans="2:13" s="1" customFormat="1" ht="15">
      <c r="B48" s="1018"/>
      <c r="C48" s="840"/>
      <c r="D48" s="1179"/>
      <c r="F48" s="1018"/>
      <c r="G48" s="722"/>
      <c r="H48" s="723"/>
      <c r="I48" s="2449"/>
      <c r="J48" s="2449"/>
      <c r="K48" s="185">
        <v>46113</v>
      </c>
      <c r="L48" s="185">
        <v>46477</v>
      </c>
      <c r="M48" t="s">
        <v>12445</v>
      </c>
    </row>
    <row r="49" spans="2:13" s="1" customFormat="1" ht="15">
      <c r="B49" s="1018"/>
      <c r="C49" s="840"/>
      <c r="D49" s="1179"/>
      <c r="F49" s="1018"/>
      <c r="G49" s="722"/>
      <c r="H49" s="723"/>
      <c r="I49" s="2449"/>
      <c r="J49" s="2449"/>
      <c r="K49" s="185">
        <v>46478</v>
      </c>
      <c r="L49" s="185">
        <v>46843</v>
      </c>
      <c r="M49" t="s">
        <v>12446</v>
      </c>
    </row>
    <row r="50" spans="2:13" s="1" customFormat="1" ht="15">
      <c r="B50" s="1018"/>
      <c r="C50" s="840"/>
      <c r="D50" s="613"/>
      <c r="F50" s="1018"/>
      <c r="G50" s="722"/>
      <c r="H50" s="352"/>
      <c r="I50" s="391"/>
      <c r="J50" s="391"/>
      <c r="K50" s="185">
        <v>46844</v>
      </c>
      <c r="L50" s="185">
        <v>47208</v>
      </c>
      <c r="M50" t="s">
        <v>12447</v>
      </c>
    </row>
    <row r="51" spans="2:13" s="1" customFormat="1" ht="15">
      <c r="B51" s="426"/>
      <c r="C51" s="319" t="s">
        <v>195</v>
      </c>
      <c r="D51" s="279">
        <f>SUM(D24:D25)</f>
        <v>20000</v>
      </c>
      <c r="E51" s="18"/>
      <c r="F51" s="426"/>
      <c r="G51" s="319" t="s">
        <v>195</v>
      </c>
      <c r="H51" s="279">
        <f>SUM(H24:H24)</f>
        <v>0</v>
      </c>
      <c r="I51" s="203"/>
      <c r="J51" s="203"/>
      <c r="K51" s="185">
        <v>47209</v>
      </c>
      <c r="L51" s="185">
        <v>47573</v>
      </c>
      <c r="M51" t="s">
        <v>12448</v>
      </c>
    </row>
    <row r="52" spans="2:13" s="1" customFormat="1" ht="15">
      <c r="B52" s="18"/>
      <c r="C52" s="1" t="s">
        <v>1962</v>
      </c>
      <c r="D52" s="70">
        <f>D51-H51</f>
        <v>20000</v>
      </c>
      <c r="E52" s="13"/>
      <c r="F52" s="18"/>
      <c r="G52" s="18"/>
      <c r="H52" s="18"/>
      <c r="I52" s="18"/>
      <c r="J52" s="18"/>
      <c r="K52" s="185">
        <v>47574</v>
      </c>
      <c r="L52" s="185">
        <v>47938</v>
      </c>
      <c r="M52" t="s">
        <v>12449</v>
      </c>
    </row>
    <row r="53" spans="2:13">
      <c r="K53" s="185">
        <v>47939</v>
      </c>
      <c r="L53" s="185">
        <v>48304</v>
      </c>
      <c r="M53" t="s">
        <v>12450</v>
      </c>
    </row>
    <row r="54" spans="2:13">
      <c r="K54" s="185">
        <v>48305</v>
      </c>
      <c r="L54" s="185">
        <v>48669</v>
      </c>
      <c r="M54" t="s">
        <v>12451</v>
      </c>
    </row>
    <row r="55" spans="2:13">
      <c r="K55" s="185">
        <v>48670</v>
      </c>
      <c r="L55" s="185">
        <v>49034</v>
      </c>
      <c r="M55" t="s">
        <v>12452</v>
      </c>
    </row>
    <row r="56" spans="2:13">
      <c r="K56" s="185">
        <v>49035</v>
      </c>
      <c r="L56" s="185">
        <v>49399</v>
      </c>
      <c r="M56" t="s">
        <v>12453</v>
      </c>
    </row>
    <row r="57" spans="2:13">
      <c r="K57" s="185">
        <v>49400</v>
      </c>
      <c r="L57" s="185">
        <v>12875</v>
      </c>
      <c r="M57" t="s">
        <v>12437</v>
      </c>
    </row>
  </sheetData>
  <mergeCells count="9">
    <mergeCell ref="N23:T27"/>
    <mergeCell ref="B2:H2"/>
    <mergeCell ref="B4:H4"/>
    <mergeCell ref="B21:H21"/>
    <mergeCell ref="C10:F10"/>
    <mergeCell ref="D6:F6"/>
    <mergeCell ref="D7:F7"/>
    <mergeCell ref="D8:F8"/>
    <mergeCell ref="D9:F9"/>
  </mergeCells>
  <pageMargins left="0.7" right="0.7" top="0.75" bottom="0.75" header="0.3" footer="0.3"/>
</worksheet>
</file>

<file path=xl/worksheets/sheet11.xml><?xml version="1.0" encoding="utf-8"?>
<worksheet xmlns="http://schemas.openxmlformats.org/spreadsheetml/2006/main" xmlns:r="http://schemas.openxmlformats.org/officeDocument/2006/relationships">
  <sheetPr>
    <tabColor theme="5" tint="-0.249977111117893"/>
  </sheetPr>
  <dimension ref="B2:O895"/>
  <sheetViews>
    <sheetView topLeftCell="A823" zoomScale="80" zoomScaleNormal="80" workbookViewId="0">
      <selection activeCell="G849" sqref="G849"/>
    </sheetView>
  </sheetViews>
  <sheetFormatPr defaultRowHeight="12.75" outlineLevelRow="1"/>
  <cols>
    <col min="2" max="2" width="18.140625" customWidth="1"/>
    <col min="3" max="3" width="32.5703125" customWidth="1"/>
    <col min="4" max="4" width="12.42578125" customWidth="1"/>
    <col min="6" max="6" width="12.140625" customWidth="1"/>
    <col min="7" max="7" width="41" customWidth="1"/>
    <col min="8" max="8" width="15.42578125" customWidth="1"/>
    <col min="9" max="9" width="10.28515625" bestFit="1" customWidth="1"/>
    <col min="10" max="10" width="10.5703125" customWidth="1"/>
    <col min="11" max="11" width="39.42578125" bestFit="1" customWidth="1"/>
    <col min="12" max="12" width="13.42578125" customWidth="1"/>
  </cols>
  <sheetData>
    <row r="2" spans="2:15" s="1" customFormat="1" ht="15">
      <c r="B2" s="2475" t="s">
        <v>8699</v>
      </c>
      <c r="C2" s="2475"/>
      <c r="D2" s="2475"/>
      <c r="E2" s="2475"/>
      <c r="F2" s="2475"/>
      <c r="G2" s="2475"/>
      <c r="H2" s="2475"/>
      <c r="I2" s="2475"/>
      <c r="J2" s="2475"/>
      <c r="K2" s="2475"/>
      <c r="L2" s="2475"/>
    </row>
    <row r="3" spans="2:15" s="1" customFormat="1" ht="15" hidden="1" customHeight="1" outlineLevel="1">
      <c r="B3" s="268" t="s">
        <v>115</v>
      </c>
      <c r="C3" s="997" t="s">
        <v>2650</v>
      </c>
      <c r="D3" s="268" t="s">
        <v>2651</v>
      </c>
      <c r="F3" s="2474" t="s">
        <v>1007</v>
      </c>
      <c r="G3" s="2476"/>
      <c r="H3" s="2474"/>
      <c r="J3" s="2474" t="s">
        <v>1026</v>
      </c>
      <c r="K3" s="2476"/>
      <c r="L3" s="2474"/>
    </row>
    <row r="4" spans="2:15" s="1" customFormat="1" ht="15" hidden="1" outlineLevel="1">
      <c r="B4" s="681"/>
      <c r="C4" s="682"/>
      <c r="D4" s="1071"/>
      <c r="F4" s="735" t="s">
        <v>115</v>
      </c>
      <c r="G4" s="955" t="s">
        <v>116</v>
      </c>
      <c r="H4" s="739" t="s">
        <v>4</v>
      </c>
      <c r="J4" s="1237" t="s">
        <v>115</v>
      </c>
      <c r="K4" s="315" t="s">
        <v>116</v>
      </c>
      <c r="L4" s="1046" t="s">
        <v>4</v>
      </c>
      <c r="M4" s="842"/>
      <c r="N4" s="1462"/>
      <c r="O4" s="1462"/>
    </row>
    <row r="5" spans="2:15" s="1" customFormat="1" ht="15" hidden="1" outlineLevel="1">
      <c r="B5" s="681"/>
      <c r="C5" s="682"/>
      <c r="D5" s="645"/>
      <c r="F5" s="1469">
        <v>42947</v>
      </c>
      <c r="G5" s="1470" t="s">
        <v>3304</v>
      </c>
      <c r="H5" s="1482">
        <v>510.36</v>
      </c>
      <c r="J5" s="1018">
        <v>42947</v>
      </c>
      <c r="K5" s="1332" t="s">
        <v>8723</v>
      </c>
      <c r="L5" s="1474">
        <v>6</v>
      </c>
      <c r="M5" s="86"/>
    </row>
    <row r="6" spans="2:15" s="1" customFormat="1" ht="15" hidden="1" customHeight="1" outlineLevel="1">
      <c r="B6" s="50"/>
      <c r="C6" s="50"/>
      <c r="D6" s="50"/>
      <c r="F6" s="1469">
        <v>42947</v>
      </c>
      <c r="G6" s="1470" t="s">
        <v>614</v>
      </c>
      <c r="H6" s="1482">
        <v>604.76</v>
      </c>
      <c r="J6" s="1238">
        <v>42947</v>
      </c>
      <c r="K6" s="378" t="s">
        <v>8724</v>
      </c>
      <c r="L6" s="1483">
        <v>4.5</v>
      </c>
      <c r="M6" s="86"/>
    </row>
    <row r="7" spans="2:15" s="1" customFormat="1" ht="15" hidden="1" customHeight="1" outlineLevel="1">
      <c r="B7" s="50"/>
      <c r="C7" s="50"/>
      <c r="D7" s="50"/>
      <c r="F7" s="1472">
        <v>42947</v>
      </c>
      <c r="G7" s="1473" t="s">
        <v>8723</v>
      </c>
      <c r="H7" s="1151">
        <v>607.08000000000004</v>
      </c>
      <c r="J7" s="1239">
        <v>42957</v>
      </c>
      <c r="K7" s="406" t="s">
        <v>8743</v>
      </c>
      <c r="L7" s="1483">
        <v>4.5</v>
      </c>
      <c r="M7" s="1483">
        <v>5.98</v>
      </c>
    </row>
    <row r="8" spans="2:15" s="1" customFormat="1" ht="15" hidden="1" customHeight="1" outlineLevel="1">
      <c r="B8" s="50"/>
      <c r="C8" s="50"/>
      <c r="D8" s="50"/>
      <c r="F8" s="633">
        <v>42953</v>
      </c>
      <c r="G8" s="1476" t="s">
        <v>8721</v>
      </c>
      <c r="H8" s="1148">
        <v>4951.32</v>
      </c>
      <c r="J8" s="1239">
        <v>42961</v>
      </c>
      <c r="K8" s="280" t="s">
        <v>8739</v>
      </c>
      <c r="L8" s="1483">
        <v>18.75</v>
      </c>
      <c r="M8" s="1483">
        <v>25</v>
      </c>
    </row>
    <row r="9" spans="2:15" s="1" customFormat="1" ht="15" hidden="1" outlineLevel="1">
      <c r="B9" s="50"/>
      <c r="C9" s="50"/>
      <c r="D9" s="50"/>
      <c r="F9" s="369">
        <v>42953</v>
      </c>
      <c r="G9" s="358" t="s">
        <v>8722</v>
      </c>
      <c r="H9" s="769">
        <v>275</v>
      </c>
      <c r="I9" s="2"/>
      <c r="J9" s="1239"/>
      <c r="K9" s="406"/>
      <c r="L9" s="1240"/>
    </row>
    <row r="10" spans="2:15" s="1" customFormat="1" ht="15" hidden="1" outlineLevel="1">
      <c r="B10" s="50"/>
      <c r="C10" s="50"/>
      <c r="D10" s="50"/>
      <c r="F10" s="1472">
        <v>42957</v>
      </c>
      <c r="G10" s="1473" t="s">
        <v>8723</v>
      </c>
      <c r="H10" s="1151">
        <v>606</v>
      </c>
      <c r="I10" s="2"/>
      <c r="J10" s="1239"/>
      <c r="K10" s="280"/>
      <c r="L10" s="1240"/>
    </row>
    <row r="11" spans="2:15" s="1" customFormat="1" ht="15" hidden="1" outlineLevel="1">
      <c r="B11" s="50"/>
      <c r="C11" s="50"/>
      <c r="D11" s="50"/>
      <c r="F11" s="633">
        <v>42958</v>
      </c>
      <c r="G11" s="1476" t="s">
        <v>2850</v>
      </c>
      <c r="H11" s="1148">
        <v>2990</v>
      </c>
      <c r="I11" s="2"/>
      <c r="J11" s="1239"/>
      <c r="K11" s="280"/>
      <c r="L11" s="1240"/>
    </row>
    <row r="12" spans="2:15" s="1" customFormat="1" ht="15" hidden="1" outlineLevel="1">
      <c r="B12" s="50"/>
      <c r="C12" s="50"/>
      <c r="D12" s="50"/>
      <c r="E12" s="205"/>
      <c r="F12" s="369">
        <v>42959</v>
      </c>
      <c r="G12" s="358" t="s">
        <v>8732</v>
      </c>
      <c r="H12" s="769">
        <v>680</v>
      </c>
      <c r="I12" s="2"/>
      <c r="J12" s="1239"/>
      <c r="K12" s="280"/>
      <c r="L12" s="1240"/>
    </row>
    <row r="13" spans="2:15" s="1" customFormat="1" ht="15" hidden="1" outlineLevel="1">
      <c r="B13" s="50"/>
      <c r="C13" s="50"/>
      <c r="D13" s="50"/>
      <c r="F13" s="1472">
        <v>42961</v>
      </c>
      <c r="G13" s="1473" t="s">
        <v>8733</v>
      </c>
      <c r="H13" s="1151">
        <v>2529.5</v>
      </c>
      <c r="I13" s="2"/>
      <c r="J13" s="1239"/>
      <c r="K13" s="280"/>
      <c r="L13" s="1240"/>
    </row>
    <row r="14" spans="2:15" s="1" customFormat="1" ht="15" hidden="1" outlineLevel="1">
      <c r="B14" s="50"/>
      <c r="C14" s="50"/>
      <c r="D14" s="50"/>
      <c r="E14" s="205"/>
      <c r="F14" s="633">
        <v>42962</v>
      </c>
      <c r="G14" s="1476" t="s">
        <v>8735</v>
      </c>
      <c r="H14" s="1148">
        <v>770</v>
      </c>
      <c r="I14" s="2"/>
      <c r="J14" s="1239"/>
      <c r="K14" s="378"/>
      <c r="L14" s="1240"/>
    </row>
    <row r="15" spans="2:15" s="1" customFormat="1" ht="15" hidden="1" outlineLevel="1">
      <c r="B15" s="50"/>
      <c r="C15" s="50"/>
      <c r="D15" s="50"/>
      <c r="F15" s="661">
        <v>42963</v>
      </c>
      <c r="G15" s="662" t="s">
        <v>637</v>
      </c>
      <c r="H15" s="1484">
        <v>700</v>
      </c>
      <c r="I15" s="2">
        <f>SUM(H5:H15)</f>
        <v>15224.02</v>
      </c>
      <c r="J15" s="1239"/>
      <c r="K15" s="378"/>
      <c r="L15" s="1240"/>
    </row>
    <row r="16" spans="2:15" s="1" customFormat="1" ht="15" hidden="1" outlineLevel="1">
      <c r="B16" s="50"/>
      <c r="C16" s="50"/>
      <c r="D16" s="50"/>
      <c r="F16" s="1481">
        <v>42965</v>
      </c>
      <c r="G16" s="677" t="s">
        <v>8740</v>
      </c>
      <c r="H16" s="773">
        <v>499</v>
      </c>
      <c r="I16" s="2"/>
      <c r="J16" s="285"/>
      <c r="K16" s="378"/>
      <c r="L16" s="378"/>
    </row>
    <row r="17" spans="2:14" s="1" customFormat="1" ht="15" hidden="1" outlineLevel="1">
      <c r="B17" s="50"/>
      <c r="C17" s="50"/>
      <c r="D17" s="50"/>
      <c r="E17" s="1166"/>
      <c r="F17" s="1481">
        <v>42965</v>
      </c>
      <c r="G17" s="609" t="s">
        <v>8741</v>
      </c>
      <c r="H17" s="773">
        <v>89.82</v>
      </c>
      <c r="I17" s="2">
        <f>H16+H17</f>
        <v>588.81999999999994</v>
      </c>
      <c r="J17" s="285"/>
      <c r="K17" s="675"/>
      <c r="L17" s="645"/>
    </row>
    <row r="18" spans="2:14" s="1" customFormat="1" ht="15" hidden="1" customHeight="1" outlineLevel="1">
      <c r="B18" s="50"/>
      <c r="C18" s="50"/>
      <c r="D18" s="50"/>
      <c r="F18" s="646"/>
      <c r="G18" s="684"/>
      <c r="H18" s="657"/>
      <c r="I18" s="2"/>
      <c r="J18" s="319"/>
      <c r="K18" s="319"/>
      <c r="L18" s="319"/>
    </row>
    <row r="19" spans="2:14" s="1" customFormat="1" ht="15" hidden="1" customHeight="1" outlineLevel="1">
      <c r="B19" s="83"/>
      <c r="C19" s="83" t="s">
        <v>195</v>
      </c>
      <c r="D19" s="84">
        <f>SUM(D4:D17)</f>
        <v>0</v>
      </c>
      <c r="F19" s="311"/>
      <c r="G19" s="538" t="s">
        <v>195</v>
      </c>
      <c r="H19" s="57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8698</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18" t="s">
        <v>115</v>
      </c>
      <c r="K22" s="1332" t="s">
        <v>8750</v>
      </c>
      <c r="L22" s="723" t="s">
        <v>4</v>
      </c>
      <c r="M22" s="2"/>
    </row>
    <row r="23" spans="2:14" s="1" customFormat="1" ht="45" hidden="1" outlineLevel="1">
      <c r="B23" s="227">
        <v>0</v>
      </c>
      <c r="C23" s="227">
        <v>624</v>
      </c>
      <c r="D23" s="227">
        <v>0</v>
      </c>
      <c r="E23" s="227">
        <f>B23+C23-D23</f>
        <v>624</v>
      </c>
      <c r="H23" s="13"/>
      <c r="I23" s="13"/>
      <c r="J23" s="1018">
        <v>42982</v>
      </c>
      <c r="K23" s="1332" t="s">
        <v>8821</v>
      </c>
      <c r="L23" s="723">
        <v>15779</v>
      </c>
    </row>
    <row r="24" spans="2:14" s="1" customFormat="1" ht="15" hidden="1" outlineLevel="1">
      <c r="G24" s="630" t="s">
        <v>4080</v>
      </c>
      <c r="H24" s="631">
        <f>H5+H6</f>
        <v>1115.1199999999999</v>
      </c>
    </row>
    <row r="25" spans="2:14" s="1" customFormat="1" ht="15" hidden="1" outlineLevel="1">
      <c r="G25" s="300" t="s">
        <v>4081</v>
      </c>
      <c r="H25" s="632">
        <f>H8+H11+H14</f>
        <v>8711.32</v>
      </c>
      <c r="L25" s="2">
        <f>SUM(L22:L23)</f>
        <v>15779</v>
      </c>
    </row>
    <row r="26" spans="2:14" s="1" customFormat="1" ht="15" hidden="1" outlineLevel="1">
      <c r="G26" s="300" t="s">
        <v>8746</v>
      </c>
      <c r="H26" s="632">
        <f>H16+H17</f>
        <v>588.81999999999994</v>
      </c>
    </row>
    <row r="27" spans="2:14" s="1" customFormat="1" ht="15" hidden="1" customHeight="1" outlineLevel="1">
      <c r="G27" s="640" t="s">
        <v>132</v>
      </c>
      <c r="H27" s="641">
        <f>H7+H10+H13</f>
        <v>3742.58</v>
      </c>
    </row>
    <row r="28" spans="2:14" s="1" customFormat="1" ht="15" hidden="1" customHeight="1" outlineLevel="1">
      <c r="G28" s="659" t="s">
        <v>48</v>
      </c>
      <c r="H28" s="660">
        <f>H15</f>
        <v>700</v>
      </c>
      <c r="I28" s="2"/>
    </row>
    <row r="29" spans="2:14" s="1" customFormat="1" ht="15" hidden="1" customHeight="1" outlineLevel="1">
      <c r="G29" s="182" t="s">
        <v>4424</v>
      </c>
      <c r="H29" s="210">
        <f>H9+H12</f>
        <v>955</v>
      </c>
      <c r="I29" s="2"/>
    </row>
    <row r="30" spans="2:14" s="1" customFormat="1" ht="30" hidden="1" customHeight="1" outlineLevel="1">
      <c r="H30" s="2">
        <f>SUM(H24:H29)</f>
        <v>15812.839999999998</v>
      </c>
      <c r="I30" s="2"/>
      <c r="J30" s="13"/>
    </row>
    <row r="31" spans="2:14" collapsed="1"/>
    <row r="32" spans="2:14" s="1" customFormat="1" ht="15">
      <c r="B32" s="2475" t="s">
        <v>8747</v>
      </c>
      <c r="C32" s="2475"/>
      <c r="D32" s="2475"/>
      <c r="E32" s="2475"/>
      <c r="F32" s="2475"/>
      <c r="G32" s="2475"/>
      <c r="H32" s="2475"/>
      <c r="I32" s="2475"/>
      <c r="J32" s="2475"/>
      <c r="K32" s="2475"/>
      <c r="L32" s="2475"/>
    </row>
    <row r="33" spans="2:15" s="1" customFormat="1" ht="15" hidden="1" customHeight="1" outlineLevel="1">
      <c r="B33" s="268" t="s">
        <v>115</v>
      </c>
      <c r="C33" s="997" t="s">
        <v>2650</v>
      </c>
      <c r="D33" s="268" t="s">
        <v>2651</v>
      </c>
      <c r="F33" s="2474" t="s">
        <v>1007</v>
      </c>
      <c r="G33" s="2476"/>
      <c r="H33" s="2474"/>
      <c r="J33" s="2474" t="s">
        <v>1026</v>
      </c>
      <c r="K33" s="2476"/>
      <c r="L33" s="2474"/>
    </row>
    <row r="34" spans="2:15" s="1" customFormat="1" ht="15" hidden="1" outlineLevel="1">
      <c r="B34" s="681"/>
      <c r="C34" s="682"/>
      <c r="D34" s="1071"/>
      <c r="F34" s="735" t="s">
        <v>115</v>
      </c>
      <c r="G34" s="955" t="s">
        <v>116</v>
      </c>
      <c r="H34" s="739" t="s">
        <v>4</v>
      </c>
      <c r="J34" s="1237" t="s">
        <v>115</v>
      </c>
      <c r="K34" s="315" t="s">
        <v>116</v>
      </c>
      <c r="L34" s="1046" t="s">
        <v>4</v>
      </c>
      <c r="M34" s="842"/>
      <c r="N34" s="1477"/>
      <c r="O34" s="1477"/>
    </row>
    <row r="35" spans="2:15" s="1" customFormat="1" ht="30" hidden="1" outlineLevel="1">
      <c r="B35" s="681"/>
      <c r="C35" s="682"/>
      <c r="D35" s="645"/>
      <c r="F35" s="1469">
        <v>42964</v>
      </c>
      <c r="G35" s="1470" t="s">
        <v>8744</v>
      </c>
      <c r="H35" s="1471">
        <v>100</v>
      </c>
      <c r="J35" s="1018">
        <v>42968</v>
      </c>
      <c r="K35" s="1332" t="s">
        <v>8742</v>
      </c>
      <c r="L35" s="723">
        <v>8</v>
      </c>
      <c r="M35" s="86"/>
    </row>
    <row r="36" spans="2:15" s="1" customFormat="1" ht="15" hidden="1" customHeight="1" outlineLevel="1">
      <c r="B36" s="50"/>
      <c r="C36" s="50"/>
      <c r="D36" s="50"/>
      <c r="F36" s="1469">
        <v>42964</v>
      </c>
      <c r="G36" s="1470" t="s">
        <v>8744</v>
      </c>
      <c r="H36" s="1471">
        <v>300</v>
      </c>
      <c r="J36" s="1018">
        <v>42957</v>
      </c>
      <c r="K36" s="1332" t="s">
        <v>8868</v>
      </c>
      <c r="L36" s="723">
        <v>5.98</v>
      </c>
      <c r="M36" s="86"/>
    </row>
    <row r="37" spans="2:15" s="1" customFormat="1" ht="15" hidden="1" customHeight="1" outlineLevel="1">
      <c r="B37" s="50"/>
      <c r="C37" s="50"/>
      <c r="D37" s="50"/>
      <c r="F37" s="1469">
        <v>42964</v>
      </c>
      <c r="G37" s="1470" t="s">
        <v>8744</v>
      </c>
      <c r="H37" s="1471">
        <v>400</v>
      </c>
      <c r="J37" s="1018">
        <v>42961</v>
      </c>
      <c r="K37" s="1332" t="s">
        <v>8868</v>
      </c>
      <c r="L37" s="723">
        <v>25</v>
      </c>
      <c r="M37" s="86"/>
    </row>
    <row r="38" spans="2:15" s="1" customFormat="1" ht="15" hidden="1" customHeight="1" outlineLevel="1">
      <c r="B38" s="50"/>
      <c r="C38" s="50"/>
      <c r="D38" s="50"/>
      <c r="F38" s="633">
        <v>42965</v>
      </c>
      <c r="G38" s="1476" t="s">
        <v>8745</v>
      </c>
      <c r="H38" s="635">
        <v>266</v>
      </c>
      <c r="J38" s="832">
        <v>43013</v>
      </c>
      <c r="K38" s="1075" t="s">
        <v>8916</v>
      </c>
      <c r="L38" s="867">
        <v>1427</v>
      </c>
      <c r="M38" s="86"/>
    </row>
    <row r="39" spans="2:15" s="1" customFormat="1" ht="15" hidden="1" outlineLevel="1">
      <c r="B39" s="50"/>
      <c r="C39" s="50"/>
      <c r="D39" s="50"/>
      <c r="F39" s="1469">
        <v>42965</v>
      </c>
      <c r="G39" s="1470" t="s">
        <v>8744</v>
      </c>
      <c r="H39" s="1471">
        <v>400</v>
      </c>
      <c r="I39" s="2"/>
      <c r="J39" s="1238"/>
      <c r="K39" s="280"/>
      <c r="L39" s="1240"/>
      <c r="M39" s="86"/>
    </row>
    <row r="40" spans="2:15" s="1" customFormat="1" ht="15" hidden="1" outlineLevel="1">
      <c r="B40" s="50"/>
      <c r="C40" s="50"/>
      <c r="D40" s="50"/>
      <c r="F40" s="1472"/>
      <c r="G40" s="1500"/>
      <c r="H40" s="645"/>
      <c r="I40" s="2"/>
      <c r="J40" s="1238"/>
      <c r="K40" s="280"/>
      <c r="L40" s="1240"/>
    </row>
    <row r="41" spans="2:15" s="1" customFormat="1" ht="15" hidden="1" customHeight="1" outlineLevel="1">
      <c r="B41" s="83"/>
      <c r="C41" s="83" t="s">
        <v>195</v>
      </c>
      <c r="D41" s="84">
        <f>SUM(D34:D40)</f>
        <v>0</v>
      </c>
      <c r="F41" s="311"/>
      <c r="G41" s="538" t="s">
        <v>195</v>
      </c>
      <c r="H41" s="57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8751</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27">
        <v>624</v>
      </c>
      <c r="C45" s="227">
        <v>2032</v>
      </c>
      <c r="D45" s="227">
        <v>0</v>
      </c>
      <c r="E45" s="227">
        <f>B45+C45-D45</f>
        <v>2656</v>
      </c>
      <c r="H45" s="13"/>
      <c r="I45" s="13"/>
      <c r="L45" s="13"/>
    </row>
    <row r="46" spans="2:15" s="1" customFormat="1" ht="15" hidden="1" customHeight="1" outlineLevel="1">
      <c r="G46" s="630" t="s">
        <v>4080</v>
      </c>
      <c r="H46" s="631">
        <f>H35+H36+H37+H39</f>
        <v>1200</v>
      </c>
      <c r="L46" s="2"/>
    </row>
    <row r="47" spans="2:15" s="1" customFormat="1" ht="15" hidden="1" outlineLevel="1">
      <c r="G47" s="300" t="s">
        <v>4081</v>
      </c>
      <c r="H47" s="632">
        <f>H38</f>
        <v>266</v>
      </c>
    </row>
    <row r="48" spans="2:15" s="1" customFormat="1" ht="15" hidden="1" outlineLevel="1">
      <c r="G48" s="696" t="s">
        <v>3905</v>
      </c>
      <c r="H48" s="701">
        <v>0</v>
      </c>
      <c r="L48" s="2"/>
    </row>
    <row r="49" spans="2:15" s="1" customFormat="1" ht="15" hidden="1" outlineLevel="1">
      <c r="G49" s="1205" t="s">
        <v>18</v>
      </c>
      <c r="H49" s="983">
        <v>0</v>
      </c>
      <c r="L49" s="2"/>
    </row>
    <row r="50" spans="2:15" s="1" customFormat="1" ht="15" hidden="1" customHeight="1" outlineLevel="1">
      <c r="B50" s="200"/>
      <c r="G50" s="978" t="s">
        <v>5497</v>
      </c>
      <c r="H50" s="979">
        <v>0</v>
      </c>
    </row>
    <row r="51" spans="2:15" s="1" customFormat="1" ht="15" hidden="1" customHeight="1" outlineLevel="1">
      <c r="G51" s="640" t="s">
        <v>132</v>
      </c>
      <c r="H51" s="641">
        <v>0</v>
      </c>
    </row>
    <row r="52" spans="2:15" s="1" customFormat="1" ht="15" hidden="1" customHeight="1" outlineLevel="1">
      <c r="G52" s="204" t="s">
        <v>4287</v>
      </c>
      <c r="H52" s="225">
        <v>0</v>
      </c>
    </row>
    <row r="53" spans="2:15" s="1" customFormat="1" ht="15" hidden="1" customHeight="1" outlineLevel="1">
      <c r="G53" s="659" t="s">
        <v>48</v>
      </c>
      <c r="H53" s="660">
        <v>0</v>
      </c>
      <c r="I53" s="2"/>
    </row>
    <row r="54" spans="2:15" s="1" customFormat="1" ht="15" hidden="1" customHeight="1" outlineLevel="1">
      <c r="G54" s="182" t="s">
        <v>4424</v>
      </c>
      <c r="H54" s="210">
        <v>0</v>
      </c>
      <c r="I54" s="2"/>
    </row>
    <row r="55" spans="2:15" s="1" customFormat="1" ht="15" hidden="1" customHeight="1" outlineLevel="1">
      <c r="G55" s="1068" t="s">
        <v>5935</v>
      </c>
      <c r="H55" s="210">
        <v>0</v>
      </c>
      <c r="I55" s="2"/>
    </row>
    <row r="56" spans="2:15" s="1" customFormat="1" ht="15" hidden="1" customHeight="1" outlineLevel="1">
      <c r="G56" s="654" t="s">
        <v>5126</v>
      </c>
      <c r="H56" s="655">
        <v>0</v>
      </c>
      <c r="L56"/>
    </row>
    <row r="57" spans="2:15" s="1" customFormat="1" ht="30" hidden="1" customHeight="1" outlineLevel="1">
      <c r="H57" s="2">
        <f>SUM(H46:H56)</f>
        <v>1466</v>
      </c>
      <c r="I57" s="2"/>
      <c r="J57" s="13"/>
    </row>
    <row r="58" spans="2:15" collapsed="1"/>
    <row r="59" spans="2:15" s="1" customFormat="1" ht="15">
      <c r="B59" s="2475" t="s">
        <v>8857</v>
      </c>
      <c r="C59" s="2475"/>
      <c r="D59" s="2475"/>
      <c r="E59" s="2475"/>
      <c r="F59" s="2475"/>
      <c r="G59" s="2475"/>
      <c r="H59" s="2475"/>
      <c r="I59" s="2475"/>
      <c r="J59" s="2475"/>
      <c r="K59" s="2475"/>
      <c r="L59" s="2475"/>
    </row>
    <row r="60" spans="2:15" s="1" customFormat="1" ht="15" hidden="1" customHeight="1" outlineLevel="1">
      <c r="B60" s="268" t="s">
        <v>115</v>
      </c>
      <c r="C60" s="997" t="s">
        <v>2650</v>
      </c>
      <c r="D60" s="268" t="s">
        <v>2651</v>
      </c>
      <c r="F60" s="2474" t="s">
        <v>1007</v>
      </c>
      <c r="G60" s="2476"/>
      <c r="H60" s="2474"/>
      <c r="J60" s="2474" t="s">
        <v>1026</v>
      </c>
      <c r="K60" s="2476"/>
      <c r="L60" s="2474"/>
    </row>
    <row r="61" spans="2:15" s="1" customFormat="1" ht="15" hidden="1" outlineLevel="1">
      <c r="B61" s="681"/>
      <c r="C61" s="682"/>
      <c r="D61" s="1071"/>
      <c r="F61" s="735" t="s">
        <v>115</v>
      </c>
      <c r="G61" s="955" t="s">
        <v>116</v>
      </c>
      <c r="H61" s="739" t="s">
        <v>4</v>
      </c>
      <c r="J61" s="1237" t="s">
        <v>115</v>
      </c>
      <c r="K61" s="315" t="s">
        <v>116</v>
      </c>
      <c r="L61" s="1046" t="s">
        <v>4</v>
      </c>
      <c r="M61" s="842"/>
      <c r="N61" s="1498"/>
      <c r="O61" s="1498"/>
    </row>
    <row r="62" spans="2:15" s="1" customFormat="1" ht="45" hidden="1" outlineLevel="1">
      <c r="B62" s="681"/>
      <c r="C62" s="682"/>
      <c r="D62" s="645"/>
      <c r="F62" s="1469">
        <v>43002</v>
      </c>
      <c r="G62" s="1470" t="s">
        <v>8876</v>
      </c>
      <c r="H62" s="1471">
        <v>9988</v>
      </c>
      <c r="J62" s="1527">
        <v>43040</v>
      </c>
      <c r="K62" s="1528" t="s">
        <v>9000</v>
      </c>
      <c r="L62" s="1529">
        <v>9988</v>
      </c>
      <c r="M62" s="86"/>
    </row>
    <row r="63" spans="2:15" s="1" customFormat="1" ht="15" hidden="1" customHeight="1" outlineLevel="1">
      <c r="B63" s="50"/>
      <c r="C63" s="50"/>
      <c r="D63" s="50"/>
      <c r="F63" s="646"/>
      <c r="G63" s="684"/>
      <c r="H63" s="657"/>
      <c r="I63" s="2"/>
      <c r="J63" s="319"/>
      <c r="K63" s="319"/>
      <c r="L63" s="319"/>
    </row>
    <row r="64" spans="2:15" s="1" customFormat="1" ht="15" hidden="1" customHeight="1" outlineLevel="1">
      <c r="B64" s="83"/>
      <c r="C64" s="83" t="s">
        <v>195</v>
      </c>
      <c r="D64" s="84">
        <f>SUM(D61:D62)</f>
        <v>0</v>
      </c>
      <c r="F64" s="311"/>
      <c r="G64" s="538" t="s">
        <v>195</v>
      </c>
      <c r="H64" s="57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8858</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27">
        <f>E45</f>
        <v>2656</v>
      </c>
      <c r="C68" s="227">
        <v>99</v>
      </c>
      <c r="D68" s="227">
        <v>0</v>
      </c>
      <c r="E68" s="227">
        <f>B68+C68-D68</f>
        <v>2755</v>
      </c>
      <c r="H68" s="13"/>
      <c r="I68" s="13"/>
      <c r="L68" s="13"/>
    </row>
    <row r="69" spans="2:14" s="1" customFormat="1" ht="15" hidden="1" customHeight="1" outlineLevel="1">
      <c r="G69" s="630" t="s">
        <v>4080</v>
      </c>
      <c r="H69" s="631">
        <v>0</v>
      </c>
      <c r="L69" s="2"/>
    </row>
    <row r="70" spans="2:14" s="1" customFormat="1" ht="15" hidden="1" outlineLevel="1">
      <c r="G70" s="300" t="s">
        <v>4081</v>
      </c>
      <c r="H70" s="632">
        <f>H62</f>
        <v>9988</v>
      </c>
    </row>
    <row r="71" spans="2:14" s="1" customFormat="1" ht="15" hidden="1" outlineLevel="1">
      <c r="G71" s="696" t="s">
        <v>3905</v>
      </c>
      <c r="H71" s="701">
        <v>0</v>
      </c>
      <c r="L71" s="2"/>
    </row>
    <row r="72" spans="2:14" s="1" customFormat="1" ht="15" hidden="1" outlineLevel="1">
      <c r="G72" s="1205" t="s">
        <v>18</v>
      </c>
      <c r="H72" s="983">
        <v>0</v>
      </c>
      <c r="L72" s="2"/>
    </row>
    <row r="73" spans="2:14" s="1" customFormat="1" ht="15" hidden="1" customHeight="1" outlineLevel="1">
      <c r="B73" s="200"/>
      <c r="G73" s="978" t="s">
        <v>5497</v>
      </c>
      <c r="H73" s="979">
        <v>0</v>
      </c>
    </row>
    <row r="74" spans="2:14" s="1" customFormat="1" ht="15" hidden="1" customHeight="1" outlineLevel="1">
      <c r="G74" s="640" t="s">
        <v>132</v>
      </c>
      <c r="H74" s="641">
        <v>0</v>
      </c>
    </row>
    <row r="75" spans="2:14" s="1" customFormat="1" ht="15" hidden="1" customHeight="1" outlineLevel="1">
      <c r="G75" s="204" t="s">
        <v>4287</v>
      </c>
      <c r="H75" s="225">
        <v>0</v>
      </c>
    </row>
    <row r="76" spans="2:14" s="1" customFormat="1" ht="15" hidden="1" customHeight="1" outlineLevel="1">
      <c r="G76" s="659" t="s">
        <v>48</v>
      </c>
      <c r="H76" s="660">
        <v>0</v>
      </c>
      <c r="I76" s="2"/>
    </row>
    <row r="77" spans="2:14" s="1" customFormat="1" ht="15" hidden="1" customHeight="1" outlineLevel="1">
      <c r="G77" s="182" t="s">
        <v>4424</v>
      </c>
      <c r="H77" s="210">
        <v>0</v>
      </c>
      <c r="I77" s="2"/>
    </row>
    <row r="78" spans="2:14" s="1" customFormat="1" ht="15" hidden="1" customHeight="1" outlineLevel="1">
      <c r="G78" s="1068" t="s">
        <v>5935</v>
      </c>
      <c r="H78" s="210">
        <v>0</v>
      </c>
      <c r="I78" s="2"/>
    </row>
    <row r="79" spans="2:14" s="1" customFormat="1" ht="15" hidden="1" customHeight="1" outlineLevel="1">
      <c r="G79" s="654" t="s">
        <v>5126</v>
      </c>
      <c r="H79" s="655">
        <v>0</v>
      </c>
      <c r="L79"/>
    </row>
    <row r="80" spans="2:14" s="1" customFormat="1" ht="30" hidden="1" customHeight="1" outlineLevel="1">
      <c r="H80" s="2">
        <f>SUM(H69:H79)</f>
        <v>9988</v>
      </c>
      <c r="I80" s="2"/>
      <c r="J80" s="13"/>
    </row>
    <row r="81" spans="2:15" collapsed="1"/>
    <row r="82" spans="2:15" s="1" customFormat="1" ht="15">
      <c r="B82" s="2475" t="s">
        <v>8974</v>
      </c>
      <c r="C82" s="2475"/>
      <c r="D82" s="2475"/>
      <c r="E82" s="2475"/>
      <c r="F82" s="2475"/>
      <c r="G82" s="2475"/>
      <c r="H82" s="2475"/>
      <c r="I82" s="2475"/>
      <c r="J82" s="2475"/>
      <c r="K82" s="2475"/>
      <c r="L82" s="2475"/>
    </row>
    <row r="83" spans="2:15" s="1" customFormat="1" ht="15" hidden="1" customHeight="1" outlineLevel="1">
      <c r="B83" s="268" t="s">
        <v>115</v>
      </c>
      <c r="C83" s="997" t="s">
        <v>2650</v>
      </c>
      <c r="D83" s="268" t="s">
        <v>2651</v>
      </c>
      <c r="F83" s="2474" t="s">
        <v>1007</v>
      </c>
      <c r="G83" s="2476"/>
      <c r="H83" s="2474"/>
      <c r="J83" s="2474" t="s">
        <v>1026</v>
      </c>
      <c r="K83" s="2476"/>
      <c r="L83" s="2474"/>
    </row>
    <row r="84" spans="2:15" s="1" customFormat="1" ht="15" hidden="1" outlineLevel="1">
      <c r="B84" s="681"/>
      <c r="C84" s="682"/>
      <c r="D84" s="1071"/>
      <c r="F84" s="735" t="s">
        <v>115</v>
      </c>
      <c r="G84" s="955" t="s">
        <v>116</v>
      </c>
      <c r="H84" s="739" t="s">
        <v>4</v>
      </c>
      <c r="J84" s="1237" t="s">
        <v>115</v>
      </c>
      <c r="K84" s="315" t="s">
        <v>116</v>
      </c>
      <c r="L84" s="1046" t="s">
        <v>4</v>
      </c>
      <c r="M84" s="842"/>
      <c r="N84" s="1508"/>
      <c r="O84" s="1508"/>
    </row>
    <row r="85" spans="2:15" s="1" customFormat="1" ht="45" hidden="1" outlineLevel="1">
      <c r="B85" s="681"/>
      <c r="C85" s="682"/>
      <c r="D85" s="645"/>
      <c r="F85" s="633">
        <v>43033</v>
      </c>
      <c r="G85" s="760" t="s">
        <v>975</v>
      </c>
      <c r="H85" s="635">
        <v>5000</v>
      </c>
      <c r="J85" s="832">
        <v>43067</v>
      </c>
      <c r="K85" s="938" t="s">
        <v>9074</v>
      </c>
      <c r="L85" s="867">
        <v>14974</v>
      </c>
      <c r="M85" s="86"/>
    </row>
    <row r="86" spans="2:15" s="1" customFormat="1" ht="15" hidden="1" customHeight="1" outlineLevel="1">
      <c r="B86" s="50"/>
      <c r="C86" s="50"/>
      <c r="D86" s="50"/>
      <c r="F86" s="661">
        <v>43037</v>
      </c>
      <c r="G86" s="1518" t="s">
        <v>637</v>
      </c>
      <c r="H86" s="1519">
        <v>516</v>
      </c>
      <c r="J86" s="1238"/>
      <c r="K86" s="378"/>
      <c r="L86" s="1240"/>
      <c r="M86" s="86"/>
    </row>
    <row r="87" spans="2:15" s="1" customFormat="1" ht="15" hidden="1" customHeight="1" outlineLevel="1">
      <c r="B87" s="50"/>
      <c r="C87" s="50"/>
      <c r="D87" s="50"/>
      <c r="F87" s="369">
        <v>43037</v>
      </c>
      <c r="G87" s="1095" t="s">
        <v>8732</v>
      </c>
      <c r="H87" s="1053">
        <v>460</v>
      </c>
      <c r="J87" s="1239"/>
      <c r="K87" s="280"/>
      <c r="L87" s="1240"/>
      <c r="M87" s="86"/>
    </row>
    <row r="88" spans="2:15" s="1" customFormat="1" ht="15" hidden="1" customHeight="1" outlineLevel="1">
      <c r="B88" s="50"/>
      <c r="C88" s="50"/>
      <c r="D88" s="50"/>
      <c r="F88" s="633">
        <v>43042</v>
      </c>
      <c r="G88" s="1476" t="s">
        <v>8745</v>
      </c>
      <c r="H88" s="635">
        <v>1227</v>
      </c>
      <c r="J88" s="1238"/>
      <c r="K88" s="280"/>
      <c r="L88" s="1240"/>
      <c r="M88" s="86"/>
    </row>
    <row r="89" spans="2:15" s="1" customFormat="1" ht="15" hidden="1" outlineLevel="1">
      <c r="B89" s="50"/>
      <c r="C89" s="50"/>
      <c r="D89" s="50"/>
      <c r="F89" s="633">
        <v>43042</v>
      </c>
      <c r="G89" s="1476" t="s">
        <v>8745</v>
      </c>
      <c r="H89" s="635">
        <v>295.64999999999998</v>
      </c>
      <c r="I89" s="2"/>
      <c r="J89" s="1238"/>
      <c r="K89" s="280"/>
      <c r="L89" s="1240"/>
      <c r="M89" s="86"/>
    </row>
    <row r="90" spans="2:15" s="1" customFormat="1" ht="15" hidden="1" outlineLevel="1">
      <c r="B90" s="50"/>
      <c r="C90" s="50"/>
      <c r="D90" s="50"/>
      <c r="F90" s="633">
        <v>43051</v>
      </c>
      <c r="G90" s="1476" t="s">
        <v>9041</v>
      </c>
      <c r="H90" s="635">
        <v>1452</v>
      </c>
      <c r="I90" s="2"/>
      <c r="J90" s="1238"/>
      <c r="K90" s="280"/>
      <c r="L90" s="1240"/>
    </row>
    <row r="91" spans="2:15" s="1" customFormat="1" ht="15" hidden="1" outlineLevel="1">
      <c r="B91" s="50"/>
      <c r="C91" s="50"/>
      <c r="D91" s="50"/>
      <c r="F91" s="661">
        <v>43052</v>
      </c>
      <c r="G91" s="1518" t="s">
        <v>9045</v>
      </c>
      <c r="H91" s="1519">
        <v>523</v>
      </c>
      <c r="I91" s="2"/>
      <c r="J91" s="1239"/>
      <c r="K91" s="280"/>
      <c r="L91" s="1240"/>
    </row>
    <row r="92" spans="2:15" s="1" customFormat="1" ht="15" hidden="1" outlineLevel="1">
      <c r="B92" s="50"/>
      <c r="C92" s="50"/>
      <c r="D92" s="50"/>
      <c r="E92" s="205"/>
      <c r="F92" s="651">
        <v>43054</v>
      </c>
      <c r="G92" s="787" t="s">
        <v>9055</v>
      </c>
      <c r="H92" s="1020">
        <v>5500</v>
      </c>
      <c r="I92" s="2"/>
      <c r="J92" s="1239"/>
      <c r="K92" s="280"/>
      <c r="L92" s="1240"/>
    </row>
    <row r="93" spans="2:15" s="1" customFormat="1" ht="15" hidden="1" customHeight="1" outlineLevel="1">
      <c r="B93" s="50"/>
      <c r="C93" s="50"/>
      <c r="D93" s="50"/>
      <c r="F93" s="646"/>
      <c r="G93" s="684"/>
      <c r="H93" s="657"/>
      <c r="I93" s="2"/>
      <c r="J93" s="319"/>
      <c r="K93" s="319"/>
      <c r="L93" s="319"/>
    </row>
    <row r="94" spans="2:15" s="1" customFormat="1" ht="15" hidden="1" customHeight="1" outlineLevel="1">
      <c r="B94" s="83"/>
      <c r="C94" s="83" t="s">
        <v>195</v>
      </c>
      <c r="D94" s="84">
        <f>SUM(D84:D92)</f>
        <v>0</v>
      </c>
      <c r="F94" s="311"/>
      <c r="G94" s="538" t="s">
        <v>195</v>
      </c>
      <c r="H94" s="57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8975</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2" t="s">
        <v>9048</v>
      </c>
      <c r="L97" s="2"/>
      <c r="M97" s="2"/>
    </row>
    <row r="98" spans="2:13" s="1" customFormat="1" ht="15" hidden="1" customHeight="1" outlineLevel="1">
      <c r="B98" s="227">
        <f>E68</f>
        <v>2755</v>
      </c>
      <c r="C98" s="227">
        <v>309</v>
      </c>
      <c r="D98" s="227">
        <v>0</v>
      </c>
      <c r="E98" s="227">
        <f>B98+C98-D98</f>
        <v>3064</v>
      </c>
      <c r="H98" s="13"/>
      <c r="I98" s="13"/>
      <c r="K98" s="1" t="s">
        <v>9049</v>
      </c>
      <c r="L98" s="13"/>
    </row>
    <row r="99" spans="2:13" s="1" customFormat="1" ht="15" hidden="1" customHeight="1" outlineLevel="1">
      <c r="G99" s="630" t="s">
        <v>4080</v>
      </c>
      <c r="H99" s="631">
        <v>0</v>
      </c>
      <c r="L99" s="2"/>
    </row>
    <row r="100" spans="2:13" s="1" customFormat="1" ht="15" hidden="1" outlineLevel="1">
      <c r="G100" s="300" t="s">
        <v>4081</v>
      </c>
      <c r="H100" s="632">
        <f>H85+H88+H89+H90</f>
        <v>7974.65</v>
      </c>
    </row>
    <row r="101" spans="2:13" s="1" customFormat="1" ht="15" hidden="1" outlineLevel="1">
      <c r="G101" s="696" t="s">
        <v>3905</v>
      </c>
      <c r="H101" s="701">
        <v>0</v>
      </c>
      <c r="L101" s="2"/>
    </row>
    <row r="102" spans="2:13" s="1" customFormat="1" ht="15" hidden="1" outlineLevel="1">
      <c r="G102" s="1205" t="s">
        <v>18</v>
      </c>
      <c r="H102" s="983">
        <v>0</v>
      </c>
      <c r="L102" s="2"/>
    </row>
    <row r="103" spans="2:13" s="1" customFormat="1" ht="15" hidden="1" customHeight="1" outlineLevel="1">
      <c r="B103" s="200"/>
      <c r="G103" s="978" t="s">
        <v>5497</v>
      </c>
      <c r="H103" s="979">
        <v>0</v>
      </c>
    </row>
    <row r="104" spans="2:13" s="1" customFormat="1" ht="15" hidden="1" customHeight="1" outlineLevel="1">
      <c r="G104" s="640" t="s">
        <v>132</v>
      </c>
      <c r="H104" s="641">
        <v>0</v>
      </c>
    </row>
    <row r="105" spans="2:13" s="1" customFormat="1" ht="15" hidden="1" customHeight="1" outlineLevel="1">
      <c r="G105" s="204" t="s">
        <v>4287</v>
      </c>
      <c r="H105" s="225">
        <v>0</v>
      </c>
    </row>
    <row r="106" spans="2:13" s="1" customFormat="1" ht="15" hidden="1" customHeight="1" outlineLevel="1">
      <c r="G106" s="659" t="s">
        <v>48</v>
      </c>
      <c r="H106" s="660">
        <f>H86+H91</f>
        <v>1039</v>
      </c>
      <c r="I106" s="2"/>
    </row>
    <row r="107" spans="2:13" s="1" customFormat="1" ht="15" hidden="1" customHeight="1" outlineLevel="1">
      <c r="G107" s="182" t="s">
        <v>4424</v>
      </c>
      <c r="H107" s="210">
        <f>H87</f>
        <v>460</v>
      </c>
      <c r="I107" s="2"/>
    </row>
    <row r="108" spans="2:13" s="1" customFormat="1" ht="15" hidden="1" customHeight="1" outlineLevel="1">
      <c r="G108" s="1068" t="s">
        <v>5935</v>
      </c>
      <c r="H108" s="210">
        <v>0</v>
      </c>
      <c r="I108" s="2"/>
    </row>
    <row r="109" spans="2:13" s="1" customFormat="1" ht="15" hidden="1" customHeight="1" outlineLevel="1">
      <c r="G109" s="654" t="s">
        <v>5126</v>
      </c>
      <c r="H109" s="655">
        <f>H92</f>
        <v>5500</v>
      </c>
      <c r="L109"/>
    </row>
    <row r="110" spans="2:13" s="1" customFormat="1" ht="30" hidden="1" customHeight="1" outlineLevel="1">
      <c r="H110" s="2">
        <f>SUM(H99:H109)</f>
        <v>14973.65</v>
      </c>
      <c r="I110" s="2"/>
      <c r="J110" s="13"/>
    </row>
    <row r="111" spans="2:13" collapsed="1"/>
    <row r="112" spans="2:13" s="1" customFormat="1" ht="15">
      <c r="B112" s="2475" t="s">
        <v>9103</v>
      </c>
      <c r="C112" s="2475"/>
      <c r="D112" s="2475"/>
      <c r="E112" s="2475"/>
      <c r="F112" s="2475"/>
      <c r="G112" s="2475"/>
      <c r="H112" s="2475"/>
      <c r="I112" s="2475"/>
      <c r="J112" s="2475"/>
      <c r="K112" s="2475"/>
      <c r="L112" s="2475"/>
    </row>
    <row r="113" spans="2:15" s="1" customFormat="1" ht="15" hidden="1" customHeight="1" outlineLevel="1">
      <c r="B113" s="268" t="s">
        <v>115</v>
      </c>
      <c r="C113" s="997" t="s">
        <v>2650</v>
      </c>
      <c r="D113" s="268" t="s">
        <v>2651</v>
      </c>
      <c r="F113" s="2474" t="s">
        <v>1007</v>
      </c>
      <c r="G113" s="2476"/>
      <c r="H113" s="2474"/>
      <c r="J113" s="2474" t="s">
        <v>1026</v>
      </c>
      <c r="K113" s="2476"/>
      <c r="L113" s="2474"/>
    </row>
    <row r="114" spans="2:15" s="1" customFormat="1" ht="15" hidden="1" outlineLevel="1">
      <c r="B114" s="681"/>
      <c r="C114" s="682"/>
      <c r="D114" s="1071"/>
      <c r="F114" s="735" t="s">
        <v>115</v>
      </c>
      <c r="G114" s="955" t="s">
        <v>116</v>
      </c>
      <c r="H114" s="739" t="s">
        <v>4</v>
      </c>
      <c r="J114" s="1237" t="s">
        <v>115</v>
      </c>
      <c r="K114" s="315" t="s">
        <v>116</v>
      </c>
      <c r="L114" s="1046" t="s">
        <v>4</v>
      </c>
      <c r="M114" s="842"/>
      <c r="N114" s="1535"/>
      <c r="O114" s="1535"/>
    </row>
    <row r="115" spans="2:15" s="1" customFormat="1" ht="60" hidden="1" outlineLevel="1">
      <c r="B115" s="681"/>
      <c r="C115" s="682"/>
      <c r="D115" s="645"/>
      <c r="F115" s="633">
        <v>43057</v>
      </c>
      <c r="G115" s="1476" t="s">
        <v>122</v>
      </c>
      <c r="H115" s="635">
        <v>244.52</v>
      </c>
      <c r="J115" s="811">
        <v>43102</v>
      </c>
      <c r="K115" s="812" t="s">
        <v>9266</v>
      </c>
      <c r="L115" s="905">
        <v>23177</v>
      </c>
      <c r="M115" s="86"/>
    </row>
    <row r="116" spans="2:15" s="1" customFormat="1" ht="15" hidden="1" customHeight="1" outlineLevel="1">
      <c r="B116" s="50"/>
      <c r="C116" s="50"/>
      <c r="D116" s="50"/>
      <c r="F116" s="633">
        <v>43057</v>
      </c>
      <c r="G116" s="1476" t="s">
        <v>247</v>
      </c>
      <c r="H116" s="635">
        <v>1059</v>
      </c>
      <c r="J116" s="1238"/>
      <c r="K116" s="378"/>
      <c r="L116" s="1240"/>
      <c r="M116" s="86"/>
    </row>
    <row r="117" spans="2:15" s="1" customFormat="1" ht="15" hidden="1" customHeight="1" outlineLevel="1">
      <c r="B117" s="50"/>
      <c r="C117" s="50"/>
      <c r="D117" s="50"/>
      <c r="F117" s="633">
        <v>43066</v>
      </c>
      <c r="G117" s="760" t="s">
        <v>975</v>
      </c>
      <c r="H117" s="635">
        <v>5000</v>
      </c>
      <c r="J117" s="1239"/>
      <c r="K117" s="280"/>
      <c r="L117" s="1240"/>
      <c r="M117" s="86"/>
    </row>
    <row r="118" spans="2:15" s="1" customFormat="1" ht="15" hidden="1" customHeight="1" outlineLevel="1">
      <c r="B118" s="50"/>
      <c r="C118" s="50"/>
      <c r="D118" s="50"/>
      <c r="F118" s="651">
        <v>43070</v>
      </c>
      <c r="G118" s="654" t="s">
        <v>9104</v>
      </c>
      <c r="H118" s="1020">
        <v>16873</v>
      </c>
      <c r="J118" s="1238"/>
      <c r="K118" s="280"/>
      <c r="L118" s="1240"/>
      <c r="M118" s="86"/>
    </row>
    <row r="119" spans="2:15" s="1" customFormat="1" ht="15" hidden="1" outlineLevel="1">
      <c r="B119" s="50"/>
      <c r="C119" s="50"/>
      <c r="D119" s="50"/>
      <c r="F119" s="685"/>
      <c r="G119" s="609"/>
      <c r="H119" s="742"/>
      <c r="I119" s="2"/>
      <c r="J119" s="319"/>
      <c r="K119" s="319"/>
      <c r="L119" s="319"/>
    </row>
    <row r="120" spans="2:15" s="1" customFormat="1" ht="15" hidden="1" customHeight="1" outlineLevel="1">
      <c r="B120" s="50"/>
      <c r="C120" s="50"/>
      <c r="D120" s="50"/>
      <c r="F120" s="646"/>
      <c r="G120" s="684"/>
      <c r="H120" s="657"/>
      <c r="I120" s="2"/>
      <c r="J120" s="319"/>
      <c r="K120" s="319"/>
      <c r="L120" s="319"/>
    </row>
    <row r="121" spans="2:15" s="1" customFormat="1" ht="15" hidden="1" customHeight="1" outlineLevel="1">
      <c r="B121" s="83"/>
      <c r="C121" s="83" t="s">
        <v>195</v>
      </c>
      <c r="D121" s="84">
        <f>SUM(D114:D118)</f>
        <v>0</v>
      </c>
      <c r="F121" s="311"/>
      <c r="G121" s="538" t="s">
        <v>195</v>
      </c>
      <c r="H121" s="57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9061</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2" t="s">
        <v>9048</v>
      </c>
      <c r="L124" s="2"/>
      <c r="M124" s="2"/>
    </row>
    <row r="125" spans="2:15" s="1" customFormat="1" ht="15" hidden="1" customHeight="1" outlineLevel="1">
      <c r="B125" s="227">
        <f>E98</f>
        <v>3064</v>
      </c>
      <c r="C125" s="227">
        <v>338</v>
      </c>
      <c r="D125" s="227">
        <v>0</v>
      </c>
      <c r="E125" s="227">
        <f>B125+C125-D125</f>
        <v>3402</v>
      </c>
      <c r="H125" s="13"/>
      <c r="I125" s="13"/>
      <c r="K125" s="1" t="s">
        <v>9049</v>
      </c>
      <c r="L125" s="13"/>
    </row>
    <row r="126" spans="2:15" s="1" customFormat="1" ht="15" hidden="1" customHeight="1" outlineLevel="1">
      <c r="G126" s="630" t="s">
        <v>4080</v>
      </c>
      <c r="H126" s="631">
        <v>0</v>
      </c>
      <c r="L126" s="2"/>
    </row>
    <row r="127" spans="2:15" s="1" customFormat="1" ht="15" hidden="1" outlineLevel="1">
      <c r="G127" s="300" t="s">
        <v>4081</v>
      </c>
      <c r="H127" s="632">
        <f>H115+H116+H117</f>
        <v>6303.52</v>
      </c>
    </row>
    <row r="128" spans="2:15" s="1" customFormat="1" ht="15" hidden="1" outlineLevel="1">
      <c r="G128" s="696" t="s">
        <v>3905</v>
      </c>
      <c r="H128" s="701">
        <v>0</v>
      </c>
      <c r="L128" s="2"/>
    </row>
    <row r="129" spans="2:15" s="1" customFormat="1" ht="15" hidden="1" outlineLevel="1">
      <c r="G129" s="1205" t="s">
        <v>18</v>
      </c>
      <c r="H129" s="983">
        <v>0</v>
      </c>
      <c r="L129" s="2"/>
    </row>
    <row r="130" spans="2:15" s="1" customFormat="1" ht="15" hidden="1" customHeight="1" outlineLevel="1">
      <c r="B130" s="200"/>
      <c r="G130" s="978" t="s">
        <v>5497</v>
      </c>
      <c r="H130" s="979">
        <v>0</v>
      </c>
    </row>
    <row r="131" spans="2:15" s="1" customFormat="1" ht="15" hidden="1" customHeight="1" outlineLevel="1">
      <c r="G131" s="640" t="s">
        <v>132</v>
      </c>
      <c r="H131" s="641">
        <v>0</v>
      </c>
    </row>
    <row r="132" spans="2:15" s="1" customFormat="1" ht="15" hidden="1" customHeight="1" outlineLevel="1">
      <c r="G132" s="204" t="s">
        <v>4287</v>
      </c>
      <c r="H132" s="225">
        <v>0</v>
      </c>
    </row>
    <row r="133" spans="2:15" s="1" customFormat="1" ht="15" hidden="1" customHeight="1" outlineLevel="1">
      <c r="G133" s="659" t="s">
        <v>48</v>
      </c>
      <c r="H133" s="660">
        <v>0</v>
      </c>
      <c r="I133" s="2"/>
    </row>
    <row r="134" spans="2:15" s="1" customFormat="1" ht="15" hidden="1" customHeight="1" outlineLevel="1">
      <c r="G134" s="182" t="s">
        <v>4424</v>
      </c>
      <c r="H134" s="210">
        <v>0</v>
      </c>
      <c r="I134" s="2"/>
    </row>
    <row r="135" spans="2:15" s="1" customFormat="1" ht="15" hidden="1" customHeight="1" outlineLevel="1">
      <c r="G135" s="1068" t="s">
        <v>5935</v>
      </c>
      <c r="H135" s="210">
        <v>0</v>
      </c>
      <c r="I135" s="2"/>
    </row>
    <row r="136" spans="2:15" s="1" customFormat="1" ht="15" hidden="1" customHeight="1" outlineLevel="1">
      <c r="G136" s="654" t="s">
        <v>5126</v>
      </c>
      <c r="H136" s="655">
        <f>H118</f>
        <v>16873</v>
      </c>
      <c r="L136"/>
    </row>
    <row r="137" spans="2:15" s="1" customFormat="1" ht="30" hidden="1" customHeight="1" outlineLevel="1">
      <c r="H137" s="2">
        <f>SUM(H126:H136)</f>
        <v>23176.52</v>
      </c>
      <c r="I137" s="2"/>
      <c r="J137" s="13"/>
    </row>
    <row r="138" spans="2:15" collapsed="1"/>
    <row r="139" spans="2:15" s="1" customFormat="1" ht="15">
      <c r="B139" s="2475" t="s">
        <v>9175</v>
      </c>
      <c r="C139" s="2475"/>
      <c r="D139" s="2475"/>
      <c r="E139" s="2475"/>
      <c r="F139" s="2475"/>
      <c r="G139" s="2475"/>
      <c r="H139" s="2475"/>
      <c r="I139" s="2475"/>
      <c r="J139" s="2475"/>
      <c r="K139" s="2475"/>
      <c r="L139" s="2475"/>
    </row>
    <row r="140" spans="2:15" s="1" customFormat="1" ht="15" hidden="1" customHeight="1" outlineLevel="1">
      <c r="B140" s="268" t="s">
        <v>115</v>
      </c>
      <c r="C140" s="997" t="s">
        <v>2650</v>
      </c>
      <c r="D140" s="268" t="s">
        <v>2651</v>
      </c>
      <c r="F140" s="2474" t="s">
        <v>1007</v>
      </c>
      <c r="G140" s="2476"/>
      <c r="H140" s="2474"/>
      <c r="J140" s="2474" t="s">
        <v>1026</v>
      </c>
      <c r="K140" s="2476"/>
      <c r="L140" s="2474"/>
    </row>
    <row r="141" spans="2:15" s="1" customFormat="1" ht="15" hidden="1" outlineLevel="1">
      <c r="B141" s="681"/>
      <c r="C141" s="682"/>
      <c r="D141" s="1071"/>
      <c r="F141" s="735" t="s">
        <v>115</v>
      </c>
      <c r="G141" s="955" t="s">
        <v>116</v>
      </c>
      <c r="H141" s="739" t="s">
        <v>4</v>
      </c>
      <c r="J141" s="1237" t="s">
        <v>115</v>
      </c>
      <c r="K141" s="315" t="s">
        <v>116</v>
      </c>
      <c r="L141" s="1046" t="s">
        <v>4</v>
      </c>
      <c r="M141" s="842"/>
      <c r="N141" s="1590"/>
      <c r="O141" s="1590"/>
    </row>
    <row r="142" spans="2:15" s="1" customFormat="1" ht="45" hidden="1" outlineLevel="1">
      <c r="B142" s="681"/>
      <c r="C142" s="682"/>
      <c r="D142" s="645"/>
      <c r="F142" s="633">
        <v>43088</v>
      </c>
      <c r="G142" s="760" t="s">
        <v>975</v>
      </c>
      <c r="H142" s="635">
        <v>5000</v>
      </c>
      <c r="J142" s="832">
        <v>43130</v>
      </c>
      <c r="K142" s="1075" t="s">
        <v>9357</v>
      </c>
      <c r="L142" s="867">
        <v>7088</v>
      </c>
      <c r="M142" s="86"/>
    </row>
    <row r="143" spans="2:15" s="1" customFormat="1" ht="15" hidden="1" customHeight="1" outlineLevel="1">
      <c r="B143" s="50"/>
      <c r="C143" s="50"/>
      <c r="D143" s="50"/>
      <c r="F143" s="633">
        <v>43088</v>
      </c>
      <c r="G143" s="1476" t="s">
        <v>247</v>
      </c>
      <c r="H143" s="635">
        <v>2089</v>
      </c>
      <c r="J143" s="1238"/>
      <c r="K143" s="378"/>
      <c r="L143" s="1240"/>
      <c r="M143" s="86"/>
    </row>
    <row r="144" spans="2:15" s="1" customFormat="1" ht="15" hidden="1" customHeight="1" outlineLevel="1">
      <c r="B144" s="50"/>
      <c r="C144" s="50"/>
      <c r="D144" s="50"/>
      <c r="F144" s="633"/>
      <c r="G144" s="760"/>
      <c r="H144" s="635"/>
      <c r="J144" s="1239"/>
      <c r="K144" s="280"/>
      <c r="L144" s="1240"/>
      <c r="M144" s="86"/>
    </row>
    <row r="145" spans="2:14" s="1" customFormat="1" ht="15" hidden="1" customHeight="1" outlineLevel="1">
      <c r="B145" s="50"/>
      <c r="C145" s="50"/>
      <c r="D145" s="50"/>
      <c r="F145" s="651"/>
      <c r="G145" s="654"/>
      <c r="H145" s="1020"/>
      <c r="J145" s="1238"/>
      <c r="K145" s="280"/>
      <c r="L145" s="1240"/>
      <c r="M145" s="86"/>
    </row>
    <row r="146" spans="2:14" s="1" customFormat="1" ht="15" hidden="1" customHeight="1" outlineLevel="1">
      <c r="B146" s="50"/>
      <c r="C146" s="50"/>
      <c r="D146" s="50"/>
      <c r="F146" s="646"/>
      <c r="G146" s="684"/>
      <c r="H146" s="657"/>
      <c r="I146" s="2"/>
      <c r="J146" s="319"/>
      <c r="K146" s="319"/>
      <c r="L146" s="319"/>
    </row>
    <row r="147" spans="2:14" s="1" customFormat="1" ht="15" hidden="1" customHeight="1" outlineLevel="1">
      <c r="B147" s="83"/>
      <c r="C147" s="83" t="s">
        <v>195</v>
      </c>
      <c r="D147" s="84">
        <f>SUM(D141:D145)</f>
        <v>0</v>
      </c>
      <c r="F147" s="311"/>
      <c r="G147" s="538" t="s">
        <v>195</v>
      </c>
      <c r="H147" s="57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9176</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2" t="s">
        <v>9048</v>
      </c>
      <c r="L150" s="2"/>
      <c r="M150" s="2"/>
    </row>
    <row r="151" spans="2:14" s="1" customFormat="1" ht="15" hidden="1" customHeight="1" outlineLevel="1">
      <c r="B151" s="227">
        <f>E125</f>
        <v>3402</v>
      </c>
      <c r="C151" s="227">
        <v>250</v>
      </c>
      <c r="D151" s="227">
        <v>0</v>
      </c>
      <c r="E151" s="227">
        <f>B151+C151-D151</f>
        <v>3652</v>
      </c>
      <c r="H151" s="13"/>
      <c r="I151" s="13"/>
      <c r="K151" s="1" t="s">
        <v>9049</v>
      </c>
      <c r="L151" s="13"/>
    </row>
    <row r="152" spans="2:14" s="1" customFormat="1" ht="15" hidden="1" customHeight="1" outlineLevel="1">
      <c r="G152" s="630" t="s">
        <v>4080</v>
      </c>
      <c r="H152" s="631">
        <v>0</v>
      </c>
      <c r="L152" s="2"/>
    </row>
    <row r="153" spans="2:14" s="1" customFormat="1" ht="15" hidden="1" outlineLevel="1">
      <c r="G153" s="300" t="s">
        <v>4081</v>
      </c>
      <c r="H153" s="632">
        <f>H142+H143</f>
        <v>7089</v>
      </c>
    </row>
    <row r="154" spans="2:14" s="1" customFormat="1" ht="15" hidden="1" outlineLevel="1">
      <c r="G154" s="696" t="s">
        <v>3905</v>
      </c>
      <c r="H154" s="701">
        <v>0</v>
      </c>
      <c r="L154" s="2"/>
    </row>
    <row r="155" spans="2:14" s="1" customFormat="1" ht="15" hidden="1" outlineLevel="1">
      <c r="G155" s="1205" t="s">
        <v>18</v>
      </c>
      <c r="H155" s="983">
        <v>0</v>
      </c>
      <c r="L155" s="2"/>
    </row>
    <row r="156" spans="2:14" s="1" customFormat="1" ht="15" hidden="1" customHeight="1" outlineLevel="1">
      <c r="B156" s="200"/>
      <c r="G156" s="978" t="s">
        <v>5497</v>
      </c>
      <c r="H156" s="979">
        <v>0</v>
      </c>
    </row>
    <row r="157" spans="2:14" s="1" customFormat="1" ht="15" hidden="1" customHeight="1" outlineLevel="1">
      <c r="G157" s="640" t="s">
        <v>132</v>
      </c>
      <c r="H157" s="641">
        <v>0</v>
      </c>
    </row>
    <row r="158" spans="2:14" s="1" customFormat="1" ht="15" hidden="1" customHeight="1" outlineLevel="1">
      <c r="G158" s="204" t="s">
        <v>4287</v>
      </c>
      <c r="H158" s="225">
        <v>0</v>
      </c>
    </row>
    <row r="159" spans="2:14" s="1" customFormat="1" ht="15" hidden="1" customHeight="1" outlineLevel="1">
      <c r="G159" s="659" t="s">
        <v>48</v>
      </c>
      <c r="H159" s="660">
        <v>0</v>
      </c>
      <c r="I159" s="2"/>
    </row>
    <row r="160" spans="2:14" s="1" customFormat="1" ht="15" hidden="1" customHeight="1" outlineLevel="1">
      <c r="G160" s="182" t="s">
        <v>4424</v>
      </c>
      <c r="H160" s="210">
        <v>0</v>
      </c>
      <c r="I160" s="2"/>
    </row>
    <row r="161" spans="2:15" s="1" customFormat="1" ht="15" hidden="1" customHeight="1" outlineLevel="1">
      <c r="G161" s="1068" t="s">
        <v>5935</v>
      </c>
      <c r="H161" s="210">
        <v>0</v>
      </c>
      <c r="I161" s="2"/>
    </row>
    <row r="162" spans="2:15" s="1" customFormat="1" ht="15" hidden="1" customHeight="1" outlineLevel="1">
      <c r="G162" s="654" t="s">
        <v>5126</v>
      </c>
      <c r="H162" s="655">
        <v>0</v>
      </c>
      <c r="L162"/>
    </row>
    <row r="163" spans="2:15" s="1" customFormat="1" ht="30" hidden="1" customHeight="1" outlineLevel="1">
      <c r="H163" s="2">
        <f>SUM(H152:H162)</f>
        <v>7089</v>
      </c>
      <c r="I163" s="2"/>
      <c r="J163" s="13"/>
    </row>
    <row r="164" spans="2:15" collapsed="1"/>
    <row r="165" spans="2:15" s="1" customFormat="1" ht="15">
      <c r="B165" s="2475" t="s">
        <v>9425</v>
      </c>
      <c r="C165" s="2475"/>
      <c r="D165" s="2475"/>
      <c r="E165" s="2475"/>
      <c r="F165" s="2475"/>
      <c r="G165" s="2475"/>
      <c r="H165" s="2475"/>
      <c r="I165" s="2475"/>
      <c r="J165" s="2475"/>
      <c r="K165" s="2475"/>
      <c r="L165" s="2475"/>
    </row>
    <row r="166" spans="2:15" s="1" customFormat="1" ht="15" hidden="1" customHeight="1" outlineLevel="1">
      <c r="B166" s="268" t="s">
        <v>115</v>
      </c>
      <c r="C166" s="997" t="s">
        <v>2650</v>
      </c>
      <c r="D166" s="268" t="s">
        <v>2651</v>
      </c>
      <c r="F166" s="2474" t="s">
        <v>1007</v>
      </c>
      <c r="G166" s="2476"/>
      <c r="H166" s="2474"/>
      <c r="J166" s="2474" t="s">
        <v>1026</v>
      </c>
      <c r="K166" s="2476"/>
      <c r="L166" s="2474"/>
    </row>
    <row r="167" spans="2:15" s="1" customFormat="1" ht="15" hidden="1" outlineLevel="1">
      <c r="B167" s="681"/>
      <c r="C167" s="682"/>
      <c r="D167" s="1071"/>
      <c r="F167" s="735" t="s">
        <v>115</v>
      </c>
      <c r="G167" s="955" t="s">
        <v>116</v>
      </c>
      <c r="H167" s="739" t="s">
        <v>4</v>
      </c>
      <c r="J167" s="1237" t="s">
        <v>115</v>
      </c>
      <c r="K167" s="315" t="s">
        <v>116</v>
      </c>
      <c r="L167" s="1046" t="s">
        <v>4</v>
      </c>
      <c r="M167" s="842"/>
      <c r="N167" s="1632"/>
      <c r="O167" s="1632"/>
    </row>
    <row r="168" spans="2:15" s="1" customFormat="1" ht="45" hidden="1" outlineLevel="1">
      <c r="B168" s="681"/>
      <c r="C168" s="682"/>
      <c r="D168" s="645"/>
      <c r="F168" s="633">
        <v>43132</v>
      </c>
      <c r="G168" s="760" t="s">
        <v>9385</v>
      </c>
      <c r="H168" s="635">
        <v>10000.280000000001</v>
      </c>
      <c r="J168" s="984">
        <v>43159</v>
      </c>
      <c r="K168" s="812" t="s">
        <v>9443</v>
      </c>
      <c r="L168" s="905">
        <v>10001</v>
      </c>
      <c r="M168" s="86"/>
    </row>
    <row r="169" spans="2:15" s="1" customFormat="1" ht="15" hidden="1" customHeight="1" outlineLevel="1">
      <c r="B169" s="50"/>
      <c r="C169" s="50"/>
      <c r="D169" s="50"/>
      <c r="F169" s="646"/>
      <c r="G169" s="684"/>
      <c r="H169" s="657"/>
      <c r="I169" s="2"/>
      <c r="J169" s="319"/>
      <c r="K169" s="319"/>
      <c r="L169" s="319"/>
    </row>
    <row r="170" spans="2:15" s="1" customFormat="1" ht="15" hidden="1" customHeight="1" outlineLevel="1">
      <c r="B170" s="83"/>
      <c r="C170" s="83" t="s">
        <v>195</v>
      </c>
      <c r="D170" s="84">
        <f>SUM(D167:D168)</f>
        <v>0</v>
      </c>
      <c r="F170" s="311"/>
      <c r="G170" s="538" t="s">
        <v>195</v>
      </c>
      <c r="H170" s="57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9426</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2" t="s">
        <v>9048</v>
      </c>
      <c r="L173" s="2"/>
      <c r="M173" s="2"/>
    </row>
    <row r="174" spans="2:15" s="1" customFormat="1" ht="15" hidden="1" customHeight="1" outlineLevel="1">
      <c r="B174" s="227">
        <f>E151</f>
        <v>3652</v>
      </c>
      <c r="C174" s="227">
        <v>100</v>
      </c>
      <c r="D174" s="227">
        <v>0</v>
      </c>
      <c r="E174" s="227">
        <f>B174+C174-D174</f>
        <v>3752</v>
      </c>
      <c r="H174" s="13"/>
      <c r="I174" s="13"/>
      <c r="K174" s="1" t="s">
        <v>9049</v>
      </c>
      <c r="L174" s="13"/>
    </row>
    <row r="175" spans="2:15" s="1" customFormat="1" ht="15" hidden="1" customHeight="1" outlineLevel="1">
      <c r="G175" s="630" t="s">
        <v>4080</v>
      </c>
      <c r="H175" s="631">
        <v>0</v>
      </c>
      <c r="L175" s="2"/>
    </row>
    <row r="176" spans="2:15" s="1" customFormat="1" ht="15" hidden="1" outlineLevel="1">
      <c r="G176" s="300" t="s">
        <v>4081</v>
      </c>
      <c r="H176" s="632">
        <v>0</v>
      </c>
    </row>
    <row r="177" spans="2:15" s="1" customFormat="1" ht="15" hidden="1" outlineLevel="1">
      <c r="G177" s="696" t="s">
        <v>3905</v>
      </c>
      <c r="H177" s="701">
        <v>0</v>
      </c>
      <c r="L177" s="2"/>
    </row>
    <row r="178" spans="2:15" s="1" customFormat="1" ht="15" hidden="1" outlineLevel="1">
      <c r="G178" s="1205" t="s">
        <v>18</v>
      </c>
      <c r="H178" s="983">
        <v>0</v>
      </c>
      <c r="L178" s="2"/>
    </row>
    <row r="179" spans="2:15" s="1" customFormat="1" ht="15" hidden="1" customHeight="1" outlineLevel="1">
      <c r="B179" s="200"/>
      <c r="G179" s="978" t="s">
        <v>5497</v>
      </c>
      <c r="H179" s="979">
        <v>0</v>
      </c>
    </row>
    <row r="180" spans="2:15" s="1" customFormat="1" ht="15" hidden="1" customHeight="1" outlineLevel="1">
      <c r="G180" s="640" t="s">
        <v>132</v>
      </c>
      <c r="H180" s="641">
        <v>0</v>
      </c>
    </row>
    <row r="181" spans="2:15" s="1" customFormat="1" ht="15" hidden="1" customHeight="1" outlineLevel="1">
      <c r="G181" s="204" t="s">
        <v>4287</v>
      </c>
      <c r="H181" s="225">
        <v>0</v>
      </c>
    </row>
    <row r="182" spans="2:15" s="1" customFormat="1" ht="15" hidden="1" customHeight="1" outlineLevel="1">
      <c r="G182" s="659" t="s">
        <v>48</v>
      </c>
      <c r="H182" s="660">
        <f>H168</f>
        <v>10000.280000000001</v>
      </c>
      <c r="I182" s="2"/>
    </row>
    <row r="183" spans="2:15" s="1" customFormat="1" ht="15" hidden="1" customHeight="1" outlineLevel="1">
      <c r="G183" s="182" t="s">
        <v>4424</v>
      </c>
      <c r="H183" s="210">
        <v>0</v>
      </c>
      <c r="I183" s="2"/>
    </row>
    <row r="184" spans="2:15" s="1" customFormat="1" ht="15" hidden="1" customHeight="1" outlineLevel="1">
      <c r="G184" s="1068" t="s">
        <v>5935</v>
      </c>
      <c r="H184" s="210">
        <v>0</v>
      </c>
      <c r="I184" s="2"/>
    </row>
    <row r="185" spans="2:15" s="1" customFormat="1" ht="15" hidden="1" customHeight="1" outlineLevel="1">
      <c r="G185" s="654" t="s">
        <v>5126</v>
      </c>
      <c r="H185" s="655">
        <v>0</v>
      </c>
      <c r="L185"/>
    </row>
    <row r="186" spans="2:15" s="1" customFormat="1" ht="30" hidden="1" customHeight="1" outlineLevel="1">
      <c r="H186" s="2">
        <f>SUM(H175:H185)</f>
        <v>10000.280000000001</v>
      </c>
      <c r="I186" s="2"/>
      <c r="J186" s="13"/>
    </row>
    <row r="187" spans="2:15" collapsed="1"/>
    <row r="188" spans="2:15" s="1" customFormat="1" ht="15">
      <c r="B188" s="2475" t="s">
        <v>9427</v>
      </c>
      <c r="C188" s="2475"/>
      <c r="D188" s="2475"/>
      <c r="E188" s="2475"/>
      <c r="F188" s="2475"/>
      <c r="G188" s="2475"/>
      <c r="H188" s="2475"/>
      <c r="I188" s="2475"/>
      <c r="J188" s="2475"/>
      <c r="K188" s="2475"/>
      <c r="L188" s="2475"/>
    </row>
    <row r="189" spans="2:15" s="1" customFormat="1" ht="15" hidden="1" customHeight="1" outlineLevel="1">
      <c r="B189" s="268" t="s">
        <v>115</v>
      </c>
      <c r="C189" s="997" t="s">
        <v>2650</v>
      </c>
      <c r="D189" s="268" t="s">
        <v>2651</v>
      </c>
      <c r="F189" s="2474" t="s">
        <v>1007</v>
      </c>
      <c r="G189" s="2476"/>
      <c r="H189" s="2474"/>
      <c r="J189" s="2474" t="s">
        <v>1026</v>
      </c>
      <c r="K189" s="2476"/>
      <c r="L189" s="2474"/>
    </row>
    <row r="190" spans="2:15" s="1" customFormat="1" ht="15" hidden="1" outlineLevel="1">
      <c r="B190" s="681"/>
      <c r="C190" s="682"/>
      <c r="D190" s="1071"/>
      <c r="F190" s="735" t="s">
        <v>115</v>
      </c>
      <c r="G190" s="955" t="s">
        <v>116</v>
      </c>
      <c r="H190" s="739" t="s">
        <v>4</v>
      </c>
      <c r="J190" s="1237" t="s">
        <v>115</v>
      </c>
      <c r="K190" s="315" t="s">
        <v>116</v>
      </c>
      <c r="L190" s="1046" t="s">
        <v>4</v>
      </c>
      <c r="M190" s="842"/>
      <c r="N190" s="1648"/>
      <c r="O190" s="1648"/>
    </row>
    <row r="191" spans="2:15" s="1" customFormat="1" ht="45" hidden="1" outlineLevel="1">
      <c r="B191" s="681"/>
      <c r="C191" s="682"/>
      <c r="D191" s="645"/>
      <c r="F191" s="369">
        <v>43158</v>
      </c>
      <c r="G191" s="358" t="s">
        <v>1255</v>
      </c>
      <c r="H191" s="690">
        <v>816</v>
      </c>
      <c r="J191" s="832">
        <v>43187</v>
      </c>
      <c r="K191" s="1075" t="s">
        <v>9533</v>
      </c>
      <c r="L191" s="867">
        <v>15706</v>
      </c>
      <c r="M191" s="86"/>
    </row>
    <row r="192" spans="2:15" s="1" customFormat="1" ht="15" hidden="1" customHeight="1" outlineLevel="1">
      <c r="B192" s="50"/>
      <c r="C192" s="50"/>
      <c r="D192" s="50"/>
      <c r="F192" s="633">
        <v>43162</v>
      </c>
      <c r="G192" s="760" t="s">
        <v>975</v>
      </c>
      <c r="H192" s="635">
        <v>5000</v>
      </c>
      <c r="J192" s="1238"/>
      <c r="K192" s="378"/>
      <c r="L192" s="1240"/>
      <c r="M192" s="86"/>
    </row>
    <row r="193" spans="2:14" s="1" customFormat="1" ht="15" hidden="1" customHeight="1" outlineLevel="1">
      <c r="B193" s="50"/>
      <c r="C193" s="50"/>
      <c r="D193" s="50"/>
      <c r="F193" s="633">
        <v>43162</v>
      </c>
      <c r="G193" s="760" t="s">
        <v>2399</v>
      </c>
      <c r="H193" s="635">
        <v>2590</v>
      </c>
      <c r="J193" s="1239"/>
      <c r="K193" s="280"/>
      <c r="L193" s="1240"/>
      <c r="M193" s="86"/>
    </row>
    <row r="194" spans="2:14" s="1" customFormat="1" ht="15" hidden="1" customHeight="1" outlineLevel="1">
      <c r="B194" s="50"/>
      <c r="C194" s="50"/>
      <c r="D194" s="50"/>
      <c r="F194" s="369">
        <v>43162</v>
      </c>
      <c r="G194" s="358" t="s">
        <v>3155</v>
      </c>
      <c r="H194" s="690">
        <v>495</v>
      </c>
      <c r="J194" s="1238"/>
      <c r="K194" s="280"/>
      <c r="L194" s="1240"/>
      <c r="M194" s="86"/>
    </row>
    <row r="195" spans="2:14" s="1" customFormat="1" ht="15" hidden="1" outlineLevel="1">
      <c r="B195" s="50"/>
      <c r="C195" s="50"/>
      <c r="D195" s="50"/>
      <c r="F195" s="369">
        <v>43163</v>
      </c>
      <c r="G195" s="358" t="s">
        <v>9475</v>
      </c>
      <c r="H195" s="690">
        <v>1150</v>
      </c>
      <c r="I195" s="2"/>
      <c r="J195" s="1238"/>
      <c r="K195" s="280"/>
      <c r="L195" s="1240"/>
      <c r="M195" s="86"/>
    </row>
    <row r="196" spans="2:14" s="1" customFormat="1" ht="15" hidden="1" outlineLevel="1">
      <c r="B196" s="50"/>
      <c r="C196" s="50"/>
      <c r="D196" s="50"/>
      <c r="F196" s="369">
        <v>43163</v>
      </c>
      <c r="G196" s="358" t="s">
        <v>9479</v>
      </c>
      <c r="H196" s="690">
        <v>379</v>
      </c>
      <c r="I196" s="2"/>
      <c r="J196" s="1238"/>
      <c r="K196" s="280"/>
      <c r="L196" s="1240"/>
    </row>
    <row r="197" spans="2:14" s="1" customFormat="1" ht="15" hidden="1" outlineLevel="1">
      <c r="B197" s="50"/>
      <c r="C197" s="50"/>
      <c r="D197" s="50"/>
      <c r="F197" s="633">
        <v>43167</v>
      </c>
      <c r="G197" s="760" t="s">
        <v>2399</v>
      </c>
      <c r="H197" s="635">
        <v>195</v>
      </c>
      <c r="I197" s="2"/>
      <c r="J197" s="1239"/>
      <c r="K197" s="280"/>
      <c r="L197" s="1240"/>
    </row>
    <row r="198" spans="2:14" s="1" customFormat="1" ht="15" hidden="1" outlineLevel="1">
      <c r="B198" s="50"/>
      <c r="C198" s="50"/>
      <c r="D198" s="50"/>
      <c r="E198" s="205"/>
      <c r="F198" s="1661">
        <v>43169</v>
      </c>
      <c r="G198" s="1662" t="s">
        <v>122</v>
      </c>
      <c r="H198" s="1663">
        <v>705.21</v>
      </c>
      <c r="I198" s="2"/>
      <c r="J198" s="1239"/>
      <c r="K198" s="280"/>
      <c r="L198" s="1240"/>
    </row>
    <row r="199" spans="2:14" s="1" customFormat="1" ht="15" hidden="1" outlineLevel="1">
      <c r="B199" s="50"/>
      <c r="C199" s="50"/>
      <c r="D199" s="50"/>
      <c r="F199" s="897">
        <v>43170</v>
      </c>
      <c r="G199" s="1664" t="s">
        <v>9487</v>
      </c>
      <c r="H199" s="690">
        <v>862</v>
      </c>
      <c r="I199" s="2"/>
      <c r="J199" s="1239"/>
      <c r="K199" s="280"/>
      <c r="L199" s="1240"/>
    </row>
    <row r="200" spans="2:14" s="1" customFormat="1" ht="15" hidden="1" outlineLevel="1">
      <c r="B200" s="50"/>
      <c r="C200" s="50"/>
      <c r="D200" s="50"/>
      <c r="E200" s="205"/>
      <c r="F200" s="705">
        <v>43170</v>
      </c>
      <c r="G200" s="1518" t="s">
        <v>637</v>
      </c>
      <c r="H200" s="762">
        <v>607.5</v>
      </c>
      <c r="I200" s="2"/>
      <c r="J200" s="1239"/>
      <c r="K200" s="378"/>
      <c r="L200" s="1240"/>
    </row>
    <row r="201" spans="2:14" s="1" customFormat="1" ht="15" hidden="1" outlineLevel="1">
      <c r="B201" s="50"/>
      <c r="C201" s="50"/>
      <c r="D201" s="50"/>
      <c r="F201" s="633">
        <v>43174</v>
      </c>
      <c r="G201" s="760" t="s">
        <v>7014</v>
      </c>
      <c r="H201" s="635">
        <v>2320.5</v>
      </c>
      <c r="I201" s="2"/>
      <c r="J201" s="1239"/>
      <c r="K201" s="378"/>
      <c r="L201" s="1240"/>
    </row>
    <row r="202" spans="2:14" s="1" customFormat="1" ht="15" hidden="1" outlineLevel="1">
      <c r="B202" s="50"/>
      <c r="C202" s="50"/>
      <c r="D202" s="50"/>
      <c r="F202" s="633">
        <v>43174</v>
      </c>
      <c r="G202" s="760" t="s">
        <v>7014</v>
      </c>
      <c r="H202" s="635">
        <v>498</v>
      </c>
      <c r="I202" s="2"/>
      <c r="J202" s="285"/>
      <c r="K202" s="378"/>
      <c r="L202" s="378"/>
    </row>
    <row r="203" spans="2:14" s="1" customFormat="1" ht="15" hidden="1" outlineLevel="1">
      <c r="B203" s="50"/>
      <c r="C203" s="50"/>
      <c r="D203" s="50"/>
      <c r="E203" s="1166"/>
      <c r="F203" s="633">
        <v>43174</v>
      </c>
      <c r="G203" s="760" t="s">
        <v>7014</v>
      </c>
      <c r="H203" s="635">
        <v>89</v>
      </c>
      <c r="I203" s="2"/>
      <c r="J203" s="285"/>
      <c r="K203" s="675"/>
      <c r="L203" s="645"/>
    </row>
    <row r="204" spans="2:14" s="1" customFormat="1" ht="15" hidden="1" customHeight="1" outlineLevel="1">
      <c r="B204" s="50"/>
      <c r="C204" s="50"/>
      <c r="D204" s="50"/>
      <c r="F204" s="646"/>
      <c r="G204" s="684"/>
      <c r="H204" s="657"/>
      <c r="I204" s="2"/>
      <c r="J204" s="319"/>
      <c r="K204" s="319"/>
      <c r="L204" s="319"/>
    </row>
    <row r="205" spans="2:14" s="1" customFormat="1" ht="15" hidden="1" customHeight="1" outlineLevel="1">
      <c r="B205" s="83"/>
      <c r="C205" s="83" t="s">
        <v>195</v>
      </c>
      <c r="D205" s="84">
        <f>SUM(D190:D203)</f>
        <v>0</v>
      </c>
      <c r="F205" s="311"/>
      <c r="G205" s="538" t="s">
        <v>195</v>
      </c>
      <c r="H205" s="57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9428</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2" t="s">
        <v>9048</v>
      </c>
      <c r="L208" s="2"/>
      <c r="M208" s="2"/>
    </row>
    <row r="209" spans="2:12" s="1" customFormat="1" ht="15" hidden="1" customHeight="1" outlineLevel="1">
      <c r="B209" s="227">
        <f>E174</f>
        <v>3752</v>
      </c>
      <c r="C209" s="227">
        <v>699</v>
      </c>
      <c r="D209" s="227">
        <v>0</v>
      </c>
      <c r="E209" s="227">
        <f>B209+C209-D209</f>
        <v>4451</v>
      </c>
      <c r="H209" s="13"/>
      <c r="I209" s="13"/>
      <c r="K209" s="1" t="s">
        <v>9049</v>
      </c>
      <c r="L209" s="13"/>
    </row>
    <row r="210" spans="2:12" s="1" customFormat="1" ht="15" hidden="1" customHeight="1" outlineLevel="1">
      <c r="G210" s="630" t="s">
        <v>4080</v>
      </c>
      <c r="H210" s="631">
        <v>0</v>
      </c>
      <c r="L210" s="2"/>
    </row>
    <row r="211" spans="2:12" s="1" customFormat="1" ht="15" hidden="1" outlineLevel="1">
      <c r="G211" s="300" t="s">
        <v>4081</v>
      </c>
      <c r="H211" s="632">
        <f>H192+H193+H197+H201+H202+H203</f>
        <v>10692.5</v>
      </c>
    </row>
    <row r="212" spans="2:12" s="1" customFormat="1" ht="15" hidden="1" outlineLevel="1">
      <c r="G212" s="696" t="s">
        <v>3905</v>
      </c>
      <c r="H212" s="701">
        <v>0</v>
      </c>
      <c r="L212" s="2"/>
    </row>
    <row r="213" spans="2:12" s="1" customFormat="1" ht="15" hidden="1" outlineLevel="1">
      <c r="G213" s="1205" t="s">
        <v>18</v>
      </c>
      <c r="H213" s="983">
        <f>H198</f>
        <v>705.21</v>
      </c>
      <c r="L213" s="2"/>
    </row>
    <row r="214" spans="2:12" s="1" customFormat="1" ht="15" hidden="1" customHeight="1" outlineLevel="1">
      <c r="B214" s="200"/>
      <c r="G214" s="978" t="s">
        <v>5497</v>
      </c>
      <c r="H214" s="979">
        <v>0</v>
      </c>
    </row>
    <row r="215" spans="2:12" s="1" customFormat="1" ht="15" hidden="1" customHeight="1" outlineLevel="1">
      <c r="G215" s="640" t="s">
        <v>132</v>
      </c>
      <c r="H215" s="641">
        <v>0</v>
      </c>
    </row>
    <row r="216" spans="2:12" s="1" customFormat="1" ht="15" hidden="1" customHeight="1" outlineLevel="1">
      <c r="G216" s="204" t="s">
        <v>4287</v>
      </c>
      <c r="H216" s="225">
        <v>0</v>
      </c>
    </row>
    <row r="217" spans="2:12" s="1" customFormat="1" ht="15" hidden="1" customHeight="1" outlineLevel="1">
      <c r="G217" s="659" t="s">
        <v>48</v>
      </c>
      <c r="H217" s="660">
        <f>H200</f>
        <v>607.5</v>
      </c>
      <c r="I217" s="2"/>
    </row>
    <row r="218" spans="2:12" s="1" customFormat="1" ht="15" hidden="1" customHeight="1" outlineLevel="1">
      <c r="G218" s="182" t="s">
        <v>4424</v>
      </c>
      <c r="H218" s="210">
        <f>H191+H194+H195+H196+H199</f>
        <v>3702</v>
      </c>
      <c r="I218" s="2"/>
    </row>
    <row r="219" spans="2:12" s="1" customFormat="1" ht="15" hidden="1" customHeight="1" outlineLevel="1">
      <c r="G219" s="1068" t="s">
        <v>5935</v>
      </c>
      <c r="H219" s="210">
        <v>0</v>
      </c>
      <c r="I219" s="2"/>
    </row>
    <row r="220" spans="2:12" s="1" customFormat="1" ht="15" hidden="1" customHeight="1" outlineLevel="1">
      <c r="G220" s="654" t="s">
        <v>5126</v>
      </c>
      <c r="H220" s="655">
        <v>0</v>
      </c>
      <c r="L220"/>
    </row>
    <row r="221" spans="2:12" s="1" customFormat="1" ht="30" hidden="1" customHeight="1" outlineLevel="1">
      <c r="H221" s="2">
        <f>SUM(H210:H220)</f>
        <v>15707.21</v>
      </c>
      <c r="I221" s="2"/>
      <c r="J221" s="13"/>
    </row>
    <row r="222" spans="2:12" collapsed="1"/>
    <row r="223" spans="2:12" s="1" customFormat="1" ht="15">
      <c r="B223" s="2475" t="s">
        <v>9543</v>
      </c>
      <c r="C223" s="2475"/>
      <c r="D223" s="2475"/>
      <c r="E223" s="2475"/>
      <c r="F223" s="2475"/>
      <c r="G223" s="2475"/>
      <c r="H223" s="2475"/>
      <c r="I223" s="2475"/>
      <c r="J223" s="2475"/>
      <c r="K223" s="2475"/>
      <c r="L223" s="2475"/>
    </row>
    <row r="224" spans="2:12" s="1" customFormat="1" ht="15" hidden="1" customHeight="1" outlineLevel="1">
      <c r="B224" s="268" t="s">
        <v>115</v>
      </c>
      <c r="C224" s="997" t="s">
        <v>2650</v>
      </c>
      <c r="D224" s="268" t="s">
        <v>2651</v>
      </c>
      <c r="F224" s="2474" t="s">
        <v>1007</v>
      </c>
      <c r="G224" s="2476"/>
      <c r="H224" s="2474"/>
      <c r="J224" s="2474" t="s">
        <v>1026</v>
      </c>
      <c r="K224" s="2476"/>
      <c r="L224" s="2474"/>
    </row>
    <row r="225" spans="2:15" s="1" customFormat="1" ht="15" hidden="1" outlineLevel="1">
      <c r="B225" s="681"/>
      <c r="C225" s="682"/>
      <c r="D225" s="1071"/>
      <c r="F225" s="735" t="s">
        <v>115</v>
      </c>
      <c r="G225" s="955" t="s">
        <v>116</v>
      </c>
      <c r="H225" s="739" t="s">
        <v>4</v>
      </c>
      <c r="J225" s="1237" t="s">
        <v>115</v>
      </c>
      <c r="K225" s="315" t="s">
        <v>116</v>
      </c>
      <c r="L225" s="1046" t="s">
        <v>4</v>
      </c>
      <c r="M225" s="842"/>
      <c r="N225" s="1666"/>
      <c r="O225" s="1666"/>
    </row>
    <row r="226" spans="2:15" s="1" customFormat="1" ht="60" hidden="1" outlineLevel="1">
      <c r="B226" s="681"/>
      <c r="C226" s="682"/>
      <c r="D226" s="645"/>
      <c r="F226" s="897">
        <v>43175</v>
      </c>
      <c r="G226" s="1664" t="s">
        <v>9397</v>
      </c>
      <c r="H226" s="690">
        <v>4779</v>
      </c>
      <c r="J226" s="832">
        <v>43215</v>
      </c>
      <c r="K226" s="1075" t="s">
        <v>9637</v>
      </c>
      <c r="L226" s="867">
        <v>13461</v>
      </c>
      <c r="M226" s="86"/>
    </row>
    <row r="227" spans="2:15" s="1" customFormat="1" ht="15" hidden="1" customHeight="1" outlineLevel="1">
      <c r="B227" s="50"/>
      <c r="C227" s="50"/>
      <c r="D227" s="50"/>
      <c r="F227" s="897">
        <v>43177</v>
      </c>
      <c r="G227" s="1664" t="s">
        <v>567</v>
      </c>
      <c r="H227" s="690">
        <v>841</v>
      </c>
      <c r="J227" s="1238"/>
      <c r="K227" s="378"/>
      <c r="L227" s="1240"/>
      <c r="M227" s="86"/>
    </row>
    <row r="228" spans="2:15" s="1" customFormat="1" ht="15" hidden="1" customHeight="1" outlineLevel="1">
      <c r="B228" s="50"/>
      <c r="C228" s="50"/>
      <c r="D228" s="50"/>
      <c r="F228" s="705">
        <v>43177</v>
      </c>
      <c r="G228" s="1518" t="s">
        <v>637</v>
      </c>
      <c r="H228" s="762">
        <v>462</v>
      </c>
      <c r="J228" s="1239"/>
      <c r="K228" s="280"/>
      <c r="L228" s="1240"/>
      <c r="M228" s="86"/>
    </row>
    <row r="229" spans="2:15" s="1" customFormat="1" ht="15" hidden="1" customHeight="1" outlineLevel="1">
      <c r="B229" s="50"/>
      <c r="C229" s="50"/>
      <c r="D229" s="50"/>
      <c r="F229" s="633">
        <v>43178</v>
      </c>
      <c r="G229" s="760" t="s">
        <v>9506</v>
      </c>
      <c r="H229" s="635">
        <v>2000</v>
      </c>
      <c r="J229" s="1238"/>
      <c r="K229" s="280"/>
      <c r="L229" s="1240"/>
      <c r="M229" s="86"/>
    </row>
    <row r="230" spans="2:15" s="1" customFormat="1" ht="15" hidden="1" outlineLevel="1">
      <c r="B230" s="50"/>
      <c r="C230" s="50"/>
      <c r="D230" s="50"/>
      <c r="F230" s="897">
        <v>43182</v>
      </c>
      <c r="G230" s="1664" t="s">
        <v>9513</v>
      </c>
      <c r="H230" s="690">
        <v>400</v>
      </c>
      <c r="I230" s="2"/>
      <c r="J230" s="1238"/>
      <c r="K230" s="280"/>
      <c r="L230" s="1240"/>
      <c r="M230" s="86"/>
    </row>
    <row r="231" spans="2:15" s="1" customFormat="1" ht="15" hidden="1" outlineLevel="1">
      <c r="B231" s="50"/>
      <c r="C231" s="50"/>
      <c r="D231" s="50"/>
      <c r="F231" s="633">
        <v>43183</v>
      </c>
      <c r="G231" s="760" t="s">
        <v>9519</v>
      </c>
      <c r="H231" s="635">
        <v>494</v>
      </c>
      <c r="I231" s="2"/>
      <c r="J231" s="1238"/>
      <c r="K231" s="280"/>
      <c r="L231" s="1240"/>
    </row>
    <row r="232" spans="2:15" s="1" customFormat="1" ht="15" hidden="1" outlineLevel="1">
      <c r="B232" s="50"/>
      <c r="C232" s="50"/>
      <c r="D232" s="50"/>
      <c r="F232" s="633">
        <v>43183</v>
      </c>
      <c r="G232" s="760" t="s">
        <v>5992</v>
      </c>
      <c r="H232" s="635">
        <v>485</v>
      </c>
      <c r="I232" s="2"/>
      <c r="J232" s="1239"/>
      <c r="K232" s="280"/>
      <c r="L232" s="1240"/>
    </row>
    <row r="233" spans="2:15" s="1" customFormat="1" ht="15" hidden="1" outlineLevel="1">
      <c r="B233" s="50"/>
      <c r="C233" s="50"/>
      <c r="D233" s="50"/>
      <c r="E233" s="205"/>
      <c r="F233" s="897">
        <v>43183</v>
      </c>
      <c r="G233" s="1664" t="s">
        <v>121</v>
      </c>
      <c r="H233" s="690">
        <v>707</v>
      </c>
      <c r="I233" s="2"/>
      <c r="J233" s="1239"/>
      <c r="K233" s="280"/>
      <c r="L233" s="1240"/>
    </row>
    <row r="234" spans="2:15" s="1" customFormat="1" ht="15" hidden="1" outlineLevel="1">
      <c r="B234" s="50"/>
      <c r="C234" s="50"/>
      <c r="D234" s="50"/>
      <c r="F234" s="1019">
        <v>43183</v>
      </c>
      <c r="G234" s="1350" t="s">
        <v>9520</v>
      </c>
      <c r="H234" s="1646">
        <v>324</v>
      </c>
      <c r="I234" s="2"/>
      <c r="J234" s="1239"/>
      <c r="K234" s="280"/>
      <c r="L234" s="1240"/>
    </row>
    <row r="235" spans="2:15" s="1" customFormat="1" ht="15" hidden="1" outlineLevel="1">
      <c r="B235" s="50"/>
      <c r="C235" s="50"/>
      <c r="D235" s="50"/>
      <c r="E235" s="205"/>
      <c r="F235" s="897">
        <v>43184</v>
      </c>
      <c r="G235" s="1664" t="s">
        <v>9539</v>
      </c>
      <c r="H235" s="690">
        <v>1102</v>
      </c>
      <c r="I235" s="2"/>
      <c r="J235" s="1239"/>
      <c r="K235" s="378"/>
      <c r="L235" s="1240"/>
    </row>
    <row r="236" spans="2:15" s="1" customFormat="1" ht="15" hidden="1" outlineLevel="1">
      <c r="B236" s="50"/>
      <c r="C236" s="50"/>
      <c r="D236" s="50"/>
      <c r="F236" s="897">
        <v>43186</v>
      </c>
      <c r="G236" s="1664" t="s">
        <v>2796</v>
      </c>
      <c r="H236" s="690">
        <v>250</v>
      </c>
      <c r="I236" s="2"/>
      <c r="J236" s="1239"/>
      <c r="K236" s="378"/>
      <c r="L236" s="1240"/>
    </row>
    <row r="237" spans="2:15" s="1" customFormat="1" ht="15" hidden="1" outlineLevel="1">
      <c r="B237" s="50"/>
      <c r="C237" s="50"/>
      <c r="D237" s="50"/>
      <c r="F237" s="1671">
        <v>43189</v>
      </c>
      <c r="G237" s="1672" t="s">
        <v>9569</v>
      </c>
      <c r="H237" s="1673">
        <v>1617</v>
      </c>
      <c r="I237" s="2"/>
      <c r="J237" s="285"/>
      <c r="K237" s="378"/>
      <c r="L237" s="378"/>
    </row>
    <row r="238" spans="2:15" s="1" customFormat="1" ht="15" hidden="1" customHeight="1" outlineLevel="1">
      <c r="B238" s="50"/>
      <c r="C238" s="50"/>
      <c r="D238" s="50"/>
      <c r="F238" s="646"/>
      <c r="G238" s="684"/>
      <c r="H238" s="657"/>
      <c r="I238" s="2"/>
      <c r="J238" s="319"/>
      <c r="K238" s="319"/>
      <c r="L238" s="319"/>
    </row>
    <row r="239" spans="2:15" s="1" customFormat="1" ht="15" hidden="1" customHeight="1" outlineLevel="1">
      <c r="B239" s="83"/>
      <c r="C239" s="83" t="s">
        <v>195</v>
      </c>
      <c r="D239" s="84">
        <f>SUM(D225:D237)</f>
        <v>0</v>
      </c>
      <c r="F239" s="311"/>
      <c r="G239" s="538" t="s">
        <v>195</v>
      </c>
      <c r="H239" s="57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9609</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2" t="s">
        <v>9048</v>
      </c>
      <c r="L242" s="2"/>
      <c r="M242" s="2"/>
    </row>
    <row r="243" spans="2:14" s="1" customFormat="1" ht="15" hidden="1" customHeight="1" outlineLevel="1">
      <c r="B243" s="227">
        <f>E209</f>
        <v>4451</v>
      </c>
      <c r="C243" s="227">
        <v>805</v>
      </c>
      <c r="D243" s="227">
        <v>0</v>
      </c>
      <c r="E243" s="227">
        <f>B243+C243-D243</f>
        <v>5256</v>
      </c>
      <c r="H243" s="13"/>
      <c r="I243" s="13"/>
      <c r="K243" s="1" t="s">
        <v>9049</v>
      </c>
      <c r="L243" s="13"/>
    </row>
    <row r="244" spans="2:14" s="1" customFormat="1" ht="15" hidden="1" customHeight="1" outlineLevel="1">
      <c r="G244" s="630" t="s">
        <v>4080</v>
      </c>
      <c r="H244" s="631">
        <v>0</v>
      </c>
      <c r="L244" s="2"/>
    </row>
    <row r="245" spans="2:14" s="1" customFormat="1" ht="15" hidden="1" outlineLevel="1">
      <c r="G245" s="300" t="s">
        <v>4081</v>
      </c>
      <c r="H245" s="632">
        <f>H229+H231+H232</f>
        <v>2979</v>
      </c>
    </row>
    <row r="246" spans="2:14" s="1" customFormat="1" ht="15" hidden="1" outlineLevel="1">
      <c r="G246" s="696" t="s">
        <v>3905</v>
      </c>
      <c r="H246" s="701">
        <v>0</v>
      </c>
      <c r="L246" s="2"/>
    </row>
    <row r="247" spans="2:14" s="1" customFormat="1" ht="15" hidden="1" outlineLevel="1">
      <c r="G247" s="1205" t="s">
        <v>18</v>
      </c>
      <c r="H247" s="983">
        <v>0</v>
      </c>
      <c r="L247" s="2"/>
    </row>
    <row r="248" spans="2:14" s="1" customFormat="1" ht="15" hidden="1" customHeight="1" outlineLevel="1">
      <c r="B248" s="200"/>
      <c r="G248" s="978" t="s">
        <v>5497</v>
      </c>
      <c r="H248" s="979">
        <v>0</v>
      </c>
    </row>
    <row r="249" spans="2:14" s="1" customFormat="1" ht="15" hidden="1" customHeight="1" outlineLevel="1">
      <c r="G249" s="640" t="s">
        <v>132</v>
      </c>
      <c r="H249" s="641">
        <v>0</v>
      </c>
    </row>
    <row r="250" spans="2:14" s="1" customFormat="1" ht="15" hidden="1" customHeight="1" outlineLevel="1">
      <c r="G250" s="204" t="s">
        <v>4287</v>
      </c>
      <c r="H250" s="225">
        <v>0</v>
      </c>
    </row>
    <row r="251" spans="2:14" s="1" customFormat="1" ht="15" hidden="1" customHeight="1" outlineLevel="1">
      <c r="G251" s="659" t="s">
        <v>48</v>
      </c>
      <c r="H251" s="660">
        <f>H228</f>
        <v>462</v>
      </c>
      <c r="I251" s="2"/>
    </row>
    <row r="252" spans="2:14" s="1" customFormat="1" ht="15" hidden="1" customHeight="1" outlineLevel="1">
      <c r="G252" s="182" t="s">
        <v>4424</v>
      </c>
      <c r="H252" s="210">
        <f>H226+H227+H230+H233+H235+H236</f>
        <v>8079</v>
      </c>
      <c r="I252" s="2"/>
    </row>
    <row r="253" spans="2:14" s="1" customFormat="1" ht="15" hidden="1" customHeight="1" outlineLevel="1">
      <c r="G253" s="1068" t="s">
        <v>5935</v>
      </c>
      <c r="H253" s="210">
        <v>0</v>
      </c>
      <c r="I253" s="2"/>
    </row>
    <row r="254" spans="2:14" s="1" customFormat="1" ht="15" hidden="1" customHeight="1" outlineLevel="1">
      <c r="G254" s="654" t="s">
        <v>5126</v>
      </c>
      <c r="H254" s="655">
        <f>H234</f>
        <v>324</v>
      </c>
      <c r="L254"/>
    </row>
    <row r="255" spans="2:14" s="1" customFormat="1" ht="15" hidden="1" customHeight="1" outlineLevel="1">
      <c r="G255" s="1674" t="s">
        <v>9570</v>
      </c>
      <c r="H255" s="1675">
        <f>H237</f>
        <v>1617</v>
      </c>
      <c r="L255"/>
    </row>
    <row r="256" spans="2:14" s="1" customFormat="1" ht="30" hidden="1" customHeight="1" outlineLevel="1">
      <c r="H256" s="2">
        <f>SUM(H244:H255)</f>
        <v>13461</v>
      </c>
      <c r="I256" s="2"/>
      <c r="J256" s="13"/>
    </row>
    <row r="257" spans="2:15" collapsed="1">
      <c r="H257" s="233"/>
    </row>
    <row r="258" spans="2:15" s="1" customFormat="1" ht="15">
      <c r="B258" s="2475" t="s">
        <v>9608</v>
      </c>
      <c r="C258" s="2475"/>
      <c r="D258" s="2475"/>
      <c r="E258" s="2475"/>
      <c r="F258" s="2475"/>
      <c r="G258" s="2475"/>
      <c r="H258" s="2475"/>
      <c r="I258" s="2475"/>
      <c r="J258" s="2475"/>
      <c r="K258" s="2475"/>
      <c r="L258" s="2475"/>
    </row>
    <row r="259" spans="2:15" s="1" customFormat="1" ht="15" hidden="1" customHeight="1" outlineLevel="1">
      <c r="B259" s="268" t="s">
        <v>115</v>
      </c>
      <c r="C259" s="997" t="s">
        <v>2650</v>
      </c>
      <c r="D259" s="268" t="s">
        <v>2651</v>
      </c>
      <c r="F259" s="2474" t="s">
        <v>1007</v>
      </c>
      <c r="G259" s="2476"/>
      <c r="H259" s="2474"/>
      <c r="J259" s="2474" t="s">
        <v>1026</v>
      </c>
      <c r="K259" s="2476"/>
      <c r="L259" s="2474"/>
    </row>
    <row r="260" spans="2:15" s="1" customFormat="1" ht="15" hidden="1" outlineLevel="1">
      <c r="B260" s="681"/>
      <c r="C260" s="682"/>
      <c r="D260" s="1071"/>
      <c r="F260" s="735" t="s">
        <v>115</v>
      </c>
      <c r="G260" s="955" t="s">
        <v>116</v>
      </c>
      <c r="H260" s="739" t="s">
        <v>4</v>
      </c>
      <c r="J260" s="1237" t="s">
        <v>115</v>
      </c>
      <c r="K260" s="315" t="s">
        <v>116</v>
      </c>
      <c r="L260" s="1046" t="s">
        <v>4</v>
      </c>
      <c r="M260" s="842"/>
      <c r="N260" s="1680"/>
      <c r="O260" s="1680"/>
    </row>
    <row r="261" spans="2:15" s="1" customFormat="1" ht="15" hidden="1" outlineLevel="1">
      <c r="B261" s="681"/>
      <c r="C261" s="682"/>
      <c r="D261" s="645"/>
      <c r="F261" s="897"/>
      <c r="G261" s="1664"/>
      <c r="H261" s="690"/>
      <c r="J261" s="1018"/>
      <c r="K261" s="1332"/>
      <c r="L261" s="723"/>
      <c r="M261" s="86"/>
    </row>
    <row r="262" spans="2:15" s="1" customFormat="1" ht="15" hidden="1" customHeight="1" outlineLevel="1">
      <c r="B262" s="50"/>
      <c r="C262" s="50"/>
      <c r="D262" s="50"/>
      <c r="F262" s="897"/>
      <c r="G262" s="1664" t="s">
        <v>7655</v>
      </c>
      <c r="H262" s="690"/>
      <c r="J262" s="1238"/>
      <c r="K262" s="378"/>
      <c r="L262" s="1240"/>
      <c r="M262" s="86"/>
    </row>
    <row r="263" spans="2:15" s="1" customFormat="1" ht="15" hidden="1" customHeight="1" outlineLevel="1">
      <c r="B263" s="50"/>
      <c r="C263" s="50"/>
      <c r="D263" s="50"/>
      <c r="F263" s="646"/>
      <c r="G263" s="684"/>
      <c r="H263" s="657"/>
      <c r="I263" s="2"/>
      <c r="J263" s="319"/>
      <c r="K263" s="319"/>
      <c r="L263" s="319"/>
    </row>
    <row r="264" spans="2:15" s="1" customFormat="1" ht="15" hidden="1" customHeight="1" outlineLevel="1">
      <c r="B264" s="83"/>
      <c r="C264" s="83" t="s">
        <v>195</v>
      </c>
      <c r="D264" s="84">
        <f>SUM(D260:D262)</f>
        <v>0</v>
      </c>
      <c r="F264" s="311"/>
      <c r="G264" s="538" t="s">
        <v>195</v>
      </c>
      <c r="H264" s="57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9610</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2" t="s">
        <v>9048</v>
      </c>
      <c r="L267" s="2"/>
      <c r="M267" s="2"/>
    </row>
    <row r="268" spans="2:15" s="1" customFormat="1" ht="15" hidden="1" customHeight="1" outlineLevel="1">
      <c r="B268" s="227">
        <f>E243</f>
        <v>5256</v>
      </c>
      <c r="C268" s="227">
        <v>0</v>
      </c>
      <c r="D268" s="227">
        <v>0</v>
      </c>
      <c r="E268" s="227">
        <f>B268+C268-D268</f>
        <v>5256</v>
      </c>
      <c r="H268" s="13"/>
      <c r="I268" s="13"/>
      <c r="K268" s="1" t="s">
        <v>9049</v>
      </c>
      <c r="L268" s="13"/>
    </row>
    <row r="269" spans="2:15" s="1" customFormat="1" ht="15" hidden="1" customHeight="1" outlineLevel="1">
      <c r="G269" s="630" t="s">
        <v>4080</v>
      </c>
      <c r="H269" s="631">
        <v>0</v>
      </c>
      <c r="L269" s="2"/>
    </row>
    <row r="270" spans="2:15" s="1" customFormat="1" ht="15" hidden="1" outlineLevel="1">
      <c r="G270" s="300" t="s">
        <v>4081</v>
      </c>
      <c r="H270" s="632">
        <v>0</v>
      </c>
    </row>
    <row r="271" spans="2:15" s="1" customFormat="1" ht="15" hidden="1" outlineLevel="1">
      <c r="G271" s="696" t="s">
        <v>3905</v>
      </c>
      <c r="H271" s="701">
        <v>0</v>
      </c>
      <c r="L271" s="2"/>
    </row>
    <row r="272" spans="2:15" s="1" customFormat="1" ht="15" hidden="1" outlineLevel="1">
      <c r="G272" s="1205" t="s">
        <v>18</v>
      </c>
      <c r="H272" s="983">
        <v>0</v>
      </c>
      <c r="L272" s="2"/>
    </row>
    <row r="273" spans="2:15" s="1" customFormat="1" ht="15" hidden="1" customHeight="1" outlineLevel="1">
      <c r="B273" s="200"/>
      <c r="G273" s="978" t="s">
        <v>5497</v>
      </c>
      <c r="H273" s="979">
        <v>0</v>
      </c>
    </row>
    <row r="274" spans="2:15" s="1" customFormat="1" ht="15" hidden="1" customHeight="1" outlineLevel="1">
      <c r="G274" s="640" t="s">
        <v>132</v>
      </c>
      <c r="H274" s="641">
        <v>0</v>
      </c>
    </row>
    <row r="275" spans="2:15" s="1" customFormat="1" ht="15" hidden="1" customHeight="1" outlineLevel="1">
      <c r="G275" s="204" t="s">
        <v>4287</v>
      </c>
      <c r="H275" s="225">
        <v>0</v>
      </c>
    </row>
    <row r="276" spans="2:15" s="1" customFormat="1" ht="15" hidden="1" customHeight="1" outlineLevel="1">
      <c r="G276" s="659" t="s">
        <v>48</v>
      </c>
      <c r="H276" s="660">
        <v>0</v>
      </c>
      <c r="I276" s="2"/>
    </row>
    <row r="277" spans="2:15" s="1" customFormat="1" ht="15" hidden="1" customHeight="1" outlineLevel="1">
      <c r="G277" s="182" t="s">
        <v>4424</v>
      </c>
      <c r="H277" s="210">
        <v>0</v>
      </c>
      <c r="I277" s="2"/>
    </row>
    <row r="278" spans="2:15" s="1" customFormat="1" ht="15" hidden="1" customHeight="1" outlineLevel="1">
      <c r="G278" s="1068" t="s">
        <v>5935</v>
      </c>
      <c r="H278" s="210">
        <v>0</v>
      </c>
      <c r="I278" s="2"/>
    </row>
    <row r="279" spans="2:15" s="1" customFormat="1" ht="15" hidden="1" customHeight="1" outlineLevel="1">
      <c r="G279" s="654" t="s">
        <v>5126</v>
      </c>
      <c r="H279" s="655">
        <v>0</v>
      </c>
      <c r="L279"/>
    </row>
    <row r="280" spans="2:15" s="1" customFormat="1" ht="15" hidden="1" customHeight="1" outlineLevel="1">
      <c r="G280" s="1674" t="s">
        <v>9570</v>
      </c>
      <c r="H280" s="1675">
        <v>0</v>
      </c>
      <c r="L280"/>
    </row>
    <row r="281" spans="2:15" s="1" customFormat="1" ht="30" hidden="1" customHeight="1" outlineLevel="1">
      <c r="H281" s="2">
        <f>SUM(H269:H280)</f>
        <v>0</v>
      </c>
      <c r="I281" s="2"/>
      <c r="J281" s="13"/>
    </row>
    <row r="282" spans="2:15" collapsed="1"/>
    <row r="283" spans="2:15" s="1" customFormat="1" ht="15">
      <c r="B283" s="2475" t="s">
        <v>9808</v>
      </c>
      <c r="C283" s="2475"/>
      <c r="D283" s="2475"/>
      <c r="E283" s="2475"/>
      <c r="F283" s="2475"/>
      <c r="G283" s="2475"/>
      <c r="H283" s="2475"/>
      <c r="I283" s="2475"/>
      <c r="J283" s="2475"/>
      <c r="K283" s="2475"/>
      <c r="L283" s="2475"/>
    </row>
    <row r="284" spans="2:15" s="1" customFormat="1" ht="15" hidden="1" customHeight="1" outlineLevel="1">
      <c r="B284" s="268" t="s">
        <v>115</v>
      </c>
      <c r="C284" s="997" t="s">
        <v>2650</v>
      </c>
      <c r="D284" s="268" t="s">
        <v>2651</v>
      </c>
      <c r="F284" s="2474" t="s">
        <v>1007</v>
      </c>
      <c r="G284" s="2476"/>
      <c r="H284" s="2474"/>
      <c r="J284" s="2474" t="s">
        <v>1026</v>
      </c>
      <c r="K284" s="2476"/>
      <c r="L284" s="2474"/>
    </row>
    <row r="285" spans="2:15" s="1" customFormat="1" ht="15" hidden="1" outlineLevel="1">
      <c r="B285" s="681"/>
      <c r="C285" s="682"/>
      <c r="D285" s="1071"/>
      <c r="F285" s="735" t="s">
        <v>115</v>
      </c>
      <c r="G285" s="955" t="s">
        <v>116</v>
      </c>
      <c r="H285" s="739" t="s">
        <v>4</v>
      </c>
      <c r="J285" s="1237" t="s">
        <v>115</v>
      </c>
      <c r="K285" s="315" t="s">
        <v>116</v>
      </c>
      <c r="L285" s="1046" t="s">
        <v>4</v>
      </c>
      <c r="M285" s="842"/>
      <c r="N285" s="1697"/>
      <c r="O285" s="1697"/>
    </row>
    <row r="286" spans="2:15" s="1" customFormat="1" ht="15" hidden="1" outlineLevel="1">
      <c r="B286" s="681"/>
      <c r="C286" s="682"/>
      <c r="D286" s="645"/>
      <c r="F286" s="685">
        <v>43277</v>
      </c>
      <c r="G286" s="686" t="s">
        <v>9119</v>
      </c>
      <c r="H286" s="541">
        <v>439.85</v>
      </c>
      <c r="J286" s="811">
        <v>43307</v>
      </c>
      <c r="K286" s="814" t="s">
        <v>9924</v>
      </c>
      <c r="L286" s="876">
        <v>799</v>
      </c>
      <c r="M286" s="86"/>
    </row>
    <row r="287" spans="2:15" s="1" customFormat="1" ht="15" hidden="1" customHeight="1" outlineLevel="1">
      <c r="B287" s="50"/>
      <c r="C287" s="50"/>
      <c r="D287" s="50"/>
      <c r="F287" s="685">
        <v>43277</v>
      </c>
      <c r="G287" s="686" t="s">
        <v>9120</v>
      </c>
      <c r="H287" s="541">
        <v>358.22</v>
      </c>
      <c r="J287" s="1238"/>
      <c r="K287" s="378"/>
      <c r="L287" s="1240"/>
      <c r="M287" s="86"/>
    </row>
    <row r="288" spans="2:15" s="1" customFormat="1" ht="15" hidden="1" customHeight="1" outlineLevel="1">
      <c r="B288" s="50"/>
      <c r="C288" s="50"/>
      <c r="D288" s="50"/>
      <c r="F288" s="894"/>
      <c r="G288" s="1783"/>
      <c r="H288" s="635"/>
      <c r="J288" s="1239"/>
      <c r="K288" s="280"/>
      <c r="L288" s="1240"/>
      <c r="M288" s="86"/>
    </row>
    <row r="289" spans="2:14" s="1" customFormat="1" ht="15" hidden="1" customHeight="1" outlineLevel="1">
      <c r="B289" s="50"/>
      <c r="C289" s="50"/>
      <c r="D289" s="50"/>
      <c r="F289" s="646"/>
      <c r="G289" s="684"/>
      <c r="H289" s="657"/>
      <c r="I289" s="2"/>
      <c r="J289" s="319"/>
      <c r="K289" s="319"/>
      <c r="L289" s="319"/>
    </row>
    <row r="290" spans="2:14" s="1" customFormat="1" ht="15" hidden="1" customHeight="1" outlineLevel="1">
      <c r="B290" s="83"/>
      <c r="C290" s="83" t="s">
        <v>195</v>
      </c>
      <c r="D290" s="84">
        <f>SUM(D285:D288)</f>
        <v>0</v>
      </c>
      <c r="F290" s="311"/>
      <c r="G290" s="538" t="s">
        <v>195</v>
      </c>
      <c r="H290" s="57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9809</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27">
        <f>E268</f>
        <v>5256</v>
      </c>
      <c r="C294" s="227">
        <v>7</v>
      </c>
      <c r="D294" s="227">
        <v>0</v>
      </c>
      <c r="E294" s="227">
        <f>B294+C294-D294</f>
        <v>5263</v>
      </c>
      <c r="H294" s="13"/>
      <c r="I294" s="13"/>
      <c r="L294" s="13"/>
    </row>
    <row r="295" spans="2:14" s="1" customFormat="1" ht="15" hidden="1" customHeight="1" outlineLevel="1">
      <c r="G295" s="630" t="s">
        <v>4080</v>
      </c>
      <c r="H295" s="631">
        <f>H286+H287</f>
        <v>798.07</v>
      </c>
      <c r="L295" s="2"/>
    </row>
    <row r="296" spans="2:14" s="1" customFormat="1" ht="15" hidden="1" outlineLevel="1">
      <c r="G296" s="300" t="s">
        <v>4081</v>
      </c>
      <c r="H296" s="632">
        <f>H288</f>
        <v>0</v>
      </c>
    </row>
    <row r="297" spans="2:14" s="1" customFormat="1" ht="15" hidden="1" outlineLevel="1">
      <c r="G297" s="696" t="s">
        <v>3905</v>
      </c>
      <c r="H297" s="701">
        <v>0</v>
      </c>
      <c r="L297" s="2"/>
    </row>
    <row r="298" spans="2:14" s="1" customFormat="1" ht="15" hidden="1" outlineLevel="1">
      <c r="G298" s="1205" t="s">
        <v>18</v>
      </c>
      <c r="H298" s="983">
        <v>0</v>
      </c>
      <c r="L298" s="2"/>
    </row>
    <row r="299" spans="2:14" s="1" customFormat="1" ht="15" hidden="1" customHeight="1" outlineLevel="1">
      <c r="B299" s="200"/>
      <c r="G299" s="978" t="s">
        <v>5497</v>
      </c>
      <c r="H299" s="979">
        <v>0</v>
      </c>
    </row>
    <row r="300" spans="2:14" s="1" customFormat="1" ht="15" hidden="1" customHeight="1" outlineLevel="1">
      <c r="G300" s="640" t="s">
        <v>132</v>
      </c>
      <c r="H300" s="641">
        <v>0</v>
      </c>
    </row>
    <row r="301" spans="2:14" s="1" customFormat="1" ht="15" hidden="1" customHeight="1" outlineLevel="1">
      <c r="G301" s="204" t="s">
        <v>4287</v>
      </c>
      <c r="H301" s="225">
        <v>0</v>
      </c>
    </row>
    <row r="302" spans="2:14" s="1" customFormat="1" ht="15" hidden="1" customHeight="1" outlineLevel="1">
      <c r="G302" s="659" t="s">
        <v>48</v>
      </c>
      <c r="H302" s="660">
        <v>0</v>
      </c>
      <c r="I302" s="2"/>
    </row>
    <row r="303" spans="2:14" s="1" customFormat="1" ht="15" hidden="1" customHeight="1" outlineLevel="1">
      <c r="G303" s="182" t="s">
        <v>4424</v>
      </c>
      <c r="H303" s="210">
        <v>0</v>
      </c>
      <c r="I303" s="2"/>
    </row>
    <row r="304" spans="2:14" s="1" customFormat="1" ht="15" hidden="1" customHeight="1" outlineLevel="1">
      <c r="G304" s="1068" t="s">
        <v>5935</v>
      </c>
      <c r="H304" s="210">
        <v>0</v>
      </c>
      <c r="I304" s="2"/>
    </row>
    <row r="305" spans="2:15" s="1" customFormat="1" ht="15" hidden="1" customHeight="1" outlineLevel="1">
      <c r="G305" s="654" t="s">
        <v>5126</v>
      </c>
      <c r="H305" s="655">
        <v>0</v>
      </c>
      <c r="L305"/>
    </row>
    <row r="306" spans="2:15" s="1" customFormat="1" ht="15" hidden="1" customHeight="1" outlineLevel="1">
      <c r="G306" s="1674" t="s">
        <v>9570</v>
      </c>
      <c r="H306" s="1675">
        <v>0</v>
      </c>
      <c r="L306"/>
    </row>
    <row r="307" spans="2:15" s="1" customFormat="1" ht="30" hidden="1" customHeight="1" outlineLevel="1">
      <c r="H307" s="2">
        <f>SUM(H295:H306)</f>
        <v>798.07</v>
      </c>
      <c r="I307" s="2"/>
      <c r="J307" s="13"/>
    </row>
    <row r="308" spans="2:15" collapsed="1"/>
    <row r="309" spans="2:15" s="1" customFormat="1" ht="15">
      <c r="B309" s="2475" t="s">
        <v>9891</v>
      </c>
      <c r="C309" s="2475"/>
      <c r="D309" s="2475"/>
      <c r="E309" s="2475"/>
      <c r="F309" s="2475"/>
      <c r="G309" s="2475"/>
      <c r="H309" s="2475"/>
      <c r="I309" s="2475"/>
      <c r="J309" s="2475"/>
      <c r="K309" s="2475"/>
      <c r="L309" s="2475"/>
    </row>
    <row r="310" spans="2:15" s="1" customFormat="1" ht="15" hidden="1" customHeight="1" outlineLevel="1">
      <c r="B310" s="268" t="s">
        <v>115</v>
      </c>
      <c r="C310" s="997" t="s">
        <v>2650</v>
      </c>
      <c r="D310" s="268" t="s">
        <v>2651</v>
      </c>
      <c r="F310" s="2474" t="s">
        <v>1007</v>
      </c>
      <c r="G310" s="2476"/>
      <c r="H310" s="2474"/>
      <c r="J310" s="2474" t="s">
        <v>1026</v>
      </c>
      <c r="K310" s="2476"/>
      <c r="L310" s="2474"/>
    </row>
    <row r="311" spans="2:15" s="1" customFormat="1" ht="15" hidden="1" outlineLevel="1">
      <c r="B311" s="681"/>
      <c r="C311" s="682"/>
      <c r="D311" s="1071"/>
      <c r="F311" s="735" t="s">
        <v>115</v>
      </c>
      <c r="G311" s="955" t="s">
        <v>116</v>
      </c>
      <c r="H311" s="739" t="s">
        <v>4</v>
      </c>
      <c r="J311" s="1237" t="s">
        <v>115</v>
      </c>
      <c r="K311" s="315" t="s">
        <v>116</v>
      </c>
      <c r="L311" s="1046" t="s">
        <v>4</v>
      </c>
      <c r="M311" s="842"/>
      <c r="N311" s="1753"/>
      <c r="O311" s="1753"/>
    </row>
    <row r="312" spans="2:15" s="1" customFormat="1" ht="45" hidden="1" outlineLevel="1">
      <c r="B312" s="681"/>
      <c r="C312" s="682"/>
      <c r="D312" s="645"/>
      <c r="F312" s="894">
        <v>43300</v>
      </c>
      <c r="G312" s="1783" t="s">
        <v>9903</v>
      </c>
      <c r="H312" s="635">
        <v>12076</v>
      </c>
      <c r="J312" s="832">
        <v>43339</v>
      </c>
      <c r="K312" s="938" t="s">
        <v>10017</v>
      </c>
      <c r="L312" s="867">
        <v>12665</v>
      </c>
      <c r="M312" s="86"/>
    </row>
    <row r="313" spans="2:15" s="1" customFormat="1" ht="15" hidden="1" outlineLevel="1">
      <c r="B313" s="681"/>
      <c r="C313" s="682"/>
      <c r="D313" s="1071"/>
      <c r="F313" s="894">
        <v>43330</v>
      </c>
      <c r="G313" s="1783" t="s">
        <v>8740</v>
      </c>
      <c r="H313" s="635">
        <v>499</v>
      </c>
      <c r="J313" s="1237"/>
      <c r="K313" s="315"/>
      <c r="L313" s="1046"/>
      <c r="M313" s="842"/>
      <c r="N313" s="1782"/>
      <c r="O313" s="1782"/>
    </row>
    <row r="314" spans="2:15" s="1" customFormat="1" ht="15" hidden="1" outlineLevel="1">
      <c r="B314" s="681"/>
      <c r="C314" s="682"/>
      <c r="D314" s="645"/>
      <c r="F314" s="894">
        <v>43330</v>
      </c>
      <c r="G314" s="1783" t="s">
        <v>8741</v>
      </c>
      <c r="H314" s="635">
        <v>89.82</v>
      </c>
      <c r="J314" s="1018"/>
      <c r="K314" s="1332"/>
      <c r="L314" s="723"/>
      <c r="M314" s="86"/>
    </row>
    <row r="315" spans="2:15" s="1" customFormat="1" ht="15" hidden="1" customHeight="1" outlineLevel="1">
      <c r="B315" s="50"/>
      <c r="C315" s="50"/>
      <c r="D315" s="50"/>
      <c r="F315" s="685"/>
      <c r="G315" s="686"/>
      <c r="H315" s="1784"/>
      <c r="J315" s="1238"/>
      <c r="K315" s="378"/>
      <c r="L315" s="1240"/>
      <c r="M315" s="86"/>
    </row>
    <row r="316" spans="2:15" s="1" customFormat="1" ht="15" hidden="1" customHeight="1" outlineLevel="1">
      <c r="B316" s="50"/>
      <c r="C316" s="50"/>
      <c r="D316" s="50"/>
      <c r="F316" s="646"/>
      <c r="G316" s="684"/>
      <c r="H316" s="1784"/>
      <c r="I316" s="2"/>
      <c r="J316" s="319"/>
      <c r="K316" s="319"/>
      <c r="L316" s="319"/>
    </row>
    <row r="317" spans="2:15" s="1" customFormat="1" ht="15" hidden="1" customHeight="1" outlineLevel="1">
      <c r="B317" s="83"/>
      <c r="C317" s="83" t="s">
        <v>195</v>
      </c>
      <c r="D317" s="84">
        <f>SUM(D311:D315)</f>
        <v>0</v>
      </c>
      <c r="F317" s="311"/>
      <c r="G317" s="538" t="s">
        <v>195</v>
      </c>
      <c r="H317" s="53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9892</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2" t="s">
        <v>9048</v>
      </c>
      <c r="L320" s="2"/>
      <c r="M320" s="2"/>
    </row>
    <row r="321" spans="2:12" s="1" customFormat="1" ht="15" hidden="1" customHeight="1" outlineLevel="1">
      <c r="B321" s="227">
        <f>E294</f>
        <v>5263</v>
      </c>
      <c r="C321" s="227">
        <v>120</v>
      </c>
      <c r="D321" s="227">
        <v>0</v>
      </c>
      <c r="E321" s="227">
        <f>B321+C321-D321</f>
        <v>5383</v>
      </c>
      <c r="H321" s="13"/>
      <c r="I321" s="13"/>
      <c r="K321" s="1" t="s">
        <v>9049</v>
      </c>
      <c r="L321" s="13"/>
    </row>
    <row r="322" spans="2:12" s="1" customFormat="1" ht="15" hidden="1" customHeight="1" outlineLevel="1">
      <c r="G322" s="630" t="s">
        <v>4080</v>
      </c>
      <c r="H322" s="631">
        <v>0</v>
      </c>
      <c r="L322" s="2"/>
    </row>
    <row r="323" spans="2:12" s="1" customFormat="1" ht="15" hidden="1" outlineLevel="1">
      <c r="G323" s="300" t="s">
        <v>4081</v>
      </c>
      <c r="H323" s="632">
        <f>H312+H313+H314</f>
        <v>12664.82</v>
      </c>
    </row>
    <row r="324" spans="2:12" s="1" customFormat="1" ht="15" hidden="1" outlineLevel="1">
      <c r="G324" s="696" t="s">
        <v>3905</v>
      </c>
      <c r="H324" s="701">
        <v>0</v>
      </c>
      <c r="L324" s="2"/>
    </row>
    <row r="325" spans="2:12" s="1" customFormat="1" ht="15" hidden="1" outlineLevel="1">
      <c r="G325" s="1205" t="s">
        <v>18</v>
      </c>
      <c r="H325" s="983">
        <v>0</v>
      </c>
      <c r="L325" s="2"/>
    </row>
    <row r="326" spans="2:12" s="1" customFormat="1" ht="15" hidden="1" customHeight="1" outlineLevel="1">
      <c r="B326" s="200"/>
      <c r="G326" s="978" t="s">
        <v>5497</v>
      </c>
      <c r="H326" s="979">
        <v>0</v>
      </c>
    </row>
    <row r="327" spans="2:12" s="1" customFormat="1" ht="15" hidden="1" customHeight="1" outlineLevel="1">
      <c r="G327" s="640" t="s">
        <v>132</v>
      </c>
      <c r="H327" s="641">
        <v>0</v>
      </c>
    </row>
    <row r="328" spans="2:12" s="1" customFormat="1" ht="15" hidden="1" customHeight="1" outlineLevel="1">
      <c r="G328" s="204" t="s">
        <v>4287</v>
      </c>
      <c r="H328" s="225">
        <v>0</v>
      </c>
    </row>
    <row r="329" spans="2:12" s="1" customFormat="1" ht="15" hidden="1" customHeight="1" outlineLevel="1">
      <c r="G329" s="659" t="s">
        <v>48</v>
      </c>
      <c r="H329" s="660">
        <v>0</v>
      </c>
      <c r="I329" s="2"/>
    </row>
    <row r="330" spans="2:12" s="1" customFormat="1" ht="15" hidden="1" customHeight="1" outlineLevel="1">
      <c r="G330" s="182" t="s">
        <v>4424</v>
      </c>
      <c r="H330" s="210">
        <v>0</v>
      </c>
      <c r="I330" s="2"/>
    </row>
    <row r="331" spans="2:12" s="1" customFormat="1" ht="15" hidden="1" customHeight="1" outlineLevel="1">
      <c r="G331" s="1068" t="s">
        <v>5935</v>
      </c>
      <c r="H331" s="210">
        <v>0</v>
      </c>
      <c r="I331" s="2"/>
    </row>
    <row r="332" spans="2:12" s="1" customFormat="1" ht="15" hidden="1" customHeight="1" outlineLevel="1">
      <c r="G332" s="654" t="s">
        <v>5126</v>
      </c>
      <c r="H332" s="655">
        <v>0</v>
      </c>
      <c r="L332"/>
    </row>
    <row r="333" spans="2:12" s="1" customFormat="1" ht="15" hidden="1" customHeight="1" outlineLevel="1">
      <c r="G333" s="1674" t="s">
        <v>9570</v>
      </c>
      <c r="H333" s="1675">
        <v>0</v>
      </c>
      <c r="L333"/>
    </row>
    <row r="334" spans="2:12" s="1" customFormat="1" ht="30" hidden="1" customHeight="1" outlineLevel="1">
      <c r="H334" s="2">
        <f>SUM(H322:H333)</f>
        <v>12664.82</v>
      </c>
      <c r="I334" s="2"/>
      <c r="J334" s="13"/>
    </row>
    <row r="335" spans="2:12" collapsed="1"/>
    <row r="336" spans="2:12" s="1" customFormat="1" ht="15">
      <c r="B336" s="2475" t="s">
        <v>10015</v>
      </c>
      <c r="C336" s="2475"/>
      <c r="D336" s="2475"/>
      <c r="E336" s="2475"/>
      <c r="F336" s="2475"/>
      <c r="G336" s="2475"/>
      <c r="H336" s="2475"/>
      <c r="I336" s="2475"/>
      <c r="J336" s="2475"/>
      <c r="K336" s="2475"/>
      <c r="L336" s="2475"/>
    </row>
    <row r="337" spans="2:15" s="1" customFormat="1" ht="15" hidden="1" customHeight="1" outlineLevel="1">
      <c r="B337" s="268" t="s">
        <v>115</v>
      </c>
      <c r="C337" s="997" t="s">
        <v>2650</v>
      </c>
      <c r="D337" s="268" t="s">
        <v>2651</v>
      </c>
      <c r="F337" s="2474" t="s">
        <v>1007</v>
      </c>
      <c r="G337" s="2476"/>
      <c r="H337" s="2474"/>
      <c r="J337" s="2474" t="s">
        <v>1026</v>
      </c>
      <c r="K337" s="2476"/>
      <c r="L337" s="2474"/>
    </row>
    <row r="338" spans="2:15" s="1" customFormat="1" ht="15" hidden="1" outlineLevel="1">
      <c r="B338" s="681"/>
      <c r="C338" s="682"/>
      <c r="D338" s="1071"/>
      <c r="F338" s="735" t="s">
        <v>115</v>
      </c>
      <c r="G338" s="955" t="s">
        <v>116</v>
      </c>
      <c r="H338" s="739" t="s">
        <v>4</v>
      </c>
      <c r="J338" s="1237" t="s">
        <v>115</v>
      </c>
      <c r="K338" s="315" t="s">
        <v>116</v>
      </c>
      <c r="L338" s="1046" t="s">
        <v>4</v>
      </c>
      <c r="M338" s="842"/>
      <c r="N338" s="1806"/>
      <c r="O338" s="1806"/>
    </row>
    <row r="339" spans="2:15" s="1" customFormat="1" ht="15" hidden="1" outlineLevel="1">
      <c r="B339" s="681"/>
      <c r="C339" s="682"/>
      <c r="D339" s="645"/>
      <c r="F339" s="689">
        <v>43347</v>
      </c>
      <c r="G339" s="1152" t="s">
        <v>10053</v>
      </c>
      <c r="H339" s="540">
        <v>35910</v>
      </c>
      <c r="J339" s="894">
        <v>43328</v>
      </c>
      <c r="K339" s="1783" t="s">
        <v>10014</v>
      </c>
      <c r="L339" s="635">
        <v>499</v>
      </c>
      <c r="M339" s="86"/>
    </row>
    <row r="340" spans="2:15" s="1" customFormat="1" ht="15" hidden="1" outlineLevel="1">
      <c r="B340" s="681"/>
      <c r="C340" s="682"/>
      <c r="D340" s="1071"/>
      <c r="F340" s="705"/>
      <c r="G340" s="1518"/>
      <c r="H340" s="762"/>
      <c r="J340" s="894">
        <v>43328</v>
      </c>
      <c r="K340" s="1783" t="s">
        <v>10013</v>
      </c>
      <c r="L340" s="635">
        <v>89.82</v>
      </c>
      <c r="M340" s="842"/>
      <c r="N340" s="1806"/>
      <c r="O340" s="1806"/>
    </row>
    <row r="341" spans="2:15" s="1" customFormat="1" ht="15" hidden="1" customHeight="1" outlineLevel="1">
      <c r="B341" s="50"/>
      <c r="C341" s="50"/>
      <c r="D341" s="50"/>
      <c r="F341" s="646"/>
      <c r="G341" s="684"/>
      <c r="H341" s="1784"/>
      <c r="I341" s="2"/>
      <c r="J341" s="811">
        <v>43369</v>
      </c>
      <c r="K341" s="1097" t="s">
        <v>10104</v>
      </c>
      <c r="L341" s="876">
        <v>35321</v>
      </c>
    </row>
    <row r="342" spans="2:15" s="1" customFormat="1" ht="15" hidden="1" customHeight="1" outlineLevel="1">
      <c r="B342" s="83"/>
      <c r="C342" s="83" t="s">
        <v>195</v>
      </c>
      <c r="D342" s="84">
        <f>SUM(D338:D340)</f>
        <v>0</v>
      </c>
      <c r="F342" s="311"/>
      <c r="G342" s="538" t="s">
        <v>195</v>
      </c>
      <c r="H342" s="53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10016</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2" t="s">
        <v>9048</v>
      </c>
      <c r="L345" s="2"/>
      <c r="M345" s="2"/>
    </row>
    <row r="346" spans="2:15" s="1" customFormat="1" ht="15" hidden="1" customHeight="1" outlineLevel="1">
      <c r="B346" s="227">
        <f>E321</f>
        <v>5383</v>
      </c>
      <c r="C346" s="227">
        <v>359</v>
      </c>
      <c r="D346" s="227">
        <v>0</v>
      </c>
      <c r="E346" s="227">
        <f>B346+C346-D346</f>
        <v>5742</v>
      </c>
      <c r="H346" s="13"/>
      <c r="I346" s="13"/>
      <c r="K346" s="1" t="s">
        <v>9049</v>
      </c>
      <c r="L346" s="13"/>
    </row>
    <row r="347" spans="2:15" s="1" customFormat="1" ht="15" hidden="1" customHeight="1" outlineLevel="1">
      <c r="G347" s="630" t="s">
        <v>4080</v>
      </c>
      <c r="H347" s="631">
        <v>0</v>
      </c>
      <c r="L347" s="2"/>
    </row>
    <row r="348" spans="2:15" s="1" customFormat="1" ht="15" hidden="1" outlineLevel="1">
      <c r="G348" s="300" t="s">
        <v>4081</v>
      </c>
      <c r="H348" s="632">
        <v>0</v>
      </c>
      <c r="J348" s="1022">
        <v>43358</v>
      </c>
      <c r="K348" s="1147" t="s">
        <v>247</v>
      </c>
      <c r="L348" s="1148">
        <v>878</v>
      </c>
    </row>
    <row r="349" spans="2:15" s="1" customFormat="1" ht="15" hidden="1" outlineLevel="1">
      <c r="G349" s="696" t="s">
        <v>3905</v>
      </c>
      <c r="H349" s="701">
        <v>0</v>
      </c>
      <c r="K349" s="1" t="s">
        <v>10088</v>
      </c>
      <c r="L349" s="2"/>
    </row>
    <row r="350" spans="2:15" s="1" customFormat="1" ht="15" hidden="1" outlineLevel="1">
      <c r="G350" s="1205" t="s">
        <v>18</v>
      </c>
      <c r="H350" s="983">
        <v>0</v>
      </c>
      <c r="L350" s="2"/>
    </row>
    <row r="351" spans="2:15" s="1" customFormat="1" ht="15" hidden="1" customHeight="1" outlineLevel="1">
      <c r="B351" s="200"/>
      <c r="G351" s="978" t="s">
        <v>5497</v>
      </c>
      <c r="H351" s="979">
        <v>0</v>
      </c>
    </row>
    <row r="352" spans="2:15" s="1" customFormat="1" ht="15" hidden="1" customHeight="1" outlineLevel="1">
      <c r="G352" s="640" t="s">
        <v>132</v>
      </c>
      <c r="H352" s="641">
        <v>0</v>
      </c>
    </row>
    <row r="353" spans="2:15" s="1" customFormat="1" ht="15" hidden="1" customHeight="1" outlineLevel="1">
      <c r="G353" s="204" t="s">
        <v>10044</v>
      </c>
      <c r="H353" s="225">
        <f>H339</f>
        <v>35910</v>
      </c>
    </row>
    <row r="354" spans="2:15" s="1" customFormat="1" ht="15" hidden="1" customHeight="1" outlineLevel="1">
      <c r="G354" s="659" t="s">
        <v>48</v>
      </c>
      <c r="H354" s="660">
        <v>0</v>
      </c>
      <c r="I354" s="2"/>
    </row>
    <row r="355" spans="2:15" s="1" customFormat="1" ht="15" hidden="1" customHeight="1" outlineLevel="1">
      <c r="G355" s="182" t="s">
        <v>4424</v>
      </c>
      <c r="H355" s="210">
        <v>0</v>
      </c>
      <c r="I355" s="2"/>
    </row>
    <row r="356" spans="2:15" s="1" customFormat="1" ht="15" hidden="1" customHeight="1" outlineLevel="1">
      <c r="G356" s="1068" t="s">
        <v>5935</v>
      </c>
      <c r="H356" s="210">
        <v>0</v>
      </c>
      <c r="I356" s="2"/>
    </row>
    <row r="357" spans="2:15" s="1" customFormat="1" ht="15" hidden="1" customHeight="1" outlineLevel="1">
      <c r="G357" s="654" t="s">
        <v>5126</v>
      </c>
      <c r="H357" s="655">
        <v>0</v>
      </c>
      <c r="L357"/>
    </row>
    <row r="358" spans="2:15" s="1" customFormat="1" ht="15" hidden="1" customHeight="1" outlineLevel="1">
      <c r="G358" s="1674" t="s">
        <v>9570</v>
      </c>
      <c r="H358" s="1675">
        <v>0</v>
      </c>
      <c r="L358"/>
    </row>
    <row r="359" spans="2:15" s="1" customFormat="1" ht="30" hidden="1" customHeight="1" outlineLevel="1">
      <c r="H359" s="2">
        <f>SUM(H347:H358)</f>
        <v>35910</v>
      </c>
      <c r="I359" s="2"/>
      <c r="J359" s="13"/>
    </row>
    <row r="360" spans="2:15" collapsed="1"/>
    <row r="361" spans="2:15" s="1" customFormat="1" ht="15">
      <c r="B361" s="2475" t="s">
        <v>10091</v>
      </c>
      <c r="C361" s="2475"/>
      <c r="D361" s="2475"/>
      <c r="E361" s="2475"/>
      <c r="F361" s="2475"/>
      <c r="G361" s="2475"/>
      <c r="H361" s="2475"/>
      <c r="I361" s="2475"/>
      <c r="J361" s="2475"/>
      <c r="K361" s="2475"/>
      <c r="L361" s="2475"/>
    </row>
    <row r="362" spans="2:15" s="1" customFormat="1" ht="15" hidden="1" customHeight="1" outlineLevel="1">
      <c r="B362" s="268" t="s">
        <v>115</v>
      </c>
      <c r="C362" s="997" t="s">
        <v>2650</v>
      </c>
      <c r="D362" s="268" t="s">
        <v>2651</v>
      </c>
      <c r="F362" s="2474" t="s">
        <v>1007</v>
      </c>
      <c r="G362" s="2476"/>
      <c r="H362" s="2474"/>
      <c r="J362" s="2474" t="s">
        <v>1026</v>
      </c>
      <c r="K362" s="2476"/>
      <c r="L362" s="2474"/>
    </row>
    <row r="363" spans="2:15" s="1" customFormat="1" ht="15" hidden="1" outlineLevel="1">
      <c r="B363" s="681"/>
      <c r="C363" s="682"/>
      <c r="D363" s="1071"/>
      <c r="F363" s="735" t="s">
        <v>115</v>
      </c>
      <c r="G363" s="955" t="s">
        <v>116</v>
      </c>
      <c r="H363" s="739" t="s">
        <v>4</v>
      </c>
      <c r="J363" s="1237" t="s">
        <v>115</v>
      </c>
      <c r="K363" s="315" t="s">
        <v>116</v>
      </c>
      <c r="L363" s="1046" t="s">
        <v>4</v>
      </c>
      <c r="M363" s="842"/>
      <c r="N363" s="1816"/>
      <c r="O363" s="1816"/>
    </row>
    <row r="364" spans="2:15" s="1" customFormat="1" ht="45" hidden="1" outlineLevel="1">
      <c r="B364" s="681"/>
      <c r="C364" s="682"/>
      <c r="D364" s="645"/>
      <c r="F364" s="705">
        <v>43361</v>
      </c>
      <c r="G364" s="1518" t="s">
        <v>7380</v>
      </c>
      <c r="H364" s="762">
        <v>770</v>
      </c>
      <c r="J364" s="811">
        <v>43395</v>
      </c>
      <c r="K364" s="814" t="s">
        <v>10265</v>
      </c>
      <c r="L364" s="876">
        <v>3218</v>
      </c>
      <c r="M364" s="86"/>
    </row>
    <row r="365" spans="2:15" s="1" customFormat="1" ht="15" hidden="1" outlineLevel="1">
      <c r="B365" s="681"/>
      <c r="C365" s="682"/>
      <c r="D365" s="1071"/>
      <c r="F365" s="897">
        <v>43365</v>
      </c>
      <c r="G365" s="1095" t="s">
        <v>76</v>
      </c>
      <c r="H365" s="690">
        <v>541</v>
      </c>
      <c r="J365" s="894"/>
      <c r="K365" s="1783"/>
      <c r="L365" s="635"/>
      <c r="M365" s="842"/>
      <c r="N365" s="1816"/>
      <c r="O365" s="1816"/>
    </row>
    <row r="366" spans="2:15" s="1" customFormat="1" ht="15" hidden="1" outlineLevel="1">
      <c r="B366" s="681"/>
      <c r="C366" s="682"/>
      <c r="D366" s="645"/>
      <c r="F366" s="894">
        <v>43367</v>
      </c>
      <c r="G366" s="1783" t="s">
        <v>7162</v>
      </c>
      <c r="H366" s="1823">
        <v>248</v>
      </c>
      <c r="J366" s="1018"/>
      <c r="K366" s="1332"/>
      <c r="L366" s="723"/>
      <c r="M366" s="86"/>
    </row>
    <row r="367" spans="2:15" s="1" customFormat="1" ht="15" hidden="1" customHeight="1" outlineLevel="1">
      <c r="B367" s="50"/>
      <c r="C367" s="50"/>
      <c r="D367" s="50"/>
      <c r="F367" s="894">
        <v>43367</v>
      </c>
      <c r="G367" s="760" t="s">
        <v>10097</v>
      </c>
      <c r="H367" s="1823">
        <v>1659</v>
      </c>
      <c r="J367" s="1238"/>
      <c r="K367" s="378"/>
      <c r="L367" s="1240"/>
      <c r="M367" s="86"/>
    </row>
    <row r="368" spans="2:15" s="1" customFormat="1" ht="15" hidden="1" customHeight="1" outlineLevel="1">
      <c r="B368" s="50"/>
      <c r="C368" s="50"/>
      <c r="D368" s="50"/>
      <c r="F368" s="646"/>
      <c r="G368" s="684"/>
      <c r="H368" s="1784"/>
      <c r="I368" s="2"/>
      <c r="J368" s="319"/>
      <c r="K368" s="319"/>
      <c r="L368" s="319"/>
    </row>
    <row r="369" spans="2:14" s="1" customFormat="1" ht="15" hidden="1" customHeight="1" outlineLevel="1">
      <c r="B369" s="83"/>
      <c r="C369" s="83" t="s">
        <v>195</v>
      </c>
      <c r="D369" s="84">
        <f>SUM(D363:D367)</f>
        <v>0</v>
      </c>
      <c r="F369" s="311"/>
      <c r="G369" s="538" t="s">
        <v>195</v>
      </c>
      <c r="H369" s="53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10092</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2" t="s">
        <v>9048</v>
      </c>
      <c r="L372" s="2"/>
      <c r="M372" s="2"/>
    </row>
    <row r="373" spans="2:14" s="1" customFormat="1" ht="15" hidden="1" customHeight="1" outlineLevel="1">
      <c r="B373" s="227">
        <f>E346</f>
        <v>5742</v>
      </c>
      <c r="C373" s="227">
        <v>75</v>
      </c>
      <c r="D373" s="227">
        <v>0</v>
      </c>
      <c r="E373" s="227">
        <f>B373+C373-D373</f>
        <v>5817</v>
      </c>
      <c r="H373" s="13"/>
      <c r="I373" s="13"/>
      <c r="K373" s="1" t="s">
        <v>9049</v>
      </c>
      <c r="L373" s="13"/>
    </row>
    <row r="374" spans="2:14" s="1" customFormat="1" ht="15" hidden="1" customHeight="1" outlineLevel="1">
      <c r="G374" s="630" t="s">
        <v>4080</v>
      </c>
      <c r="H374" s="631">
        <v>0</v>
      </c>
      <c r="L374" s="2"/>
    </row>
    <row r="375" spans="2:14" s="1" customFormat="1" ht="15" hidden="1" outlineLevel="1">
      <c r="G375" s="300" t="s">
        <v>4081</v>
      </c>
      <c r="H375" s="632">
        <f>H366+H367</f>
        <v>1907</v>
      </c>
    </row>
    <row r="376" spans="2:14" s="1" customFormat="1" ht="15" hidden="1" outlineLevel="1">
      <c r="G376" s="696" t="s">
        <v>3905</v>
      </c>
      <c r="H376" s="701">
        <v>0</v>
      </c>
    </row>
    <row r="377" spans="2:14" s="1" customFormat="1" ht="15" hidden="1" outlineLevel="1">
      <c r="G377" s="1205" t="s">
        <v>18</v>
      </c>
      <c r="H377" s="983">
        <v>0</v>
      </c>
    </row>
    <row r="378" spans="2:14" s="1" customFormat="1" ht="15" hidden="1" customHeight="1" outlineLevel="1">
      <c r="B378" s="200"/>
      <c r="G378" s="978" t="s">
        <v>5497</v>
      </c>
      <c r="H378" s="979">
        <v>0</v>
      </c>
      <c r="L378"/>
    </row>
    <row r="379" spans="2:14" s="1" customFormat="1" ht="15" hidden="1" customHeight="1" outlineLevel="1">
      <c r="G379" s="640" t="s">
        <v>132</v>
      </c>
      <c r="H379" s="641">
        <v>0</v>
      </c>
      <c r="L379"/>
    </row>
    <row r="380" spans="2:14" s="1" customFormat="1" ht="15" hidden="1" customHeight="1" outlineLevel="1">
      <c r="G380" s="204" t="s">
        <v>10044</v>
      </c>
      <c r="H380" s="225">
        <v>0</v>
      </c>
    </row>
    <row r="381" spans="2:14" s="1" customFormat="1" ht="15" hidden="1" customHeight="1" outlineLevel="1">
      <c r="G381" s="659" t="s">
        <v>48</v>
      </c>
      <c r="H381" s="660">
        <f>H364</f>
        <v>770</v>
      </c>
      <c r="I381" s="2"/>
    </row>
    <row r="382" spans="2:14" s="1" customFormat="1" ht="15" hidden="1" customHeight="1" outlineLevel="1">
      <c r="G382" s="182" t="s">
        <v>4424</v>
      </c>
      <c r="H382" s="210">
        <f>H365</f>
        <v>541</v>
      </c>
      <c r="I382" s="2"/>
    </row>
    <row r="383" spans="2:14" s="1" customFormat="1" ht="15" hidden="1" customHeight="1" outlineLevel="1">
      <c r="G383" s="1068" t="s">
        <v>5935</v>
      </c>
      <c r="H383" s="210">
        <v>0</v>
      </c>
      <c r="I383" s="2"/>
    </row>
    <row r="384" spans="2:14" s="1" customFormat="1" ht="15" hidden="1" customHeight="1" outlineLevel="1">
      <c r="G384" s="654" t="s">
        <v>5126</v>
      </c>
      <c r="H384" s="655">
        <v>0</v>
      </c>
      <c r="L384"/>
    </row>
    <row r="385" spans="2:15" s="1" customFormat="1" ht="15" hidden="1" customHeight="1" outlineLevel="1">
      <c r="G385" s="1674" t="s">
        <v>9570</v>
      </c>
      <c r="H385" s="1675">
        <v>0</v>
      </c>
      <c r="L385"/>
    </row>
    <row r="386" spans="2:15" s="1" customFormat="1" ht="30" hidden="1" customHeight="1" outlineLevel="1">
      <c r="H386" s="2">
        <f>SUM(H374:H385)</f>
        <v>3218</v>
      </c>
      <c r="I386" s="2"/>
      <c r="J386" s="13"/>
    </row>
    <row r="387" spans="2:15" collapsed="1"/>
    <row r="388" spans="2:15" s="1" customFormat="1" ht="15">
      <c r="B388" s="2475" t="s">
        <v>10253</v>
      </c>
      <c r="C388" s="2475"/>
      <c r="D388" s="2475"/>
      <c r="E388" s="2475"/>
      <c r="F388" s="2475"/>
      <c r="G388" s="2475"/>
      <c r="H388" s="2475"/>
      <c r="I388" s="2475"/>
      <c r="J388" s="2475"/>
      <c r="K388" s="2475"/>
      <c r="L388" s="2475"/>
    </row>
    <row r="389" spans="2:15" s="1" customFormat="1" ht="15" hidden="1" customHeight="1" outlineLevel="1">
      <c r="B389" s="268" t="s">
        <v>115</v>
      </c>
      <c r="C389" s="997" t="s">
        <v>2650</v>
      </c>
      <c r="D389" s="268" t="s">
        <v>2651</v>
      </c>
      <c r="F389" s="2474" t="s">
        <v>1007</v>
      </c>
      <c r="G389" s="2476"/>
      <c r="H389" s="2474"/>
      <c r="J389" s="2474" t="s">
        <v>1026</v>
      </c>
      <c r="K389" s="2476"/>
      <c r="L389" s="2474"/>
    </row>
    <row r="390" spans="2:15" s="1" customFormat="1" ht="15" hidden="1" outlineLevel="1">
      <c r="B390" s="681"/>
      <c r="C390" s="682"/>
      <c r="D390" s="1071"/>
      <c r="F390" s="735" t="s">
        <v>115</v>
      </c>
      <c r="G390" s="955" t="s">
        <v>116</v>
      </c>
      <c r="H390" s="739" t="s">
        <v>4</v>
      </c>
      <c r="J390" s="1874" t="s">
        <v>115</v>
      </c>
      <c r="K390" s="379" t="s">
        <v>116</v>
      </c>
      <c r="L390" s="1875" t="s">
        <v>4</v>
      </c>
      <c r="M390" s="842"/>
      <c r="N390" s="1872"/>
      <c r="O390" s="1872"/>
    </row>
    <row r="391" spans="2:15" s="1" customFormat="1" ht="15" hidden="1" outlineLevel="1">
      <c r="B391" s="681"/>
      <c r="C391" s="682"/>
      <c r="D391" s="645"/>
      <c r="F391" s="705"/>
      <c r="G391" s="1518" t="s">
        <v>8875</v>
      </c>
      <c r="H391" s="762"/>
      <c r="J391" s="894"/>
      <c r="K391" s="1783"/>
      <c r="L391" s="635"/>
      <c r="M391" s="86"/>
    </row>
    <row r="392" spans="2:15" s="1" customFormat="1" ht="15" hidden="1" customHeight="1" outlineLevel="1">
      <c r="B392" s="50"/>
      <c r="C392" s="50"/>
      <c r="D392" s="50"/>
      <c r="F392" s="646"/>
      <c r="G392" s="684"/>
      <c r="H392" s="1784"/>
      <c r="I392" s="2"/>
      <c r="J392" s="319"/>
      <c r="K392" s="319"/>
      <c r="L392" s="319"/>
    </row>
    <row r="393" spans="2:15" s="1" customFormat="1" ht="15" hidden="1" customHeight="1" outlineLevel="1">
      <c r="B393" s="83"/>
      <c r="C393" s="83" t="s">
        <v>195</v>
      </c>
      <c r="D393" s="84">
        <f>SUM(D390:D391)</f>
        <v>0</v>
      </c>
      <c r="F393" s="311"/>
      <c r="G393" s="538" t="s">
        <v>195</v>
      </c>
      <c r="H393" s="53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10254</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2" t="s">
        <v>9048</v>
      </c>
      <c r="L396" s="2"/>
      <c r="M396" s="2"/>
    </row>
    <row r="397" spans="2:15" s="1" customFormat="1" ht="15" hidden="1" customHeight="1" outlineLevel="1">
      <c r="B397" s="227">
        <f>E373</f>
        <v>5817</v>
      </c>
      <c r="C397" s="227">
        <v>0</v>
      </c>
      <c r="D397" s="227">
        <v>0</v>
      </c>
      <c r="E397" s="227">
        <f>B397+C397-D397</f>
        <v>5817</v>
      </c>
      <c r="H397" s="13"/>
      <c r="I397" s="13"/>
      <c r="K397" s="1" t="s">
        <v>9049</v>
      </c>
      <c r="L397" s="13"/>
    </row>
    <row r="398" spans="2:15" s="1" customFormat="1" ht="15" hidden="1" customHeight="1" outlineLevel="1">
      <c r="G398" s="630" t="s">
        <v>4080</v>
      </c>
      <c r="H398" s="631">
        <v>0</v>
      </c>
      <c r="L398" s="2"/>
    </row>
    <row r="399" spans="2:15" s="1" customFormat="1" ht="15" hidden="1" outlineLevel="1">
      <c r="G399" s="300" t="s">
        <v>4081</v>
      </c>
      <c r="H399" s="632">
        <v>0</v>
      </c>
    </row>
    <row r="400" spans="2:15" s="1" customFormat="1" ht="15" hidden="1" outlineLevel="1">
      <c r="G400" s="696" t="s">
        <v>3905</v>
      </c>
      <c r="H400" s="701">
        <v>0</v>
      </c>
    </row>
    <row r="401" spans="2:15" s="1" customFormat="1" ht="15" hidden="1" outlineLevel="1">
      <c r="G401" s="1205" t="s">
        <v>18</v>
      </c>
      <c r="H401" s="983">
        <v>0</v>
      </c>
    </row>
    <row r="402" spans="2:15" s="1" customFormat="1" ht="15" hidden="1" customHeight="1" outlineLevel="1">
      <c r="B402" s="200"/>
      <c r="G402" s="978" t="s">
        <v>5497</v>
      </c>
      <c r="H402" s="979">
        <v>0</v>
      </c>
      <c r="L402"/>
    </row>
    <row r="403" spans="2:15" s="1" customFormat="1" ht="15" hidden="1" customHeight="1" outlineLevel="1">
      <c r="G403" s="640" t="s">
        <v>132</v>
      </c>
      <c r="H403" s="641">
        <v>0</v>
      </c>
      <c r="L403"/>
    </row>
    <row r="404" spans="2:15" s="1" customFormat="1" ht="15" hidden="1" customHeight="1" outlineLevel="1">
      <c r="G404" s="204" t="s">
        <v>10044</v>
      </c>
      <c r="H404" s="225">
        <v>0</v>
      </c>
    </row>
    <row r="405" spans="2:15" s="1" customFormat="1" ht="15" hidden="1" customHeight="1" outlineLevel="1">
      <c r="G405" s="659" t="s">
        <v>48</v>
      </c>
      <c r="H405" s="660">
        <f>H391</f>
        <v>0</v>
      </c>
      <c r="I405" s="2"/>
    </row>
    <row r="406" spans="2:15" s="1" customFormat="1" ht="15" hidden="1" customHeight="1" outlineLevel="1">
      <c r="G406" s="182" t="s">
        <v>4424</v>
      </c>
      <c r="H406" s="210">
        <v>0</v>
      </c>
      <c r="I406" s="2"/>
    </row>
    <row r="407" spans="2:15" s="1" customFormat="1" ht="15" hidden="1" customHeight="1" outlineLevel="1">
      <c r="G407" s="1068" t="s">
        <v>5935</v>
      </c>
      <c r="H407" s="210">
        <v>0</v>
      </c>
      <c r="I407" s="2"/>
    </row>
    <row r="408" spans="2:15" s="1" customFormat="1" ht="15" hidden="1" customHeight="1" outlineLevel="1">
      <c r="G408" s="654" t="s">
        <v>5126</v>
      </c>
      <c r="H408" s="655">
        <v>0</v>
      </c>
      <c r="L408"/>
    </row>
    <row r="409" spans="2:15" s="1" customFormat="1" ht="15" hidden="1" customHeight="1" outlineLevel="1">
      <c r="G409" s="1674" t="s">
        <v>9570</v>
      </c>
      <c r="H409" s="1675">
        <v>0</v>
      </c>
      <c r="L409"/>
    </row>
    <row r="410" spans="2:15" s="1" customFormat="1" ht="30" hidden="1" customHeight="1" outlineLevel="1">
      <c r="H410" s="2">
        <f>SUM(H398:H409)</f>
        <v>0</v>
      </c>
      <c r="I410" s="2"/>
      <c r="J410" s="13"/>
    </row>
    <row r="411" spans="2:15" collapsed="1"/>
    <row r="412" spans="2:15" s="1" customFormat="1" ht="15">
      <c r="B412" s="2475" t="s">
        <v>10343</v>
      </c>
      <c r="C412" s="2475"/>
      <c r="D412" s="2475"/>
      <c r="E412" s="2475"/>
      <c r="F412" s="2475"/>
      <c r="G412" s="2475"/>
      <c r="H412" s="2475"/>
      <c r="I412" s="2475"/>
      <c r="J412" s="2475"/>
      <c r="K412" s="2475"/>
      <c r="L412" s="2475"/>
    </row>
    <row r="413" spans="2:15" s="1" customFormat="1" ht="15" hidden="1" customHeight="1" outlineLevel="1">
      <c r="B413" s="268" t="s">
        <v>115</v>
      </c>
      <c r="C413" s="997" t="s">
        <v>2650</v>
      </c>
      <c r="D413" s="268" t="s">
        <v>2651</v>
      </c>
      <c r="F413" s="2474" t="s">
        <v>1007</v>
      </c>
      <c r="G413" s="2476"/>
      <c r="H413" s="2474"/>
      <c r="J413" s="2474" t="s">
        <v>1026</v>
      </c>
      <c r="K413" s="2476"/>
      <c r="L413" s="2474"/>
    </row>
    <row r="414" spans="2:15" s="1" customFormat="1" ht="15" hidden="1" outlineLevel="1">
      <c r="B414" s="681"/>
      <c r="C414" s="682"/>
      <c r="D414" s="1071"/>
      <c r="F414" s="735" t="s">
        <v>115</v>
      </c>
      <c r="G414" s="955" t="s">
        <v>116</v>
      </c>
      <c r="H414" s="739" t="s">
        <v>4</v>
      </c>
      <c r="J414" s="1874" t="s">
        <v>115</v>
      </c>
      <c r="K414" s="379" t="s">
        <v>116</v>
      </c>
      <c r="L414" s="1875" t="s">
        <v>4</v>
      </c>
      <c r="M414" s="842"/>
      <c r="N414" s="1884"/>
      <c r="O414" s="1884"/>
    </row>
    <row r="415" spans="2:15" s="1" customFormat="1" ht="47.25" hidden="1" outlineLevel="1">
      <c r="B415" s="681"/>
      <c r="C415" s="682"/>
      <c r="D415" s="645"/>
      <c r="F415" s="1019">
        <v>43435</v>
      </c>
      <c r="G415" s="1050" t="s">
        <v>10380</v>
      </c>
      <c r="H415" s="1020">
        <v>18298</v>
      </c>
      <c r="J415" s="1892">
        <v>43460</v>
      </c>
      <c r="K415" s="1893" t="s">
        <v>10452</v>
      </c>
      <c r="L415" s="1894">
        <v>34153</v>
      </c>
      <c r="M415" s="86"/>
    </row>
    <row r="416" spans="2:15" s="1" customFormat="1" ht="15" hidden="1" outlineLevel="1">
      <c r="B416" s="681"/>
      <c r="C416" s="682"/>
      <c r="D416" s="1071"/>
      <c r="F416" s="1019">
        <v>43438</v>
      </c>
      <c r="G416" s="1050" t="s">
        <v>10401</v>
      </c>
      <c r="H416" s="1020">
        <v>15855</v>
      </c>
      <c r="J416" s="894"/>
      <c r="K416" s="1783"/>
      <c r="L416" s="635"/>
      <c r="M416" s="842"/>
      <c r="N416" s="1884"/>
      <c r="O416" s="1884"/>
    </row>
    <row r="417" spans="2:14" s="1" customFormat="1" ht="15" hidden="1" customHeight="1" outlineLevel="1">
      <c r="B417" s="50"/>
      <c r="C417" s="50"/>
      <c r="D417" s="50"/>
      <c r="F417" s="646"/>
      <c r="G417" s="684"/>
      <c r="H417" s="1784"/>
      <c r="I417" s="2"/>
      <c r="J417" s="319"/>
      <c r="K417" s="319"/>
      <c r="L417" s="319"/>
    </row>
    <row r="418" spans="2:14" s="1" customFormat="1" ht="15" hidden="1" customHeight="1" outlineLevel="1">
      <c r="B418" s="83"/>
      <c r="C418" s="83" t="s">
        <v>195</v>
      </c>
      <c r="D418" s="84">
        <f>SUM(D414:D416)</f>
        <v>0</v>
      </c>
      <c r="F418" s="311"/>
      <c r="G418" s="538" t="s">
        <v>195</v>
      </c>
      <c r="H418" s="53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10344</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2" t="s">
        <v>9048</v>
      </c>
      <c r="L421" s="2"/>
      <c r="M421" s="2"/>
    </row>
    <row r="422" spans="2:14" s="1" customFormat="1" ht="15" hidden="1" customHeight="1" outlineLevel="1">
      <c r="B422" s="227">
        <f>E397</f>
        <v>5817</v>
      </c>
      <c r="C422" s="227">
        <v>340</v>
      </c>
      <c r="D422" s="227">
        <v>0</v>
      </c>
      <c r="E422" s="227">
        <f>B422+C422-D422</f>
        <v>6157</v>
      </c>
      <c r="H422" s="13"/>
      <c r="I422" s="13"/>
      <c r="K422" s="1" t="s">
        <v>9049</v>
      </c>
      <c r="L422" s="13"/>
    </row>
    <row r="423" spans="2:14" s="1" customFormat="1" ht="15" hidden="1" customHeight="1" outlineLevel="1">
      <c r="G423" s="630" t="s">
        <v>4080</v>
      </c>
      <c r="H423" s="631">
        <v>0</v>
      </c>
      <c r="L423" s="2"/>
    </row>
    <row r="424" spans="2:14" s="1" customFormat="1" ht="15" hidden="1" outlineLevel="1">
      <c r="G424" s="300" t="s">
        <v>4081</v>
      </c>
      <c r="H424" s="632">
        <v>0</v>
      </c>
    </row>
    <row r="425" spans="2:14" s="1" customFormat="1" ht="15" hidden="1" outlineLevel="1">
      <c r="G425" s="696" t="s">
        <v>3905</v>
      </c>
      <c r="H425" s="701">
        <v>0</v>
      </c>
    </row>
    <row r="426" spans="2:14" s="1" customFormat="1" ht="15" hidden="1" outlineLevel="1">
      <c r="G426" s="1205" t="s">
        <v>18</v>
      </c>
      <c r="H426" s="983">
        <v>0</v>
      </c>
    </row>
    <row r="427" spans="2:14" s="1" customFormat="1" ht="15" hidden="1" customHeight="1" outlineLevel="1">
      <c r="B427" s="200"/>
      <c r="G427" s="978" t="s">
        <v>5497</v>
      </c>
      <c r="H427" s="979">
        <v>0</v>
      </c>
      <c r="L427"/>
    </row>
    <row r="428" spans="2:14" s="1" customFormat="1" ht="15" hidden="1" customHeight="1" outlineLevel="1">
      <c r="G428" s="640" t="s">
        <v>132</v>
      </c>
      <c r="H428" s="641">
        <v>0</v>
      </c>
      <c r="L428"/>
    </row>
    <row r="429" spans="2:14" s="1" customFormat="1" ht="15" hidden="1" customHeight="1" outlineLevel="1">
      <c r="G429" s="204" t="s">
        <v>10044</v>
      </c>
      <c r="H429" s="225">
        <v>0</v>
      </c>
    </row>
    <row r="430" spans="2:14" s="1" customFormat="1" ht="15" hidden="1" customHeight="1" outlineLevel="1">
      <c r="G430" s="659" t="s">
        <v>48</v>
      </c>
      <c r="H430" s="660">
        <v>0</v>
      </c>
      <c r="I430" s="2"/>
    </row>
    <row r="431" spans="2:14" s="1" customFormat="1" ht="15" hidden="1" customHeight="1" outlineLevel="1">
      <c r="G431" s="182" t="s">
        <v>4424</v>
      </c>
      <c r="H431" s="210">
        <v>0</v>
      </c>
      <c r="I431" s="2"/>
    </row>
    <row r="432" spans="2:14" s="1" customFormat="1" ht="15" hidden="1" customHeight="1" outlineLevel="1">
      <c r="G432" s="1068" t="s">
        <v>5935</v>
      </c>
      <c r="H432" s="210">
        <v>0</v>
      </c>
      <c r="I432" s="2"/>
    </row>
    <row r="433" spans="2:15" s="1" customFormat="1" ht="15" hidden="1" customHeight="1" outlineLevel="1">
      <c r="G433" s="654" t="s">
        <v>5126</v>
      </c>
      <c r="H433" s="655">
        <f>H415+H416</f>
        <v>34153</v>
      </c>
      <c r="L433"/>
    </row>
    <row r="434" spans="2:15" s="1" customFormat="1" ht="15" hidden="1" customHeight="1" outlineLevel="1">
      <c r="G434" s="1674" t="s">
        <v>9570</v>
      </c>
      <c r="H434" s="1675">
        <v>0</v>
      </c>
      <c r="L434"/>
    </row>
    <row r="435" spans="2:15" s="1" customFormat="1" ht="30" hidden="1" customHeight="1" outlineLevel="1">
      <c r="H435" s="2">
        <f>SUM(H423:H434)</f>
        <v>34153</v>
      </c>
      <c r="I435" s="2"/>
      <c r="J435" s="13"/>
    </row>
    <row r="436" spans="2:15" collapsed="1"/>
    <row r="437" spans="2:15" s="1" customFormat="1" ht="15">
      <c r="B437" s="2475" t="s">
        <v>10437</v>
      </c>
      <c r="C437" s="2475"/>
      <c r="D437" s="2475"/>
      <c r="E437" s="2475"/>
      <c r="F437" s="2475"/>
      <c r="G437" s="2475"/>
      <c r="H437" s="2475"/>
      <c r="I437" s="2475"/>
      <c r="J437" s="2475"/>
      <c r="K437" s="2475"/>
      <c r="L437" s="2475"/>
    </row>
    <row r="438" spans="2:15" s="1" customFormat="1" ht="15" hidden="1" customHeight="1" outlineLevel="1">
      <c r="B438" s="268" t="s">
        <v>115</v>
      </c>
      <c r="C438" s="997" t="s">
        <v>2650</v>
      </c>
      <c r="D438" s="268" t="s">
        <v>2651</v>
      </c>
      <c r="F438" s="2474" t="s">
        <v>1007</v>
      </c>
      <c r="G438" s="2476"/>
      <c r="H438" s="2474"/>
      <c r="J438" s="2474" t="s">
        <v>1026</v>
      </c>
      <c r="K438" s="2476"/>
      <c r="L438" s="2474"/>
    </row>
    <row r="439" spans="2:15" s="1" customFormat="1" ht="15" hidden="1" outlineLevel="1">
      <c r="B439" s="681"/>
      <c r="C439" s="682"/>
      <c r="D439" s="1071"/>
      <c r="F439" s="735" t="s">
        <v>115</v>
      </c>
      <c r="G439" s="955" t="s">
        <v>116</v>
      </c>
      <c r="H439" s="739" t="s">
        <v>4</v>
      </c>
      <c r="J439" s="1874" t="s">
        <v>115</v>
      </c>
      <c r="K439" s="379" t="s">
        <v>116</v>
      </c>
      <c r="L439" s="1875" t="s">
        <v>4</v>
      </c>
      <c r="M439" s="842"/>
      <c r="N439" s="1890"/>
      <c r="O439" s="1890"/>
    </row>
    <row r="440" spans="2:15" s="1" customFormat="1" ht="75" hidden="1" outlineLevel="1">
      <c r="B440" s="681"/>
      <c r="C440" s="682"/>
      <c r="D440" s="645"/>
      <c r="F440" s="505">
        <v>43456</v>
      </c>
      <c r="G440" s="686" t="s">
        <v>9285</v>
      </c>
      <c r="H440" s="541">
        <v>349</v>
      </c>
      <c r="J440" s="811">
        <v>43493</v>
      </c>
      <c r="K440" s="814" t="s">
        <v>10566</v>
      </c>
      <c r="L440" s="876">
        <v>349</v>
      </c>
      <c r="M440" s="86"/>
    </row>
    <row r="441" spans="2:15" s="1" customFormat="1" ht="15" hidden="1" customHeight="1" outlineLevel="1">
      <c r="B441" s="50"/>
      <c r="C441" s="50"/>
      <c r="D441" s="50"/>
      <c r="F441" s="646"/>
      <c r="G441" s="684"/>
      <c r="H441" s="1784"/>
      <c r="I441" s="2"/>
      <c r="J441" s="319"/>
      <c r="K441" s="319"/>
      <c r="L441" s="319"/>
    </row>
    <row r="442" spans="2:15" s="1" customFormat="1" ht="15" hidden="1" customHeight="1" outlineLevel="1">
      <c r="B442" s="83"/>
      <c r="C442" s="83" t="s">
        <v>195</v>
      </c>
      <c r="D442" s="84">
        <f>SUM(D439:D440)</f>
        <v>0</v>
      </c>
      <c r="F442" s="311"/>
      <c r="G442" s="538" t="s">
        <v>195</v>
      </c>
      <c r="H442" s="53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10438</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2" t="s">
        <v>9048</v>
      </c>
      <c r="L445" s="2"/>
      <c r="M445" s="2"/>
    </row>
    <row r="446" spans="2:15" s="1" customFormat="1" ht="15" hidden="1" customHeight="1" outlineLevel="1">
      <c r="B446" s="227">
        <f>E422</f>
        <v>6157</v>
      </c>
      <c r="C446" s="227">
        <v>3</v>
      </c>
      <c r="D446" s="227">
        <v>0</v>
      </c>
      <c r="E446" s="227">
        <f>B446+C446-D446</f>
        <v>6160</v>
      </c>
      <c r="H446" s="13"/>
      <c r="I446" s="13"/>
      <c r="K446" s="1" t="s">
        <v>9049</v>
      </c>
      <c r="L446" s="13"/>
    </row>
    <row r="447" spans="2:15" s="1" customFormat="1" ht="15" hidden="1" customHeight="1" outlineLevel="1">
      <c r="G447" s="630" t="s">
        <v>4080</v>
      </c>
      <c r="H447" s="631">
        <v>0</v>
      </c>
      <c r="L447" s="2"/>
    </row>
    <row r="448" spans="2:15" s="1" customFormat="1" ht="15" hidden="1" outlineLevel="1">
      <c r="G448" s="300" t="s">
        <v>4081</v>
      </c>
      <c r="H448" s="632">
        <v>0</v>
      </c>
    </row>
    <row r="449" spans="2:15" s="1" customFormat="1" ht="15" hidden="1" outlineLevel="1">
      <c r="G449" s="696" t="s">
        <v>3905</v>
      </c>
      <c r="H449" s="701">
        <v>0</v>
      </c>
    </row>
    <row r="450" spans="2:15" s="1" customFormat="1" ht="15" hidden="1" outlineLevel="1">
      <c r="G450" s="1205" t="s">
        <v>18</v>
      </c>
      <c r="H450" s="983">
        <v>0</v>
      </c>
    </row>
    <row r="451" spans="2:15" s="1" customFormat="1" ht="15" hidden="1" customHeight="1" outlineLevel="1">
      <c r="B451" s="200"/>
      <c r="G451" s="978" t="s">
        <v>5497</v>
      </c>
      <c r="H451" s="979">
        <v>0</v>
      </c>
      <c r="L451"/>
    </row>
    <row r="452" spans="2:15" s="1" customFormat="1" ht="15" hidden="1" customHeight="1" outlineLevel="1">
      <c r="G452" s="640" t="s">
        <v>132</v>
      </c>
      <c r="H452" s="641">
        <v>0</v>
      </c>
      <c r="L452"/>
    </row>
    <row r="453" spans="2:15" s="1" customFormat="1" ht="15" hidden="1" customHeight="1" outlineLevel="1">
      <c r="G453" s="204" t="s">
        <v>10044</v>
      </c>
      <c r="H453" s="225">
        <v>0</v>
      </c>
    </row>
    <row r="454" spans="2:15" s="1" customFormat="1" ht="15" hidden="1" customHeight="1" outlineLevel="1">
      <c r="G454" s="659" t="s">
        <v>48</v>
      </c>
      <c r="H454" s="660">
        <v>0</v>
      </c>
      <c r="I454" s="2"/>
    </row>
    <row r="455" spans="2:15" s="1" customFormat="1" ht="15" hidden="1" customHeight="1" outlineLevel="1">
      <c r="G455" s="182" t="s">
        <v>4424</v>
      </c>
      <c r="H455" s="210">
        <v>0</v>
      </c>
      <c r="I455" s="2"/>
    </row>
    <row r="456" spans="2:15" s="1" customFormat="1" ht="15" hidden="1" customHeight="1" outlineLevel="1">
      <c r="G456" s="1068" t="s">
        <v>5935</v>
      </c>
      <c r="H456" s="210">
        <v>0</v>
      </c>
      <c r="I456" s="2"/>
    </row>
    <row r="457" spans="2:15" s="1" customFormat="1" ht="15" hidden="1" customHeight="1" outlineLevel="1">
      <c r="G457" s="654" t="s">
        <v>5126</v>
      </c>
      <c r="H457" s="655">
        <v>0</v>
      </c>
      <c r="L457"/>
    </row>
    <row r="458" spans="2:15" s="1" customFormat="1" ht="15" hidden="1" customHeight="1" outlineLevel="1">
      <c r="G458" s="1674" t="s">
        <v>9570</v>
      </c>
      <c r="H458" s="1675">
        <v>0</v>
      </c>
      <c r="L458"/>
    </row>
    <row r="459" spans="2:15" s="1" customFormat="1" ht="30" hidden="1" customHeight="1" outlineLevel="1">
      <c r="H459" s="2">
        <f>SUM(H447:H458)</f>
        <v>0</v>
      </c>
      <c r="I459" s="2"/>
      <c r="J459" s="13"/>
    </row>
    <row r="460" spans="2:15" collapsed="1"/>
    <row r="461" spans="2:15" s="1" customFormat="1" ht="15">
      <c r="B461" s="2475" t="s">
        <v>10543</v>
      </c>
      <c r="C461" s="2475"/>
      <c r="D461" s="2475"/>
      <c r="E461" s="2475"/>
      <c r="F461" s="2475"/>
      <c r="G461" s="2475"/>
      <c r="H461" s="2475"/>
      <c r="I461" s="2475"/>
      <c r="J461" s="2475"/>
      <c r="K461" s="2475"/>
      <c r="L461" s="2475"/>
    </row>
    <row r="462" spans="2:15" s="1" customFormat="1" ht="15" hidden="1" customHeight="1" outlineLevel="1">
      <c r="B462" s="268" t="s">
        <v>115</v>
      </c>
      <c r="C462" s="997" t="s">
        <v>2650</v>
      </c>
      <c r="D462" s="268" t="s">
        <v>2651</v>
      </c>
      <c r="F462" s="2474" t="s">
        <v>1007</v>
      </c>
      <c r="G462" s="2476"/>
      <c r="H462" s="2474"/>
      <c r="J462" s="2474" t="s">
        <v>1026</v>
      </c>
      <c r="K462" s="2476"/>
      <c r="L462" s="2474"/>
    </row>
    <row r="463" spans="2:15" s="1" customFormat="1" ht="15" hidden="1" outlineLevel="1">
      <c r="B463" s="681"/>
      <c r="C463" s="682"/>
      <c r="D463" s="1071"/>
      <c r="F463" s="735" t="s">
        <v>115</v>
      </c>
      <c r="G463" s="955" t="s">
        <v>116</v>
      </c>
      <c r="H463" s="739" t="s">
        <v>4</v>
      </c>
      <c r="J463" s="1874" t="s">
        <v>115</v>
      </c>
      <c r="K463" s="379" t="s">
        <v>116</v>
      </c>
      <c r="L463" s="1875" t="s">
        <v>4</v>
      </c>
      <c r="M463" s="842"/>
      <c r="N463" s="1908"/>
      <c r="O463" s="1908"/>
    </row>
    <row r="464" spans="2:15" s="1" customFormat="1" ht="30" hidden="1" outlineLevel="1">
      <c r="B464" s="681"/>
      <c r="C464" s="682"/>
      <c r="D464" s="645"/>
      <c r="F464" s="1677">
        <v>43490</v>
      </c>
      <c r="G464" s="1913" t="s">
        <v>10567</v>
      </c>
      <c r="H464" s="1679">
        <v>1980.84</v>
      </c>
      <c r="J464" s="894">
        <v>43525</v>
      </c>
      <c r="K464" s="1783" t="s">
        <v>10738</v>
      </c>
      <c r="L464" s="635">
        <v>3446</v>
      </c>
      <c r="M464" s="86"/>
    </row>
    <row r="465" spans="2:15" s="1" customFormat="1" ht="15" hidden="1" outlineLevel="1">
      <c r="B465" s="681"/>
      <c r="C465" s="682"/>
      <c r="D465" s="1071"/>
      <c r="F465" s="505">
        <v>43495</v>
      </c>
      <c r="G465" s="686" t="s">
        <v>9119</v>
      </c>
      <c r="H465" s="742">
        <v>492.06</v>
      </c>
      <c r="J465" s="894"/>
      <c r="K465" s="1783"/>
      <c r="L465" s="635"/>
      <c r="M465" s="842"/>
      <c r="N465" s="1908"/>
      <c r="O465" s="1908"/>
    </row>
    <row r="466" spans="2:15" s="1" customFormat="1" ht="15" hidden="1" outlineLevel="1">
      <c r="B466" s="681"/>
      <c r="C466" s="682"/>
      <c r="D466" s="645"/>
      <c r="F466" s="505">
        <v>43495</v>
      </c>
      <c r="G466" s="686" t="s">
        <v>9120</v>
      </c>
      <c r="H466" s="742">
        <v>352.82</v>
      </c>
      <c r="J466" s="1018"/>
      <c r="K466" s="1332"/>
      <c r="L466" s="723"/>
      <c r="M466" s="86"/>
    </row>
    <row r="467" spans="2:15" s="1" customFormat="1" ht="15" hidden="1" customHeight="1" outlineLevel="1">
      <c r="B467" s="50"/>
      <c r="C467" s="50"/>
      <c r="D467" s="50"/>
      <c r="F467" s="505">
        <v>43495</v>
      </c>
      <c r="G467" s="686" t="s">
        <v>10493</v>
      </c>
      <c r="H467" s="742">
        <v>35</v>
      </c>
      <c r="J467" s="1238"/>
      <c r="K467" s="378"/>
      <c r="L467" s="1240"/>
      <c r="M467" s="86"/>
    </row>
    <row r="468" spans="2:15" s="1" customFormat="1" ht="15" hidden="1" customHeight="1" outlineLevel="1">
      <c r="B468" s="50"/>
      <c r="C468" s="50"/>
      <c r="D468" s="50"/>
      <c r="F468" s="285">
        <v>43495</v>
      </c>
      <c r="G468" s="1920" t="s">
        <v>10600</v>
      </c>
      <c r="H468" s="1631">
        <v>585.84</v>
      </c>
      <c r="J468" s="1239"/>
      <c r="K468" s="280"/>
      <c r="L468" s="1240"/>
      <c r="M468" s="86"/>
    </row>
    <row r="469" spans="2:15" s="1" customFormat="1" ht="15" hidden="1" customHeight="1" outlineLevel="1">
      <c r="B469" s="50"/>
      <c r="C469" s="50"/>
      <c r="D469" s="50"/>
      <c r="F469" s="646"/>
      <c r="G469" s="684"/>
      <c r="H469" s="1784"/>
      <c r="I469" s="2"/>
      <c r="J469" s="319"/>
      <c r="K469" s="319"/>
      <c r="L469" s="319"/>
    </row>
    <row r="470" spans="2:15" s="1" customFormat="1" ht="15" hidden="1" customHeight="1" outlineLevel="1">
      <c r="B470" s="83"/>
      <c r="C470" s="83" t="s">
        <v>195</v>
      </c>
      <c r="D470" s="84">
        <f>SUM(D463:D468)</f>
        <v>0</v>
      </c>
      <c r="F470" s="311"/>
      <c r="G470" s="538" t="s">
        <v>195</v>
      </c>
      <c r="H470" s="53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10545</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2" t="s">
        <v>9048</v>
      </c>
      <c r="L473" s="2"/>
      <c r="M473" s="2"/>
    </row>
    <row r="474" spans="2:15" s="1" customFormat="1" ht="15" hidden="1" customHeight="1" outlineLevel="1">
      <c r="B474" s="227">
        <f>E446</f>
        <v>6160</v>
      </c>
      <c r="C474" s="227">
        <v>247</v>
      </c>
      <c r="D474" s="227">
        <v>0</v>
      </c>
      <c r="E474" s="227">
        <f>B474+C474-D474</f>
        <v>6407</v>
      </c>
      <c r="H474" s="13"/>
      <c r="I474" s="13"/>
      <c r="K474" s="1" t="s">
        <v>9049</v>
      </c>
      <c r="L474" s="13"/>
    </row>
    <row r="475" spans="2:15" s="1" customFormat="1" ht="15" hidden="1" customHeight="1" outlineLevel="1">
      <c r="G475" s="630" t="s">
        <v>4080</v>
      </c>
      <c r="H475" s="631">
        <f>H465+H466+H467</f>
        <v>879.88</v>
      </c>
      <c r="L475" s="2"/>
    </row>
    <row r="476" spans="2:15" s="1" customFormat="1" ht="15" hidden="1" outlineLevel="1">
      <c r="G476" s="300" t="s">
        <v>4081</v>
      </c>
      <c r="H476" s="632">
        <f>H464</f>
        <v>1980.84</v>
      </c>
    </row>
    <row r="477" spans="2:15" s="1" customFormat="1" ht="15" hidden="1" outlineLevel="1">
      <c r="G477" s="696" t="s">
        <v>3905</v>
      </c>
      <c r="H477" s="701">
        <v>0</v>
      </c>
    </row>
    <row r="478" spans="2:15" s="1" customFormat="1" ht="15" hidden="1" outlineLevel="1">
      <c r="G478" s="236" t="s">
        <v>10601</v>
      </c>
      <c r="H478" s="70">
        <f>H468</f>
        <v>585.84</v>
      </c>
    </row>
    <row r="479" spans="2:15" s="1" customFormat="1" ht="15" hidden="1" outlineLevel="1">
      <c r="G479" s="1205" t="s">
        <v>18</v>
      </c>
      <c r="H479" s="983">
        <v>0</v>
      </c>
    </row>
    <row r="480" spans="2:15" s="1" customFormat="1" ht="15" hidden="1" customHeight="1" outlineLevel="1">
      <c r="B480" s="200"/>
      <c r="G480" s="978" t="s">
        <v>5497</v>
      </c>
      <c r="H480" s="979">
        <v>0</v>
      </c>
      <c r="L480"/>
    </row>
    <row r="481" spans="2:15" s="1" customFormat="1" ht="15" hidden="1" customHeight="1" outlineLevel="1">
      <c r="G481" s="640" t="s">
        <v>132</v>
      </c>
      <c r="H481" s="641">
        <v>0</v>
      </c>
      <c r="L481"/>
    </row>
    <row r="482" spans="2:15" s="1" customFormat="1" ht="15" hidden="1" customHeight="1" outlineLevel="1">
      <c r="G482" s="204" t="s">
        <v>10044</v>
      </c>
      <c r="H482" s="225">
        <v>0</v>
      </c>
    </row>
    <row r="483" spans="2:15" s="1" customFormat="1" ht="15" hidden="1" customHeight="1" outlineLevel="1">
      <c r="G483" s="659" t="s">
        <v>48</v>
      </c>
      <c r="H483" s="660">
        <v>0</v>
      </c>
      <c r="I483" s="2"/>
    </row>
    <row r="484" spans="2:15" s="1" customFormat="1" ht="15" hidden="1" customHeight="1" outlineLevel="1">
      <c r="G484" s="182" t="s">
        <v>4424</v>
      </c>
      <c r="H484" s="210">
        <v>0</v>
      </c>
      <c r="I484" s="2"/>
    </row>
    <row r="485" spans="2:15" s="1" customFormat="1" ht="15" hidden="1" customHeight="1" outlineLevel="1">
      <c r="G485" s="1068" t="s">
        <v>5935</v>
      </c>
      <c r="H485" s="210">
        <v>0</v>
      </c>
      <c r="I485" s="2"/>
    </row>
    <row r="486" spans="2:15" s="1" customFormat="1" ht="15" hidden="1" customHeight="1" outlineLevel="1">
      <c r="G486" s="654" t="s">
        <v>5126</v>
      </c>
      <c r="H486" s="655">
        <v>0</v>
      </c>
      <c r="L486"/>
    </row>
    <row r="487" spans="2:15" s="1" customFormat="1" ht="15" hidden="1" customHeight="1" outlineLevel="1">
      <c r="G487" s="1674" t="s">
        <v>9570</v>
      </c>
      <c r="H487" s="1675">
        <v>0</v>
      </c>
      <c r="L487"/>
    </row>
    <row r="488" spans="2:15" s="1" customFormat="1" ht="30" hidden="1" customHeight="1" outlineLevel="1">
      <c r="H488" s="2">
        <f>SUM(H475:H487)</f>
        <v>3446.56</v>
      </c>
      <c r="I488" s="2"/>
      <c r="J488" s="13"/>
    </row>
    <row r="489" spans="2:15" collapsed="1"/>
    <row r="490" spans="2:15" s="1" customFormat="1" ht="15">
      <c r="B490" s="2475" t="s">
        <v>10649</v>
      </c>
      <c r="C490" s="2475"/>
      <c r="D490" s="2475"/>
      <c r="E490" s="2475"/>
      <c r="F490" s="2475"/>
      <c r="G490" s="2475"/>
      <c r="H490" s="2475"/>
      <c r="I490" s="2475"/>
      <c r="J490" s="2475"/>
      <c r="K490" s="2475"/>
      <c r="L490" s="2475"/>
    </row>
    <row r="491" spans="2:15" s="1" customFormat="1" ht="15" hidden="1" customHeight="1" outlineLevel="1">
      <c r="B491" s="268" t="s">
        <v>115</v>
      </c>
      <c r="C491" s="997" t="s">
        <v>2650</v>
      </c>
      <c r="D491" s="268" t="s">
        <v>2651</v>
      </c>
      <c r="F491" s="2474" t="s">
        <v>1007</v>
      </c>
      <c r="G491" s="2476"/>
      <c r="H491" s="2474"/>
      <c r="J491" s="2474" t="s">
        <v>1026</v>
      </c>
      <c r="K491" s="2476"/>
      <c r="L491" s="2474"/>
    </row>
    <row r="492" spans="2:15" s="1" customFormat="1" ht="15" hidden="1" outlineLevel="1">
      <c r="B492" s="681"/>
      <c r="C492" s="682"/>
      <c r="D492" s="1071"/>
      <c r="F492" s="735" t="s">
        <v>115</v>
      </c>
      <c r="G492" s="955" t="s">
        <v>116</v>
      </c>
      <c r="H492" s="739" t="s">
        <v>4</v>
      </c>
      <c r="J492" s="1874" t="s">
        <v>115</v>
      </c>
      <c r="K492" s="379" t="s">
        <v>116</v>
      </c>
      <c r="L492" s="1875" t="s">
        <v>4</v>
      </c>
      <c r="M492" s="842"/>
      <c r="N492" s="1925"/>
      <c r="O492" s="1925"/>
    </row>
    <row r="493" spans="2:15" s="1" customFormat="1" ht="30" hidden="1" outlineLevel="1">
      <c r="B493" s="681"/>
      <c r="C493" s="682"/>
      <c r="D493" s="645"/>
      <c r="F493" s="1677">
        <v>43519</v>
      </c>
      <c r="G493" s="1913" t="s">
        <v>247</v>
      </c>
      <c r="H493" s="1679">
        <v>7678</v>
      </c>
      <c r="J493" s="894">
        <v>43537</v>
      </c>
      <c r="K493" s="1783" t="s">
        <v>10739</v>
      </c>
      <c r="L493" s="635">
        <v>1500</v>
      </c>
      <c r="M493" s="86"/>
    </row>
    <row r="494" spans="2:15" s="1" customFormat="1" ht="45" hidden="1" outlineLevel="1">
      <c r="B494" s="681"/>
      <c r="C494" s="682"/>
      <c r="D494" s="1071"/>
      <c r="F494" s="1677">
        <v>43519</v>
      </c>
      <c r="G494" s="1913" t="s">
        <v>247</v>
      </c>
      <c r="H494" s="1679">
        <v>125</v>
      </c>
      <c r="J494" s="832">
        <v>43550</v>
      </c>
      <c r="K494" s="938" t="s">
        <v>10755</v>
      </c>
      <c r="L494" s="867">
        <v>6303</v>
      </c>
      <c r="M494" s="842"/>
      <c r="N494" s="1925"/>
      <c r="O494" s="1925"/>
    </row>
    <row r="495" spans="2:15" s="1" customFormat="1" ht="15" hidden="1" outlineLevel="1">
      <c r="B495" s="681"/>
      <c r="C495" s="682"/>
      <c r="D495" s="645"/>
      <c r="F495" s="505"/>
      <c r="G495" s="686"/>
      <c r="H495" s="742"/>
      <c r="J495" s="1018"/>
      <c r="K495" s="1332"/>
      <c r="L495" s="723"/>
      <c r="M495" s="86"/>
    </row>
    <row r="496" spans="2:15" s="1" customFormat="1" ht="15" hidden="1" customHeight="1" outlineLevel="1">
      <c r="B496" s="50"/>
      <c r="C496" s="50"/>
      <c r="D496" s="50"/>
      <c r="F496" s="646"/>
      <c r="G496" s="684"/>
      <c r="H496" s="1784"/>
      <c r="I496" s="2"/>
      <c r="J496" s="319"/>
      <c r="K496" s="319"/>
      <c r="L496" s="319"/>
    </row>
    <row r="497" spans="2:14" s="1" customFormat="1" ht="15" hidden="1" customHeight="1" outlineLevel="1">
      <c r="B497" s="83"/>
      <c r="C497" s="83" t="s">
        <v>195</v>
      </c>
      <c r="D497" s="84">
        <f>SUM(D492:D495)</f>
        <v>0</v>
      </c>
      <c r="F497" s="311"/>
      <c r="G497" s="538" t="s">
        <v>195</v>
      </c>
      <c r="H497" s="53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10650</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2" t="s">
        <v>9048</v>
      </c>
      <c r="L500" s="2"/>
      <c r="M500" s="2"/>
    </row>
    <row r="501" spans="2:14" s="1" customFormat="1" ht="15" hidden="1" customHeight="1" outlineLevel="1">
      <c r="B501" s="227">
        <f>E474</f>
        <v>6407</v>
      </c>
      <c r="C501" s="227">
        <v>770</v>
      </c>
      <c r="D501" s="227">
        <v>6000</v>
      </c>
      <c r="E501" s="227">
        <f>B501+C501-D501</f>
        <v>1177</v>
      </c>
      <c r="H501" s="13"/>
      <c r="I501" s="13"/>
      <c r="K501" s="1" t="s">
        <v>9049</v>
      </c>
      <c r="L501" s="13"/>
    </row>
    <row r="502" spans="2:14" s="1" customFormat="1" ht="15" hidden="1" customHeight="1" outlineLevel="1">
      <c r="G502" s="630" t="s">
        <v>4080</v>
      </c>
      <c r="H502" s="631">
        <v>0</v>
      </c>
      <c r="L502" s="2"/>
    </row>
    <row r="503" spans="2:14" s="1" customFormat="1" ht="15" hidden="1" outlineLevel="1">
      <c r="C503" s="1" t="s">
        <v>10743</v>
      </c>
      <c r="G503" s="300" t="s">
        <v>4081</v>
      </c>
      <c r="H503" s="632">
        <f>H493+H494</f>
        <v>7803</v>
      </c>
    </row>
    <row r="504" spans="2:14" s="1" customFormat="1" ht="15" hidden="1" outlineLevel="1">
      <c r="G504" s="696" t="s">
        <v>3905</v>
      </c>
      <c r="H504" s="701">
        <v>0</v>
      </c>
    </row>
    <row r="505" spans="2:14" s="1" customFormat="1" ht="15" hidden="1" outlineLevel="1">
      <c r="C505" s="1" t="s">
        <v>10744</v>
      </c>
      <c r="G505" s="236" t="s">
        <v>10601</v>
      </c>
      <c r="H505" s="70">
        <v>0</v>
      </c>
    </row>
    <row r="506" spans="2:14" s="1" customFormat="1" ht="15" hidden="1" outlineLevel="1">
      <c r="G506" s="1205" t="s">
        <v>18</v>
      </c>
      <c r="H506" s="983">
        <v>0</v>
      </c>
    </row>
    <row r="507" spans="2:14" s="1" customFormat="1" ht="15" hidden="1" customHeight="1" outlineLevel="1">
      <c r="B507" s="200"/>
      <c r="G507" s="978" t="s">
        <v>5497</v>
      </c>
      <c r="H507" s="979">
        <v>0</v>
      </c>
      <c r="L507"/>
    </row>
    <row r="508" spans="2:14" s="1" customFormat="1" ht="15" hidden="1" customHeight="1" outlineLevel="1">
      <c r="G508" s="640" t="s">
        <v>132</v>
      </c>
      <c r="H508" s="641">
        <v>0</v>
      </c>
      <c r="L508"/>
    </row>
    <row r="509" spans="2:14" s="1" customFormat="1" ht="15" hidden="1" customHeight="1" outlineLevel="1">
      <c r="G509" s="204" t="s">
        <v>10044</v>
      </c>
      <c r="H509" s="225">
        <v>0</v>
      </c>
    </row>
    <row r="510" spans="2:14" s="1" customFormat="1" ht="15" hidden="1" customHeight="1" outlineLevel="1">
      <c r="G510" s="659" t="s">
        <v>48</v>
      </c>
      <c r="H510" s="660">
        <v>0</v>
      </c>
      <c r="I510" s="2"/>
    </row>
    <row r="511" spans="2:14" s="1" customFormat="1" ht="15" hidden="1" customHeight="1" outlineLevel="1">
      <c r="G511" s="182" t="s">
        <v>4424</v>
      </c>
      <c r="H511" s="210">
        <v>0</v>
      </c>
      <c r="I511" s="2"/>
    </row>
    <row r="512" spans="2:14" s="1" customFormat="1" ht="15" hidden="1" customHeight="1" outlineLevel="1">
      <c r="G512" s="1068" t="s">
        <v>5935</v>
      </c>
      <c r="H512" s="210">
        <v>0</v>
      </c>
      <c r="I512" s="2"/>
    </row>
    <row r="513" spans="2:15" s="1" customFormat="1" ht="15" hidden="1" customHeight="1" outlineLevel="1">
      <c r="G513" s="654" t="s">
        <v>5126</v>
      </c>
      <c r="H513" s="655">
        <v>0</v>
      </c>
      <c r="L513"/>
    </row>
    <row r="514" spans="2:15" s="1" customFormat="1" ht="15" hidden="1" customHeight="1" outlineLevel="1">
      <c r="G514" s="1674" t="s">
        <v>9570</v>
      </c>
      <c r="H514" s="1675">
        <v>0</v>
      </c>
      <c r="L514"/>
    </row>
    <row r="515" spans="2:15" s="1" customFormat="1" ht="30" hidden="1" customHeight="1" outlineLevel="1">
      <c r="H515" s="2">
        <f>SUM(H502:H514)</f>
        <v>7803</v>
      </c>
      <c r="I515" s="2"/>
      <c r="J515" s="13"/>
    </row>
    <row r="516" spans="2:15" ht="15" collapsed="1">
      <c r="B516" s="956"/>
      <c r="C516" s="1346"/>
    </row>
    <row r="517" spans="2:15" s="1" customFormat="1" ht="15">
      <c r="B517" s="2475" t="s">
        <v>10741</v>
      </c>
      <c r="C517" s="2475"/>
      <c r="D517" s="2475"/>
      <c r="E517" s="2475"/>
      <c r="F517" s="2475"/>
      <c r="G517" s="2475"/>
      <c r="H517" s="2475"/>
      <c r="I517" s="2475"/>
      <c r="J517" s="2475"/>
      <c r="K517" s="2475"/>
      <c r="L517" s="2475"/>
    </row>
    <row r="518" spans="2:15" s="1" customFormat="1" ht="15" hidden="1" customHeight="1" outlineLevel="1">
      <c r="B518" s="268" t="s">
        <v>115</v>
      </c>
      <c r="C518" s="997" t="s">
        <v>2650</v>
      </c>
      <c r="D518" s="268" t="s">
        <v>2651</v>
      </c>
      <c r="F518" s="2474" t="s">
        <v>1007</v>
      </c>
      <c r="G518" s="2476"/>
      <c r="H518" s="2474"/>
      <c r="J518" s="2474" t="s">
        <v>1026</v>
      </c>
      <c r="K518" s="2476"/>
      <c r="L518" s="2474"/>
    </row>
    <row r="519" spans="2:15" s="1" customFormat="1" ht="15" hidden="1" outlineLevel="1">
      <c r="B519" s="681"/>
      <c r="C519" s="682"/>
      <c r="D519" s="1071"/>
      <c r="F519" s="735" t="s">
        <v>115</v>
      </c>
      <c r="G519" s="955" t="s">
        <v>116</v>
      </c>
      <c r="H519" s="739" t="s">
        <v>4</v>
      </c>
      <c r="J519" s="1874" t="s">
        <v>115</v>
      </c>
      <c r="K519" s="379" t="s">
        <v>116</v>
      </c>
      <c r="L519" s="1875" t="s">
        <v>4</v>
      </c>
      <c r="M519" s="842"/>
      <c r="N519" s="1930"/>
      <c r="O519" s="1930"/>
    </row>
    <row r="520" spans="2:15" s="1" customFormat="1" ht="15" hidden="1" outlineLevel="1">
      <c r="B520" s="681"/>
      <c r="C520" s="682"/>
      <c r="D520" s="645"/>
      <c r="F520" s="369">
        <v>43551</v>
      </c>
      <c r="G520" s="782" t="s">
        <v>10760</v>
      </c>
      <c r="H520" s="690">
        <v>536</v>
      </c>
      <c r="J520" s="894">
        <v>43548</v>
      </c>
      <c r="K520" s="1783" t="s">
        <v>10810</v>
      </c>
      <c r="L520" s="635">
        <v>2.13</v>
      </c>
      <c r="M520" s="86"/>
    </row>
    <row r="521" spans="2:15" s="1" customFormat="1" ht="45" hidden="1" outlineLevel="1">
      <c r="B521" s="681"/>
      <c r="C521" s="682"/>
      <c r="D521" s="1071"/>
      <c r="F521" s="1677">
        <v>43569</v>
      </c>
      <c r="G521" s="1913" t="s">
        <v>10821</v>
      </c>
      <c r="H521" s="1679">
        <v>20659</v>
      </c>
      <c r="J521" s="1879">
        <v>43584</v>
      </c>
      <c r="K521" s="1882" t="s">
        <v>10872</v>
      </c>
      <c r="L521" s="1881">
        <v>21193</v>
      </c>
      <c r="M521" s="842"/>
      <c r="N521" s="1930"/>
      <c r="O521" s="1930"/>
    </row>
    <row r="522" spans="2:15" s="1" customFormat="1" ht="15" hidden="1" customHeight="1" outlineLevel="1">
      <c r="B522" s="50"/>
      <c r="C522" s="50"/>
      <c r="D522" s="50"/>
      <c r="F522" s="646"/>
      <c r="G522" s="684"/>
      <c r="H522" s="1784"/>
      <c r="I522" s="2"/>
      <c r="J522" s="319"/>
      <c r="K522" s="319"/>
      <c r="L522" s="319"/>
    </row>
    <row r="523" spans="2:15" s="1" customFormat="1" ht="15" hidden="1" customHeight="1" outlineLevel="1">
      <c r="B523" s="83"/>
      <c r="C523" s="83" t="s">
        <v>195</v>
      </c>
      <c r="D523" s="84">
        <f>SUM(D519:D521)</f>
        <v>0</v>
      </c>
      <c r="F523" s="311"/>
      <c r="G523" s="538" t="s">
        <v>195</v>
      </c>
      <c r="H523" s="53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10742</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27">
        <f>E501</f>
        <v>1177</v>
      </c>
      <c r="C527" s="227">
        <v>0</v>
      </c>
      <c r="D527" s="227">
        <v>0</v>
      </c>
      <c r="E527" s="227">
        <f>B527+C527-D527</f>
        <v>1177</v>
      </c>
      <c r="H527" s="13"/>
      <c r="I527" s="13"/>
      <c r="L527" s="13"/>
    </row>
    <row r="528" spans="2:15" s="1" customFormat="1" ht="15" hidden="1" customHeight="1" outlineLevel="1">
      <c r="G528" s="630" t="s">
        <v>4080</v>
      </c>
      <c r="H528" s="631">
        <v>0</v>
      </c>
      <c r="L528" s="2"/>
    </row>
    <row r="529" spans="2:12" s="1" customFormat="1" ht="15" hidden="1" outlineLevel="1">
      <c r="G529" s="300" t="s">
        <v>4081</v>
      </c>
      <c r="H529" s="632">
        <f>H521</f>
        <v>20659</v>
      </c>
    </row>
    <row r="530" spans="2:12" s="1" customFormat="1" ht="15" hidden="1" outlineLevel="1">
      <c r="G530" s="696" t="s">
        <v>3905</v>
      </c>
      <c r="H530" s="701">
        <v>0</v>
      </c>
    </row>
    <row r="531" spans="2:12" s="1" customFormat="1" ht="15" hidden="1" outlineLevel="1">
      <c r="G531" s="236" t="s">
        <v>10601</v>
      </c>
      <c r="H531" s="70">
        <v>0</v>
      </c>
    </row>
    <row r="532" spans="2:12" s="1" customFormat="1" ht="15" hidden="1" outlineLevel="1">
      <c r="G532" s="1205" t="s">
        <v>18</v>
      </c>
      <c r="H532" s="983">
        <v>0</v>
      </c>
    </row>
    <row r="533" spans="2:12" s="1" customFormat="1" ht="15" hidden="1" customHeight="1" outlineLevel="1">
      <c r="B533" s="200"/>
      <c r="G533" s="978" t="s">
        <v>5497</v>
      </c>
      <c r="H533" s="979">
        <v>0</v>
      </c>
      <c r="L533"/>
    </row>
    <row r="534" spans="2:12" s="1" customFormat="1" ht="15" hidden="1" customHeight="1" outlineLevel="1">
      <c r="G534" s="640" t="s">
        <v>132</v>
      </c>
      <c r="H534" s="641">
        <v>0</v>
      </c>
      <c r="L534"/>
    </row>
    <row r="535" spans="2:12" s="1" customFormat="1" ht="15" hidden="1" customHeight="1" outlineLevel="1">
      <c r="G535" s="204" t="s">
        <v>10044</v>
      </c>
      <c r="H535" s="225">
        <v>0</v>
      </c>
    </row>
    <row r="536" spans="2:12" s="1" customFormat="1" ht="15" hidden="1" customHeight="1" outlineLevel="1">
      <c r="G536" s="659" t="s">
        <v>48</v>
      </c>
      <c r="H536" s="660">
        <v>0</v>
      </c>
      <c r="I536" s="2"/>
    </row>
    <row r="537" spans="2:12" s="1" customFormat="1" ht="15" hidden="1" customHeight="1" outlineLevel="1">
      <c r="G537" s="182" t="s">
        <v>4424</v>
      </c>
      <c r="H537" s="210">
        <f>H520</f>
        <v>536</v>
      </c>
      <c r="I537" s="2"/>
    </row>
    <row r="538" spans="2:12" s="1" customFormat="1" ht="15" hidden="1" customHeight="1" outlineLevel="1">
      <c r="G538" s="1068" t="s">
        <v>5935</v>
      </c>
      <c r="H538" s="210">
        <v>0</v>
      </c>
      <c r="I538" s="2"/>
    </row>
    <row r="539" spans="2:12" s="1" customFormat="1" ht="15" hidden="1" customHeight="1" outlineLevel="1">
      <c r="G539" s="654" t="s">
        <v>5126</v>
      </c>
      <c r="H539" s="655">
        <v>0</v>
      </c>
      <c r="L539"/>
    </row>
    <row r="540" spans="2:12" s="1" customFormat="1" ht="15" hidden="1" customHeight="1" outlineLevel="1">
      <c r="G540" s="1674" t="s">
        <v>9570</v>
      </c>
      <c r="H540" s="1675">
        <v>0</v>
      </c>
      <c r="L540"/>
    </row>
    <row r="541" spans="2:12" s="1" customFormat="1" ht="30" hidden="1" customHeight="1" outlineLevel="1">
      <c r="H541" s="2">
        <f>SUM(H528:H540)</f>
        <v>21195</v>
      </c>
      <c r="I541" s="2"/>
      <c r="J541" s="13"/>
    </row>
    <row r="542" spans="2:12" ht="15" collapsed="1">
      <c r="B542" s="956"/>
      <c r="C542" s="1347"/>
    </row>
    <row r="543" spans="2:12" s="1" customFormat="1" ht="15">
      <c r="B543" s="2475" t="s">
        <v>10848</v>
      </c>
      <c r="C543" s="2475"/>
      <c r="D543" s="2475"/>
      <c r="E543" s="2475"/>
      <c r="F543" s="2475"/>
      <c r="G543" s="2475"/>
      <c r="H543" s="2475"/>
      <c r="I543" s="2475"/>
      <c r="J543" s="2475"/>
      <c r="K543" s="2475"/>
      <c r="L543" s="2475"/>
    </row>
    <row r="544" spans="2:12" s="1" customFormat="1" ht="15" hidden="1" customHeight="1" outlineLevel="1">
      <c r="B544" s="268" t="s">
        <v>115</v>
      </c>
      <c r="C544" s="997" t="s">
        <v>2650</v>
      </c>
      <c r="D544" s="268" t="s">
        <v>2651</v>
      </c>
      <c r="F544" s="2474" t="s">
        <v>1007</v>
      </c>
      <c r="G544" s="2476"/>
      <c r="H544" s="2474"/>
      <c r="J544" s="2474" t="s">
        <v>1026</v>
      </c>
      <c r="K544" s="2476"/>
      <c r="L544" s="2474"/>
    </row>
    <row r="545" spans="2:15" s="1" customFormat="1" ht="15" hidden="1" outlineLevel="1">
      <c r="B545" s="681"/>
      <c r="C545" s="682"/>
      <c r="D545" s="1071"/>
      <c r="F545" s="735" t="s">
        <v>115</v>
      </c>
      <c r="G545" s="955" t="s">
        <v>116</v>
      </c>
      <c r="H545" s="739" t="s">
        <v>4</v>
      </c>
      <c r="J545" s="1874" t="s">
        <v>115</v>
      </c>
      <c r="K545" s="379" t="s">
        <v>116</v>
      </c>
      <c r="L545" s="1875" t="s">
        <v>4</v>
      </c>
      <c r="M545" s="842"/>
      <c r="N545" s="1948"/>
      <c r="O545" s="1948"/>
    </row>
    <row r="546" spans="2:15" s="1" customFormat="1" ht="15" hidden="1" outlineLevel="1">
      <c r="B546" s="681"/>
      <c r="C546" s="682"/>
      <c r="D546" s="645"/>
      <c r="F546" s="369"/>
      <c r="G546" s="782"/>
      <c r="H546" s="690"/>
      <c r="J546" s="894"/>
      <c r="K546" s="1783"/>
      <c r="L546" s="635"/>
      <c r="M546" s="86"/>
    </row>
    <row r="547" spans="2:15" s="1" customFormat="1" ht="15" hidden="1" outlineLevel="1">
      <c r="B547" s="681"/>
      <c r="C547" s="682"/>
      <c r="D547" s="1071"/>
      <c r="F547" s="1677"/>
      <c r="G547" s="1913" t="s">
        <v>8875</v>
      </c>
      <c r="H547" s="1679"/>
      <c r="J547" s="894"/>
      <c r="K547" s="1783"/>
      <c r="L547" s="635"/>
      <c r="M547" s="842"/>
      <c r="N547" s="1948"/>
      <c r="O547" s="1948"/>
    </row>
    <row r="548" spans="2:15" s="1" customFormat="1" ht="15" hidden="1" outlineLevel="1">
      <c r="B548" s="681"/>
      <c r="C548" s="682"/>
      <c r="D548" s="645"/>
      <c r="F548" s="505"/>
      <c r="G548" s="686"/>
      <c r="H548" s="742"/>
      <c r="J548" s="1018"/>
      <c r="K548" s="1332"/>
      <c r="L548" s="723"/>
      <c r="M548" s="86"/>
    </row>
    <row r="549" spans="2:15" s="1" customFormat="1" ht="15" hidden="1" customHeight="1" outlineLevel="1">
      <c r="B549" s="83"/>
      <c r="C549" s="83" t="s">
        <v>195</v>
      </c>
      <c r="D549" s="84">
        <f>SUM(D545:D548)</f>
        <v>0</v>
      </c>
      <c r="F549" s="311"/>
      <c r="G549" s="538" t="s">
        <v>195</v>
      </c>
      <c r="H549" s="53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10849</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27">
        <f>E527</f>
        <v>1177</v>
      </c>
      <c r="C553" s="227">
        <v>256</v>
      </c>
      <c r="D553" s="227">
        <v>0</v>
      </c>
      <c r="E553" s="227">
        <f>B553+C553-D553</f>
        <v>1433</v>
      </c>
      <c r="H553" s="13"/>
      <c r="I553" s="13"/>
      <c r="L553" s="13"/>
    </row>
    <row r="554" spans="2:15" s="1" customFormat="1" ht="15" hidden="1" customHeight="1" outlineLevel="1">
      <c r="G554" s="630" t="s">
        <v>4080</v>
      </c>
      <c r="H554" s="631">
        <v>0</v>
      </c>
      <c r="L554" s="2"/>
    </row>
    <row r="555" spans="2:15" s="1" customFormat="1" ht="15" hidden="1" outlineLevel="1">
      <c r="G555" s="300" t="s">
        <v>4081</v>
      </c>
      <c r="H555" s="632">
        <v>0</v>
      </c>
    </row>
    <row r="556" spans="2:15" s="1" customFormat="1" ht="15" hidden="1" outlineLevel="1">
      <c r="G556" s="696" t="s">
        <v>3905</v>
      </c>
      <c r="H556" s="701">
        <v>0</v>
      </c>
    </row>
    <row r="557" spans="2:15" s="1" customFormat="1" ht="15" hidden="1" outlineLevel="1">
      <c r="G557" s="236" t="s">
        <v>10601</v>
      </c>
      <c r="H557" s="70">
        <v>0</v>
      </c>
    </row>
    <row r="558" spans="2:15" s="1" customFormat="1" ht="15" hidden="1" outlineLevel="1">
      <c r="G558" s="1205" t="s">
        <v>18</v>
      </c>
      <c r="H558" s="983">
        <v>0</v>
      </c>
    </row>
    <row r="559" spans="2:15" s="1" customFormat="1" ht="15" hidden="1" customHeight="1" outlineLevel="1">
      <c r="B559" s="200"/>
      <c r="G559" s="978" t="s">
        <v>5497</v>
      </c>
      <c r="H559" s="979">
        <v>0</v>
      </c>
      <c r="L559"/>
    </row>
    <row r="560" spans="2:15" s="1" customFormat="1" ht="15" hidden="1" customHeight="1" outlineLevel="1">
      <c r="G560" s="640" t="s">
        <v>132</v>
      </c>
      <c r="H560" s="641">
        <v>0</v>
      </c>
      <c r="L560"/>
    </row>
    <row r="561" spans="2:15" s="1" customFormat="1" ht="15" hidden="1" customHeight="1" outlineLevel="1">
      <c r="G561" s="204" t="s">
        <v>10044</v>
      </c>
      <c r="H561" s="225">
        <v>0</v>
      </c>
    </row>
    <row r="562" spans="2:15" s="1" customFormat="1" ht="15" hidden="1" customHeight="1" outlineLevel="1">
      <c r="G562" s="659" t="s">
        <v>48</v>
      </c>
      <c r="H562" s="660">
        <v>0</v>
      </c>
      <c r="I562" s="2"/>
    </row>
    <row r="563" spans="2:15" s="1" customFormat="1" ht="15" hidden="1" customHeight="1" outlineLevel="1">
      <c r="G563" s="182" t="s">
        <v>4424</v>
      </c>
      <c r="H563" s="210">
        <v>0</v>
      </c>
      <c r="I563" s="2"/>
    </row>
    <row r="564" spans="2:15" s="1" customFormat="1" ht="15" hidden="1" customHeight="1" outlineLevel="1">
      <c r="G564" s="1068" t="s">
        <v>5935</v>
      </c>
      <c r="H564" s="210">
        <v>0</v>
      </c>
      <c r="I564" s="2"/>
    </row>
    <row r="565" spans="2:15" s="1" customFormat="1" ht="15" hidden="1" customHeight="1" outlineLevel="1">
      <c r="G565" s="654" t="s">
        <v>5126</v>
      </c>
      <c r="H565" s="655">
        <v>0</v>
      </c>
      <c r="L565"/>
    </row>
    <row r="566" spans="2:15" s="1" customFormat="1" ht="15" hidden="1" customHeight="1" outlineLevel="1">
      <c r="G566" s="1674" t="s">
        <v>9570</v>
      </c>
      <c r="H566" s="1675">
        <v>0</v>
      </c>
      <c r="L566"/>
    </row>
    <row r="567" spans="2:15" s="1" customFormat="1" ht="30" hidden="1" customHeight="1" outlineLevel="1">
      <c r="H567" s="2">
        <f>SUM(H554:H566)</f>
        <v>0</v>
      </c>
      <c r="I567" s="2"/>
      <c r="J567" s="13"/>
    </row>
    <row r="568" spans="2:15" ht="15" collapsed="1">
      <c r="B568" s="956"/>
    </row>
    <row r="569" spans="2:15" s="1" customFormat="1" ht="15">
      <c r="B569" s="2475" t="s">
        <v>10995</v>
      </c>
      <c r="C569" s="2475"/>
      <c r="D569" s="2475"/>
      <c r="E569" s="2475"/>
      <c r="F569" s="2475"/>
      <c r="G569" s="2475"/>
      <c r="H569" s="2475"/>
      <c r="I569" s="2475"/>
      <c r="J569" s="2475"/>
      <c r="K569" s="2475"/>
      <c r="L569" s="2475"/>
    </row>
    <row r="570" spans="2:15" s="1" customFormat="1" ht="15" hidden="1" customHeight="1" outlineLevel="1">
      <c r="B570" s="268" t="s">
        <v>115</v>
      </c>
      <c r="C570" s="997" t="s">
        <v>2650</v>
      </c>
      <c r="D570" s="268" t="s">
        <v>2651</v>
      </c>
      <c r="F570" s="2474" t="s">
        <v>1007</v>
      </c>
      <c r="G570" s="2476"/>
      <c r="H570" s="2474"/>
      <c r="J570" s="2474" t="s">
        <v>1026</v>
      </c>
      <c r="K570" s="2476"/>
      <c r="L570" s="2474"/>
    </row>
    <row r="571" spans="2:15" s="1" customFormat="1" ht="15" hidden="1" outlineLevel="1">
      <c r="B571" s="681"/>
      <c r="C571" s="682"/>
      <c r="D571" s="1071"/>
      <c r="F571" s="735" t="s">
        <v>115</v>
      </c>
      <c r="G571" s="955" t="s">
        <v>116</v>
      </c>
      <c r="H571" s="739" t="s">
        <v>4</v>
      </c>
      <c r="J571" s="1874" t="s">
        <v>115</v>
      </c>
      <c r="K571" s="379" t="s">
        <v>116</v>
      </c>
      <c r="L571" s="1875" t="s">
        <v>4</v>
      </c>
      <c r="M571" s="842"/>
      <c r="N571" s="1971"/>
      <c r="O571" s="1971"/>
    </row>
    <row r="572" spans="2:15" s="1" customFormat="1" ht="15" hidden="1" outlineLevel="1">
      <c r="B572" s="681"/>
      <c r="C572" s="682"/>
      <c r="D572" s="645"/>
      <c r="F572" s="369"/>
      <c r="G572" s="782"/>
      <c r="H572" s="690"/>
      <c r="J572" s="894"/>
      <c r="K572" s="1783"/>
      <c r="L572" s="635"/>
      <c r="M572" s="86"/>
    </row>
    <row r="573" spans="2:15" s="1" customFormat="1" ht="15" hidden="1" outlineLevel="1">
      <c r="B573" s="681"/>
      <c r="C573" s="682"/>
      <c r="D573" s="1071"/>
      <c r="F573" s="1677"/>
      <c r="G573" s="1913" t="s">
        <v>8875</v>
      </c>
      <c r="H573" s="1679"/>
      <c r="J573" s="894"/>
      <c r="K573" s="1783"/>
      <c r="L573" s="635"/>
      <c r="M573" s="842"/>
      <c r="N573" s="1971"/>
      <c r="O573" s="1971"/>
    </row>
    <row r="574" spans="2:15" s="1" customFormat="1" ht="15" hidden="1" customHeight="1" outlineLevel="1">
      <c r="B574" s="50"/>
      <c r="C574" s="50"/>
      <c r="D574" s="50"/>
      <c r="F574" s="646"/>
      <c r="G574" s="684"/>
      <c r="H574" s="1784"/>
      <c r="I574" s="2"/>
      <c r="J574" s="319"/>
      <c r="K574" s="319"/>
      <c r="L574" s="319"/>
    </row>
    <row r="575" spans="2:15" s="1" customFormat="1" ht="15" hidden="1" customHeight="1" outlineLevel="1">
      <c r="B575" s="83"/>
      <c r="C575" s="83" t="s">
        <v>195</v>
      </c>
      <c r="D575" s="84">
        <f>SUM(D571:D573)</f>
        <v>0</v>
      </c>
      <c r="F575" s="311"/>
      <c r="G575" s="538" t="s">
        <v>195</v>
      </c>
      <c r="H575" s="53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10996</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27">
        <f>E553</f>
        <v>1433</v>
      </c>
      <c r="C579" s="227">
        <v>0</v>
      </c>
      <c r="D579" s="227">
        <v>0</v>
      </c>
      <c r="E579" s="227">
        <f>B579+C579-D579</f>
        <v>1433</v>
      </c>
      <c r="H579" s="13"/>
      <c r="I579" s="13"/>
      <c r="L579" s="13"/>
    </row>
    <row r="580" spans="2:14" s="1" customFormat="1" ht="15" hidden="1" customHeight="1" outlineLevel="1">
      <c r="G580" s="630" t="s">
        <v>4080</v>
      </c>
      <c r="H580" s="631">
        <v>0</v>
      </c>
      <c r="L580" s="2"/>
    </row>
    <row r="581" spans="2:14" s="1" customFormat="1" ht="15" hidden="1" outlineLevel="1">
      <c r="G581" s="300" t="s">
        <v>4081</v>
      </c>
      <c r="H581" s="632">
        <v>0</v>
      </c>
    </row>
    <row r="582" spans="2:14" s="1" customFormat="1" ht="15" hidden="1" outlineLevel="1">
      <c r="G582" s="696" t="s">
        <v>3905</v>
      </c>
      <c r="H582" s="701">
        <v>0</v>
      </c>
    </row>
    <row r="583" spans="2:14" s="1" customFormat="1" ht="15" hidden="1" outlineLevel="1">
      <c r="G583" s="236" t="s">
        <v>10601</v>
      </c>
      <c r="H583" s="70">
        <v>0</v>
      </c>
    </row>
    <row r="584" spans="2:14" s="1" customFormat="1" ht="15" hidden="1" outlineLevel="1">
      <c r="G584" s="1205" t="s">
        <v>18</v>
      </c>
      <c r="H584" s="983">
        <v>0</v>
      </c>
    </row>
    <row r="585" spans="2:14" s="1" customFormat="1" ht="15" hidden="1" customHeight="1" outlineLevel="1">
      <c r="B585" s="200"/>
      <c r="G585" s="978" t="s">
        <v>5497</v>
      </c>
      <c r="H585" s="979">
        <v>0</v>
      </c>
      <c r="L585"/>
    </row>
    <row r="586" spans="2:14" s="1" customFormat="1" ht="15" hidden="1" customHeight="1" outlineLevel="1">
      <c r="G586" s="640" t="s">
        <v>132</v>
      </c>
      <c r="H586" s="641">
        <v>0</v>
      </c>
      <c r="L586"/>
    </row>
    <row r="587" spans="2:14" s="1" customFormat="1" ht="15" hidden="1" customHeight="1" outlineLevel="1">
      <c r="G587" s="204" t="s">
        <v>10044</v>
      </c>
      <c r="H587" s="225">
        <v>0</v>
      </c>
    </row>
    <row r="588" spans="2:14" s="1" customFormat="1" ht="15" hidden="1" customHeight="1" outlineLevel="1">
      <c r="G588" s="659" t="s">
        <v>48</v>
      </c>
      <c r="H588" s="660">
        <v>0</v>
      </c>
      <c r="I588" s="2"/>
    </row>
    <row r="589" spans="2:14" s="1" customFormat="1" ht="15" hidden="1" customHeight="1" outlineLevel="1">
      <c r="G589" s="182" t="s">
        <v>4424</v>
      </c>
      <c r="H589" s="210">
        <v>0</v>
      </c>
      <c r="I589" s="2"/>
    </row>
    <row r="590" spans="2:14" s="1" customFormat="1" ht="15" hidden="1" customHeight="1" outlineLevel="1">
      <c r="G590" s="1068" t="s">
        <v>5935</v>
      </c>
      <c r="H590" s="210">
        <v>0</v>
      </c>
      <c r="I590" s="2"/>
    </row>
    <row r="591" spans="2:14" s="1" customFormat="1" ht="15" hidden="1" customHeight="1" outlineLevel="1">
      <c r="G591" s="654" t="s">
        <v>5126</v>
      </c>
      <c r="H591" s="655">
        <v>0</v>
      </c>
      <c r="L591"/>
    </row>
    <row r="592" spans="2:14" s="1" customFormat="1" ht="15" hidden="1" customHeight="1" outlineLevel="1">
      <c r="G592" s="1674" t="s">
        <v>9570</v>
      </c>
      <c r="H592" s="1675">
        <v>0</v>
      </c>
      <c r="L592"/>
    </row>
    <row r="593" spans="2:15" s="1" customFormat="1" ht="30" hidden="1" customHeight="1" outlineLevel="1">
      <c r="H593" s="2">
        <f>SUM(H580:H592)</f>
        <v>0</v>
      </c>
      <c r="I593" s="2"/>
      <c r="J593" s="13"/>
    </row>
    <row r="594" spans="2:15" ht="15" collapsed="1">
      <c r="B594" s="956"/>
    </row>
    <row r="595" spans="2:15" s="1" customFormat="1" ht="15">
      <c r="B595" s="2475" t="s">
        <v>11090</v>
      </c>
      <c r="C595" s="2475"/>
      <c r="D595" s="2475"/>
      <c r="E595" s="2475"/>
      <c r="F595" s="2475"/>
      <c r="G595" s="2475"/>
      <c r="H595" s="2475"/>
      <c r="I595" s="2475"/>
      <c r="J595" s="2475"/>
      <c r="K595" s="2475"/>
      <c r="L595" s="2475"/>
    </row>
    <row r="596" spans="2:15" s="1" customFormat="1" ht="15" hidden="1" customHeight="1" outlineLevel="1">
      <c r="B596" s="268" t="s">
        <v>115</v>
      </c>
      <c r="C596" s="997" t="s">
        <v>2650</v>
      </c>
      <c r="D596" s="268" t="s">
        <v>2651</v>
      </c>
      <c r="F596" s="2474" t="s">
        <v>1007</v>
      </c>
      <c r="G596" s="2476"/>
      <c r="H596" s="2474"/>
      <c r="J596" s="2474" t="s">
        <v>1026</v>
      </c>
      <c r="K596" s="2476"/>
      <c r="L596" s="2474"/>
    </row>
    <row r="597" spans="2:15" s="1" customFormat="1" ht="15" hidden="1" outlineLevel="1">
      <c r="B597" s="681"/>
      <c r="C597" s="682"/>
      <c r="D597" s="1071"/>
      <c r="F597" s="735" t="s">
        <v>115</v>
      </c>
      <c r="G597" s="955" t="s">
        <v>116</v>
      </c>
      <c r="H597" s="739" t="s">
        <v>4</v>
      </c>
      <c r="J597" s="1874" t="s">
        <v>115</v>
      </c>
      <c r="K597" s="379" t="s">
        <v>116</v>
      </c>
      <c r="L597" s="1875" t="s">
        <v>4</v>
      </c>
      <c r="M597" s="842"/>
      <c r="N597" s="1973"/>
      <c r="O597" s="1973"/>
    </row>
    <row r="598" spans="2:15" s="1" customFormat="1" ht="45" hidden="1" outlineLevel="1">
      <c r="B598" s="681"/>
      <c r="C598" s="682"/>
      <c r="D598" s="645"/>
      <c r="F598" s="651">
        <v>43638</v>
      </c>
      <c r="G598" s="787" t="s">
        <v>11091</v>
      </c>
      <c r="H598" s="1020">
        <v>18472</v>
      </c>
      <c r="J598" s="1964">
        <v>43678</v>
      </c>
      <c r="K598" s="1965" t="s">
        <v>11261</v>
      </c>
      <c r="L598" s="1966">
        <v>24762</v>
      </c>
      <c r="M598" s="86"/>
    </row>
    <row r="599" spans="2:15" s="1" customFormat="1" ht="15" hidden="1" outlineLevel="1">
      <c r="B599" s="681"/>
      <c r="C599" s="682"/>
      <c r="D599" s="1071"/>
      <c r="F599" s="633">
        <v>43644</v>
      </c>
      <c r="G599" s="1913" t="s">
        <v>11145</v>
      </c>
      <c r="H599" s="1679">
        <v>1110</v>
      </c>
      <c r="J599" s="894"/>
      <c r="K599" s="1783"/>
      <c r="L599" s="635"/>
      <c r="M599" s="842"/>
      <c r="N599" s="1973"/>
      <c r="O599" s="1973"/>
    </row>
    <row r="600" spans="2:15" s="1" customFormat="1" ht="15" hidden="1" outlineLevel="1">
      <c r="B600" s="681"/>
      <c r="C600" s="682"/>
      <c r="D600" s="645"/>
      <c r="F600" s="633">
        <v>43644</v>
      </c>
      <c r="G600" s="1913" t="s">
        <v>247</v>
      </c>
      <c r="H600" s="1679">
        <v>5180</v>
      </c>
      <c r="J600" s="1018"/>
      <c r="K600" s="1332"/>
      <c r="L600" s="723"/>
      <c r="M600" s="86"/>
    </row>
    <row r="601" spans="2:15" s="1" customFormat="1" ht="15" hidden="1" customHeight="1" outlineLevel="1">
      <c r="B601" s="50"/>
      <c r="C601" s="50"/>
      <c r="D601" s="50"/>
      <c r="F601" s="646"/>
      <c r="G601" s="684"/>
      <c r="H601" s="1784"/>
      <c r="I601" s="2"/>
      <c r="J601" s="319"/>
      <c r="K601" s="319"/>
      <c r="L601" s="319"/>
    </row>
    <row r="602" spans="2:15" s="1" customFormat="1" ht="15" hidden="1" customHeight="1" outlineLevel="1">
      <c r="B602" s="83"/>
      <c r="C602" s="83" t="s">
        <v>195</v>
      </c>
      <c r="D602" s="84">
        <f>SUM(D597:D600)</f>
        <v>0</v>
      </c>
      <c r="F602" s="311"/>
      <c r="G602" s="538" t="s">
        <v>195</v>
      </c>
      <c r="H602" s="53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11320</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27">
        <f>E579</f>
        <v>1433</v>
      </c>
      <c r="C606" s="227">
        <v>705</v>
      </c>
      <c r="D606" s="227">
        <v>0</v>
      </c>
      <c r="E606" s="227">
        <f>B606+C606-D606</f>
        <v>2138</v>
      </c>
      <c r="H606" s="13"/>
      <c r="I606" s="13"/>
      <c r="L606" s="13"/>
    </row>
    <row r="607" spans="2:15" s="1" customFormat="1" ht="15" hidden="1" customHeight="1" outlineLevel="1">
      <c r="G607" s="630" t="s">
        <v>4080</v>
      </c>
      <c r="H607" s="631">
        <v>0</v>
      </c>
      <c r="L607" s="2"/>
    </row>
    <row r="608" spans="2:15" s="1" customFormat="1" ht="15" hidden="1" outlineLevel="1">
      <c r="G608" s="300" t="s">
        <v>4081</v>
      </c>
      <c r="H608" s="632">
        <f>H599+H600</f>
        <v>6290</v>
      </c>
    </row>
    <row r="609" spans="2:15" s="1" customFormat="1" ht="15" hidden="1" outlineLevel="1">
      <c r="G609" s="696" t="s">
        <v>3905</v>
      </c>
      <c r="H609" s="701">
        <v>0</v>
      </c>
    </row>
    <row r="610" spans="2:15" s="1" customFormat="1" ht="15" hidden="1" outlineLevel="1">
      <c r="G610" s="236" t="s">
        <v>10601</v>
      </c>
      <c r="H610" s="70">
        <v>0</v>
      </c>
    </row>
    <row r="611" spans="2:15" s="1" customFormat="1" ht="15" hidden="1" outlineLevel="1">
      <c r="G611" s="1205" t="s">
        <v>18</v>
      </c>
      <c r="H611" s="983">
        <v>0</v>
      </c>
    </row>
    <row r="612" spans="2:15" s="1" customFormat="1" ht="15" hidden="1" customHeight="1" outlineLevel="1">
      <c r="B612" s="200"/>
      <c r="G612" s="978" t="s">
        <v>5497</v>
      </c>
      <c r="H612" s="979">
        <v>0</v>
      </c>
      <c r="L612"/>
    </row>
    <row r="613" spans="2:15" s="1" customFormat="1" ht="15" hidden="1" customHeight="1" outlineLevel="1">
      <c r="G613" s="640" t="s">
        <v>132</v>
      </c>
      <c r="H613" s="641">
        <v>0</v>
      </c>
      <c r="L613"/>
    </row>
    <row r="614" spans="2:15" s="1" customFormat="1" ht="15" hidden="1" customHeight="1" outlineLevel="1">
      <c r="G614" s="204" t="s">
        <v>10044</v>
      </c>
      <c r="H614" s="225">
        <v>0</v>
      </c>
    </row>
    <row r="615" spans="2:15" s="1" customFormat="1" ht="15" hidden="1" customHeight="1" outlineLevel="1">
      <c r="G615" s="659" t="s">
        <v>48</v>
      </c>
      <c r="H615" s="660">
        <v>0</v>
      </c>
      <c r="I615" s="2"/>
    </row>
    <row r="616" spans="2:15" s="1" customFormat="1" ht="15" hidden="1" customHeight="1" outlineLevel="1">
      <c r="G616" s="182" t="s">
        <v>4424</v>
      </c>
      <c r="H616" s="210">
        <v>0</v>
      </c>
      <c r="I616" s="2"/>
    </row>
    <row r="617" spans="2:15" s="1" customFormat="1" ht="15" hidden="1" customHeight="1" outlineLevel="1">
      <c r="G617" s="1068" t="s">
        <v>5935</v>
      </c>
      <c r="H617" s="210">
        <v>0</v>
      </c>
      <c r="I617" s="2"/>
    </row>
    <row r="618" spans="2:15" s="1" customFormat="1" ht="15" hidden="1" customHeight="1" outlineLevel="1">
      <c r="G618" s="654" t="s">
        <v>5126</v>
      </c>
      <c r="H618" s="655">
        <f>H598</f>
        <v>18472</v>
      </c>
      <c r="L618"/>
    </row>
    <row r="619" spans="2:15" s="1" customFormat="1" ht="15" hidden="1" customHeight="1" outlineLevel="1">
      <c r="G619" s="1674" t="s">
        <v>9570</v>
      </c>
      <c r="H619" s="1675">
        <v>0</v>
      </c>
      <c r="L619"/>
    </row>
    <row r="620" spans="2:15" s="1" customFormat="1" ht="30" hidden="1" customHeight="1" outlineLevel="1">
      <c r="H620" s="2">
        <f>SUM(H607:H619)</f>
        <v>24762</v>
      </c>
      <c r="I620" s="2"/>
      <c r="J620" s="13"/>
    </row>
    <row r="621" spans="2:15" ht="15" collapsed="1">
      <c r="B621" s="956"/>
    </row>
    <row r="622" spans="2:15" s="1" customFormat="1" ht="15">
      <c r="B622" s="2475" t="s">
        <v>11222</v>
      </c>
      <c r="C622" s="2475"/>
      <c r="D622" s="2475"/>
      <c r="E622" s="2475"/>
      <c r="F622" s="2475"/>
      <c r="G622" s="2475"/>
      <c r="H622" s="2475"/>
      <c r="I622" s="2475"/>
      <c r="J622" s="2475"/>
      <c r="K622" s="2475"/>
      <c r="L622" s="2475"/>
    </row>
    <row r="623" spans="2:15" s="1" customFormat="1" ht="15" hidden="1" customHeight="1" outlineLevel="1">
      <c r="B623" s="268" t="s">
        <v>115</v>
      </c>
      <c r="C623" s="997" t="s">
        <v>2650</v>
      </c>
      <c r="D623" s="268" t="s">
        <v>2651</v>
      </c>
      <c r="F623" s="2474" t="s">
        <v>1007</v>
      </c>
      <c r="G623" s="2476"/>
      <c r="H623" s="2474"/>
      <c r="J623" s="2474" t="s">
        <v>1026</v>
      </c>
      <c r="K623" s="2476"/>
      <c r="L623" s="2474"/>
    </row>
    <row r="624" spans="2:15" s="1" customFormat="1" ht="15" hidden="1" outlineLevel="1">
      <c r="B624" s="681"/>
      <c r="C624" s="682"/>
      <c r="D624" s="1071"/>
      <c r="F624" s="735" t="s">
        <v>115</v>
      </c>
      <c r="G624" s="955" t="s">
        <v>116</v>
      </c>
      <c r="H624" s="739" t="s">
        <v>4</v>
      </c>
      <c r="J624" s="1874" t="s">
        <v>115</v>
      </c>
      <c r="K624" s="379" t="s">
        <v>116</v>
      </c>
      <c r="L624" s="1875" t="s">
        <v>4</v>
      </c>
      <c r="M624" s="842"/>
      <c r="N624" s="1998"/>
      <c r="O624" s="1998"/>
    </row>
    <row r="625" spans="2:15" s="1" customFormat="1" ht="15" hidden="1" outlineLevel="1">
      <c r="B625" s="681"/>
      <c r="C625" s="682"/>
      <c r="D625" s="645"/>
      <c r="F625" s="894">
        <v>43665</v>
      </c>
      <c r="G625" s="760" t="s">
        <v>11080</v>
      </c>
      <c r="H625" s="635">
        <v>2000</v>
      </c>
      <c r="J625" s="689">
        <v>43670</v>
      </c>
      <c r="K625" s="785" t="s">
        <v>11223</v>
      </c>
      <c r="L625" s="540">
        <v>393.18</v>
      </c>
      <c r="M625" s="86"/>
    </row>
    <row r="626" spans="2:15" s="1" customFormat="1" ht="45" hidden="1" outlineLevel="1">
      <c r="B626" s="681"/>
      <c r="C626" s="682"/>
      <c r="D626" s="1071"/>
      <c r="F626" s="897">
        <v>43665</v>
      </c>
      <c r="G626" s="1664" t="s">
        <v>11207</v>
      </c>
      <c r="H626" s="702">
        <v>680</v>
      </c>
      <c r="J626" s="1964">
        <v>43707</v>
      </c>
      <c r="K626" s="1097" t="s">
        <v>11347</v>
      </c>
      <c r="L626" s="876">
        <v>9224</v>
      </c>
      <c r="M626" s="842"/>
      <c r="N626" s="1998"/>
      <c r="O626" s="1998"/>
    </row>
    <row r="627" spans="2:15" s="1" customFormat="1" ht="15" hidden="1" outlineLevel="1">
      <c r="B627" s="681"/>
      <c r="C627" s="682"/>
      <c r="D627" s="645"/>
      <c r="F627" s="689">
        <v>43666</v>
      </c>
      <c r="G627" s="785" t="s">
        <v>11223</v>
      </c>
      <c r="H627" s="540">
        <v>393.18</v>
      </c>
      <c r="J627" s="1018"/>
      <c r="K627" s="1332"/>
      <c r="L627" s="723"/>
      <c r="M627" s="86"/>
    </row>
    <row r="628" spans="2:15" s="1" customFormat="1" ht="15" hidden="1" customHeight="1" outlineLevel="1">
      <c r="B628" s="50"/>
      <c r="C628" s="50"/>
      <c r="D628" s="50"/>
      <c r="F628" s="894">
        <v>43692</v>
      </c>
      <c r="G628" s="760" t="s">
        <v>1173</v>
      </c>
      <c r="H628" s="635">
        <v>5272.7</v>
      </c>
      <c r="J628" s="1238"/>
      <c r="K628" s="378"/>
      <c r="L628" s="1240"/>
      <c r="M628" s="86"/>
    </row>
    <row r="629" spans="2:15" s="1" customFormat="1" ht="15" hidden="1" customHeight="1" outlineLevel="1">
      <c r="B629" s="50"/>
      <c r="C629" s="50"/>
      <c r="D629" s="50"/>
      <c r="F629" s="725">
        <v>43691</v>
      </c>
      <c r="G629" s="396" t="s">
        <v>11314</v>
      </c>
      <c r="H629" s="2011">
        <v>681.54</v>
      </c>
      <c r="J629" s="1239"/>
      <c r="K629" s="280"/>
      <c r="L629" s="1240"/>
      <c r="M629" s="86"/>
    </row>
    <row r="630" spans="2:15" s="1" customFormat="1" ht="15" hidden="1" customHeight="1" outlineLevel="1">
      <c r="B630" s="50"/>
      <c r="C630" s="50"/>
      <c r="D630" s="50"/>
      <c r="F630" s="894">
        <v>43695</v>
      </c>
      <c r="G630" s="760" t="s">
        <v>8740</v>
      </c>
      <c r="H630" s="1823">
        <v>499</v>
      </c>
      <c r="J630" s="1238"/>
      <c r="K630" s="280"/>
      <c r="L630" s="1240"/>
      <c r="M630" s="86"/>
    </row>
    <row r="631" spans="2:15" s="1" customFormat="1" ht="18" hidden="1" customHeight="1" outlineLevel="1">
      <c r="B631" s="50"/>
      <c r="C631" s="50"/>
      <c r="D631" s="50"/>
      <c r="F631" s="894">
        <v>43695</v>
      </c>
      <c r="G631" s="760" t="s">
        <v>11336</v>
      </c>
      <c r="H631" s="1823">
        <v>89.82</v>
      </c>
      <c r="I631" s="2"/>
      <c r="J631" s="1238"/>
      <c r="K631" s="280"/>
      <c r="L631" s="1240"/>
      <c r="M631" s="86"/>
    </row>
    <row r="632" spans="2:15" s="1" customFormat="1" ht="15" hidden="1" customHeight="1" outlineLevel="1">
      <c r="B632" s="50"/>
      <c r="C632" s="50"/>
      <c r="D632" s="50"/>
      <c r="F632" s="646"/>
      <c r="G632" s="684"/>
      <c r="H632" s="1784"/>
      <c r="I632" s="2"/>
      <c r="J632" s="319"/>
      <c r="K632" s="319"/>
      <c r="L632" s="319"/>
    </row>
    <row r="633" spans="2:15" s="1" customFormat="1" ht="15" hidden="1" customHeight="1" outlineLevel="1">
      <c r="B633" s="83"/>
      <c r="C633" s="83" t="s">
        <v>195</v>
      </c>
      <c r="D633" s="84">
        <f>SUM(D624:D631)</f>
        <v>0</v>
      </c>
      <c r="F633" s="311"/>
      <c r="G633" s="538" t="s">
        <v>195</v>
      </c>
      <c r="H633" s="53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11321</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27">
        <f>E606</f>
        <v>2138</v>
      </c>
      <c r="C637" s="227">
        <v>606</v>
      </c>
      <c r="D637" s="227">
        <v>0</v>
      </c>
      <c r="E637" s="227">
        <f>B637+C637-D637</f>
        <v>2744</v>
      </c>
      <c r="H637" s="13"/>
      <c r="I637" s="13"/>
      <c r="L637" s="13"/>
    </row>
    <row r="638" spans="2:15" s="1" customFormat="1" ht="15" hidden="1" customHeight="1" outlineLevel="1">
      <c r="G638" s="630" t="s">
        <v>4080</v>
      </c>
      <c r="H638" s="631">
        <v>0</v>
      </c>
      <c r="L638" s="2"/>
    </row>
    <row r="639" spans="2:15" s="1" customFormat="1" ht="15" hidden="1" outlineLevel="1">
      <c r="G639" s="300" t="s">
        <v>4081</v>
      </c>
      <c r="H639" s="632">
        <f>H625+H628</f>
        <v>7272.7</v>
      </c>
    </row>
    <row r="640" spans="2:15" s="1" customFormat="1" ht="15" hidden="1" outlineLevel="1">
      <c r="G640" s="696" t="s">
        <v>3905</v>
      </c>
      <c r="H640" s="701">
        <v>0</v>
      </c>
    </row>
    <row r="641" spans="2:15" s="1" customFormat="1" ht="15" hidden="1" outlineLevel="1">
      <c r="G641" s="236" t="s">
        <v>10601</v>
      </c>
      <c r="H641" s="70">
        <f>H629</f>
        <v>681.54</v>
      </c>
    </row>
    <row r="642" spans="2:15" s="1" customFormat="1" ht="15" hidden="1" outlineLevel="1">
      <c r="G642" s="1205" t="s">
        <v>18</v>
      </c>
      <c r="H642" s="983">
        <v>0</v>
      </c>
    </row>
    <row r="643" spans="2:15" s="1" customFormat="1" ht="15" hidden="1" customHeight="1" outlineLevel="1">
      <c r="B643" s="200"/>
      <c r="G643" s="978" t="s">
        <v>5497</v>
      </c>
      <c r="H643" s="979">
        <v>0</v>
      </c>
      <c r="L643"/>
    </row>
    <row r="644" spans="2:15" s="1" customFormat="1" ht="15" hidden="1" customHeight="1" outlineLevel="1">
      <c r="G644" s="640" t="s">
        <v>132</v>
      </c>
      <c r="H644" s="641">
        <v>0</v>
      </c>
      <c r="L644"/>
    </row>
    <row r="645" spans="2:15" s="1" customFormat="1" ht="15" hidden="1" customHeight="1" outlineLevel="1">
      <c r="G645" s="204" t="s">
        <v>10044</v>
      </c>
      <c r="H645" s="225">
        <v>0</v>
      </c>
    </row>
    <row r="646" spans="2:15" s="1" customFormat="1" ht="15" hidden="1" customHeight="1" outlineLevel="1">
      <c r="G646" s="659" t="s">
        <v>48</v>
      </c>
      <c r="H646" s="660">
        <v>0</v>
      </c>
      <c r="I646" s="2"/>
    </row>
    <row r="647" spans="2:15" s="1" customFormat="1" ht="15" hidden="1" customHeight="1" outlineLevel="1">
      <c r="G647" s="182" t="s">
        <v>4424</v>
      </c>
      <c r="H647" s="210">
        <f>H626</f>
        <v>680</v>
      </c>
      <c r="I647" s="2"/>
    </row>
    <row r="648" spans="2:15" s="1" customFormat="1" ht="15" hidden="1" customHeight="1" outlineLevel="1">
      <c r="G648" s="1068" t="s">
        <v>5935</v>
      </c>
      <c r="H648" s="210">
        <f>H630+H631</f>
        <v>588.81999999999994</v>
      </c>
      <c r="I648" s="2"/>
    </row>
    <row r="649" spans="2:15" s="1" customFormat="1" ht="15" hidden="1" customHeight="1" outlineLevel="1">
      <c r="G649" s="654" t="s">
        <v>5126</v>
      </c>
      <c r="H649" s="655">
        <v>0</v>
      </c>
      <c r="L649"/>
    </row>
    <row r="650" spans="2:15" s="1" customFormat="1" ht="15" hidden="1" customHeight="1" outlineLevel="1">
      <c r="G650" s="1674" t="s">
        <v>9570</v>
      </c>
      <c r="H650" s="1675">
        <v>0</v>
      </c>
      <c r="L650"/>
    </row>
    <row r="651" spans="2:15" s="1" customFormat="1" ht="30" hidden="1" customHeight="1" outlineLevel="1">
      <c r="H651" s="2">
        <f>SUM(H638:H650)</f>
        <v>9223.06</v>
      </c>
      <c r="I651" s="2"/>
      <c r="J651" s="13"/>
    </row>
    <row r="652" spans="2:15" collapsed="1"/>
    <row r="653" spans="2:15" s="1" customFormat="1" ht="15">
      <c r="B653" s="2475" t="s">
        <v>11319</v>
      </c>
      <c r="C653" s="2475"/>
      <c r="D653" s="2475"/>
      <c r="E653" s="2475"/>
      <c r="F653" s="2475"/>
      <c r="G653" s="2475"/>
      <c r="H653" s="2475"/>
      <c r="I653" s="2475"/>
      <c r="J653" s="2475"/>
      <c r="K653" s="2475"/>
      <c r="L653" s="2475"/>
    </row>
    <row r="654" spans="2:15" s="1" customFormat="1" ht="15" hidden="1" customHeight="1" outlineLevel="1">
      <c r="B654" s="268" t="s">
        <v>115</v>
      </c>
      <c r="C654" s="997" t="s">
        <v>2650</v>
      </c>
      <c r="D654" s="268" t="s">
        <v>2651</v>
      </c>
      <c r="F654" s="2474" t="s">
        <v>1007</v>
      </c>
      <c r="G654" s="2476"/>
      <c r="H654" s="2474"/>
      <c r="J654" s="2474" t="s">
        <v>1026</v>
      </c>
      <c r="K654" s="2476"/>
      <c r="L654" s="2474"/>
    </row>
    <row r="655" spans="2:15" s="1" customFormat="1" ht="15" hidden="1" outlineLevel="1">
      <c r="B655" s="681"/>
      <c r="C655" s="682"/>
      <c r="D655" s="1071"/>
      <c r="F655" s="735" t="s">
        <v>115</v>
      </c>
      <c r="G655" s="955" t="s">
        <v>116</v>
      </c>
      <c r="H655" s="739" t="s">
        <v>4</v>
      </c>
      <c r="J655" s="1874" t="s">
        <v>115</v>
      </c>
      <c r="K655" s="379" t="s">
        <v>116</v>
      </c>
      <c r="L655" s="1875" t="s">
        <v>4</v>
      </c>
      <c r="M655" s="842"/>
      <c r="N655" s="2010"/>
      <c r="O655" s="2010"/>
    </row>
    <row r="656" spans="2:15" s="1" customFormat="1" ht="30" hidden="1" outlineLevel="1">
      <c r="B656" s="681"/>
      <c r="C656" s="682"/>
      <c r="D656" s="645"/>
      <c r="F656" s="757">
        <v>43694</v>
      </c>
      <c r="G656" s="758" t="s">
        <v>10589</v>
      </c>
      <c r="H656" s="699">
        <v>11304</v>
      </c>
      <c r="J656" s="894">
        <v>43695</v>
      </c>
      <c r="K656" s="1783" t="s">
        <v>11355</v>
      </c>
      <c r="L656" s="1823">
        <v>499</v>
      </c>
      <c r="M656" s="86"/>
    </row>
    <row r="657" spans="2:15" s="1" customFormat="1" ht="15" hidden="1" outlineLevel="1">
      <c r="B657" s="681"/>
      <c r="C657" s="682"/>
      <c r="D657" s="1071"/>
      <c r="F657" s="894">
        <v>43697</v>
      </c>
      <c r="G657" s="2013" t="s">
        <v>11323</v>
      </c>
      <c r="H657" s="1823">
        <v>11257</v>
      </c>
      <c r="J657" s="894">
        <v>43695</v>
      </c>
      <c r="K657" s="760" t="s">
        <v>10013</v>
      </c>
      <c r="L657" s="1823">
        <v>89.82</v>
      </c>
      <c r="M657" s="842"/>
      <c r="N657" s="2010"/>
      <c r="O657" s="2010"/>
    </row>
    <row r="658" spans="2:15" s="1" customFormat="1" ht="45" hidden="1" outlineLevel="1">
      <c r="B658" s="681"/>
      <c r="C658" s="682"/>
      <c r="D658" s="645"/>
      <c r="F658" s="894">
        <v>43697</v>
      </c>
      <c r="G658" s="2013" t="s">
        <v>11323</v>
      </c>
      <c r="H658" s="635">
        <v>361</v>
      </c>
      <c r="J658" s="2037">
        <v>43741</v>
      </c>
      <c r="K658" s="1965" t="s">
        <v>11509</v>
      </c>
      <c r="L658" s="1966">
        <v>24867</v>
      </c>
      <c r="M658" s="1965" t="s">
        <v>8818</v>
      </c>
    </row>
    <row r="659" spans="2:15" s="1" customFormat="1" ht="15" hidden="1" customHeight="1" outlineLevel="1">
      <c r="B659" s="50"/>
      <c r="C659" s="50"/>
      <c r="D659" s="50"/>
      <c r="F659" s="897">
        <v>43697</v>
      </c>
      <c r="G659" s="782" t="s">
        <v>11327</v>
      </c>
      <c r="H659" s="690">
        <v>263</v>
      </c>
      <c r="J659" s="1238"/>
      <c r="K659" s="378"/>
      <c r="L659" s="1240"/>
      <c r="M659" s="86"/>
    </row>
    <row r="660" spans="2:15" s="1" customFormat="1" ht="15" hidden="1" customHeight="1" outlineLevel="1">
      <c r="B660" s="50"/>
      <c r="C660" s="50"/>
      <c r="D660" s="50"/>
      <c r="F660" s="1469">
        <v>43711</v>
      </c>
      <c r="G660" s="1494" t="s">
        <v>3304</v>
      </c>
      <c r="H660" s="1495">
        <v>398.84</v>
      </c>
      <c r="J660" s="1239"/>
      <c r="K660" s="280"/>
      <c r="L660" s="1240"/>
      <c r="M660" s="86"/>
    </row>
    <row r="661" spans="2:15" s="1" customFormat="1" ht="15" hidden="1" customHeight="1" outlineLevel="1">
      <c r="B661" s="50"/>
      <c r="C661" s="50"/>
      <c r="D661" s="50"/>
      <c r="F661" s="1469">
        <v>43711</v>
      </c>
      <c r="G661" s="1494" t="s">
        <v>614</v>
      </c>
      <c r="H661" s="1495">
        <v>352.82</v>
      </c>
      <c r="J661" s="1238"/>
      <c r="K661" s="280"/>
      <c r="L661" s="1240"/>
      <c r="M661" s="86"/>
    </row>
    <row r="662" spans="2:15" s="1" customFormat="1" ht="18" hidden="1" customHeight="1" outlineLevel="1">
      <c r="B662" s="50"/>
      <c r="C662" s="50"/>
      <c r="D662" s="50"/>
      <c r="F662" s="897">
        <v>43714</v>
      </c>
      <c r="G662" s="782" t="s">
        <v>2796</v>
      </c>
      <c r="H662" s="2032">
        <v>670</v>
      </c>
      <c r="I662" s="2"/>
      <c r="J662" s="1238"/>
      <c r="K662" s="280"/>
      <c r="L662" s="1240"/>
      <c r="M662" s="86"/>
    </row>
    <row r="663" spans="2:15" s="1" customFormat="1" ht="15" hidden="1" outlineLevel="1">
      <c r="B663" s="50"/>
      <c r="C663" s="50"/>
      <c r="D663" s="50"/>
      <c r="F663" s="1469">
        <v>43715</v>
      </c>
      <c r="G663" s="1494" t="s">
        <v>11423</v>
      </c>
      <c r="H663" s="1495">
        <v>750</v>
      </c>
      <c r="I663" s="2"/>
      <c r="J663" s="1238"/>
      <c r="K663" s="280"/>
      <c r="L663" s="1240"/>
    </row>
    <row r="664" spans="2:15" s="1" customFormat="1" ht="15" hidden="1" customHeight="1" outlineLevel="1">
      <c r="B664" s="50"/>
      <c r="C664" s="50"/>
      <c r="D664" s="50"/>
      <c r="F664" s="327">
        <v>43718</v>
      </c>
      <c r="G664" s="785" t="s">
        <v>11486</v>
      </c>
      <c r="H664" s="2060">
        <v>100.5</v>
      </c>
      <c r="I664" s="2"/>
      <c r="J664" s="319"/>
      <c r="K664" s="319"/>
      <c r="L664" s="319"/>
    </row>
    <row r="665" spans="2:15" s="1" customFormat="1" ht="15" hidden="1" customHeight="1" outlineLevel="1">
      <c r="B665" s="83"/>
      <c r="C665" s="83" t="s">
        <v>195</v>
      </c>
      <c r="D665" s="84">
        <f>SUM(D655:D663)</f>
        <v>0</v>
      </c>
      <c r="F665" s="311"/>
      <c r="G665" s="538" t="s">
        <v>195</v>
      </c>
      <c r="H665" s="53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11322</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894">
        <v>43537</v>
      </c>
      <c r="K668" s="1783" t="s">
        <v>10739</v>
      </c>
      <c r="L668" s="635">
        <v>1500</v>
      </c>
      <c r="M668" s="2"/>
    </row>
    <row r="669" spans="2:15" s="1" customFormat="1" ht="15" hidden="1" customHeight="1" outlineLevel="1">
      <c r="B669" s="227">
        <f>E637</f>
        <v>2744</v>
      </c>
      <c r="C669" s="227">
        <v>304</v>
      </c>
      <c r="D669" s="227">
        <v>0</v>
      </c>
      <c r="E669" s="227">
        <f>B669+C669-D669</f>
        <v>3048</v>
      </c>
      <c r="H669" s="13"/>
      <c r="I669" s="13"/>
      <c r="L669" s="13"/>
    </row>
    <row r="670" spans="2:15" s="1" customFormat="1" ht="15" hidden="1" customHeight="1" outlineLevel="1">
      <c r="G670" s="630" t="s">
        <v>4080</v>
      </c>
      <c r="H670" s="631">
        <f>H660+H661+H663</f>
        <v>1501.6599999999999</v>
      </c>
      <c r="K670" s="1" t="s">
        <v>11370</v>
      </c>
      <c r="L670" s="2"/>
    </row>
    <row r="671" spans="2:15" s="1" customFormat="1" ht="15" hidden="1" outlineLevel="1">
      <c r="G671" s="300" t="s">
        <v>4081</v>
      </c>
      <c r="H671" s="632">
        <f>H657+H658</f>
        <v>11618</v>
      </c>
    </row>
    <row r="672" spans="2:15" s="1" customFormat="1" ht="15" hidden="1" outlineLevel="1">
      <c r="G672" s="696" t="s">
        <v>3905</v>
      </c>
      <c r="H672" s="701">
        <v>0</v>
      </c>
    </row>
    <row r="673" spans="2:15" s="1" customFormat="1" ht="15" hidden="1" outlineLevel="1">
      <c r="G673" s="236" t="s">
        <v>10601</v>
      </c>
      <c r="H673" s="70">
        <v>0</v>
      </c>
    </row>
    <row r="674" spans="2:15" s="1" customFormat="1" ht="15" hidden="1" outlineLevel="1">
      <c r="G674" s="1205" t="s">
        <v>18</v>
      </c>
      <c r="H674" s="983">
        <v>0</v>
      </c>
    </row>
    <row r="675" spans="2:15" s="1" customFormat="1" ht="15" hidden="1" customHeight="1" outlineLevel="1">
      <c r="B675" s="200"/>
      <c r="G675" s="978" t="s">
        <v>5497</v>
      </c>
      <c r="H675" s="979">
        <v>0</v>
      </c>
      <c r="L675"/>
    </row>
    <row r="676" spans="2:15" s="1" customFormat="1" ht="15" hidden="1" customHeight="1" outlineLevel="1">
      <c r="G676" s="640" t="s">
        <v>132</v>
      </c>
      <c r="H676" s="641">
        <v>0</v>
      </c>
      <c r="L676"/>
    </row>
    <row r="677" spans="2:15" s="1" customFormat="1" ht="15" hidden="1" customHeight="1" outlineLevel="1">
      <c r="G677" s="204" t="s">
        <v>10044</v>
      </c>
      <c r="H677" s="225">
        <f>H664</f>
        <v>100.5</v>
      </c>
    </row>
    <row r="678" spans="2:15" s="1" customFormat="1" ht="15" hidden="1" customHeight="1" outlineLevel="1">
      <c r="G678" s="659" t="s">
        <v>48</v>
      </c>
      <c r="H678" s="660">
        <v>0</v>
      </c>
      <c r="I678" s="2"/>
    </row>
    <row r="679" spans="2:15" s="1" customFormat="1" ht="15" hidden="1" customHeight="1" outlineLevel="1">
      <c r="G679" s="182" t="s">
        <v>4424</v>
      </c>
      <c r="H679" s="210">
        <f>H659+H662</f>
        <v>933</v>
      </c>
      <c r="I679" s="2"/>
    </row>
    <row r="680" spans="2:15" s="1" customFormat="1" ht="15" hidden="1" customHeight="1" outlineLevel="1">
      <c r="G680" s="1068" t="s">
        <v>5935</v>
      </c>
      <c r="H680" s="210">
        <v>0</v>
      </c>
      <c r="I680" s="2"/>
    </row>
    <row r="681" spans="2:15" s="1" customFormat="1" ht="15" hidden="1" customHeight="1" outlineLevel="1">
      <c r="G681" s="654" t="s">
        <v>5126</v>
      </c>
      <c r="H681" s="655">
        <f>H656</f>
        <v>11304</v>
      </c>
      <c r="L681"/>
    </row>
    <row r="682" spans="2:15" s="1" customFormat="1" ht="15" hidden="1" customHeight="1" outlineLevel="1">
      <c r="G682" s="1674" t="s">
        <v>9570</v>
      </c>
      <c r="H682" s="1675">
        <v>0</v>
      </c>
      <c r="L682"/>
    </row>
    <row r="683" spans="2:15" s="1" customFormat="1" ht="30" hidden="1" customHeight="1" outlineLevel="1">
      <c r="H683" s="2">
        <f>SUM(H670:H682)</f>
        <v>25457.16</v>
      </c>
      <c r="I683" s="2"/>
      <c r="J683" s="13"/>
    </row>
    <row r="684" spans="2:15" collapsed="1"/>
    <row r="685" spans="2:15" s="1" customFormat="1" ht="15">
      <c r="B685" s="2475" t="s">
        <v>11448</v>
      </c>
      <c r="C685" s="2475"/>
      <c r="D685" s="2475"/>
      <c r="E685" s="2475"/>
      <c r="F685" s="2475"/>
      <c r="G685" s="2475"/>
      <c r="H685" s="2475"/>
      <c r="I685" s="2475"/>
      <c r="J685" s="2475"/>
      <c r="K685" s="2475"/>
      <c r="L685" s="2475"/>
    </row>
    <row r="686" spans="2:15" s="1" customFormat="1" ht="15" hidden="1" customHeight="1" outlineLevel="1">
      <c r="B686" s="268" t="s">
        <v>115</v>
      </c>
      <c r="C686" s="997" t="s">
        <v>2650</v>
      </c>
      <c r="D686" s="268" t="s">
        <v>2651</v>
      </c>
      <c r="F686" s="2474" t="s">
        <v>1007</v>
      </c>
      <c r="G686" s="2476"/>
      <c r="H686" s="2474"/>
      <c r="J686" s="2474" t="s">
        <v>1026</v>
      </c>
      <c r="K686" s="2476"/>
      <c r="L686" s="2474"/>
    </row>
    <row r="687" spans="2:15" s="1" customFormat="1" ht="15" hidden="1" outlineLevel="1">
      <c r="B687" s="681"/>
      <c r="C687" s="682"/>
      <c r="D687" s="1071"/>
      <c r="F687" s="735" t="s">
        <v>115</v>
      </c>
      <c r="G687" s="955" t="s">
        <v>116</v>
      </c>
      <c r="H687" s="739" t="s">
        <v>4</v>
      </c>
      <c r="J687" s="1874" t="s">
        <v>115</v>
      </c>
      <c r="K687" s="379" t="s">
        <v>116</v>
      </c>
      <c r="L687" s="1875" t="s">
        <v>4</v>
      </c>
      <c r="M687" s="842"/>
      <c r="N687" s="2053"/>
      <c r="O687" s="2053"/>
    </row>
    <row r="688" spans="2:15" s="1" customFormat="1" ht="45" hidden="1" outlineLevel="1">
      <c r="B688" s="681"/>
      <c r="C688" s="682"/>
      <c r="D688" s="645"/>
      <c r="F688" s="705">
        <v>43731</v>
      </c>
      <c r="G688" s="783" t="s">
        <v>7380</v>
      </c>
      <c r="H688" s="762">
        <v>421</v>
      </c>
      <c r="J688" s="1126">
        <v>43770</v>
      </c>
      <c r="K688" s="1129" t="s">
        <v>11617</v>
      </c>
      <c r="L688" s="1128">
        <v>15393</v>
      </c>
      <c r="M688" s="86"/>
    </row>
    <row r="689" spans="2:15" s="1" customFormat="1" ht="15" hidden="1" outlineLevel="1">
      <c r="B689" s="681"/>
      <c r="C689" s="682"/>
      <c r="D689" s="1071"/>
      <c r="F689" s="894">
        <v>43740</v>
      </c>
      <c r="G689" s="2013" t="s">
        <v>10911</v>
      </c>
      <c r="H689" s="1823">
        <v>5849.1</v>
      </c>
      <c r="J689" s="894"/>
      <c r="K689" s="760"/>
      <c r="L689" s="1823"/>
      <c r="M689" s="842"/>
      <c r="N689" s="2053"/>
      <c r="O689" s="2053"/>
    </row>
    <row r="690" spans="2:15" s="1" customFormat="1" ht="15" hidden="1" outlineLevel="1">
      <c r="B690" s="681"/>
      <c r="C690" s="682"/>
      <c r="D690" s="645"/>
      <c r="F690" s="894">
        <v>43743</v>
      </c>
      <c r="G690" s="2013" t="s">
        <v>11535</v>
      </c>
      <c r="H690" s="635">
        <v>7397</v>
      </c>
      <c r="J690" s="1018"/>
      <c r="K690" s="1332"/>
      <c r="L690" s="723"/>
      <c r="M690" s="86"/>
    </row>
    <row r="691" spans="2:15" s="1" customFormat="1" ht="15" hidden="1" customHeight="1" outlineLevel="1">
      <c r="B691" s="50"/>
      <c r="C691" s="50"/>
      <c r="D691" s="50"/>
      <c r="F691" s="608">
        <v>43745</v>
      </c>
      <c r="G691" s="612" t="s">
        <v>6469</v>
      </c>
      <c r="H691" s="613">
        <v>93.19</v>
      </c>
      <c r="J691" s="1238"/>
      <c r="K691" s="378"/>
      <c r="L691" s="1240"/>
      <c r="M691" s="86"/>
    </row>
    <row r="692" spans="2:15" s="1" customFormat="1" ht="15" hidden="1" customHeight="1" outlineLevel="1">
      <c r="B692" s="50"/>
      <c r="C692" s="50"/>
      <c r="D692" s="50"/>
      <c r="F692" s="1469">
        <v>43754</v>
      </c>
      <c r="G692" s="1494" t="s">
        <v>10607</v>
      </c>
      <c r="H692" s="1495">
        <v>620</v>
      </c>
      <c r="J692" s="1239"/>
      <c r="K692" s="280"/>
      <c r="L692" s="1240"/>
      <c r="M692" s="86"/>
    </row>
    <row r="693" spans="2:15" s="1" customFormat="1" ht="15" hidden="1" customHeight="1" outlineLevel="1">
      <c r="B693" s="50"/>
      <c r="C693" s="50"/>
      <c r="D693" s="50"/>
      <c r="F693" s="1469">
        <v>43754</v>
      </c>
      <c r="G693" s="1494" t="s">
        <v>10607</v>
      </c>
      <c r="H693" s="1495">
        <v>663</v>
      </c>
      <c r="J693" s="1238"/>
      <c r="K693" s="280"/>
      <c r="L693" s="1240"/>
      <c r="M693" s="86"/>
    </row>
    <row r="694" spans="2:15" s="1" customFormat="1" ht="15" hidden="1" outlineLevel="1">
      <c r="B694" s="50"/>
      <c r="C694" s="50"/>
      <c r="D694" s="50"/>
      <c r="F694" s="1469">
        <v>43754</v>
      </c>
      <c r="G694" s="1494" t="s">
        <v>10607</v>
      </c>
      <c r="H694" s="1495">
        <v>349</v>
      </c>
      <c r="I694" s="2"/>
      <c r="J694" s="1238"/>
      <c r="K694" s="280"/>
      <c r="L694" s="1240"/>
      <c r="M694" s="86"/>
    </row>
    <row r="695" spans="2:15" s="1" customFormat="1" ht="15" hidden="1" customHeight="1" outlineLevel="1">
      <c r="B695" s="50"/>
      <c r="C695" s="50"/>
      <c r="D695" s="50"/>
      <c r="F695" s="646"/>
      <c r="G695" s="684"/>
      <c r="H695" s="1784"/>
      <c r="I695" s="2"/>
      <c r="J695" s="319"/>
      <c r="K695" s="319"/>
      <c r="L695" s="319"/>
    </row>
    <row r="696" spans="2:15" s="1" customFormat="1" ht="15" hidden="1" customHeight="1" outlineLevel="1">
      <c r="B696" s="83"/>
      <c r="C696" s="83" t="s">
        <v>195</v>
      </c>
      <c r="D696" s="84">
        <f>SUM(D687:D694)</f>
        <v>0</v>
      </c>
      <c r="F696" s="311"/>
      <c r="G696" s="538" t="s">
        <v>195</v>
      </c>
      <c r="H696" s="53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11449</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894">
        <v>43537</v>
      </c>
      <c r="K699" s="1783" t="s">
        <v>10739</v>
      </c>
      <c r="L699" s="635">
        <v>1500</v>
      </c>
      <c r="M699" s="2"/>
    </row>
    <row r="700" spans="2:15" s="1" customFormat="1" ht="15" hidden="1" customHeight="1" outlineLevel="1">
      <c r="B700" s="227">
        <f>E669</f>
        <v>3048</v>
      </c>
      <c r="C700" s="227">
        <v>150</v>
      </c>
      <c r="D700" s="227">
        <v>0</v>
      </c>
      <c r="E700" s="227">
        <f>B700+C700-D700</f>
        <v>3198</v>
      </c>
      <c r="H700" s="13"/>
      <c r="I700" s="13"/>
      <c r="L700" s="13"/>
    </row>
    <row r="701" spans="2:15" s="1" customFormat="1" ht="15" hidden="1" customHeight="1" outlineLevel="1">
      <c r="G701" s="630" t="s">
        <v>4080</v>
      </c>
      <c r="H701" s="631">
        <f>H692+H693+H694</f>
        <v>1632</v>
      </c>
      <c r="K701" s="1" t="s">
        <v>11370</v>
      </c>
      <c r="L701" s="2"/>
    </row>
    <row r="702" spans="2:15" s="1" customFormat="1" ht="15" hidden="1" outlineLevel="1">
      <c r="G702" s="300" t="s">
        <v>4081</v>
      </c>
      <c r="H702" s="632">
        <f>H689+H690</f>
        <v>13246.1</v>
      </c>
    </row>
    <row r="703" spans="2:15" s="1" customFormat="1" ht="15" hidden="1" outlineLevel="1">
      <c r="G703" s="696" t="s">
        <v>3905</v>
      </c>
      <c r="H703" s="701">
        <v>0</v>
      </c>
    </row>
    <row r="704" spans="2:15" s="1" customFormat="1" ht="15" hidden="1" outlineLevel="1">
      <c r="G704" s="236" t="s">
        <v>10601</v>
      </c>
      <c r="H704" s="70">
        <f>H691</f>
        <v>93.19</v>
      </c>
    </row>
    <row r="705" spans="2:15" s="1" customFormat="1" ht="15" hidden="1" outlineLevel="1">
      <c r="G705" s="1205" t="s">
        <v>18</v>
      </c>
      <c r="H705" s="983">
        <v>0</v>
      </c>
    </row>
    <row r="706" spans="2:15" s="1" customFormat="1" ht="15" hidden="1" customHeight="1" outlineLevel="1">
      <c r="B706" s="200"/>
      <c r="G706" s="978" t="s">
        <v>5497</v>
      </c>
      <c r="H706" s="979">
        <v>0</v>
      </c>
      <c r="L706"/>
    </row>
    <row r="707" spans="2:15" s="1" customFormat="1" ht="15" hidden="1" customHeight="1" outlineLevel="1">
      <c r="G707" s="640" t="s">
        <v>132</v>
      </c>
      <c r="H707" s="641">
        <v>0</v>
      </c>
      <c r="L707"/>
    </row>
    <row r="708" spans="2:15" s="1" customFormat="1" ht="15" hidden="1" customHeight="1" outlineLevel="1">
      <c r="G708" s="204" t="s">
        <v>10044</v>
      </c>
      <c r="H708" s="225">
        <v>0</v>
      </c>
    </row>
    <row r="709" spans="2:15" s="1" customFormat="1" ht="15" hidden="1" customHeight="1" outlineLevel="1">
      <c r="G709" s="659" t="s">
        <v>48</v>
      </c>
      <c r="H709" s="660">
        <f>H688</f>
        <v>421</v>
      </c>
      <c r="I709" s="2"/>
    </row>
    <row r="710" spans="2:15" s="1" customFormat="1" ht="15" hidden="1" customHeight="1" outlineLevel="1">
      <c r="G710" s="182" t="s">
        <v>4424</v>
      </c>
      <c r="H710" s="210">
        <v>0</v>
      </c>
      <c r="I710" s="2"/>
    </row>
    <row r="711" spans="2:15" s="1" customFormat="1" ht="15" hidden="1" customHeight="1" outlineLevel="1">
      <c r="G711" s="1068" t="s">
        <v>5935</v>
      </c>
      <c r="H711" s="210">
        <v>0</v>
      </c>
      <c r="I711" s="2"/>
    </row>
    <row r="712" spans="2:15" s="1" customFormat="1" ht="15" hidden="1" customHeight="1" outlineLevel="1">
      <c r="G712" s="654" t="s">
        <v>5126</v>
      </c>
      <c r="H712" s="655">
        <v>0</v>
      </c>
      <c r="L712"/>
    </row>
    <row r="713" spans="2:15" s="1" customFormat="1" ht="15" hidden="1" customHeight="1" outlineLevel="1">
      <c r="G713" s="1674" t="s">
        <v>9570</v>
      </c>
      <c r="H713" s="1675">
        <v>0</v>
      </c>
      <c r="L713"/>
    </row>
    <row r="714" spans="2:15" s="1" customFormat="1" ht="30" hidden="1" customHeight="1" outlineLevel="1">
      <c r="H714" s="2">
        <f>SUM(H701:H713)</f>
        <v>15392.29</v>
      </c>
      <c r="I714" s="2"/>
      <c r="J714" s="13"/>
    </row>
    <row r="715" spans="2:15" collapsed="1"/>
    <row r="716" spans="2:15" s="1" customFormat="1" ht="15">
      <c r="B716" s="2475" t="s">
        <v>11581</v>
      </c>
      <c r="C716" s="2475"/>
      <c r="D716" s="2475"/>
      <c r="E716" s="2475"/>
      <c r="F716" s="2475"/>
      <c r="G716" s="2475"/>
      <c r="H716" s="2475"/>
      <c r="I716" s="2475"/>
      <c r="J716" s="2475"/>
      <c r="K716" s="2475"/>
      <c r="L716" s="2475"/>
    </row>
    <row r="717" spans="2:15" s="1" customFormat="1" ht="15" hidden="1" customHeight="1" outlineLevel="1">
      <c r="B717" s="268" t="s">
        <v>115</v>
      </c>
      <c r="C717" s="997" t="s">
        <v>2650</v>
      </c>
      <c r="D717" s="268" t="s">
        <v>2651</v>
      </c>
      <c r="F717" s="2474" t="s">
        <v>1007</v>
      </c>
      <c r="G717" s="2476"/>
      <c r="H717" s="2474"/>
      <c r="J717" s="2474" t="s">
        <v>1026</v>
      </c>
      <c r="K717" s="2476"/>
      <c r="L717" s="2474"/>
    </row>
    <row r="718" spans="2:15" s="1" customFormat="1" ht="15" hidden="1" outlineLevel="1">
      <c r="B718" s="681"/>
      <c r="C718" s="682"/>
      <c r="D718" s="1071"/>
      <c r="F718" s="735" t="s">
        <v>115</v>
      </c>
      <c r="G718" s="955" t="s">
        <v>116</v>
      </c>
      <c r="H718" s="739" t="s">
        <v>4</v>
      </c>
      <c r="J718" s="1874" t="s">
        <v>115</v>
      </c>
      <c r="K718" s="379" t="s">
        <v>116</v>
      </c>
      <c r="L718" s="1875" t="s">
        <v>4</v>
      </c>
      <c r="M718" s="842"/>
      <c r="N718" s="2114"/>
      <c r="O718" s="2114"/>
    </row>
    <row r="719" spans="2:15" s="1" customFormat="1" ht="45" hidden="1" outlineLevel="1">
      <c r="B719" s="681"/>
      <c r="C719" s="682"/>
      <c r="D719" s="645"/>
      <c r="F719" s="894">
        <v>43761</v>
      </c>
      <c r="G719" s="2013" t="s">
        <v>11583</v>
      </c>
      <c r="H719" s="635">
        <v>3094</v>
      </c>
      <c r="J719" s="1126">
        <v>43798</v>
      </c>
      <c r="K719" s="1129" t="s">
        <v>11347</v>
      </c>
      <c r="L719" s="1128">
        <v>4423</v>
      </c>
      <c r="M719" s="86"/>
    </row>
    <row r="720" spans="2:15" s="1" customFormat="1" ht="15" hidden="1" outlineLevel="1">
      <c r="B720" s="681"/>
      <c r="C720" s="682"/>
      <c r="D720" s="1071"/>
      <c r="F720" s="1469">
        <v>43766</v>
      </c>
      <c r="G720" s="1494" t="s">
        <v>3304</v>
      </c>
      <c r="H720" s="1495">
        <v>475.54</v>
      </c>
      <c r="J720" s="894"/>
      <c r="K720" s="760"/>
      <c r="L720" s="1823"/>
      <c r="M720" s="842"/>
      <c r="N720" s="2114"/>
      <c r="O720" s="2114"/>
    </row>
    <row r="721" spans="2:14" s="1" customFormat="1" ht="15" hidden="1" outlineLevel="1">
      <c r="B721" s="681"/>
      <c r="C721" s="682"/>
      <c r="D721" s="645"/>
      <c r="F721" s="1469">
        <v>43766</v>
      </c>
      <c r="G721" s="1494" t="s">
        <v>614</v>
      </c>
      <c r="H721" s="1495">
        <v>352.82</v>
      </c>
      <c r="J721" s="1018"/>
      <c r="K721" s="1332"/>
      <c r="L721" s="723"/>
      <c r="M721" s="86"/>
    </row>
    <row r="722" spans="2:14" s="1" customFormat="1" ht="15" hidden="1" customHeight="1" outlineLevel="1">
      <c r="B722" s="50"/>
      <c r="C722" s="50"/>
      <c r="D722" s="50"/>
      <c r="F722" s="681">
        <v>43771</v>
      </c>
      <c r="G722" s="682" t="s">
        <v>11629</v>
      </c>
      <c r="H722" s="1071">
        <v>500</v>
      </c>
      <c r="J722" s="1238"/>
      <c r="K722" s="378"/>
      <c r="L722" s="1240"/>
      <c r="M722" s="86"/>
    </row>
    <row r="723" spans="2:14" s="1" customFormat="1" ht="15" hidden="1" customHeight="1" outlineLevel="1">
      <c r="B723" s="50"/>
      <c r="C723" s="50"/>
      <c r="D723" s="50"/>
      <c r="F723" s="646"/>
      <c r="G723" s="684"/>
      <c r="H723" s="1784"/>
      <c r="I723" s="2"/>
      <c r="J723" s="319"/>
      <c r="K723" s="319"/>
      <c r="L723" s="319"/>
    </row>
    <row r="724" spans="2:14" s="1" customFormat="1" ht="15" hidden="1" customHeight="1" outlineLevel="1">
      <c r="B724" s="83"/>
      <c r="C724" s="83" t="s">
        <v>195</v>
      </c>
      <c r="D724" s="84">
        <f>SUM(D718:D722)</f>
        <v>0</v>
      </c>
      <c r="F724" s="311"/>
      <c r="G724" s="538" t="s">
        <v>195</v>
      </c>
      <c r="H724" s="53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11582</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894">
        <v>43537</v>
      </c>
      <c r="K727" s="1783" t="s">
        <v>10739</v>
      </c>
      <c r="L727" s="635">
        <v>1500</v>
      </c>
      <c r="M727" s="2"/>
    </row>
    <row r="728" spans="2:14" s="1" customFormat="1" ht="15" hidden="1" customHeight="1" outlineLevel="1">
      <c r="B728" s="227">
        <f>E700</f>
        <v>3198</v>
      </c>
      <c r="C728" s="227">
        <v>37</v>
      </c>
      <c r="D728" s="227">
        <v>0</v>
      </c>
      <c r="E728" s="227">
        <f>B728+C728-D728</f>
        <v>3235</v>
      </c>
      <c r="H728" s="13"/>
      <c r="I728" s="13"/>
      <c r="L728" s="13"/>
    </row>
    <row r="729" spans="2:14" s="1" customFormat="1" ht="15" hidden="1" customHeight="1" outlineLevel="1">
      <c r="G729" s="630" t="s">
        <v>4080</v>
      </c>
      <c r="H729" s="631">
        <f>H720+H721</f>
        <v>828.36</v>
      </c>
      <c r="K729" s="1" t="s">
        <v>11370</v>
      </c>
      <c r="L729" s="2"/>
    </row>
    <row r="730" spans="2:14" s="1" customFormat="1" ht="15" hidden="1" outlineLevel="1">
      <c r="G730" s="300" t="s">
        <v>4081</v>
      </c>
      <c r="H730" s="632">
        <f>H719</f>
        <v>3094</v>
      </c>
    </row>
    <row r="731" spans="2:14" s="1" customFormat="1" ht="15" hidden="1" outlineLevel="1">
      <c r="G731" s="696" t="s">
        <v>3905</v>
      </c>
      <c r="H731" s="701">
        <v>0</v>
      </c>
    </row>
    <row r="732" spans="2:14" s="1" customFormat="1" ht="15" hidden="1" outlineLevel="1">
      <c r="G732" s="236" t="s">
        <v>10601</v>
      </c>
      <c r="H732" s="70">
        <v>0</v>
      </c>
    </row>
    <row r="733" spans="2:14" s="1" customFormat="1" ht="15" hidden="1" outlineLevel="1">
      <c r="G733" s="1205" t="s">
        <v>18</v>
      </c>
      <c r="H733" s="983">
        <v>0</v>
      </c>
    </row>
    <row r="734" spans="2:14" s="1" customFormat="1" ht="15" hidden="1" customHeight="1" outlineLevel="1">
      <c r="B734" s="200"/>
      <c r="G734" s="978" t="s">
        <v>5497</v>
      </c>
      <c r="H734" s="979">
        <v>0</v>
      </c>
      <c r="L734"/>
    </row>
    <row r="735" spans="2:14" s="1" customFormat="1" ht="15" hidden="1" customHeight="1" outlineLevel="1">
      <c r="G735" s="640" t="s">
        <v>132</v>
      </c>
      <c r="H735" s="641">
        <f>H722</f>
        <v>500</v>
      </c>
      <c r="L735"/>
    </row>
    <row r="736" spans="2:14" s="1" customFormat="1" ht="15" hidden="1" customHeight="1" outlineLevel="1">
      <c r="G736" s="204" t="s">
        <v>10044</v>
      </c>
      <c r="H736" s="225">
        <v>0</v>
      </c>
    </row>
    <row r="737" spans="2:15" s="1" customFormat="1" ht="15" hidden="1" customHeight="1" outlineLevel="1">
      <c r="G737" s="659" t="s">
        <v>48</v>
      </c>
      <c r="H737" s="660">
        <v>0</v>
      </c>
      <c r="I737" s="2"/>
    </row>
    <row r="738" spans="2:15" s="1" customFormat="1" ht="15" hidden="1" customHeight="1" outlineLevel="1">
      <c r="G738" s="182" t="s">
        <v>4424</v>
      </c>
      <c r="H738" s="210">
        <v>0</v>
      </c>
      <c r="I738" s="2"/>
    </row>
    <row r="739" spans="2:15" s="1" customFormat="1" ht="15" hidden="1" customHeight="1" outlineLevel="1">
      <c r="G739" s="1068" t="s">
        <v>5935</v>
      </c>
      <c r="H739" s="210">
        <v>0</v>
      </c>
      <c r="I739" s="2"/>
    </row>
    <row r="740" spans="2:15" s="1" customFormat="1" ht="15" hidden="1" customHeight="1" outlineLevel="1">
      <c r="G740" s="654" t="s">
        <v>5126</v>
      </c>
      <c r="H740" s="655">
        <v>0</v>
      </c>
      <c r="L740"/>
    </row>
    <row r="741" spans="2:15" s="1" customFormat="1" ht="15" hidden="1" customHeight="1" outlineLevel="1">
      <c r="G741" s="1674" t="s">
        <v>9570</v>
      </c>
      <c r="H741" s="1675">
        <v>0</v>
      </c>
      <c r="L741"/>
    </row>
    <row r="742" spans="2:15" s="1" customFormat="1" ht="30" hidden="1" customHeight="1" outlineLevel="1">
      <c r="H742" s="2">
        <f>SUM(H729:H741)</f>
        <v>4422.3600000000006</v>
      </c>
      <c r="I742" s="2"/>
      <c r="J742" s="13"/>
    </row>
    <row r="743" spans="2:15" collapsed="1"/>
    <row r="744" spans="2:15" s="1" customFormat="1" ht="15">
      <c r="B744" s="2475" t="s">
        <v>11697</v>
      </c>
      <c r="C744" s="2475"/>
      <c r="D744" s="2475"/>
      <c r="E744" s="2475"/>
      <c r="F744" s="2475"/>
      <c r="G744" s="2475"/>
      <c r="H744" s="2475"/>
      <c r="I744" s="2475"/>
      <c r="J744" s="2475"/>
      <c r="K744" s="2475"/>
      <c r="L744" s="2475"/>
    </row>
    <row r="745" spans="2:15" s="1" customFormat="1" ht="15" hidden="1" customHeight="1" outlineLevel="1">
      <c r="B745" s="268" t="s">
        <v>115</v>
      </c>
      <c r="C745" s="997" t="s">
        <v>2650</v>
      </c>
      <c r="D745" s="268" t="s">
        <v>2651</v>
      </c>
      <c r="F745" s="2474" t="s">
        <v>1007</v>
      </c>
      <c r="G745" s="2476"/>
      <c r="H745" s="2474"/>
      <c r="J745" s="2474" t="s">
        <v>1026</v>
      </c>
      <c r="K745" s="2476"/>
      <c r="L745" s="2474"/>
    </row>
    <row r="746" spans="2:15" s="1" customFormat="1" ht="15" hidden="1" outlineLevel="1">
      <c r="B746" s="681"/>
      <c r="C746" s="682"/>
      <c r="D746" s="1071"/>
      <c r="F746" s="735" t="s">
        <v>115</v>
      </c>
      <c r="G746" s="955" t="s">
        <v>116</v>
      </c>
      <c r="H746" s="739" t="s">
        <v>4</v>
      </c>
      <c r="J746" s="1874" t="s">
        <v>115</v>
      </c>
      <c r="K746" s="379" t="s">
        <v>116</v>
      </c>
      <c r="L746" s="1875" t="s">
        <v>4</v>
      </c>
      <c r="M746" s="842"/>
      <c r="N746" s="2127"/>
      <c r="O746" s="2127"/>
    </row>
    <row r="747" spans="2:15" s="1" customFormat="1" ht="45" hidden="1" outlineLevel="1">
      <c r="B747" s="681"/>
      <c r="C747" s="682"/>
      <c r="D747" s="645"/>
      <c r="F747" s="685">
        <v>43805</v>
      </c>
      <c r="G747" s="1798" t="s">
        <v>11753</v>
      </c>
      <c r="H747" s="541">
        <v>450</v>
      </c>
      <c r="J747" s="2037">
        <v>43823</v>
      </c>
      <c r="K747" s="1129" t="s">
        <v>11821</v>
      </c>
      <c r="L747" s="1128">
        <v>450</v>
      </c>
      <c r="M747" s="86"/>
    </row>
    <row r="748" spans="2:15" s="1" customFormat="1" ht="15" hidden="1" customHeight="1" outlineLevel="1">
      <c r="B748" s="50"/>
      <c r="C748" s="50"/>
      <c r="D748" s="50"/>
      <c r="F748" s="646"/>
      <c r="G748" s="684"/>
      <c r="H748" s="1784"/>
      <c r="I748" s="2"/>
      <c r="J748" s="319"/>
      <c r="K748" s="319"/>
      <c r="L748" s="319"/>
    </row>
    <row r="749" spans="2:15" s="1" customFormat="1" ht="15" hidden="1" customHeight="1" outlineLevel="1">
      <c r="B749" s="83"/>
      <c r="C749" s="83" t="s">
        <v>195</v>
      </c>
      <c r="D749" s="84">
        <f>SUM(D746:D747)</f>
        <v>0</v>
      </c>
      <c r="F749" s="311"/>
      <c r="G749" s="538" t="s">
        <v>195</v>
      </c>
      <c r="H749" s="539">
        <f>SUM(H747:H748)</f>
        <v>450</v>
      </c>
      <c r="I749" s="2"/>
      <c r="J749" s="83"/>
      <c r="K749" s="83" t="s">
        <v>195</v>
      </c>
      <c r="L749" s="84">
        <f>SUM(L747:L747)</f>
        <v>450</v>
      </c>
    </row>
    <row r="750" spans="2:15" s="1" customFormat="1" ht="15" hidden="1" customHeight="1" outlineLevel="1">
      <c r="I750" s="2"/>
    </row>
    <row r="751" spans="2:15" s="1" customFormat="1" ht="15.75" hidden="1" customHeight="1" outlineLevel="1" thickBot="1">
      <c r="B751" s="97" t="s">
        <v>11698</v>
      </c>
      <c r="H751" s="2"/>
      <c r="I751" s="13"/>
      <c r="L751" s="2"/>
      <c r="M751" s="2"/>
      <c r="N751" s="86"/>
    </row>
    <row r="752" spans="2:15" s="1" customFormat="1" ht="30" hidden="1" customHeight="1" outlineLevel="1">
      <c r="B752" s="120" t="s">
        <v>1039</v>
      </c>
      <c r="C752" s="121" t="s">
        <v>1040</v>
      </c>
      <c r="D752" s="121" t="s">
        <v>1041</v>
      </c>
      <c r="E752" s="122" t="s">
        <v>1042</v>
      </c>
      <c r="G752" s="1" t="s">
        <v>1023</v>
      </c>
      <c r="H752" s="13">
        <f>H749-L749</f>
        <v>0</v>
      </c>
      <c r="I752" s="2"/>
      <c r="J752" s="894">
        <v>43537</v>
      </c>
      <c r="K752" s="1783" t="s">
        <v>10739</v>
      </c>
      <c r="L752" s="635">
        <v>1500</v>
      </c>
      <c r="M752" s="2"/>
    </row>
    <row r="753" spans="2:12" s="1" customFormat="1" ht="15" hidden="1" customHeight="1" outlineLevel="1">
      <c r="B753" s="227">
        <f>E728</f>
        <v>3235</v>
      </c>
      <c r="C753" s="227">
        <v>4</v>
      </c>
      <c r="D753" s="227">
        <v>0</v>
      </c>
      <c r="E753" s="227">
        <f>B753+C753-D753</f>
        <v>3239</v>
      </c>
      <c r="H753" s="13"/>
      <c r="I753" s="13"/>
      <c r="L753" s="13"/>
    </row>
    <row r="754" spans="2:12" s="1" customFormat="1" ht="15" hidden="1" customHeight="1" outlineLevel="1">
      <c r="G754" s="630" t="s">
        <v>4080</v>
      </c>
      <c r="H754" s="631">
        <f>H747</f>
        <v>450</v>
      </c>
      <c r="K754" s="1" t="s">
        <v>11370</v>
      </c>
      <c r="L754" s="2"/>
    </row>
    <row r="755" spans="2:12" s="1" customFormat="1" ht="15" hidden="1" outlineLevel="1">
      <c r="G755" s="300" t="s">
        <v>4081</v>
      </c>
      <c r="H755" s="632">
        <v>0</v>
      </c>
    </row>
    <row r="756" spans="2:12" s="1" customFormat="1" ht="15" hidden="1" outlineLevel="1">
      <c r="G756" s="696" t="s">
        <v>3905</v>
      </c>
      <c r="H756" s="701">
        <v>0</v>
      </c>
    </row>
    <row r="757" spans="2:12" s="1" customFormat="1" ht="15" hidden="1" outlineLevel="1">
      <c r="G757" s="236" t="s">
        <v>10601</v>
      </c>
      <c r="H757" s="70">
        <v>0</v>
      </c>
    </row>
    <row r="758" spans="2:12" s="1" customFormat="1" ht="15" hidden="1" outlineLevel="1">
      <c r="G758" s="1205" t="s">
        <v>18</v>
      </c>
      <c r="H758" s="983">
        <v>0</v>
      </c>
    </row>
    <row r="759" spans="2:12" s="1" customFormat="1" ht="15" hidden="1" customHeight="1" outlineLevel="1">
      <c r="B759" s="200"/>
      <c r="G759" s="978" t="s">
        <v>5497</v>
      </c>
      <c r="H759" s="979">
        <v>0</v>
      </c>
      <c r="L759"/>
    </row>
    <row r="760" spans="2:12" s="1" customFormat="1" ht="15" hidden="1" customHeight="1" outlineLevel="1">
      <c r="G760" s="640" t="s">
        <v>132</v>
      </c>
      <c r="H760" s="641">
        <v>0</v>
      </c>
      <c r="L760"/>
    </row>
    <row r="761" spans="2:12" s="1" customFormat="1" ht="15" hidden="1" customHeight="1" outlineLevel="1">
      <c r="G761" s="204" t="s">
        <v>10044</v>
      </c>
      <c r="H761" s="225">
        <v>0</v>
      </c>
    </row>
    <row r="762" spans="2:12" s="1" customFormat="1" ht="15" hidden="1" customHeight="1" outlineLevel="1">
      <c r="G762" s="659" t="s">
        <v>48</v>
      </c>
      <c r="H762" s="660">
        <v>0</v>
      </c>
      <c r="I762" s="2"/>
    </row>
    <row r="763" spans="2:12" s="1" customFormat="1" ht="15" hidden="1" customHeight="1" outlineLevel="1">
      <c r="G763" s="182" t="s">
        <v>4424</v>
      </c>
      <c r="H763" s="210">
        <v>0</v>
      </c>
      <c r="I763" s="2"/>
    </row>
    <row r="764" spans="2:12" s="1" customFormat="1" ht="15" hidden="1" customHeight="1" outlineLevel="1">
      <c r="G764" s="1068" t="s">
        <v>5935</v>
      </c>
      <c r="H764" s="210">
        <v>0</v>
      </c>
      <c r="I764" s="2"/>
    </row>
    <row r="765" spans="2:12" s="1" customFormat="1" ht="15" hidden="1" customHeight="1" outlineLevel="1">
      <c r="G765" s="654" t="s">
        <v>5126</v>
      </c>
      <c r="H765" s="655">
        <v>0</v>
      </c>
      <c r="L765"/>
    </row>
    <row r="766" spans="2:12" s="1" customFormat="1" ht="15" hidden="1" customHeight="1" outlineLevel="1">
      <c r="G766" s="1674" t="s">
        <v>9570</v>
      </c>
      <c r="H766" s="1675">
        <v>0</v>
      </c>
      <c r="L766"/>
    </row>
    <row r="767" spans="2:12" s="1" customFormat="1" ht="30" hidden="1" customHeight="1" outlineLevel="1">
      <c r="H767" s="2">
        <f>SUM(H754:H766)</f>
        <v>450</v>
      </c>
      <c r="I767" s="2"/>
      <c r="J767" s="13"/>
    </row>
    <row r="768" spans="2:12" collapsed="1"/>
    <row r="769" spans="2:15" s="1" customFormat="1" ht="15">
      <c r="B769" s="2475" t="s">
        <v>11837</v>
      </c>
      <c r="C769" s="2475"/>
      <c r="D769" s="2475"/>
      <c r="E769" s="2475"/>
      <c r="F769" s="2475"/>
      <c r="G769" s="2475"/>
      <c r="H769" s="2475"/>
      <c r="I769" s="2475"/>
      <c r="J769" s="2475"/>
      <c r="K769" s="2475"/>
      <c r="L769" s="2475"/>
    </row>
    <row r="770" spans="2:15" s="1" customFormat="1" ht="15" hidden="1" customHeight="1" outlineLevel="1">
      <c r="B770" s="268" t="s">
        <v>115</v>
      </c>
      <c r="C770" s="997" t="s">
        <v>2650</v>
      </c>
      <c r="D770" s="268" t="s">
        <v>2651</v>
      </c>
      <c r="F770" s="2474" t="s">
        <v>1007</v>
      </c>
      <c r="G770" s="2476"/>
      <c r="H770" s="2474"/>
      <c r="J770" s="2474" t="s">
        <v>1026</v>
      </c>
      <c r="K770" s="2476"/>
      <c r="L770" s="2474"/>
    </row>
    <row r="771" spans="2:15" s="1" customFormat="1" ht="15" hidden="1" outlineLevel="1">
      <c r="B771" s="681"/>
      <c r="C771" s="682"/>
      <c r="D771" s="1071"/>
      <c r="F771" s="735" t="s">
        <v>115</v>
      </c>
      <c r="G771" s="955" t="s">
        <v>116</v>
      </c>
      <c r="H771" s="739" t="s">
        <v>4</v>
      </c>
      <c r="J771" s="1874" t="s">
        <v>115</v>
      </c>
      <c r="K771" s="379" t="s">
        <v>116</v>
      </c>
      <c r="L771" s="1875" t="s">
        <v>4</v>
      </c>
      <c r="M771" s="842"/>
      <c r="N771" s="2164"/>
      <c r="O771" s="2164"/>
    </row>
    <row r="772" spans="2:15" s="1" customFormat="1" ht="45" hidden="1" outlineLevel="1">
      <c r="B772" s="681"/>
      <c r="C772" s="682"/>
      <c r="D772" s="645"/>
      <c r="F772" s="1019">
        <v>43823</v>
      </c>
      <c r="G772" s="2139" t="s">
        <v>10380</v>
      </c>
      <c r="H772" s="1020">
        <v>10854</v>
      </c>
      <c r="J772" s="1126">
        <v>43861</v>
      </c>
      <c r="K772" s="1129" t="s">
        <v>11347</v>
      </c>
      <c r="L772" s="1128">
        <v>10854</v>
      </c>
      <c r="M772" s="86"/>
    </row>
    <row r="773" spans="2:15" s="1" customFormat="1" ht="15" hidden="1" customHeight="1" outlineLevel="1">
      <c r="B773" s="50"/>
      <c r="C773" s="50"/>
      <c r="D773" s="50"/>
      <c r="F773" s="646"/>
      <c r="G773" s="684"/>
      <c r="H773" s="1784"/>
      <c r="I773" s="2"/>
      <c r="J773" s="319"/>
      <c r="K773" s="319"/>
      <c r="L773" s="319"/>
    </row>
    <row r="774" spans="2:15" s="1" customFormat="1" ht="15" hidden="1" customHeight="1" outlineLevel="1">
      <c r="B774" s="83"/>
      <c r="C774" s="83" t="s">
        <v>195</v>
      </c>
      <c r="D774" s="84">
        <f>SUM(D771:D772)</f>
        <v>0</v>
      </c>
      <c r="F774" s="311"/>
      <c r="G774" s="538" t="s">
        <v>195</v>
      </c>
      <c r="H774" s="539">
        <f>SUM(H772:H773)</f>
        <v>10854</v>
      </c>
      <c r="I774" s="2"/>
      <c r="J774" s="83"/>
      <c r="K774" s="83" t="s">
        <v>195</v>
      </c>
      <c r="L774" s="84">
        <f>SUM(L772:L772)</f>
        <v>10854</v>
      </c>
    </row>
    <row r="775" spans="2:15" s="1" customFormat="1" ht="15" hidden="1" customHeight="1" outlineLevel="1">
      <c r="I775" s="2"/>
    </row>
    <row r="776" spans="2:15" s="1" customFormat="1" ht="15.75" hidden="1" customHeight="1" outlineLevel="1" thickBot="1">
      <c r="B776" s="97" t="s">
        <v>11838</v>
      </c>
      <c r="H776" s="2"/>
      <c r="I776" s="13"/>
      <c r="L776" s="2"/>
      <c r="M776" s="2"/>
      <c r="N776" s="86"/>
    </row>
    <row r="777" spans="2:15" s="1" customFormat="1" ht="30" hidden="1" customHeight="1" outlineLevel="1">
      <c r="B777" s="120" t="s">
        <v>1039</v>
      </c>
      <c r="C777" s="121" t="s">
        <v>1040</v>
      </c>
      <c r="D777" s="121" t="s">
        <v>1041</v>
      </c>
      <c r="E777" s="122" t="s">
        <v>1042</v>
      </c>
      <c r="G777" s="1" t="s">
        <v>1023</v>
      </c>
      <c r="H777" s="13">
        <f>H774-L774</f>
        <v>0</v>
      </c>
      <c r="I777" s="13">
        <v>10854</v>
      </c>
      <c r="J777" s="894">
        <v>43537</v>
      </c>
      <c r="K777" s="1783" t="s">
        <v>10739</v>
      </c>
      <c r="L777" s="635">
        <v>1500</v>
      </c>
      <c r="M777" s="2"/>
    </row>
    <row r="778" spans="2:15" s="1" customFormat="1" ht="15" hidden="1" customHeight="1" outlineLevel="1">
      <c r="B778" s="227">
        <f>E753</f>
        <v>3239</v>
      </c>
      <c r="C778" s="227">
        <v>108</v>
      </c>
      <c r="D778" s="227">
        <v>0</v>
      </c>
      <c r="E778" s="227">
        <f>B778+C778-D778</f>
        <v>3347</v>
      </c>
      <c r="H778" s="13"/>
      <c r="I778" s="13"/>
      <c r="L778" s="13"/>
    </row>
    <row r="779" spans="2:15" s="1" customFormat="1" ht="15" hidden="1" customHeight="1" outlineLevel="1">
      <c r="G779" s="630" t="s">
        <v>4080</v>
      </c>
      <c r="H779" s="631">
        <v>0</v>
      </c>
      <c r="K779" s="1" t="s">
        <v>11370</v>
      </c>
      <c r="L779" s="2"/>
    </row>
    <row r="780" spans="2:15" s="1" customFormat="1" ht="15" hidden="1" outlineLevel="1">
      <c r="G780" s="300" t="s">
        <v>4081</v>
      </c>
      <c r="H780" s="632">
        <v>0</v>
      </c>
      <c r="K780" s="1" t="s">
        <v>11857</v>
      </c>
    </row>
    <row r="781" spans="2:15" s="1" customFormat="1" ht="15" hidden="1" outlineLevel="1">
      <c r="G781" s="696" t="s">
        <v>3905</v>
      </c>
      <c r="H781" s="701">
        <v>0</v>
      </c>
      <c r="K781" s="1" t="s">
        <v>11858</v>
      </c>
    </row>
    <row r="782" spans="2:15" s="1" customFormat="1" ht="15" hidden="1" outlineLevel="1">
      <c r="G782" s="236" t="s">
        <v>10601</v>
      </c>
      <c r="H782" s="70">
        <v>0</v>
      </c>
    </row>
    <row r="783" spans="2:15" s="1" customFormat="1" ht="15" hidden="1" outlineLevel="1">
      <c r="G783" s="1205" t="s">
        <v>18</v>
      </c>
      <c r="H783" s="983">
        <v>0</v>
      </c>
    </row>
    <row r="784" spans="2:15" s="1" customFormat="1" ht="15" hidden="1" customHeight="1" outlineLevel="1">
      <c r="B784" s="200"/>
      <c r="G784" s="978" t="s">
        <v>5497</v>
      </c>
      <c r="H784" s="979">
        <v>0</v>
      </c>
      <c r="L784"/>
    </row>
    <row r="785" spans="2:15" s="1" customFormat="1" ht="15" hidden="1" customHeight="1" outlineLevel="1">
      <c r="G785" s="640" t="s">
        <v>132</v>
      </c>
      <c r="H785" s="641">
        <v>0</v>
      </c>
      <c r="L785"/>
    </row>
    <row r="786" spans="2:15" s="1" customFormat="1" ht="15" hidden="1" customHeight="1" outlineLevel="1">
      <c r="G786" s="204" t="s">
        <v>10044</v>
      </c>
      <c r="H786" s="225">
        <v>0</v>
      </c>
    </row>
    <row r="787" spans="2:15" s="1" customFormat="1" ht="15" hidden="1" customHeight="1" outlineLevel="1">
      <c r="G787" s="659" t="s">
        <v>48</v>
      </c>
      <c r="H787" s="660">
        <v>0</v>
      </c>
      <c r="I787" s="2"/>
    </row>
    <row r="788" spans="2:15" s="1" customFormat="1" ht="15" hidden="1" customHeight="1" outlineLevel="1">
      <c r="G788" s="182" t="s">
        <v>4424</v>
      </c>
      <c r="H788" s="210">
        <v>0</v>
      </c>
      <c r="I788" s="2"/>
    </row>
    <row r="789" spans="2:15" s="1" customFormat="1" ht="15" hidden="1" customHeight="1" outlineLevel="1">
      <c r="G789" s="1068" t="s">
        <v>5935</v>
      </c>
      <c r="H789" s="210">
        <v>0</v>
      </c>
      <c r="I789" s="2"/>
    </row>
    <row r="790" spans="2:15" s="1" customFormat="1" ht="15" hidden="1" customHeight="1" outlineLevel="1">
      <c r="G790" s="654" t="s">
        <v>5126</v>
      </c>
      <c r="H790" s="655">
        <f>H772</f>
        <v>10854</v>
      </c>
      <c r="L790"/>
    </row>
    <row r="791" spans="2:15" s="1" customFormat="1" ht="15" hidden="1" customHeight="1" outlineLevel="1">
      <c r="G791" s="1674" t="s">
        <v>9570</v>
      </c>
      <c r="H791" s="1675">
        <v>0</v>
      </c>
      <c r="L791"/>
    </row>
    <row r="792" spans="2:15" s="1" customFormat="1" ht="30" hidden="1" customHeight="1" outlineLevel="1">
      <c r="H792" s="2">
        <f>SUM(H779:H791)</f>
        <v>10854</v>
      </c>
      <c r="I792" s="2"/>
      <c r="J792" s="13"/>
    </row>
    <row r="793" spans="2:15" collapsed="1"/>
    <row r="794" spans="2:15" s="1" customFormat="1" ht="15">
      <c r="B794" s="2475" t="s">
        <v>12000</v>
      </c>
      <c r="C794" s="2475"/>
      <c r="D794" s="2475"/>
      <c r="E794" s="2475"/>
      <c r="F794" s="2475"/>
      <c r="G794" s="2475"/>
      <c r="H794" s="2475"/>
      <c r="I794" s="2475"/>
      <c r="J794" s="2475"/>
      <c r="K794" s="2475"/>
      <c r="L794" s="2475"/>
    </row>
    <row r="795" spans="2:15" s="1" customFormat="1" ht="15" hidden="1" customHeight="1" outlineLevel="1">
      <c r="B795" s="268" t="s">
        <v>115</v>
      </c>
      <c r="C795" s="997" t="s">
        <v>2650</v>
      </c>
      <c r="D795" s="268" t="s">
        <v>2651</v>
      </c>
      <c r="F795" s="2474" t="s">
        <v>1007</v>
      </c>
      <c r="G795" s="2476"/>
      <c r="H795" s="2474"/>
      <c r="J795" s="2474" t="s">
        <v>1026</v>
      </c>
      <c r="K795" s="2476"/>
      <c r="L795" s="2474"/>
    </row>
    <row r="796" spans="2:15" s="1" customFormat="1" ht="15" hidden="1" outlineLevel="1">
      <c r="B796" s="681"/>
      <c r="C796" s="682"/>
      <c r="D796" s="1071"/>
      <c r="F796" s="735" t="s">
        <v>115</v>
      </c>
      <c r="G796" s="955" t="s">
        <v>116</v>
      </c>
      <c r="H796" s="739" t="s">
        <v>4</v>
      </c>
      <c r="J796" s="1874" t="s">
        <v>115</v>
      </c>
      <c r="K796" s="379" t="s">
        <v>116</v>
      </c>
      <c r="L796" s="1875" t="s">
        <v>4</v>
      </c>
      <c r="M796" s="842"/>
      <c r="N796" s="2213"/>
      <c r="O796" s="2213"/>
    </row>
    <row r="797" spans="2:15" s="1" customFormat="1" ht="45" hidden="1" outlineLevel="1">
      <c r="B797" s="681"/>
      <c r="C797" s="682"/>
      <c r="D797" s="645"/>
      <c r="F797" s="894">
        <v>43876</v>
      </c>
      <c r="G797" s="2013" t="s">
        <v>12217</v>
      </c>
      <c r="H797" s="635">
        <v>3900</v>
      </c>
      <c r="J797" s="1126">
        <v>43889</v>
      </c>
      <c r="K797" s="1129" t="s">
        <v>11347</v>
      </c>
      <c r="L797" s="1128">
        <v>6509</v>
      </c>
      <c r="M797" s="86"/>
    </row>
    <row r="798" spans="2:15" s="1" customFormat="1" ht="15" hidden="1" outlineLevel="1">
      <c r="B798" s="681"/>
      <c r="C798" s="682"/>
      <c r="D798" s="1071"/>
      <c r="F798" s="1019">
        <v>43876</v>
      </c>
      <c r="G798" s="2139" t="s">
        <v>12185</v>
      </c>
      <c r="H798" s="1020">
        <v>495</v>
      </c>
      <c r="J798" s="1239"/>
      <c r="K798" s="280"/>
      <c r="L798" s="1240"/>
      <c r="M798" s="842"/>
      <c r="N798" s="2213"/>
      <c r="O798" s="2213"/>
    </row>
    <row r="799" spans="2:15" s="1" customFormat="1" ht="15" hidden="1" outlineLevel="1">
      <c r="B799" s="681"/>
      <c r="C799" s="682"/>
      <c r="D799" s="645"/>
      <c r="F799" s="2331">
        <v>43877</v>
      </c>
      <c r="G799" s="2332" t="s">
        <v>8992</v>
      </c>
      <c r="H799" s="2333">
        <v>505</v>
      </c>
      <c r="J799" s="1239"/>
      <c r="K799" s="378"/>
      <c r="L799" s="1240"/>
      <c r="M799" s="86"/>
    </row>
    <row r="800" spans="2:15" s="1" customFormat="1" ht="15" hidden="1" customHeight="1" outlineLevel="1">
      <c r="B800" s="50"/>
      <c r="C800" s="50"/>
      <c r="D800" s="50"/>
      <c r="F800" s="2331">
        <v>43877</v>
      </c>
      <c r="G800" s="2332" t="s">
        <v>8991</v>
      </c>
      <c r="H800" s="2333">
        <v>555</v>
      </c>
      <c r="J800" s="1238"/>
      <c r="K800" s="378"/>
      <c r="L800" s="1240"/>
      <c r="M800" s="86"/>
    </row>
    <row r="801" spans="2:14" s="1" customFormat="1" ht="15" hidden="1" customHeight="1" outlineLevel="1">
      <c r="B801" s="50"/>
      <c r="C801" s="50"/>
      <c r="D801" s="50"/>
      <c r="F801" s="2331">
        <v>43877</v>
      </c>
      <c r="G801" s="2334" t="s">
        <v>8990</v>
      </c>
      <c r="H801" s="2333">
        <v>549</v>
      </c>
      <c r="J801" s="1239"/>
      <c r="K801" s="280"/>
      <c r="L801" s="1240"/>
      <c r="M801" s="86"/>
    </row>
    <row r="802" spans="2:14" s="1" customFormat="1" ht="15" hidden="1" customHeight="1" outlineLevel="1">
      <c r="B802" s="50"/>
      <c r="C802" s="50"/>
      <c r="D802" s="50"/>
      <c r="F802" s="2331">
        <v>43877</v>
      </c>
      <c r="G802" s="2334" t="s">
        <v>9285</v>
      </c>
      <c r="H802" s="2333">
        <v>505</v>
      </c>
      <c r="J802" s="1238"/>
      <c r="K802" s="280"/>
      <c r="L802" s="1240"/>
      <c r="M802" s="86"/>
    </row>
    <row r="803" spans="2:14" s="1" customFormat="1" ht="15" hidden="1" customHeight="1" outlineLevel="1">
      <c r="B803" s="50"/>
      <c r="C803" s="50"/>
      <c r="D803" s="50"/>
      <c r="F803" s="646"/>
      <c r="G803" s="684"/>
      <c r="H803" s="1784"/>
      <c r="I803" s="2"/>
      <c r="J803" s="319"/>
      <c r="K803" s="319"/>
      <c r="L803" s="319"/>
    </row>
    <row r="804" spans="2:14" s="1" customFormat="1" ht="15" hidden="1" customHeight="1" outlineLevel="1">
      <c r="B804" s="83"/>
      <c r="C804" s="83" t="s">
        <v>195</v>
      </c>
      <c r="D804" s="84">
        <f>SUM(D796:D802)</f>
        <v>0</v>
      </c>
      <c r="F804" s="311"/>
      <c r="G804" s="538" t="s">
        <v>195</v>
      </c>
      <c r="H804" s="539">
        <f>SUM(H797:H803)</f>
        <v>6509</v>
      </c>
      <c r="I804" s="2"/>
      <c r="J804" s="83"/>
      <c r="K804" s="83" t="s">
        <v>195</v>
      </c>
      <c r="L804" s="84">
        <f>SUM(L797:L802)</f>
        <v>6509</v>
      </c>
    </row>
    <row r="805" spans="2:14" s="1" customFormat="1" ht="15" hidden="1" customHeight="1" outlineLevel="1">
      <c r="I805" s="2"/>
    </row>
    <row r="806" spans="2:14" s="1" customFormat="1" ht="15.75" hidden="1" customHeight="1" outlineLevel="1" thickBot="1">
      <c r="B806" s="97" t="s">
        <v>12001</v>
      </c>
      <c r="H806" s="2"/>
      <c r="I806" s="13"/>
      <c r="L806" s="2"/>
      <c r="M806" s="2"/>
      <c r="N806" s="86"/>
    </row>
    <row r="807" spans="2:14" s="1" customFormat="1" ht="30" hidden="1" customHeight="1" outlineLevel="1">
      <c r="B807" s="120" t="s">
        <v>1039</v>
      </c>
      <c r="C807" s="121" t="s">
        <v>1040</v>
      </c>
      <c r="D807" s="121" t="s">
        <v>1041</v>
      </c>
      <c r="E807" s="122" t="s">
        <v>1042</v>
      </c>
      <c r="G807" s="1" t="s">
        <v>1023</v>
      </c>
      <c r="H807" s="13">
        <f>H804-L804</f>
        <v>0</v>
      </c>
      <c r="I807" s="2"/>
      <c r="J807" s="894">
        <v>43537</v>
      </c>
      <c r="K807" s="1783" t="s">
        <v>10739</v>
      </c>
      <c r="L807" s="635">
        <v>1500</v>
      </c>
      <c r="M807" s="2"/>
    </row>
    <row r="808" spans="2:14" s="1" customFormat="1" ht="15" hidden="1" customHeight="1" outlineLevel="1">
      <c r="B808" s="227">
        <f>E778</f>
        <v>3347</v>
      </c>
      <c r="C808" s="227">
        <v>63</v>
      </c>
      <c r="D808" s="227">
        <v>0</v>
      </c>
      <c r="E808" s="227">
        <f>B808+C808-D808</f>
        <v>3410</v>
      </c>
      <c r="H808" s="13"/>
      <c r="I808" s="13"/>
      <c r="L808" s="13"/>
    </row>
    <row r="809" spans="2:14" s="1" customFormat="1" ht="15" hidden="1" customHeight="1" outlineLevel="1">
      <c r="G809" s="630" t="s">
        <v>4080</v>
      </c>
      <c r="H809" s="631">
        <f>H799+H800+H801+H802</f>
        <v>2114</v>
      </c>
      <c r="K809" s="1" t="s">
        <v>11370</v>
      </c>
      <c r="L809" s="2"/>
    </row>
    <row r="810" spans="2:14" s="1" customFormat="1" ht="15" hidden="1" outlineLevel="1">
      <c r="G810" s="300" t="s">
        <v>4081</v>
      </c>
      <c r="H810" s="632">
        <f>H797</f>
        <v>3900</v>
      </c>
      <c r="K810" s="1" t="s">
        <v>11857</v>
      </c>
    </row>
    <row r="811" spans="2:14" s="1" customFormat="1" ht="15" hidden="1" outlineLevel="1">
      <c r="B811" s="2492" t="s">
        <v>12098</v>
      </c>
      <c r="C811" s="2484"/>
      <c r="D811" s="2484"/>
      <c r="E811" s="2484"/>
      <c r="G811" s="696" t="s">
        <v>3905</v>
      </c>
      <c r="H811" s="701">
        <v>0</v>
      </c>
      <c r="K811" s="1" t="s">
        <v>11858</v>
      </c>
    </row>
    <row r="812" spans="2:14" s="1" customFormat="1" ht="15" hidden="1" outlineLevel="1">
      <c r="B812" s="2484"/>
      <c r="C812" s="2484"/>
      <c r="D812" s="2484"/>
      <c r="E812" s="2484"/>
      <c r="G812" s="236" t="s">
        <v>10601</v>
      </c>
      <c r="H812" s="70">
        <v>0</v>
      </c>
    </row>
    <row r="813" spans="2:14" s="1" customFormat="1" ht="15" hidden="1" outlineLevel="1">
      <c r="G813" s="1205" t="s">
        <v>18</v>
      </c>
      <c r="H813" s="983">
        <v>0</v>
      </c>
    </row>
    <row r="814" spans="2:14" s="1" customFormat="1" ht="15" hidden="1" customHeight="1" outlineLevel="1">
      <c r="B814" s="200"/>
      <c r="G814" s="978" t="s">
        <v>5497</v>
      </c>
      <c r="H814" s="979">
        <v>0</v>
      </c>
      <c r="L814"/>
    </row>
    <row r="815" spans="2:14" s="1" customFormat="1" ht="15" hidden="1" customHeight="1" outlineLevel="1">
      <c r="G815" s="640" t="s">
        <v>132</v>
      </c>
      <c r="H815" s="641">
        <v>0</v>
      </c>
      <c r="L815"/>
    </row>
    <row r="816" spans="2:14" s="1" customFormat="1" ht="15" hidden="1" customHeight="1" outlineLevel="1">
      <c r="G816" s="204" t="s">
        <v>10044</v>
      </c>
      <c r="H816" s="225">
        <v>0</v>
      </c>
    </row>
    <row r="817" spans="2:15" s="1" customFormat="1" ht="15" hidden="1" customHeight="1" outlineLevel="1">
      <c r="G817" s="659" t="s">
        <v>48</v>
      </c>
      <c r="H817" s="660">
        <v>0</v>
      </c>
      <c r="I817" s="2"/>
    </row>
    <row r="818" spans="2:15" s="1" customFormat="1" ht="15" hidden="1" customHeight="1" outlineLevel="1">
      <c r="G818" s="182" t="s">
        <v>4424</v>
      </c>
      <c r="H818" s="210">
        <v>0</v>
      </c>
      <c r="I818" s="2"/>
    </row>
    <row r="819" spans="2:15" s="1" customFormat="1" ht="15" hidden="1" customHeight="1" outlineLevel="1">
      <c r="G819" s="1068" t="s">
        <v>5935</v>
      </c>
      <c r="H819" s="210">
        <v>0</v>
      </c>
      <c r="I819" s="2"/>
    </row>
    <row r="820" spans="2:15" s="1" customFormat="1" ht="15" hidden="1" customHeight="1" outlineLevel="1">
      <c r="G820" s="654" t="s">
        <v>5126</v>
      </c>
      <c r="H820" s="655">
        <f>H798</f>
        <v>495</v>
      </c>
      <c r="L820"/>
    </row>
    <row r="821" spans="2:15" s="1" customFormat="1" ht="15" hidden="1" customHeight="1" outlineLevel="1">
      <c r="G821" s="1674" t="s">
        <v>9570</v>
      </c>
      <c r="H821" s="1675">
        <v>0</v>
      </c>
      <c r="L821"/>
    </row>
    <row r="822" spans="2:15" s="1" customFormat="1" ht="30" hidden="1" customHeight="1" outlineLevel="1">
      <c r="H822" s="2">
        <f>SUM(H809:H821)</f>
        <v>6509</v>
      </c>
      <c r="I822" s="2"/>
      <c r="J822" s="13"/>
    </row>
    <row r="823" spans="2:15" collapsed="1"/>
    <row r="824" spans="2:15" s="1" customFormat="1" ht="15">
      <c r="B824" s="2475" t="s">
        <v>12203</v>
      </c>
      <c r="C824" s="2475"/>
      <c r="D824" s="2475"/>
      <c r="E824" s="2475"/>
      <c r="F824" s="2475"/>
      <c r="G824" s="2475"/>
      <c r="H824" s="2475"/>
      <c r="I824" s="2475"/>
      <c r="J824" s="2475"/>
      <c r="K824" s="2475"/>
      <c r="L824" s="2475"/>
    </row>
    <row r="825" spans="2:15" s="1" customFormat="1" ht="15" customHeight="1" outlineLevel="1">
      <c r="B825" s="268" t="s">
        <v>115</v>
      </c>
      <c r="C825" s="997" t="s">
        <v>2650</v>
      </c>
      <c r="D825" s="268" t="s">
        <v>2651</v>
      </c>
      <c r="F825" s="2474" t="s">
        <v>1007</v>
      </c>
      <c r="G825" s="2476"/>
      <c r="H825" s="2474"/>
      <c r="J825" s="2474" t="s">
        <v>1026</v>
      </c>
      <c r="K825" s="2476"/>
      <c r="L825" s="2474"/>
    </row>
    <row r="826" spans="2:15" s="1" customFormat="1" ht="15" outlineLevel="1">
      <c r="B826" s="681"/>
      <c r="C826" s="682"/>
      <c r="D826" s="1071"/>
      <c r="F826" s="735" t="s">
        <v>115</v>
      </c>
      <c r="G826" s="955" t="s">
        <v>116</v>
      </c>
      <c r="H826" s="739" t="s">
        <v>4</v>
      </c>
      <c r="J826" s="1874" t="s">
        <v>115</v>
      </c>
      <c r="K826" s="379" t="s">
        <v>116</v>
      </c>
      <c r="L826" s="1875" t="s">
        <v>4</v>
      </c>
      <c r="M826" s="842"/>
      <c r="N826" s="2213"/>
      <c r="O826" s="2213"/>
    </row>
    <row r="827" spans="2:15" s="1" customFormat="1" ht="15" outlineLevel="1">
      <c r="B827" s="681"/>
      <c r="C827" s="682"/>
      <c r="D827" s="645"/>
      <c r="F827" s="894">
        <v>43880</v>
      </c>
      <c r="G827" s="2013" t="s">
        <v>12208</v>
      </c>
      <c r="H827" s="635">
        <v>194</v>
      </c>
      <c r="J827" s="1239"/>
      <c r="K827" s="280"/>
      <c r="L827" s="1240"/>
      <c r="M827" s="86"/>
    </row>
    <row r="828" spans="2:15" s="1" customFormat="1" ht="15" outlineLevel="1">
      <c r="B828" s="681"/>
      <c r="C828" s="682"/>
      <c r="D828" s="1071"/>
      <c r="F828" s="897">
        <v>43883</v>
      </c>
      <c r="G828" s="1664" t="s">
        <v>12386</v>
      </c>
      <c r="H828" s="690">
        <v>431</v>
      </c>
      <c r="J828" s="1239"/>
      <c r="K828" s="280"/>
      <c r="L828" s="1240"/>
      <c r="M828" s="842"/>
      <c r="N828" s="2213"/>
      <c r="O828" s="2213"/>
    </row>
    <row r="829" spans="2:15" s="1" customFormat="1" ht="15" outlineLevel="1">
      <c r="B829" s="681"/>
      <c r="C829" s="682"/>
      <c r="D829" s="645"/>
      <c r="F829" s="897">
        <v>43883</v>
      </c>
      <c r="G829" s="2352" t="s">
        <v>12385</v>
      </c>
      <c r="H829" s="2353">
        <v>295</v>
      </c>
      <c r="J829" s="1239"/>
      <c r="K829" s="378"/>
      <c r="L829" s="1240"/>
      <c r="M829" s="86"/>
    </row>
    <row r="830" spans="2:15" s="1" customFormat="1" ht="15" customHeight="1" outlineLevel="1">
      <c r="B830" s="50"/>
      <c r="C830" s="50"/>
      <c r="D830" s="50"/>
      <c r="F830" s="894">
        <v>43884</v>
      </c>
      <c r="G830" s="2013" t="s">
        <v>12384</v>
      </c>
      <c r="H830" s="635">
        <v>480</v>
      </c>
      <c r="J830" s="1238"/>
      <c r="K830" s="378"/>
      <c r="L830" s="1240"/>
      <c r="M830" s="86"/>
    </row>
    <row r="831" spans="2:15" s="1" customFormat="1" ht="15" customHeight="1" outlineLevel="1">
      <c r="B831" s="50"/>
      <c r="C831" s="50"/>
      <c r="D831" s="50"/>
      <c r="F831" s="1261">
        <v>43884</v>
      </c>
      <c r="G831" s="2350" t="s">
        <v>12383</v>
      </c>
      <c r="H831" s="2351">
        <v>310</v>
      </c>
      <c r="J831" s="1239"/>
      <c r="K831" s="280"/>
      <c r="L831" s="1240"/>
      <c r="M831" s="86"/>
    </row>
    <row r="832" spans="2:15" s="1" customFormat="1" ht="15" customHeight="1" outlineLevel="1">
      <c r="B832" s="50"/>
      <c r="C832" s="50"/>
      <c r="D832" s="50"/>
      <c r="F832" s="897">
        <v>43888</v>
      </c>
      <c r="G832" s="2352" t="s">
        <v>7030</v>
      </c>
      <c r="H832" s="2353">
        <v>300</v>
      </c>
      <c r="J832" s="1238"/>
      <c r="K832" s="280"/>
      <c r="L832" s="1240"/>
      <c r="M832" s="86"/>
    </row>
    <row r="833" spans="2:13" s="1" customFormat="1" ht="18" customHeight="1" outlineLevel="1">
      <c r="B833" s="50"/>
      <c r="C833" s="50"/>
      <c r="D833" s="50"/>
      <c r="F833" s="2331">
        <v>43889</v>
      </c>
      <c r="G833" s="2332" t="s">
        <v>8992</v>
      </c>
      <c r="H833" s="2333">
        <v>505</v>
      </c>
      <c r="J833" s="1238"/>
      <c r="K833" s="280"/>
      <c r="L833" s="1240"/>
      <c r="M833" s="86"/>
    </row>
    <row r="834" spans="2:13" s="1" customFormat="1" ht="15" outlineLevel="1">
      <c r="B834" s="50"/>
      <c r="C834" s="50"/>
      <c r="D834" s="50"/>
      <c r="F834" s="2331">
        <v>43889</v>
      </c>
      <c r="G834" s="2332" t="s">
        <v>8991</v>
      </c>
      <c r="H834" s="2333">
        <v>505</v>
      </c>
      <c r="J834" s="1238"/>
      <c r="K834" s="280"/>
      <c r="L834" s="1240"/>
    </row>
    <row r="835" spans="2:13" s="1" customFormat="1" ht="15" outlineLevel="1">
      <c r="B835" s="50"/>
      <c r="C835" s="50"/>
      <c r="D835" s="50"/>
      <c r="F835" s="2331">
        <v>43889</v>
      </c>
      <c r="G835" s="2334" t="s">
        <v>9285</v>
      </c>
      <c r="H835" s="2333">
        <v>505</v>
      </c>
      <c r="J835" s="1239"/>
      <c r="K835" s="280"/>
      <c r="L835" s="1240"/>
    </row>
    <row r="836" spans="2:13" s="1" customFormat="1" ht="15" outlineLevel="1">
      <c r="B836" s="50"/>
      <c r="C836" s="50"/>
      <c r="D836" s="50"/>
      <c r="E836" s="2339"/>
      <c r="F836" s="2331">
        <v>43890</v>
      </c>
      <c r="G836" s="2334" t="s">
        <v>8990</v>
      </c>
      <c r="H836" s="2333">
        <v>549</v>
      </c>
      <c r="I836" s="2"/>
      <c r="J836" s="1239"/>
      <c r="K836" s="280"/>
      <c r="L836" s="1240"/>
    </row>
    <row r="837" spans="2:13" s="1" customFormat="1" ht="15" outlineLevel="1">
      <c r="B837" s="50"/>
      <c r="C837" s="50"/>
      <c r="D837" s="50"/>
      <c r="F837" s="2331">
        <v>43890</v>
      </c>
      <c r="G837" s="2332" t="s">
        <v>8992</v>
      </c>
      <c r="H837" s="2333">
        <v>505</v>
      </c>
      <c r="I837" s="2"/>
      <c r="J837" s="1239"/>
      <c r="K837" s="280"/>
      <c r="L837" s="1240"/>
    </row>
    <row r="838" spans="2:13" s="1" customFormat="1" ht="15" outlineLevel="1">
      <c r="B838" s="50"/>
      <c r="C838" s="50"/>
      <c r="D838" s="50"/>
      <c r="E838" s="2339"/>
      <c r="F838" s="2331">
        <v>43890</v>
      </c>
      <c r="G838" s="2332" t="s">
        <v>8991</v>
      </c>
      <c r="H838" s="2333">
        <v>505</v>
      </c>
      <c r="I838" s="2"/>
      <c r="J838" s="1239"/>
      <c r="K838" s="378"/>
      <c r="L838" s="1240"/>
    </row>
    <row r="839" spans="2:13" s="1" customFormat="1" ht="15" outlineLevel="1">
      <c r="B839" s="50"/>
      <c r="C839" s="50"/>
      <c r="D839" s="50"/>
      <c r="F839" s="2331">
        <v>43890</v>
      </c>
      <c r="G839" s="2334" t="s">
        <v>9285</v>
      </c>
      <c r="H839" s="2333">
        <v>505</v>
      </c>
      <c r="I839" s="2"/>
      <c r="J839" s="1239"/>
      <c r="K839" s="378"/>
      <c r="L839" s="1240"/>
    </row>
    <row r="840" spans="2:13" s="1" customFormat="1" ht="15" outlineLevel="1">
      <c r="B840" s="50"/>
      <c r="C840" s="50"/>
      <c r="D840" s="50"/>
      <c r="F840" s="2331">
        <v>43890</v>
      </c>
      <c r="G840" s="2334" t="s">
        <v>8990</v>
      </c>
      <c r="H840" s="2333">
        <v>549</v>
      </c>
      <c r="I840" s="2"/>
      <c r="J840" s="285"/>
      <c r="K840" s="378"/>
      <c r="L840" s="378"/>
    </row>
    <row r="841" spans="2:13" s="1" customFormat="1" ht="15" customHeight="1" outlineLevel="1">
      <c r="B841" s="50"/>
      <c r="C841" s="50"/>
      <c r="D841" s="50"/>
      <c r="F841" s="894">
        <v>43890</v>
      </c>
      <c r="G841" s="2013" t="s">
        <v>247</v>
      </c>
      <c r="H841" s="635">
        <v>730</v>
      </c>
      <c r="J841" s="1239"/>
      <c r="K841" s="280"/>
      <c r="L841" s="1240"/>
      <c r="M841" s="86"/>
    </row>
    <row r="842" spans="2:13" s="1" customFormat="1" ht="15" customHeight="1" outlineLevel="1">
      <c r="B842" s="50"/>
      <c r="C842" s="50"/>
      <c r="D842" s="50"/>
      <c r="F842" s="897">
        <v>43890</v>
      </c>
      <c r="G842" s="2352" t="s">
        <v>10805</v>
      </c>
      <c r="H842" s="2353">
        <v>662</v>
      </c>
      <c r="I842" s="2"/>
      <c r="J842" s="319"/>
      <c r="K842" s="319"/>
      <c r="L842" s="319"/>
    </row>
    <row r="843" spans="2:13" s="1" customFormat="1" ht="15" customHeight="1" outlineLevel="1">
      <c r="B843" s="50"/>
      <c r="C843" s="50"/>
      <c r="D843" s="50"/>
      <c r="F843" s="2331">
        <v>43891</v>
      </c>
      <c r="G843" s="2334" t="s">
        <v>3304</v>
      </c>
      <c r="H843" s="2333">
        <v>431.88</v>
      </c>
      <c r="I843" s="2"/>
      <c r="J843" s="202"/>
      <c r="K843" s="202"/>
      <c r="L843" s="202"/>
    </row>
    <row r="844" spans="2:13" s="1" customFormat="1" ht="15" customHeight="1" outlineLevel="1">
      <c r="B844" s="50"/>
      <c r="C844" s="50"/>
      <c r="D844" s="50"/>
      <c r="F844" s="2331">
        <v>43891</v>
      </c>
      <c r="G844" s="2334" t="s">
        <v>614</v>
      </c>
      <c r="H844" s="2333">
        <v>352.82</v>
      </c>
      <c r="I844" s="2"/>
      <c r="J844" s="202"/>
      <c r="K844" s="202"/>
      <c r="L844" s="202"/>
    </row>
    <row r="845" spans="2:13" s="1" customFormat="1" ht="15" customHeight="1" outlineLevel="1">
      <c r="B845" s="50"/>
      <c r="C845" s="50"/>
      <c r="D845" s="50"/>
      <c r="F845" s="2331">
        <v>43893</v>
      </c>
      <c r="G845" s="2334" t="s">
        <v>10607</v>
      </c>
      <c r="H845" s="2333">
        <v>350</v>
      </c>
      <c r="I845" s="2"/>
      <c r="J845" s="202"/>
      <c r="K845" s="202"/>
      <c r="L845" s="202"/>
    </row>
    <row r="846" spans="2:13" s="1" customFormat="1" ht="15" customHeight="1" outlineLevel="1">
      <c r="B846" s="50"/>
      <c r="C846" s="50"/>
      <c r="D846" s="50"/>
      <c r="F846" s="1261">
        <v>43895</v>
      </c>
      <c r="G846" s="2137" t="s">
        <v>10517</v>
      </c>
      <c r="H846" s="1263">
        <v>666</v>
      </c>
      <c r="I846" s="2"/>
      <c r="J846" s="202"/>
      <c r="K846" s="202"/>
      <c r="L846" s="202"/>
    </row>
    <row r="847" spans="2:13" s="1" customFormat="1" ht="15" customHeight="1" outlineLevel="1">
      <c r="B847" s="50"/>
      <c r="C847" s="50"/>
      <c r="D847" s="50"/>
      <c r="F847" s="897"/>
      <c r="G847" s="2352"/>
      <c r="H847" s="2353"/>
      <c r="I847" s="2"/>
      <c r="J847" s="202"/>
      <c r="K847" s="202"/>
      <c r="L847" s="202"/>
    </row>
    <row r="848" spans="2:13" s="1" customFormat="1" ht="15" customHeight="1" outlineLevel="1">
      <c r="B848" s="50"/>
      <c r="C848" s="50"/>
      <c r="D848" s="50"/>
      <c r="F848" s="897"/>
      <c r="G848" s="2352"/>
      <c r="H848" s="2353"/>
      <c r="I848" s="2"/>
      <c r="J848" s="202"/>
      <c r="K848" s="202"/>
      <c r="L848" s="202"/>
    </row>
    <row r="849" spans="2:14" s="1" customFormat="1" ht="15" customHeight="1" outlineLevel="1">
      <c r="B849" s="50"/>
      <c r="C849" s="50"/>
      <c r="D849" s="50"/>
      <c r="F849" s="897"/>
      <c r="G849" s="2352"/>
      <c r="H849" s="2353"/>
      <c r="I849" s="2"/>
      <c r="J849" s="202"/>
      <c r="K849" s="202"/>
      <c r="L849" s="202"/>
    </row>
    <row r="850" spans="2:14" s="1" customFormat="1" ht="15" customHeight="1" outlineLevel="1">
      <c r="B850" s="50"/>
      <c r="C850" s="50"/>
      <c r="D850" s="50"/>
      <c r="F850" s="897"/>
      <c r="G850" s="2352"/>
      <c r="H850" s="2353"/>
      <c r="I850" s="2"/>
      <c r="J850" s="202"/>
      <c r="K850" s="202"/>
      <c r="L850" s="202"/>
    </row>
    <row r="851" spans="2:14" s="1" customFormat="1" ht="15" customHeight="1" outlineLevel="1">
      <c r="B851" s="50"/>
      <c r="C851" s="50"/>
      <c r="D851" s="50"/>
      <c r="F851" s="897"/>
      <c r="G851" s="2352"/>
      <c r="H851" s="2353"/>
      <c r="I851" s="2"/>
      <c r="J851" s="202"/>
      <c r="K851" s="202"/>
      <c r="L851" s="202"/>
    </row>
    <row r="852" spans="2:14" s="1" customFormat="1" ht="15" customHeight="1" outlineLevel="1">
      <c r="B852" s="50"/>
      <c r="C852" s="50"/>
      <c r="D852" s="50"/>
      <c r="F852" s="897"/>
      <c r="G852" s="2352"/>
      <c r="H852" s="2353"/>
      <c r="I852" s="2"/>
      <c r="J852" s="202"/>
      <c r="K852" s="202"/>
      <c r="L852" s="202"/>
    </row>
    <row r="853" spans="2:14" s="1" customFormat="1" ht="15" customHeight="1" outlineLevel="1">
      <c r="B853" s="50"/>
      <c r="C853" s="50"/>
      <c r="D853" s="50"/>
      <c r="F853" s="897"/>
      <c r="G853" s="2352"/>
      <c r="H853" s="2353"/>
      <c r="I853" s="2"/>
      <c r="J853" s="202"/>
      <c r="K853" s="202"/>
      <c r="L853" s="202"/>
    </row>
    <row r="854" spans="2:14" s="1" customFormat="1" ht="15" customHeight="1" outlineLevel="1">
      <c r="B854" s="50"/>
      <c r="C854" s="50"/>
      <c r="D854" s="50"/>
      <c r="F854" s="705"/>
      <c r="G854" s="1664"/>
      <c r="H854" s="1784"/>
      <c r="J854" s="1239"/>
      <c r="K854" s="280"/>
      <c r="L854" s="1240"/>
      <c r="M854" s="86"/>
    </row>
    <row r="855" spans="2:14" s="1" customFormat="1" ht="15" customHeight="1" outlineLevel="1">
      <c r="B855" s="50"/>
      <c r="C855" s="50"/>
      <c r="D855" s="50"/>
      <c r="F855" s="646"/>
      <c r="G855" s="684"/>
      <c r="H855" s="1784"/>
      <c r="I855" s="2"/>
      <c r="J855" s="319"/>
      <c r="K855" s="319"/>
      <c r="L855" s="319"/>
    </row>
    <row r="856" spans="2:14" s="1" customFormat="1" ht="15" customHeight="1" outlineLevel="1">
      <c r="B856" s="83"/>
      <c r="C856" s="83" t="s">
        <v>195</v>
      </c>
      <c r="D856" s="84">
        <f>SUM(D826:D854)</f>
        <v>0</v>
      </c>
      <c r="F856" s="311"/>
      <c r="G856" s="538" t="s">
        <v>195</v>
      </c>
      <c r="H856" s="539">
        <f>SUM(H827:H855)</f>
        <v>9330.7000000000007</v>
      </c>
      <c r="I856" s="2"/>
      <c r="J856" s="83"/>
      <c r="K856" s="83" t="s">
        <v>195</v>
      </c>
      <c r="L856" s="84">
        <f>SUM(L827:L854)</f>
        <v>0</v>
      </c>
    </row>
    <row r="857" spans="2:14" s="1" customFormat="1" ht="15" customHeight="1" outlineLevel="1">
      <c r="I857" s="2"/>
    </row>
    <row r="858" spans="2:14" s="1" customFormat="1" ht="15.75" customHeight="1" outlineLevel="1" thickBot="1">
      <c r="B858" s="97" t="s">
        <v>12204</v>
      </c>
      <c r="H858" s="2"/>
      <c r="I858" s="13"/>
      <c r="L858" s="2"/>
      <c r="M858" s="2"/>
      <c r="N858" s="86"/>
    </row>
    <row r="859" spans="2:14" s="1" customFormat="1" ht="30" customHeight="1" outlineLevel="1">
      <c r="B859" s="120" t="s">
        <v>1039</v>
      </c>
      <c r="C859" s="121" t="s">
        <v>1040</v>
      </c>
      <c r="D859" s="121" t="s">
        <v>1041</v>
      </c>
      <c r="E859" s="122" t="s">
        <v>1042</v>
      </c>
      <c r="G859" s="1" t="s">
        <v>1023</v>
      </c>
      <c r="H859" s="13">
        <f>H856-L856</f>
        <v>9330.7000000000007</v>
      </c>
      <c r="I859" s="2"/>
      <c r="J859" s="894">
        <v>43537</v>
      </c>
      <c r="K859" s="1783" t="s">
        <v>10739</v>
      </c>
      <c r="L859" s="635">
        <v>1500</v>
      </c>
      <c r="M859" s="2"/>
    </row>
    <row r="860" spans="2:14" s="1" customFormat="1" ht="15" customHeight="1" outlineLevel="1">
      <c r="B860" s="227">
        <f>E808</f>
        <v>3410</v>
      </c>
      <c r="C860" s="227"/>
      <c r="D860" s="227">
        <v>0</v>
      </c>
      <c r="E860" s="227">
        <f>B860+C860-D860</f>
        <v>3410</v>
      </c>
      <c r="H860" s="13"/>
      <c r="I860" s="13"/>
      <c r="L860" s="13"/>
    </row>
    <row r="861" spans="2:14" s="1" customFormat="1" ht="15" customHeight="1" outlineLevel="1">
      <c r="G861" s="630" t="s">
        <v>4080</v>
      </c>
      <c r="H861" s="631">
        <f>H833+H834+H835+H836+H837+H838+H839+H840+H843+H844+H845</f>
        <v>5262.7</v>
      </c>
      <c r="K861" s="1" t="s">
        <v>11370</v>
      </c>
      <c r="L861" s="2"/>
    </row>
    <row r="862" spans="2:14" s="1" customFormat="1" ht="15" outlineLevel="1">
      <c r="G862" s="300" t="s">
        <v>4081</v>
      </c>
      <c r="H862" s="632">
        <f>H827+H830+H841</f>
        <v>1404</v>
      </c>
      <c r="K862" s="1" t="s">
        <v>11857</v>
      </c>
    </row>
    <row r="863" spans="2:14" s="1" customFormat="1" ht="15" outlineLevel="1">
      <c r="B863" s="2492" t="s">
        <v>12098</v>
      </c>
      <c r="C863" s="2484"/>
      <c r="D863" s="2484"/>
      <c r="E863" s="2484"/>
      <c r="G863" s="696" t="s">
        <v>3905</v>
      </c>
      <c r="H863" s="701">
        <v>0</v>
      </c>
      <c r="K863" s="1" t="s">
        <v>11858</v>
      </c>
    </row>
    <row r="864" spans="2:14" s="1" customFormat="1" ht="15" outlineLevel="1">
      <c r="B864" s="2484"/>
      <c r="C864" s="2484"/>
      <c r="D864" s="2484"/>
      <c r="E864" s="2484"/>
      <c r="G864" s="236" t="s">
        <v>10601</v>
      </c>
      <c r="H864" s="70">
        <v>0</v>
      </c>
    </row>
    <row r="865" spans="2:12" s="1" customFormat="1" ht="15" outlineLevel="1">
      <c r="G865" s="1205" t="s">
        <v>18</v>
      </c>
      <c r="H865" s="983">
        <f>H831+H846</f>
        <v>976</v>
      </c>
    </row>
    <row r="866" spans="2:12" s="1" customFormat="1" ht="15" customHeight="1" outlineLevel="1">
      <c r="B866" s="200"/>
      <c r="G866" s="978" t="s">
        <v>5497</v>
      </c>
      <c r="H866" s="979">
        <v>0</v>
      </c>
      <c r="L866"/>
    </row>
    <row r="867" spans="2:12" s="1" customFormat="1" ht="15" customHeight="1" outlineLevel="1">
      <c r="G867" s="640" t="s">
        <v>132</v>
      </c>
      <c r="H867" s="641">
        <v>0</v>
      </c>
      <c r="L867"/>
    </row>
    <row r="868" spans="2:12" s="1" customFormat="1" ht="15" customHeight="1" outlineLevel="1">
      <c r="G868" s="204" t="s">
        <v>10044</v>
      </c>
      <c r="H868" s="225">
        <v>0</v>
      </c>
    </row>
    <row r="869" spans="2:12" s="1" customFormat="1" ht="15" customHeight="1" outlineLevel="1">
      <c r="G869" s="659" t="s">
        <v>48</v>
      </c>
      <c r="H869" s="660">
        <v>0</v>
      </c>
      <c r="I869" s="2"/>
    </row>
    <row r="870" spans="2:12" s="1" customFormat="1" ht="15" customHeight="1" outlineLevel="1">
      <c r="G870" s="182" t="s">
        <v>4424</v>
      </c>
      <c r="H870" s="210">
        <f>H828+H829+H832+H842</f>
        <v>1688</v>
      </c>
      <c r="I870" s="2"/>
    </row>
    <row r="871" spans="2:12" s="1" customFormat="1" ht="15" customHeight="1" outlineLevel="1">
      <c r="G871" s="1068" t="s">
        <v>5935</v>
      </c>
      <c r="H871" s="210">
        <v>0</v>
      </c>
      <c r="I871" s="2"/>
    </row>
    <row r="872" spans="2:12" s="1" customFormat="1" ht="15" customHeight="1" outlineLevel="1">
      <c r="G872" s="654" t="s">
        <v>5126</v>
      </c>
      <c r="H872" s="655">
        <v>0</v>
      </c>
      <c r="L872"/>
    </row>
    <row r="873" spans="2:12" s="1" customFormat="1" ht="15" customHeight="1" outlineLevel="1">
      <c r="G873" s="1674" t="s">
        <v>9570</v>
      </c>
      <c r="H873" s="1675">
        <v>0</v>
      </c>
      <c r="L873"/>
    </row>
    <row r="874" spans="2:12" s="1" customFormat="1" ht="30" customHeight="1" outlineLevel="1">
      <c r="H874" s="2">
        <f>SUM(H861:H873)</f>
        <v>9330.7000000000007</v>
      </c>
      <c r="I874" s="2"/>
      <c r="J874" s="13"/>
    </row>
    <row r="879" spans="2:12" ht="15">
      <c r="C879" s="298" t="s">
        <v>7956</v>
      </c>
    </row>
    <row r="880" spans="2:12" ht="15">
      <c r="B880" s="1" t="s">
        <v>4682</v>
      </c>
      <c r="C880" t="s">
        <v>5259</v>
      </c>
    </row>
    <row r="881" spans="2:3" ht="26.25">
      <c r="B881" s="2357" t="s">
        <v>12242</v>
      </c>
      <c r="C881" s="2356" t="s">
        <v>12245</v>
      </c>
    </row>
    <row r="882" spans="2:3" ht="15">
      <c r="B882" s="182" t="s">
        <v>4684</v>
      </c>
      <c r="C882" s="186" t="s">
        <v>8693</v>
      </c>
    </row>
    <row r="883" spans="2:3" ht="15">
      <c r="B883" s="1" t="s">
        <v>8694</v>
      </c>
      <c r="C883" s="958" t="s">
        <v>8695</v>
      </c>
    </row>
    <row r="885" spans="2:3" ht="15">
      <c r="B885" s="956" t="s">
        <v>5487</v>
      </c>
      <c r="C885" t="s">
        <v>7961</v>
      </c>
    </row>
    <row r="886" spans="2:3" ht="15">
      <c r="B886" s="956" t="s">
        <v>8696</v>
      </c>
      <c r="C886" t="s">
        <v>8697</v>
      </c>
    </row>
    <row r="887" spans="2:3" ht="15">
      <c r="B887" s="956"/>
    </row>
    <row r="890" spans="2:3" ht="15">
      <c r="B890" s="956"/>
      <c r="C890" s="1348"/>
    </row>
    <row r="891" spans="2:3" ht="15">
      <c r="B891" s="956"/>
      <c r="C891" s="1346"/>
    </row>
    <row r="892" spans="2:3" ht="15">
      <c r="B892" s="956"/>
      <c r="C892" s="1347"/>
    </row>
    <row r="893" spans="2:3" ht="15">
      <c r="B893" s="956"/>
    </row>
    <row r="894" spans="2:3" ht="15">
      <c r="B894" s="956"/>
      <c r="C894" s="1347"/>
    </row>
    <row r="895" spans="2:3" ht="15">
      <c r="B895" s="956"/>
    </row>
  </sheetData>
  <mergeCells count="95">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 ref="B2:L2"/>
    <mergeCell ref="F3:H3"/>
    <mergeCell ref="J3:L3"/>
    <mergeCell ref="B32:L32"/>
    <mergeCell ref="F33:H33"/>
    <mergeCell ref="J33:L33"/>
    <mergeCell ref="B59:L59"/>
    <mergeCell ref="F60:H60"/>
    <mergeCell ref="J60:L60"/>
    <mergeCell ref="B82:L82"/>
    <mergeCell ref="F83:H83"/>
    <mergeCell ref="J83:L83"/>
    <mergeCell ref="B112:L112"/>
    <mergeCell ref="F113:H113"/>
    <mergeCell ref="J113:L113"/>
    <mergeCell ref="B165:L165"/>
    <mergeCell ref="F166:H166"/>
    <mergeCell ref="J166:L166"/>
    <mergeCell ref="B139:L139"/>
    <mergeCell ref="F140:H140"/>
    <mergeCell ref="J140:L140"/>
    <mergeCell ref="J259:L259"/>
    <mergeCell ref="F224:H224"/>
    <mergeCell ref="B309:L309"/>
    <mergeCell ref="B283:L283"/>
    <mergeCell ref="J224:L224"/>
    <mergeCell ref="B388:L388"/>
    <mergeCell ref="F389:H389"/>
    <mergeCell ref="J389:L389"/>
    <mergeCell ref="B412:L412"/>
    <mergeCell ref="F413:H413"/>
    <mergeCell ref="J413:L413"/>
    <mergeCell ref="B517:L517"/>
    <mergeCell ref="F518:H518"/>
    <mergeCell ref="J518:L518"/>
    <mergeCell ref="B490:L490"/>
    <mergeCell ref="F491:H491"/>
    <mergeCell ref="J491:L491"/>
    <mergeCell ref="B437:L437"/>
    <mergeCell ref="F438:H438"/>
    <mergeCell ref="J438:L438"/>
    <mergeCell ref="B461:L461"/>
    <mergeCell ref="F462:H462"/>
    <mergeCell ref="J462:L462"/>
    <mergeCell ref="B543:L543"/>
    <mergeCell ref="F544:H544"/>
    <mergeCell ref="J544:L544"/>
    <mergeCell ref="B569:L569"/>
    <mergeCell ref="F570:H570"/>
    <mergeCell ref="J570:L570"/>
    <mergeCell ref="B622:L622"/>
    <mergeCell ref="F623:H623"/>
    <mergeCell ref="J623:L623"/>
    <mergeCell ref="B595:L595"/>
    <mergeCell ref="F596:H596"/>
    <mergeCell ref="J596:L596"/>
    <mergeCell ref="B653:L653"/>
    <mergeCell ref="F654:H654"/>
    <mergeCell ref="J654:L654"/>
    <mergeCell ref="B685:L685"/>
    <mergeCell ref="F686:H686"/>
    <mergeCell ref="J686:L686"/>
    <mergeCell ref="B716:L716"/>
    <mergeCell ref="F717:H717"/>
    <mergeCell ref="J717:L717"/>
    <mergeCell ref="B744:L744"/>
    <mergeCell ref="F745:H745"/>
    <mergeCell ref="J745:L745"/>
    <mergeCell ref="B824:L824"/>
    <mergeCell ref="F825:H825"/>
    <mergeCell ref="J825:L825"/>
    <mergeCell ref="B863:E864"/>
    <mergeCell ref="B769:L769"/>
    <mergeCell ref="F770:H770"/>
    <mergeCell ref="J770:L770"/>
    <mergeCell ref="B811:E812"/>
    <mergeCell ref="B794:L794"/>
    <mergeCell ref="F795:H795"/>
    <mergeCell ref="J795:L795"/>
  </mergeCells>
  <hyperlinks>
    <hyperlink ref="C883" r:id="rId1"/>
  </hyperlinks>
  <pageMargins left="0.7" right="0.7" top="0.75" bottom="0.75" header="0.3" footer="0.3"/>
  <pageSetup orientation="portrait" horizontalDpi="4294967293" r:id="rId2"/>
</worksheet>
</file>

<file path=xl/worksheets/sheet12.xml><?xml version="1.0" encoding="utf-8"?>
<worksheet xmlns="http://schemas.openxmlformats.org/spreadsheetml/2006/main" xmlns:r="http://schemas.openxmlformats.org/officeDocument/2006/relationships">
  <dimension ref="B2:J281"/>
  <sheetViews>
    <sheetView topLeftCell="A211" zoomScale="80" zoomScaleNormal="80" workbookViewId="0">
      <selection activeCell="G247" sqref="G247"/>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512" t="s">
        <v>8096</v>
      </c>
      <c r="C2" s="2512"/>
      <c r="D2" s="2512"/>
      <c r="E2" s="2512"/>
      <c r="F2" s="2512"/>
      <c r="G2" s="2512"/>
      <c r="H2" s="2512"/>
    </row>
    <row r="3" spans="2:10" s="1" customFormat="1" ht="15" hidden="1" outlineLevel="1"/>
    <row r="4" spans="2:10" s="1" customFormat="1" ht="15.75" hidden="1" outlineLevel="1">
      <c r="B4" s="2511" t="s">
        <v>8097</v>
      </c>
      <c r="C4" s="2511"/>
      <c r="D4" s="2511"/>
      <c r="E4" s="2511"/>
      <c r="F4" s="2511"/>
      <c r="G4" s="2511"/>
      <c r="H4" s="2511"/>
    </row>
    <row r="5" spans="2:10" s="1" customFormat="1" ht="15" hidden="1" outlineLevel="1"/>
    <row r="6" spans="2:10" s="1" customFormat="1" ht="15" hidden="1" outlineLevel="1">
      <c r="B6" s="354" t="s">
        <v>115</v>
      </c>
      <c r="C6" s="152" t="s">
        <v>5342</v>
      </c>
      <c r="D6" s="153" t="s">
        <v>4</v>
      </c>
      <c r="E6" s="18"/>
      <c r="F6" s="354" t="s">
        <v>115</v>
      </c>
      <c r="G6" s="354" t="s">
        <v>5343</v>
      </c>
      <c r="H6" s="355" t="s">
        <v>4</v>
      </c>
    </row>
    <row r="7" spans="2:10" s="1" customFormat="1" ht="45" hidden="1" outlineLevel="1">
      <c r="B7" s="667">
        <v>42726</v>
      </c>
      <c r="C7" s="1349" t="s">
        <v>8007</v>
      </c>
      <c r="D7" s="669">
        <v>400000</v>
      </c>
      <c r="E7" s="18"/>
      <c r="F7" s="957"/>
      <c r="G7" s="318"/>
      <c r="H7" s="48"/>
      <c r="I7" s="176"/>
    </row>
    <row r="8" spans="2:10" s="1" customFormat="1" ht="15" hidden="1" outlineLevel="1">
      <c r="B8" s="957">
        <v>42735</v>
      </c>
      <c r="C8" s="318" t="s">
        <v>7997</v>
      </c>
      <c r="D8" s="48">
        <v>1058</v>
      </c>
      <c r="F8" s="957"/>
      <c r="G8" s="318"/>
      <c r="H8" s="48"/>
      <c r="I8" s="18"/>
    </row>
    <row r="9" spans="2:10" s="1" customFormat="1" ht="15" hidden="1" outlineLevel="1">
      <c r="B9" s="957"/>
      <c r="C9" s="371"/>
      <c r="D9" s="48"/>
      <c r="E9" s="18"/>
      <c r="F9" s="608"/>
      <c r="G9" s="840"/>
      <c r="H9" s="613"/>
    </row>
    <row r="10" spans="2:10" s="1" customFormat="1" ht="15" hidden="1" outlineLevel="1">
      <c r="B10" s="957"/>
      <c r="C10" s="371"/>
      <c r="D10" s="48"/>
      <c r="E10" s="18"/>
      <c r="F10" s="1076"/>
      <c r="G10" s="628"/>
      <c r="H10" s="349"/>
    </row>
    <row r="11" spans="2:10" s="1" customFormat="1" ht="15" hidden="1" outlineLevel="1">
      <c r="B11" s="957"/>
      <c r="C11" s="50" t="s">
        <v>1912</v>
      </c>
      <c r="D11" s="48">
        <f>SUM(D7:D9)</f>
        <v>401058</v>
      </c>
      <c r="E11" s="18"/>
      <c r="F11" s="319"/>
      <c r="G11" s="319" t="s">
        <v>1913</v>
      </c>
      <c r="H11" s="279">
        <f>SUM(H7:H10)</f>
        <v>0</v>
      </c>
      <c r="I11" s="2"/>
      <c r="J11" s="2"/>
    </row>
    <row r="12" spans="2:10" s="1" customFormat="1" ht="15" hidden="1" outlineLevel="1">
      <c r="B12" s="50"/>
      <c r="C12" s="50" t="s">
        <v>5339</v>
      </c>
      <c r="D12" s="48">
        <f>D11-H11</f>
        <v>401058</v>
      </c>
      <c r="E12" s="14"/>
      <c r="F12" s="18"/>
      <c r="G12" s="18"/>
      <c r="H12" s="18"/>
    </row>
    <row r="13" spans="2:10" collapsed="1"/>
    <row r="14" spans="2:10" s="1" customFormat="1" ht="15.75">
      <c r="B14" s="2512" t="s">
        <v>7884</v>
      </c>
      <c r="C14" s="2512"/>
      <c r="D14" s="2512"/>
      <c r="E14" s="2512"/>
      <c r="F14" s="2512"/>
      <c r="G14" s="2512"/>
      <c r="H14" s="2512"/>
    </row>
    <row r="15" spans="2:10" s="1" customFormat="1" ht="15" hidden="1" outlineLevel="1"/>
    <row r="16" spans="2:10" s="1" customFormat="1" ht="15.75" hidden="1" outlineLevel="1">
      <c r="B16" s="2511" t="s">
        <v>8097</v>
      </c>
      <c r="C16" s="2511"/>
      <c r="D16" s="2511"/>
      <c r="E16" s="2511"/>
      <c r="F16" s="2511"/>
      <c r="G16" s="2511"/>
      <c r="H16" s="2511"/>
    </row>
    <row r="17" spans="2:10" s="1" customFormat="1" ht="15" hidden="1" outlineLevel="1"/>
    <row r="18" spans="2:10" s="1" customFormat="1" ht="15" hidden="1" outlineLevel="1">
      <c r="B18" s="354" t="s">
        <v>115</v>
      </c>
      <c r="C18" s="152" t="s">
        <v>5342</v>
      </c>
      <c r="D18" s="153" t="s">
        <v>4</v>
      </c>
      <c r="E18" s="18"/>
      <c r="F18" s="354" t="s">
        <v>115</v>
      </c>
      <c r="G18" s="354" t="s">
        <v>5343</v>
      </c>
      <c r="H18" s="355" t="s">
        <v>4</v>
      </c>
    </row>
    <row r="19" spans="2:10" s="1" customFormat="1" ht="15" hidden="1" outlineLevel="1">
      <c r="B19" s="957">
        <v>42736</v>
      </c>
      <c r="C19" s="318" t="s">
        <v>1039</v>
      </c>
      <c r="D19" s="48">
        <f>D12</f>
        <v>401058</v>
      </c>
      <c r="E19" s="18"/>
      <c r="F19" s="957">
        <v>42748</v>
      </c>
      <c r="G19" s="318" t="s">
        <v>7998</v>
      </c>
      <c r="H19" s="48">
        <v>6569</v>
      </c>
      <c r="I19" s="176"/>
    </row>
    <row r="20" spans="2:10" s="1" customFormat="1" ht="30" hidden="1" outlineLevel="1">
      <c r="B20" s="957">
        <v>42766</v>
      </c>
      <c r="C20" s="318" t="s">
        <v>5536</v>
      </c>
      <c r="D20" s="48">
        <v>3245</v>
      </c>
      <c r="F20" s="957">
        <v>42756</v>
      </c>
      <c r="G20" s="318" t="s">
        <v>7999</v>
      </c>
      <c r="H20" s="48">
        <v>1</v>
      </c>
      <c r="I20" s="18"/>
    </row>
    <row r="21" spans="2:10" s="1" customFormat="1" ht="30" hidden="1" outlineLevel="1">
      <c r="B21" s="957"/>
      <c r="C21" s="371"/>
      <c r="D21" s="48"/>
      <c r="E21" s="18"/>
      <c r="F21" s="957">
        <v>42759</v>
      </c>
      <c r="G21" s="318" t="s">
        <v>8010</v>
      </c>
      <c r="H21" s="48">
        <v>4488</v>
      </c>
    </row>
    <row r="22" spans="2:10" s="1" customFormat="1" ht="15" hidden="1" outlineLevel="1">
      <c r="B22" s="957"/>
      <c r="C22" s="371"/>
      <c r="D22" s="48"/>
      <c r="E22" s="18"/>
      <c r="F22" s="1076"/>
      <c r="G22" s="628"/>
      <c r="H22" s="349"/>
    </row>
    <row r="23" spans="2:10" s="1" customFormat="1" ht="15" hidden="1" outlineLevel="1">
      <c r="B23" s="957"/>
      <c r="C23" s="50" t="s">
        <v>1912</v>
      </c>
      <c r="D23" s="48">
        <f>SUM(D19:D21)</f>
        <v>404303</v>
      </c>
      <c r="E23" s="18"/>
      <c r="F23" s="319"/>
      <c r="G23" s="319" t="s">
        <v>1913</v>
      </c>
      <c r="H23" s="279">
        <f>SUM(H19:H22)</f>
        <v>11058</v>
      </c>
      <c r="I23" s="2"/>
      <c r="J23" s="2"/>
    </row>
    <row r="24" spans="2:10" s="1" customFormat="1" ht="15" hidden="1" outlineLevel="1">
      <c r="B24" s="50"/>
      <c r="C24" s="50" t="s">
        <v>5339</v>
      </c>
      <c r="D24" s="48">
        <f>D23-H23</f>
        <v>393245</v>
      </c>
      <c r="E24" s="14"/>
      <c r="F24" s="18"/>
      <c r="G24" s="18"/>
      <c r="H24" s="18"/>
    </row>
    <row r="25" spans="2:10" collapsed="1"/>
    <row r="26" spans="2:10" s="1" customFormat="1" ht="15.75">
      <c r="B26" s="2512" t="s">
        <v>7974</v>
      </c>
      <c r="C26" s="2512"/>
      <c r="D26" s="2512"/>
      <c r="E26" s="2512"/>
      <c r="F26" s="2512"/>
      <c r="G26" s="2512"/>
      <c r="H26" s="2512"/>
    </row>
    <row r="27" spans="2:10" s="1" customFormat="1" ht="15" hidden="1" outlineLevel="1"/>
    <row r="28" spans="2:10" s="1" customFormat="1" ht="15.75" hidden="1" outlineLevel="1">
      <c r="B28" s="2511" t="s">
        <v>8097</v>
      </c>
      <c r="C28" s="2511"/>
      <c r="D28" s="2511"/>
      <c r="E28" s="2511"/>
      <c r="F28" s="2511"/>
      <c r="G28" s="2511"/>
      <c r="H28" s="2511"/>
    </row>
    <row r="29" spans="2:10" s="1" customFormat="1" ht="15" hidden="1" outlineLevel="1"/>
    <row r="30" spans="2:10" s="1" customFormat="1" ht="15" hidden="1" outlineLevel="1">
      <c r="B30" s="354" t="s">
        <v>115</v>
      </c>
      <c r="C30" s="152" t="s">
        <v>5342</v>
      </c>
      <c r="D30" s="153" t="s">
        <v>4</v>
      </c>
      <c r="E30" s="18"/>
      <c r="F30" s="354" t="s">
        <v>115</v>
      </c>
      <c r="G30" s="354" t="s">
        <v>5343</v>
      </c>
      <c r="H30" s="355" t="s">
        <v>4</v>
      </c>
    </row>
    <row r="31" spans="2:10" s="1" customFormat="1" ht="15" hidden="1" outlineLevel="1">
      <c r="B31" s="957">
        <v>42767</v>
      </c>
      <c r="C31" s="318" t="s">
        <v>1039</v>
      </c>
      <c r="D31" s="48">
        <f>D24</f>
        <v>393245</v>
      </c>
      <c r="E31" s="18"/>
      <c r="F31" s="957">
        <v>42779</v>
      </c>
      <c r="G31" s="318" t="s">
        <v>8076</v>
      </c>
      <c r="H31" s="48">
        <v>6569</v>
      </c>
      <c r="I31" s="176"/>
    </row>
    <row r="32" spans="2:10" s="1" customFormat="1" ht="15" hidden="1" outlineLevel="1">
      <c r="B32" s="957">
        <v>42794</v>
      </c>
      <c r="C32" s="318" t="s">
        <v>6409</v>
      </c>
      <c r="D32" s="48">
        <v>2852</v>
      </c>
      <c r="F32" s="957">
        <v>42780</v>
      </c>
      <c r="G32" s="318" t="s">
        <v>7998</v>
      </c>
      <c r="H32" s="48">
        <v>6569</v>
      </c>
      <c r="I32" s="18"/>
    </row>
    <row r="33" spans="2:10" s="1" customFormat="1" ht="45" hidden="1" outlineLevel="1">
      <c r="B33" s="957"/>
      <c r="C33" s="371"/>
      <c r="D33" s="48"/>
      <c r="E33" s="18"/>
      <c r="F33" s="957">
        <v>42781</v>
      </c>
      <c r="G33" s="318" t="s">
        <v>8098</v>
      </c>
      <c r="H33" s="48">
        <v>107</v>
      </c>
    </row>
    <row r="34" spans="2:10" s="1" customFormat="1" ht="15" hidden="1" outlineLevel="1">
      <c r="B34" s="957"/>
      <c r="C34" s="371"/>
      <c r="D34" s="48"/>
      <c r="E34" s="18"/>
      <c r="F34" s="1076"/>
      <c r="G34" s="628"/>
      <c r="H34" s="349"/>
    </row>
    <row r="35" spans="2:10" s="1" customFormat="1" ht="15" hidden="1" outlineLevel="1">
      <c r="B35" s="957"/>
      <c r="C35" s="50" t="s">
        <v>1912</v>
      </c>
      <c r="D35" s="48">
        <f>SUM(D31:D33)</f>
        <v>396097</v>
      </c>
      <c r="E35" s="18"/>
      <c r="F35" s="319"/>
      <c r="G35" s="319" t="s">
        <v>1913</v>
      </c>
      <c r="H35" s="279">
        <f>SUM(H31:H34)</f>
        <v>13245</v>
      </c>
      <c r="I35" s="2"/>
      <c r="J35" s="2"/>
    </row>
    <row r="36" spans="2:10" s="1" customFormat="1" ht="15" hidden="1" outlineLevel="1">
      <c r="B36" s="50"/>
      <c r="C36" s="50" t="s">
        <v>5339</v>
      </c>
      <c r="D36" s="48">
        <f>D35-H35</f>
        <v>382852</v>
      </c>
      <c r="E36" s="14"/>
      <c r="F36" s="18"/>
      <c r="G36" s="18"/>
      <c r="H36" s="18"/>
    </row>
    <row r="37" spans="2:10" collapsed="1"/>
    <row r="38" spans="2:10" s="1" customFormat="1" ht="15.75">
      <c r="B38" s="2512" t="s">
        <v>8136</v>
      </c>
      <c r="C38" s="2512"/>
      <c r="D38" s="2512"/>
      <c r="E38" s="2512"/>
      <c r="F38" s="2512"/>
      <c r="G38" s="2512"/>
      <c r="H38" s="2512"/>
    </row>
    <row r="39" spans="2:10" s="1" customFormat="1" ht="15" hidden="1" outlineLevel="1"/>
    <row r="40" spans="2:10" s="1" customFormat="1" ht="15.75" hidden="1" outlineLevel="1">
      <c r="B40" s="2511" t="s">
        <v>8097</v>
      </c>
      <c r="C40" s="2511"/>
      <c r="D40" s="2511"/>
      <c r="E40" s="2511"/>
      <c r="F40" s="2511"/>
      <c r="G40" s="2511"/>
      <c r="H40" s="2511"/>
    </row>
    <row r="41" spans="2:10" s="1" customFormat="1" ht="15" hidden="1" outlineLevel="1"/>
    <row r="42" spans="2:10" s="1" customFormat="1" ht="15" hidden="1" outlineLevel="1">
      <c r="B42" s="354" t="s">
        <v>115</v>
      </c>
      <c r="C42" s="152" t="s">
        <v>5342</v>
      </c>
      <c r="D42" s="153" t="s">
        <v>4</v>
      </c>
      <c r="E42" s="18"/>
      <c r="F42" s="354" t="s">
        <v>115</v>
      </c>
      <c r="G42" s="354" t="s">
        <v>5343</v>
      </c>
      <c r="H42" s="355" t="s">
        <v>4</v>
      </c>
    </row>
    <row r="43" spans="2:10" s="1" customFormat="1" ht="45" hidden="1" outlineLevel="1">
      <c r="B43" s="957">
        <v>42795</v>
      </c>
      <c r="C43" s="318" t="s">
        <v>1039</v>
      </c>
      <c r="D43" s="48">
        <f>D36</f>
        <v>382852</v>
      </c>
      <c r="E43" s="18"/>
      <c r="F43" s="957">
        <v>42795</v>
      </c>
      <c r="G43" s="318" t="s">
        <v>8155</v>
      </c>
      <c r="H43" s="48">
        <v>6283</v>
      </c>
      <c r="I43" s="176"/>
    </row>
    <row r="44" spans="2:10" s="1" customFormat="1" ht="15" hidden="1" outlineLevel="1">
      <c r="B44" s="957">
        <v>42825</v>
      </c>
      <c r="C44" s="318" t="s">
        <v>5536</v>
      </c>
      <c r="D44" s="48">
        <v>3048</v>
      </c>
      <c r="F44" s="957">
        <v>42808</v>
      </c>
      <c r="G44" s="318" t="s">
        <v>8076</v>
      </c>
      <c r="H44" s="48">
        <v>6569</v>
      </c>
      <c r="I44" s="18"/>
    </row>
    <row r="45" spans="2:10" s="1" customFormat="1" ht="15" hidden="1" outlineLevel="1">
      <c r="B45" s="957"/>
      <c r="C45" s="371"/>
      <c r="D45" s="48"/>
      <c r="E45" s="18"/>
      <c r="F45" s="1076"/>
      <c r="G45" s="628"/>
      <c r="H45" s="349"/>
    </row>
    <row r="46" spans="2:10" s="1" customFormat="1" ht="15" hidden="1" outlineLevel="1">
      <c r="B46" s="957"/>
      <c r="C46" s="371"/>
      <c r="D46" s="48"/>
      <c r="E46" s="18"/>
      <c r="F46" s="1076"/>
      <c r="G46" s="628"/>
      <c r="H46" s="349"/>
    </row>
    <row r="47" spans="2:10" s="1" customFormat="1" ht="15" hidden="1" outlineLevel="1">
      <c r="B47" s="957"/>
      <c r="C47" s="50" t="s">
        <v>1912</v>
      </c>
      <c r="D47" s="48">
        <f>SUM(D43:D45)</f>
        <v>385900</v>
      </c>
      <c r="E47" s="18"/>
      <c r="F47" s="319"/>
      <c r="G47" s="319" t="s">
        <v>1913</v>
      </c>
      <c r="H47" s="279">
        <f>SUM(H43:H46)</f>
        <v>12852</v>
      </c>
      <c r="I47" s="2"/>
      <c r="J47" s="2"/>
    </row>
    <row r="48" spans="2:10" s="1" customFormat="1" ht="15" hidden="1" outlineLevel="1">
      <c r="B48" s="50"/>
      <c r="C48" s="50" t="s">
        <v>5339</v>
      </c>
      <c r="D48" s="48">
        <f>D47-H47</f>
        <v>373048</v>
      </c>
      <c r="E48" s="14"/>
      <c r="F48" s="18"/>
      <c r="G48" s="18"/>
      <c r="H48" s="18"/>
    </row>
    <row r="49" spans="2:10" collapsed="1"/>
    <row r="50" spans="2:10" s="1" customFormat="1" ht="15.75">
      <c r="B50" s="2512" t="s">
        <v>8307</v>
      </c>
      <c r="C50" s="2512"/>
      <c r="D50" s="2512"/>
      <c r="E50" s="2512"/>
      <c r="F50" s="2512"/>
      <c r="G50" s="2512"/>
      <c r="H50" s="2512"/>
    </row>
    <row r="51" spans="2:10" s="1" customFormat="1" ht="15" hidden="1" outlineLevel="1"/>
    <row r="52" spans="2:10" s="1" customFormat="1" ht="15.75" hidden="1" outlineLevel="1">
      <c r="B52" s="2511" t="s">
        <v>8097</v>
      </c>
      <c r="C52" s="2511"/>
      <c r="D52" s="2511"/>
      <c r="E52" s="2511"/>
      <c r="F52" s="2511"/>
      <c r="G52" s="2511"/>
      <c r="H52" s="2511"/>
    </row>
    <row r="53" spans="2:10" s="1" customFormat="1" ht="15" hidden="1" outlineLevel="1"/>
    <row r="54" spans="2:10" s="1" customFormat="1" ht="15" hidden="1" outlineLevel="1">
      <c r="B54" s="354" t="s">
        <v>115</v>
      </c>
      <c r="C54" s="152" t="s">
        <v>5342</v>
      </c>
      <c r="D54" s="153" t="s">
        <v>4</v>
      </c>
      <c r="E54" s="18"/>
      <c r="F54" s="354" t="s">
        <v>115</v>
      </c>
      <c r="G54" s="354" t="s">
        <v>5343</v>
      </c>
      <c r="H54" s="355" t="s">
        <v>4</v>
      </c>
    </row>
    <row r="55" spans="2:10" s="1" customFormat="1" ht="45" hidden="1" outlineLevel="1">
      <c r="B55" s="957">
        <v>42826</v>
      </c>
      <c r="C55" s="318" t="s">
        <v>1039</v>
      </c>
      <c r="D55" s="48">
        <f>D48</f>
        <v>373048</v>
      </c>
      <c r="E55" s="18"/>
      <c r="F55" s="957">
        <v>42828</v>
      </c>
      <c r="G55" s="318" t="s">
        <v>8320</v>
      </c>
      <c r="H55" s="48">
        <v>70000</v>
      </c>
      <c r="I55" s="176"/>
    </row>
    <row r="56" spans="2:10" s="1" customFormat="1" ht="15" hidden="1" outlineLevel="1">
      <c r="B56" s="957">
        <v>42855</v>
      </c>
      <c r="C56" s="318" t="s">
        <v>5536</v>
      </c>
      <c r="D56" s="48">
        <v>2404</v>
      </c>
      <c r="F56" s="957">
        <v>42836</v>
      </c>
      <c r="G56" s="318" t="s">
        <v>8337</v>
      </c>
      <c r="H56" s="48">
        <v>6569</v>
      </c>
      <c r="I56" s="18"/>
    </row>
    <row r="57" spans="2:10" s="1" customFormat="1" ht="15" hidden="1" outlineLevel="1">
      <c r="B57" s="957"/>
      <c r="C57" s="371"/>
      <c r="D57" s="48"/>
      <c r="E57" s="18"/>
      <c r="F57" s="957"/>
      <c r="G57" s="318"/>
      <c r="H57" s="48"/>
    </row>
    <row r="58" spans="2:10" s="1" customFormat="1" ht="15" hidden="1" outlineLevel="1">
      <c r="B58" s="957"/>
      <c r="C58" s="371"/>
      <c r="D58" s="48"/>
      <c r="E58" s="18"/>
      <c r="F58" s="1076"/>
      <c r="G58" s="628"/>
      <c r="H58" s="349"/>
    </row>
    <row r="59" spans="2:10" s="1" customFormat="1" ht="15" hidden="1" outlineLevel="1">
      <c r="B59" s="957"/>
      <c r="C59" s="50" t="s">
        <v>1912</v>
      </c>
      <c r="D59" s="48">
        <f>SUM(D55:D57)</f>
        <v>375452</v>
      </c>
      <c r="E59" s="18"/>
      <c r="F59" s="319"/>
      <c r="G59" s="319" t="s">
        <v>1913</v>
      </c>
      <c r="H59" s="279">
        <f>SUM(H55:H58)</f>
        <v>76569</v>
      </c>
      <c r="I59" s="2"/>
      <c r="J59" s="2"/>
    </row>
    <row r="60" spans="2:10" s="1" customFormat="1" ht="15" hidden="1" outlineLevel="1">
      <c r="B60" s="50"/>
      <c r="C60" s="50" t="s">
        <v>5339</v>
      </c>
      <c r="D60" s="48">
        <f>D59-H59</f>
        <v>298883</v>
      </c>
      <c r="E60" s="14"/>
      <c r="F60" s="18"/>
      <c r="G60" s="18"/>
      <c r="H60" s="18"/>
    </row>
    <row r="61" spans="2:10" collapsed="1"/>
    <row r="62" spans="2:10" s="1" customFormat="1" ht="15.75">
      <c r="B62" s="2512" t="s">
        <v>8395</v>
      </c>
      <c r="C62" s="2512"/>
      <c r="D62" s="2512"/>
      <c r="E62" s="2512"/>
      <c r="F62" s="2512"/>
      <c r="G62" s="2512"/>
      <c r="H62" s="2512"/>
    </row>
    <row r="63" spans="2:10" s="1" customFormat="1" ht="15" hidden="1" outlineLevel="1"/>
    <row r="64" spans="2:10" s="1" customFormat="1" ht="15.75" hidden="1" outlineLevel="1">
      <c r="B64" s="2511" t="s">
        <v>8097</v>
      </c>
      <c r="C64" s="2511"/>
      <c r="D64" s="2511"/>
      <c r="E64" s="2511"/>
      <c r="F64" s="2511"/>
      <c r="G64" s="2511"/>
      <c r="H64" s="2511"/>
    </row>
    <row r="65" spans="2:10" s="1" customFormat="1" ht="15" hidden="1" outlineLevel="1"/>
    <row r="66" spans="2:10" s="1" customFormat="1" ht="15" hidden="1" outlineLevel="1">
      <c r="B66" s="354" t="s">
        <v>115</v>
      </c>
      <c r="C66" s="152" t="s">
        <v>5342</v>
      </c>
      <c r="D66" s="153" t="s">
        <v>4</v>
      </c>
      <c r="E66" s="18"/>
      <c r="F66" s="354" t="s">
        <v>115</v>
      </c>
      <c r="G66" s="354" t="s">
        <v>5343</v>
      </c>
      <c r="H66" s="355" t="s">
        <v>4</v>
      </c>
    </row>
    <row r="67" spans="2:10" s="1" customFormat="1" ht="15" hidden="1" outlineLevel="1">
      <c r="B67" s="957">
        <v>42856</v>
      </c>
      <c r="C67" s="318" t="s">
        <v>1039</v>
      </c>
      <c r="D67" s="48">
        <f>D60</f>
        <v>298883</v>
      </c>
      <c r="E67" s="18"/>
      <c r="F67" s="957">
        <v>42867</v>
      </c>
      <c r="G67" s="318" t="s">
        <v>8438</v>
      </c>
      <c r="H67" s="48">
        <v>6569</v>
      </c>
      <c r="I67" s="176"/>
    </row>
    <row r="68" spans="2:10" s="1" customFormat="1" ht="15" hidden="1" outlineLevel="1">
      <c r="B68" s="957">
        <v>42886</v>
      </c>
      <c r="C68" s="318" t="s">
        <v>5536</v>
      </c>
      <c r="D68" s="48">
        <v>2411</v>
      </c>
      <c r="F68" s="957"/>
      <c r="G68" s="318"/>
      <c r="H68" s="48"/>
      <c r="I68" s="18"/>
    </row>
    <row r="69" spans="2:10" s="1" customFormat="1" ht="15" hidden="1" outlineLevel="1">
      <c r="B69" s="957"/>
      <c r="C69" s="371"/>
      <c r="D69" s="48"/>
      <c r="E69" s="18"/>
      <c r="F69" s="957"/>
      <c r="G69" s="318"/>
      <c r="H69" s="48"/>
    </row>
    <row r="70" spans="2:10" s="1" customFormat="1" ht="15" hidden="1" outlineLevel="1">
      <c r="B70" s="957"/>
      <c r="C70" s="371"/>
      <c r="D70" s="48"/>
      <c r="E70" s="18"/>
      <c r="F70" s="1076"/>
      <c r="G70" s="628"/>
      <c r="H70" s="349"/>
    </row>
    <row r="71" spans="2:10" s="1" customFormat="1" ht="15" hidden="1" outlineLevel="1">
      <c r="B71" s="957"/>
      <c r="C71" s="50" t="s">
        <v>1912</v>
      </c>
      <c r="D71" s="48">
        <f>SUM(D67:D69)</f>
        <v>301294</v>
      </c>
      <c r="E71" s="18"/>
      <c r="F71" s="319"/>
      <c r="G71" s="319" t="s">
        <v>1913</v>
      </c>
      <c r="H71" s="279">
        <f>SUM(H67:H70)</f>
        <v>6569</v>
      </c>
      <c r="I71" s="2"/>
      <c r="J71" s="2"/>
    </row>
    <row r="72" spans="2:10" s="1" customFormat="1" ht="15" hidden="1" outlineLevel="1">
      <c r="B72" s="50"/>
      <c r="C72" s="50" t="s">
        <v>5339</v>
      </c>
      <c r="D72" s="48">
        <f>D71-H71</f>
        <v>294725</v>
      </c>
      <c r="E72" s="14"/>
      <c r="F72" s="18"/>
      <c r="G72" s="18"/>
      <c r="H72" s="18"/>
    </row>
    <row r="73" spans="2:10" collapsed="1"/>
    <row r="74" spans="2:10" s="1" customFormat="1" ht="15.75">
      <c r="B74" s="2512" t="s">
        <v>8500</v>
      </c>
      <c r="C74" s="2512"/>
      <c r="D74" s="2512"/>
      <c r="E74" s="2512"/>
      <c r="F74" s="2512"/>
      <c r="G74" s="2512"/>
      <c r="H74" s="2512"/>
    </row>
    <row r="75" spans="2:10" s="1" customFormat="1" ht="15" hidden="1" outlineLevel="1"/>
    <row r="76" spans="2:10" s="1" customFormat="1" ht="15.75" hidden="1" outlineLevel="1">
      <c r="B76" s="2511" t="s">
        <v>8097</v>
      </c>
      <c r="C76" s="2511"/>
      <c r="D76" s="2511"/>
      <c r="E76" s="2511"/>
      <c r="F76" s="2511"/>
      <c r="G76" s="2511"/>
      <c r="H76" s="2511"/>
    </row>
    <row r="77" spans="2:10" s="1" customFormat="1" ht="15" hidden="1" outlineLevel="1"/>
    <row r="78" spans="2:10" s="1" customFormat="1" ht="15" hidden="1" outlineLevel="1">
      <c r="B78" s="354" t="s">
        <v>115</v>
      </c>
      <c r="C78" s="152" t="s">
        <v>5342</v>
      </c>
      <c r="D78" s="153" t="s">
        <v>4</v>
      </c>
      <c r="E78" s="18"/>
      <c r="F78" s="354" t="s">
        <v>115</v>
      </c>
      <c r="G78" s="354" t="s">
        <v>5343</v>
      </c>
      <c r="H78" s="355" t="s">
        <v>4</v>
      </c>
    </row>
    <row r="79" spans="2:10" s="1" customFormat="1" ht="30" hidden="1" outlineLevel="1">
      <c r="B79" s="957">
        <v>42887</v>
      </c>
      <c r="C79" s="318" t="s">
        <v>1039</v>
      </c>
      <c r="D79" s="48">
        <f>D72</f>
        <v>294725</v>
      </c>
      <c r="E79" s="18"/>
      <c r="F79" s="984">
        <v>42899</v>
      </c>
      <c r="G79" s="1064" t="s">
        <v>8549</v>
      </c>
      <c r="H79" s="905">
        <v>6569</v>
      </c>
      <c r="I79" s="176"/>
    </row>
    <row r="80" spans="2:10" s="1" customFormat="1" ht="15" hidden="1" outlineLevel="1">
      <c r="B80" s="957">
        <v>42916</v>
      </c>
      <c r="C80" s="318" t="s">
        <v>6409</v>
      </c>
      <c r="D80" s="48">
        <v>2305</v>
      </c>
      <c r="F80" s="957"/>
      <c r="G80" s="318"/>
      <c r="H80" s="48"/>
      <c r="I80" s="18"/>
    </row>
    <row r="81" spans="2:10" s="1" customFormat="1" ht="15" hidden="1" outlineLevel="1">
      <c r="B81" s="957"/>
      <c r="C81" s="371"/>
      <c r="D81" s="48"/>
      <c r="E81" s="18"/>
      <c r="F81" s="957"/>
      <c r="G81" s="318"/>
      <c r="H81" s="48"/>
      <c r="I81" s="2"/>
    </row>
    <row r="82" spans="2:10" s="1" customFormat="1" ht="15" hidden="1" outlineLevel="1">
      <c r="B82" s="957"/>
      <c r="C82" s="371"/>
      <c r="D82" s="48"/>
      <c r="E82" s="18"/>
      <c r="F82" s="1076"/>
      <c r="G82" s="628"/>
      <c r="H82" s="349"/>
      <c r="I82" s="2"/>
    </row>
    <row r="83" spans="2:10" s="1" customFormat="1" ht="15" hidden="1" outlineLevel="1">
      <c r="B83" s="957"/>
      <c r="C83" s="50" t="s">
        <v>1912</v>
      </c>
      <c r="D83" s="48">
        <f>SUM(D79:D81)</f>
        <v>297030</v>
      </c>
      <c r="E83" s="18"/>
      <c r="F83" s="319"/>
      <c r="G83" s="319" t="s">
        <v>1913</v>
      </c>
      <c r="H83" s="279">
        <f>SUM(H79:H82)</f>
        <v>6569</v>
      </c>
      <c r="I83" s="2"/>
      <c r="J83" s="2"/>
    </row>
    <row r="84" spans="2:10" s="1" customFormat="1" ht="15" hidden="1" outlineLevel="1">
      <c r="B84" s="50"/>
      <c r="C84" s="50" t="s">
        <v>5339</v>
      </c>
      <c r="D84" s="48">
        <f>D83-H83</f>
        <v>290461</v>
      </c>
      <c r="E84" s="14"/>
      <c r="F84" s="18"/>
      <c r="G84" s="18"/>
      <c r="H84" s="18"/>
    </row>
    <row r="85" spans="2:10" collapsed="1"/>
    <row r="86" spans="2:10" s="1" customFormat="1" ht="15.75">
      <c r="B86" s="2512" t="s">
        <v>8589</v>
      </c>
      <c r="C86" s="2512"/>
      <c r="D86" s="2512"/>
      <c r="E86" s="2512"/>
      <c r="F86" s="2512"/>
      <c r="G86" s="2512"/>
      <c r="H86" s="2512"/>
    </row>
    <row r="87" spans="2:10" s="1" customFormat="1" ht="15" hidden="1" customHeight="1" outlineLevel="1"/>
    <row r="88" spans="2:10" s="1" customFormat="1" ht="15.75" hidden="1" customHeight="1" outlineLevel="1">
      <c r="B88" s="2511" t="s">
        <v>8097</v>
      </c>
      <c r="C88" s="2511"/>
      <c r="D88" s="2511"/>
      <c r="E88" s="2511"/>
      <c r="F88" s="2511"/>
      <c r="G88" s="2511"/>
      <c r="H88" s="2511"/>
    </row>
    <row r="89" spans="2:10" s="1" customFormat="1" ht="15" hidden="1" customHeight="1" outlineLevel="1"/>
    <row r="90" spans="2:10" s="1" customFormat="1" ht="15" hidden="1" customHeight="1" outlineLevel="1">
      <c r="B90" s="354" t="s">
        <v>115</v>
      </c>
      <c r="C90" s="152" t="s">
        <v>5342</v>
      </c>
      <c r="D90" s="153" t="s">
        <v>4</v>
      </c>
      <c r="E90" s="18"/>
      <c r="F90" s="354" t="s">
        <v>115</v>
      </c>
      <c r="G90" s="354" t="s">
        <v>5343</v>
      </c>
      <c r="H90" s="355" t="s">
        <v>4</v>
      </c>
    </row>
    <row r="91" spans="2:10" s="1" customFormat="1" ht="15" hidden="1" customHeight="1" outlineLevel="1">
      <c r="B91" s="957">
        <v>42917</v>
      </c>
      <c r="C91" s="318" t="s">
        <v>1039</v>
      </c>
      <c r="D91" s="48">
        <f>D84</f>
        <v>290461</v>
      </c>
      <c r="E91" s="18"/>
      <c r="F91" s="984">
        <v>42927</v>
      </c>
      <c r="G91" s="1064" t="s">
        <v>8438</v>
      </c>
      <c r="H91" s="905">
        <v>6569</v>
      </c>
      <c r="I91"/>
    </row>
    <row r="92" spans="2:10" s="1" customFormat="1" ht="15" hidden="1" customHeight="1" outlineLevel="1">
      <c r="B92" s="957">
        <v>42947</v>
      </c>
      <c r="C92" s="318" t="s">
        <v>5536</v>
      </c>
      <c r="D92" s="48">
        <v>2342</v>
      </c>
      <c r="F92" s="957"/>
      <c r="G92" s="318"/>
      <c r="H92" s="48"/>
      <c r="I92" s="18"/>
    </row>
    <row r="93" spans="2:10" s="1" customFormat="1" ht="15" hidden="1" customHeight="1" outlineLevel="1">
      <c r="B93" s="957"/>
      <c r="C93" s="371"/>
      <c r="D93" s="48"/>
      <c r="E93" s="18"/>
      <c r="F93" s="957"/>
      <c r="G93" s="318"/>
      <c r="H93" s="48"/>
    </row>
    <row r="94" spans="2:10" s="1" customFormat="1" ht="15" hidden="1" customHeight="1" outlineLevel="1">
      <c r="B94" s="957"/>
      <c r="C94" s="50" t="s">
        <v>1912</v>
      </c>
      <c r="D94" s="48">
        <f>SUM(D91:D93)</f>
        <v>292803</v>
      </c>
      <c r="E94" s="18"/>
      <c r="F94" s="319"/>
      <c r="G94" s="319" t="s">
        <v>1913</v>
      </c>
      <c r="H94" s="279">
        <f>SUM(H91:H93)</f>
        <v>6569</v>
      </c>
      <c r="I94" s="2"/>
      <c r="J94" s="2"/>
    </row>
    <row r="95" spans="2:10" s="1" customFormat="1" ht="15" hidden="1" customHeight="1" outlineLevel="1">
      <c r="B95" s="50"/>
      <c r="C95" s="50" t="s">
        <v>5339</v>
      </c>
      <c r="D95" s="48">
        <f>D94-H94</f>
        <v>286234</v>
      </c>
      <c r="E95" s="14"/>
      <c r="F95" s="18"/>
      <c r="G95" s="18"/>
      <c r="H95" s="18"/>
    </row>
    <row r="96" spans="2:10" collapsed="1"/>
    <row r="97" spans="2:10" s="1" customFormat="1" ht="15.75">
      <c r="B97" s="2512" t="s">
        <v>8670</v>
      </c>
      <c r="C97" s="2512"/>
      <c r="D97" s="2512"/>
      <c r="E97" s="2512"/>
      <c r="F97" s="2512"/>
      <c r="G97" s="2512"/>
      <c r="H97" s="2512"/>
    </row>
    <row r="98" spans="2:10" s="1" customFormat="1" ht="15" hidden="1" outlineLevel="1"/>
    <row r="99" spans="2:10" s="1" customFormat="1" ht="15.75" hidden="1" outlineLevel="1">
      <c r="B99" s="2511" t="s">
        <v>8097</v>
      </c>
      <c r="C99" s="2511"/>
      <c r="D99" s="2511"/>
      <c r="E99" s="2511"/>
      <c r="F99" s="2511"/>
      <c r="G99" s="2511"/>
      <c r="H99" s="2511"/>
    </row>
    <row r="100" spans="2:10" s="1" customFormat="1" ht="15" hidden="1" outlineLevel="1"/>
    <row r="101" spans="2:10" s="1" customFormat="1" ht="15" hidden="1" outlineLevel="1">
      <c r="B101" s="354" t="s">
        <v>115</v>
      </c>
      <c r="C101" s="152" t="s">
        <v>5342</v>
      </c>
      <c r="D101" s="153" t="s">
        <v>4</v>
      </c>
      <c r="E101" s="18"/>
      <c r="F101" s="354" t="s">
        <v>115</v>
      </c>
      <c r="G101" s="354" t="s">
        <v>5343</v>
      </c>
      <c r="H101" s="355" t="s">
        <v>4</v>
      </c>
    </row>
    <row r="102" spans="2:10" s="1" customFormat="1" ht="15" hidden="1" outlineLevel="1">
      <c r="B102" s="957">
        <v>42948</v>
      </c>
      <c r="C102" s="318" t="s">
        <v>1039</v>
      </c>
      <c r="D102" s="48">
        <f>D95</f>
        <v>286234</v>
      </c>
      <c r="E102" s="18"/>
      <c r="F102" s="957">
        <v>42957</v>
      </c>
      <c r="G102" s="318" t="s">
        <v>8438</v>
      </c>
      <c r="H102" s="48">
        <v>6569</v>
      </c>
      <c r="I102" s="176"/>
    </row>
    <row r="103" spans="2:10" s="1" customFormat="1" ht="15" hidden="1" outlineLevel="1">
      <c r="B103" s="957">
        <v>42978</v>
      </c>
      <c r="C103" s="318" t="s">
        <v>1911</v>
      </c>
      <c r="D103" s="48">
        <v>2308</v>
      </c>
      <c r="F103" s="1076"/>
      <c r="G103" s="628"/>
      <c r="H103" s="349"/>
      <c r="I103" s="18"/>
    </row>
    <row r="104" spans="2:10" s="1" customFormat="1" ht="15" hidden="1" outlineLevel="1">
      <c r="B104" s="957"/>
      <c r="C104" s="371"/>
      <c r="D104" s="48"/>
      <c r="E104" s="18"/>
      <c r="F104" s="957"/>
      <c r="G104" s="318"/>
      <c r="H104" s="48"/>
    </row>
    <row r="105" spans="2:10" s="1" customFormat="1" ht="15" hidden="1" outlineLevel="1">
      <c r="B105" s="957"/>
      <c r="C105" s="371"/>
      <c r="D105" s="48"/>
      <c r="E105" s="18"/>
      <c r="F105" s="1076"/>
      <c r="G105" s="628"/>
      <c r="H105" s="349"/>
    </row>
    <row r="106" spans="2:10" s="1" customFormat="1" ht="15" hidden="1" outlineLevel="1">
      <c r="B106" s="957"/>
      <c r="C106" s="50" t="s">
        <v>1912</v>
      </c>
      <c r="D106" s="48">
        <f>SUM(D102:D104)</f>
        <v>288542</v>
      </c>
      <c r="E106" s="18"/>
      <c r="F106" s="319"/>
      <c r="G106" s="319" t="s">
        <v>1913</v>
      </c>
      <c r="H106" s="279">
        <f>SUM(H102:H105)</f>
        <v>6569</v>
      </c>
      <c r="I106" s="2"/>
      <c r="J106" s="2"/>
    </row>
    <row r="107" spans="2:10" s="1" customFormat="1" ht="15" hidden="1" outlineLevel="1">
      <c r="B107" s="50"/>
      <c r="C107" s="50" t="s">
        <v>5339</v>
      </c>
      <c r="D107" s="48">
        <f>D106-H106</f>
        <v>281973</v>
      </c>
      <c r="E107" s="14"/>
      <c r="F107" s="18"/>
      <c r="G107" s="18"/>
      <c r="H107" s="18"/>
    </row>
    <row r="108" spans="2:10" collapsed="1"/>
    <row r="109" spans="2:10" s="1" customFormat="1" ht="15.75">
      <c r="B109" s="2512" t="s">
        <v>8799</v>
      </c>
      <c r="C109" s="2512"/>
      <c r="D109" s="2512"/>
      <c r="E109" s="2512"/>
      <c r="F109" s="2512"/>
      <c r="G109" s="2512"/>
      <c r="H109" s="2512"/>
    </row>
    <row r="110" spans="2:10" s="1" customFormat="1" ht="15" hidden="1" outlineLevel="1"/>
    <row r="111" spans="2:10" s="1" customFormat="1" ht="15.75" hidden="1" outlineLevel="1">
      <c r="B111" s="2511" t="s">
        <v>8097</v>
      </c>
      <c r="C111" s="2511"/>
      <c r="D111" s="2511"/>
      <c r="E111" s="2511"/>
      <c r="F111" s="2511"/>
      <c r="G111" s="2511"/>
      <c r="H111" s="2511"/>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30" hidden="1" outlineLevel="1">
      <c r="B114" s="957">
        <v>42979</v>
      </c>
      <c r="C114" s="318" t="s">
        <v>1039</v>
      </c>
      <c r="D114" s="48">
        <f>D107</f>
        <v>281973</v>
      </c>
      <c r="E114" s="18"/>
      <c r="F114" s="1496">
        <v>42984</v>
      </c>
      <c r="G114" s="621" t="s">
        <v>8838</v>
      </c>
      <c r="H114" s="769">
        <v>1000</v>
      </c>
      <c r="I114" s="1497" t="s">
        <v>8839</v>
      </c>
    </row>
    <row r="115" spans="2:10" s="1" customFormat="1" ht="30" hidden="1" outlineLevel="1">
      <c r="B115" s="957">
        <v>43008</v>
      </c>
      <c r="C115" s="318" t="s">
        <v>1911</v>
      </c>
      <c r="D115" s="48">
        <v>1700</v>
      </c>
      <c r="F115" s="1496">
        <v>42985</v>
      </c>
      <c r="G115" s="621" t="s">
        <v>8843</v>
      </c>
      <c r="H115" s="769">
        <v>78000</v>
      </c>
      <c r="I115" s="1497" t="s">
        <v>8839</v>
      </c>
    </row>
    <row r="116" spans="2:10" s="1" customFormat="1" ht="15" hidden="1" outlineLevel="1">
      <c r="B116" s="957"/>
      <c r="C116" s="371"/>
      <c r="D116" s="48"/>
      <c r="E116" s="18"/>
      <c r="F116" s="1377">
        <v>42991</v>
      </c>
      <c r="G116" s="750" t="s">
        <v>8438</v>
      </c>
      <c r="H116" s="48">
        <v>6569</v>
      </c>
    </row>
    <row r="117" spans="2:10" s="1" customFormat="1" ht="15" hidden="1" outlineLevel="1">
      <c r="B117" s="957"/>
      <c r="C117" s="371"/>
      <c r="D117" s="48"/>
      <c r="E117" s="18"/>
      <c r="F117" s="1377"/>
      <c r="G117" s="750"/>
      <c r="H117" s="349"/>
    </row>
    <row r="118" spans="2:10" s="1" customFormat="1" ht="15" hidden="1" outlineLevel="1">
      <c r="B118" s="957"/>
      <c r="C118" s="50" t="s">
        <v>1912</v>
      </c>
      <c r="D118" s="48">
        <f>SUM(D114:D116)</f>
        <v>283673</v>
      </c>
      <c r="E118" s="18"/>
      <c r="F118" s="319"/>
      <c r="G118" s="319" t="s">
        <v>1913</v>
      </c>
      <c r="H118" s="279">
        <f>SUM(H114:H117)</f>
        <v>85569</v>
      </c>
      <c r="I118" s="2"/>
      <c r="J118" s="2"/>
    </row>
    <row r="119" spans="2:10" s="1" customFormat="1" ht="15" hidden="1" outlineLevel="1">
      <c r="B119" s="50"/>
      <c r="C119" s="50" t="s">
        <v>5339</v>
      </c>
      <c r="D119" s="48">
        <f>D118-H118</f>
        <v>198104</v>
      </c>
      <c r="E119" s="14"/>
      <c r="F119" s="18"/>
      <c r="G119" s="18"/>
      <c r="H119" s="18"/>
    </row>
    <row r="120" spans="2:10" collapsed="1"/>
    <row r="121" spans="2:10" s="1" customFormat="1" ht="15.75">
      <c r="B121" s="2512" t="s">
        <v>8902</v>
      </c>
      <c r="C121" s="2512"/>
      <c r="D121" s="2512"/>
      <c r="E121" s="2512"/>
      <c r="F121" s="2512"/>
      <c r="G121" s="2512"/>
      <c r="H121" s="2512"/>
    </row>
    <row r="122" spans="2:10" s="1" customFormat="1" ht="15" hidden="1" outlineLevel="1"/>
    <row r="123" spans="2:10" s="1" customFormat="1" ht="15.75" hidden="1" outlineLevel="1">
      <c r="B123" s="2511" t="s">
        <v>8097</v>
      </c>
      <c r="C123" s="2511"/>
      <c r="D123" s="2511"/>
      <c r="E123" s="2511"/>
      <c r="F123" s="2511"/>
      <c r="G123" s="2511"/>
      <c r="H123" s="2511"/>
    </row>
    <row r="124" spans="2:10" s="1" customFormat="1" ht="15" hidden="1" outlineLevel="1"/>
    <row r="125" spans="2:10" s="1" customFormat="1" ht="15" hidden="1" outlineLevel="1">
      <c r="B125" s="354" t="s">
        <v>115</v>
      </c>
      <c r="C125" s="152" t="s">
        <v>5342</v>
      </c>
      <c r="D125" s="153" t="s">
        <v>4</v>
      </c>
      <c r="E125" s="18"/>
      <c r="F125" s="1278" t="s">
        <v>115</v>
      </c>
      <c r="G125" s="1278" t="s">
        <v>5343</v>
      </c>
      <c r="H125" s="1279" t="s">
        <v>4</v>
      </c>
    </row>
    <row r="126" spans="2:10" s="1" customFormat="1" ht="45" hidden="1" outlineLevel="1">
      <c r="B126" s="957">
        <v>43009</v>
      </c>
      <c r="C126" s="318" t="s">
        <v>1039</v>
      </c>
      <c r="D126" s="48">
        <f>D119</f>
        <v>198104</v>
      </c>
      <c r="E126" s="18"/>
      <c r="F126" s="984">
        <v>43018</v>
      </c>
      <c r="G126" s="812" t="s">
        <v>8947</v>
      </c>
      <c r="H126" s="905">
        <v>6569</v>
      </c>
    </row>
    <row r="127" spans="2:10" s="1" customFormat="1" ht="15" hidden="1" outlineLevel="1">
      <c r="B127" s="957">
        <v>43039</v>
      </c>
      <c r="C127" s="318" t="s">
        <v>5536</v>
      </c>
      <c r="D127" s="48">
        <v>1585</v>
      </c>
      <c r="F127" s="1377"/>
      <c r="G127" s="750"/>
      <c r="H127" s="1507"/>
    </row>
    <row r="128" spans="2:10" s="1" customFormat="1" ht="15" hidden="1" outlineLevel="1">
      <c r="B128" s="957"/>
      <c r="C128" s="371"/>
      <c r="D128" s="48"/>
      <c r="E128" s="18"/>
      <c r="F128" s="1377"/>
      <c r="G128" s="750"/>
      <c r="H128" s="349"/>
    </row>
    <row r="129" spans="2:10" s="1" customFormat="1" ht="15" hidden="1" outlineLevel="1">
      <c r="B129" s="957"/>
      <c r="C129" s="50" t="s">
        <v>1912</v>
      </c>
      <c r="D129" s="48">
        <f>SUM(D126:D127)</f>
        <v>199689</v>
      </c>
      <c r="E129" s="18"/>
      <c r="F129" s="319"/>
      <c r="G129" s="319" t="s">
        <v>1913</v>
      </c>
      <c r="H129" s="279">
        <f>SUM(H126:H128)</f>
        <v>6569</v>
      </c>
      <c r="I129" s="2"/>
      <c r="J129" s="2"/>
    </row>
    <row r="130" spans="2:10" s="1" customFormat="1" ht="15" hidden="1" outlineLevel="1">
      <c r="B130" s="50"/>
      <c r="C130" s="50" t="s">
        <v>5339</v>
      </c>
      <c r="D130" s="48">
        <f>D129-H129</f>
        <v>193120</v>
      </c>
      <c r="E130" s="14"/>
      <c r="F130" s="18"/>
      <c r="G130" s="18"/>
      <c r="H130" s="18"/>
    </row>
    <row r="131" spans="2:10" collapsed="1"/>
    <row r="132" spans="2:10" s="1" customFormat="1" ht="15.75">
      <c r="B132" s="2512" t="s">
        <v>9001</v>
      </c>
      <c r="C132" s="2512"/>
      <c r="D132" s="2512"/>
      <c r="E132" s="2512"/>
      <c r="F132" s="2512"/>
      <c r="G132" s="2512"/>
      <c r="H132" s="2512"/>
    </row>
    <row r="133" spans="2:10" s="1" customFormat="1" ht="15" hidden="1" outlineLevel="1"/>
    <row r="134" spans="2:10" s="1" customFormat="1" ht="15.75" hidden="1" outlineLevel="1">
      <c r="B134" s="2511" t="s">
        <v>8097</v>
      </c>
      <c r="C134" s="2511"/>
      <c r="D134" s="2511"/>
      <c r="E134" s="2511"/>
      <c r="F134" s="2511"/>
      <c r="G134" s="2511"/>
      <c r="H134" s="2511"/>
    </row>
    <row r="135" spans="2:10" s="1" customFormat="1" ht="15" hidden="1" outlineLevel="1"/>
    <row r="136" spans="2:10" s="1" customFormat="1" ht="15" hidden="1" outlineLevel="1">
      <c r="B136" s="354" t="s">
        <v>115</v>
      </c>
      <c r="C136" s="152" t="s">
        <v>5342</v>
      </c>
      <c r="D136" s="153" t="s">
        <v>4</v>
      </c>
      <c r="E136" s="18"/>
      <c r="F136" s="1278" t="s">
        <v>115</v>
      </c>
      <c r="G136" s="1278" t="s">
        <v>5343</v>
      </c>
      <c r="H136" s="1279" t="s">
        <v>4</v>
      </c>
    </row>
    <row r="137" spans="2:10" s="1" customFormat="1" ht="15" hidden="1" outlineLevel="1">
      <c r="B137" s="957">
        <v>43040</v>
      </c>
      <c r="C137" s="318" t="s">
        <v>1039</v>
      </c>
      <c r="D137" s="48">
        <f>D130</f>
        <v>193120</v>
      </c>
      <c r="E137" s="18"/>
      <c r="F137" s="957">
        <v>43049</v>
      </c>
      <c r="G137" s="318" t="s">
        <v>8438</v>
      </c>
      <c r="H137" s="48">
        <v>6569</v>
      </c>
    </row>
    <row r="138" spans="2:10" s="1" customFormat="1" ht="15" hidden="1" outlineLevel="1">
      <c r="B138" s="957">
        <v>43069</v>
      </c>
      <c r="C138" s="318" t="s">
        <v>5536</v>
      </c>
      <c r="D138" s="48">
        <v>1495</v>
      </c>
      <c r="F138" s="1377"/>
      <c r="G138" s="750"/>
      <c r="H138" s="1507"/>
    </row>
    <row r="139" spans="2:10" s="1" customFormat="1" ht="15" hidden="1" outlineLevel="1">
      <c r="B139" s="957"/>
      <c r="C139" s="371"/>
      <c r="D139" s="48"/>
      <c r="E139" s="18"/>
      <c r="F139" s="1377"/>
      <c r="G139" s="750"/>
      <c r="H139" s="48"/>
    </row>
    <row r="140" spans="2:10" s="1" customFormat="1" ht="15" hidden="1" outlineLevel="1">
      <c r="B140" s="957"/>
      <c r="C140" s="371"/>
      <c r="D140" s="48"/>
      <c r="E140" s="18"/>
      <c r="F140" s="1377"/>
      <c r="G140" s="750"/>
      <c r="H140" s="349"/>
    </row>
    <row r="141" spans="2:10" s="1" customFormat="1" ht="15" hidden="1" outlineLevel="1">
      <c r="B141" s="957"/>
      <c r="C141" s="50" t="s">
        <v>1912</v>
      </c>
      <c r="D141" s="48">
        <f>SUM(D137:D139)</f>
        <v>194615</v>
      </c>
      <c r="E141" s="18"/>
      <c r="F141" s="319"/>
      <c r="G141" s="319" t="s">
        <v>1913</v>
      </c>
      <c r="H141" s="279">
        <f>SUM(H137:H140)</f>
        <v>6569</v>
      </c>
      <c r="I141" s="2"/>
      <c r="J141" s="2"/>
    </row>
    <row r="142" spans="2:10" s="1" customFormat="1" ht="15" hidden="1" outlineLevel="1">
      <c r="B142" s="50"/>
      <c r="C142" s="50" t="s">
        <v>5339</v>
      </c>
      <c r="D142" s="48">
        <f>D141-H141</f>
        <v>188046</v>
      </c>
      <c r="E142" s="14"/>
      <c r="F142" s="18"/>
      <c r="G142" s="18"/>
      <c r="H142" s="18"/>
    </row>
    <row r="143" spans="2:10" collapsed="1"/>
    <row r="144" spans="2:10" s="1" customFormat="1" ht="15.75">
      <c r="B144" s="2512" t="s">
        <v>9097</v>
      </c>
      <c r="C144" s="2512"/>
      <c r="D144" s="2512"/>
      <c r="E144" s="2512"/>
      <c r="F144" s="2512"/>
      <c r="G144" s="2512"/>
      <c r="H144" s="2512"/>
    </row>
    <row r="145" spans="2:10" s="1" customFormat="1" ht="15" hidden="1" outlineLevel="1"/>
    <row r="146" spans="2:10" s="1" customFormat="1" ht="15.75" hidden="1" outlineLevel="1">
      <c r="B146" s="2511" t="s">
        <v>8097</v>
      </c>
      <c r="C146" s="2511"/>
      <c r="D146" s="2511"/>
      <c r="E146" s="2511"/>
      <c r="F146" s="2511"/>
      <c r="G146" s="2511"/>
      <c r="H146" s="2511"/>
    </row>
    <row r="147" spans="2:10" s="1" customFormat="1" ht="15" hidden="1" outlineLevel="1"/>
    <row r="148" spans="2:10" s="1" customFormat="1" ht="15" hidden="1" outlineLevel="1">
      <c r="B148" s="354" t="s">
        <v>115</v>
      </c>
      <c r="C148" s="152" t="s">
        <v>5342</v>
      </c>
      <c r="D148" s="153" t="s">
        <v>4</v>
      </c>
      <c r="E148" s="18"/>
      <c r="F148" s="1278" t="s">
        <v>115</v>
      </c>
      <c r="G148" s="1278" t="s">
        <v>5343</v>
      </c>
      <c r="H148" s="1279" t="s">
        <v>4</v>
      </c>
    </row>
    <row r="149" spans="2:10" s="1" customFormat="1" ht="15" hidden="1" outlineLevel="1">
      <c r="B149" s="957">
        <v>43070</v>
      </c>
      <c r="C149" s="318" t="s">
        <v>1039</v>
      </c>
      <c r="D149" s="48">
        <f>D142</f>
        <v>188046</v>
      </c>
      <c r="E149" s="18"/>
      <c r="F149" s="957">
        <v>43081</v>
      </c>
      <c r="G149" s="318" t="s">
        <v>8438</v>
      </c>
      <c r="H149" s="48">
        <v>6569</v>
      </c>
    </row>
    <row r="150" spans="2:10" s="1" customFormat="1" ht="15" hidden="1" outlineLevel="1">
      <c r="B150" s="957">
        <v>43100</v>
      </c>
      <c r="C150" s="318" t="s">
        <v>6409</v>
      </c>
      <c r="D150" s="48">
        <v>1482</v>
      </c>
      <c r="F150" s="1377"/>
      <c r="G150" s="750"/>
      <c r="H150" s="1507"/>
    </row>
    <row r="151" spans="2:10" s="1" customFormat="1" ht="15" hidden="1" outlineLevel="1">
      <c r="B151" s="957"/>
      <c r="C151" s="371"/>
      <c r="D151" s="48"/>
      <c r="E151" s="18"/>
      <c r="F151" s="1377"/>
      <c r="G151" s="750"/>
      <c r="H151" s="349"/>
    </row>
    <row r="152" spans="2:10" s="1" customFormat="1" ht="15" hidden="1" outlineLevel="1">
      <c r="B152" s="957"/>
      <c r="C152" s="50" t="s">
        <v>1912</v>
      </c>
      <c r="D152" s="48">
        <f>SUM(D149:D150)</f>
        <v>189528</v>
      </c>
      <c r="E152" s="18"/>
      <c r="F152" s="319"/>
      <c r="G152" s="319" t="s">
        <v>1913</v>
      </c>
      <c r="H152" s="279">
        <f>SUM(H149:H151)</f>
        <v>6569</v>
      </c>
      <c r="I152" s="2"/>
      <c r="J152" s="2"/>
    </row>
    <row r="153" spans="2:10" s="1" customFormat="1" ht="15" hidden="1" outlineLevel="1">
      <c r="B153" s="50"/>
      <c r="C153" s="50" t="s">
        <v>5339</v>
      </c>
      <c r="D153" s="48">
        <f>D152-H152</f>
        <v>182959</v>
      </c>
      <c r="E153" s="14"/>
      <c r="F153" s="18"/>
      <c r="G153" s="18"/>
      <c r="H153" s="18"/>
    </row>
    <row r="154" spans="2:10" collapsed="1"/>
    <row r="155" spans="2:10" s="1" customFormat="1" ht="15.75">
      <c r="B155" s="2512" t="s">
        <v>9242</v>
      </c>
      <c r="C155" s="2512"/>
      <c r="D155" s="2512"/>
      <c r="E155" s="2512"/>
      <c r="F155" s="2512"/>
      <c r="G155" s="2512"/>
      <c r="H155" s="2512"/>
    </row>
    <row r="156" spans="2:10" s="1" customFormat="1" ht="15" hidden="1" outlineLevel="1"/>
    <row r="157" spans="2:10" s="1" customFormat="1" ht="15.75" hidden="1" outlineLevel="1">
      <c r="B157" s="2511" t="s">
        <v>8097</v>
      </c>
      <c r="C157" s="2511"/>
      <c r="D157" s="2511"/>
      <c r="E157" s="2511"/>
      <c r="F157" s="2511"/>
      <c r="G157" s="2511"/>
      <c r="H157" s="2511"/>
    </row>
    <row r="158" spans="2:10" s="1" customFormat="1" ht="15" hidden="1" outlineLevel="1"/>
    <row r="159" spans="2:10" s="1" customFormat="1" ht="15" hidden="1" outlineLevel="1">
      <c r="B159" s="354" t="s">
        <v>115</v>
      </c>
      <c r="C159" s="152" t="s">
        <v>5342</v>
      </c>
      <c r="D159" s="153" t="s">
        <v>4</v>
      </c>
      <c r="E159" s="18"/>
      <c r="F159" s="1278" t="s">
        <v>115</v>
      </c>
      <c r="G159" s="1278" t="s">
        <v>5343</v>
      </c>
      <c r="H159" s="1279" t="s">
        <v>4</v>
      </c>
    </row>
    <row r="160" spans="2:10" s="1" customFormat="1" ht="15" hidden="1" outlineLevel="1">
      <c r="B160" s="957">
        <v>43101</v>
      </c>
      <c r="C160" s="318" t="s">
        <v>1039</v>
      </c>
      <c r="D160" s="48">
        <f>D153</f>
        <v>182959</v>
      </c>
      <c r="E160" s="18"/>
      <c r="F160" s="957">
        <v>43110</v>
      </c>
      <c r="G160" s="318" t="s">
        <v>8438</v>
      </c>
      <c r="H160" s="48">
        <v>6569</v>
      </c>
    </row>
    <row r="161" spans="2:10" s="1" customFormat="1" ht="15" hidden="1" outlineLevel="1">
      <c r="B161" s="957">
        <v>43131</v>
      </c>
      <c r="C161" s="318" t="s">
        <v>6409</v>
      </c>
      <c r="D161" s="48">
        <v>1393</v>
      </c>
      <c r="E161" s="2"/>
      <c r="F161" s="1377"/>
      <c r="G161" s="750"/>
      <c r="H161" s="1507"/>
    </row>
    <row r="162" spans="2:10" s="1" customFormat="1" ht="15" hidden="1" outlineLevel="1">
      <c r="B162" s="957"/>
      <c r="C162" s="371"/>
      <c r="D162" s="48"/>
      <c r="E162" s="18"/>
      <c r="F162" s="1377"/>
      <c r="G162" s="750"/>
      <c r="H162" s="349"/>
    </row>
    <row r="163" spans="2:10" s="1" customFormat="1" ht="15" hidden="1" outlineLevel="1">
      <c r="B163" s="957"/>
      <c r="C163" s="50" t="s">
        <v>1912</v>
      </c>
      <c r="D163" s="48">
        <f>SUM(D160:D161)</f>
        <v>184352</v>
      </c>
      <c r="E163" s="18"/>
      <c r="F163" s="319"/>
      <c r="G163" s="319" t="s">
        <v>1913</v>
      </c>
      <c r="H163" s="279">
        <f>SUM(H160:H162)</f>
        <v>6569</v>
      </c>
      <c r="I163" s="2"/>
      <c r="J163" s="2"/>
    </row>
    <row r="164" spans="2:10" s="1" customFormat="1" ht="15" hidden="1" outlineLevel="1">
      <c r="B164" s="50"/>
      <c r="C164" s="50" t="s">
        <v>5339</v>
      </c>
      <c r="D164" s="48">
        <f>D163-H163</f>
        <v>177783</v>
      </c>
      <c r="E164" s="14"/>
      <c r="F164" s="18"/>
      <c r="G164" s="18"/>
      <c r="H164" s="18"/>
    </row>
    <row r="165" spans="2:10" collapsed="1"/>
    <row r="166" spans="2:10" s="1" customFormat="1" ht="15.75">
      <c r="B166" s="2512" t="s">
        <v>9368</v>
      </c>
      <c r="C166" s="2512"/>
      <c r="D166" s="2512"/>
      <c r="E166" s="2512"/>
      <c r="F166" s="2512"/>
      <c r="G166" s="2512"/>
      <c r="H166" s="2512"/>
    </row>
    <row r="167" spans="2:10" s="1" customFormat="1" ht="15" hidden="1" outlineLevel="1"/>
    <row r="168" spans="2:10" s="1" customFormat="1" ht="15.75" hidden="1" outlineLevel="1">
      <c r="B168" s="2511" t="s">
        <v>8097</v>
      </c>
      <c r="C168" s="2511"/>
      <c r="D168" s="2511"/>
      <c r="E168" s="2511"/>
      <c r="F168" s="2511"/>
      <c r="G168" s="2511"/>
      <c r="H168" s="2511"/>
    </row>
    <row r="169" spans="2:10" s="1" customFormat="1" ht="15" hidden="1" outlineLevel="1"/>
    <row r="170" spans="2:10" s="1" customFormat="1" ht="15" hidden="1" outlineLevel="1">
      <c r="B170" s="354" t="s">
        <v>115</v>
      </c>
      <c r="C170" s="152" t="s">
        <v>5342</v>
      </c>
      <c r="D170" s="153" t="s">
        <v>4</v>
      </c>
      <c r="E170" s="18"/>
      <c r="F170" s="1278" t="s">
        <v>115</v>
      </c>
      <c r="G170" s="1278" t="s">
        <v>5343</v>
      </c>
      <c r="H170" s="1279" t="s">
        <v>4</v>
      </c>
    </row>
    <row r="171" spans="2:10" s="1" customFormat="1" ht="15" hidden="1" outlineLevel="1">
      <c r="B171" s="957">
        <v>43132</v>
      </c>
      <c r="C171" s="318" t="s">
        <v>1039</v>
      </c>
      <c r="D171" s="48">
        <f>D164</f>
        <v>177783</v>
      </c>
      <c r="E171" s="18"/>
      <c r="F171" s="957">
        <v>43145</v>
      </c>
      <c r="G171" s="371" t="s">
        <v>8438</v>
      </c>
      <c r="H171" s="48">
        <v>6569</v>
      </c>
    </row>
    <row r="172" spans="2:10" s="1" customFormat="1" ht="15" hidden="1" outlineLevel="1">
      <c r="B172" s="957">
        <v>43159</v>
      </c>
      <c r="C172" s="318" t="s">
        <v>6409</v>
      </c>
      <c r="D172" s="48">
        <v>1223</v>
      </c>
      <c r="E172" s="2"/>
      <c r="F172" s="1377"/>
      <c r="G172" s="750"/>
      <c r="H172" s="1507"/>
    </row>
    <row r="173" spans="2:10" s="1" customFormat="1" ht="15" hidden="1" outlineLevel="1">
      <c r="B173" s="957"/>
      <c r="C173" s="371"/>
      <c r="D173" s="48"/>
      <c r="E173" s="18"/>
      <c r="F173" s="1377"/>
      <c r="G173" s="750"/>
      <c r="H173" s="349"/>
    </row>
    <row r="174" spans="2:10" s="1" customFormat="1" ht="15" hidden="1" outlineLevel="1">
      <c r="B174" s="957"/>
      <c r="C174" s="50" t="s">
        <v>1912</v>
      </c>
      <c r="D174" s="48">
        <f>SUM(D171:D172)</f>
        <v>179006</v>
      </c>
      <c r="E174" s="18"/>
      <c r="F174" s="319"/>
      <c r="G174" s="319" t="s">
        <v>1913</v>
      </c>
      <c r="H174" s="279">
        <f>SUM(H171:H173)</f>
        <v>6569</v>
      </c>
      <c r="I174" s="2"/>
      <c r="J174" s="2"/>
    </row>
    <row r="175" spans="2:10" s="1" customFormat="1" ht="15" hidden="1" outlineLevel="1">
      <c r="B175" s="50"/>
      <c r="C175" s="50" t="s">
        <v>5339</v>
      </c>
      <c r="D175" s="48">
        <f>D174-H174</f>
        <v>172437</v>
      </c>
      <c r="E175" s="14"/>
      <c r="F175" s="18"/>
      <c r="G175" s="18"/>
      <c r="H175" s="18"/>
    </row>
    <row r="176" spans="2:10" collapsed="1"/>
    <row r="177" spans="2:10" s="1" customFormat="1" ht="15.75">
      <c r="B177" s="2512" t="s">
        <v>9463</v>
      </c>
      <c r="C177" s="2512"/>
      <c r="D177" s="2512"/>
      <c r="E177" s="2512"/>
      <c r="F177" s="2512"/>
      <c r="G177" s="2512"/>
      <c r="H177" s="2512"/>
    </row>
    <row r="178" spans="2:10" s="1" customFormat="1" ht="15" hidden="1" outlineLevel="1"/>
    <row r="179" spans="2:10" s="1" customFormat="1" ht="15.75" hidden="1" outlineLevel="1">
      <c r="B179" s="2511" t="s">
        <v>8097</v>
      </c>
      <c r="C179" s="2511"/>
      <c r="D179" s="2511"/>
      <c r="E179" s="2511"/>
      <c r="F179" s="2511"/>
      <c r="G179" s="2511"/>
      <c r="H179" s="2511"/>
    </row>
    <row r="180" spans="2:10" s="1" customFormat="1" ht="15" hidden="1" outlineLevel="1"/>
    <row r="181" spans="2:10" s="1" customFormat="1" ht="15" hidden="1" outlineLevel="1">
      <c r="B181" s="354" t="s">
        <v>115</v>
      </c>
      <c r="C181" s="152" t="s">
        <v>5342</v>
      </c>
      <c r="D181" s="153" t="s">
        <v>4</v>
      </c>
      <c r="E181" s="18"/>
      <c r="F181" s="1278" t="s">
        <v>115</v>
      </c>
      <c r="G181" s="1278" t="s">
        <v>5343</v>
      </c>
      <c r="H181" s="1279" t="s">
        <v>4</v>
      </c>
    </row>
    <row r="182" spans="2:10" s="1" customFormat="1" ht="15" hidden="1" outlineLevel="1">
      <c r="B182" s="957">
        <v>43160</v>
      </c>
      <c r="C182" s="318" t="s">
        <v>1039</v>
      </c>
      <c r="D182" s="48">
        <f>D175</f>
        <v>172437</v>
      </c>
      <c r="E182" s="18"/>
      <c r="F182" s="1176">
        <v>43172</v>
      </c>
      <c r="G182" s="435" t="s">
        <v>8438</v>
      </c>
      <c r="H182" s="571">
        <v>6569</v>
      </c>
    </row>
    <row r="183" spans="2:10" s="1" customFormat="1" ht="45" hidden="1" outlineLevel="1">
      <c r="B183" s="957">
        <v>43190</v>
      </c>
      <c r="C183" s="318" t="s">
        <v>5536</v>
      </c>
      <c r="D183" s="48">
        <v>1228</v>
      </c>
      <c r="F183" s="1670">
        <v>43186</v>
      </c>
      <c r="G183" s="317" t="s">
        <v>9540</v>
      </c>
      <c r="H183" s="349">
        <v>65868</v>
      </c>
    </row>
    <row r="184" spans="2:10" s="1" customFormat="1" ht="15" hidden="1" outlineLevel="1">
      <c r="B184" s="957"/>
      <c r="C184" s="371"/>
      <c r="D184" s="48"/>
      <c r="E184" s="18"/>
      <c r="F184" s="1377"/>
      <c r="G184" s="750"/>
      <c r="H184" s="1507"/>
    </row>
    <row r="185" spans="2:10" s="1" customFormat="1" ht="15" hidden="1" outlineLevel="1">
      <c r="B185" s="957"/>
      <c r="C185" s="50" t="s">
        <v>1912</v>
      </c>
      <c r="D185" s="48">
        <f>SUM(D182:D183)</f>
        <v>173665</v>
      </c>
      <c r="E185" s="18"/>
      <c r="F185" s="319"/>
      <c r="G185" s="319" t="s">
        <v>1913</v>
      </c>
      <c r="H185" s="279">
        <f>SUM(H182:H184)</f>
        <v>72437</v>
      </c>
      <c r="I185" s="2"/>
      <c r="J185" s="2"/>
    </row>
    <row r="186" spans="2:10" s="1" customFormat="1" ht="15" hidden="1" outlineLevel="1">
      <c r="B186" s="50"/>
      <c r="C186" s="50" t="s">
        <v>5339</v>
      </c>
      <c r="D186" s="48">
        <f>D185-H185</f>
        <v>101228</v>
      </c>
      <c r="E186" s="14"/>
      <c r="F186" s="18"/>
      <c r="G186" s="18"/>
      <c r="H186" s="18"/>
    </row>
    <row r="187" spans="2:10" collapsed="1"/>
    <row r="188" spans="2:10" s="1" customFormat="1" ht="15.75">
      <c r="B188" s="2512" t="s">
        <v>9571</v>
      </c>
      <c r="C188" s="2512"/>
      <c r="D188" s="2512"/>
      <c r="E188" s="2512"/>
      <c r="F188" s="2512"/>
      <c r="G188" s="2512"/>
      <c r="H188" s="2512"/>
    </row>
    <row r="189" spans="2:10" s="1" customFormat="1" ht="15" hidden="1" outlineLevel="1"/>
    <row r="190" spans="2:10" s="1" customFormat="1" ht="15.75" hidden="1" outlineLevel="1">
      <c r="B190" s="2511" t="s">
        <v>8097</v>
      </c>
      <c r="C190" s="2511"/>
      <c r="D190" s="2511"/>
      <c r="E190" s="2511"/>
      <c r="F190" s="2511"/>
      <c r="G190" s="2511"/>
      <c r="H190" s="2511"/>
    </row>
    <row r="191" spans="2:10" s="1" customFormat="1" ht="15" hidden="1" outlineLevel="1"/>
    <row r="192" spans="2:10" s="1" customFormat="1" ht="15" hidden="1" outlineLevel="1">
      <c r="B192" s="354" t="s">
        <v>115</v>
      </c>
      <c r="C192" s="152" t="s">
        <v>5342</v>
      </c>
      <c r="D192" s="153" t="s">
        <v>4</v>
      </c>
      <c r="E192" s="18"/>
      <c r="F192" s="1278" t="s">
        <v>115</v>
      </c>
      <c r="G192" s="1278" t="s">
        <v>5343</v>
      </c>
      <c r="H192" s="1279" t="s">
        <v>4</v>
      </c>
    </row>
    <row r="193" spans="2:10" s="1" customFormat="1" ht="15" hidden="1" outlineLevel="1">
      <c r="B193" s="957">
        <v>43191</v>
      </c>
      <c r="C193" s="318" t="s">
        <v>1039</v>
      </c>
      <c r="D193" s="48">
        <f>D186</f>
        <v>101228</v>
      </c>
      <c r="E193" s="18"/>
      <c r="F193" s="1670">
        <v>43200</v>
      </c>
      <c r="G193" s="1001" t="s">
        <v>8438</v>
      </c>
      <c r="H193" s="349">
        <v>6569</v>
      </c>
    </row>
    <row r="194" spans="2:10" s="1" customFormat="1" ht="15" hidden="1" outlineLevel="1">
      <c r="B194" s="957">
        <v>43220</v>
      </c>
      <c r="C194" s="318" t="s">
        <v>5536</v>
      </c>
      <c r="D194" s="48">
        <v>731</v>
      </c>
      <c r="F194" s="1377"/>
      <c r="G194" s="750"/>
      <c r="H194" s="1507"/>
    </row>
    <row r="195" spans="2:10" s="1" customFormat="1" ht="15" hidden="1" outlineLevel="1">
      <c r="B195" s="957"/>
      <c r="C195" s="371"/>
      <c r="D195" s="48"/>
      <c r="E195" s="18"/>
      <c r="F195" s="1670"/>
      <c r="G195" s="1001"/>
      <c r="H195" s="349"/>
    </row>
    <row r="196" spans="2:10" s="1" customFormat="1" ht="15" hidden="1" outlineLevel="1">
      <c r="B196" s="957"/>
      <c r="C196" s="371"/>
      <c r="D196" s="48"/>
      <c r="E196" s="18"/>
      <c r="F196" s="1377"/>
      <c r="G196" s="750"/>
      <c r="H196" s="1507"/>
    </row>
    <row r="197" spans="2:10" s="1" customFormat="1" ht="15" hidden="1" outlineLevel="1">
      <c r="B197" s="957"/>
      <c r="C197" s="50" t="s">
        <v>1912</v>
      </c>
      <c r="D197" s="48">
        <f>SUM(D193:D195)</f>
        <v>101959</v>
      </c>
      <c r="E197" s="18"/>
      <c r="F197" s="319"/>
      <c r="G197" s="319" t="s">
        <v>1913</v>
      </c>
      <c r="H197" s="279">
        <f>SUM(H193:H196)</f>
        <v>6569</v>
      </c>
      <c r="I197" s="2"/>
      <c r="J197" s="2"/>
    </row>
    <row r="198" spans="2:10" s="1" customFormat="1" ht="15" hidden="1" outlineLevel="1">
      <c r="B198" s="50"/>
      <c r="C198" s="50" t="s">
        <v>5339</v>
      </c>
      <c r="D198" s="48">
        <f>D197-H197</f>
        <v>95390</v>
      </c>
      <c r="E198" s="14"/>
      <c r="F198" s="18"/>
      <c r="G198" s="18"/>
      <c r="H198" s="18"/>
    </row>
    <row r="199" spans="2:10" collapsed="1"/>
    <row r="200" spans="2:10" s="1" customFormat="1" ht="15.75">
      <c r="B200" s="2512" t="s">
        <v>9682</v>
      </c>
      <c r="C200" s="2512"/>
      <c r="D200" s="2512"/>
      <c r="E200" s="2512"/>
      <c r="F200" s="2512"/>
      <c r="G200" s="2512"/>
      <c r="H200" s="2512"/>
    </row>
    <row r="201" spans="2:10" s="1" customFormat="1" ht="15" hidden="1" outlineLevel="1"/>
    <row r="202" spans="2:10" s="1" customFormat="1" ht="15.75" hidden="1" outlineLevel="1">
      <c r="B202" s="2511" t="s">
        <v>8097</v>
      </c>
      <c r="C202" s="2511"/>
      <c r="D202" s="2511"/>
      <c r="E202" s="2511"/>
      <c r="F202" s="2511"/>
      <c r="G202" s="2511"/>
      <c r="H202" s="2511"/>
    </row>
    <row r="203" spans="2:10" s="1" customFormat="1" ht="15" hidden="1" outlineLevel="1"/>
    <row r="204" spans="2:10" s="1" customFormat="1" ht="15" hidden="1" outlineLevel="1">
      <c r="B204" s="354" t="s">
        <v>115</v>
      </c>
      <c r="C204" s="152" t="s">
        <v>5342</v>
      </c>
      <c r="D204" s="153" t="s">
        <v>4</v>
      </c>
      <c r="E204" s="18"/>
      <c r="F204" s="1278" t="s">
        <v>115</v>
      </c>
      <c r="G204" s="1278" t="s">
        <v>5343</v>
      </c>
      <c r="H204" s="1279" t="s">
        <v>4</v>
      </c>
    </row>
    <row r="205" spans="2:10" s="1" customFormat="1" ht="15" hidden="1" outlineLevel="1">
      <c r="B205" s="957">
        <v>43221</v>
      </c>
      <c r="C205" s="318" t="s">
        <v>1039</v>
      </c>
      <c r="D205" s="48">
        <f>D198</f>
        <v>95390</v>
      </c>
      <c r="E205" s="18"/>
      <c r="F205" s="1670">
        <v>43230</v>
      </c>
      <c r="G205" s="1001" t="s">
        <v>8438</v>
      </c>
      <c r="H205" s="349">
        <v>6569</v>
      </c>
    </row>
    <row r="206" spans="2:10" s="1" customFormat="1" ht="15" hidden="1" outlineLevel="1">
      <c r="B206" s="957">
        <v>43251</v>
      </c>
      <c r="C206" s="318" t="s">
        <v>5536</v>
      </c>
      <c r="D206" s="48">
        <v>709</v>
      </c>
      <c r="F206" s="1377"/>
      <c r="G206" s="750"/>
      <c r="H206" s="1507"/>
    </row>
    <row r="207" spans="2:10" s="1" customFormat="1" ht="15" hidden="1" outlineLevel="1">
      <c r="B207" s="957"/>
      <c r="C207" s="371"/>
      <c r="D207" s="48"/>
      <c r="E207" s="18"/>
      <c r="F207" s="1377"/>
      <c r="G207" s="750"/>
      <c r="H207" s="1507"/>
    </row>
    <row r="208" spans="2:10" s="1" customFormat="1" ht="15" hidden="1" outlineLevel="1">
      <c r="B208" s="957"/>
      <c r="C208" s="50" t="s">
        <v>1912</v>
      </c>
      <c r="D208" s="48">
        <f>SUM(D205:D206)</f>
        <v>96099</v>
      </c>
      <c r="E208" s="18"/>
      <c r="F208" s="319"/>
      <c r="G208" s="319" t="s">
        <v>1913</v>
      </c>
      <c r="H208" s="279">
        <f>SUM(H205:H207)</f>
        <v>6569</v>
      </c>
      <c r="I208" s="2"/>
      <c r="J208" s="2"/>
    </row>
    <row r="209" spans="2:10" s="1" customFormat="1" ht="15" hidden="1" outlineLevel="1">
      <c r="B209" s="50"/>
      <c r="C209" s="50" t="s">
        <v>5339</v>
      </c>
      <c r="D209" s="48">
        <f>D208-H208</f>
        <v>89530</v>
      </c>
      <c r="E209" s="14"/>
      <c r="F209" s="18"/>
      <c r="G209" s="18"/>
      <c r="H209" s="18"/>
    </row>
    <row r="210" spans="2:10" collapsed="1"/>
    <row r="211" spans="2:10" s="1" customFormat="1" ht="15.75">
      <c r="B211" s="2512" t="s">
        <v>9730</v>
      </c>
      <c r="C211" s="2512"/>
      <c r="D211" s="2512"/>
      <c r="E211" s="2512"/>
      <c r="F211" s="2512"/>
      <c r="G211" s="2512"/>
      <c r="H211" s="2512"/>
    </row>
    <row r="212" spans="2:10" s="1" customFormat="1" ht="15" hidden="1" outlineLevel="1"/>
    <row r="213" spans="2:10" s="1" customFormat="1" ht="15.75" hidden="1" outlineLevel="1">
      <c r="B213" s="2511" t="s">
        <v>8097</v>
      </c>
      <c r="C213" s="2511"/>
      <c r="D213" s="2511"/>
      <c r="E213" s="2511"/>
      <c r="F213" s="2511"/>
      <c r="G213" s="2511"/>
      <c r="H213" s="2511"/>
    </row>
    <row r="214" spans="2:10" s="1" customFormat="1" ht="15" hidden="1" outlineLevel="1"/>
    <row r="215" spans="2:10" s="1" customFormat="1" ht="15" hidden="1" outlineLevel="1">
      <c r="B215" s="354" t="s">
        <v>115</v>
      </c>
      <c r="C215" s="152" t="s">
        <v>5342</v>
      </c>
      <c r="D215" s="153" t="s">
        <v>4</v>
      </c>
      <c r="E215" s="18"/>
      <c r="F215" s="1278" t="s">
        <v>115</v>
      </c>
      <c r="G215" s="1278" t="s">
        <v>5343</v>
      </c>
      <c r="H215" s="1279" t="s">
        <v>4</v>
      </c>
    </row>
    <row r="216" spans="2:10" s="1" customFormat="1" ht="30" hidden="1" outlineLevel="1">
      <c r="B216" s="957">
        <v>43252</v>
      </c>
      <c r="C216" s="318" t="s">
        <v>1039</v>
      </c>
      <c r="D216" s="48">
        <f>D209</f>
        <v>89530</v>
      </c>
      <c r="E216" s="18"/>
      <c r="F216" s="608">
        <v>43259</v>
      </c>
      <c r="G216" s="840" t="s">
        <v>9798</v>
      </c>
      <c r="H216" s="613">
        <v>7961</v>
      </c>
    </row>
    <row r="217" spans="2:10" s="1" customFormat="1" ht="15" hidden="1" outlineLevel="1">
      <c r="B217" s="957">
        <v>43281</v>
      </c>
      <c r="C217" s="318" t="s">
        <v>5536</v>
      </c>
      <c r="D217" s="48">
        <v>598</v>
      </c>
      <c r="F217" s="1693">
        <v>43263</v>
      </c>
      <c r="G217" s="317" t="s">
        <v>8438</v>
      </c>
      <c r="H217" s="326">
        <v>6569</v>
      </c>
    </row>
    <row r="218" spans="2:10" s="1" customFormat="1" ht="15" hidden="1" outlineLevel="1">
      <c r="B218" s="957"/>
      <c r="C218" s="371"/>
      <c r="D218" s="48"/>
      <c r="E218" s="18"/>
      <c r="F218" s="1710"/>
      <c r="G218" s="472"/>
      <c r="H218" s="352"/>
    </row>
    <row r="219" spans="2:10" s="1" customFormat="1" ht="15" hidden="1" outlineLevel="1">
      <c r="B219" s="957"/>
      <c r="C219" s="371"/>
      <c r="D219" s="48"/>
      <c r="E219" s="18"/>
      <c r="F219" s="1377"/>
      <c r="G219" s="750"/>
      <c r="H219" s="1507"/>
    </row>
    <row r="220" spans="2:10" s="1" customFormat="1" ht="15" hidden="1" outlineLevel="1">
      <c r="B220" s="957"/>
      <c r="C220" s="50" t="s">
        <v>1912</v>
      </c>
      <c r="D220" s="48">
        <f>SUM(D216:D218)</f>
        <v>90128</v>
      </c>
      <c r="E220" s="18"/>
      <c r="F220" s="319"/>
      <c r="G220" s="319" t="s">
        <v>1913</v>
      </c>
      <c r="H220" s="279">
        <f>SUM(H216:H219)</f>
        <v>14530</v>
      </c>
      <c r="I220" s="2"/>
      <c r="J220" s="2"/>
    </row>
    <row r="221" spans="2:10" s="1" customFormat="1" ht="15" hidden="1" outlineLevel="1">
      <c r="B221" s="50"/>
      <c r="C221" s="50" t="s">
        <v>5339</v>
      </c>
      <c r="D221" s="48">
        <f>D220-H220</f>
        <v>75598</v>
      </c>
      <c r="E221" s="14"/>
      <c r="F221" s="18"/>
      <c r="G221" s="18"/>
      <c r="H221" s="18"/>
    </row>
    <row r="222" spans="2:10" collapsed="1"/>
    <row r="223" spans="2:10" s="1" customFormat="1" ht="15.75">
      <c r="B223" s="2512" t="s">
        <v>9842</v>
      </c>
      <c r="C223" s="2512"/>
      <c r="D223" s="2512"/>
      <c r="E223" s="2512"/>
      <c r="F223" s="2512"/>
      <c r="G223" s="2512"/>
      <c r="H223" s="2512"/>
    </row>
    <row r="224" spans="2:10" s="1" customFormat="1" ht="15" hidden="1" outlineLevel="1"/>
    <row r="225" spans="2:10" s="1" customFormat="1" ht="15.75" hidden="1" outlineLevel="1">
      <c r="B225" s="2511" t="s">
        <v>8097</v>
      </c>
      <c r="C225" s="2511"/>
      <c r="D225" s="2511"/>
      <c r="E225" s="2511"/>
      <c r="F225" s="2511"/>
      <c r="G225" s="2511"/>
      <c r="H225" s="2511"/>
    </row>
    <row r="226" spans="2:10" s="1" customFormat="1" ht="15" hidden="1" outlineLevel="1"/>
    <row r="227" spans="2:10" s="1" customFormat="1" ht="15" hidden="1" outlineLevel="1">
      <c r="B227" s="354" t="s">
        <v>115</v>
      </c>
      <c r="C227" s="152" t="s">
        <v>5342</v>
      </c>
      <c r="D227" s="153" t="s">
        <v>4</v>
      </c>
      <c r="E227" s="18"/>
      <c r="F227" s="1278" t="s">
        <v>115</v>
      </c>
      <c r="G227" s="1278" t="s">
        <v>5343</v>
      </c>
      <c r="H227" s="1279" t="s">
        <v>4</v>
      </c>
    </row>
    <row r="228" spans="2:10" s="1" customFormat="1" ht="15" hidden="1" outlineLevel="1">
      <c r="B228" s="957">
        <v>43282</v>
      </c>
      <c r="C228" s="318" t="s">
        <v>1039</v>
      </c>
      <c r="D228" s="48">
        <f>D221</f>
        <v>75598</v>
      </c>
      <c r="E228" s="18"/>
      <c r="F228" s="957">
        <v>43291</v>
      </c>
      <c r="G228" s="317" t="s">
        <v>8438</v>
      </c>
      <c r="H228" s="326">
        <v>6569</v>
      </c>
    </row>
    <row r="229" spans="2:10" s="1" customFormat="1" ht="30" hidden="1" outlineLevel="1">
      <c r="B229" s="957">
        <v>43312</v>
      </c>
      <c r="C229" s="318" t="s">
        <v>5536</v>
      </c>
      <c r="D229" s="48">
        <v>525</v>
      </c>
      <c r="F229" s="608">
        <v>43307</v>
      </c>
      <c r="G229" s="840" t="s">
        <v>9925</v>
      </c>
      <c r="H229" s="613">
        <v>19029</v>
      </c>
    </row>
    <row r="230" spans="2:10" s="1" customFormat="1" ht="15" hidden="1" outlineLevel="1">
      <c r="B230" s="957"/>
      <c r="C230" s="371"/>
      <c r="D230" s="48"/>
      <c r="E230" s="18"/>
      <c r="F230" s="1710"/>
      <c r="G230" s="472"/>
      <c r="H230" s="352"/>
    </row>
    <row r="231" spans="2:10" s="1" customFormat="1" ht="15" hidden="1" outlineLevel="1">
      <c r="B231" s="957"/>
      <c r="C231" s="371"/>
      <c r="D231" s="48"/>
      <c r="E231" s="18"/>
      <c r="F231" s="1377"/>
      <c r="G231" s="750"/>
      <c r="H231" s="1507"/>
    </row>
    <row r="232" spans="2:10" s="1" customFormat="1" ht="15" hidden="1" outlineLevel="1">
      <c r="B232" s="957"/>
      <c r="C232" s="50" t="s">
        <v>1912</v>
      </c>
      <c r="D232" s="48">
        <f>SUM(D228:D230)</f>
        <v>76123</v>
      </c>
      <c r="E232" s="18"/>
      <c r="F232" s="319"/>
      <c r="G232" s="319" t="s">
        <v>1913</v>
      </c>
      <c r="H232" s="279">
        <f>SUM(H228:H231)</f>
        <v>25598</v>
      </c>
      <c r="I232" s="2"/>
      <c r="J232" s="2"/>
    </row>
    <row r="233" spans="2:10" s="1" customFormat="1" ht="15" hidden="1" outlineLevel="1">
      <c r="B233" s="50"/>
      <c r="C233" s="50" t="s">
        <v>5339</v>
      </c>
      <c r="D233" s="48">
        <f>D232-H232</f>
        <v>50525</v>
      </c>
      <c r="E233" s="14"/>
      <c r="F233" s="18"/>
      <c r="G233" s="18"/>
      <c r="H233" s="18"/>
    </row>
    <row r="234" spans="2:10" collapsed="1"/>
    <row r="235" spans="2:10" s="1" customFormat="1" ht="15.75">
      <c r="B235" s="2512" t="s">
        <v>9935</v>
      </c>
      <c r="C235" s="2512"/>
      <c r="D235" s="2512"/>
      <c r="E235" s="2512"/>
      <c r="F235" s="2512"/>
      <c r="G235" s="2512"/>
      <c r="H235" s="2512"/>
    </row>
    <row r="236" spans="2:10" s="1" customFormat="1" ht="15" outlineLevel="1"/>
    <row r="237" spans="2:10" s="1" customFormat="1" ht="15.75" outlineLevel="1">
      <c r="B237" s="2511" t="s">
        <v>8097</v>
      </c>
      <c r="C237" s="2511"/>
      <c r="D237" s="2511"/>
      <c r="E237" s="2511"/>
      <c r="F237" s="2511"/>
      <c r="G237" s="2511"/>
      <c r="H237" s="2511"/>
    </row>
    <row r="238" spans="2:10" s="1" customFormat="1" ht="15" outlineLevel="1"/>
    <row r="239" spans="2:10" s="1" customFormat="1" ht="15" outlineLevel="1">
      <c r="B239" s="354" t="s">
        <v>115</v>
      </c>
      <c r="C239" s="152" t="s">
        <v>5342</v>
      </c>
      <c r="D239" s="153" t="s">
        <v>4</v>
      </c>
      <c r="E239" s="18"/>
      <c r="F239" s="1278" t="s">
        <v>115</v>
      </c>
      <c r="G239" s="1278" t="s">
        <v>5343</v>
      </c>
      <c r="H239" s="1279" t="s">
        <v>4</v>
      </c>
    </row>
    <row r="240" spans="2:10" s="1" customFormat="1" ht="30" outlineLevel="1">
      <c r="B240" s="1194">
        <v>43313</v>
      </c>
      <c r="C240" s="1385" t="s">
        <v>1039</v>
      </c>
      <c r="D240" s="1121">
        <f>D233</f>
        <v>50525</v>
      </c>
      <c r="E240" s="18"/>
      <c r="F240" s="608">
        <v>43319</v>
      </c>
      <c r="G240" s="840" t="s">
        <v>9967</v>
      </c>
      <c r="H240" s="613">
        <v>40955</v>
      </c>
    </row>
    <row r="241" spans="2:10" s="1" customFormat="1" ht="30" outlineLevel="1">
      <c r="B241" s="1194">
        <v>43330</v>
      </c>
      <c r="C241" s="1385" t="s">
        <v>9994</v>
      </c>
      <c r="D241" s="1121">
        <v>83</v>
      </c>
      <c r="F241" s="608">
        <v>43319</v>
      </c>
      <c r="G241" s="840" t="s">
        <v>9968</v>
      </c>
      <c r="H241" s="613">
        <v>2500</v>
      </c>
    </row>
    <row r="242" spans="2:10" s="1" customFormat="1" ht="15" outlineLevel="1">
      <c r="B242" s="957"/>
      <c r="C242" s="371"/>
      <c r="D242" s="48"/>
      <c r="E242" s="18"/>
      <c r="F242" s="608">
        <v>43325</v>
      </c>
      <c r="G242" s="317" t="s">
        <v>8438</v>
      </c>
      <c r="H242" s="326">
        <v>6569</v>
      </c>
    </row>
    <row r="243" spans="2:10" s="1" customFormat="1" ht="30" outlineLevel="1">
      <c r="B243" s="957"/>
      <c r="C243" s="371"/>
      <c r="D243" s="48"/>
      <c r="E243" s="18"/>
      <c r="F243" s="1194">
        <v>43330</v>
      </c>
      <c r="G243" s="1385" t="s">
        <v>9995</v>
      </c>
      <c r="H243" s="1121">
        <v>584</v>
      </c>
    </row>
    <row r="244" spans="2:10" s="1" customFormat="1" ht="15" outlineLevel="1">
      <c r="B244" s="957"/>
      <c r="C244" s="50" t="s">
        <v>1912</v>
      </c>
      <c r="D244" s="48">
        <f>SUM(D240:D242)</f>
        <v>50608</v>
      </c>
      <c r="E244" s="18"/>
      <c r="F244" s="319"/>
      <c r="G244" s="319" t="s">
        <v>1913</v>
      </c>
      <c r="H244" s="279">
        <f>SUM(H240:H243)</f>
        <v>50608</v>
      </c>
      <c r="I244" s="2"/>
      <c r="J244" s="2"/>
    </row>
    <row r="245" spans="2:10" s="1" customFormat="1" ht="15" outlineLevel="1">
      <c r="B245" s="1194"/>
      <c r="C245" s="1385" t="s">
        <v>5339</v>
      </c>
      <c r="D245" s="1121">
        <f>D244-H244</f>
        <v>0</v>
      </c>
      <c r="E245" s="14"/>
      <c r="F245" s="18"/>
      <c r="G245" s="18"/>
      <c r="H245" s="18"/>
    </row>
    <row r="248" spans="2:10">
      <c r="C248" s="1804" t="s">
        <v>9989</v>
      </c>
    </row>
    <row r="261" spans="2:3" ht="15">
      <c r="C261" s="298" t="s">
        <v>7956</v>
      </c>
    </row>
    <row r="262" spans="2:3" ht="15">
      <c r="B262" s="1" t="s">
        <v>4682</v>
      </c>
      <c r="C262" t="s">
        <v>5570</v>
      </c>
    </row>
    <row r="263" spans="2:3" ht="26.25">
      <c r="B263" s="2357" t="s">
        <v>12248</v>
      </c>
      <c r="C263" s="2356" t="s">
        <v>12249</v>
      </c>
    </row>
    <row r="264" spans="2:3" ht="26.25">
      <c r="B264" s="2357" t="s">
        <v>12248</v>
      </c>
      <c r="C264" s="2356" t="s">
        <v>12250</v>
      </c>
    </row>
    <row r="265" spans="2:3" ht="15">
      <c r="B265" s="1" t="s">
        <v>4684</v>
      </c>
      <c r="C265" t="s">
        <v>5260</v>
      </c>
    </row>
    <row r="266" spans="2:3" ht="15">
      <c r="B266" s="1" t="s">
        <v>4685</v>
      </c>
      <c r="C266" t="s">
        <v>5261</v>
      </c>
    </row>
    <row r="268" spans="2:3" ht="15">
      <c r="B268" s="956" t="s">
        <v>5487</v>
      </c>
      <c r="C268" t="s">
        <v>7961</v>
      </c>
    </row>
    <row r="269" spans="2:3" ht="15">
      <c r="B269" s="956" t="s">
        <v>5335</v>
      </c>
      <c r="C269" t="s">
        <v>8782</v>
      </c>
    </row>
    <row r="270" spans="2:3" ht="15">
      <c r="B270" s="956" t="s">
        <v>5516</v>
      </c>
      <c r="C270" t="s">
        <v>7960</v>
      </c>
    </row>
    <row r="271" spans="2:3">
      <c r="C271" t="s">
        <v>8299</v>
      </c>
    </row>
    <row r="273" spans="2:4" ht="15">
      <c r="B273" s="956" t="s">
        <v>8004</v>
      </c>
      <c r="C273" s="1348">
        <v>42726</v>
      </c>
    </row>
    <row r="274" spans="2:4" ht="15">
      <c r="B274" s="956" t="s">
        <v>1911</v>
      </c>
      <c r="C274" s="1346">
        <v>9.6500000000000002E-2</v>
      </c>
    </row>
    <row r="275" spans="2:4" ht="15">
      <c r="B275" s="956" t="s">
        <v>8000</v>
      </c>
      <c r="C275" s="1347">
        <v>400000</v>
      </c>
    </row>
    <row r="276" spans="2:4" ht="15">
      <c r="B276" s="956" t="s">
        <v>8001</v>
      </c>
      <c r="C276" t="s">
        <v>8002</v>
      </c>
    </row>
    <row r="277" spans="2:4" ht="15">
      <c r="B277" s="956" t="s">
        <v>8003</v>
      </c>
      <c r="C277" s="1347">
        <v>6569</v>
      </c>
    </row>
    <row r="278" spans="2:4" ht="15">
      <c r="B278" s="956" t="s">
        <v>8005</v>
      </c>
      <c r="C278" t="s">
        <v>8006</v>
      </c>
    </row>
    <row r="280" spans="2:4" ht="15">
      <c r="B280" s="956" t="s">
        <v>5521</v>
      </c>
      <c r="C280" t="s">
        <v>11371</v>
      </c>
      <c r="D280" t="s">
        <v>11373</v>
      </c>
    </row>
    <row r="281" spans="2:4" ht="15">
      <c r="B281" s="956" t="s">
        <v>5516</v>
      </c>
      <c r="C281" t="s">
        <v>11372</v>
      </c>
    </row>
  </sheetData>
  <mergeCells count="42">
    <mergeCell ref="B235:H235"/>
    <mergeCell ref="B237:H237"/>
    <mergeCell ref="B223:H223"/>
    <mergeCell ref="B225:H225"/>
    <mergeCell ref="B211:H211"/>
    <mergeCell ref="B213:H213"/>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50:H50"/>
    <mergeCell ref="B28:H28"/>
    <mergeCell ref="B2:H2"/>
    <mergeCell ref="B4:H4"/>
    <mergeCell ref="B14:H14"/>
    <mergeCell ref="B16:H16"/>
    <mergeCell ref="B26:H26"/>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s>
  <pageMargins left="0.7" right="0.7" top="0.75" bottom="0.75" header="0.3" footer="0.3"/>
  <pageSetup orientation="portrait" horizontalDpi="4294967293" verticalDpi="0" r:id="rId1"/>
</worksheet>
</file>

<file path=xl/worksheets/sheet13.xml><?xml version="1.0" encoding="utf-8"?>
<worksheet xmlns="http://schemas.openxmlformats.org/spreadsheetml/2006/main" xmlns:r="http://schemas.openxmlformats.org/officeDocument/2006/relationships">
  <sheetPr codeName="Sheet2"/>
  <dimension ref="B2:M1059"/>
  <sheetViews>
    <sheetView topLeftCell="A941" zoomScale="80" zoomScaleNormal="80" workbookViewId="0">
      <selection activeCell="G968" sqref="G968"/>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1" width="8.7109375" style="1"/>
    <col min="12" max="12" width="10.5703125" style="1" bestFit="1" customWidth="1"/>
    <col min="13" max="16384" width="8.7109375" style="1"/>
  </cols>
  <sheetData>
    <row r="2" spans="2:8" ht="15.75">
      <c r="B2" s="2480" t="s">
        <v>1909</v>
      </c>
      <c r="C2" s="2480"/>
      <c r="D2" s="2480"/>
      <c r="E2" s="2480"/>
      <c r="F2" s="2480"/>
      <c r="G2" s="2480"/>
      <c r="H2" s="2480"/>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480" t="s">
        <v>1915</v>
      </c>
      <c r="C10" s="2480"/>
      <c r="D10" s="2480"/>
      <c r="E10" s="2480"/>
      <c r="F10" s="2480"/>
      <c r="G10" s="2480"/>
      <c r="H10" s="2480"/>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480" t="s">
        <v>1917</v>
      </c>
      <c r="C18" s="2480"/>
      <c r="D18" s="2480"/>
      <c r="E18" s="2480"/>
      <c r="F18" s="2480"/>
      <c r="G18" s="2480"/>
      <c r="H18" s="2480"/>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480" t="s">
        <v>1918</v>
      </c>
      <c r="C26" s="2480"/>
      <c r="D26" s="2480"/>
      <c r="E26" s="2480"/>
      <c r="F26" s="2480"/>
      <c r="G26" s="2480"/>
      <c r="H26" s="2480"/>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480" t="s">
        <v>1920</v>
      </c>
      <c r="C35" s="2480"/>
      <c r="D35" s="2480"/>
      <c r="E35" s="2480"/>
      <c r="F35" s="2480"/>
      <c r="G35" s="2480"/>
      <c r="H35" s="2480"/>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480" t="s">
        <v>1922</v>
      </c>
      <c r="C44" s="2480"/>
      <c r="D44" s="2480"/>
      <c r="E44" s="2480"/>
      <c r="F44" s="2480"/>
      <c r="G44" s="2480"/>
      <c r="H44" s="2480"/>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480" t="s">
        <v>1923</v>
      </c>
      <c r="C53" s="2480"/>
      <c r="D53" s="2480"/>
      <c r="E53" s="2480"/>
      <c r="F53" s="2480"/>
      <c r="G53" s="2480"/>
      <c r="H53" s="2480"/>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2939</v>
      </c>
      <c r="D57" s="48">
        <v>2000</v>
      </c>
      <c r="E57" s="18"/>
      <c r="F57" s="46"/>
      <c r="G57" s="50"/>
      <c r="H57" s="48"/>
    </row>
    <row r="58" spans="2:8" hidden="1" outlineLevel="1">
      <c r="B58" s="46">
        <v>40628</v>
      </c>
      <c r="C58" s="47" t="s">
        <v>2940</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480" t="s">
        <v>1925</v>
      </c>
      <c r="C64" s="2480"/>
      <c r="D64" s="2480"/>
      <c r="E64" s="2480"/>
      <c r="F64" s="2480"/>
      <c r="G64" s="2480"/>
      <c r="H64" s="2480"/>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480" t="s">
        <v>1926</v>
      </c>
      <c r="C73" s="2480"/>
      <c r="D73" s="2480"/>
      <c r="E73" s="2480"/>
      <c r="F73" s="2480"/>
      <c r="G73" s="2480"/>
      <c r="H73" s="2480"/>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480" t="s">
        <v>1927</v>
      </c>
      <c r="C81" s="2480"/>
      <c r="D81" s="2480"/>
      <c r="E81" s="2480"/>
      <c r="F81" s="2480"/>
      <c r="G81" s="2480"/>
      <c r="H81" s="2480"/>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480" t="s">
        <v>1928</v>
      </c>
      <c r="C89" s="2480"/>
      <c r="D89" s="2480"/>
      <c r="E89" s="2480"/>
      <c r="F89" s="2480"/>
      <c r="G89" s="2480"/>
      <c r="H89" s="2480"/>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480" t="s">
        <v>1930</v>
      </c>
      <c r="C98" s="2480"/>
      <c r="D98" s="2480"/>
      <c r="E98" s="2480"/>
      <c r="F98" s="2480"/>
      <c r="G98" s="2480"/>
      <c r="H98" s="2480"/>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480" t="s">
        <v>1933</v>
      </c>
      <c r="C107" s="2480"/>
      <c r="D107" s="2480"/>
      <c r="E107" s="2480"/>
      <c r="F107" s="2480"/>
      <c r="G107" s="2480"/>
      <c r="H107" s="2480"/>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480" t="s">
        <v>1934</v>
      </c>
      <c r="C115" s="2480"/>
      <c r="D115" s="2480"/>
      <c r="E115" s="2480"/>
      <c r="F115" s="2480"/>
      <c r="G115" s="2480"/>
      <c r="H115" s="2480"/>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480" t="s">
        <v>1937</v>
      </c>
      <c r="C124" s="2480"/>
      <c r="D124" s="2480"/>
      <c r="E124" s="2480"/>
      <c r="F124" s="2480"/>
      <c r="G124" s="2480"/>
      <c r="H124" s="2480"/>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480" t="s">
        <v>1939</v>
      </c>
      <c r="C132" s="2480"/>
      <c r="D132" s="2480"/>
      <c r="E132" s="2480"/>
      <c r="F132" s="2480"/>
      <c r="G132" s="2480"/>
      <c r="H132" s="2480"/>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480" t="s">
        <v>1941</v>
      </c>
      <c r="C140" s="2480"/>
      <c r="D140" s="2480"/>
      <c r="E140" s="2480"/>
      <c r="F140" s="2480"/>
      <c r="G140" s="2480"/>
      <c r="H140" s="2480"/>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480" t="s">
        <v>1942</v>
      </c>
      <c r="C148" s="2480"/>
      <c r="D148" s="2480"/>
      <c r="E148" s="2480"/>
      <c r="F148" s="2480"/>
      <c r="G148" s="2480"/>
      <c r="H148" s="2480"/>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480" t="s">
        <v>1943</v>
      </c>
      <c r="C156" s="2480"/>
      <c r="D156" s="2480"/>
      <c r="E156" s="2480"/>
      <c r="F156" s="2480"/>
      <c r="G156" s="2480"/>
      <c r="H156" s="2480"/>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2732</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480" t="s">
        <v>1945</v>
      </c>
      <c r="C165" s="2480"/>
      <c r="D165" s="2480"/>
      <c r="E165" s="2480"/>
      <c r="F165" s="2480"/>
      <c r="G165" s="2480"/>
      <c r="H165" s="2480"/>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480" t="s">
        <v>1946</v>
      </c>
      <c r="C173" s="2480"/>
      <c r="D173" s="2480"/>
      <c r="E173" s="2480"/>
      <c r="F173" s="2480"/>
      <c r="G173" s="2480"/>
      <c r="H173" s="2480"/>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480" t="s">
        <v>1948</v>
      </c>
      <c r="C181" s="2480"/>
      <c r="D181" s="2480"/>
      <c r="E181" s="2480"/>
      <c r="F181" s="2480"/>
      <c r="G181" s="2480"/>
      <c r="H181" s="2480"/>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480" t="s">
        <v>1949</v>
      </c>
      <c r="C189" s="2480"/>
      <c r="D189" s="2480"/>
      <c r="E189" s="2480"/>
      <c r="F189" s="2480"/>
      <c r="G189" s="2480"/>
      <c r="H189" s="2480"/>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2122</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480" t="s">
        <v>2195</v>
      </c>
      <c r="C197" s="2480"/>
      <c r="D197" s="2480"/>
      <c r="E197" s="2480"/>
      <c r="F197" s="2480"/>
      <c r="G197" s="2480"/>
      <c r="H197" s="2480"/>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480" t="s">
        <v>2290</v>
      </c>
      <c r="C205" s="2480"/>
      <c r="D205" s="2480"/>
      <c r="E205" s="2480"/>
      <c r="F205" s="2480"/>
      <c r="G205" s="2480"/>
      <c r="H205" s="2480"/>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2373</v>
      </c>
      <c r="H208" s="48">
        <v>750</v>
      </c>
      <c r="I208" s="18"/>
    </row>
    <row r="209" spans="2:9" hidden="1" outlineLevel="1">
      <c r="B209" s="46">
        <v>41155</v>
      </c>
      <c r="C209" s="50" t="s">
        <v>2382</v>
      </c>
      <c r="D209" s="48">
        <v>223</v>
      </c>
      <c r="E209" s="18"/>
      <c r="F209" s="46">
        <v>41176</v>
      </c>
      <c r="G209" s="50" t="s">
        <v>2374</v>
      </c>
      <c r="H209" s="48">
        <v>92.7</v>
      </c>
    </row>
    <row r="210" spans="2:9" hidden="1" outlineLevel="1">
      <c r="B210" s="46">
        <v>41176</v>
      </c>
      <c r="C210" s="50" t="s">
        <v>2375</v>
      </c>
      <c r="D210" s="48">
        <v>42</v>
      </c>
      <c r="E210" s="18"/>
      <c r="F210" s="46"/>
      <c r="G210" s="50"/>
      <c r="H210" s="48"/>
    </row>
    <row r="211" spans="2:9" hidden="1" outlineLevel="1">
      <c r="B211" s="46">
        <v>41177</v>
      </c>
      <c r="C211" s="50" t="s">
        <v>2383</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480" t="s">
        <v>2418</v>
      </c>
      <c r="C215" s="2480"/>
      <c r="D215" s="2480"/>
      <c r="E215" s="2480"/>
      <c r="F215" s="2480"/>
      <c r="G215" s="2480"/>
      <c r="H215" s="2480"/>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2460</v>
      </c>
      <c r="H218" s="48">
        <v>280.89999999999998</v>
      </c>
      <c r="I218" s="18"/>
    </row>
    <row r="219" spans="2:9" ht="15" hidden="1" customHeight="1" outlineLevel="1">
      <c r="B219" s="46">
        <v>41190</v>
      </c>
      <c r="C219" s="50" t="s">
        <v>2437</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480" t="s">
        <v>2497</v>
      </c>
      <c r="C225" s="2480"/>
      <c r="D225" s="2480"/>
      <c r="E225" s="2480"/>
      <c r="F225" s="2480"/>
      <c r="G225" s="2480"/>
      <c r="H225" s="2480"/>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2517</v>
      </c>
      <c r="D229" s="48">
        <v>700</v>
      </c>
      <c r="F229" s="46"/>
      <c r="G229" s="50"/>
      <c r="H229" s="48"/>
    </row>
    <row r="230" spans="2:9" hidden="1" outlineLevel="1">
      <c r="B230" s="46">
        <v>41243</v>
      </c>
      <c r="C230" s="47" t="s">
        <v>2616</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480" t="s">
        <v>2613</v>
      </c>
      <c r="C235" s="2480"/>
      <c r="D235" s="2480"/>
      <c r="E235" s="2480"/>
      <c r="F235" s="2480"/>
      <c r="G235" s="2480"/>
      <c r="H235" s="2480"/>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22">
        <v>41247</v>
      </c>
      <c r="C239" s="223" t="s">
        <v>2631</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480" t="s">
        <v>2689</v>
      </c>
      <c r="C245" s="2480"/>
      <c r="D245" s="2480"/>
      <c r="E245" s="2480"/>
      <c r="F245" s="2480"/>
      <c r="G245" s="2480"/>
      <c r="H245" s="2480"/>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23" t="s">
        <v>2733</v>
      </c>
      <c r="D249" s="175">
        <v>112</v>
      </c>
      <c r="F249" s="46"/>
      <c r="G249" s="50"/>
      <c r="H249" s="48"/>
    </row>
    <row r="250" spans="2:9" hidden="1" outlineLevel="1">
      <c r="B250" s="46">
        <v>41304</v>
      </c>
      <c r="C250" s="238" t="s">
        <v>2938</v>
      </c>
      <c r="D250" s="239">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480" t="s">
        <v>2785</v>
      </c>
      <c r="C255" s="2480"/>
      <c r="D255" s="2480"/>
      <c r="E255" s="2480"/>
      <c r="F255" s="2480"/>
      <c r="G255" s="2480"/>
      <c r="H255" s="2480"/>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43">
        <v>41332</v>
      </c>
      <c r="C259" s="244" t="s">
        <v>2899</v>
      </c>
      <c r="D259" s="245">
        <v>800</v>
      </c>
      <c r="F259" s="46"/>
      <c r="G259" s="50"/>
      <c r="H259" s="48"/>
    </row>
    <row r="260" spans="2:9" hidden="1" outlineLevel="1">
      <c r="B260" s="46"/>
      <c r="C260" s="229"/>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480" t="s">
        <v>2888</v>
      </c>
      <c r="C265" s="2480"/>
      <c r="D265" s="2480"/>
      <c r="E265" s="2480"/>
      <c r="F265" s="2480"/>
      <c r="G265" s="2480"/>
      <c r="H265" s="2480"/>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3035</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480" t="s">
        <v>2988</v>
      </c>
      <c r="C273" s="2480"/>
      <c r="D273" s="2480"/>
      <c r="E273" s="2480"/>
      <c r="F273" s="2480"/>
      <c r="G273" s="2480"/>
      <c r="H273" s="2480"/>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23"/>
      <c r="D277" s="175"/>
      <c r="F277" s="46"/>
      <c r="G277" s="50"/>
      <c r="H277" s="48"/>
    </row>
    <row r="278" spans="2:10" hidden="1" outlineLevel="1">
      <c r="B278" s="46"/>
      <c r="C278" s="229"/>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480" t="s">
        <v>3103</v>
      </c>
      <c r="C283" s="2480"/>
      <c r="D283" s="2480"/>
      <c r="E283" s="2480"/>
      <c r="F283" s="2480"/>
      <c r="G283" s="2480"/>
      <c r="H283" s="2480"/>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3120</v>
      </c>
      <c r="D287" s="48">
        <v>877</v>
      </c>
      <c r="F287" s="46"/>
      <c r="G287" s="50"/>
      <c r="H287" s="48"/>
    </row>
    <row r="288" spans="2:10" hidden="1" outlineLevel="1">
      <c r="B288" s="274">
        <v>41414</v>
      </c>
      <c r="C288" s="240" t="s">
        <v>3143</v>
      </c>
      <c r="D288" s="245">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480" t="s">
        <v>3170</v>
      </c>
      <c r="C293" s="2480"/>
      <c r="D293" s="2480"/>
      <c r="E293" s="2480"/>
      <c r="F293" s="2480"/>
      <c r="G293" s="2480"/>
      <c r="H293" s="2480"/>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480" t="s">
        <v>3279</v>
      </c>
      <c r="C301" s="2480"/>
      <c r="D301" s="2480"/>
      <c r="E301" s="2480"/>
      <c r="F301" s="2480"/>
      <c r="G301" s="2480"/>
      <c r="H301" s="2480"/>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3350</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480" t="s">
        <v>3393</v>
      </c>
      <c r="C310" s="2480"/>
      <c r="D310" s="2480"/>
      <c r="E310" s="2480"/>
      <c r="F310" s="2480"/>
      <c r="G310" s="2480"/>
      <c r="H310" s="2480"/>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480" t="s">
        <v>3496</v>
      </c>
      <c r="C318" s="2480"/>
      <c r="D318" s="2480"/>
      <c r="E318" s="2480"/>
      <c r="F318" s="2480"/>
      <c r="G318" s="2480"/>
      <c r="H318" s="2480"/>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22">
        <v>41530</v>
      </c>
      <c r="C322" s="371" t="s">
        <v>3548</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480" t="s">
        <v>3589</v>
      </c>
      <c r="C327" s="2480"/>
      <c r="D327" s="2480"/>
      <c r="E327" s="2480"/>
      <c r="F327" s="2480"/>
      <c r="G327" s="2480"/>
      <c r="H327" s="2480"/>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3651</v>
      </c>
      <c r="H330" s="48">
        <v>10000</v>
      </c>
      <c r="I330" s="18"/>
    </row>
    <row r="331" spans="2:10" hidden="1" outlineLevel="1">
      <c r="B331" s="46">
        <v>41554</v>
      </c>
      <c r="C331" s="371" t="s">
        <v>3606</v>
      </c>
      <c r="D331" s="175">
        <v>153</v>
      </c>
      <c r="F331" s="46">
        <v>41568</v>
      </c>
      <c r="G331" s="50" t="s">
        <v>3651</v>
      </c>
      <c r="H331" s="48">
        <v>6000</v>
      </c>
    </row>
    <row r="332" spans="2:10" hidden="1" outlineLevel="1">
      <c r="B332" s="46">
        <v>41558</v>
      </c>
      <c r="C332" s="371" t="s">
        <v>3631</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297">
        <v>41568</v>
      </c>
      <c r="C336" s="298" t="s">
        <v>3709</v>
      </c>
      <c r="D336" s="391"/>
    </row>
    <row r="337" spans="2:10">
      <c r="C337" s="182"/>
      <c r="D337" s="391"/>
    </row>
    <row r="338" spans="2:10">
      <c r="C338" s="298" t="s">
        <v>2</v>
      </c>
      <c r="D338" s="391"/>
    </row>
    <row r="339" spans="2:10" hidden="1" outlineLevel="1">
      <c r="B339" s="1" t="s">
        <v>3909</v>
      </c>
      <c r="C339" s="580" t="s">
        <v>3891</v>
      </c>
      <c r="D339" s="391"/>
    </row>
    <row r="340" spans="2:10" hidden="1" outlineLevel="1">
      <c r="B340" s="1" t="s">
        <v>3893</v>
      </c>
      <c r="C340" s="182" t="s">
        <v>7609</v>
      </c>
      <c r="D340" s="391"/>
    </row>
    <row r="341" spans="2:10" hidden="1" outlineLevel="1">
      <c r="B341" s="1" t="s">
        <v>3895</v>
      </c>
      <c r="C341" s="580" t="s">
        <v>3894</v>
      </c>
      <c r="D341" s="391"/>
    </row>
    <row r="342" spans="2:10" collapsed="1">
      <c r="D342" s="486"/>
    </row>
    <row r="343" spans="2:10" ht="15.75">
      <c r="B343" s="2480" t="s">
        <v>4905</v>
      </c>
      <c r="C343" s="2480"/>
      <c r="D343" s="2480"/>
      <c r="E343" s="2480"/>
      <c r="F343" s="2480"/>
      <c r="G343" s="2480"/>
      <c r="H343" s="2480"/>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71" t="s">
        <v>4687</v>
      </c>
      <c r="D347" s="175">
        <v>1000</v>
      </c>
      <c r="F347" s="46"/>
      <c r="G347" s="50"/>
      <c r="H347" s="48"/>
    </row>
    <row r="348" spans="2:10" hidden="1" outlineLevel="1">
      <c r="B348" s="46"/>
      <c r="C348" s="371"/>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480" t="s">
        <v>4801</v>
      </c>
      <c r="C352" s="2480"/>
      <c r="D352" s="2480"/>
      <c r="E352" s="2480"/>
      <c r="F352" s="2480"/>
      <c r="G352" s="2480"/>
      <c r="H352" s="2480"/>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4945</v>
      </c>
      <c r="H355" s="48">
        <v>15</v>
      </c>
      <c r="I355" s="18"/>
    </row>
    <row r="356" spans="2:10" ht="45" hidden="1" outlineLevel="1">
      <c r="B356" s="46">
        <v>41884</v>
      </c>
      <c r="C356" s="371" t="s">
        <v>4823</v>
      </c>
      <c r="D356" s="48">
        <v>1000</v>
      </c>
      <c r="F356" s="46"/>
      <c r="G356" s="50"/>
      <c r="H356" s="48"/>
    </row>
    <row r="357" spans="2:10" hidden="1" outlineLevel="1">
      <c r="B357" s="46"/>
      <c r="C357" s="371"/>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2"/>
      <c r="C360" s="202"/>
      <c r="D360" s="203"/>
      <c r="E360" s="18"/>
      <c r="F360" s="18"/>
      <c r="G360" s="18"/>
      <c r="H360" s="18"/>
    </row>
    <row r="361" spans="2:10" ht="15.75">
      <c r="B361" s="2480" t="s">
        <v>4904</v>
      </c>
      <c r="C361" s="2480"/>
      <c r="D361" s="2480"/>
      <c r="E361" s="2480"/>
      <c r="F361" s="2480"/>
      <c r="G361" s="2480"/>
      <c r="H361" s="2480"/>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43">
        <v>41929</v>
      </c>
      <c r="G364" s="244" t="s">
        <v>4956</v>
      </c>
      <c r="H364" s="245">
        <v>2002.5</v>
      </c>
      <c r="I364" s="18"/>
    </row>
    <row r="365" spans="2:10" hidden="1" outlineLevel="1">
      <c r="B365" s="46"/>
      <c r="C365" s="371"/>
      <c r="D365" s="48"/>
      <c r="F365" s="46"/>
      <c r="G365" s="50"/>
      <c r="H365" s="48"/>
    </row>
    <row r="366" spans="2:10" hidden="1" outlineLevel="1">
      <c r="B366" s="46"/>
      <c r="C366" s="371"/>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480" t="s">
        <v>4986</v>
      </c>
      <c r="C370" s="2480"/>
      <c r="D370" s="2480"/>
      <c r="E370" s="2480"/>
      <c r="F370" s="2480"/>
      <c r="G370" s="2480"/>
      <c r="H370" s="2480"/>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43"/>
      <c r="G373" s="244"/>
      <c r="H373" s="245"/>
      <c r="I373" s="18"/>
    </row>
    <row r="374" spans="2:10" hidden="1" outlineLevel="1">
      <c r="B374" s="46"/>
      <c r="C374" s="371"/>
      <c r="D374" s="48"/>
      <c r="F374" s="46"/>
      <c r="G374" s="50"/>
      <c r="H374" s="48"/>
    </row>
    <row r="375" spans="2:10" hidden="1" outlineLevel="1">
      <c r="B375" s="46"/>
      <c r="C375" s="371"/>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480" t="s">
        <v>5075</v>
      </c>
      <c r="C379" s="2480"/>
      <c r="D379" s="2480"/>
      <c r="E379" s="2480"/>
      <c r="F379" s="2480"/>
      <c r="G379" s="2480"/>
      <c r="H379" s="2480"/>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43">
        <v>41993</v>
      </c>
      <c r="G382" s="244" t="s">
        <v>5200</v>
      </c>
      <c r="H382" s="245">
        <v>15</v>
      </c>
      <c r="I382" s="18"/>
    </row>
    <row r="383" spans="2:10" hidden="1" outlineLevel="1">
      <c r="B383" s="46">
        <v>41998</v>
      </c>
      <c r="C383" s="371" t="s">
        <v>5199</v>
      </c>
      <c r="D383" s="48">
        <v>62</v>
      </c>
      <c r="F383" s="46"/>
      <c r="G383" s="50"/>
      <c r="H383" s="48"/>
    </row>
    <row r="384" spans="2:10" hidden="1" outlineLevel="1">
      <c r="B384" s="46"/>
      <c r="C384" s="371"/>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480" t="s">
        <v>5232</v>
      </c>
      <c r="C388" s="2480"/>
      <c r="D388" s="2480"/>
      <c r="E388" s="2480"/>
      <c r="F388" s="2480"/>
      <c r="G388" s="2480"/>
      <c r="H388" s="2480"/>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43"/>
      <c r="G391" s="244"/>
      <c r="H391" s="245"/>
      <c r="I391" s="18"/>
    </row>
    <row r="392" spans="2:10" hidden="1" outlineLevel="1">
      <c r="B392" s="46"/>
      <c r="C392" s="371"/>
      <c r="D392" s="48"/>
      <c r="F392" s="46"/>
      <c r="G392" s="50"/>
      <c r="H392" s="48"/>
    </row>
    <row r="393" spans="2:10" hidden="1" outlineLevel="1">
      <c r="B393" s="46"/>
      <c r="C393" s="371"/>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480" t="s">
        <v>5372</v>
      </c>
      <c r="C397" s="2480"/>
      <c r="D397" s="2480"/>
      <c r="E397" s="2480"/>
      <c r="F397" s="2480"/>
      <c r="G397" s="2480"/>
      <c r="H397" s="2480"/>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57">
        <v>42036</v>
      </c>
      <c r="C400" s="50" t="s">
        <v>1039</v>
      </c>
      <c r="D400" s="48">
        <f>D395</f>
        <v>1048</v>
      </c>
      <c r="E400" s="18"/>
      <c r="F400" s="243"/>
      <c r="G400" s="244"/>
      <c r="H400" s="245"/>
      <c r="I400" s="18"/>
    </row>
    <row r="401" spans="2:10" hidden="1" outlineLevel="1">
      <c r="B401" s="46"/>
      <c r="C401" s="371"/>
      <c r="D401" s="48"/>
      <c r="F401" s="46"/>
      <c r="G401" s="50"/>
      <c r="H401" s="48"/>
    </row>
    <row r="402" spans="2:10" hidden="1" outlineLevel="1">
      <c r="B402" s="46"/>
      <c r="C402" s="371"/>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480" t="s">
        <v>5515</v>
      </c>
      <c r="C406" s="2480"/>
      <c r="D406" s="2480"/>
      <c r="E406" s="2480"/>
      <c r="F406" s="2480"/>
      <c r="G406" s="2480"/>
      <c r="H406" s="2480"/>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57">
        <v>42064</v>
      </c>
      <c r="C409" s="50" t="s">
        <v>1039</v>
      </c>
      <c r="D409" s="48">
        <f>D404</f>
        <v>1048</v>
      </c>
      <c r="E409" s="18"/>
      <c r="F409" s="243">
        <v>42085</v>
      </c>
      <c r="G409" s="244" t="s">
        <v>5585</v>
      </c>
      <c r="H409" s="245">
        <v>15</v>
      </c>
      <c r="I409" s="18"/>
    </row>
    <row r="410" spans="2:10" hidden="1" outlineLevel="1">
      <c r="B410" s="46"/>
      <c r="C410" s="371"/>
      <c r="D410" s="48"/>
      <c r="F410" s="46"/>
      <c r="G410" s="50"/>
      <c r="H410" s="48"/>
    </row>
    <row r="411" spans="2:10" hidden="1" outlineLevel="1">
      <c r="B411" s="46"/>
      <c r="C411" s="371"/>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480" t="s">
        <v>5622</v>
      </c>
      <c r="C415" s="2480"/>
      <c r="D415" s="2480"/>
      <c r="E415" s="2480"/>
      <c r="F415" s="2480"/>
      <c r="G415" s="2480"/>
      <c r="H415" s="2480"/>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57">
        <v>42095</v>
      </c>
      <c r="C418" s="50" t="s">
        <v>1039</v>
      </c>
      <c r="D418" s="48">
        <f>D413</f>
        <v>1033</v>
      </c>
      <c r="E418" s="18"/>
      <c r="F418" s="243"/>
      <c r="G418" s="244"/>
      <c r="H418" s="245"/>
      <c r="I418" s="18"/>
    </row>
    <row r="419" spans="2:10" hidden="1" outlineLevel="1">
      <c r="B419" s="46"/>
      <c r="C419" s="371"/>
      <c r="D419" s="48"/>
      <c r="F419" s="46"/>
      <c r="G419" s="50"/>
      <c r="H419" s="48"/>
    </row>
    <row r="420" spans="2:10" hidden="1" outlineLevel="1">
      <c r="B420" s="46"/>
      <c r="C420" s="371"/>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480" t="s">
        <v>5732</v>
      </c>
      <c r="C424" s="2480"/>
      <c r="D424" s="2480"/>
      <c r="E424" s="2480"/>
      <c r="F424" s="2480"/>
      <c r="G424" s="2480"/>
      <c r="H424" s="2480"/>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57">
        <v>42125</v>
      </c>
      <c r="C427" s="50" t="s">
        <v>1039</v>
      </c>
      <c r="D427" s="48">
        <f>D422</f>
        <v>1033</v>
      </c>
      <c r="E427" s="18"/>
      <c r="F427" s="243"/>
      <c r="G427" s="244"/>
      <c r="H427" s="245"/>
      <c r="I427" s="18"/>
    </row>
    <row r="428" spans="2:10" hidden="1" outlineLevel="1">
      <c r="B428" s="1047">
        <v>42138</v>
      </c>
      <c r="C428" s="1048" t="s">
        <v>5824</v>
      </c>
      <c r="D428" s="214">
        <v>203.18</v>
      </c>
      <c r="E428" s="18"/>
      <c r="F428" s="243"/>
      <c r="G428" s="244"/>
      <c r="H428" s="245"/>
      <c r="I428" s="18"/>
    </row>
    <row r="429" spans="2:10" hidden="1" outlineLevel="1">
      <c r="B429" s="1047">
        <v>42142</v>
      </c>
      <c r="C429" s="425" t="s">
        <v>5825</v>
      </c>
      <c r="D429" s="214">
        <v>203.18</v>
      </c>
      <c r="F429" s="46"/>
      <c r="G429" s="50"/>
      <c r="H429" s="48"/>
    </row>
    <row r="430" spans="2:10" hidden="1" outlineLevel="1">
      <c r="B430" s="46"/>
      <c r="C430" s="371"/>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480" t="s">
        <v>5872</v>
      </c>
      <c r="C434" s="2480"/>
      <c r="D434" s="2480"/>
      <c r="E434" s="2480"/>
      <c r="F434" s="2480"/>
      <c r="G434" s="2480"/>
      <c r="H434" s="2480"/>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57">
        <v>42156</v>
      </c>
      <c r="C437" s="50" t="s">
        <v>1039</v>
      </c>
      <c r="D437" s="571">
        <f>D432</f>
        <v>1439.3600000000001</v>
      </c>
      <c r="E437" s="18"/>
      <c r="F437" s="243">
        <v>42180</v>
      </c>
      <c r="G437" s="244" t="s">
        <v>5200</v>
      </c>
      <c r="H437" s="245">
        <v>15</v>
      </c>
      <c r="I437" s="18"/>
    </row>
    <row r="438" spans="2:10" ht="30" hidden="1" outlineLevel="1">
      <c r="B438" s="957">
        <v>42165</v>
      </c>
      <c r="C438" s="964" t="s">
        <v>5893</v>
      </c>
      <c r="D438" s="349">
        <v>61</v>
      </c>
      <c r="E438" s="18"/>
      <c r="F438" s="243"/>
      <c r="G438" s="244"/>
      <c r="H438" s="245"/>
      <c r="I438" s="18"/>
    </row>
    <row r="439" spans="2:10" hidden="1" outlineLevel="1">
      <c r="B439" s="957">
        <v>42180</v>
      </c>
      <c r="C439" s="244" t="s">
        <v>5199</v>
      </c>
      <c r="D439" s="245">
        <v>23</v>
      </c>
      <c r="F439" s="46"/>
      <c r="G439" s="50"/>
      <c r="H439" s="48"/>
    </row>
    <row r="440" spans="2:10" hidden="1" outlineLevel="1">
      <c r="B440" s="46"/>
      <c r="C440" s="371"/>
      <c r="D440" s="279"/>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480" t="s">
        <v>5957</v>
      </c>
      <c r="C444" s="2480"/>
      <c r="D444" s="2480"/>
      <c r="E444" s="2480"/>
      <c r="F444" s="2480"/>
      <c r="G444" s="2480"/>
      <c r="H444" s="2480"/>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57">
        <v>42186</v>
      </c>
      <c r="C447" s="50" t="s">
        <v>1039</v>
      </c>
      <c r="D447" s="571">
        <f>D442</f>
        <v>1508.3600000000001</v>
      </c>
      <c r="E447" s="18"/>
      <c r="F447" s="243"/>
      <c r="G447" s="244"/>
      <c r="H447" s="245"/>
      <c r="I447" s="18"/>
    </row>
    <row r="448" spans="2:10" ht="45" hidden="1" outlineLevel="1">
      <c r="B448" s="957">
        <v>42206</v>
      </c>
      <c r="C448" s="964" t="s">
        <v>6034</v>
      </c>
      <c r="D448" s="349">
        <v>2</v>
      </c>
      <c r="E448" s="18"/>
      <c r="F448" s="243"/>
      <c r="G448" s="244"/>
      <c r="H448" s="245"/>
      <c r="I448" s="18"/>
    </row>
    <row r="449" spans="2:10" ht="45" hidden="1" outlineLevel="1">
      <c r="B449" s="957">
        <v>42213</v>
      </c>
      <c r="C449" s="964" t="s">
        <v>6055</v>
      </c>
      <c r="D449" s="349">
        <v>490</v>
      </c>
      <c r="F449" s="46"/>
      <c r="G449" s="50"/>
      <c r="H449" s="48"/>
    </row>
    <row r="450" spans="2:10" hidden="1" outlineLevel="1">
      <c r="B450" s="46"/>
      <c r="C450" s="371"/>
      <c r="D450" s="279"/>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480" t="s">
        <v>6090</v>
      </c>
      <c r="C454" s="2480"/>
      <c r="D454" s="2480"/>
      <c r="E454" s="2480"/>
      <c r="F454" s="2480"/>
      <c r="G454" s="2480"/>
      <c r="H454" s="2480"/>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57">
        <v>42217</v>
      </c>
      <c r="C457" s="50" t="s">
        <v>1039</v>
      </c>
      <c r="D457" s="571">
        <f>D452</f>
        <v>2000.3600000000001</v>
      </c>
      <c r="E457" s="18"/>
      <c r="F457" s="243"/>
      <c r="G457" s="244"/>
      <c r="H457" s="245"/>
      <c r="I457" s="18"/>
    </row>
    <row r="458" spans="2:10" ht="45" hidden="1" outlineLevel="1">
      <c r="B458" s="608">
        <v>42223</v>
      </c>
      <c r="C458" s="1101" t="s">
        <v>6131</v>
      </c>
      <c r="D458" s="611">
        <v>8000</v>
      </c>
      <c r="E458" s="7" t="s">
        <v>6175</v>
      </c>
      <c r="F458" s="243"/>
      <c r="G458" s="244"/>
      <c r="H458" s="245"/>
      <c r="I458" s="18"/>
    </row>
    <row r="459" spans="2:10" hidden="1" outlineLevel="1">
      <c r="B459" s="957"/>
      <c r="C459" s="964"/>
      <c r="D459" s="349"/>
      <c r="F459" s="46"/>
      <c r="G459" s="50"/>
      <c r="H459" s="48"/>
    </row>
    <row r="460" spans="2:10" hidden="1" outlineLevel="1">
      <c r="B460" s="46"/>
      <c r="C460" s="371"/>
      <c r="D460" s="279"/>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480" t="s">
        <v>6174</v>
      </c>
      <c r="C464" s="2480"/>
      <c r="D464" s="2480"/>
      <c r="E464" s="2480"/>
      <c r="F464" s="2480"/>
      <c r="G464" s="2480"/>
      <c r="H464" s="2480"/>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57">
        <v>42248</v>
      </c>
      <c r="C467" s="50" t="s">
        <v>1039</v>
      </c>
      <c r="D467" s="571">
        <f>D462</f>
        <v>10000.36</v>
      </c>
      <c r="E467" s="18"/>
      <c r="F467" s="243">
        <v>42269</v>
      </c>
      <c r="G467" s="244" t="s">
        <v>5200</v>
      </c>
      <c r="H467" s="245">
        <v>15</v>
      </c>
      <c r="I467" s="18"/>
    </row>
    <row r="468" spans="2:10" ht="30" hidden="1" outlineLevel="1">
      <c r="B468" s="1047">
        <v>42261</v>
      </c>
      <c r="C468" s="425" t="s">
        <v>6219</v>
      </c>
      <c r="D468" s="214">
        <v>171.68</v>
      </c>
      <c r="E468" s="18"/>
      <c r="F468" s="243"/>
      <c r="G468" s="244"/>
      <c r="H468" s="245"/>
      <c r="I468" s="18"/>
    </row>
    <row r="469" spans="2:10" hidden="1" outlineLevel="1">
      <c r="B469" s="46"/>
      <c r="C469" s="371"/>
      <c r="D469" s="279"/>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480" t="s">
        <v>6290</v>
      </c>
      <c r="C473" s="2480"/>
      <c r="D473" s="2480"/>
      <c r="E473" s="2480"/>
      <c r="F473" s="2480"/>
      <c r="G473" s="2480"/>
      <c r="H473" s="2480"/>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57">
        <v>42278</v>
      </c>
      <c r="C476" s="50" t="s">
        <v>1039</v>
      </c>
      <c r="D476" s="571">
        <f>D471</f>
        <v>10157.040000000001</v>
      </c>
      <c r="E476" s="18"/>
      <c r="F476" s="243"/>
      <c r="G476" s="244"/>
      <c r="H476" s="245"/>
      <c r="I476" s="18"/>
    </row>
    <row r="477" spans="2:10" hidden="1" outlineLevel="1">
      <c r="B477" s="46"/>
      <c r="C477" s="371"/>
      <c r="D477" s="279"/>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480" t="s">
        <v>6394</v>
      </c>
      <c r="C481" s="2480"/>
      <c r="D481" s="2480"/>
      <c r="E481" s="2480"/>
      <c r="F481" s="2480"/>
      <c r="G481" s="2480"/>
      <c r="H481" s="2480"/>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57">
        <v>42309</v>
      </c>
      <c r="C484" s="50" t="s">
        <v>1039</v>
      </c>
      <c r="D484" s="571">
        <f>D479</f>
        <v>10157.040000000001</v>
      </c>
      <c r="E484" s="18"/>
      <c r="F484" s="243"/>
      <c r="G484" s="244"/>
      <c r="H484" s="245"/>
      <c r="I484" s="18"/>
    </row>
    <row r="485" spans="2:10" ht="45" hidden="1" outlineLevel="1">
      <c r="B485" s="957">
        <v>42338</v>
      </c>
      <c r="C485" s="47" t="s">
        <v>6521</v>
      </c>
      <c r="D485" s="571">
        <v>858</v>
      </c>
      <c r="E485" s="18"/>
      <c r="F485" s="243"/>
      <c r="G485" s="244"/>
      <c r="H485" s="245"/>
      <c r="I485" s="18"/>
    </row>
    <row r="486" spans="2:10" hidden="1" outlineLevel="1">
      <c r="B486" s="957"/>
      <c r="C486" s="964"/>
      <c r="D486" s="349"/>
      <c r="F486" s="46"/>
      <c r="G486" s="50"/>
      <c r="H486" s="48"/>
    </row>
    <row r="487" spans="2:10" hidden="1" outlineLevel="1">
      <c r="B487" s="46"/>
      <c r="C487" s="371"/>
      <c r="D487" s="279"/>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480" t="s">
        <v>6502</v>
      </c>
      <c r="C491" s="2480"/>
      <c r="D491" s="2480"/>
      <c r="E491" s="2480"/>
      <c r="F491" s="2480"/>
      <c r="G491" s="2480"/>
      <c r="H491" s="2480"/>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57">
        <v>42339</v>
      </c>
      <c r="C494" s="50" t="s">
        <v>1039</v>
      </c>
      <c r="D494" s="571">
        <f>D489</f>
        <v>11015.04</v>
      </c>
      <c r="E494" s="18"/>
      <c r="F494" s="243">
        <v>42361</v>
      </c>
      <c r="G494" s="244" t="s">
        <v>5585</v>
      </c>
      <c r="H494" s="245">
        <v>15</v>
      </c>
      <c r="I494" s="18"/>
    </row>
    <row r="495" spans="2:10" ht="30" hidden="1" outlineLevel="1">
      <c r="B495" s="957">
        <v>42363</v>
      </c>
      <c r="C495" s="371" t="s">
        <v>5199</v>
      </c>
      <c r="D495" s="175">
        <v>166</v>
      </c>
      <c r="E495" s="18"/>
      <c r="F495" s="243">
        <v>42369</v>
      </c>
      <c r="G495" s="244" t="s">
        <v>6602</v>
      </c>
      <c r="H495" s="245">
        <v>8002.5</v>
      </c>
      <c r="I495" s="18"/>
    </row>
    <row r="496" spans="2:10" hidden="1" outlineLevel="1">
      <c r="B496" s="957"/>
      <c r="C496" s="964"/>
      <c r="D496" s="349"/>
      <c r="F496" s="46"/>
      <c r="G496" s="50"/>
      <c r="H496" s="48"/>
    </row>
    <row r="497" spans="2:10" hidden="1" outlineLevel="1">
      <c r="B497" s="46"/>
      <c r="C497" s="371"/>
      <c r="D497" s="279"/>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480" t="s">
        <v>6601</v>
      </c>
      <c r="C501" s="2480"/>
      <c r="D501" s="2480"/>
      <c r="E501" s="2480"/>
      <c r="F501" s="2480"/>
      <c r="G501" s="2480"/>
      <c r="H501" s="2480"/>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57">
        <v>42370</v>
      </c>
      <c r="C504" s="50" t="s">
        <v>1039</v>
      </c>
      <c r="D504" s="571">
        <f>D499</f>
        <v>3163.5400000000009</v>
      </c>
      <c r="E504" s="18"/>
      <c r="F504" s="243"/>
      <c r="G504" s="244"/>
      <c r="H504" s="245"/>
      <c r="I504" s="18"/>
    </row>
    <row r="505" spans="2:10" ht="30" hidden="1" outlineLevel="1">
      <c r="B505" s="608">
        <v>42373</v>
      </c>
      <c r="C505" s="840" t="s">
        <v>6627</v>
      </c>
      <c r="D505" s="613">
        <v>337</v>
      </c>
      <c r="E505" s="18"/>
      <c r="F505" s="243"/>
      <c r="G505" s="244"/>
      <c r="H505" s="245"/>
      <c r="I505" s="18"/>
    </row>
    <row r="506" spans="2:10" ht="30" hidden="1" outlineLevel="1">
      <c r="B506" s="1176">
        <v>42397</v>
      </c>
      <c r="C506" s="1177" t="s">
        <v>6685</v>
      </c>
      <c r="D506" s="1178">
        <v>264.67</v>
      </c>
      <c r="F506" s="46"/>
      <c r="G506" s="50"/>
      <c r="H506" s="48"/>
    </row>
    <row r="507" spans="2:10" ht="45" hidden="1" outlineLevel="1">
      <c r="B507" s="608">
        <v>42398</v>
      </c>
      <c r="C507" s="840" t="s">
        <v>6699</v>
      </c>
      <c r="D507" s="613">
        <v>235</v>
      </c>
      <c r="E507" s="18"/>
      <c r="F507" s="46"/>
      <c r="G507" s="50"/>
      <c r="H507" s="48"/>
    </row>
    <row r="508" spans="2:10" hidden="1" outlineLevel="1">
      <c r="B508" s="319"/>
      <c r="C508" s="319" t="s">
        <v>1912</v>
      </c>
      <c r="D508" s="279">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480" t="s">
        <v>6691</v>
      </c>
      <c r="C511" s="2480"/>
      <c r="D511" s="2480"/>
      <c r="E511" s="2480"/>
      <c r="F511" s="2480"/>
      <c r="G511" s="2480"/>
      <c r="H511" s="2480"/>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57">
        <v>42401</v>
      </c>
      <c r="C514" s="50" t="s">
        <v>1039</v>
      </c>
      <c r="D514" s="571">
        <f>D509</f>
        <v>4000.2100000000009</v>
      </c>
      <c r="E514" s="18"/>
      <c r="F514" s="243"/>
      <c r="G514" s="244"/>
      <c r="H514" s="245"/>
      <c r="I514" s="18"/>
    </row>
    <row r="515" spans="2:10" hidden="1" outlineLevel="1">
      <c r="B515" s="608"/>
      <c r="C515" s="840"/>
      <c r="D515" s="613"/>
      <c r="E515" s="18"/>
      <c r="F515" s="243"/>
      <c r="G515" s="244"/>
      <c r="H515" s="245"/>
      <c r="I515" s="18"/>
    </row>
    <row r="516" spans="2:10" hidden="1" outlineLevel="1">
      <c r="B516" s="1176"/>
      <c r="C516" s="1177"/>
      <c r="D516" s="1178"/>
      <c r="F516" s="46"/>
      <c r="G516" s="50"/>
      <c r="H516" s="48"/>
    </row>
    <row r="517" spans="2:10" hidden="1" outlineLevel="1">
      <c r="B517" s="608"/>
      <c r="C517" s="840"/>
      <c r="D517" s="613"/>
      <c r="E517" s="18"/>
      <c r="F517" s="46"/>
      <c r="G517" s="50"/>
      <c r="H517" s="48"/>
    </row>
    <row r="518" spans="2:10" hidden="1" outlineLevel="1">
      <c r="B518" s="319"/>
      <c r="C518" s="319" t="s">
        <v>1912</v>
      </c>
      <c r="D518" s="279">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480" t="s">
        <v>6750</v>
      </c>
      <c r="C521" s="2480"/>
      <c r="D521" s="2480"/>
      <c r="E521" s="2480"/>
      <c r="F521" s="2480"/>
      <c r="G521" s="2480"/>
      <c r="H521" s="2480"/>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57">
        <v>42430</v>
      </c>
      <c r="C524" s="50" t="s">
        <v>1039</v>
      </c>
      <c r="D524" s="571">
        <f>D519</f>
        <v>4000.2100000000009</v>
      </c>
      <c r="E524" s="18"/>
      <c r="F524" s="790">
        <v>42440</v>
      </c>
      <c r="G524" s="223" t="s">
        <v>6776</v>
      </c>
      <c r="H524" s="175">
        <v>3002.29</v>
      </c>
      <c r="I524" s="18"/>
    </row>
    <row r="525" spans="2:10" ht="30" hidden="1" outlineLevel="1">
      <c r="B525" s="957">
        <v>42430</v>
      </c>
      <c r="C525" s="840" t="s">
        <v>6762</v>
      </c>
      <c r="D525" s="613">
        <v>180.28</v>
      </c>
      <c r="E525" s="18"/>
      <c r="F525" s="790">
        <v>42452</v>
      </c>
      <c r="G525" s="244" t="s">
        <v>5585</v>
      </c>
      <c r="H525" s="245">
        <v>15</v>
      </c>
      <c r="I525" s="18"/>
    </row>
    <row r="526" spans="2:10" ht="45" hidden="1" outlineLevel="1">
      <c r="B526" s="957">
        <v>42440</v>
      </c>
      <c r="C526" s="840" t="s">
        <v>6805</v>
      </c>
      <c r="D526" s="613">
        <v>37</v>
      </c>
      <c r="F526" s="46"/>
      <c r="G526" s="790"/>
      <c r="H526" s="48"/>
    </row>
    <row r="527" spans="2:10" hidden="1" outlineLevel="1">
      <c r="B527" s="608"/>
      <c r="C527" s="840"/>
      <c r="D527" s="613"/>
      <c r="E527" s="18"/>
      <c r="F527" s="46"/>
      <c r="G527" s="50"/>
      <c r="H527" s="48"/>
    </row>
    <row r="528" spans="2:10" hidden="1" outlineLevel="1">
      <c r="B528" s="319"/>
      <c r="C528" s="319" t="s">
        <v>1912</v>
      </c>
      <c r="D528" s="279">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480" t="s">
        <v>6896</v>
      </c>
      <c r="C531" s="2480"/>
      <c r="D531" s="2480"/>
      <c r="E531" s="2480"/>
      <c r="F531" s="2480"/>
      <c r="G531" s="2480"/>
      <c r="H531" s="2480"/>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57">
        <v>42461</v>
      </c>
      <c r="C534" s="50" t="s">
        <v>1039</v>
      </c>
      <c r="D534" s="571">
        <f>D529</f>
        <v>1200.2000000000007</v>
      </c>
      <c r="E534" s="18"/>
      <c r="F534" s="790"/>
      <c r="G534" s="223"/>
      <c r="H534" s="175"/>
      <c r="I534" s="18"/>
    </row>
    <row r="535" spans="2:10" hidden="1" outlineLevel="1">
      <c r="B535" s="957"/>
      <c r="C535" s="840"/>
      <c r="D535" s="613"/>
      <c r="E535" s="18"/>
      <c r="F535" s="790"/>
      <c r="G535" s="244"/>
      <c r="H535" s="245"/>
      <c r="I535" s="18"/>
    </row>
    <row r="536" spans="2:10" hidden="1" outlineLevel="1">
      <c r="B536" s="957"/>
      <c r="C536" s="840"/>
      <c r="D536" s="613"/>
      <c r="F536" s="46"/>
      <c r="G536" s="790"/>
      <c r="H536" s="48"/>
    </row>
    <row r="537" spans="2:10" hidden="1" outlineLevel="1">
      <c r="B537" s="608"/>
      <c r="C537" s="840"/>
      <c r="D537" s="613"/>
      <c r="E537" s="18"/>
      <c r="F537" s="46"/>
      <c r="G537" s="50"/>
      <c r="H537" s="48"/>
    </row>
    <row r="538" spans="2:10" hidden="1" outlineLevel="1">
      <c r="B538" s="319"/>
      <c r="C538" s="319" t="s">
        <v>1912</v>
      </c>
      <c r="D538" s="279">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480" t="s">
        <v>6979</v>
      </c>
      <c r="C541" s="2480"/>
      <c r="D541" s="2480"/>
      <c r="E541" s="2480"/>
      <c r="F541" s="2480"/>
      <c r="G541" s="2480"/>
      <c r="H541" s="2480"/>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57">
        <v>42491</v>
      </c>
      <c r="C544" s="50" t="s">
        <v>1039</v>
      </c>
      <c r="D544" s="571">
        <f>D539</f>
        <v>1200.2000000000007</v>
      </c>
      <c r="E544" s="18"/>
      <c r="F544" s="790"/>
      <c r="G544" s="223"/>
      <c r="H544" s="175"/>
      <c r="I544" s="18"/>
    </row>
    <row r="545" spans="2:10" hidden="1" outlineLevel="1">
      <c r="B545" s="957"/>
      <c r="C545" s="840"/>
      <c r="D545" s="613"/>
      <c r="E545" s="18"/>
      <c r="F545" s="790"/>
      <c r="G545" s="244"/>
      <c r="H545" s="245"/>
      <c r="I545" s="18"/>
    </row>
    <row r="546" spans="2:10" hidden="1" outlineLevel="1">
      <c r="B546" s="957"/>
      <c r="C546" s="840"/>
      <c r="D546" s="613"/>
      <c r="F546" s="46"/>
      <c r="G546" s="790"/>
      <c r="H546" s="48"/>
    </row>
    <row r="547" spans="2:10" hidden="1" outlineLevel="1">
      <c r="B547" s="608"/>
      <c r="C547" s="840"/>
      <c r="D547" s="613"/>
      <c r="E547" s="18"/>
      <c r="F547" s="46"/>
      <c r="G547" s="50"/>
      <c r="H547" s="48"/>
    </row>
    <row r="548" spans="2:10" hidden="1" outlineLevel="1">
      <c r="B548" s="319"/>
      <c r="C548" s="319" t="s">
        <v>1912</v>
      </c>
      <c r="D548" s="279">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480" t="s">
        <v>7052</v>
      </c>
      <c r="C551" s="2480"/>
      <c r="D551" s="2480"/>
      <c r="E551" s="2480"/>
      <c r="F551" s="2480"/>
      <c r="G551" s="2480"/>
      <c r="H551" s="2480"/>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57">
        <v>42522</v>
      </c>
      <c r="C554" s="50" t="s">
        <v>1039</v>
      </c>
      <c r="D554" s="571">
        <f>D549</f>
        <v>1200.2000000000007</v>
      </c>
      <c r="E554" s="18"/>
      <c r="F554" s="957">
        <v>42542</v>
      </c>
      <c r="G554" s="223" t="s">
        <v>5585</v>
      </c>
      <c r="H554" s="175">
        <v>15</v>
      </c>
      <c r="I554" s="18"/>
    </row>
    <row r="555" spans="2:10" ht="30" hidden="1" outlineLevel="1">
      <c r="B555" s="957">
        <v>42537</v>
      </c>
      <c r="C555" s="840" t="s">
        <v>7091</v>
      </c>
      <c r="D555" s="613">
        <v>153.32</v>
      </c>
      <c r="E555" s="18"/>
      <c r="F555" s="790"/>
      <c r="G555" s="244"/>
      <c r="H555" s="245"/>
      <c r="I555" s="18"/>
    </row>
    <row r="556" spans="2:10" ht="45" hidden="1" outlineLevel="1">
      <c r="B556" s="957">
        <v>42543</v>
      </c>
      <c r="C556" s="840" t="s">
        <v>7134</v>
      </c>
      <c r="D556" s="613">
        <v>662</v>
      </c>
      <c r="F556" s="46"/>
      <c r="G556" s="790"/>
      <c r="H556" s="48"/>
    </row>
    <row r="557" spans="2:10" hidden="1" outlineLevel="1">
      <c r="B557" s="957">
        <v>42546</v>
      </c>
      <c r="C557" s="840" t="s">
        <v>5199</v>
      </c>
      <c r="D557" s="613">
        <v>50</v>
      </c>
      <c r="E557" s="18"/>
      <c r="F557" s="46"/>
      <c r="G557" s="50"/>
      <c r="H557" s="48"/>
    </row>
    <row r="558" spans="2:10" hidden="1" outlineLevel="1">
      <c r="B558" s="319"/>
      <c r="C558" s="319" t="s">
        <v>1912</v>
      </c>
      <c r="D558" s="279">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480" t="s">
        <v>7177</v>
      </c>
      <c r="C561" s="2480"/>
      <c r="D561" s="2480"/>
      <c r="E561" s="2480"/>
      <c r="F561" s="2480"/>
      <c r="G561" s="2480"/>
      <c r="H561" s="2480"/>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57">
        <v>42552</v>
      </c>
      <c r="C564" s="50" t="s">
        <v>1039</v>
      </c>
      <c r="D564" s="571">
        <f>D559</f>
        <v>2050.5200000000004</v>
      </c>
      <c r="E564" s="18"/>
      <c r="F564" s="957"/>
      <c r="G564" s="223"/>
      <c r="H564" s="175"/>
      <c r="I564" s="18"/>
    </row>
    <row r="565" spans="2:10" hidden="1" outlineLevel="1">
      <c r="B565" s="957"/>
      <c r="C565" s="840"/>
      <c r="D565" s="613"/>
      <c r="E565" s="18"/>
      <c r="F565" s="790"/>
      <c r="G565" s="244"/>
      <c r="H565" s="245"/>
      <c r="I565" s="18"/>
    </row>
    <row r="566" spans="2:10" hidden="1" outlineLevel="1">
      <c r="B566" s="957"/>
      <c r="C566" s="840"/>
      <c r="D566" s="613"/>
      <c r="F566" s="46"/>
      <c r="G566" s="790"/>
      <c r="H566" s="48"/>
    </row>
    <row r="567" spans="2:10" hidden="1" outlineLevel="1">
      <c r="B567" s="608"/>
      <c r="C567" s="840"/>
      <c r="D567" s="613"/>
      <c r="E567" s="18"/>
      <c r="F567" s="46"/>
      <c r="G567" s="50"/>
      <c r="H567" s="48"/>
    </row>
    <row r="568" spans="2:10" hidden="1" outlineLevel="1">
      <c r="B568" s="319"/>
      <c r="C568" s="319" t="s">
        <v>1912</v>
      </c>
      <c r="D568" s="279">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480" t="s">
        <v>7329</v>
      </c>
      <c r="C571" s="2480"/>
      <c r="D571" s="2480"/>
      <c r="E571" s="2480"/>
      <c r="F571" s="2480"/>
      <c r="G571" s="2480"/>
      <c r="H571" s="2480"/>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57">
        <v>42583</v>
      </c>
      <c r="C574" s="50" t="s">
        <v>1039</v>
      </c>
      <c r="D574" s="571">
        <f>D569</f>
        <v>2050.5200000000004</v>
      </c>
      <c r="E574" s="18"/>
      <c r="F574" s="957"/>
      <c r="G574" s="223"/>
      <c r="H574" s="175"/>
      <c r="I574" s="18"/>
    </row>
    <row r="575" spans="2:10" ht="45" hidden="1" outlineLevel="1">
      <c r="B575" s="957">
        <v>42584</v>
      </c>
      <c r="C575" s="47" t="s">
        <v>7356</v>
      </c>
      <c r="D575" s="571">
        <v>450</v>
      </c>
      <c r="E575" s="18"/>
      <c r="F575" s="790"/>
      <c r="G575" s="244"/>
      <c r="H575" s="245"/>
      <c r="I575" s="18"/>
    </row>
    <row r="576" spans="2:10" ht="45" hidden="1" outlineLevel="1">
      <c r="B576" s="957">
        <v>42613</v>
      </c>
      <c r="C576" s="47" t="s">
        <v>7453</v>
      </c>
      <c r="D576" s="571">
        <v>500</v>
      </c>
      <c r="F576" s="46"/>
      <c r="G576" s="790"/>
      <c r="H576" s="48"/>
    </row>
    <row r="577" spans="2:10" hidden="1" outlineLevel="1">
      <c r="B577" s="608"/>
      <c r="C577" s="840"/>
      <c r="D577" s="613"/>
      <c r="E577" s="18"/>
      <c r="F577" s="46"/>
      <c r="G577" s="50"/>
      <c r="H577" s="48"/>
    </row>
    <row r="578" spans="2:10" hidden="1" outlineLevel="1">
      <c r="B578" s="319"/>
      <c r="C578" s="319" t="s">
        <v>1912</v>
      </c>
      <c r="D578" s="279">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480" t="s">
        <v>7435</v>
      </c>
      <c r="C581" s="2480"/>
      <c r="D581" s="2480"/>
      <c r="E581" s="2480"/>
      <c r="F581" s="2480"/>
      <c r="G581" s="2480"/>
      <c r="H581" s="2480"/>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57">
        <v>42614</v>
      </c>
      <c r="C584" s="50" t="s">
        <v>1039</v>
      </c>
      <c r="D584" s="571">
        <f>D579</f>
        <v>3000.5200000000004</v>
      </c>
      <c r="E584" s="18"/>
      <c r="F584" s="957">
        <v>42637</v>
      </c>
      <c r="G584" s="223" t="s">
        <v>5585</v>
      </c>
      <c r="H584" s="175">
        <v>15</v>
      </c>
      <c r="I584" s="18"/>
    </row>
    <row r="585" spans="2:10" ht="30" hidden="1" outlineLevel="1">
      <c r="B585" s="957">
        <v>42625</v>
      </c>
      <c r="C585" s="47" t="s">
        <v>7499</v>
      </c>
      <c r="D585" s="571">
        <v>64.94</v>
      </c>
      <c r="E585" s="18"/>
      <c r="F585" s="957"/>
      <c r="G585" s="244"/>
      <c r="H585" s="245"/>
      <c r="I585" s="18"/>
    </row>
    <row r="586" spans="2:10" hidden="1" outlineLevel="1">
      <c r="B586" s="957">
        <v>42638</v>
      </c>
      <c r="C586" s="840" t="s">
        <v>5199</v>
      </c>
      <c r="D586" s="613">
        <v>25</v>
      </c>
      <c r="F586" s="46"/>
      <c r="G586" s="790"/>
      <c r="H586" s="48"/>
    </row>
    <row r="587" spans="2:10" hidden="1" outlineLevel="1">
      <c r="B587" s="608"/>
      <c r="C587" s="840"/>
      <c r="D587" s="613"/>
      <c r="E587" s="18"/>
      <c r="F587" s="46"/>
      <c r="G587" s="50"/>
      <c r="H587" s="48"/>
    </row>
    <row r="588" spans="2:10" hidden="1" outlineLevel="1">
      <c r="B588" s="319"/>
      <c r="C588" s="319" t="s">
        <v>1912</v>
      </c>
      <c r="D588" s="279">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480" t="s">
        <v>7567</v>
      </c>
      <c r="C591" s="2480"/>
      <c r="D591" s="2480"/>
      <c r="E591" s="2480"/>
      <c r="F591" s="2480"/>
      <c r="G591" s="2480"/>
      <c r="H591" s="2480"/>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57">
        <v>42644</v>
      </c>
      <c r="C594" s="50" t="s">
        <v>1039</v>
      </c>
      <c r="D594" s="571">
        <f>D589</f>
        <v>3075.4600000000005</v>
      </c>
      <c r="E594" s="18"/>
      <c r="F594" s="957"/>
      <c r="G594" s="223"/>
      <c r="H594" s="175"/>
      <c r="I594" s="18"/>
    </row>
    <row r="595" spans="2:10" ht="30" hidden="1" outlineLevel="1">
      <c r="B595" s="957">
        <v>42644</v>
      </c>
      <c r="C595" s="47" t="s">
        <v>7589</v>
      </c>
      <c r="D595" s="571">
        <v>500</v>
      </c>
      <c r="E595" s="18"/>
      <c r="F595" s="957"/>
      <c r="G595" s="244"/>
      <c r="H595" s="245"/>
      <c r="I595" s="18"/>
    </row>
    <row r="596" spans="2:10" hidden="1" outlineLevel="1">
      <c r="B596" s="608"/>
      <c r="C596" s="840"/>
      <c r="D596" s="613"/>
      <c r="E596" s="18"/>
      <c r="F596" s="46"/>
      <c r="G596" s="50"/>
      <c r="H596" s="48"/>
    </row>
    <row r="597" spans="2:10" hidden="1" outlineLevel="1">
      <c r="B597" s="319"/>
      <c r="C597" s="319" t="s">
        <v>1912</v>
      </c>
      <c r="D597" s="279">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480" t="s">
        <v>7678</v>
      </c>
      <c r="C600" s="2480"/>
      <c r="D600" s="2480"/>
      <c r="E600" s="2480"/>
      <c r="F600" s="2480"/>
      <c r="G600" s="2480"/>
      <c r="H600" s="2480"/>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57">
        <v>42675</v>
      </c>
      <c r="C603" s="50" t="s">
        <v>1039</v>
      </c>
      <c r="D603" s="571">
        <f>D598</f>
        <v>3575.4600000000005</v>
      </c>
      <c r="E603" s="18"/>
      <c r="F603" s="957"/>
      <c r="G603" s="223"/>
      <c r="H603" s="175"/>
      <c r="I603" s="18"/>
    </row>
    <row r="604" spans="2:10" ht="30" hidden="1" outlineLevel="1">
      <c r="B604" s="957">
        <v>42676</v>
      </c>
      <c r="C604" s="47" t="s">
        <v>7686</v>
      </c>
      <c r="D604" s="571">
        <v>425</v>
      </c>
      <c r="E604" s="18"/>
      <c r="F604" s="957"/>
      <c r="G604" s="244"/>
      <c r="H604" s="245"/>
      <c r="I604" s="18"/>
    </row>
    <row r="605" spans="2:10" hidden="1" outlineLevel="1">
      <c r="B605" s="957"/>
      <c r="C605" s="840"/>
      <c r="D605" s="613"/>
      <c r="F605" s="46"/>
      <c r="G605" s="790"/>
      <c r="H605" s="48"/>
    </row>
    <row r="606" spans="2:10" hidden="1" outlineLevel="1">
      <c r="B606" s="608"/>
      <c r="C606" s="840"/>
      <c r="D606" s="613"/>
      <c r="E606" s="18"/>
      <c r="F606" s="46"/>
      <c r="G606" s="50"/>
      <c r="H606" s="48"/>
    </row>
    <row r="607" spans="2:10" hidden="1" outlineLevel="1">
      <c r="B607" s="319"/>
      <c r="C607" s="319" t="s">
        <v>1912</v>
      </c>
      <c r="D607" s="279">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480" t="s">
        <v>7780</v>
      </c>
      <c r="C610" s="2480"/>
      <c r="D610" s="2480"/>
      <c r="E610" s="2480"/>
      <c r="F610" s="2480"/>
      <c r="G610" s="2480"/>
      <c r="H610" s="2480"/>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57">
        <v>42705</v>
      </c>
      <c r="C613" s="50" t="s">
        <v>1039</v>
      </c>
      <c r="D613" s="571">
        <f>D608</f>
        <v>4000.4600000000005</v>
      </c>
      <c r="E613" s="18"/>
      <c r="F613" s="957">
        <v>42721</v>
      </c>
      <c r="G613" s="223" t="s">
        <v>8169</v>
      </c>
      <c r="H613" s="175">
        <v>5000</v>
      </c>
      <c r="I613" s="18"/>
    </row>
    <row r="614" spans="2:10" ht="30" hidden="1" outlineLevel="1">
      <c r="B614" s="957">
        <v>42718</v>
      </c>
      <c r="C614" s="47" t="s">
        <v>7849</v>
      </c>
      <c r="D614" s="571">
        <v>5000</v>
      </c>
      <c r="E614" s="18"/>
      <c r="F614" s="957">
        <v>42725</v>
      </c>
      <c r="G614" s="244" t="s">
        <v>5585</v>
      </c>
      <c r="H614" s="245">
        <v>15</v>
      </c>
      <c r="I614" s="18"/>
    </row>
    <row r="615" spans="2:10" hidden="1" outlineLevel="1">
      <c r="B615" s="957">
        <v>42729</v>
      </c>
      <c r="C615" s="840" t="s">
        <v>5199</v>
      </c>
      <c r="D615" s="613">
        <v>40</v>
      </c>
      <c r="F615" s="46"/>
      <c r="G615" s="790"/>
      <c r="H615" s="48"/>
    </row>
    <row r="616" spans="2:10" hidden="1" outlineLevel="1">
      <c r="B616" s="608"/>
      <c r="C616" s="840"/>
      <c r="D616" s="613"/>
      <c r="E616" s="18"/>
      <c r="F616" s="46"/>
      <c r="G616" s="50"/>
      <c r="H616" s="48"/>
    </row>
    <row r="617" spans="2:10" hidden="1" outlineLevel="1">
      <c r="B617" s="319"/>
      <c r="C617" s="319" t="s">
        <v>1912</v>
      </c>
      <c r="D617" s="279">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480" t="s">
        <v>7884</v>
      </c>
      <c r="C620" s="2480"/>
      <c r="D620" s="2480"/>
      <c r="E620" s="2480"/>
      <c r="F620" s="2480"/>
      <c r="G620" s="2480"/>
      <c r="H620" s="2480"/>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57">
        <v>42736</v>
      </c>
      <c r="C623" s="50" t="s">
        <v>1039</v>
      </c>
      <c r="D623" s="571">
        <f>D618</f>
        <v>4025.4600000000009</v>
      </c>
      <c r="E623" s="18"/>
      <c r="F623" s="957"/>
      <c r="G623" s="223"/>
      <c r="H623" s="175"/>
      <c r="I623" s="18"/>
    </row>
    <row r="624" spans="2:10" ht="30" hidden="1" outlineLevel="1">
      <c r="B624" s="957">
        <v>42742</v>
      </c>
      <c r="C624" s="47" t="s">
        <v>7944</v>
      </c>
      <c r="D624" s="571">
        <v>172.29</v>
      </c>
      <c r="E624" s="18"/>
      <c r="F624" s="957"/>
      <c r="G624" s="244"/>
      <c r="H624" s="245"/>
      <c r="I624" s="18"/>
    </row>
    <row r="625" spans="2:10" hidden="1" outlineLevel="1">
      <c r="B625" s="957"/>
      <c r="C625" s="840"/>
      <c r="D625" s="613"/>
      <c r="F625" s="46"/>
      <c r="G625" s="790"/>
      <c r="H625" s="48"/>
    </row>
    <row r="626" spans="2:10" hidden="1" outlineLevel="1">
      <c r="B626" s="608"/>
      <c r="C626" s="840"/>
      <c r="D626" s="613"/>
      <c r="E626" s="18"/>
      <c r="F626" s="46"/>
      <c r="G626" s="50"/>
      <c r="H626" s="48"/>
    </row>
    <row r="627" spans="2:10" hidden="1" outlineLevel="1">
      <c r="B627" s="319"/>
      <c r="C627" s="319" t="s">
        <v>1912</v>
      </c>
      <c r="D627" s="279">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480" t="s">
        <v>7974</v>
      </c>
      <c r="C630" s="2480"/>
      <c r="D630" s="2480"/>
      <c r="E630" s="2480"/>
      <c r="F630" s="2480"/>
      <c r="G630" s="2480"/>
      <c r="H630" s="2480"/>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57">
        <v>42767</v>
      </c>
      <c r="C633" s="50" t="s">
        <v>1039</v>
      </c>
      <c r="D633" s="571">
        <f>D628</f>
        <v>4197.7500000000009</v>
      </c>
      <c r="E633" s="18"/>
      <c r="F633" s="957"/>
      <c r="G633" s="223"/>
      <c r="H633" s="175"/>
      <c r="I633" s="18"/>
    </row>
    <row r="634" spans="2:10" hidden="1" outlineLevel="1">
      <c r="B634" s="608"/>
      <c r="C634" s="840"/>
      <c r="D634" s="613"/>
      <c r="E634" s="18"/>
      <c r="F634" s="46"/>
      <c r="G634" s="50"/>
      <c r="H634" s="48"/>
    </row>
    <row r="635" spans="2:10" hidden="1" outlineLevel="1">
      <c r="B635" s="319"/>
      <c r="C635" s="319" t="s">
        <v>1912</v>
      </c>
      <c r="D635" s="279">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480" t="s">
        <v>8136</v>
      </c>
      <c r="C638" s="2480"/>
      <c r="D638" s="2480"/>
      <c r="E638" s="2480"/>
      <c r="F638" s="2480"/>
      <c r="G638" s="2480"/>
      <c r="H638" s="2480"/>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57">
        <v>42795</v>
      </c>
      <c r="C641" s="50" t="s">
        <v>1039</v>
      </c>
      <c r="D641" s="571">
        <f>D636</f>
        <v>4197.7500000000009</v>
      </c>
      <c r="E641" s="18"/>
      <c r="F641" s="957"/>
      <c r="G641" s="223"/>
      <c r="H641" s="175"/>
      <c r="I641" s="18"/>
    </row>
    <row r="642" spans="2:10" hidden="1" outlineLevel="1">
      <c r="B642" s="957">
        <v>42819</v>
      </c>
      <c r="C642" s="47" t="s">
        <v>5199</v>
      </c>
      <c r="D642" s="571">
        <v>41</v>
      </c>
      <c r="E642" s="18"/>
      <c r="F642" s="957"/>
      <c r="G642" s="244"/>
      <c r="H642" s="245"/>
      <c r="I642" s="18"/>
    </row>
    <row r="643" spans="2:10" ht="45" hidden="1" outlineLevel="1">
      <c r="B643" s="957">
        <v>42825</v>
      </c>
      <c r="C643" s="47" t="s">
        <v>8316</v>
      </c>
      <c r="D643" s="571">
        <v>762</v>
      </c>
      <c r="F643" s="46"/>
      <c r="G643" s="790"/>
      <c r="H643" s="48"/>
    </row>
    <row r="644" spans="2:10" hidden="1" outlineLevel="1">
      <c r="B644" s="608"/>
      <c r="C644" s="840"/>
      <c r="D644" s="613"/>
      <c r="E644" s="18"/>
      <c r="F644" s="46"/>
      <c r="G644" s="50"/>
      <c r="H644" s="48"/>
    </row>
    <row r="645" spans="2:10" hidden="1" outlineLevel="1">
      <c r="B645" s="319"/>
      <c r="C645" s="319" t="s">
        <v>1912</v>
      </c>
      <c r="D645" s="279">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480" t="s">
        <v>8307</v>
      </c>
      <c r="C648" s="2480"/>
      <c r="D648" s="2480"/>
      <c r="E648" s="2480"/>
      <c r="F648" s="2480"/>
      <c r="G648" s="2480"/>
      <c r="H648" s="2480"/>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57">
        <v>42826</v>
      </c>
      <c r="C651" s="50" t="s">
        <v>1039</v>
      </c>
      <c r="D651" s="571">
        <f>D646</f>
        <v>5000.7500000000009</v>
      </c>
      <c r="E651" s="18"/>
      <c r="F651" s="957"/>
      <c r="G651" s="223"/>
      <c r="H651" s="175"/>
      <c r="I651" s="18"/>
    </row>
    <row r="652" spans="2:10" hidden="1" outlineLevel="1">
      <c r="B652" s="608"/>
      <c r="C652" s="840"/>
      <c r="D652" s="613"/>
      <c r="E652" s="18"/>
      <c r="F652" s="46"/>
      <c r="G652" s="50"/>
      <c r="H652" s="48"/>
    </row>
    <row r="653" spans="2:10" hidden="1" outlineLevel="1">
      <c r="B653" s="319"/>
      <c r="C653" s="319" t="s">
        <v>1912</v>
      </c>
      <c r="D653" s="279">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480" t="s">
        <v>8395</v>
      </c>
      <c r="C656" s="2480"/>
      <c r="D656" s="2480"/>
      <c r="E656" s="2480"/>
      <c r="F656" s="2480"/>
      <c r="G656" s="2480"/>
      <c r="H656" s="2480"/>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57">
        <v>42856</v>
      </c>
      <c r="C659" s="50" t="s">
        <v>1039</v>
      </c>
      <c r="D659" s="571">
        <f>D654</f>
        <v>5000.7500000000009</v>
      </c>
      <c r="E659" s="18"/>
      <c r="F659" s="957"/>
      <c r="G659" s="223"/>
      <c r="H659" s="175"/>
      <c r="I659" s="18"/>
    </row>
    <row r="660" spans="2:10" hidden="1" outlineLevel="1">
      <c r="B660" s="608"/>
      <c r="C660" s="840"/>
      <c r="D660" s="613"/>
      <c r="E660" s="18"/>
      <c r="F660" s="46"/>
      <c r="G660" s="50"/>
      <c r="H660" s="48"/>
    </row>
    <row r="661" spans="2:10" hidden="1" outlineLevel="1">
      <c r="B661" s="319"/>
      <c r="C661" s="319" t="s">
        <v>1912</v>
      </c>
      <c r="D661" s="279">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480" t="s">
        <v>8500</v>
      </c>
      <c r="C664" s="2480"/>
      <c r="D664" s="2480"/>
      <c r="E664" s="2480"/>
      <c r="F664" s="2480"/>
      <c r="G664" s="2480"/>
      <c r="H664" s="2480"/>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57">
        <v>42887</v>
      </c>
      <c r="C667" s="50" t="s">
        <v>1039</v>
      </c>
      <c r="D667" s="571">
        <f>D662</f>
        <v>5000.7500000000009</v>
      </c>
      <c r="E667" s="18"/>
      <c r="F667" s="957"/>
      <c r="G667" s="223"/>
      <c r="H667" s="175"/>
      <c r="I667" s="18"/>
    </row>
    <row r="668" spans="2:10" hidden="1" outlineLevel="1">
      <c r="B668" s="957">
        <v>42911</v>
      </c>
      <c r="C668" s="47" t="s">
        <v>5199</v>
      </c>
      <c r="D668" s="571">
        <v>50</v>
      </c>
      <c r="E668" s="18"/>
      <c r="F668" s="957"/>
      <c r="G668" s="244"/>
      <c r="H668" s="245"/>
      <c r="I668" s="18"/>
    </row>
    <row r="669" spans="2:10" hidden="1" outlineLevel="1">
      <c r="B669" s="608"/>
      <c r="C669" s="840"/>
      <c r="D669" s="613"/>
      <c r="E669" s="18"/>
      <c r="F669" s="46"/>
      <c r="G669" s="50"/>
      <c r="H669" s="48"/>
    </row>
    <row r="670" spans="2:10" hidden="1" outlineLevel="1">
      <c r="B670" s="319"/>
      <c r="C670" s="319" t="s">
        <v>1912</v>
      </c>
      <c r="D670" s="279">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480" t="s">
        <v>8589</v>
      </c>
      <c r="C673" s="2480"/>
      <c r="D673" s="2480"/>
      <c r="E673" s="2480"/>
      <c r="F673" s="2480"/>
      <c r="G673" s="2480"/>
      <c r="H673" s="2480"/>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57">
        <v>42917</v>
      </c>
      <c r="C676" s="50" t="s">
        <v>1039</v>
      </c>
      <c r="D676" s="571">
        <f>D671</f>
        <v>5050.7500000000009</v>
      </c>
      <c r="E676" s="18"/>
      <c r="F676" s="957"/>
      <c r="G676" s="223"/>
      <c r="H676" s="175"/>
      <c r="I676" s="18"/>
    </row>
    <row r="677" spans="2:10" ht="30" hidden="1" outlineLevel="1">
      <c r="B677" s="957">
        <v>42920</v>
      </c>
      <c r="C677" s="47" t="s">
        <v>8619</v>
      </c>
      <c r="D677" s="571">
        <v>125.35</v>
      </c>
      <c r="E677" s="18"/>
      <c r="F677" s="957"/>
      <c r="G677" s="244"/>
      <c r="H677" s="245"/>
      <c r="I677" s="18"/>
    </row>
    <row r="678" spans="2:10" hidden="1" outlineLevel="1">
      <c r="B678" s="608"/>
      <c r="C678" s="840"/>
      <c r="D678" s="613"/>
      <c r="E678" s="18"/>
      <c r="F678" s="46"/>
      <c r="G678" s="50"/>
      <c r="H678" s="48"/>
    </row>
    <row r="679" spans="2:10" hidden="1" outlineLevel="1">
      <c r="B679" s="319"/>
      <c r="C679" s="319" t="s">
        <v>1912</v>
      </c>
      <c r="D679" s="279">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58"/>
    </row>
    <row r="682" spans="2:10" ht="15.75">
      <c r="B682" s="2480" t="s">
        <v>8670</v>
      </c>
      <c r="C682" s="2480"/>
      <c r="D682" s="2480"/>
      <c r="E682" s="2480"/>
      <c r="F682" s="2480"/>
      <c r="G682" s="2480"/>
      <c r="H682" s="2480"/>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57">
        <v>42948</v>
      </c>
      <c r="C685" s="50" t="s">
        <v>1039</v>
      </c>
      <c r="D685" s="571">
        <f>D680</f>
        <v>5176.1000000000013</v>
      </c>
      <c r="E685" s="18"/>
      <c r="F685" s="957"/>
      <c r="G685" s="223"/>
      <c r="H685" s="175"/>
      <c r="I685" s="18"/>
    </row>
    <row r="686" spans="2:10" hidden="1" outlineLevel="1">
      <c r="B686" s="608"/>
      <c r="C686" s="840"/>
      <c r="D686" s="613"/>
      <c r="E686" s="18"/>
      <c r="F686" s="46"/>
      <c r="G686" s="50"/>
      <c r="H686" s="48"/>
    </row>
    <row r="687" spans="2:10" hidden="1" outlineLevel="1">
      <c r="B687" s="319"/>
      <c r="C687" s="319" t="s">
        <v>1912</v>
      </c>
      <c r="D687" s="279">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480" t="s">
        <v>8799</v>
      </c>
      <c r="C690" s="2480"/>
      <c r="D690" s="2480"/>
      <c r="E690" s="2480"/>
      <c r="F690" s="2480"/>
      <c r="G690" s="2480"/>
      <c r="H690" s="2480"/>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57">
        <v>42979</v>
      </c>
      <c r="C693" s="50" t="s">
        <v>1039</v>
      </c>
      <c r="D693" s="571">
        <f>D688</f>
        <v>5176.1000000000013</v>
      </c>
      <c r="E693" s="18"/>
      <c r="F693" s="957"/>
      <c r="G693" s="223"/>
      <c r="H693" s="175"/>
      <c r="I693" s="18"/>
    </row>
    <row r="694" spans="2:10" ht="30" hidden="1" outlineLevel="1">
      <c r="B694" s="957">
        <v>42986</v>
      </c>
      <c r="C694" s="47" t="s">
        <v>8842</v>
      </c>
      <c r="D694" s="571">
        <v>131.74</v>
      </c>
      <c r="E694" s="18"/>
      <c r="F694" s="957"/>
      <c r="G694" s="244"/>
      <c r="H694" s="245"/>
      <c r="I694" s="18"/>
    </row>
    <row r="695" spans="2:10" hidden="1" outlineLevel="1">
      <c r="B695" s="957">
        <v>43003</v>
      </c>
      <c r="C695" s="47" t="s">
        <v>5199</v>
      </c>
      <c r="D695" s="571">
        <v>48</v>
      </c>
      <c r="F695" s="46"/>
      <c r="G695" s="790"/>
      <c r="H695" s="48"/>
    </row>
    <row r="696" spans="2:10" hidden="1" outlineLevel="1">
      <c r="B696" s="608"/>
      <c r="C696" s="840"/>
      <c r="D696" s="613"/>
      <c r="E696" s="18"/>
      <c r="F696" s="46"/>
      <c r="G696" s="50"/>
      <c r="H696" s="48"/>
    </row>
    <row r="697" spans="2:10" hidden="1" outlineLevel="1">
      <c r="B697" s="319"/>
      <c r="C697" s="319" t="s">
        <v>1912</v>
      </c>
      <c r="D697" s="279">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480" t="s">
        <v>8902</v>
      </c>
      <c r="C700" s="2480"/>
      <c r="D700" s="2480"/>
      <c r="E700" s="2480"/>
      <c r="F700" s="2480"/>
      <c r="G700" s="2480"/>
      <c r="H700" s="2480"/>
    </row>
    <row r="701" spans="2:10" hidden="1" outlineLevel="1"/>
    <row r="702" spans="2:10" hidden="1" outlineLevel="1">
      <c r="B702" s="152" t="s">
        <v>115</v>
      </c>
      <c r="C702" s="354" t="s">
        <v>1330</v>
      </c>
      <c r="D702" s="355" t="s">
        <v>4</v>
      </c>
      <c r="E702" s="18"/>
      <c r="F702" s="152" t="s">
        <v>115</v>
      </c>
      <c r="G702" s="152" t="s">
        <v>1331</v>
      </c>
      <c r="H702" s="153" t="s">
        <v>4</v>
      </c>
    </row>
    <row r="703" spans="2:10" hidden="1" outlineLevel="1">
      <c r="B703" s="1682">
        <v>43009</v>
      </c>
      <c r="C703" s="628" t="s">
        <v>1039</v>
      </c>
      <c r="D703" s="349">
        <f>D698</f>
        <v>5355.8400000000011</v>
      </c>
      <c r="E703" s="18"/>
      <c r="F703" s="957"/>
      <c r="G703" s="223"/>
      <c r="H703" s="175"/>
      <c r="I703" s="18"/>
    </row>
    <row r="704" spans="2:10" hidden="1" outlineLevel="1">
      <c r="B704" s="1683"/>
      <c r="C704" s="628" t="s">
        <v>1912</v>
      </c>
      <c r="D704" s="349">
        <f>SUM(D703:D703)</f>
        <v>5355.8400000000011</v>
      </c>
      <c r="E704" s="18"/>
      <c r="F704" s="50"/>
      <c r="G704" s="50" t="s">
        <v>1913</v>
      </c>
      <c r="H704" s="48">
        <f>SUM(H703:H703)</f>
        <v>0</v>
      </c>
      <c r="J704" s="2"/>
    </row>
    <row r="705" spans="2:10" hidden="1" outlineLevel="1">
      <c r="B705" s="987"/>
      <c r="C705" s="628" t="s">
        <v>1328</v>
      </c>
      <c r="D705" s="349">
        <f>D704-H704</f>
        <v>5355.8400000000011</v>
      </c>
      <c r="E705" s="18"/>
      <c r="F705" s="18"/>
      <c r="G705" s="18"/>
      <c r="H705" s="18"/>
    </row>
    <row r="706" spans="2:10" collapsed="1"/>
    <row r="707" spans="2:10" ht="15.75">
      <c r="B707" s="2480" t="s">
        <v>9001</v>
      </c>
      <c r="C707" s="2480"/>
      <c r="D707" s="2480"/>
      <c r="E707" s="2480"/>
      <c r="F707" s="2480"/>
      <c r="G707" s="2480"/>
      <c r="H707" s="2480"/>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57">
        <v>43040</v>
      </c>
      <c r="C710" s="50" t="s">
        <v>1039</v>
      </c>
      <c r="D710" s="571">
        <f>D705</f>
        <v>5355.8400000000011</v>
      </c>
      <c r="E710" s="18"/>
      <c r="F710" s="957"/>
      <c r="G710" s="223"/>
      <c r="H710" s="175"/>
      <c r="I710" s="18"/>
    </row>
    <row r="711" spans="2:10" hidden="1" outlineLevel="1">
      <c r="B711" s="608"/>
      <c r="C711" s="840"/>
      <c r="D711" s="613"/>
      <c r="E711" s="18"/>
      <c r="F711" s="46"/>
      <c r="G711" s="50"/>
      <c r="H711" s="48"/>
    </row>
    <row r="712" spans="2:10" hidden="1" outlineLevel="1">
      <c r="B712" s="319"/>
      <c r="C712" s="319" t="s">
        <v>1912</v>
      </c>
      <c r="D712" s="279">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480" t="s">
        <v>9097</v>
      </c>
      <c r="C715" s="2480"/>
      <c r="D715" s="2480"/>
      <c r="E715" s="2480"/>
      <c r="F715" s="2480"/>
      <c r="G715" s="2480"/>
      <c r="H715" s="2480"/>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57">
        <v>43070</v>
      </c>
      <c r="C718" s="50" t="s">
        <v>1039</v>
      </c>
      <c r="D718" s="571">
        <f>D713</f>
        <v>5355.8400000000011</v>
      </c>
      <c r="E718" s="18"/>
      <c r="F718" s="957"/>
      <c r="G718" s="223"/>
      <c r="H718" s="175"/>
      <c r="I718" s="18"/>
    </row>
    <row r="719" spans="2:10" hidden="1" outlineLevel="1">
      <c r="B719" s="957">
        <v>43094</v>
      </c>
      <c r="C719" s="47" t="s">
        <v>5199</v>
      </c>
      <c r="D719" s="571">
        <v>47</v>
      </c>
      <c r="E719" s="18"/>
      <c r="F719" s="957"/>
      <c r="G719" s="244"/>
      <c r="H719" s="245"/>
      <c r="I719" s="18"/>
    </row>
    <row r="720" spans="2:10" hidden="1" outlineLevel="1">
      <c r="B720" s="608"/>
      <c r="C720" s="840"/>
      <c r="D720" s="613"/>
      <c r="E720" s="18"/>
      <c r="F720" s="46"/>
      <c r="G720" s="50"/>
      <c r="H720" s="48"/>
    </row>
    <row r="721" spans="2:10" hidden="1" outlineLevel="1">
      <c r="B721" s="319"/>
      <c r="C721" s="319" t="s">
        <v>1912</v>
      </c>
      <c r="D721" s="279">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480" t="s">
        <v>9242</v>
      </c>
      <c r="C724" s="2480"/>
      <c r="D724" s="2480"/>
      <c r="E724" s="2480"/>
      <c r="F724" s="2480"/>
      <c r="G724" s="2480"/>
      <c r="H724" s="2480"/>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57">
        <v>43101</v>
      </c>
      <c r="C727" s="50" t="s">
        <v>1039</v>
      </c>
      <c r="D727" s="571">
        <f>D722</f>
        <v>5402.8400000000011</v>
      </c>
      <c r="E727" s="18"/>
      <c r="F727" s="957"/>
      <c r="G727" s="223"/>
      <c r="H727" s="175"/>
      <c r="I727" s="18"/>
    </row>
    <row r="728" spans="2:10" ht="30" hidden="1" outlineLevel="1">
      <c r="B728" s="957">
        <v>43122</v>
      </c>
      <c r="C728" s="47" t="s">
        <v>9340</v>
      </c>
      <c r="D728" s="571">
        <v>266.79000000000002</v>
      </c>
      <c r="E728" s="18"/>
      <c r="F728" s="957"/>
      <c r="G728" s="244"/>
      <c r="H728" s="245"/>
      <c r="I728" s="18"/>
    </row>
    <row r="729" spans="2:10" hidden="1" outlineLevel="1">
      <c r="B729" s="608"/>
      <c r="C729" s="840"/>
      <c r="D729" s="613"/>
      <c r="E729" s="18"/>
      <c r="F729" s="46"/>
      <c r="G729" s="50"/>
      <c r="H729" s="48"/>
    </row>
    <row r="730" spans="2:10" hidden="1" outlineLevel="1">
      <c r="B730" s="319"/>
      <c r="C730" s="319" t="s">
        <v>1912</v>
      </c>
      <c r="D730" s="279">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480" t="s">
        <v>9368</v>
      </c>
      <c r="C733" s="2480"/>
      <c r="D733" s="2480"/>
      <c r="E733" s="2480"/>
      <c r="F733" s="2480"/>
      <c r="G733" s="2480"/>
      <c r="H733" s="2480"/>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57">
        <v>43132</v>
      </c>
      <c r="C736" s="50" t="s">
        <v>1039</v>
      </c>
      <c r="D736" s="571">
        <f>D731</f>
        <v>5669.630000000001</v>
      </c>
      <c r="E736" s="18"/>
      <c r="F736" s="957">
        <v>43153</v>
      </c>
      <c r="G736" s="223" t="s">
        <v>9458</v>
      </c>
      <c r="H736" s="175">
        <v>147.5</v>
      </c>
      <c r="I736" s="18"/>
    </row>
    <row r="737" spans="2:10" hidden="1" outlineLevel="1">
      <c r="B737" s="957"/>
      <c r="C737" s="47"/>
      <c r="D737" s="571"/>
      <c r="E737" s="18"/>
      <c r="F737" s="957"/>
      <c r="G737" s="244"/>
      <c r="H737" s="245"/>
      <c r="I737" s="18"/>
    </row>
    <row r="738" spans="2:10" hidden="1" outlineLevel="1">
      <c r="B738" s="608"/>
      <c r="C738" s="840"/>
      <c r="D738" s="613"/>
      <c r="E738" s="18"/>
      <c r="F738" s="46"/>
      <c r="G738" s="50"/>
      <c r="H738" s="48"/>
    </row>
    <row r="739" spans="2:10" hidden="1" outlineLevel="1">
      <c r="B739" s="319"/>
      <c r="C739" s="319" t="s">
        <v>1912</v>
      </c>
      <c r="D739" s="279">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480" t="s">
        <v>9463</v>
      </c>
      <c r="C742" s="2480"/>
      <c r="D742" s="2480"/>
      <c r="E742" s="2480"/>
      <c r="F742" s="2480"/>
      <c r="G742" s="2480"/>
      <c r="H742" s="2480"/>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57">
        <v>43160</v>
      </c>
      <c r="C745" s="50" t="s">
        <v>1039</v>
      </c>
      <c r="D745" s="571">
        <f>D740</f>
        <v>5522.130000000001</v>
      </c>
      <c r="E745" s="18"/>
      <c r="F745" s="957"/>
      <c r="G745" s="223"/>
      <c r="H745" s="175"/>
      <c r="I745" s="18"/>
    </row>
    <row r="746" spans="2:10" hidden="1" outlineLevel="1">
      <c r="B746" s="957">
        <v>43184</v>
      </c>
      <c r="C746" s="47" t="s">
        <v>9541</v>
      </c>
      <c r="D746" s="571">
        <v>48</v>
      </c>
      <c r="E746" s="18"/>
      <c r="F746" s="957"/>
      <c r="G746" s="244"/>
      <c r="H746" s="245"/>
      <c r="I746" s="18"/>
    </row>
    <row r="747" spans="2:10" hidden="1" outlineLevel="1">
      <c r="B747" s="46"/>
      <c r="C747" s="47"/>
      <c r="D747" s="571"/>
      <c r="F747" s="46"/>
      <c r="G747" s="790"/>
      <c r="H747" s="48"/>
    </row>
    <row r="748" spans="2:10" hidden="1" outlineLevel="1">
      <c r="B748" s="608"/>
      <c r="C748" s="840"/>
      <c r="D748" s="613"/>
      <c r="E748" s="18"/>
      <c r="F748" s="46"/>
      <c r="G748" s="50"/>
      <c r="H748" s="48"/>
    </row>
    <row r="749" spans="2:10" hidden="1" outlineLevel="1">
      <c r="B749" s="319"/>
      <c r="C749" s="319" t="s">
        <v>1912</v>
      </c>
      <c r="D749" s="279">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480" t="s">
        <v>9571</v>
      </c>
      <c r="C752" s="2480"/>
      <c r="D752" s="2480"/>
      <c r="E752" s="2480"/>
      <c r="F752" s="2480"/>
      <c r="G752" s="2480"/>
      <c r="H752" s="2480"/>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57">
        <v>43191</v>
      </c>
      <c r="C755" s="50" t="s">
        <v>1039</v>
      </c>
      <c r="D755" s="571">
        <f>D750</f>
        <v>5570.130000000001</v>
      </c>
      <c r="E755" s="18"/>
      <c r="F755" s="957"/>
      <c r="G755" s="223"/>
      <c r="H755" s="175"/>
      <c r="I755" s="18"/>
    </row>
    <row r="756" spans="2:10" ht="30" hidden="1" outlineLevel="1">
      <c r="B756" s="957">
        <v>43202</v>
      </c>
      <c r="C756" s="47" t="s">
        <v>9605</v>
      </c>
      <c r="D756" s="571">
        <v>184.06</v>
      </c>
      <c r="E756" s="18"/>
      <c r="F756" s="957"/>
      <c r="G756" s="244"/>
      <c r="H756" s="245"/>
      <c r="I756" s="18"/>
    </row>
    <row r="757" spans="2:10" hidden="1" outlineLevel="1">
      <c r="B757" s="46"/>
      <c r="C757" s="47"/>
      <c r="D757" s="571"/>
      <c r="F757" s="46"/>
      <c r="G757" s="790"/>
      <c r="H757" s="48"/>
    </row>
    <row r="758" spans="2:10" hidden="1" outlineLevel="1">
      <c r="B758" s="608"/>
      <c r="C758" s="840"/>
      <c r="D758" s="613"/>
      <c r="E758" s="18"/>
      <c r="F758" s="46"/>
      <c r="G758" s="50"/>
      <c r="H758" s="48"/>
    </row>
    <row r="759" spans="2:10" hidden="1" outlineLevel="1">
      <c r="B759" s="319"/>
      <c r="C759" s="319" t="s">
        <v>1912</v>
      </c>
      <c r="D759" s="279">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480" t="s">
        <v>9682</v>
      </c>
      <c r="C762" s="2480"/>
      <c r="D762" s="2480"/>
      <c r="E762" s="2480"/>
      <c r="F762" s="2480"/>
      <c r="G762" s="2480"/>
      <c r="H762" s="2480"/>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57">
        <v>43221</v>
      </c>
      <c r="C765" s="50" t="s">
        <v>1039</v>
      </c>
      <c r="D765" s="571">
        <f>D760</f>
        <v>5754.1900000000014</v>
      </c>
      <c r="E765" s="18"/>
      <c r="F765" s="957"/>
      <c r="G765" s="223"/>
      <c r="H765" s="175"/>
      <c r="I765" s="18"/>
    </row>
    <row r="766" spans="2:10" hidden="1" outlineLevel="1">
      <c r="B766" s="608"/>
      <c r="C766" s="840"/>
      <c r="D766" s="613"/>
      <c r="E766" s="18"/>
      <c r="F766" s="46"/>
      <c r="G766" s="50"/>
      <c r="H766" s="48"/>
    </row>
    <row r="767" spans="2:10" hidden="1" outlineLevel="1">
      <c r="B767" s="319"/>
      <c r="C767" s="319" t="s">
        <v>1912</v>
      </c>
      <c r="D767" s="279">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480" t="s">
        <v>9730</v>
      </c>
      <c r="C770" s="2480"/>
      <c r="D770" s="2480"/>
      <c r="E770" s="2480"/>
      <c r="F770" s="2480"/>
      <c r="G770" s="2480"/>
      <c r="H770" s="2480"/>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57">
        <v>43252</v>
      </c>
      <c r="C773" s="50" t="s">
        <v>1039</v>
      </c>
      <c r="D773" s="571">
        <f>D768</f>
        <v>5754.1900000000014</v>
      </c>
      <c r="E773" s="18"/>
      <c r="F773" s="957"/>
      <c r="G773" s="223"/>
      <c r="H773" s="175"/>
      <c r="I773" s="18"/>
    </row>
    <row r="774" spans="2:10" hidden="1" outlineLevel="1">
      <c r="B774" s="957">
        <v>43276</v>
      </c>
      <c r="C774" s="840" t="s">
        <v>5199</v>
      </c>
      <c r="D774" s="613">
        <v>50</v>
      </c>
      <c r="E774" s="18"/>
      <c r="F774" s="46"/>
      <c r="G774" s="50"/>
      <c r="H774" s="48"/>
    </row>
    <row r="775" spans="2:10" hidden="1" outlineLevel="1">
      <c r="B775" s="319"/>
      <c r="C775" s="319" t="s">
        <v>1912</v>
      </c>
      <c r="D775" s="279">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480" t="s">
        <v>9842</v>
      </c>
      <c r="C778" s="2480"/>
      <c r="D778" s="2480"/>
      <c r="E778" s="2480"/>
      <c r="F778" s="2480"/>
      <c r="G778" s="2480"/>
      <c r="H778" s="2480"/>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57">
        <v>43282</v>
      </c>
      <c r="C781" s="50" t="s">
        <v>1039</v>
      </c>
      <c r="D781" s="571">
        <f>D776</f>
        <v>5804.1900000000014</v>
      </c>
      <c r="E781" s="18"/>
      <c r="F781" s="957"/>
      <c r="G781" s="223"/>
      <c r="H781" s="175"/>
      <c r="I781" s="18"/>
    </row>
    <row r="782" spans="2:10" hidden="1" outlineLevel="1">
      <c r="B782" s="608"/>
      <c r="C782" s="840"/>
      <c r="D782" s="613"/>
      <c r="E782" s="18"/>
      <c r="F782" s="46"/>
      <c r="G782" s="50"/>
      <c r="H782" s="48"/>
    </row>
    <row r="783" spans="2:10" hidden="1" outlineLevel="1">
      <c r="B783" s="319"/>
      <c r="C783" s="319" t="s">
        <v>1912</v>
      </c>
      <c r="D783" s="279">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480" t="s">
        <v>9935</v>
      </c>
      <c r="C786" s="2480"/>
      <c r="D786" s="2480"/>
      <c r="E786" s="2480"/>
      <c r="F786" s="2480"/>
      <c r="G786" s="2480"/>
      <c r="H786" s="2480"/>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57">
        <v>43313</v>
      </c>
      <c r="C789" s="50" t="s">
        <v>1039</v>
      </c>
      <c r="D789" s="571">
        <f>D784</f>
        <v>5804.1900000000014</v>
      </c>
      <c r="E789" s="18"/>
      <c r="F789" s="957"/>
      <c r="G789" s="223"/>
      <c r="H789" s="175"/>
      <c r="I789" s="18"/>
    </row>
    <row r="790" spans="2:10" hidden="1" outlineLevel="1">
      <c r="B790" s="608"/>
      <c r="C790" s="840"/>
      <c r="D790" s="613"/>
      <c r="E790" s="18"/>
      <c r="F790" s="46"/>
      <c r="G790" s="50"/>
      <c r="H790" s="48"/>
    </row>
    <row r="791" spans="2:10" hidden="1" outlineLevel="1">
      <c r="B791" s="319"/>
      <c r="C791" s="319" t="s">
        <v>1912</v>
      </c>
      <c r="D791" s="279">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480" t="s">
        <v>10037</v>
      </c>
      <c r="C794" s="2480"/>
      <c r="D794" s="2480"/>
      <c r="E794" s="2480"/>
      <c r="F794" s="2480"/>
      <c r="G794" s="2480"/>
      <c r="H794" s="2480"/>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57">
        <v>43344</v>
      </c>
      <c r="C797" s="50" t="s">
        <v>1039</v>
      </c>
      <c r="D797" s="571">
        <f>D792</f>
        <v>5804.1900000000014</v>
      </c>
      <c r="E797" s="18"/>
      <c r="F797" s="957"/>
      <c r="G797" s="223"/>
      <c r="H797" s="175"/>
      <c r="I797" s="18"/>
    </row>
    <row r="798" spans="2:10" hidden="1" outlineLevel="1">
      <c r="B798" s="957">
        <v>43368</v>
      </c>
      <c r="C798" s="840" t="s">
        <v>5199</v>
      </c>
      <c r="D798" s="613">
        <v>51</v>
      </c>
      <c r="E798" s="18"/>
      <c r="F798" s="46"/>
      <c r="G798" s="50"/>
      <c r="H798" s="48"/>
    </row>
    <row r="799" spans="2:10" hidden="1" outlineLevel="1">
      <c r="B799" s="319"/>
      <c r="C799" s="319" t="s">
        <v>1912</v>
      </c>
      <c r="D799" s="279">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480" t="s">
        <v>10150</v>
      </c>
      <c r="C802" s="2480"/>
      <c r="D802" s="2480"/>
      <c r="E802" s="2480"/>
      <c r="F802" s="2480"/>
      <c r="G802" s="2480"/>
      <c r="H802" s="2480"/>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57">
        <v>43374</v>
      </c>
      <c r="C805" s="50" t="s">
        <v>1039</v>
      </c>
      <c r="D805" s="571">
        <f>D800</f>
        <v>5855.1900000000014</v>
      </c>
      <c r="E805" s="18"/>
      <c r="F805" s="957"/>
      <c r="G805" s="223"/>
      <c r="H805" s="175"/>
      <c r="I805" s="18"/>
    </row>
    <row r="806" spans="2:10" ht="30" hidden="1" outlineLevel="1">
      <c r="B806" s="957">
        <v>43377</v>
      </c>
      <c r="C806" s="47" t="s">
        <v>10258</v>
      </c>
      <c r="D806" s="571">
        <v>405.17</v>
      </c>
      <c r="E806" s="18"/>
      <c r="F806" s="957"/>
      <c r="G806" s="244"/>
      <c r="H806" s="245"/>
      <c r="I806" s="18"/>
    </row>
    <row r="807" spans="2:10" hidden="1" outlineLevel="1">
      <c r="B807" s="46"/>
      <c r="C807" s="47"/>
      <c r="D807" s="571"/>
      <c r="F807" s="46"/>
      <c r="G807" s="790"/>
      <c r="H807" s="48"/>
    </row>
    <row r="808" spans="2:10" hidden="1" outlineLevel="1">
      <c r="B808" s="608"/>
      <c r="C808" s="840"/>
      <c r="D808" s="613"/>
      <c r="E808" s="18"/>
      <c r="F808" s="46"/>
      <c r="G808" s="50"/>
      <c r="H808" s="48"/>
    </row>
    <row r="809" spans="2:10" hidden="1" outlineLevel="1">
      <c r="B809" s="319"/>
      <c r="C809" s="319" t="s">
        <v>1912</v>
      </c>
      <c r="D809" s="279">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480" t="s">
        <v>10291</v>
      </c>
      <c r="C812" s="2480"/>
      <c r="D812" s="2480"/>
      <c r="E812" s="2480"/>
      <c r="F812" s="2480"/>
      <c r="G812" s="2480"/>
      <c r="H812" s="2480"/>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57">
        <v>43405</v>
      </c>
      <c r="C815" s="50" t="s">
        <v>1039</v>
      </c>
      <c r="D815" s="571">
        <f>D810</f>
        <v>6260.3600000000015</v>
      </c>
      <c r="E815" s="18"/>
      <c r="F815" s="957"/>
      <c r="G815" s="223"/>
      <c r="H815" s="175"/>
      <c r="I815" s="18"/>
    </row>
    <row r="816" spans="2:10" hidden="1" outlineLevel="1">
      <c r="B816" s="608"/>
      <c r="C816" s="840"/>
      <c r="D816" s="613"/>
      <c r="E816" s="18"/>
      <c r="F816" s="46"/>
      <c r="G816" s="50"/>
      <c r="H816" s="48"/>
    </row>
    <row r="817" spans="2:10" hidden="1" outlineLevel="1">
      <c r="B817" s="319"/>
      <c r="C817" s="319" t="s">
        <v>1912</v>
      </c>
      <c r="D817" s="279">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480" t="s">
        <v>10376</v>
      </c>
      <c r="C820" s="2480"/>
      <c r="D820" s="2480"/>
      <c r="E820" s="2480"/>
      <c r="F820" s="2480"/>
      <c r="G820" s="2480"/>
      <c r="H820" s="2480"/>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57">
        <v>43435</v>
      </c>
      <c r="C823" s="50" t="s">
        <v>1039</v>
      </c>
      <c r="D823" s="571">
        <f>D818</f>
        <v>6260.3600000000015</v>
      </c>
      <c r="E823" s="18"/>
      <c r="F823" s="957"/>
      <c r="G823" s="223"/>
      <c r="H823" s="175"/>
      <c r="I823" s="18"/>
    </row>
    <row r="824" spans="2:10" hidden="1" outlineLevel="1">
      <c r="B824" s="957">
        <v>43459</v>
      </c>
      <c r="C824" s="47" t="s">
        <v>5367</v>
      </c>
      <c r="D824" s="571">
        <v>54</v>
      </c>
      <c r="E824" s="18"/>
      <c r="F824" s="957"/>
      <c r="G824" s="244"/>
      <c r="H824" s="245"/>
      <c r="I824" s="18"/>
    </row>
    <row r="825" spans="2:10" hidden="1" outlineLevel="1">
      <c r="B825" s="608"/>
      <c r="C825" s="840"/>
      <c r="D825" s="613"/>
      <c r="E825" s="18"/>
      <c r="F825" s="46"/>
      <c r="G825" s="50"/>
      <c r="H825" s="48"/>
    </row>
    <row r="826" spans="2:10" hidden="1" outlineLevel="1">
      <c r="B826" s="319"/>
      <c r="C826" s="319" t="s">
        <v>1912</v>
      </c>
      <c r="D826" s="279">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480" t="s">
        <v>10490</v>
      </c>
      <c r="C829" s="2480"/>
      <c r="D829" s="2480"/>
      <c r="E829" s="2480"/>
      <c r="F829" s="2480"/>
      <c r="G829" s="2480"/>
      <c r="H829" s="2480"/>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57">
        <v>43466</v>
      </c>
      <c r="C832" s="50" t="s">
        <v>1039</v>
      </c>
      <c r="D832" s="571">
        <f>D827</f>
        <v>6314.3600000000015</v>
      </c>
      <c r="E832" s="18"/>
      <c r="F832" s="957"/>
      <c r="G832" s="223"/>
      <c r="H832" s="175"/>
      <c r="I832" s="18"/>
    </row>
    <row r="833" spans="2:10" hidden="1" outlineLevel="1">
      <c r="B833" s="608"/>
      <c r="C833" s="840"/>
      <c r="D833" s="613"/>
      <c r="E833" s="18"/>
      <c r="F833" s="46"/>
      <c r="G833" s="50"/>
      <c r="H833" s="48"/>
    </row>
    <row r="834" spans="2:10" hidden="1" outlineLevel="1">
      <c r="B834" s="319"/>
      <c r="C834" s="319" t="s">
        <v>1912</v>
      </c>
      <c r="D834" s="279">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480" t="s">
        <v>10578</v>
      </c>
      <c r="C837" s="2480"/>
      <c r="D837" s="2480"/>
      <c r="E837" s="2480"/>
      <c r="F837" s="2480"/>
      <c r="G837" s="2480"/>
      <c r="H837" s="2480"/>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57">
        <v>43497</v>
      </c>
      <c r="C840" s="50" t="s">
        <v>1039</v>
      </c>
      <c r="D840" s="571">
        <f>D834</f>
        <v>6314.3600000000015</v>
      </c>
      <c r="E840" s="18"/>
      <c r="F840" s="957"/>
      <c r="G840" s="223"/>
      <c r="H840" s="175"/>
      <c r="I840" s="18"/>
    </row>
    <row r="841" spans="2:10" ht="30" hidden="1" outlineLevel="1">
      <c r="B841" s="957">
        <v>43498</v>
      </c>
      <c r="C841" s="47" t="s">
        <v>10602</v>
      </c>
      <c r="D841" s="571">
        <v>221.62</v>
      </c>
      <c r="E841" s="18"/>
      <c r="F841" s="957"/>
      <c r="G841" s="244"/>
      <c r="H841" s="245"/>
      <c r="I841" s="18"/>
    </row>
    <row r="842" spans="2:10" hidden="1" outlineLevel="1">
      <c r="B842" s="608"/>
      <c r="C842" s="840"/>
      <c r="D842" s="613"/>
      <c r="E842" s="18"/>
      <c r="F842" s="46"/>
      <c r="G842" s="50"/>
      <c r="H842" s="48"/>
    </row>
    <row r="843" spans="2:10" hidden="1" outlineLevel="1">
      <c r="B843" s="319"/>
      <c r="C843" s="319" t="s">
        <v>1912</v>
      </c>
      <c r="D843" s="279">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480" t="s">
        <v>10685</v>
      </c>
      <c r="C846" s="2480"/>
      <c r="D846" s="2480"/>
      <c r="E846" s="2480"/>
      <c r="F846" s="2480"/>
      <c r="G846" s="2480"/>
      <c r="H846" s="2480"/>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57">
        <v>43525</v>
      </c>
      <c r="C849" s="50" t="s">
        <v>1039</v>
      </c>
      <c r="D849" s="571">
        <f>D843</f>
        <v>6535.9800000000014</v>
      </c>
      <c r="E849" s="18"/>
      <c r="F849" s="957"/>
      <c r="G849" s="223"/>
      <c r="H849" s="175"/>
      <c r="I849" s="18"/>
    </row>
    <row r="850" spans="2:10" ht="45" hidden="1" outlineLevel="1">
      <c r="B850" s="957">
        <v>43555</v>
      </c>
      <c r="C850" s="47" t="s">
        <v>10787</v>
      </c>
      <c r="D850" s="571">
        <v>465</v>
      </c>
      <c r="E850" s="18"/>
      <c r="F850" s="957"/>
      <c r="G850" s="244"/>
      <c r="H850" s="245"/>
      <c r="I850" s="18"/>
    </row>
    <row r="851" spans="2:10" hidden="1" outlineLevel="1">
      <c r="B851" s="957">
        <v>43549</v>
      </c>
      <c r="C851" s="47" t="s">
        <v>9541</v>
      </c>
      <c r="D851" s="571">
        <v>56</v>
      </c>
      <c r="F851" s="46"/>
      <c r="G851" s="790"/>
      <c r="H851" s="48"/>
    </row>
    <row r="852" spans="2:10" hidden="1" outlineLevel="1">
      <c r="B852" s="957"/>
      <c r="C852" s="840"/>
      <c r="D852" s="613"/>
      <c r="E852" s="18"/>
      <c r="F852" s="46"/>
      <c r="G852" s="50"/>
      <c r="H852" s="48"/>
    </row>
    <row r="853" spans="2:10" hidden="1" outlineLevel="1">
      <c r="B853" s="319"/>
      <c r="C853" s="319" t="s">
        <v>1912</v>
      </c>
      <c r="D853" s="279">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480" t="s">
        <v>10791</v>
      </c>
      <c r="C856" s="2480"/>
      <c r="D856" s="2480"/>
      <c r="E856" s="2480"/>
      <c r="F856" s="2480"/>
      <c r="G856" s="2480"/>
      <c r="H856" s="2480"/>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57">
        <v>43556</v>
      </c>
      <c r="C859" s="50" t="s">
        <v>1039</v>
      </c>
      <c r="D859" s="571">
        <f>D853</f>
        <v>7056.9800000000014</v>
      </c>
      <c r="E859" s="18"/>
      <c r="F859" s="957">
        <v>43582</v>
      </c>
      <c r="G859" s="223" t="s">
        <v>10904</v>
      </c>
      <c r="H859" s="175">
        <v>147.5</v>
      </c>
      <c r="I859" s="18"/>
    </row>
    <row r="860" spans="2:10" hidden="1" outlineLevel="1">
      <c r="B860" s="957"/>
      <c r="C860" s="840"/>
      <c r="D860" s="613"/>
      <c r="E860" s="18"/>
      <c r="F860" s="46"/>
      <c r="G860" s="50"/>
      <c r="H860" s="48"/>
    </row>
    <row r="861" spans="2:10" hidden="1" outlineLevel="1">
      <c r="B861" s="319"/>
      <c r="C861" s="319" t="s">
        <v>1912</v>
      </c>
      <c r="D861" s="279">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480" t="s">
        <v>10905</v>
      </c>
      <c r="C864" s="2480"/>
      <c r="D864" s="2480"/>
      <c r="E864" s="2480"/>
      <c r="F864" s="2480"/>
      <c r="G864" s="2480"/>
      <c r="H864" s="2480"/>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57">
        <v>43586</v>
      </c>
      <c r="C867" s="50" t="s">
        <v>1039</v>
      </c>
      <c r="D867" s="571">
        <f>D862</f>
        <v>6909.4800000000014</v>
      </c>
      <c r="E867" s="18"/>
      <c r="F867" s="957"/>
      <c r="G867" s="223"/>
      <c r="H867" s="175"/>
      <c r="I867" s="18"/>
    </row>
    <row r="868" spans="2:10" hidden="1" outlineLevel="1">
      <c r="B868" s="957"/>
      <c r="C868" s="47"/>
      <c r="D868" s="571"/>
      <c r="E868" s="18"/>
      <c r="F868" s="957"/>
      <c r="G868" s="244"/>
      <c r="H868" s="245"/>
      <c r="I868" s="18"/>
    </row>
    <row r="869" spans="2:10" hidden="1" outlineLevel="1">
      <c r="B869" s="957"/>
      <c r="C869" s="47"/>
      <c r="D869" s="571"/>
      <c r="F869" s="46"/>
      <c r="G869" s="790"/>
      <c r="H869" s="48"/>
    </row>
    <row r="870" spans="2:10" hidden="1" outlineLevel="1">
      <c r="B870" s="957"/>
      <c r="C870" s="840"/>
      <c r="D870" s="613"/>
      <c r="E870" s="18"/>
      <c r="F870" s="46"/>
      <c r="G870" s="50"/>
      <c r="H870" s="48"/>
    </row>
    <row r="871" spans="2:10" hidden="1" outlineLevel="1">
      <c r="B871" s="319"/>
      <c r="C871" s="319" t="s">
        <v>1912</v>
      </c>
      <c r="D871" s="279">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480" t="s">
        <v>10997</v>
      </c>
      <c r="C874" s="2480"/>
      <c r="D874" s="2480"/>
      <c r="E874" s="2480"/>
      <c r="F874" s="2480"/>
      <c r="G874" s="2480"/>
      <c r="H874" s="2480"/>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57">
        <v>43617</v>
      </c>
      <c r="C877" s="50" t="s">
        <v>1039</v>
      </c>
      <c r="D877" s="571">
        <f>D872</f>
        <v>6909.4800000000014</v>
      </c>
      <c r="E877" s="18"/>
      <c r="F877" s="957"/>
      <c r="G877" s="223"/>
      <c r="H877" s="175"/>
      <c r="I877" s="18"/>
    </row>
    <row r="878" spans="2:10" hidden="1" outlineLevel="1">
      <c r="B878" s="957">
        <v>43645</v>
      </c>
      <c r="C878" s="47" t="s">
        <v>5199</v>
      </c>
      <c r="D878" s="571">
        <v>61</v>
      </c>
      <c r="E878" s="18"/>
      <c r="F878" s="957"/>
      <c r="G878" s="244"/>
      <c r="H878" s="245"/>
      <c r="I878" s="18"/>
    </row>
    <row r="879" spans="2:10" hidden="1" outlineLevel="1">
      <c r="B879" s="957"/>
      <c r="C879" s="47"/>
      <c r="D879" s="571"/>
      <c r="F879" s="46"/>
      <c r="G879" s="790"/>
      <c r="H879" s="48"/>
    </row>
    <row r="880" spans="2:10" hidden="1" outlineLevel="1">
      <c r="B880" s="957"/>
      <c r="C880" s="840"/>
      <c r="D880" s="613"/>
      <c r="E880" s="18"/>
      <c r="F880" s="46"/>
      <c r="G880" s="50"/>
      <c r="H880" s="48"/>
    </row>
    <row r="881" spans="2:10" hidden="1" outlineLevel="1">
      <c r="B881" s="319"/>
      <c r="C881" s="319" t="s">
        <v>1912</v>
      </c>
      <c r="D881" s="279">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480" t="s">
        <v>11158</v>
      </c>
      <c r="C884" s="2480"/>
      <c r="D884" s="2480"/>
      <c r="E884" s="2480"/>
      <c r="F884" s="2480"/>
      <c r="G884" s="2480"/>
      <c r="H884" s="2480"/>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57">
        <v>43647</v>
      </c>
      <c r="C887" s="50" t="s">
        <v>1039</v>
      </c>
      <c r="D887" s="571">
        <f>D882</f>
        <v>6970.4800000000014</v>
      </c>
      <c r="E887" s="18"/>
      <c r="F887" s="957"/>
      <c r="G887" s="223"/>
      <c r="H887" s="175"/>
      <c r="I887" s="18"/>
    </row>
    <row r="888" spans="2:10" hidden="1" outlineLevel="1">
      <c r="B888" s="957"/>
      <c r="C888" s="840"/>
      <c r="D888" s="613"/>
      <c r="E888" s="18"/>
      <c r="F888" s="46"/>
      <c r="G888" s="50"/>
      <c r="H888" s="48"/>
    </row>
    <row r="889" spans="2:10" hidden="1" outlineLevel="1">
      <c r="B889" s="319"/>
      <c r="C889" s="319" t="s">
        <v>1912</v>
      </c>
      <c r="D889" s="279">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480" t="s">
        <v>11269</v>
      </c>
      <c r="C892" s="2480"/>
      <c r="D892" s="2480"/>
      <c r="E892" s="2480"/>
      <c r="F892" s="2480"/>
      <c r="G892" s="2480"/>
      <c r="H892" s="2480"/>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57">
        <v>43678</v>
      </c>
      <c r="C895" s="50" t="s">
        <v>1039</v>
      </c>
      <c r="D895" s="571">
        <f>D890</f>
        <v>6970.4800000000014</v>
      </c>
      <c r="E895" s="18"/>
      <c r="F895" s="957"/>
      <c r="G895" s="223"/>
      <c r="H895" s="175"/>
      <c r="I895" s="18"/>
    </row>
    <row r="896" spans="2:10" ht="30" hidden="1" outlineLevel="1">
      <c r="B896" s="957">
        <v>43684</v>
      </c>
      <c r="C896" s="2103" t="s">
        <v>11335</v>
      </c>
      <c r="D896" s="571">
        <v>78.81</v>
      </c>
      <c r="E896" s="18"/>
      <c r="F896" s="957"/>
      <c r="G896" s="244"/>
      <c r="H896" s="245"/>
      <c r="I896" s="18"/>
    </row>
    <row r="897" spans="2:10" hidden="1" outlineLevel="1">
      <c r="B897" s="957"/>
      <c r="C897" s="47"/>
      <c r="D897" s="571"/>
      <c r="F897" s="46"/>
      <c r="G897" s="790"/>
      <c r="H897" s="48"/>
    </row>
    <row r="898" spans="2:10" hidden="1" outlineLevel="1">
      <c r="B898" s="957"/>
      <c r="C898" s="840"/>
      <c r="D898" s="613"/>
      <c r="E898" s="18"/>
      <c r="F898" s="46"/>
      <c r="G898" s="50"/>
      <c r="H898" s="48"/>
    </row>
    <row r="899" spans="2:10" hidden="1" outlineLevel="1">
      <c r="B899" s="319"/>
      <c r="C899" s="319" t="s">
        <v>1912</v>
      </c>
      <c r="D899" s="279">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480" t="s">
        <v>11374</v>
      </c>
      <c r="C902" s="2480"/>
      <c r="D902" s="2480"/>
      <c r="E902" s="2480"/>
      <c r="F902" s="2480"/>
      <c r="G902" s="2480"/>
      <c r="H902" s="2480"/>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57">
        <v>43709</v>
      </c>
      <c r="C905" s="50" t="s">
        <v>1039</v>
      </c>
      <c r="D905" s="571">
        <f>D900</f>
        <v>7049.2900000000018</v>
      </c>
      <c r="E905" s="18"/>
      <c r="F905" s="957"/>
      <c r="G905" s="223"/>
      <c r="H905" s="175"/>
      <c r="I905" s="18"/>
    </row>
    <row r="906" spans="2:10" hidden="1" outlineLevel="1">
      <c r="B906" s="957">
        <v>43733</v>
      </c>
      <c r="C906" s="47" t="s">
        <v>5199</v>
      </c>
      <c r="D906" s="571">
        <v>62</v>
      </c>
      <c r="E906" s="18"/>
      <c r="F906" s="957"/>
      <c r="G906" s="244"/>
      <c r="H906" s="245"/>
      <c r="I906" s="18"/>
    </row>
    <row r="907" spans="2:10" hidden="1" outlineLevel="1">
      <c r="B907" s="957"/>
      <c r="C907" s="47"/>
      <c r="D907" s="571"/>
      <c r="F907" s="46"/>
      <c r="G907" s="790"/>
      <c r="H907" s="48"/>
    </row>
    <row r="908" spans="2:10" hidden="1" outlineLevel="1">
      <c r="B908" s="957"/>
      <c r="C908" s="840"/>
      <c r="D908" s="613"/>
      <c r="E908" s="18"/>
      <c r="F908" s="46"/>
      <c r="G908" s="50"/>
      <c r="H908" s="48"/>
    </row>
    <row r="909" spans="2:10" hidden="1" outlineLevel="1">
      <c r="B909" s="319"/>
      <c r="C909" s="319" t="s">
        <v>1912</v>
      </c>
      <c r="D909" s="279">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480" t="s">
        <v>11511</v>
      </c>
      <c r="C912" s="2480"/>
      <c r="D912" s="2480"/>
      <c r="E912" s="2480"/>
      <c r="F912" s="2480"/>
      <c r="G912" s="2480"/>
      <c r="H912" s="2480"/>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57">
        <v>43739</v>
      </c>
      <c r="C915" s="50" t="s">
        <v>1039</v>
      </c>
      <c r="D915" s="571">
        <f>D910</f>
        <v>7111.2900000000018</v>
      </c>
      <c r="E915" s="18"/>
      <c r="F915" s="957"/>
      <c r="G915" s="223"/>
      <c r="H915" s="175"/>
      <c r="I915" s="18"/>
    </row>
    <row r="916" spans="2:10" ht="30" hidden="1" outlineLevel="1">
      <c r="B916" s="957">
        <v>43741</v>
      </c>
      <c r="C916" s="47" t="s">
        <v>11700</v>
      </c>
      <c r="D916" s="571">
        <v>951</v>
      </c>
      <c r="E916" s="18"/>
      <c r="F916" s="957"/>
      <c r="G916" s="244"/>
      <c r="H916" s="245"/>
      <c r="I916" s="18"/>
    </row>
    <row r="917" spans="2:10" hidden="1" outlineLevel="1">
      <c r="B917" s="957"/>
      <c r="C917" s="840"/>
      <c r="D917" s="613"/>
      <c r="E917" s="18"/>
      <c r="F917" s="46"/>
      <c r="G917" s="50"/>
      <c r="H917" s="48"/>
    </row>
    <row r="918" spans="2:10" hidden="1" outlineLevel="1">
      <c r="B918" s="319"/>
      <c r="C918" s="319" t="s">
        <v>1912</v>
      </c>
      <c r="D918" s="279">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480" t="s">
        <v>11623</v>
      </c>
      <c r="C921" s="2480"/>
      <c r="D921" s="2480"/>
      <c r="E921" s="2480"/>
      <c r="F921" s="2480"/>
      <c r="G921" s="2480"/>
      <c r="H921" s="2480"/>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57">
        <v>43770</v>
      </c>
      <c r="C924" s="50" t="s">
        <v>1039</v>
      </c>
      <c r="D924" s="571">
        <f>D919</f>
        <v>8062.2900000000018</v>
      </c>
      <c r="E924" s="18"/>
      <c r="F924" s="957"/>
      <c r="G924" s="223"/>
      <c r="H924" s="175"/>
      <c r="I924" s="18"/>
    </row>
    <row r="925" spans="2:10" ht="30" hidden="1" outlineLevel="1">
      <c r="B925" s="957">
        <v>43770</v>
      </c>
      <c r="C925" s="47" t="s">
        <v>11701</v>
      </c>
      <c r="D925" s="571">
        <v>938</v>
      </c>
      <c r="E925" s="18"/>
      <c r="F925" s="957"/>
      <c r="G925" s="244"/>
      <c r="H925" s="245"/>
      <c r="I925" s="18"/>
    </row>
    <row r="926" spans="2:10" ht="30" hidden="1" outlineLevel="1">
      <c r="B926" s="957">
        <v>43780</v>
      </c>
      <c r="C926" s="47" t="s">
        <v>11699</v>
      </c>
      <c r="D926" s="571">
        <v>161.57</v>
      </c>
      <c r="F926" s="46"/>
      <c r="G926" s="790"/>
      <c r="H926" s="48"/>
    </row>
    <row r="927" spans="2:10" ht="45" hidden="1" outlineLevel="1">
      <c r="B927" s="957">
        <v>43798</v>
      </c>
      <c r="C927" s="964" t="s">
        <v>11721</v>
      </c>
      <c r="D927" s="349">
        <v>839</v>
      </c>
      <c r="E927" s="18"/>
      <c r="F927" s="46"/>
      <c r="G927" s="50"/>
      <c r="H927" s="48"/>
    </row>
    <row r="928" spans="2:10" hidden="1" outlineLevel="1">
      <c r="B928" s="319"/>
      <c r="C928" s="1683" t="s">
        <v>1912</v>
      </c>
      <c r="D928" s="349">
        <f>SUM(D924:D927)</f>
        <v>10000.86</v>
      </c>
      <c r="E928" s="18"/>
      <c r="F928" s="50"/>
      <c r="G928" s="50" t="s">
        <v>1913</v>
      </c>
      <c r="H928" s="48">
        <f>SUM(H924:H926)</f>
        <v>0</v>
      </c>
      <c r="J928" s="2"/>
    </row>
    <row r="929" spans="2:10" hidden="1" outlineLevel="1">
      <c r="B929" s="50"/>
      <c r="C929" s="50" t="s">
        <v>1328</v>
      </c>
      <c r="D929" s="279">
        <f>D928-H928</f>
        <v>10000.86</v>
      </c>
      <c r="E929" s="18"/>
      <c r="F929" s="18"/>
      <c r="G929" s="18"/>
      <c r="H929" s="18"/>
    </row>
    <row r="930" spans="2:10" collapsed="1"/>
    <row r="931" spans="2:10" ht="15.75">
      <c r="B931" s="2480" t="s">
        <v>11718</v>
      </c>
      <c r="C931" s="2480"/>
      <c r="D931" s="2480"/>
      <c r="E931" s="2480"/>
      <c r="F931" s="2480"/>
      <c r="G931" s="2480"/>
      <c r="H931" s="2480"/>
    </row>
    <row r="932" spans="2:10" hidden="1" outlineLevel="1"/>
    <row r="933" spans="2:10" hidden="1" outlineLevel="1">
      <c r="B933" s="152" t="s">
        <v>115</v>
      </c>
      <c r="C933" s="152" t="s">
        <v>1330</v>
      </c>
      <c r="D933" s="153" t="s">
        <v>4</v>
      </c>
      <c r="E933" s="18"/>
      <c r="F933" s="152" t="s">
        <v>115</v>
      </c>
      <c r="G933" s="152" t="s">
        <v>1331</v>
      </c>
      <c r="H933" s="153" t="s">
        <v>4</v>
      </c>
    </row>
    <row r="934" spans="2:10" hidden="1" outlineLevel="1">
      <c r="B934" s="957">
        <v>43800</v>
      </c>
      <c r="C934" s="50" t="s">
        <v>1039</v>
      </c>
      <c r="D934" s="571">
        <f>D929</f>
        <v>10000.86</v>
      </c>
      <c r="E934" s="18"/>
      <c r="F934" s="957"/>
      <c r="G934" s="223"/>
      <c r="H934" s="175"/>
      <c r="I934" s="18"/>
    </row>
    <row r="935" spans="2:10" hidden="1" outlineLevel="1">
      <c r="B935" s="1213">
        <v>43824</v>
      </c>
      <c r="C935" s="2146" t="s">
        <v>5367</v>
      </c>
      <c r="D935" s="2147">
        <v>74</v>
      </c>
      <c r="E935" s="18"/>
      <c r="F935" s="957"/>
      <c r="G935" s="244"/>
      <c r="H935" s="245"/>
      <c r="I935" s="18"/>
    </row>
    <row r="936" spans="2:10" ht="45" hidden="1" outlineLevel="1">
      <c r="B936" s="1481">
        <v>43830</v>
      </c>
      <c r="C936" s="1539" t="s">
        <v>11906</v>
      </c>
      <c r="D936" s="1522">
        <v>26</v>
      </c>
      <c r="F936" s="46"/>
      <c r="G936" s="790"/>
      <c r="H936" s="48"/>
    </row>
    <row r="937" spans="2:10" hidden="1" outlineLevel="1">
      <c r="B937" s="2039"/>
      <c r="C937" s="2106"/>
      <c r="D937" s="1503"/>
      <c r="E937" s="18"/>
      <c r="F937" s="46"/>
      <c r="G937" s="50"/>
      <c r="H937" s="48"/>
    </row>
    <row r="938" spans="2:10" hidden="1" outlineLevel="1">
      <c r="B938" s="319"/>
      <c r="C938" s="319" t="s">
        <v>1912</v>
      </c>
      <c r="D938" s="279">
        <f>SUM(D934:D937)</f>
        <v>10100.86</v>
      </c>
      <c r="E938" s="18"/>
      <c r="F938" s="50"/>
      <c r="G938" s="50" t="s">
        <v>1913</v>
      </c>
      <c r="H938" s="48">
        <f>SUM(H934:H936)</f>
        <v>0</v>
      </c>
      <c r="J938" s="2"/>
    </row>
    <row r="939" spans="2:10" hidden="1" outlineLevel="1">
      <c r="B939" s="50"/>
      <c r="C939" s="50" t="s">
        <v>1328</v>
      </c>
      <c r="D939" s="48">
        <f>D938-H938</f>
        <v>10100.86</v>
      </c>
      <c r="E939" s="18"/>
      <c r="F939" s="18"/>
      <c r="G939" s="18"/>
      <c r="H939" s="18"/>
    </row>
    <row r="940" spans="2:10" collapsed="1"/>
    <row r="941" spans="2:10" ht="15.75">
      <c r="B941" s="2480" t="s">
        <v>11882</v>
      </c>
      <c r="C941" s="2480"/>
      <c r="D941" s="2480"/>
      <c r="E941" s="2480"/>
      <c r="F941" s="2480"/>
      <c r="G941" s="2480"/>
      <c r="H941" s="2480"/>
    </row>
    <row r="942" spans="2:10" hidden="1" outlineLevel="1"/>
    <row r="943" spans="2:10" hidden="1" outlineLevel="1">
      <c r="B943" s="152" t="s">
        <v>115</v>
      </c>
      <c r="C943" s="152" t="s">
        <v>1330</v>
      </c>
      <c r="D943" s="153" t="s">
        <v>4</v>
      </c>
      <c r="E943" s="18"/>
      <c r="F943" s="152" t="s">
        <v>115</v>
      </c>
      <c r="G943" s="152" t="s">
        <v>1331</v>
      </c>
      <c r="H943" s="153" t="s">
        <v>4</v>
      </c>
    </row>
    <row r="944" spans="2:10" hidden="1" outlineLevel="1">
      <c r="B944" s="957">
        <v>43831</v>
      </c>
      <c r="C944" s="50" t="s">
        <v>1039</v>
      </c>
      <c r="D944" s="571">
        <f>D939</f>
        <v>10100.86</v>
      </c>
      <c r="E944" s="18"/>
      <c r="F944" s="957"/>
      <c r="G944" s="223"/>
      <c r="H944" s="175"/>
      <c r="I944" s="18"/>
    </row>
    <row r="945" spans="2:10" hidden="1" outlineLevel="1">
      <c r="B945" s="2039"/>
      <c r="C945" s="2106"/>
      <c r="D945" s="1503"/>
      <c r="E945" s="18"/>
      <c r="F945" s="46"/>
      <c r="G945" s="50"/>
      <c r="H945" s="48"/>
    </row>
    <row r="946" spans="2:10" hidden="1" outlineLevel="1">
      <c r="B946" s="319"/>
      <c r="C946" s="319" t="s">
        <v>1912</v>
      </c>
      <c r="D946" s="279">
        <f>SUM(D944:D945)</f>
        <v>10100.86</v>
      </c>
      <c r="E946" s="18"/>
      <c r="F946" s="50"/>
      <c r="G946" s="50" t="s">
        <v>1913</v>
      </c>
      <c r="H946" s="48">
        <f>SUM(H944:H944)</f>
        <v>0</v>
      </c>
      <c r="J946" s="2"/>
    </row>
    <row r="947" spans="2:10" hidden="1" outlineLevel="1">
      <c r="B947" s="50"/>
      <c r="C947" s="50" t="s">
        <v>1328</v>
      </c>
      <c r="D947" s="48">
        <f>D946-H946</f>
        <v>10100.86</v>
      </c>
      <c r="E947" s="18"/>
      <c r="F947" s="18"/>
      <c r="G947" s="18"/>
      <c r="H947" s="18"/>
    </row>
    <row r="948" spans="2:10" collapsed="1"/>
    <row r="949" spans="2:10" ht="15.75">
      <c r="B949" s="2480" t="s">
        <v>12078</v>
      </c>
      <c r="C949" s="2480"/>
      <c r="D949" s="2480"/>
      <c r="E949" s="2480"/>
      <c r="F949" s="2480"/>
      <c r="G949" s="2480"/>
      <c r="H949" s="2480"/>
    </row>
    <row r="950" spans="2:10" hidden="1" outlineLevel="1"/>
    <row r="951" spans="2:10" hidden="1" outlineLevel="1">
      <c r="B951" s="152" t="s">
        <v>115</v>
      </c>
      <c r="C951" s="152" t="s">
        <v>1330</v>
      </c>
      <c r="D951" s="153" t="s">
        <v>4</v>
      </c>
      <c r="E951" s="18"/>
      <c r="F951" s="152" t="s">
        <v>115</v>
      </c>
      <c r="G951" s="152" t="s">
        <v>1331</v>
      </c>
      <c r="H951" s="153" t="s">
        <v>4</v>
      </c>
    </row>
    <row r="952" spans="2:10" hidden="1" outlineLevel="1">
      <c r="B952" s="957">
        <v>43862</v>
      </c>
      <c r="C952" s="50" t="s">
        <v>1039</v>
      </c>
      <c r="D952" s="571">
        <f>D947</f>
        <v>10100.86</v>
      </c>
      <c r="E952" s="18"/>
      <c r="F952" s="957"/>
      <c r="G952" s="223"/>
      <c r="H952" s="175"/>
      <c r="I952" s="18"/>
    </row>
    <row r="953" spans="2:10" ht="30" hidden="1" outlineLevel="1">
      <c r="B953" s="957">
        <v>43882</v>
      </c>
      <c r="C953" s="2146" t="s">
        <v>12209</v>
      </c>
      <c r="D953" s="2147">
        <v>325.76</v>
      </c>
      <c r="E953" s="18"/>
      <c r="F953" s="957"/>
      <c r="G953" s="244"/>
      <c r="H953" s="245"/>
      <c r="I953" s="18"/>
    </row>
    <row r="954" spans="2:10" hidden="1" outlineLevel="1">
      <c r="B954" s="2039"/>
      <c r="C954" s="2106"/>
      <c r="D954" s="1503"/>
      <c r="E954" s="18"/>
      <c r="F954" s="46"/>
      <c r="G954" s="50"/>
      <c r="H954" s="48"/>
    </row>
    <row r="955" spans="2:10" hidden="1" outlineLevel="1">
      <c r="B955" s="319"/>
      <c r="C955" s="319" t="s">
        <v>1912</v>
      </c>
      <c r="D955" s="279">
        <f>SUM(D952:D954)</f>
        <v>10426.620000000001</v>
      </c>
      <c r="E955" s="18"/>
      <c r="F955" s="50"/>
      <c r="G955" s="50" t="s">
        <v>1913</v>
      </c>
      <c r="H955" s="48">
        <f>SUM(H952:H953)</f>
        <v>0</v>
      </c>
      <c r="J955" s="2"/>
    </row>
    <row r="956" spans="2:10" hidden="1" outlineLevel="1">
      <c r="B956" s="50"/>
      <c r="C956" s="50" t="s">
        <v>1328</v>
      </c>
      <c r="D956" s="48">
        <f>D955-H955</f>
        <v>10426.620000000001</v>
      </c>
      <c r="E956" s="18"/>
      <c r="F956" s="18"/>
      <c r="G956" s="18"/>
      <c r="H956" s="18"/>
    </row>
    <row r="957" spans="2:10" collapsed="1"/>
    <row r="958" spans="2:10" ht="15.75">
      <c r="B958" s="2480" t="s">
        <v>12407</v>
      </c>
      <c r="C958" s="2480"/>
      <c r="D958" s="2480"/>
      <c r="E958" s="2480"/>
      <c r="F958" s="2480"/>
      <c r="G958" s="2480"/>
      <c r="H958" s="2480"/>
    </row>
    <row r="959" spans="2:10" outlineLevel="1"/>
    <row r="960" spans="2:10" outlineLevel="1">
      <c r="B960" s="152" t="s">
        <v>115</v>
      </c>
      <c r="C960" s="152" t="s">
        <v>1330</v>
      </c>
      <c r="D960" s="153" t="s">
        <v>4</v>
      </c>
      <c r="E960" s="18"/>
      <c r="F960" s="152" t="s">
        <v>115</v>
      </c>
      <c r="G960" s="152" t="s">
        <v>1331</v>
      </c>
      <c r="H960" s="153" t="s">
        <v>4</v>
      </c>
    </row>
    <row r="961" spans="2:10" outlineLevel="1">
      <c r="B961" s="957">
        <v>43891</v>
      </c>
      <c r="C961" s="50" t="s">
        <v>1039</v>
      </c>
      <c r="D961" s="571">
        <f>D956</f>
        <v>10426.620000000001</v>
      </c>
      <c r="E961" s="18"/>
      <c r="F961" s="957"/>
      <c r="G961" s="223"/>
      <c r="H961" s="175"/>
      <c r="I961" s="18"/>
    </row>
    <row r="962" spans="2:10" outlineLevel="1">
      <c r="B962" s="957"/>
      <c r="C962" s="2146"/>
      <c r="D962" s="2147"/>
      <c r="E962" s="18"/>
      <c r="F962" s="957"/>
      <c r="G962" s="244"/>
      <c r="H962" s="245"/>
      <c r="I962" s="18"/>
    </row>
    <row r="963" spans="2:10" outlineLevel="1">
      <c r="B963" s="1213"/>
      <c r="C963" s="2146"/>
      <c r="D963" s="2147"/>
      <c r="F963" s="46"/>
      <c r="G963" s="790"/>
      <c r="H963" s="48"/>
    </row>
    <row r="964" spans="2:10" outlineLevel="1">
      <c r="B964" s="2039"/>
      <c r="C964" s="2106"/>
      <c r="D964" s="1503"/>
      <c r="E964" s="18"/>
      <c r="F964" s="46"/>
      <c r="G964" s="50"/>
      <c r="H964" s="48"/>
    </row>
    <row r="965" spans="2:10" outlineLevel="1">
      <c r="B965" s="319"/>
      <c r="C965" s="319" t="s">
        <v>1912</v>
      </c>
      <c r="D965" s="279">
        <f>SUM(D961:D964)</f>
        <v>10426.620000000001</v>
      </c>
      <c r="E965" s="18"/>
      <c r="F965" s="50"/>
      <c r="G965" s="50" t="s">
        <v>1913</v>
      </c>
      <c r="H965" s="48">
        <f>SUM(H961:H963)</f>
        <v>0</v>
      </c>
      <c r="J965" s="2"/>
    </row>
    <row r="966" spans="2:10" outlineLevel="1">
      <c r="B966" s="50"/>
      <c r="C966" s="50" t="s">
        <v>1328</v>
      </c>
      <c r="D966" s="48">
        <f>D965-H965</f>
        <v>10426.620000000001</v>
      </c>
      <c r="E966" s="18"/>
      <c r="F966" s="18"/>
      <c r="G966" s="18"/>
      <c r="H966" s="18"/>
    </row>
    <row r="970" spans="2:10">
      <c r="E970" s="2"/>
    </row>
    <row r="980" spans="2:13">
      <c r="C980" s="298" t="s">
        <v>2</v>
      </c>
      <c r="D980" s="391"/>
      <c r="G980" s="1" t="s">
        <v>6220</v>
      </c>
      <c r="H980" s="1115">
        <v>42125</v>
      </c>
      <c r="I980" s="1115">
        <v>42370</v>
      </c>
      <c r="J980" s="1115">
        <v>42752</v>
      </c>
      <c r="K980" s="1115">
        <v>43118</v>
      </c>
      <c r="L980" s="1115">
        <v>43515</v>
      </c>
      <c r="M980" s="1115">
        <v>43862</v>
      </c>
    </row>
    <row r="981" spans="2:13" outlineLevel="1">
      <c r="B981" s="1" t="s">
        <v>4682</v>
      </c>
      <c r="C981" s="580" t="s">
        <v>4683</v>
      </c>
      <c r="D981" s="391"/>
      <c r="H981" s="1115">
        <v>42248</v>
      </c>
      <c r="I981" s="1115">
        <v>42445</v>
      </c>
      <c r="J981" s="1115">
        <v>42917</v>
      </c>
      <c r="K981" s="1115">
        <v>43208</v>
      </c>
      <c r="L981" s="1115">
        <v>43678</v>
      </c>
    </row>
    <row r="982" spans="2:13" ht="26.25" outlineLevel="1">
      <c r="B982" s="2357" t="s">
        <v>12242</v>
      </c>
      <c r="C982" s="2356" t="s">
        <v>12245</v>
      </c>
      <c r="D982" s="391"/>
      <c r="H982" s="1115"/>
      <c r="I982" s="1115"/>
      <c r="J982" s="1115"/>
      <c r="K982" s="1115"/>
      <c r="L982" s="1115"/>
    </row>
    <row r="983" spans="2:13" ht="39" outlineLevel="1">
      <c r="B983" s="2357" t="s">
        <v>12247</v>
      </c>
      <c r="C983" s="2356" t="s">
        <v>12246</v>
      </c>
      <c r="D983" s="391"/>
      <c r="I983" s="1115"/>
      <c r="J983" s="1115"/>
      <c r="K983" s="1115"/>
      <c r="L983" s="1115"/>
    </row>
    <row r="984" spans="2:13" outlineLevel="1">
      <c r="B984" s="1" t="s">
        <v>4684</v>
      </c>
      <c r="C984" s="182" t="s">
        <v>6608</v>
      </c>
      <c r="D984" s="391"/>
      <c r="I984" s="1115">
        <v>42537</v>
      </c>
      <c r="J984" s="1115">
        <v>42979</v>
      </c>
      <c r="K984" s="1115">
        <v>43391</v>
      </c>
      <c r="L984" s="1115">
        <v>43770</v>
      </c>
    </row>
    <row r="985" spans="2:13" outlineLevel="1">
      <c r="B985" s="1" t="s">
        <v>4685</v>
      </c>
      <c r="C985" s="182" t="s">
        <v>4686</v>
      </c>
      <c r="D985" s="391"/>
      <c r="I985" s="1115">
        <v>42629</v>
      </c>
      <c r="J985" s="1115"/>
      <c r="K985" s="1115"/>
      <c r="L985" s="1115"/>
    </row>
    <row r="986" spans="2:13" outlineLevel="1">
      <c r="B986" s="1" t="s">
        <v>3895</v>
      </c>
      <c r="C986" s="580" t="s">
        <v>5405</v>
      </c>
      <c r="D986" s="391"/>
      <c r="J986" s="1115"/>
      <c r="K986" s="1115"/>
    </row>
    <row r="987" spans="2:13" outlineLevel="1">
      <c r="B987" s="1" t="s">
        <v>5487</v>
      </c>
      <c r="C987" s="1" t="s">
        <v>5406</v>
      </c>
      <c r="D987" s="203"/>
      <c r="K987" s="1115"/>
    </row>
    <row r="988" spans="2:13" outlineLevel="1">
      <c r="B988" s="1" t="s">
        <v>5516</v>
      </c>
      <c r="C988" s="1" t="s">
        <v>5411</v>
      </c>
      <c r="H988" s="1115"/>
      <c r="K988" s="399"/>
    </row>
    <row r="989" spans="2:13" outlineLevel="1">
      <c r="C989" s="1" t="s">
        <v>5412</v>
      </c>
      <c r="K989" s="399"/>
    </row>
    <row r="990" spans="2:13" outlineLevel="1">
      <c r="K990" s="399"/>
      <c r="L990" s="399"/>
    </row>
    <row r="991" spans="2:13" outlineLevel="1"/>
    <row r="993" spans="2:7">
      <c r="C993" s="298" t="s">
        <v>3460</v>
      </c>
      <c r="G993" s="298" t="s">
        <v>2794</v>
      </c>
    </row>
    <row r="994" spans="2:7" outlineLevel="1">
      <c r="B994" s="1" t="s">
        <v>3460</v>
      </c>
      <c r="C994" s="580" t="s">
        <v>4683</v>
      </c>
      <c r="G994" s="1" t="s">
        <v>5259</v>
      </c>
    </row>
    <row r="995" spans="2:7" outlineLevel="1">
      <c r="C995" s="182" t="s">
        <v>3892</v>
      </c>
      <c r="G995" s="1" t="s">
        <v>6556</v>
      </c>
    </row>
    <row r="996" spans="2:7" outlineLevel="1">
      <c r="G996" s="1" t="s">
        <v>6557</v>
      </c>
    </row>
    <row r="997" spans="2:7" outlineLevel="1">
      <c r="B997" s="966" t="s">
        <v>5427</v>
      </c>
      <c r="C997" s="967">
        <v>28931</v>
      </c>
    </row>
    <row r="998" spans="2:7" outlineLevel="1">
      <c r="B998" s="966" t="s">
        <v>5428</v>
      </c>
      <c r="C998" s="967" t="s">
        <v>5429</v>
      </c>
    </row>
    <row r="999" spans="2:7" ht="26.25" outlineLevel="1">
      <c r="B999" s="966" t="s">
        <v>5430</v>
      </c>
      <c r="C999" s="967" t="s">
        <v>5431</v>
      </c>
    </row>
    <row r="1000" spans="2:7" outlineLevel="1">
      <c r="B1000" s="966" t="s">
        <v>5432</v>
      </c>
      <c r="C1000" s="967" t="s">
        <v>5433</v>
      </c>
    </row>
    <row r="1001" spans="2:7" ht="26.25" outlineLevel="1">
      <c r="B1001" s="966" t="s">
        <v>5434</v>
      </c>
      <c r="C1001" s="967" t="s">
        <v>5435</v>
      </c>
    </row>
    <row r="1002" spans="2:7" ht="26.25" outlineLevel="1">
      <c r="B1002" s="966" t="s">
        <v>5436</v>
      </c>
      <c r="C1002" s="967" t="s">
        <v>5435</v>
      </c>
    </row>
    <row r="1003" spans="2:7" ht="39" outlineLevel="1">
      <c r="B1003" s="966" t="s">
        <v>5437</v>
      </c>
      <c r="C1003" s="967" t="s">
        <v>5435</v>
      </c>
    </row>
    <row r="1004" spans="2:7" ht="26.25" outlineLevel="1">
      <c r="B1004" s="966" t="s">
        <v>5438</v>
      </c>
      <c r="C1004" s="967" t="s">
        <v>5439</v>
      </c>
    </row>
    <row r="1005" spans="2:7" ht="26.25" outlineLevel="1">
      <c r="B1005" s="966" t="s">
        <v>5440</v>
      </c>
      <c r="C1005" s="967">
        <v>20177341632</v>
      </c>
    </row>
    <row r="1006" spans="2:7" outlineLevel="1">
      <c r="B1006" s="966" t="s">
        <v>5441</v>
      </c>
      <c r="C1006" s="967" t="s">
        <v>5442</v>
      </c>
    </row>
    <row r="1007" spans="2:7" outlineLevel="1">
      <c r="B1007" s="966" t="s">
        <v>5443</v>
      </c>
      <c r="C1007" s="967" t="s">
        <v>5435</v>
      </c>
    </row>
    <row r="1008" spans="2:7" ht="39" outlineLevel="1">
      <c r="B1008" s="966" t="s">
        <v>5444</v>
      </c>
      <c r="C1008" s="967" t="s">
        <v>5445</v>
      </c>
    </row>
    <row r="1009" spans="2:3" ht="39" outlineLevel="1">
      <c r="B1009" s="966" t="s">
        <v>5446</v>
      </c>
      <c r="C1009" s="967" t="s">
        <v>5447</v>
      </c>
    </row>
    <row r="1010" spans="2:3" outlineLevel="1">
      <c r="B1010" s="966" t="s">
        <v>5448</v>
      </c>
      <c r="C1010" s="967" t="s">
        <v>5435</v>
      </c>
    </row>
    <row r="1011" spans="2:3" ht="26.25" outlineLevel="1">
      <c r="B1011" s="966" t="s">
        <v>5449</v>
      </c>
      <c r="C1011" s="967" t="s">
        <v>5450</v>
      </c>
    </row>
    <row r="1012" spans="2:3" ht="26.25" outlineLevel="1">
      <c r="B1012" s="966" t="s">
        <v>5451</v>
      </c>
      <c r="C1012" s="967" t="s">
        <v>5452</v>
      </c>
    </row>
    <row r="1013" spans="2:3" ht="26.25" outlineLevel="1">
      <c r="B1013" s="966" t="s">
        <v>5453</v>
      </c>
      <c r="C1013" s="967">
        <v>9840673233</v>
      </c>
    </row>
    <row r="1014" spans="2:3" outlineLevel="1"/>
    <row r="1015" spans="2:3" ht="26.25" outlineLevel="1">
      <c r="B1015" s="966" t="s">
        <v>5454</v>
      </c>
      <c r="C1015" s="967">
        <v>28931</v>
      </c>
    </row>
    <row r="1016" spans="2:3" ht="39" outlineLevel="1">
      <c r="B1016" s="966" t="s">
        <v>5455</v>
      </c>
      <c r="C1016" s="967">
        <v>29841077</v>
      </c>
    </row>
    <row r="1017" spans="2:3" ht="26.25" outlineLevel="1">
      <c r="B1017" s="966" t="s">
        <v>5456</v>
      </c>
      <c r="C1017" s="967" t="s">
        <v>5457</v>
      </c>
    </row>
    <row r="1018" spans="2:3" outlineLevel="1">
      <c r="B1018" s="966"/>
      <c r="C1018" s="967"/>
    </row>
    <row r="1019" spans="2:3" ht="39" outlineLevel="1">
      <c r="B1019" s="966" t="s">
        <v>5458</v>
      </c>
      <c r="C1019" s="967" t="s">
        <v>5445</v>
      </c>
    </row>
    <row r="1020" spans="2:3" outlineLevel="1">
      <c r="B1020" s="968" t="s">
        <v>5459</v>
      </c>
      <c r="C1020" s="967"/>
    </row>
    <row r="1021" spans="2:3" outlineLevel="1">
      <c r="B1021" s="966" t="s">
        <v>5460</v>
      </c>
      <c r="C1021" s="967">
        <v>9884622799</v>
      </c>
    </row>
    <row r="1022" spans="2:3" outlineLevel="1">
      <c r="B1022" s="966" t="s">
        <v>5461</v>
      </c>
      <c r="C1022" s="967" t="s">
        <v>5435</v>
      </c>
    </row>
    <row r="1023" spans="2:3" ht="26.25" outlineLevel="1">
      <c r="B1023" s="966" t="s">
        <v>5462</v>
      </c>
      <c r="C1023" s="967">
        <v>4474418</v>
      </c>
    </row>
    <row r="1024" spans="2:3" outlineLevel="1">
      <c r="B1024" s="966" t="s">
        <v>5463</v>
      </c>
      <c r="C1024" s="967">
        <v>2</v>
      </c>
    </row>
    <row r="1025" spans="2:3" outlineLevel="1">
      <c r="B1025" s="966" t="s">
        <v>5464</v>
      </c>
      <c r="C1025" s="967">
        <v>1</v>
      </c>
    </row>
    <row r="1026" spans="2:3" outlineLevel="1">
      <c r="B1026" s="966" t="s">
        <v>5465</v>
      </c>
      <c r="C1026" s="967" t="s">
        <v>5435</v>
      </c>
    </row>
    <row r="1027" spans="2:3" ht="26.25" outlineLevel="1">
      <c r="B1027" s="966" t="s">
        <v>5466</v>
      </c>
      <c r="C1027" s="967">
        <v>12</v>
      </c>
    </row>
    <row r="1028" spans="2:3" ht="39" outlineLevel="1">
      <c r="B1028" s="966" t="s">
        <v>5467</v>
      </c>
      <c r="C1028" s="967">
        <v>3</v>
      </c>
    </row>
    <row r="1029" spans="2:3" outlineLevel="1">
      <c r="B1029" s="966" t="s">
        <v>5468</v>
      </c>
      <c r="C1029" s="967" t="s">
        <v>5469</v>
      </c>
    </row>
    <row r="1031" spans="2:3" ht="26.25" outlineLevel="1">
      <c r="B1031" s="1282" t="s">
        <v>7483</v>
      </c>
      <c r="C1031" s="1041" t="s">
        <v>5457</v>
      </c>
    </row>
    <row r="1032" spans="2:3" outlineLevel="1">
      <c r="B1032" s="1282" t="s">
        <v>5427</v>
      </c>
      <c r="C1032" s="967">
        <v>29841077</v>
      </c>
    </row>
    <row r="1033" spans="2:3" ht="26.25" outlineLevel="1">
      <c r="B1033" s="1282" t="s">
        <v>5430</v>
      </c>
      <c r="C1033" s="1041" t="s">
        <v>5431</v>
      </c>
    </row>
    <row r="1034" spans="2:3" outlineLevel="1">
      <c r="B1034" s="1282"/>
      <c r="C1034" s="1041"/>
    </row>
    <row r="1035" spans="2:3" outlineLevel="1">
      <c r="B1035" s="1282" t="s">
        <v>7484</v>
      </c>
      <c r="C1035" s="1283" t="s">
        <v>7488</v>
      </c>
    </row>
    <row r="1036" spans="2:3" ht="26.25" outlineLevel="1">
      <c r="B1036" s="1282" t="s">
        <v>5436</v>
      </c>
      <c r="C1036" s="1041" t="s">
        <v>3284</v>
      </c>
    </row>
    <row r="1037" spans="2:3" ht="39" outlineLevel="1">
      <c r="B1037" s="1282" t="s">
        <v>5437</v>
      </c>
      <c r="C1037" s="1041" t="s">
        <v>3284</v>
      </c>
    </row>
    <row r="1038" spans="2:3" ht="39" outlineLevel="1">
      <c r="B1038" s="1282" t="s">
        <v>5444</v>
      </c>
      <c r="C1038" s="1041" t="s">
        <v>7485</v>
      </c>
    </row>
    <row r="1039" spans="2:3" ht="39" outlineLevel="1">
      <c r="B1039" s="1282" t="s">
        <v>5446</v>
      </c>
      <c r="C1039" s="1041" t="s">
        <v>5447</v>
      </c>
    </row>
    <row r="1040" spans="2:3" outlineLevel="1">
      <c r="B1040" s="1282" t="s">
        <v>5448</v>
      </c>
      <c r="C1040" s="1041" t="s">
        <v>5435</v>
      </c>
    </row>
    <row r="1041" spans="2:3" ht="26.25" outlineLevel="1">
      <c r="B1041" s="1282" t="s">
        <v>5449</v>
      </c>
      <c r="C1041" s="1041" t="s">
        <v>7486</v>
      </c>
    </row>
    <row r="1042" spans="2:3" ht="26.25" outlineLevel="1">
      <c r="B1042" s="1282" t="s">
        <v>5451</v>
      </c>
      <c r="C1042" s="1041" t="s">
        <v>7487</v>
      </c>
    </row>
    <row r="1043" spans="2:3" ht="26.25" outlineLevel="1">
      <c r="B1043" s="1282" t="s">
        <v>5453</v>
      </c>
      <c r="C1043" s="967">
        <v>8056144504</v>
      </c>
    </row>
    <row r="1059" spans="2:4">
      <c r="B1059" s="842"/>
      <c r="C1059" s="187"/>
      <c r="D1059" s="86"/>
    </row>
  </sheetData>
  <sheetProtection selectLockedCells="1" selectUnlockedCells="1"/>
  <mergeCells count="106">
    <mergeCell ref="B293:H293"/>
    <mergeCell ref="B265:H265"/>
    <mergeCell ref="B273:H273"/>
    <mergeCell ref="B283:H283"/>
    <mergeCell ref="B301:H301"/>
    <mergeCell ref="B327:H327"/>
    <mergeCell ref="B415:H415"/>
    <mergeCell ref="B361:H361"/>
    <mergeCell ref="B343:H343"/>
    <mergeCell ref="B318:H318"/>
    <mergeCell ref="B352:H352"/>
    <mergeCell ref="B406:H406"/>
    <mergeCell ref="B397:H397"/>
    <mergeCell ref="B310:H310"/>
    <mergeCell ref="B370:H370"/>
    <mergeCell ref="B379:H379"/>
    <mergeCell ref="B165:H165"/>
    <mergeCell ref="B81:H81"/>
    <mergeCell ref="B89:H89"/>
    <mergeCell ref="B140:H140"/>
    <mergeCell ref="B148:H148"/>
    <mergeCell ref="B98:H98"/>
    <mergeCell ref="B107:H107"/>
    <mergeCell ref="B115:H115"/>
    <mergeCell ref="B124:H124"/>
    <mergeCell ref="B132:H132"/>
    <mergeCell ref="B156:H156"/>
    <mergeCell ref="B225:H225"/>
    <mergeCell ref="B197:H197"/>
    <mergeCell ref="B181:H181"/>
    <mergeCell ref="B189:H189"/>
    <mergeCell ref="B173:H173"/>
    <mergeCell ref="B245:H245"/>
    <mergeCell ref="B255:H255"/>
    <mergeCell ref="B205:H205"/>
    <mergeCell ref="B215:H215"/>
    <mergeCell ref="B235:H235"/>
    <mergeCell ref="B2:H2"/>
    <mergeCell ref="B10:H10"/>
    <mergeCell ref="B18:H18"/>
    <mergeCell ref="B26:H26"/>
    <mergeCell ref="B35:H35"/>
    <mergeCell ref="B44:H44"/>
    <mergeCell ref="B53:H53"/>
    <mergeCell ref="B64:H64"/>
    <mergeCell ref="B73:H73"/>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521:H521"/>
    <mergeCell ref="B600:H600"/>
    <mergeCell ref="B551:H551"/>
    <mergeCell ref="B591:H591"/>
    <mergeCell ref="B581:H581"/>
    <mergeCell ref="B700:H700"/>
    <mergeCell ref="B707:H707"/>
    <mergeCell ref="B630:H630"/>
    <mergeCell ref="B620:H620"/>
    <mergeCell ref="B610:H610"/>
    <mergeCell ref="B794:H794"/>
    <mergeCell ref="B786:H786"/>
    <mergeCell ref="B778:H778"/>
    <mergeCell ref="B770:H770"/>
    <mergeCell ref="B682:H682"/>
    <mergeCell ref="B673:H673"/>
    <mergeCell ref="B656:H656"/>
    <mergeCell ref="B664:H664"/>
    <mergeCell ref="B648:H648"/>
    <mergeCell ref="B690:H690"/>
    <mergeCell ref="B958:H958"/>
    <mergeCell ref="B949:H949"/>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 ref="B752:H752"/>
    <mergeCell ref="B733:H733"/>
    <mergeCell ref="B724:H724"/>
    <mergeCell ref="B941:H941"/>
    <mergeCell ref="B931:H931"/>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4.xml><?xml version="1.0" encoding="utf-8"?>
<worksheet xmlns="http://schemas.openxmlformats.org/spreadsheetml/2006/main" xmlns:r="http://schemas.openxmlformats.org/officeDocument/2006/relationships">
  <sheetPr codeName="Sheet2"/>
  <dimension ref="B2:M2572"/>
  <sheetViews>
    <sheetView topLeftCell="A2408" zoomScale="80" zoomScaleNormal="80" workbookViewId="0">
      <selection activeCell="C2443" sqref="C2443"/>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3"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480" t="s">
        <v>2071</v>
      </c>
      <c r="C2" s="2480"/>
      <c r="D2" s="2480"/>
      <c r="E2" s="2480"/>
      <c r="F2" s="2480"/>
      <c r="G2" s="2480"/>
      <c r="H2" s="2480"/>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480" t="s">
        <v>2073</v>
      </c>
      <c r="C10" s="2480"/>
      <c r="D10" s="2480"/>
      <c r="E10" s="2480"/>
      <c r="F10" s="2480"/>
      <c r="G10" s="2480"/>
      <c r="H10" s="2480"/>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480" t="s">
        <v>2082</v>
      </c>
      <c r="C23" s="2480"/>
      <c r="D23" s="2480"/>
      <c r="E23" s="2480"/>
      <c r="F23" s="2480"/>
      <c r="G23" s="2480"/>
      <c r="H23" s="2480"/>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480" t="s">
        <v>2085</v>
      </c>
      <c r="C34" s="2480"/>
      <c r="D34" s="2480"/>
      <c r="E34" s="2480"/>
      <c r="F34" s="2480"/>
      <c r="G34" s="2480"/>
      <c r="H34" s="2480"/>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480" t="s">
        <v>2089</v>
      </c>
      <c r="C45" s="2480"/>
      <c r="D45" s="2480"/>
      <c r="E45" s="2480"/>
      <c r="F45" s="2480"/>
      <c r="G45" s="2480"/>
      <c r="H45" s="2480"/>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480" t="s">
        <v>2091</v>
      </c>
      <c r="C54" s="2480"/>
      <c r="D54" s="2480"/>
      <c r="E54" s="2480"/>
      <c r="F54" s="2480"/>
      <c r="G54" s="2480"/>
      <c r="H54" s="2480"/>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480" t="s">
        <v>2093</v>
      </c>
      <c r="C65" s="2480"/>
      <c r="D65" s="2480"/>
      <c r="E65" s="2480"/>
      <c r="F65" s="2480"/>
      <c r="G65" s="2480"/>
      <c r="H65" s="2480"/>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480" t="s">
        <v>2095</v>
      </c>
      <c r="C73" s="2480"/>
      <c r="D73" s="2480"/>
      <c r="E73" s="2480"/>
      <c r="F73" s="2480"/>
      <c r="G73" s="2480"/>
      <c r="H73" s="2480"/>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480" t="s">
        <v>2098</v>
      </c>
      <c r="C84" s="2480"/>
      <c r="D84" s="2480"/>
      <c r="E84" s="2480"/>
      <c r="F84" s="2480"/>
      <c r="G84" s="2480"/>
      <c r="H84" s="2480"/>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480" t="s">
        <v>2099</v>
      </c>
      <c r="C93" s="2480"/>
      <c r="D93" s="2480"/>
      <c r="E93" s="2480"/>
      <c r="F93" s="2480"/>
      <c r="G93" s="2480"/>
      <c r="H93" s="2480"/>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480" t="s">
        <v>2102</v>
      </c>
      <c r="C105" s="2480"/>
      <c r="D105" s="2480"/>
      <c r="E105" s="2480"/>
      <c r="F105" s="2480"/>
      <c r="G105" s="2480"/>
      <c r="H105" s="2480"/>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480" t="s">
        <v>2105</v>
      </c>
      <c r="C114" s="2480"/>
      <c r="D114" s="2480"/>
      <c r="E114" s="2480"/>
      <c r="F114" s="2480"/>
      <c r="G114" s="2480"/>
      <c r="H114" s="2480"/>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480" t="s">
        <v>2107</v>
      </c>
      <c r="C125" s="2480"/>
      <c r="D125" s="2480"/>
      <c r="E125" s="2480"/>
      <c r="F125" s="2480"/>
      <c r="G125" s="2480"/>
      <c r="H125" s="2480"/>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480" t="s">
        <v>2108</v>
      </c>
      <c r="C136" s="2480"/>
      <c r="D136" s="2480"/>
      <c r="E136" s="2480"/>
      <c r="F136" s="2480"/>
      <c r="G136" s="2480"/>
      <c r="H136" s="2480"/>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480" t="s">
        <v>2111</v>
      </c>
      <c r="C145" s="2480"/>
      <c r="D145" s="2480"/>
      <c r="E145" s="2480"/>
      <c r="F145" s="2480"/>
      <c r="G145" s="2480"/>
      <c r="H145" s="2480"/>
    </row>
    <row r="146" spans="2:8" hidden="1" outlineLevel="1">
      <c r="B146" s="18"/>
      <c r="C146" s="18"/>
      <c r="D146" s="18"/>
      <c r="E146" s="18"/>
      <c r="F146" s="18"/>
      <c r="G146" s="18"/>
      <c r="H146" s="18"/>
    </row>
    <row r="147" spans="2:8" ht="15.75" hidden="1" outlineLevel="1">
      <c r="B147" s="2480" t="s">
        <v>2128</v>
      </c>
      <c r="C147" s="2480"/>
      <c r="D147" s="2480"/>
      <c r="E147" s="2480"/>
      <c r="F147" s="2480"/>
      <c r="G147" s="2480"/>
      <c r="H147" s="2480"/>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2127</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480" t="s">
        <v>2129</v>
      </c>
      <c r="C153" s="2480"/>
      <c r="D153" s="2480"/>
      <c r="E153" s="2480"/>
      <c r="F153" s="2480"/>
      <c r="G153" s="2480"/>
      <c r="H153" s="2480"/>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2500</v>
      </c>
      <c r="D155" s="48">
        <v>30000</v>
      </c>
      <c r="E155" s="18"/>
      <c r="F155" s="131">
        <v>41097</v>
      </c>
      <c r="G155" s="50" t="s">
        <v>2126</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480" t="s">
        <v>2130</v>
      </c>
      <c r="C159" s="2480"/>
      <c r="D159" s="2480"/>
      <c r="E159" s="2480"/>
      <c r="F159" s="2480"/>
      <c r="G159" s="2480"/>
      <c r="H159" s="2480"/>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2305</v>
      </c>
      <c r="D165" s="13">
        <v>16436</v>
      </c>
      <c r="E165" s="2"/>
      <c r="F165" s="18"/>
      <c r="G165" s="18"/>
      <c r="H165" s="18"/>
    </row>
    <row r="166" spans="2:8" hidden="1" outlineLevel="1">
      <c r="B166" s="18"/>
      <c r="C166" s="200" t="s">
        <v>2306</v>
      </c>
      <c r="E166" s="2"/>
      <c r="F166" s="18"/>
      <c r="G166" s="18"/>
      <c r="H166" s="18"/>
    </row>
    <row r="167" spans="2:8" collapsed="1"/>
    <row r="168" spans="2:8" ht="15.75">
      <c r="B168" s="2480" t="s">
        <v>2187</v>
      </c>
      <c r="C168" s="2480"/>
      <c r="D168" s="2480"/>
      <c r="E168" s="2480"/>
      <c r="F168" s="2480"/>
      <c r="G168" s="2480"/>
      <c r="H168" s="2480"/>
    </row>
    <row r="169" spans="2:8" hidden="1" outlineLevel="1">
      <c r="B169" s="18"/>
      <c r="C169" s="18"/>
      <c r="D169" s="18"/>
      <c r="E169" s="18"/>
      <c r="F169" s="18"/>
      <c r="G169" s="18"/>
      <c r="H169" s="18"/>
    </row>
    <row r="170" spans="2:8" ht="15.75" hidden="1" outlineLevel="1">
      <c r="B170" s="2480" t="s">
        <v>2128</v>
      </c>
      <c r="C170" s="2480"/>
      <c r="D170" s="2480"/>
      <c r="E170" s="2480"/>
      <c r="F170" s="2480"/>
      <c r="G170" s="2480"/>
      <c r="H170" s="2480"/>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2207</v>
      </c>
      <c r="H172" s="48">
        <v>25000</v>
      </c>
    </row>
    <row r="173" spans="2:8" ht="30" hidden="1" outlineLevel="1">
      <c r="B173" s="131">
        <v>41122</v>
      </c>
      <c r="C173" s="47" t="s">
        <v>2199</v>
      </c>
      <c r="D173" s="48">
        <v>535</v>
      </c>
      <c r="F173" s="46"/>
      <c r="G173" s="50"/>
      <c r="H173" s="48"/>
    </row>
    <row r="174" spans="2:8" ht="30" hidden="1" outlineLevel="1">
      <c r="B174" s="46">
        <v>41123</v>
      </c>
      <c r="C174" s="47" t="s">
        <v>2200</v>
      </c>
      <c r="D174" s="48">
        <v>25000</v>
      </c>
      <c r="E174" s="18"/>
      <c r="F174" s="46"/>
      <c r="G174" s="50"/>
      <c r="H174" s="48"/>
    </row>
    <row r="175" spans="2:8" ht="30" hidden="1" outlineLevel="1">
      <c r="B175" s="46">
        <v>41123</v>
      </c>
      <c r="C175" s="47" t="s">
        <v>2201</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480" t="s">
        <v>2129</v>
      </c>
      <c r="C179" s="2480"/>
      <c r="D179" s="2480"/>
      <c r="E179" s="2480"/>
      <c r="F179" s="2480"/>
      <c r="G179" s="2480"/>
      <c r="H179" s="2480"/>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2500</v>
      </c>
      <c r="D181" s="48">
        <v>15000</v>
      </c>
      <c r="E181" s="18"/>
      <c r="F181" s="131"/>
      <c r="G181" s="50"/>
      <c r="H181" s="48"/>
    </row>
    <row r="182" spans="2:8" ht="30" hidden="1" outlineLevel="1">
      <c r="B182" s="131">
        <v>41122</v>
      </c>
      <c r="C182" s="47" t="s">
        <v>2202</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480" t="s">
        <v>2130</v>
      </c>
      <c r="C185" s="2480"/>
      <c r="D185" s="2480"/>
      <c r="E185" s="2480"/>
      <c r="F185" s="2480"/>
      <c r="G185" s="2480"/>
      <c r="H185" s="2480"/>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1"/>
      <c r="C190" s="1" t="s">
        <v>1962</v>
      </c>
      <c r="D190" s="2">
        <f>D189-H189</f>
        <v>15000</v>
      </c>
      <c r="E190" s="18"/>
      <c r="F190" s="201"/>
      <c r="G190" s="202"/>
      <c r="H190" s="203"/>
    </row>
    <row r="191" spans="2:8" hidden="1" outlineLevel="1">
      <c r="B191" s="201"/>
      <c r="C191" s="1" t="s">
        <v>2305</v>
      </c>
      <c r="D191" s="13">
        <v>16436</v>
      </c>
      <c r="E191" s="18"/>
      <c r="F191" s="201"/>
      <c r="G191" s="202"/>
      <c r="H191" s="203"/>
    </row>
    <row r="192" spans="2:8" hidden="1" outlineLevel="1">
      <c r="B192" s="18"/>
      <c r="C192" s="200" t="s">
        <v>2306</v>
      </c>
      <c r="E192" s="2"/>
      <c r="F192" s="18"/>
      <c r="G192" s="18"/>
      <c r="H192" s="18"/>
    </row>
    <row r="193" spans="2:8" collapsed="1"/>
    <row r="194" spans="2:8" ht="15.75">
      <c r="B194" s="2480" t="s">
        <v>2292</v>
      </c>
      <c r="C194" s="2480"/>
      <c r="D194" s="2480"/>
      <c r="E194" s="2480"/>
      <c r="F194" s="2480"/>
      <c r="G194" s="2480"/>
      <c r="H194" s="2480"/>
    </row>
    <row r="195" spans="2:8" hidden="1" outlineLevel="1">
      <c r="B195" s="18"/>
      <c r="C195" s="18"/>
      <c r="D195" s="18"/>
      <c r="E195" s="18"/>
      <c r="F195" s="18"/>
      <c r="G195" s="18"/>
      <c r="H195" s="18"/>
    </row>
    <row r="196" spans="2:8" ht="15.75" hidden="1" outlineLevel="1">
      <c r="B196" s="2480" t="s">
        <v>2128</v>
      </c>
      <c r="C196" s="2480"/>
      <c r="D196" s="2480"/>
      <c r="E196" s="2480"/>
      <c r="F196" s="2480"/>
      <c r="G196" s="2480"/>
      <c r="H196" s="2480"/>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2304</v>
      </c>
      <c r="H198" s="48">
        <v>25000</v>
      </c>
    </row>
    <row r="199" spans="2:8" hidden="1" outlineLevel="1">
      <c r="B199" s="131">
        <v>41152</v>
      </c>
      <c r="C199" s="47" t="s">
        <v>2293</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480" t="s">
        <v>2311</v>
      </c>
      <c r="C203" s="2480"/>
      <c r="D203" s="2480"/>
      <c r="E203" s="2480"/>
      <c r="F203" s="2480"/>
      <c r="G203" s="2480"/>
      <c r="H203" s="2480"/>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2293</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480" t="s">
        <v>2130</v>
      </c>
      <c r="C209" s="2480"/>
      <c r="D209" s="2480"/>
      <c r="E209" s="2480"/>
      <c r="F209" s="2480"/>
      <c r="G209" s="2480"/>
      <c r="H209" s="2480"/>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2305</v>
      </c>
      <c r="D215" s="13">
        <v>16436</v>
      </c>
    </row>
    <row r="216" spans="2:8" hidden="1" outlineLevel="1">
      <c r="C216" s="200" t="s">
        <v>2306</v>
      </c>
    </row>
    <row r="217" spans="2:8" collapsed="1"/>
    <row r="218" spans="2:8" ht="15.75">
      <c r="B218" s="2480" t="s">
        <v>2421</v>
      </c>
      <c r="C218" s="2480"/>
      <c r="D218" s="2480"/>
      <c r="E218" s="2480"/>
      <c r="F218" s="2480"/>
      <c r="G218" s="2480"/>
      <c r="H218" s="2480"/>
    </row>
    <row r="219" spans="2:8" hidden="1" outlineLevel="1">
      <c r="B219" s="18"/>
      <c r="C219" s="18"/>
      <c r="D219" s="18"/>
      <c r="E219" s="18"/>
      <c r="F219" s="18"/>
      <c r="G219" s="18"/>
      <c r="H219" s="18"/>
    </row>
    <row r="220" spans="2:8" ht="15.75" hidden="1" outlineLevel="1">
      <c r="B220" s="2480" t="s">
        <v>2128</v>
      </c>
      <c r="C220" s="2480"/>
      <c r="D220" s="2480"/>
      <c r="E220" s="2480"/>
      <c r="F220" s="2480"/>
      <c r="G220" s="2480"/>
      <c r="H220" s="2480"/>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2434</v>
      </c>
      <c r="H222" s="48">
        <v>25000</v>
      </c>
    </row>
    <row r="223" spans="2:8" hidden="1" outlineLevel="1">
      <c r="B223" s="131">
        <v>41185</v>
      </c>
      <c r="C223" s="47" t="s">
        <v>2293</v>
      </c>
      <c r="D223" s="48">
        <v>241</v>
      </c>
      <c r="F223" s="46"/>
      <c r="G223" s="50"/>
      <c r="H223" s="48"/>
    </row>
    <row r="224" spans="2:8" hidden="1" outlineLevel="1">
      <c r="B224" s="131">
        <v>41185</v>
      </c>
      <c r="C224" s="47" t="s">
        <v>2293</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480" t="s">
        <v>2311</v>
      </c>
      <c r="C229" s="2480"/>
      <c r="D229" s="2480"/>
      <c r="E229" s="2480"/>
      <c r="F229" s="2480"/>
      <c r="G229" s="2480"/>
      <c r="H229" s="2480"/>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480" t="s">
        <v>2130</v>
      </c>
      <c r="C235" s="2480"/>
      <c r="D235" s="2480"/>
      <c r="E235" s="2480"/>
      <c r="F235" s="2480"/>
      <c r="G235" s="2480"/>
      <c r="H235" s="2480"/>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2423</v>
      </c>
      <c r="D241" s="13">
        <v>15327</v>
      </c>
    </row>
    <row r="242" spans="2:8" hidden="1" outlineLevel="1">
      <c r="C242" s="1" t="s">
        <v>2305</v>
      </c>
      <c r="D242" s="13">
        <v>16436</v>
      </c>
    </row>
    <row r="243" spans="2:8" hidden="1" outlineLevel="1">
      <c r="C243" s="200" t="s">
        <v>2306</v>
      </c>
      <c r="E243" s="2"/>
    </row>
    <row r="244" spans="2:8" collapsed="1"/>
    <row r="245" spans="2:8" ht="15.75">
      <c r="B245" s="2480" t="s">
        <v>2499</v>
      </c>
      <c r="C245" s="2480"/>
      <c r="D245" s="2480"/>
      <c r="E245" s="2480"/>
      <c r="F245" s="2480"/>
      <c r="G245" s="2480"/>
      <c r="H245" s="2480"/>
    </row>
    <row r="246" spans="2:8" hidden="1" outlineLevel="1">
      <c r="B246" s="18"/>
      <c r="C246" s="18"/>
      <c r="D246" s="18"/>
      <c r="E246" s="18"/>
      <c r="F246" s="18"/>
      <c r="G246" s="18"/>
      <c r="H246" s="18"/>
    </row>
    <row r="247" spans="2:8" ht="15.75" hidden="1" outlineLevel="1">
      <c r="B247" s="2480" t="s">
        <v>2608</v>
      </c>
      <c r="C247" s="2480"/>
      <c r="D247" s="2480"/>
      <c r="E247" s="2480"/>
      <c r="F247" s="2480"/>
      <c r="G247" s="2480"/>
      <c r="H247" s="2480"/>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2637</v>
      </c>
      <c r="H249" s="48">
        <v>25000</v>
      </c>
    </row>
    <row r="250" spans="2:8" hidden="1" outlineLevel="1">
      <c r="B250" s="46">
        <v>41214</v>
      </c>
      <c r="C250" s="47" t="s">
        <v>2293</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480" t="s">
        <v>2311</v>
      </c>
      <c r="C256" s="2480"/>
      <c r="D256" s="2480"/>
      <c r="E256" s="2480"/>
      <c r="F256" s="2480"/>
      <c r="G256" s="2480"/>
      <c r="H256" s="2480"/>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2500</v>
      </c>
      <c r="D258" s="48">
        <v>15100</v>
      </c>
      <c r="E258" s="18"/>
      <c r="F258" s="131"/>
      <c r="G258" s="50"/>
      <c r="H258" s="48"/>
    </row>
    <row r="259" spans="2:8" hidden="1" outlineLevel="1">
      <c r="B259" s="131">
        <v>41214</v>
      </c>
      <c r="C259" s="47" t="s">
        <v>2293</v>
      </c>
      <c r="D259" s="48">
        <v>900</v>
      </c>
      <c r="F259" s="131"/>
      <c r="G259" s="50"/>
      <c r="H259" s="48"/>
    </row>
    <row r="260" spans="2:8" hidden="1" outlineLevel="1">
      <c r="B260" s="131">
        <v>41214</v>
      </c>
      <c r="C260" s="47" t="s">
        <v>2293</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480" t="s">
        <v>2130</v>
      </c>
      <c r="C264" s="2480"/>
      <c r="D264" s="2480"/>
      <c r="E264" s="2480"/>
      <c r="F264" s="2480"/>
      <c r="G264" s="2480"/>
      <c r="H264" s="2480"/>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2423</v>
      </c>
      <c r="D270" s="13">
        <v>15327</v>
      </c>
    </row>
    <row r="271" spans="2:8" hidden="1" outlineLevel="1">
      <c r="C271" s="1" t="s">
        <v>2305</v>
      </c>
      <c r="D271" s="13">
        <v>16436</v>
      </c>
    </row>
    <row r="272" spans="2:8" hidden="1" outlineLevel="1">
      <c r="C272" s="200" t="s">
        <v>2306</v>
      </c>
      <c r="E272" s="2"/>
      <c r="F272" s="2"/>
    </row>
    <row r="273" spans="2:8" collapsed="1">
      <c r="E273" s="2"/>
      <c r="F273" s="2"/>
    </row>
    <row r="274" spans="2:8" ht="15.75">
      <c r="B274" s="2480" t="s">
        <v>2612</v>
      </c>
      <c r="C274" s="2480"/>
      <c r="D274" s="2480"/>
      <c r="E274" s="2480"/>
      <c r="F274" s="2480"/>
      <c r="G274" s="2480"/>
      <c r="H274" s="2480"/>
    </row>
    <row r="275" spans="2:8" hidden="1" outlineLevel="1">
      <c r="B275" s="18"/>
      <c r="C275" s="18"/>
      <c r="D275" s="18"/>
      <c r="E275" s="18"/>
      <c r="F275" s="18"/>
      <c r="G275" s="18"/>
      <c r="H275" s="18"/>
    </row>
    <row r="276" spans="2:8" ht="15.75" hidden="1" outlineLevel="1">
      <c r="B276" s="2480" t="s">
        <v>2608</v>
      </c>
      <c r="C276" s="2480"/>
      <c r="D276" s="2480"/>
      <c r="E276" s="2480"/>
      <c r="F276" s="2480"/>
      <c r="G276" s="2480"/>
      <c r="H276" s="2480"/>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22">
        <v>41247</v>
      </c>
      <c r="G278" s="47" t="s">
        <v>2639</v>
      </c>
      <c r="H278" s="175">
        <v>25000</v>
      </c>
    </row>
    <row r="279" spans="2:8" ht="30" hidden="1" outlineLevel="1">
      <c r="B279" s="222">
        <v>41247</v>
      </c>
      <c r="C279" s="223" t="s">
        <v>2635</v>
      </c>
      <c r="D279" s="175">
        <v>25000</v>
      </c>
      <c r="F279" s="222">
        <v>41247</v>
      </c>
      <c r="G279" s="47" t="s">
        <v>2640</v>
      </c>
      <c r="H279" s="48">
        <v>1000</v>
      </c>
    </row>
    <row r="280" spans="2:8" ht="30" hidden="1" outlineLevel="1">
      <c r="B280" s="222">
        <v>41247</v>
      </c>
      <c r="C280" s="223" t="s">
        <v>2636</v>
      </c>
      <c r="D280" s="175">
        <v>667</v>
      </c>
      <c r="E280" s="18"/>
      <c r="F280" s="222">
        <v>41274</v>
      </c>
      <c r="G280" s="47" t="s">
        <v>2735</v>
      </c>
      <c r="H280" s="175">
        <v>25000</v>
      </c>
    </row>
    <row r="281" spans="2:8" ht="30" hidden="1" outlineLevel="1">
      <c r="B281" s="222">
        <v>41247</v>
      </c>
      <c r="C281" s="47" t="s">
        <v>2642</v>
      </c>
      <c r="D281" s="48">
        <v>4000</v>
      </c>
      <c r="E281" s="18"/>
      <c r="F281" s="46"/>
      <c r="G281" s="50"/>
      <c r="H281" s="48"/>
    </row>
    <row r="282" spans="2:8" hidden="1" outlineLevel="1">
      <c r="B282" s="222">
        <v>41274</v>
      </c>
      <c r="C282" s="223" t="s">
        <v>2293</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480" t="s">
        <v>2311</v>
      </c>
      <c r="C285" s="2480"/>
      <c r="D285" s="2480"/>
      <c r="E285" s="2480"/>
      <c r="F285" s="2480"/>
      <c r="G285" s="2480"/>
      <c r="H285" s="2480"/>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2500</v>
      </c>
      <c r="D287" s="48">
        <v>19000</v>
      </c>
      <c r="E287" s="18"/>
      <c r="F287" s="222">
        <v>41247</v>
      </c>
      <c r="G287" s="47" t="s">
        <v>2641</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480" t="s">
        <v>2130</v>
      </c>
      <c r="C291" s="2480"/>
      <c r="D291" s="2480"/>
      <c r="E291" s="2480"/>
      <c r="F291" s="2480"/>
      <c r="G291" s="2480"/>
      <c r="H291" s="2480"/>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2423</v>
      </c>
      <c r="D297" s="13">
        <v>15327</v>
      </c>
    </row>
    <row r="298" spans="2:8" hidden="1" outlineLevel="1">
      <c r="C298" s="1" t="s">
        <v>2305</v>
      </c>
      <c r="D298" s="13">
        <v>16436</v>
      </c>
    </row>
    <row r="299" spans="2:8" hidden="1" outlineLevel="1">
      <c r="C299" s="200" t="s">
        <v>2306</v>
      </c>
      <c r="E299" s="2"/>
      <c r="F299" s="2"/>
    </row>
    <row r="300" spans="2:8" collapsed="1"/>
    <row r="301" spans="2:8" ht="15.75">
      <c r="B301" s="2480" t="s">
        <v>2691</v>
      </c>
      <c r="C301" s="2480"/>
      <c r="D301" s="2480"/>
      <c r="E301" s="2480"/>
      <c r="F301" s="2480"/>
      <c r="G301" s="2480"/>
      <c r="H301" s="2480"/>
    </row>
    <row r="302" spans="2:8" hidden="1" outlineLevel="1">
      <c r="B302" s="18"/>
      <c r="C302" s="18"/>
      <c r="D302" s="18"/>
      <c r="E302" s="18"/>
      <c r="F302" s="18"/>
      <c r="G302" s="18"/>
      <c r="H302" s="18"/>
    </row>
    <row r="303" spans="2:8" ht="15.75" hidden="1" outlineLevel="1">
      <c r="B303" s="2480" t="s">
        <v>2608</v>
      </c>
      <c r="C303" s="2480"/>
      <c r="D303" s="2480"/>
      <c r="E303" s="2480"/>
      <c r="F303" s="2480"/>
      <c r="G303" s="2480"/>
      <c r="H303" s="2480"/>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2782</v>
      </c>
      <c r="H305" s="175">
        <v>15000</v>
      </c>
    </row>
    <row r="306" spans="2:8" hidden="1" outlineLevel="1">
      <c r="B306" s="131">
        <v>41277</v>
      </c>
      <c r="C306" s="223" t="s">
        <v>2736</v>
      </c>
      <c r="D306" s="175">
        <v>1005</v>
      </c>
      <c r="F306" s="222"/>
      <c r="G306" s="47"/>
      <c r="H306" s="48"/>
    </row>
    <row r="307" spans="2:8" hidden="1" outlineLevel="1">
      <c r="B307" s="131"/>
      <c r="C307" s="223"/>
      <c r="D307" s="175"/>
      <c r="E307" s="18"/>
      <c r="F307" s="46"/>
      <c r="G307" s="50"/>
      <c r="H307" s="48"/>
    </row>
    <row r="308" spans="2:8" hidden="1" outlineLevel="1">
      <c r="B308" s="222"/>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480" t="s">
        <v>2311</v>
      </c>
      <c r="C312" s="2480"/>
      <c r="D312" s="2480"/>
      <c r="E312" s="2480"/>
      <c r="F312" s="2480"/>
      <c r="G312" s="2480"/>
      <c r="H312" s="2480"/>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2500</v>
      </c>
      <c r="D314" s="48">
        <v>15000</v>
      </c>
      <c r="E314" s="18"/>
      <c r="F314" s="222"/>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480" t="s">
        <v>2130</v>
      </c>
      <c r="C320" s="2480"/>
      <c r="D320" s="2480"/>
      <c r="E320" s="2480"/>
      <c r="F320" s="2480"/>
      <c r="G320" s="2480"/>
      <c r="H320" s="2480"/>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2423</v>
      </c>
      <c r="D326" s="13">
        <v>15327</v>
      </c>
    </row>
    <row r="327" spans="2:8" hidden="1" outlineLevel="1">
      <c r="C327" s="1" t="s">
        <v>2305</v>
      </c>
      <c r="D327" s="13">
        <v>16436</v>
      </c>
    </row>
    <row r="328" spans="2:8" hidden="1" outlineLevel="1">
      <c r="C328" s="200" t="s">
        <v>2306</v>
      </c>
      <c r="E328" s="2"/>
      <c r="F328" s="2"/>
    </row>
    <row r="329" spans="2:8" collapsed="1"/>
    <row r="330" spans="2:8" ht="15.75">
      <c r="B330" s="2480" t="s">
        <v>2787</v>
      </c>
      <c r="C330" s="2480"/>
      <c r="D330" s="2480"/>
      <c r="E330" s="2480"/>
      <c r="F330" s="2480"/>
      <c r="G330" s="2480"/>
      <c r="H330" s="2480"/>
    </row>
    <row r="331" spans="2:8" hidden="1" outlineLevel="1">
      <c r="B331" s="18"/>
      <c r="C331" s="18"/>
      <c r="D331" s="18"/>
      <c r="E331" s="18"/>
      <c r="F331" s="18"/>
      <c r="G331" s="18"/>
      <c r="H331" s="18"/>
    </row>
    <row r="332" spans="2:8" ht="15.75" hidden="1" outlineLevel="1">
      <c r="B332" s="2480" t="s">
        <v>2608</v>
      </c>
      <c r="C332" s="2480"/>
      <c r="D332" s="2480"/>
      <c r="E332" s="2480"/>
      <c r="F332" s="2480"/>
      <c r="G332" s="2480"/>
      <c r="H332" s="2480"/>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2839</v>
      </c>
      <c r="H334" s="48">
        <v>25000</v>
      </c>
    </row>
    <row r="335" spans="2:8" ht="30" hidden="1" outlineLevel="1">
      <c r="B335" s="131">
        <v>41307</v>
      </c>
      <c r="C335" s="47" t="s">
        <v>2835</v>
      </c>
      <c r="D335" s="48">
        <v>235</v>
      </c>
      <c r="E335" s="18"/>
      <c r="F335" s="131"/>
      <c r="G335" s="47"/>
      <c r="H335" s="175"/>
    </row>
    <row r="336" spans="2:8" ht="30" hidden="1" outlineLevel="1">
      <c r="B336" s="131">
        <v>41309</v>
      </c>
      <c r="C336" s="47" t="s">
        <v>2836</v>
      </c>
      <c r="D336" s="48">
        <v>5004</v>
      </c>
      <c r="F336" s="222"/>
      <c r="G336" s="47"/>
      <c r="H336" s="48"/>
    </row>
    <row r="337" spans="2:8" ht="30" hidden="1" outlineLevel="1">
      <c r="B337" s="131">
        <v>41309</v>
      </c>
      <c r="C337" s="47" t="s">
        <v>2837</v>
      </c>
      <c r="D337" s="48">
        <v>399</v>
      </c>
      <c r="E337" s="18"/>
      <c r="F337" s="46"/>
      <c r="G337" s="50"/>
      <c r="H337" s="48"/>
    </row>
    <row r="338" spans="2:8" ht="30" hidden="1" outlineLevel="1">
      <c r="B338" s="131">
        <v>41309</v>
      </c>
      <c r="C338" s="47" t="s">
        <v>2838</v>
      </c>
      <c r="D338" s="48">
        <v>25000</v>
      </c>
      <c r="E338" s="18"/>
      <c r="F338" s="46"/>
      <c r="G338" s="50"/>
      <c r="H338" s="48"/>
    </row>
    <row r="339" spans="2:8" ht="30" hidden="1" outlineLevel="1">
      <c r="B339" s="131">
        <v>41331</v>
      </c>
      <c r="C339" s="47" t="s">
        <v>2893</v>
      </c>
      <c r="D339" s="48">
        <v>318</v>
      </c>
      <c r="E339" s="18"/>
      <c r="F339" s="50"/>
      <c r="G339" s="50"/>
      <c r="H339" s="48"/>
    </row>
    <row r="340" spans="2:8" ht="30" hidden="1" outlineLevel="1">
      <c r="B340" s="131">
        <v>41332</v>
      </c>
      <c r="C340" s="47" t="s">
        <v>2901</v>
      </c>
      <c r="D340" s="48">
        <v>39</v>
      </c>
      <c r="E340" s="18"/>
      <c r="F340" s="50"/>
      <c r="G340" s="50"/>
      <c r="H340" s="48"/>
    </row>
    <row r="341" spans="2:8" hidden="1" outlineLevel="1">
      <c r="B341" s="131">
        <v>41333</v>
      </c>
      <c r="C341" s="47" t="s">
        <v>2902</v>
      </c>
      <c r="D341" s="48">
        <v>15077</v>
      </c>
      <c r="E341" s="18"/>
      <c r="F341" s="50"/>
      <c r="G341" s="50"/>
      <c r="H341" s="48"/>
    </row>
    <row r="342" spans="2:8" hidden="1" outlineLevel="1">
      <c r="B342" s="242"/>
      <c r="C342" s="221"/>
      <c r="D342" s="214"/>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480" t="s">
        <v>2311</v>
      </c>
      <c r="C345" s="2480"/>
      <c r="D345" s="2480"/>
      <c r="E345" s="2480"/>
      <c r="F345" s="2480"/>
      <c r="G345" s="2480"/>
      <c r="H345" s="2480"/>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2500</v>
      </c>
      <c r="D347" s="48">
        <v>15000</v>
      </c>
      <c r="E347" s="18"/>
      <c r="F347" s="131">
        <v>41331</v>
      </c>
      <c r="G347" s="47" t="s">
        <v>2892</v>
      </c>
      <c r="H347" s="48">
        <v>318</v>
      </c>
    </row>
    <row r="348" spans="2:8" ht="30" hidden="1" outlineLevel="1">
      <c r="B348" s="131">
        <v>41307</v>
      </c>
      <c r="C348" s="47" t="s">
        <v>2835</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480" t="s">
        <v>2130</v>
      </c>
      <c r="C353" s="2480"/>
      <c r="D353" s="2480"/>
      <c r="E353" s="2480"/>
      <c r="F353" s="2480"/>
      <c r="G353" s="2480"/>
      <c r="H353" s="2480"/>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2423</v>
      </c>
      <c r="D359" s="13">
        <v>15327</v>
      </c>
    </row>
    <row r="360" spans="2:8" hidden="1" outlineLevel="1">
      <c r="C360" s="1" t="s">
        <v>2305</v>
      </c>
      <c r="D360" s="13">
        <v>16436</v>
      </c>
    </row>
    <row r="361" spans="2:8" hidden="1" outlineLevel="1">
      <c r="C361" s="200" t="s">
        <v>2306</v>
      </c>
      <c r="E361" s="2"/>
      <c r="F361" s="2"/>
    </row>
    <row r="362" spans="2:8" collapsed="1"/>
    <row r="363" spans="2:8" ht="15.75">
      <c r="B363" s="2480" t="s">
        <v>2890</v>
      </c>
      <c r="C363" s="2480"/>
      <c r="D363" s="2480"/>
      <c r="E363" s="2480"/>
      <c r="F363" s="2480"/>
      <c r="G363" s="2480"/>
      <c r="H363" s="2480"/>
    </row>
    <row r="364" spans="2:8" hidden="1" outlineLevel="1">
      <c r="B364" s="18"/>
      <c r="C364" s="18"/>
      <c r="D364" s="18"/>
      <c r="E364" s="18"/>
      <c r="F364" s="18"/>
      <c r="G364" s="18"/>
      <c r="H364" s="18"/>
    </row>
    <row r="365" spans="2:8" ht="15.75" hidden="1" outlineLevel="1">
      <c r="B365" s="2480" t="s">
        <v>2608</v>
      </c>
      <c r="C365" s="2480"/>
      <c r="D365" s="2480"/>
      <c r="E365" s="2480"/>
      <c r="F365" s="2480"/>
      <c r="G365" s="2480"/>
      <c r="H365" s="2480"/>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43">
        <v>41334</v>
      </c>
      <c r="G367" s="47" t="s">
        <v>2918</v>
      </c>
      <c r="H367" s="245">
        <v>25000</v>
      </c>
    </row>
    <row r="368" spans="2:8" ht="30" hidden="1" outlineLevel="1">
      <c r="B368" s="243">
        <v>41334</v>
      </c>
      <c r="C368" s="244" t="s">
        <v>2917</v>
      </c>
      <c r="D368" s="245">
        <v>25000</v>
      </c>
      <c r="E368" s="18"/>
      <c r="F368" s="243">
        <v>41344</v>
      </c>
      <c r="G368" s="47" t="s">
        <v>2954</v>
      </c>
      <c r="H368" s="48">
        <v>45</v>
      </c>
    </row>
    <row r="369" spans="2:8" ht="30" hidden="1" outlineLevel="1">
      <c r="B369" s="243">
        <v>41337</v>
      </c>
      <c r="C369" s="244" t="s">
        <v>2931</v>
      </c>
      <c r="D369" s="245">
        <v>923</v>
      </c>
      <c r="F369" s="243">
        <v>41363</v>
      </c>
      <c r="G369" s="47" t="s">
        <v>3009</v>
      </c>
      <c r="H369" s="48">
        <v>25000</v>
      </c>
    </row>
    <row r="370" spans="2:8" ht="30" hidden="1" outlineLevel="1">
      <c r="B370" s="243">
        <v>41347</v>
      </c>
      <c r="C370" s="244" t="s">
        <v>2968</v>
      </c>
      <c r="D370" s="245">
        <v>45</v>
      </c>
      <c r="E370" s="18"/>
      <c r="F370" s="46"/>
      <c r="G370" s="50"/>
      <c r="H370" s="48"/>
    </row>
    <row r="371" spans="2:8" ht="30" hidden="1" outlineLevel="1">
      <c r="B371" s="243">
        <v>41361</v>
      </c>
      <c r="C371" s="244" t="s">
        <v>3000</v>
      </c>
      <c r="D371" s="245">
        <v>25000</v>
      </c>
      <c r="E371" s="18"/>
      <c r="F371" s="46"/>
      <c r="G371" s="50"/>
      <c r="H371" s="48"/>
    </row>
    <row r="372" spans="2:8" ht="30" hidden="1" outlineLevel="1">
      <c r="B372" s="243">
        <v>41361</v>
      </c>
      <c r="C372" s="244" t="s">
        <v>3001</v>
      </c>
      <c r="D372" s="241">
        <v>75</v>
      </c>
      <c r="E372" s="18"/>
      <c r="F372" s="50"/>
      <c r="G372" s="50"/>
      <c r="H372" s="48"/>
    </row>
    <row r="373" spans="2:8" hidden="1" outlineLevel="1">
      <c r="B373" s="242"/>
      <c r="C373" s="221"/>
      <c r="D373" s="197"/>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480" t="s">
        <v>2311</v>
      </c>
      <c r="C376" s="2480"/>
      <c r="D376" s="2480"/>
      <c r="E376" s="2480"/>
      <c r="F376" s="2480"/>
      <c r="G376" s="2480"/>
      <c r="H376" s="2480"/>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2500</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480" t="s">
        <v>2130</v>
      </c>
      <c r="C382" s="2480"/>
      <c r="D382" s="2480"/>
      <c r="E382" s="2480"/>
      <c r="F382" s="2480"/>
      <c r="G382" s="2480"/>
      <c r="H382" s="2480"/>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2423</v>
      </c>
      <c r="D388" s="13">
        <v>15327</v>
      </c>
    </row>
    <row r="389" spans="2:8" hidden="1" outlineLevel="1">
      <c r="C389" s="1" t="s">
        <v>2305</v>
      </c>
      <c r="D389" s="13">
        <v>16436</v>
      </c>
    </row>
    <row r="390" spans="2:8" hidden="1" outlineLevel="1">
      <c r="C390" s="200" t="s">
        <v>2306</v>
      </c>
      <c r="E390" s="2"/>
      <c r="F390" s="2"/>
    </row>
    <row r="391" spans="2:8" collapsed="1"/>
    <row r="392" spans="2:8" ht="15.75">
      <c r="B392" s="2480" t="s">
        <v>2990</v>
      </c>
      <c r="C392" s="2480"/>
      <c r="D392" s="2480"/>
      <c r="E392" s="2480"/>
      <c r="F392" s="2480"/>
      <c r="G392" s="2480"/>
      <c r="H392" s="2480"/>
    </row>
    <row r="393" spans="2:8" hidden="1" outlineLevel="1">
      <c r="B393" s="18"/>
      <c r="C393" s="18"/>
      <c r="D393" s="18"/>
      <c r="E393" s="18"/>
      <c r="F393" s="18"/>
      <c r="G393" s="18"/>
      <c r="H393" s="18"/>
    </row>
    <row r="394" spans="2:8" ht="15.75" hidden="1" outlineLevel="1">
      <c r="B394" s="2480" t="s">
        <v>2608</v>
      </c>
      <c r="C394" s="2480"/>
      <c r="D394" s="2480"/>
      <c r="E394" s="2480"/>
      <c r="F394" s="2480"/>
      <c r="G394" s="2480"/>
      <c r="H394" s="2480"/>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81">
        <v>41369</v>
      </c>
      <c r="G396" s="47" t="s">
        <v>3041</v>
      </c>
      <c r="H396" s="245">
        <v>182</v>
      </c>
    </row>
    <row r="397" spans="2:8" ht="30" hidden="1" outlineLevel="1">
      <c r="B397" s="131">
        <v>41366</v>
      </c>
      <c r="C397" s="47" t="s">
        <v>3023</v>
      </c>
      <c r="D397" s="48">
        <v>724</v>
      </c>
      <c r="E397" s="210"/>
      <c r="F397" s="281">
        <v>41394</v>
      </c>
      <c r="G397" s="47" t="s">
        <v>3115</v>
      </c>
      <c r="H397" s="48">
        <v>25000</v>
      </c>
    </row>
    <row r="398" spans="2:8" ht="30" hidden="1" outlineLevel="1">
      <c r="B398" s="275">
        <v>41367</v>
      </c>
      <c r="C398" s="223" t="s">
        <v>3116</v>
      </c>
      <c r="D398" s="175">
        <v>182</v>
      </c>
      <c r="F398" s="222"/>
      <c r="G398" s="47"/>
      <c r="H398" s="48"/>
    </row>
    <row r="399" spans="2:8" ht="30" hidden="1" outlineLevel="1">
      <c r="B399" s="281">
        <v>41367</v>
      </c>
      <c r="C399" s="282" t="s">
        <v>3033</v>
      </c>
      <c r="D399" s="283">
        <v>2201</v>
      </c>
      <c r="E399" s="18"/>
      <c r="F399" s="46"/>
      <c r="G399" s="50"/>
      <c r="H399" s="48"/>
    </row>
    <row r="400" spans="2:8" hidden="1" outlineLevel="1">
      <c r="B400" s="281"/>
      <c r="C400" s="280"/>
      <c r="D400" s="280"/>
      <c r="E400" s="18"/>
      <c r="F400" s="46"/>
      <c r="G400" s="50"/>
      <c r="H400" s="48"/>
    </row>
    <row r="401" spans="2:8" hidden="1" outlineLevel="1">
      <c r="B401" s="281"/>
      <c r="C401" s="278"/>
      <c r="D401" s="279"/>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480" t="s">
        <v>2311</v>
      </c>
      <c r="C404" s="2480"/>
      <c r="D404" s="2480"/>
      <c r="E404" s="2480"/>
      <c r="F404" s="2480"/>
      <c r="G404" s="2480"/>
      <c r="H404" s="2480"/>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2500</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480" t="s">
        <v>2130</v>
      </c>
      <c r="C410" s="2480"/>
      <c r="D410" s="2480"/>
      <c r="E410" s="2480"/>
      <c r="F410" s="2480"/>
      <c r="G410" s="2480"/>
      <c r="H410" s="2480"/>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3024</v>
      </c>
      <c r="D416" s="13">
        <v>16036</v>
      </c>
    </row>
    <row r="417" spans="2:8" hidden="1" outlineLevel="1">
      <c r="C417" s="1" t="s">
        <v>2305</v>
      </c>
      <c r="D417" s="13">
        <v>16436</v>
      </c>
    </row>
    <row r="418" spans="2:8" hidden="1" outlineLevel="1">
      <c r="C418" s="200" t="s">
        <v>2306</v>
      </c>
      <c r="E418" s="2"/>
      <c r="F418" s="2"/>
    </row>
    <row r="419" spans="2:8" collapsed="1"/>
    <row r="420" spans="2:8" ht="15.75">
      <c r="B420" s="2480" t="s">
        <v>3113</v>
      </c>
      <c r="C420" s="2480"/>
      <c r="D420" s="2480"/>
      <c r="E420" s="2480"/>
      <c r="F420" s="2480"/>
      <c r="G420" s="2480"/>
      <c r="H420" s="2480"/>
    </row>
    <row r="421" spans="2:8" hidden="1" outlineLevel="1">
      <c r="B421" s="18"/>
      <c r="C421" s="18"/>
      <c r="D421" s="18"/>
      <c r="E421" s="18"/>
      <c r="F421" s="18"/>
      <c r="G421" s="18"/>
      <c r="H421" s="18"/>
    </row>
    <row r="422" spans="2:8" ht="15.75" hidden="1" outlineLevel="1">
      <c r="B422" s="2480" t="s">
        <v>2608</v>
      </c>
      <c r="C422" s="2480"/>
      <c r="D422" s="2480"/>
      <c r="E422" s="2480"/>
      <c r="F422" s="2480"/>
      <c r="G422" s="2480"/>
      <c r="H422" s="2480"/>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76">
        <v>41414</v>
      </c>
      <c r="G424" s="223" t="s">
        <v>3145</v>
      </c>
      <c r="H424" s="175">
        <v>585</v>
      </c>
    </row>
    <row r="425" spans="2:8" ht="30" hidden="1" outlineLevel="1">
      <c r="B425" s="276">
        <v>41400</v>
      </c>
      <c r="C425" s="223" t="s">
        <v>3123</v>
      </c>
      <c r="D425" s="175">
        <v>25000</v>
      </c>
      <c r="E425" s="210"/>
      <c r="F425" s="243"/>
      <c r="G425" s="47"/>
      <c r="H425" s="48"/>
    </row>
    <row r="426" spans="2:8" ht="30" hidden="1" outlineLevel="1">
      <c r="B426" s="276">
        <v>41414</v>
      </c>
      <c r="C426" s="223" t="s">
        <v>3146</v>
      </c>
      <c r="D426" s="175">
        <v>585</v>
      </c>
      <c r="F426" s="222"/>
      <c r="G426" s="47"/>
      <c r="H426" s="48"/>
    </row>
    <row r="427" spans="2:8" hidden="1" outlineLevel="1">
      <c r="B427" s="281"/>
      <c r="C427" s="282"/>
      <c r="D427" s="283"/>
      <c r="E427" s="18"/>
      <c r="F427" s="46"/>
      <c r="G427" s="50"/>
      <c r="H427" s="48"/>
    </row>
    <row r="428" spans="2:8" hidden="1" outlineLevel="1">
      <c r="B428" s="281"/>
      <c r="C428" s="280"/>
      <c r="D428" s="280"/>
      <c r="E428" s="18"/>
      <c r="F428" s="46"/>
      <c r="G428" s="50"/>
      <c r="H428" s="48"/>
    </row>
    <row r="429" spans="2:8" hidden="1" outlineLevel="1">
      <c r="B429" s="281"/>
      <c r="C429" s="278"/>
      <c r="D429" s="279"/>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480" t="s">
        <v>2311</v>
      </c>
      <c r="C432" s="2480"/>
      <c r="D432" s="2480"/>
      <c r="E432" s="2480"/>
      <c r="F432" s="2480"/>
      <c r="G432" s="2480"/>
      <c r="H432" s="2480"/>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2500</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480" t="s">
        <v>2130</v>
      </c>
      <c r="C438" s="2480"/>
      <c r="D438" s="2480"/>
      <c r="E438" s="2480"/>
      <c r="F438" s="2480"/>
      <c r="G438" s="2480"/>
      <c r="H438" s="2480"/>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3024</v>
      </c>
      <c r="D444" s="13">
        <v>16036</v>
      </c>
    </row>
    <row r="445" spans="2:8" hidden="1" outlineLevel="1">
      <c r="C445" s="1" t="s">
        <v>2305</v>
      </c>
      <c r="D445" s="13">
        <v>16436</v>
      </c>
    </row>
    <row r="446" spans="2:8" hidden="1" outlineLevel="1">
      <c r="C446" s="200" t="s">
        <v>2306</v>
      </c>
      <c r="E446" s="2"/>
      <c r="F446" s="2"/>
    </row>
    <row r="447" spans="2:8" collapsed="1"/>
    <row r="448" spans="2:8" ht="15.75">
      <c r="B448" s="2480" t="s">
        <v>3172</v>
      </c>
      <c r="C448" s="2480"/>
      <c r="D448" s="2480"/>
      <c r="E448" s="2480"/>
      <c r="F448" s="2480"/>
      <c r="G448" s="2480"/>
      <c r="H448" s="2480"/>
    </row>
    <row r="449" spans="2:8" hidden="1" outlineLevel="1">
      <c r="B449" s="18"/>
      <c r="C449" s="18"/>
      <c r="D449" s="18"/>
      <c r="E449" s="18"/>
      <c r="F449" s="18"/>
      <c r="G449" s="18"/>
      <c r="H449" s="18"/>
    </row>
    <row r="450" spans="2:8" ht="15.75" hidden="1" outlineLevel="1">
      <c r="B450" s="2480" t="s">
        <v>2608</v>
      </c>
      <c r="C450" s="2480"/>
      <c r="D450" s="2480"/>
      <c r="E450" s="2480"/>
      <c r="F450" s="2480"/>
      <c r="G450" s="2480"/>
      <c r="H450" s="2480"/>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23" t="s">
        <v>3187</v>
      </c>
      <c r="H452" s="175">
        <v>25000</v>
      </c>
    </row>
    <row r="453" spans="2:8" ht="30" hidden="1" outlineLevel="1">
      <c r="B453" s="276">
        <v>41428</v>
      </c>
      <c r="C453" s="223" t="s">
        <v>3195</v>
      </c>
      <c r="D453" s="175">
        <v>25000</v>
      </c>
      <c r="E453" s="210"/>
      <c r="F453" s="131">
        <v>41428</v>
      </c>
      <c r="G453" s="47" t="s">
        <v>3199</v>
      </c>
      <c r="H453" s="48">
        <v>111</v>
      </c>
    </row>
    <row r="454" spans="2:8" ht="30" hidden="1" outlineLevel="1">
      <c r="B454" s="276">
        <v>41432</v>
      </c>
      <c r="C454" s="223" t="s">
        <v>3208</v>
      </c>
      <c r="D454" s="175">
        <v>111</v>
      </c>
      <c r="F454" s="276">
        <v>41432</v>
      </c>
      <c r="G454" s="305" t="s">
        <v>3204</v>
      </c>
      <c r="H454" s="48">
        <v>21</v>
      </c>
    </row>
    <row r="455" spans="2:8" ht="30" hidden="1" outlineLevel="1">
      <c r="B455" s="276">
        <v>41435</v>
      </c>
      <c r="C455" s="223" t="s">
        <v>3215</v>
      </c>
      <c r="D455" s="175">
        <v>21</v>
      </c>
      <c r="E455" s="18"/>
      <c r="F455" s="273"/>
      <c r="G455" s="221"/>
      <c r="H455" s="214"/>
    </row>
    <row r="456" spans="2:8" hidden="1" outlineLevel="1">
      <c r="B456" s="281"/>
      <c r="C456" s="280"/>
      <c r="D456" s="280"/>
      <c r="E456" s="18"/>
      <c r="F456" s="46"/>
      <c r="G456" s="50"/>
      <c r="H456" s="48"/>
    </row>
    <row r="457" spans="2:8" hidden="1" outlineLevel="1">
      <c r="B457" s="281"/>
      <c r="C457" s="278"/>
      <c r="D457" s="279"/>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480" t="s">
        <v>2311</v>
      </c>
      <c r="C460" s="2480"/>
      <c r="D460" s="2480"/>
      <c r="E460" s="2480"/>
      <c r="F460" s="2480"/>
      <c r="G460" s="2480"/>
      <c r="H460" s="2480"/>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2500</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480" t="s">
        <v>2130</v>
      </c>
      <c r="C466" s="2480"/>
      <c r="D466" s="2480"/>
      <c r="E466" s="2480"/>
      <c r="F466" s="2480"/>
      <c r="G466" s="2480"/>
      <c r="H466" s="2480"/>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3024</v>
      </c>
      <c r="D472" s="13">
        <v>16036</v>
      </c>
    </row>
    <row r="473" spans="2:8" hidden="1" outlineLevel="1">
      <c r="C473" s="1" t="s">
        <v>2305</v>
      </c>
      <c r="D473" s="13">
        <v>16436</v>
      </c>
    </row>
    <row r="474" spans="2:8" hidden="1" outlineLevel="1">
      <c r="C474" s="200" t="s">
        <v>2306</v>
      </c>
      <c r="E474" s="2"/>
      <c r="F474" s="2"/>
    </row>
    <row r="475" spans="2:8" collapsed="1"/>
    <row r="476" spans="2:8" ht="15.75">
      <c r="B476" s="2480" t="s">
        <v>3281</v>
      </c>
      <c r="C476" s="2480"/>
      <c r="D476" s="2480"/>
      <c r="E476" s="2480"/>
      <c r="F476" s="2480"/>
      <c r="G476" s="2480"/>
      <c r="H476" s="2480"/>
    </row>
    <row r="477" spans="2:8" hidden="1" outlineLevel="1">
      <c r="B477" s="18"/>
      <c r="C477" s="18"/>
      <c r="D477" s="18"/>
      <c r="E477" s="18"/>
      <c r="F477" s="18"/>
      <c r="G477" s="18"/>
      <c r="H477" s="18"/>
    </row>
    <row r="478" spans="2:8" ht="15.75" hidden="1" outlineLevel="1">
      <c r="B478" s="2480" t="s">
        <v>2608</v>
      </c>
      <c r="C478" s="2480"/>
      <c r="D478" s="2480"/>
      <c r="E478" s="2480"/>
      <c r="F478" s="2480"/>
      <c r="G478" s="2480"/>
      <c r="H478" s="2480"/>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23" t="s">
        <v>3282</v>
      </c>
      <c r="H480" s="175">
        <v>25000</v>
      </c>
    </row>
    <row r="481" spans="2:8" ht="30" hidden="1" outlineLevel="1">
      <c r="B481" s="131">
        <v>41457</v>
      </c>
      <c r="C481" s="223" t="s">
        <v>3297</v>
      </c>
      <c r="D481" s="175">
        <v>25000</v>
      </c>
      <c r="E481" s="210"/>
      <c r="F481" s="131">
        <v>41457</v>
      </c>
      <c r="G481" s="47" t="s">
        <v>3298</v>
      </c>
      <c r="H481" s="48">
        <v>419</v>
      </c>
    </row>
    <row r="482" spans="2:8" ht="51.75" hidden="1" outlineLevel="1">
      <c r="B482" s="131">
        <v>41457</v>
      </c>
      <c r="C482" s="223" t="s">
        <v>3321</v>
      </c>
      <c r="D482" s="175">
        <v>419</v>
      </c>
      <c r="F482" s="284">
        <v>41464</v>
      </c>
      <c r="G482" s="353" t="s">
        <v>3338</v>
      </c>
      <c r="H482" s="214">
        <v>25000</v>
      </c>
    </row>
    <row r="483" spans="2:8" ht="30" hidden="1" outlineLevel="1">
      <c r="B483" s="366">
        <v>41464</v>
      </c>
      <c r="C483" s="252" t="s">
        <v>3336</v>
      </c>
      <c r="D483" s="257">
        <v>1436</v>
      </c>
      <c r="E483" s="18"/>
      <c r="F483" s="273"/>
      <c r="G483" s="221"/>
      <c r="H483" s="214"/>
    </row>
    <row r="484" spans="2:8" hidden="1" outlineLevel="1">
      <c r="B484" s="281"/>
      <c r="C484" s="280"/>
      <c r="D484" s="280"/>
      <c r="E484" s="18"/>
      <c r="F484" s="46"/>
      <c r="G484" s="50"/>
      <c r="H484" s="48"/>
    </row>
    <row r="485" spans="2:8" hidden="1" outlineLevel="1">
      <c r="B485" s="281"/>
      <c r="C485" s="278"/>
      <c r="D485" s="279"/>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480" t="s">
        <v>2311</v>
      </c>
      <c r="C488" s="2480"/>
      <c r="D488" s="2480"/>
      <c r="E488" s="2480"/>
      <c r="F488" s="2480"/>
      <c r="G488" s="2480"/>
      <c r="H488" s="2480"/>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2500</v>
      </c>
      <c r="D490" s="48">
        <v>15000</v>
      </c>
      <c r="E490" s="18"/>
      <c r="F490" s="284">
        <v>41463</v>
      </c>
      <c r="G490" s="353" t="s">
        <v>3333</v>
      </c>
      <c r="H490" s="214">
        <v>15000</v>
      </c>
    </row>
    <row r="491" spans="2:8" ht="30" hidden="1" outlineLevel="1">
      <c r="B491" s="359">
        <v>41463</v>
      </c>
      <c r="C491" s="360" t="s">
        <v>3332</v>
      </c>
      <c r="D491" s="361">
        <v>16436</v>
      </c>
      <c r="E491" s="18"/>
      <c r="F491" s="366">
        <v>41464</v>
      </c>
      <c r="G491" s="252" t="s">
        <v>3337</v>
      </c>
      <c r="H491" s="257">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480" t="s">
        <v>2130</v>
      </c>
      <c r="C494" s="2480"/>
      <c r="D494" s="2480"/>
      <c r="E494" s="2480"/>
      <c r="F494" s="2480"/>
      <c r="G494" s="2480"/>
      <c r="H494" s="2480"/>
    </row>
    <row r="495" spans="2:8" hidden="1" outlineLevel="1">
      <c r="B495" s="354" t="s">
        <v>115</v>
      </c>
      <c r="C495" s="354" t="s">
        <v>1330</v>
      </c>
      <c r="D495" s="355" t="s">
        <v>4</v>
      </c>
      <c r="E495" s="18"/>
      <c r="F495" s="152" t="s">
        <v>115</v>
      </c>
      <c r="G495" s="152" t="s">
        <v>1331</v>
      </c>
      <c r="H495" s="153" t="s">
        <v>4</v>
      </c>
    </row>
    <row r="496" spans="2:8" ht="30" hidden="1" outlineLevel="1">
      <c r="B496" s="362">
        <v>41463</v>
      </c>
      <c r="C496" s="363" t="s">
        <v>2305</v>
      </c>
      <c r="D496" s="364">
        <v>16436</v>
      </c>
      <c r="E496" s="18"/>
      <c r="F496" s="359">
        <v>41463</v>
      </c>
      <c r="G496" s="360" t="s">
        <v>3332</v>
      </c>
      <c r="H496" s="361">
        <v>16436</v>
      </c>
    </row>
    <row r="497" spans="2:8" hidden="1" outlineLevel="1">
      <c r="B497" s="357">
        <v>41463</v>
      </c>
      <c r="C497" s="358" t="s">
        <v>3334</v>
      </c>
      <c r="D497" s="365">
        <v>15000</v>
      </c>
      <c r="E497" s="18"/>
      <c r="F497" s="131"/>
      <c r="G497" s="50"/>
      <c r="H497" s="48"/>
    </row>
    <row r="498" spans="2:8" hidden="1" outlineLevel="1">
      <c r="B498" s="356"/>
      <c r="C498" s="278"/>
      <c r="D498" s="279"/>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3335</v>
      </c>
      <c r="D503" s="13">
        <v>16396</v>
      </c>
    </row>
    <row r="504" spans="2:8" hidden="1" outlineLevel="1">
      <c r="C504" s="200" t="s">
        <v>3385</v>
      </c>
    </row>
    <row r="505" spans="2:8" hidden="1" outlineLevel="1">
      <c r="E505" s="2"/>
      <c r="F505" s="2"/>
    </row>
    <row r="506" spans="2:8" collapsed="1"/>
    <row r="507" spans="2:8" ht="15.75">
      <c r="B507" s="2480" t="s">
        <v>3391</v>
      </c>
      <c r="C507" s="2480"/>
      <c r="D507" s="2480"/>
      <c r="E507" s="2480"/>
      <c r="F507" s="2480"/>
      <c r="G507" s="2480"/>
      <c r="H507" s="2480"/>
    </row>
    <row r="508" spans="2:8" hidden="1" outlineLevel="1">
      <c r="B508" s="18"/>
      <c r="C508" s="18"/>
      <c r="D508" s="18"/>
      <c r="E508" s="18"/>
      <c r="F508" s="18"/>
      <c r="G508" s="18"/>
      <c r="H508" s="18"/>
    </row>
    <row r="509" spans="2:8" ht="15.75" hidden="1" outlineLevel="1">
      <c r="B509" s="2480" t="s">
        <v>2608</v>
      </c>
      <c r="C509" s="2480"/>
      <c r="D509" s="2480"/>
      <c r="E509" s="2480"/>
      <c r="F509" s="2480"/>
      <c r="G509" s="2480"/>
      <c r="H509" s="2480"/>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23" t="s">
        <v>3415</v>
      </c>
      <c r="H511" s="175">
        <v>25000</v>
      </c>
    </row>
    <row r="512" spans="2:8" ht="30" hidden="1" outlineLevel="1">
      <c r="B512" s="131">
        <v>41487</v>
      </c>
      <c r="C512" s="223" t="s">
        <v>3414</v>
      </c>
      <c r="D512" s="175">
        <v>25102</v>
      </c>
      <c r="E512" s="210"/>
      <c r="F512" s="345">
        <v>41491</v>
      </c>
      <c r="G512" s="47" t="s">
        <v>3425</v>
      </c>
      <c r="H512" s="48">
        <v>839</v>
      </c>
    </row>
    <row r="513" spans="2:8" ht="30" hidden="1" outlineLevel="1">
      <c r="B513" s="345">
        <v>41487</v>
      </c>
      <c r="C513" s="244" t="s">
        <v>3417</v>
      </c>
      <c r="D513" s="245">
        <v>25000</v>
      </c>
      <c r="F513" s="345">
        <v>41517</v>
      </c>
      <c r="G513" s="223" t="s">
        <v>3498</v>
      </c>
      <c r="H513" s="175">
        <v>25000</v>
      </c>
    </row>
    <row r="514" spans="2:8" ht="30" hidden="1" outlineLevel="1">
      <c r="B514" s="345">
        <v>41487</v>
      </c>
      <c r="C514" s="244" t="s">
        <v>3422</v>
      </c>
      <c r="D514" s="245">
        <v>299</v>
      </c>
      <c r="E514" s="18"/>
      <c r="F514" s="273"/>
      <c r="G514" s="221"/>
      <c r="H514" s="214"/>
    </row>
    <row r="515" spans="2:8" ht="30" hidden="1" outlineLevel="1">
      <c r="B515" s="345">
        <v>41489</v>
      </c>
      <c r="C515" s="406" t="s">
        <v>3423</v>
      </c>
      <c r="D515" s="245">
        <v>347</v>
      </c>
      <c r="E515" s="18"/>
      <c r="F515" s="46"/>
      <c r="G515" s="50"/>
      <c r="H515" s="48"/>
    </row>
    <row r="516" spans="2:8" hidden="1" outlineLevel="1">
      <c r="B516" s="281"/>
      <c r="C516" s="278"/>
      <c r="D516" s="279"/>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480" t="s">
        <v>2311</v>
      </c>
      <c r="C519" s="2480"/>
      <c r="D519" s="2480"/>
      <c r="E519" s="2480"/>
      <c r="F519" s="2480"/>
      <c r="G519" s="2480"/>
      <c r="H519" s="2480"/>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2500</v>
      </c>
      <c r="D521" s="48">
        <v>15000</v>
      </c>
      <c r="E521" s="18"/>
      <c r="F521" s="405">
        <v>41487</v>
      </c>
      <c r="G521" s="244" t="s">
        <v>3424</v>
      </c>
      <c r="H521" s="175">
        <v>299</v>
      </c>
    </row>
    <row r="522" spans="2:8" ht="30" hidden="1" outlineLevel="1">
      <c r="B522" s="405">
        <v>41487</v>
      </c>
      <c r="C522" s="244" t="s">
        <v>3416</v>
      </c>
      <c r="D522" s="245">
        <v>299</v>
      </c>
      <c r="E522" s="18"/>
      <c r="F522" s="366"/>
      <c r="G522" s="252"/>
      <c r="H522" s="257"/>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480" t="s">
        <v>2130</v>
      </c>
      <c r="C525" s="2480"/>
      <c r="D525" s="2480"/>
      <c r="E525" s="2480"/>
      <c r="F525" s="2480"/>
      <c r="G525" s="2480"/>
      <c r="H525" s="2480"/>
    </row>
    <row r="526" spans="2:8" hidden="1" outlineLevel="1">
      <c r="B526" s="354" t="s">
        <v>115</v>
      </c>
      <c r="C526" s="354" t="s">
        <v>1330</v>
      </c>
      <c r="D526" s="355" t="s">
        <v>4</v>
      </c>
      <c r="E526" s="18"/>
      <c r="F526" s="152" t="s">
        <v>115</v>
      </c>
      <c r="G526" s="152" t="s">
        <v>1331</v>
      </c>
      <c r="H526" s="153" t="s">
        <v>4</v>
      </c>
    </row>
    <row r="527" spans="2:8" hidden="1" outlineLevel="1">
      <c r="B527" s="389">
        <v>41487</v>
      </c>
      <c r="C527" s="47" t="s">
        <v>2500</v>
      </c>
      <c r="D527" s="390">
        <v>15000</v>
      </c>
      <c r="E527" s="18"/>
      <c r="F527" s="359"/>
      <c r="G527" s="360"/>
      <c r="H527" s="361"/>
    </row>
    <row r="528" spans="2:8" hidden="1" outlineLevel="1">
      <c r="B528" s="357"/>
      <c r="C528" s="358"/>
      <c r="D528" s="365"/>
      <c r="E528" s="18"/>
      <c r="F528" s="131"/>
      <c r="G528" s="50"/>
      <c r="H528" s="48"/>
    </row>
    <row r="529" spans="2:8" hidden="1" outlineLevel="1">
      <c r="B529" s="356"/>
      <c r="C529" s="278"/>
      <c r="D529" s="279"/>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3335</v>
      </c>
      <c r="D534" s="13">
        <v>16396</v>
      </c>
    </row>
    <row r="535" spans="2:8" hidden="1" outlineLevel="1">
      <c r="C535" s="200" t="s">
        <v>3385</v>
      </c>
    </row>
    <row r="536" spans="2:8" collapsed="1"/>
    <row r="537" spans="2:8" ht="15.75">
      <c r="B537" s="2480" t="s">
        <v>3499</v>
      </c>
      <c r="C537" s="2480"/>
      <c r="D537" s="2480"/>
      <c r="E537" s="2480"/>
      <c r="F537" s="2480"/>
      <c r="G537" s="2480"/>
      <c r="H537" s="2480"/>
    </row>
    <row r="538" spans="2:8" hidden="1" outlineLevel="1">
      <c r="B538" s="18"/>
      <c r="C538" s="18"/>
      <c r="D538" s="18"/>
      <c r="E538" s="18"/>
      <c r="F538" s="18"/>
      <c r="G538" s="18"/>
      <c r="H538" s="18"/>
    </row>
    <row r="539" spans="2:8" ht="15.75" hidden="1" outlineLevel="1">
      <c r="B539" s="2480" t="s">
        <v>2608</v>
      </c>
      <c r="C539" s="2480"/>
      <c r="D539" s="2480"/>
      <c r="E539" s="2480"/>
      <c r="F539" s="2480"/>
      <c r="G539" s="2480"/>
      <c r="H539" s="2480"/>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60">
        <v>41519</v>
      </c>
      <c r="G541" s="223" t="s">
        <v>3507</v>
      </c>
      <c r="H541" s="245">
        <v>738</v>
      </c>
    </row>
    <row r="542" spans="2:8" ht="30" hidden="1" outlineLevel="1">
      <c r="B542" s="460">
        <v>41519</v>
      </c>
      <c r="C542" s="244" t="s">
        <v>3506</v>
      </c>
      <c r="D542" s="245">
        <v>25000</v>
      </c>
      <c r="E542" s="210"/>
      <c r="F542" s="345"/>
      <c r="G542" s="47"/>
      <c r="H542" s="48"/>
    </row>
    <row r="543" spans="2:8" ht="30" hidden="1" outlineLevel="1">
      <c r="B543" s="460">
        <v>41530</v>
      </c>
      <c r="C543" s="244" t="s">
        <v>3550</v>
      </c>
      <c r="D543" s="245">
        <v>393</v>
      </c>
      <c r="F543" s="345"/>
      <c r="G543" s="223"/>
      <c r="H543" s="175"/>
    </row>
    <row r="544" spans="2:8" hidden="1" outlineLevel="1">
      <c r="B544" s="345"/>
      <c r="C544" s="244"/>
      <c r="D544" s="245"/>
      <c r="E544" s="18"/>
      <c r="F544" s="273"/>
      <c r="G544" s="221"/>
      <c r="H544" s="214"/>
    </row>
    <row r="545" spans="2:8" hidden="1" outlineLevel="1">
      <c r="B545" s="345"/>
      <c r="C545" s="406"/>
      <c r="D545" s="245"/>
      <c r="E545" s="18"/>
      <c r="F545" s="46"/>
      <c r="G545" s="50"/>
      <c r="H545" s="48"/>
    </row>
    <row r="546" spans="2:8" hidden="1" outlineLevel="1">
      <c r="B546" s="281"/>
      <c r="C546" s="278"/>
      <c r="D546" s="279"/>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480" t="s">
        <v>2311</v>
      </c>
      <c r="C549" s="2480"/>
      <c r="D549" s="2480"/>
      <c r="E549" s="2480"/>
      <c r="F549" s="2480"/>
      <c r="G549" s="2480"/>
      <c r="H549" s="2480"/>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2500</v>
      </c>
      <c r="D551" s="48">
        <v>15000</v>
      </c>
      <c r="E551" s="18"/>
      <c r="F551" s="405"/>
      <c r="G551" s="244"/>
      <c r="H551" s="175"/>
    </row>
    <row r="552" spans="2:8" hidden="1" outlineLevel="1">
      <c r="B552" s="405"/>
      <c r="C552" s="244"/>
      <c r="D552" s="245"/>
      <c r="E552" s="18"/>
      <c r="F552" s="366"/>
      <c r="G552" s="252"/>
      <c r="H552" s="257"/>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480" t="s">
        <v>2130</v>
      </c>
      <c r="C555" s="2480"/>
      <c r="D555" s="2480"/>
      <c r="E555" s="2480"/>
      <c r="F555" s="2480"/>
      <c r="G555" s="2480"/>
      <c r="H555" s="2480"/>
    </row>
    <row r="556" spans="2:8" hidden="1" outlineLevel="1">
      <c r="B556" s="354" t="s">
        <v>115</v>
      </c>
      <c r="C556" s="354" t="s">
        <v>1330</v>
      </c>
      <c r="D556" s="355" t="s">
        <v>4</v>
      </c>
      <c r="E556" s="18"/>
      <c r="F556" s="152" t="s">
        <v>115</v>
      </c>
      <c r="G556" s="152" t="s">
        <v>1331</v>
      </c>
      <c r="H556" s="153" t="s">
        <v>4</v>
      </c>
    </row>
    <row r="557" spans="2:8" hidden="1" outlineLevel="1">
      <c r="B557" s="389">
        <v>41518</v>
      </c>
      <c r="C557" s="47" t="s">
        <v>2500</v>
      </c>
      <c r="D557" s="390">
        <v>15000</v>
      </c>
      <c r="E557" s="18"/>
      <c r="F557" s="359"/>
      <c r="G557" s="360"/>
      <c r="H557" s="361"/>
    </row>
    <row r="558" spans="2:8" hidden="1" outlineLevel="1">
      <c r="B558" s="357"/>
      <c r="C558" s="358"/>
      <c r="D558" s="365"/>
      <c r="E558" s="18"/>
      <c r="F558" s="131"/>
      <c r="G558" s="50"/>
      <c r="H558" s="48"/>
    </row>
    <row r="559" spans="2:8" hidden="1" outlineLevel="1">
      <c r="B559" s="356"/>
      <c r="C559" s="278"/>
      <c r="D559" s="279"/>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3335</v>
      </c>
      <c r="D564" s="13">
        <v>16396</v>
      </c>
    </row>
    <row r="565" spans="2:8" hidden="1" outlineLevel="1">
      <c r="C565" s="200" t="s">
        <v>3385</v>
      </c>
    </row>
    <row r="566" spans="2:8" collapsed="1"/>
    <row r="567" spans="2:8" ht="15.75">
      <c r="B567" s="2480" t="s">
        <v>3591</v>
      </c>
      <c r="C567" s="2480"/>
      <c r="D567" s="2480"/>
      <c r="E567" s="2480"/>
      <c r="F567" s="2480"/>
      <c r="G567" s="2480"/>
      <c r="H567" s="2480"/>
    </row>
    <row r="568" spans="2:8" hidden="1" outlineLevel="1">
      <c r="B568" s="18"/>
      <c r="C568" s="18"/>
      <c r="D568" s="18"/>
      <c r="E568" s="18"/>
      <c r="F568" s="18"/>
      <c r="G568" s="18"/>
      <c r="H568" s="18"/>
    </row>
    <row r="569" spans="2:8" ht="15.75" hidden="1" outlineLevel="1">
      <c r="B569" s="2480" t="s">
        <v>2608</v>
      </c>
      <c r="C569" s="2480"/>
      <c r="D569" s="2480"/>
      <c r="E569" s="2480"/>
      <c r="F569" s="2480"/>
      <c r="G569" s="2480"/>
      <c r="H569" s="2480"/>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23" t="s">
        <v>3618</v>
      </c>
      <c r="H571" s="245">
        <v>25000</v>
      </c>
    </row>
    <row r="572" spans="2:8" ht="30" hidden="1" outlineLevel="1">
      <c r="B572" s="131">
        <v>41548</v>
      </c>
      <c r="C572" s="47" t="s">
        <v>3607</v>
      </c>
      <c r="D572" s="48">
        <v>25000</v>
      </c>
      <c r="E572" s="210"/>
      <c r="F572" s="131">
        <v>41556</v>
      </c>
      <c r="G572" s="47" t="s">
        <v>3619</v>
      </c>
      <c r="H572" s="48">
        <v>146</v>
      </c>
    </row>
    <row r="573" spans="2:8" ht="30" hidden="1" outlineLevel="1">
      <c r="B573" s="131">
        <v>41558</v>
      </c>
      <c r="C573" s="47" t="s">
        <v>3630</v>
      </c>
      <c r="D573" s="245">
        <v>146</v>
      </c>
      <c r="F573" s="345"/>
      <c r="G573" s="223"/>
      <c r="H573" s="175"/>
    </row>
    <row r="574" spans="2:8" ht="30" hidden="1" outlineLevel="1">
      <c r="B574" s="131">
        <v>41578</v>
      </c>
      <c r="C574" s="47" t="s">
        <v>3743</v>
      </c>
      <c r="D574" s="245">
        <v>25000</v>
      </c>
      <c r="E574" s="18"/>
      <c r="F574" s="273"/>
      <c r="G574" s="221"/>
      <c r="H574" s="214"/>
    </row>
    <row r="575" spans="2:8" hidden="1" outlineLevel="1">
      <c r="B575" s="345"/>
      <c r="C575" s="406"/>
      <c r="D575" s="245"/>
      <c r="E575" s="18"/>
      <c r="F575" s="46"/>
      <c r="G575" s="50"/>
      <c r="H575" s="48"/>
    </row>
    <row r="576" spans="2:8" hidden="1" outlineLevel="1">
      <c r="B576" s="281"/>
      <c r="C576" s="278"/>
      <c r="D576" s="279"/>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480" t="s">
        <v>2311</v>
      </c>
      <c r="C579" s="2480"/>
      <c r="D579" s="2480"/>
      <c r="E579" s="2480"/>
      <c r="F579" s="2480"/>
      <c r="G579" s="2480"/>
      <c r="H579" s="2480"/>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2500</v>
      </c>
      <c r="D581" s="48">
        <v>15000</v>
      </c>
      <c r="E581" s="18"/>
      <c r="F581" s="405"/>
      <c r="G581" s="244"/>
      <c r="H581" s="175"/>
    </row>
    <row r="582" spans="2:8" hidden="1" outlineLevel="1">
      <c r="B582" s="405"/>
      <c r="C582" s="244"/>
      <c r="D582" s="245"/>
      <c r="E582" s="18"/>
      <c r="F582" s="366"/>
      <c r="G582" s="252"/>
      <c r="H582" s="257"/>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480" t="s">
        <v>2130</v>
      </c>
      <c r="C585" s="2480"/>
      <c r="D585" s="2480"/>
      <c r="E585" s="2480"/>
      <c r="F585" s="2480"/>
      <c r="G585" s="2480"/>
      <c r="H585" s="2480"/>
    </row>
    <row r="586" spans="2:8" hidden="1" outlineLevel="1">
      <c r="B586" s="354" t="s">
        <v>115</v>
      </c>
      <c r="C586" s="354" t="s">
        <v>1330</v>
      </c>
      <c r="D586" s="355" t="s">
        <v>4</v>
      </c>
      <c r="E586" s="18"/>
      <c r="F586" s="152" t="s">
        <v>115</v>
      </c>
      <c r="G586" s="152" t="s">
        <v>1331</v>
      </c>
      <c r="H586" s="153" t="s">
        <v>4</v>
      </c>
    </row>
    <row r="587" spans="2:8" hidden="1" outlineLevel="1">
      <c r="B587" s="389">
        <v>41548</v>
      </c>
      <c r="C587" s="47" t="s">
        <v>2500</v>
      </c>
      <c r="D587" s="390">
        <v>15000</v>
      </c>
      <c r="E587" s="18"/>
      <c r="F587" s="359"/>
      <c r="G587" s="360"/>
      <c r="H587" s="361"/>
    </row>
    <row r="588" spans="2:8" hidden="1" outlineLevel="1">
      <c r="B588" s="357"/>
      <c r="C588" s="358"/>
      <c r="D588" s="365"/>
      <c r="E588" s="18"/>
      <c r="F588" s="131"/>
      <c r="G588" s="50"/>
      <c r="H588" s="48"/>
    </row>
    <row r="589" spans="2:8" hidden="1" outlineLevel="1">
      <c r="B589" s="356"/>
      <c r="C589" s="278"/>
      <c r="D589" s="279"/>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3335</v>
      </c>
      <c r="D594" s="13">
        <v>16396</v>
      </c>
    </row>
    <row r="595" spans="2:8" hidden="1" outlineLevel="1">
      <c r="C595" s="200" t="s">
        <v>3385</v>
      </c>
    </row>
    <row r="596" spans="2:8" collapsed="1"/>
    <row r="597" spans="2:8" ht="15.75">
      <c r="B597" s="2480" t="s">
        <v>3714</v>
      </c>
      <c r="C597" s="2480"/>
      <c r="D597" s="2480"/>
      <c r="E597" s="2480"/>
      <c r="F597" s="2480"/>
      <c r="G597" s="2480"/>
      <c r="H597" s="2480"/>
    </row>
    <row r="598" spans="2:8" hidden="1" outlineLevel="1">
      <c r="B598" s="18"/>
      <c r="C598" s="18"/>
      <c r="D598" s="18"/>
      <c r="E598" s="18"/>
      <c r="F598" s="18"/>
      <c r="G598" s="18"/>
      <c r="H598" s="18"/>
    </row>
    <row r="599" spans="2:8" ht="15.75" hidden="1" outlineLevel="1">
      <c r="B599" s="2480" t="s">
        <v>2608</v>
      </c>
      <c r="C599" s="2480"/>
      <c r="D599" s="2480"/>
      <c r="E599" s="2480"/>
      <c r="F599" s="2480"/>
      <c r="G599" s="2480"/>
      <c r="H599" s="2480"/>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3744</v>
      </c>
      <c r="H601" s="245">
        <v>25000</v>
      </c>
    </row>
    <row r="602" spans="2:8" ht="30" hidden="1" outlineLevel="1">
      <c r="B602" s="459">
        <v>41591</v>
      </c>
      <c r="C602" s="223" t="s">
        <v>3756</v>
      </c>
      <c r="D602" s="175">
        <v>556</v>
      </c>
      <c r="E602" s="210"/>
      <c r="F602" s="459">
        <v>41596</v>
      </c>
      <c r="G602" s="47" t="s">
        <v>3761</v>
      </c>
      <c r="H602" s="48">
        <v>556</v>
      </c>
    </row>
    <row r="603" spans="2:8" ht="30" hidden="1" outlineLevel="1">
      <c r="B603" s="459">
        <v>41607</v>
      </c>
      <c r="C603" s="282" t="s">
        <v>3812</v>
      </c>
      <c r="D603" s="283">
        <v>25000</v>
      </c>
      <c r="F603" s="459">
        <v>41608</v>
      </c>
      <c r="G603" s="223" t="s">
        <v>3811</v>
      </c>
      <c r="H603" s="175">
        <v>25000</v>
      </c>
    </row>
    <row r="604" spans="2:8" hidden="1" outlineLevel="1">
      <c r="B604" s="492"/>
      <c r="C604" s="493"/>
      <c r="D604" s="494"/>
      <c r="E604" s="18"/>
      <c r="F604" s="273"/>
      <c r="G604" s="221"/>
      <c r="H604" s="214"/>
    </row>
    <row r="605" spans="2:8" hidden="1" outlineLevel="1">
      <c r="B605" s="345"/>
      <c r="C605" s="406"/>
      <c r="D605" s="245"/>
      <c r="E605" s="18"/>
      <c r="F605" s="46"/>
      <c r="G605" s="50"/>
      <c r="H605" s="48"/>
    </row>
    <row r="606" spans="2:8" hidden="1" outlineLevel="1">
      <c r="B606" s="281"/>
      <c r="C606" s="278"/>
      <c r="D606" s="279"/>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480" t="s">
        <v>2311</v>
      </c>
      <c r="C609" s="2480"/>
      <c r="D609" s="2480"/>
      <c r="E609" s="2480"/>
      <c r="F609" s="2480"/>
      <c r="G609" s="2480"/>
      <c r="H609" s="2480"/>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2500</v>
      </c>
      <c r="D611" s="48">
        <v>15000</v>
      </c>
      <c r="E611" s="18"/>
      <c r="F611" s="405"/>
      <c r="G611" s="244"/>
      <c r="H611" s="175"/>
    </row>
    <row r="612" spans="2:8" hidden="1" outlineLevel="1">
      <c r="B612" s="405"/>
      <c r="C612" s="244"/>
      <c r="D612" s="245"/>
      <c r="E612" s="18"/>
      <c r="F612" s="366"/>
      <c r="G612" s="252"/>
      <c r="H612" s="257"/>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480" t="s">
        <v>2130</v>
      </c>
      <c r="C615" s="2480"/>
      <c r="D615" s="2480"/>
      <c r="E615" s="2480"/>
      <c r="F615" s="2480"/>
      <c r="G615" s="2480"/>
      <c r="H615" s="2480"/>
    </row>
    <row r="616" spans="2:8" hidden="1" outlineLevel="1">
      <c r="B616" s="354" t="s">
        <v>115</v>
      </c>
      <c r="C616" s="354" t="s">
        <v>1330</v>
      </c>
      <c r="D616" s="355" t="s">
        <v>4</v>
      </c>
      <c r="E616" s="18"/>
      <c r="F616" s="152" t="s">
        <v>115</v>
      </c>
      <c r="G616" s="152" t="s">
        <v>1331</v>
      </c>
      <c r="H616" s="153" t="s">
        <v>4</v>
      </c>
    </row>
    <row r="617" spans="2:8" hidden="1" outlineLevel="1">
      <c r="B617" s="389">
        <v>41579</v>
      </c>
      <c r="C617" s="47" t="s">
        <v>2500</v>
      </c>
      <c r="D617" s="390">
        <v>15000</v>
      </c>
      <c r="E617" s="18"/>
      <c r="F617" s="359"/>
      <c r="G617" s="360"/>
      <c r="H617" s="361"/>
    </row>
    <row r="618" spans="2:8" hidden="1" outlineLevel="1">
      <c r="B618" s="357"/>
      <c r="C618" s="358"/>
      <c r="D618" s="365"/>
      <c r="E618" s="18"/>
      <c r="F618" s="131"/>
      <c r="G618" s="50"/>
      <c r="H618" s="48"/>
    </row>
    <row r="619" spans="2:8" hidden="1" outlineLevel="1">
      <c r="B619" s="356"/>
      <c r="C619" s="278"/>
      <c r="D619" s="279"/>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3335</v>
      </c>
      <c r="D624" s="13">
        <v>16396</v>
      </c>
    </row>
    <row r="625" spans="2:8" hidden="1" outlineLevel="1">
      <c r="C625" s="200" t="s">
        <v>3385</v>
      </c>
    </row>
    <row r="626" spans="2:8" collapsed="1"/>
    <row r="627" spans="2:8" ht="15.75">
      <c r="B627" s="2480" t="s">
        <v>3807</v>
      </c>
      <c r="C627" s="2480"/>
      <c r="D627" s="2480"/>
      <c r="E627" s="2480"/>
      <c r="F627" s="2480"/>
      <c r="G627" s="2480"/>
      <c r="H627" s="2480"/>
    </row>
    <row r="628" spans="2:8" hidden="1" outlineLevel="1">
      <c r="B628" s="18"/>
      <c r="C628" s="18"/>
      <c r="D628" s="18"/>
      <c r="E628" s="18"/>
      <c r="F628" s="18"/>
      <c r="G628" s="18"/>
      <c r="H628" s="18"/>
    </row>
    <row r="629" spans="2:8" ht="15.75" hidden="1" outlineLevel="1">
      <c r="B629" s="2480" t="s">
        <v>2608</v>
      </c>
      <c r="C629" s="2480"/>
      <c r="D629" s="2480"/>
      <c r="E629" s="2480"/>
      <c r="F629" s="2480"/>
      <c r="G629" s="2480"/>
      <c r="H629" s="2480"/>
    </row>
    <row r="630" spans="2:8" hidden="1" outlineLevel="1">
      <c r="B630" s="152" t="s">
        <v>115</v>
      </c>
      <c r="C630" s="152" t="s">
        <v>1330</v>
      </c>
      <c r="D630" s="153" t="s">
        <v>4</v>
      </c>
      <c r="E630" s="18"/>
      <c r="F630" s="152" t="s">
        <v>115</v>
      </c>
      <c r="G630" s="152" t="s">
        <v>1331</v>
      </c>
      <c r="H630" s="153" t="s">
        <v>4</v>
      </c>
    </row>
    <row r="631" spans="2:8" ht="30" hidden="1" outlineLevel="1">
      <c r="B631" s="595">
        <v>41609</v>
      </c>
      <c r="C631" s="423" t="s">
        <v>1039</v>
      </c>
      <c r="D631" s="424">
        <v>26000</v>
      </c>
      <c r="E631" s="267"/>
      <c r="F631" s="405">
        <v>41611</v>
      </c>
      <c r="G631" s="244" t="s">
        <v>3820</v>
      </c>
      <c r="H631" s="245">
        <v>958</v>
      </c>
    </row>
    <row r="632" spans="2:8" ht="30" hidden="1" outlineLevel="1">
      <c r="B632" s="596">
        <v>41612</v>
      </c>
      <c r="C632" s="376" t="s">
        <v>3828</v>
      </c>
      <c r="D632" s="386">
        <v>958</v>
      </c>
      <c r="E632" s="404"/>
      <c r="F632" s="594">
        <v>41639</v>
      </c>
      <c r="G632" s="244" t="s">
        <v>3922</v>
      </c>
      <c r="H632" s="245">
        <v>25000</v>
      </c>
    </row>
    <row r="633" spans="2:8" ht="30" hidden="1" outlineLevel="1">
      <c r="B633" s="460">
        <v>41639</v>
      </c>
      <c r="C633" s="423" t="s">
        <v>3919</v>
      </c>
      <c r="D633" s="424">
        <v>8549</v>
      </c>
      <c r="E633" s="267"/>
      <c r="F633" s="345"/>
      <c r="G633" s="244"/>
      <c r="H633" s="245"/>
    </row>
    <row r="634" spans="2:8" ht="30" hidden="1" outlineLevel="1">
      <c r="B634" s="594">
        <v>41639</v>
      </c>
      <c r="C634" s="244" t="s">
        <v>3920</v>
      </c>
      <c r="D634" s="245">
        <v>25000</v>
      </c>
      <c r="E634" s="267"/>
      <c r="F634" s="274"/>
      <c r="G634" s="244"/>
      <c r="H634" s="245"/>
    </row>
    <row r="635" spans="2:8" ht="30" hidden="1" outlineLevel="1">
      <c r="B635" s="594">
        <v>41639</v>
      </c>
      <c r="C635" s="244" t="s">
        <v>3921</v>
      </c>
      <c r="D635" s="245">
        <v>451</v>
      </c>
      <c r="E635" s="267"/>
      <c r="F635" s="243"/>
      <c r="G635" s="597"/>
      <c r="H635" s="245"/>
    </row>
    <row r="636" spans="2:8" hidden="1" outlineLevel="1">
      <c r="B636" s="595"/>
      <c r="C636" s="598"/>
      <c r="D636" s="599"/>
      <c r="E636" s="267"/>
      <c r="F636" s="597"/>
      <c r="G636" s="597"/>
      <c r="H636" s="245"/>
    </row>
    <row r="637" spans="2:8" hidden="1" outlineLevel="1">
      <c r="B637" s="243"/>
      <c r="C637" s="597" t="s">
        <v>195</v>
      </c>
      <c r="D637" s="245">
        <f>SUM(D631:D636)</f>
        <v>60958</v>
      </c>
      <c r="E637" s="600"/>
      <c r="F637" s="243"/>
      <c r="G637" s="597" t="s">
        <v>195</v>
      </c>
      <c r="H637" s="245">
        <f>SUM(H631:H635)</f>
        <v>25958</v>
      </c>
    </row>
    <row r="638" spans="2:8" hidden="1" outlineLevel="1">
      <c r="B638" s="18"/>
      <c r="C638" s="1" t="s">
        <v>1962</v>
      </c>
      <c r="D638" s="2">
        <f>D637-H637</f>
        <v>35000</v>
      </c>
      <c r="E638" s="2"/>
      <c r="F638" s="18"/>
      <c r="G638" s="18"/>
      <c r="H638" s="18"/>
    </row>
    <row r="639" spans="2:8" ht="15.75" hidden="1" outlineLevel="1">
      <c r="B639" s="2480" t="s">
        <v>2311</v>
      </c>
      <c r="C639" s="2480"/>
      <c r="D639" s="2480"/>
      <c r="E639" s="2480"/>
      <c r="F639" s="2480"/>
      <c r="G639" s="2480"/>
      <c r="H639" s="2480"/>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2500</v>
      </c>
      <c r="D641" s="48">
        <v>15000</v>
      </c>
      <c r="E641" s="18"/>
      <c r="F641" s="405"/>
      <c r="G641" s="244"/>
      <c r="H641" s="175"/>
    </row>
    <row r="642" spans="2:8" hidden="1" outlineLevel="1">
      <c r="B642" s="405"/>
      <c r="C642" s="244"/>
      <c r="D642" s="245"/>
      <c r="E642" s="18"/>
      <c r="F642" s="366"/>
      <c r="G642" s="252"/>
      <c r="H642" s="257"/>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480" t="s">
        <v>2130</v>
      </c>
      <c r="C645" s="2480"/>
      <c r="D645" s="2480"/>
      <c r="E645" s="2480"/>
      <c r="F645" s="2480"/>
      <c r="G645" s="2480"/>
      <c r="H645" s="2480"/>
    </row>
    <row r="646" spans="2:8" hidden="1" outlineLevel="1">
      <c r="B646" s="354" t="s">
        <v>115</v>
      </c>
      <c r="C646" s="354" t="s">
        <v>1330</v>
      </c>
      <c r="D646" s="355" t="s">
        <v>4</v>
      </c>
      <c r="E646" s="18"/>
      <c r="F646" s="152" t="s">
        <v>115</v>
      </c>
      <c r="G646" s="152" t="s">
        <v>1331</v>
      </c>
      <c r="H646" s="153" t="s">
        <v>4</v>
      </c>
    </row>
    <row r="647" spans="2:8" hidden="1" outlineLevel="1">
      <c r="B647" s="389">
        <v>41609</v>
      </c>
      <c r="C647" s="47" t="s">
        <v>2500</v>
      </c>
      <c r="D647" s="390">
        <v>15000</v>
      </c>
      <c r="E647" s="18"/>
      <c r="F647" s="359"/>
      <c r="G647" s="360"/>
      <c r="H647" s="361"/>
    </row>
    <row r="648" spans="2:8" hidden="1" outlineLevel="1">
      <c r="B648" s="357"/>
      <c r="C648" s="358"/>
      <c r="D648" s="365"/>
      <c r="E648" s="18"/>
      <c r="F648" s="131"/>
      <c r="G648" s="50"/>
      <c r="H648" s="48"/>
    </row>
    <row r="649" spans="2:8" hidden="1" outlineLevel="1">
      <c r="B649" s="356"/>
      <c r="C649" s="278"/>
      <c r="D649" s="279"/>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3335</v>
      </c>
      <c r="D654" s="13">
        <v>16396</v>
      </c>
    </row>
    <row r="655" spans="2:8" hidden="1" outlineLevel="1">
      <c r="C655" s="200" t="s">
        <v>3385</v>
      </c>
    </row>
    <row r="656" spans="2:8" collapsed="1"/>
    <row r="657" spans="2:8" ht="15.75">
      <c r="B657" s="2480" t="s">
        <v>3898</v>
      </c>
      <c r="C657" s="2480"/>
      <c r="D657" s="2480"/>
      <c r="E657" s="2480"/>
      <c r="F657" s="2480"/>
      <c r="G657" s="2480"/>
      <c r="H657" s="2480"/>
    </row>
    <row r="658" spans="2:8" hidden="1" outlineLevel="1">
      <c r="B658" s="18"/>
      <c r="C658" s="18"/>
      <c r="D658" s="18"/>
      <c r="E658" s="18"/>
      <c r="F658" s="18"/>
      <c r="G658" s="18"/>
      <c r="H658" s="18"/>
    </row>
    <row r="659" spans="2:8" ht="15.75" hidden="1" outlineLevel="1">
      <c r="B659" s="2480" t="s">
        <v>2608</v>
      </c>
      <c r="C659" s="2480"/>
      <c r="D659" s="2480"/>
      <c r="E659" s="2480"/>
      <c r="F659" s="2480"/>
      <c r="G659" s="2480"/>
      <c r="H659" s="2480"/>
    </row>
    <row r="660" spans="2:8" hidden="1" outlineLevel="1">
      <c r="B660" s="152" t="s">
        <v>115</v>
      </c>
      <c r="C660" s="152" t="s">
        <v>1330</v>
      </c>
      <c r="D660" s="153" t="s">
        <v>4</v>
      </c>
      <c r="E660" s="18"/>
      <c r="F660" s="152" t="s">
        <v>115</v>
      </c>
      <c r="G660" s="152" t="s">
        <v>1331</v>
      </c>
      <c r="H660" s="153" t="s">
        <v>4</v>
      </c>
    </row>
    <row r="661" spans="2:8" ht="30" hidden="1" outlineLevel="1">
      <c r="B661" s="569">
        <v>41640</v>
      </c>
      <c r="C661" s="570" t="s">
        <v>1039</v>
      </c>
      <c r="D661" s="571">
        <f>D638</f>
        <v>35000</v>
      </c>
      <c r="E661" s="18"/>
      <c r="F661" s="281">
        <v>41641</v>
      </c>
      <c r="G661" s="223" t="s">
        <v>3933</v>
      </c>
      <c r="H661" s="175">
        <v>351</v>
      </c>
    </row>
    <row r="662" spans="2:8" ht="30" hidden="1" outlineLevel="1">
      <c r="B662" s="526">
        <v>41641</v>
      </c>
      <c r="C662" s="371" t="s">
        <v>3934</v>
      </c>
      <c r="D662" s="175">
        <v>351</v>
      </c>
      <c r="E662" s="210"/>
      <c r="F662" s="459"/>
      <c r="G662" s="47"/>
      <c r="H662" s="48"/>
    </row>
    <row r="663" spans="2:8" hidden="1" outlineLevel="1">
      <c r="B663" s="572"/>
      <c r="C663" s="573"/>
      <c r="D663" s="574"/>
      <c r="F663" s="345"/>
      <c r="G663" s="223"/>
      <c r="H663" s="175"/>
    </row>
    <row r="664" spans="2:8" hidden="1" outlineLevel="1">
      <c r="B664" s="492"/>
      <c r="C664" s="493"/>
      <c r="D664" s="494"/>
      <c r="E664" s="18"/>
      <c r="F664" s="273"/>
      <c r="G664" s="221"/>
      <c r="H664" s="214"/>
    </row>
    <row r="665" spans="2:8" hidden="1" outlineLevel="1">
      <c r="B665" s="345"/>
      <c r="C665" s="406"/>
      <c r="D665" s="245"/>
      <c r="E665" s="18"/>
      <c r="F665" s="46"/>
      <c r="G665" s="50"/>
      <c r="H665" s="48"/>
    </row>
    <row r="666" spans="2:8" hidden="1" outlineLevel="1">
      <c r="B666" s="281"/>
      <c r="C666" s="278"/>
      <c r="D666" s="279"/>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480" t="s">
        <v>2311</v>
      </c>
      <c r="C669" s="2480"/>
      <c r="D669" s="2480"/>
      <c r="E669" s="2480"/>
      <c r="F669" s="2480"/>
      <c r="G669" s="2480"/>
      <c r="H669" s="2480"/>
    </row>
    <row r="670" spans="2:8" hidden="1" outlineLevel="1">
      <c r="B670" s="152" t="s">
        <v>115</v>
      </c>
      <c r="C670" s="152" t="s">
        <v>1330</v>
      </c>
      <c r="D670" s="153" t="s">
        <v>4</v>
      </c>
      <c r="E670" s="18"/>
      <c r="F670" s="152" t="s">
        <v>115</v>
      </c>
      <c r="G670" s="152" t="s">
        <v>1331</v>
      </c>
      <c r="H670" s="153" t="s">
        <v>4</v>
      </c>
    </row>
    <row r="671" spans="2:8" hidden="1" outlineLevel="1">
      <c r="B671" s="569">
        <v>41640</v>
      </c>
      <c r="C671" s="47" t="s">
        <v>2500</v>
      </c>
      <c r="D671" s="48">
        <v>15000</v>
      </c>
      <c r="E671" s="18"/>
      <c r="F671" s="405"/>
      <c r="G671" s="244"/>
      <c r="H671" s="175"/>
    </row>
    <row r="672" spans="2:8" hidden="1" outlineLevel="1">
      <c r="B672" s="405"/>
      <c r="C672" s="244"/>
      <c r="D672" s="245"/>
      <c r="E672" s="18"/>
      <c r="F672" s="366"/>
      <c r="G672" s="252"/>
      <c r="H672" s="257"/>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480" t="s">
        <v>2130</v>
      </c>
      <c r="C675" s="2480"/>
      <c r="D675" s="2480"/>
      <c r="E675" s="2480"/>
      <c r="F675" s="2480"/>
      <c r="G675" s="2480"/>
      <c r="H675" s="2480"/>
    </row>
    <row r="676" spans="2:8" hidden="1" outlineLevel="1">
      <c r="B676" s="354" t="s">
        <v>115</v>
      </c>
      <c r="C676" s="354" t="s">
        <v>1330</v>
      </c>
      <c r="D676" s="355" t="s">
        <v>4</v>
      </c>
      <c r="E676" s="18"/>
      <c r="F676" s="152" t="s">
        <v>115</v>
      </c>
      <c r="G676" s="152" t="s">
        <v>1331</v>
      </c>
      <c r="H676" s="153" t="s">
        <v>4</v>
      </c>
    </row>
    <row r="677" spans="2:8" hidden="1" outlineLevel="1">
      <c r="B677" s="569">
        <v>41640</v>
      </c>
      <c r="C677" s="47" t="s">
        <v>2500</v>
      </c>
      <c r="D677" s="390">
        <v>15000</v>
      </c>
      <c r="E677" s="18"/>
      <c r="F677" s="359"/>
      <c r="G677" s="360"/>
      <c r="H677" s="361"/>
    </row>
    <row r="678" spans="2:8" hidden="1" outlineLevel="1">
      <c r="B678" s="357"/>
      <c r="C678" s="358"/>
      <c r="D678" s="365"/>
      <c r="E678" s="18"/>
      <c r="F678" s="131"/>
      <c r="G678" s="50"/>
      <c r="H678" s="48"/>
    </row>
    <row r="679" spans="2:8" hidden="1" outlineLevel="1">
      <c r="B679" s="356"/>
      <c r="C679" s="278"/>
      <c r="D679" s="279"/>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3335</v>
      </c>
      <c r="D684" s="13">
        <v>16396</v>
      </c>
    </row>
    <row r="685" spans="2:8" hidden="1" outlineLevel="1">
      <c r="C685" s="200" t="s">
        <v>3385</v>
      </c>
    </row>
    <row r="686" spans="2:8" collapsed="1"/>
    <row r="687" spans="2:8" ht="15.75">
      <c r="B687" s="2480" t="s">
        <v>4015</v>
      </c>
      <c r="C687" s="2480"/>
      <c r="D687" s="2480"/>
      <c r="E687" s="2480"/>
      <c r="F687" s="2480"/>
      <c r="G687" s="2480"/>
      <c r="H687" s="2480"/>
    </row>
    <row r="688" spans="2:8" hidden="1" outlineLevel="1">
      <c r="B688" s="18"/>
      <c r="C688" s="18"/>
      <c r="D688" s="18"/>
      <c r="E688" s="18"/>
      <c r="F688" s="18"/>
      <c r="G688" s="18"/>
      <c r="H688" s="18"/>
    </row>
    <row r="689" spans="2:8" ht="15.75" hidden="1" outlineLevel="1">
      <c r="B689" s="2480" t="s">
        <v>2608</v>
      </c>
      <c r="C689" s="2480"/>
      <c r="D689" s="2480"/>
      <c r="E689" s="2480"/>
      <c r="F689" s="2480"/>
      <c r="G689" s="2480"/>
      <c r="H689" s="2480"/>
    </row>
    <row r="690" spans="2:8" hidden="1" outlineLevel="1">
      <c r="B690" s="152" t="s">
        <v>115</v>
      </c>
      <c r="C690" s="152" t="s">
        <v>1330</v>
      </c>
      <c r="D690" s="153" t="s">
        <v>4</v>
      </c>
      <c r="E690" s="18"/>
      <c r="F690" s="152" t="s">
        <v>115</v>
      </c>
      <c r="G690" s="152" t="s">
        <v>1331</v>
      </c>
      <c r="H690" s="153" t="s">
        <v>4</v>
      </c>
    </row>
    <row r="691" spans="2:8" ht="30" hidden="1" outlineLevel="1">
      <c r="B691" s="569">
        <v>41671</v>
      </c>
      <c r="C691" s="570" t="s">
        <v>1039</v>
      </c>
      <c r="D691" s="571">
        <f>D668</f>
        <v>35000</v>
      </c>
      <c r="E691" s="18"/>
      <c r="F691" s="569">
        <v>41671</v>
      </c>
      <c r="G691" s="223" t="s">
        <v>4019</v>
      </c>
      <c r="H691" s="175">
        <v>25000</v>
      </c>
    </row>
    <row r="692" spans="2:8" ht="30" hidden="1" outlineLevel="1">
      <c r="B692" s="569">
        <v>41671</v>
      </c>
      <c r="C692" s="47" t="s">
        <v>4020</v>
      </c>
      <c r="D692" s="571">
        <v>557</v>
      </c>
      <c r="E692" s="210"/>
      <c r="F692" s="281">
        <v>41673</v>
      </c>
      <c r="G692" s="223" t="s">
        <v>4030</v>
      </c>
      <c r="H692" s="175">
        <v>264</v>
      </c>
    </row>
    <row r="693" spans="2:8" ht="30" hidden="1" outlineLevel="1">
      <c r="B693" s="569">
        <v>41673</v>
      </c>
      <c r="C693" s="47" t="s">
        <v>4023</v>
      </c>
      <c r="D693" s="245">
        <v>302</v>
      </c>
      <c r="F693" s="281">
        <v>41679</v>
      </c>
      <c r="G693" s="223" t="s">
        <v>4044</v>
      </c>
      <c r="H693" s="175">
        <v>1000</v>
      </c>
    </row>
    <row r="694" spans="2:8" ht="30" hidden="1" outlineLevel="1">
      <c r="B694" s="281">
        <v>41673</v>
      </c>
      <c r="C694" s="282" t="s">
        <v>4029</v>
      </c>
      <c r="D694" s="283">
        <v>25000</v>
      </c>
      <c r="E694" s="18"/>
      <c r="F694" s="273"/>
      <c r="G694" s="221"/>
      <c r="H694" s="214"/>
    </row>
    <row r="695" spans="2:8" ht="30" hidden="1" outlineLevel="1">
      <c r="B695" s="526">
        <v>41674</v>
      </c>
      <c r="C695" s="317" t="s">
        <v>4034</v>
      </c>
      <c r="D695" s="326">
        <v>405</v>
      </c>
      <c r="E695" s="18"/>
      <c r="F695" s="46"/>
      <c r="G695" s="50"/>
      <c r="H695" s="48"/>
    </row>
    <row r="696" spans="2:8" hidden="1" outlineLevel="1">
      <c r="B696" s="618"/>
      <c r="C696" s="278"/>
      <c r="D696" s="279"/>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480" t="s">
        <v>2311</v>
      </c>
      <c r="C699" s="2480"/>
      <c r="D699" s="2480"/>
      <c r="E699" s="2480"/>
      <c r="F699" s="2480"/>
      <c r="G699" s="2480"/>
      <c r="H699" s="2480"/>
    </row>
    <row r="700" spans="2:8" hidden="1" outlineLevel="1">
      <c r="B700" s="152" t="s">
        <v>115</v>
      </c>
      <c r="C700" s="152" t="s">
        <v>1330</v>
      </c>
      <c r="D700" s="153" t="s">
        <v>4</v>
      </c>
      <c r="E700" s="18"/>
      <c r="F700" s="152" t="s">
        <v>115</v>
      </c>
      <c r="G700" s="152" t="s">
        <v>1331</v>
      </c>
      <c r="H700" s="153" t="s">
        <v>4</v>
      </c>
    </row>
    <row r="701" spans="2:8" ht="30" hidden="1" outlineLevel="1">
      <c r="B701" s="569">
        <v>41671</v>
      </c>
      <c r="C701" s="47" t="s">
        <v>2500</v>
      </c>
      <c r="D701" s="48">
        <v>15000</v>
      </c>
      <c r="E701" s="18"/>
      <c r="F701" s="569">
        <v>41673</v>
      </c>
      <c r="G701" s="244" t="s">
        <v>4022</v>
      </c>
      <c r="H701" s="245">
        <v>302</v>
      </c>
    </row>
    <row r="702" spans="2:8" ht="30" hidden="1" outlineLevel="1">
      <c r="B702" s="569">
        <v>41671</v>
      </c>
      <c r="C702" s="244" t="s">
        <v>4020</v>
      </c>
      <c r="D702" s="245">
        <v>302</v>
      </c>
      <c r="E702" s="18"/>
      <c r="F702" s="366"/>
      <c r="G702" s="252"/>
      <c r="H702" s="257"/>
    </row>
    <row r="703" spans="2:8" hidden="1" outlineLevel="1">
      <c r="B703" s="569"/>
      <c r="C703" s="244"/>
      <c r="D703" s="245"/>
      <c r="E703" s="18"/>
      <c r="F703" s="366"/>
      <c r="G703" s="252"/>
      <c r="H703" s="257"/>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480" t="s">
        <v>4021</v>
      </c>
      <c r="C706" s="2480"/>
      <c r="D706" s="2480"/>
      <c r="E706" s="2480"/>
      <c r="F706" s="2480"/>
      <c r="G706" s="2480"/>
      <c r="H706" s="2480"/>
    </row>
    <row r="707" spans="2:8" hidden="1" outlineLevel="1">
      <c r="B707" s="354" t="s">
        <v>115</v>
      </c>
      <c r="C707" s="354" t="s">
        <v>1330</v>
      </c>
      <c r="D707" s="355" t="s">
        <v>4</v>
      </c>
      <c r="E707" s="18"/>
      <c r="F707" s="152" t="s">
        <v>115</v>
      </c>
      <c r="G707" s="152" t="s">
        <v>1331</v>
      </c>
      <c r="H707" s="153" t="s">
        <v>4</v>
      </c>
    </row>
    <row r="708" spans="2:8" hidden="1" outlineLevel="1">
      <c r="B708" s="569">
        <v>41671</v>
      </c>
      <c r="C708" s="47" t="s">
        <v>2500</v>
      </c>
      <c r="D708" s="390">
        <v>15000</v>
      </c>
      <c r="E708" s="18"/>
      <c r="F708" s="359"/>
      <c r="G708" s="360"/>
      <c r="H708" s="361"/>
    </row>
    <row r="709" spans="2:8" hidden="1" outlineLevel="1">
      <c r="B709" s="357"/>
      <c r="C709" s="358"/>
      <c r="D709" s="365"/>
      <c r="E709" s="18"/>
      <c r="F709" s="131"/>
      <c r="G709" s="50"/>
      <c r="H709" s="48"/>
    </row>
    <row r="710" spans="2:8" hidden="1" outlineLevel="1">
      <c r="B710" s="356"/>
      <c r="C710" s="278"/>
      <c r="D710" s="279"/>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3335</v>
      </c>
      <c r="D715" s="13">
        <v>16396</v>
      </c>
    </row>
    <row r="716" spans="2:8" hidden="1" outlineLevel="1">
      <c r="C716" s="200" t="s">
        <v>3385</v>
      </c>
    </row>
    <row r="717" spans="2:8" collapsed="1"/>
    <row r="718" spans="2:8" ht="15.75">
      <c r="B718" s="2480" t="s">
        <v>4108</v>
      </c>
      <c r="C718" s="2480"/>
      <c r="D718" s="2480"/>
      <c r="E718" s="2480"/>
      <c r="F718" s="2480"/>
      <c r="G718" s="2480"/>
      <c r="H718" s="2480"/>
    </row>
    <row r="719" spans="2:8" hidden="1" outlineLevel="1">
      <c r="B719" s="18"/>
      <c r="C719" s="18"/>
      <c r="D719" s="18"/>
      <c r="E719" s="18"/>
      <c r="F719" s="18"/>
      <c r="G719" s="18"/>
      <c r="H719" s="18"/>
    </row>
    <row r="720" spans="2:8" ht="15.75" hidden="1" outlineLevel="1">
      <c r="B720" s="2480" t="s">
        <v>2608</v>
      </c>
      <c r="C720" s="2480"/>
      <c r="D720" s="2480"/>
      <c r="E720" s="2480"/>
      <c r="F720" s="2480"/>
      <c r="G720" s="2480"/>
      <c r="H720" s="2480"/>
    </row>
    <row r="721" spans="2:8" hidden="1" outlineLevel="1">
      <c r="B721" s="152" t="s">
        <v>115</v>
      </c>
      <c r="C721" s="152" t="s">
        <v>1330</v>
      </c>
      <c r="D721" s="153" t="s">
        <v>4</v>
      </c>
      <c r="E721" s="18"/>
      <c r="F721" s="152" t="s">
        <v>115</v>
      </c>
      <c r="G721" s="152" t="s">
        <v>1331</v>
      </c>
      <c r="H721" s="153" t="s">
        <v>4</v>
      </c>
    </row>
    <row r="722" spans="2:8" ht="30" hidden="1" outlineLevel="1">
      <c r="B722" s="569">
        <v>41699</v>
      </c>
      <c r="C722" s="570" t="s">
        <v>1039</v>
      </c>
      <c r="D722" s="571">
        <v>35000</v>
      </c>
      <c r="E722" s="18"/>
      <c r="F722" s="569">
        <v>41699</v>
      </c>
      <c r="G722" s="223" t="s">
        <v>4109</v>
      </c>
      <c r="H722" s="175">
        <v>25000</v>
      </c>
    </row>
    <row r="723" spans="2:8" ht="30" hidden="1" outlineLevel="1">
      <c r="B723" s="459">
        <v>41701</v>
      </c>
      <c r="C723" s="223" t="s">
        <v>4128</v>
      </c>
      <c r="D723" s="175">
        <v>25701</v>
      </c>
      <c r="E723" s="210"/>
      <c r="F723" s="459">
        <v>41701</v>
      </c>
      <c r="G723" s="223" t="s">
        <v>4127</v>
      </c>
      <c r="H723" s="175">
        <v>701</v>
      </c>
    </row>
    <row r="724" spans="2:8" ht="30" hidden="1" outlineLevel="1">
      <c r="B724" s="569"/>
      <c r="C724" s="47"/>
      <c r="D724" s="245"/>
      <c r="F724" s="459">
        <v>41727</v>
      </c>
      <c r="G724" s="223" t="s">
        <v>4213</v>
      </c>
      <c r="H724" s="175">
        <v>25000</v>
      </c>
    </row>
    <row r="725" spans="2:8" hidden="1" outlineLevel="1">
      <c r="B725" s="281"/>
      <c r="C725" s="282"/>
      <c r="D725" s="283"/>
      <c r="E725" s="18"/>
      <c r="F725" s="273"/>
      <c r="G725" s="221"/>
      <c r="H725" s="214"/>
    </row>
    <row r="726" spans="2:8" hidden="1" outlineLevel="1">
      <c r="B726" s="526"/>
      <c r="C726" s="317"/>
      <c r="D726" s="326"/>
      <c r="E726" s="18"/>
      <c r="F726" s="46"/>
      <c r="G726" s="50"/>
      <c r="H726" s="48"/>
    </row>
    <row r="727" spans="2:8" hidden="1" outlineLevel="1">
      <c r="B727" s="618"/>
      <c r="C727" s="278"/>
      <c r="D727" s="279"/>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480" t="s">
        <v>2311</v>
      </c>
      <c r="C730" s="2480"/>
      <c r="D730" s="2480"/>
      <c r="E730" s="2480"/>
      <c r="F730" s="2480"/>
      <c r="G730" s="2480"/>
      <c r="H730" s="2480"/>
    </row>
    <row r="731" spans="2:8" hidden="1" outlineLevel="1">
      <c r="B731" s="152" t="s">
        <v>115</v>
      </c>
      <c r="C731" s="152" t="s">
        <v>1330</v>
      </c>
      <c r="D731" s="153" t="s">
        <v>4</v>
      </c>
      <c r="E731" s="18"/>
      <c r="F731" s="152" t="s">
        <v>115</v>
      </c>
      <c r="G731" s="152" t="s">
        <v>1331</v>
      </c>
      <c r="H731" s="153" t="s">
        <v>4</v>
      </c>
    </row>
    <row r="732" spans="2:8" hidden="1" outlineLevel="1">
      <c r="B732" s="569">
        <v>41699</v>
      </c>
      <c r="C732" s="47" t="s">
        <v>2500</v>
      </c>
      <c r="D732" s="48">
        <v>15000</v>
      </c>
      <c r="E732" s="18"/>
      <c r="F732" s="569"/>
      <c r="G732" s="244"/>
      <c r="H732" s="245"/>
    </row>
    <row r="733" spans="2:8" hidden="1" outlineLevel="1">
      <c r="B733" s="569"/>
      <c r="C733" s="244"/>
      <c r="D733" s="245"/>
      <c r="E733" s="18"/>
      <c r="F733" s="366"/>
      <c r="G733" s="252"/>
      <c r="H733" s="257"/>
    </row>
    <row r="734" spans="2:8" hidden="1" outlineLevel="1">
      <c r="B734" s="569"/>
      <c r="C734" s="244"/>
      <c r="D734" s="245"/>
      <c r="E734" s="18"/>
      <c r="F734" s="366"/>
      <c r="G734" s="252"/>
      <c r="H734" s="257"/>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480" t="s">
        <v>4021</v>
      </c>
      <c r="C737" s="2480"/>
      <c r="D737" s="2480"/>
      <c r="E737" s="2480"/>
      <c r="F737" s="2480"/>
      <c r="G737" s="2480"/>
      <c r="H737" s="2480"/>
    </row>
    <row r="738" spans="2:8" hidden="1" outlineLevel="1">
      <c r="B738" s="354" t="s">
        <v>115</v>
      </c>
      <c r="C738" s="354" t="s">
        <v>1330</v>
      </c>
      <c r="D738" s="355" t="s">
        <v>4</v>
      </c>
      <c r="E738" s="18"/>
      <c r="F738" s="152" t="s">
        <v>115</v>
      </c>
      <c r="G738" s="152" t="s">
        <v>1331</v>
      </c>
      <c r="H738" s="153" t="s">
        <v>4</v>
      </c>
    </row>
    <row r="739" spans="2:8" hidden="1" outlineLevel="1">
      <c r="B739" s="569">
        <v>41699</v>
      </c>
      <c r="C739" s="47" t="s">
        <v>2500</v>
      </c>
      <c r="D739" s="390">
        <v>15000</v>
      </c>
      <c r="E739" s="18"/>
      <c r="F739" s="359"/>
      <c r="G739" s="360"/>
      <c r="H739" s="361"/>
    </row>
    <row r="740" spans="2:8" hidden="1" outlineLevel="1">
      <c r="B740" s="357"/>
      <c r="C740" s="358"/>
      <c r="D740" s="365"/>
      <c r="E740" s="18"/>
      <c r="F740" s="131"/>
      <c r="G740" s="50"/>
      <c r="H740" s="48"/>
    </row>
    <row r="741" spans="2:8" hidden="1" outlineLevel="1">
      <c r="B741" s="356"/>
      <c r="C741" s="278"/>
      <c r="D741" s="279"/>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3335</v>
      </c>
      <c r="D746" s="13">
        <v>16396</v>
      </c>
    </row>
    <row r="747" spans="2:8" hidden="1" outlineLevel="1">
      <c r="C747" s="200" t="s">
        <v>3385</v>
      </c>
    </row>
    <row r="748" spans="2:8" collapsed="1"/>
    <row r="749" spans="2:8" ht="15.75">
      <c r="B749" s="2480" t="s">
        <v>4211</v>
      </c>
      <c r="C749" s="2480"/>
      <c r="D749" s="2480"/>
      <c r="E749" s="2480"/>
      <c r="F749" s="2480"/>
      <c r="G749" s="2480"/>
      <c r="H749" s="2480"/>
    </row>
    <row r="750" spans="2:8" hidden="1" outlineLevel="1">
      <c r="B750" s="18"/>
      <c r="C750" s="18"/>
      <c r="D750" s="18"/>
      <c r="E750" s="18"/>
      <c r="F750" s="18"/>
      <c r="G750" s="18"/>
      <c r="H750" s="18"/>
    </row>
    <row r="751" spans="2:8" ht="15.75" hidden="1" outlineLevel="1">
      <c r="B751" s="2480" t="s">
        <v>2608</v>
      </c>
      <c r="C751" s="2480"/>
      <c r="D751" s="2480"/>
      <c r="E751" s="2480"/>
      <c r="F751" s="2480"/>
      <c r="G751" s="2480"/>
      <c r="H751" s="2480"/>
    </row>
    <row r="752" spans="2:8" hidden="1" outlineLevel="1">
      <c r="B752" s="152" t="s">
        <v>115</v>
      </c>
      <c r="C752" s="152" t="s">
        <v>1330</v>
      </c>
      <c r="D752" s="153" t="s">
        <v>4</v>
      </c>
      <c r="E752" s="18"/>
      <c r="F752" s="354" t="s">
        <v>115</v>
      </c>
      <c r="G752" s="354" t="s">
        <v>1331</v>
      </c>
      <c r="H752" s="355" t="s">
        <v>4</v>
      </c>
    </row>
    <row r="753" spans="2:8" ht="30" hidden="1" outlineLevel="1">
      <c r="B753" s="569">
        <v>41730</v>
      </c>
      <c r="C753" s="570" t="s">
        <v>1039</v>
      </c>
      <c r="D753" s="571">
        <v>10000</v>
      </c>
      <c r="E753" s="18"/>
      <c r="F753" s="526">
        <v>41366</v>
      </c>
      <c r="G753" s="317" t="s">
        <v>4220</v>
      </c>
      <c r="H753" s="326">
        <v>34</v>
      </c>
    </row>
    <row r="754" spans="2:8" ht="30" hidden="1" outlineLevel="1">
      <c r="B754" s="459">
        <v>41731</v>
      </c>
      <c r="C754" s="282" t="s">
        <v>4225</v>
      </c>
      <c r="D754" s="283">
        <v>25034</v>
      </c>
      <c r="E754" s="210"/>
      <c r="F754" s="526">
        <v>41394</v>
      </c>
      <c r="G754" s="671" t="s">
        <v>4398</v>
      </c>
      <c r="H754" s="672">
        <v>25000</v>
      </c>
    </row>
    <row r="755" spans="2:8" hidden="1" outlineLevel="1">
      <c r="B755" s="569"/>
      <c r="C755" s="47"/>
      <c r="D755" s="245"/>
      <c r="F755" s="281"/>
      <c r="G755" s="223"/>
      <c r="H755" s="175"/>
    </row>
    <row r="756" spans="2:8" hidden="1" outlineLevel="1">
      <c r="B756" s="281"/>
      <c r="C756" s="282"/>
      <c r="D756" s="283"/>
      <c r="E756" s="18"/>
      <c r="F756" s="273"/>
      <c r="G756" s="221"/>
      <c r="H756" s="214"/>
    </row>
    <row r="757" spans="2:8" hidden="1" outlineLevel="1">
      <c r="B757" s="526"/>
      <c r="C757" s="317"/>
      <c r="D757" s="326"/>
      <c r="E757" s="18"/>
      <c r="F757" s="46"/>
      <c r="G757" s="50"/>
      <c r="H757" s="48"/>
    </row>
    <row r="758" spans="2:8" hidden="1" outlineLevel="1">
      <c r="B758" s="618"/>
      <c r="C758" s="278"/>
      <c r="D758" s="279"/>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480" t="s">
        <v>2311</v>
      </c>
      <c r="C761" s="2480"/>
      <c r="D761" s="2480"/>
      <c r="E761" s="2480"/>
      <c r="F761" s="2480"/>
      <c r="G761" s="2480"/>
      <c r="H761" s="2480"/>
    </row>
    <row r="762" spans="2:8" hidden="1" outlineLevel="1">
      <c r="B762" s="152" t="s">
        <v>115</v>
      </c>
      <c r="C762" s="152" t="s">
        <v>1330</v>
      </c>
      <c r="D762" s="153" t="s">
        <v>4</v>
      </c>
      <c r="E762" s="18"/>
      <c r="F762" s="152" t="s">
        <v>115</v>
      </c>
      <c r="G762" s="152" t="s">
        <v>1331</v>
      </c>
      <c r="H762" s="153" t="s">
        <v>4</v>
      </c>
    </row>
    <row r="763" spans="2:8" hidden="1" outlineLevel="1">
      <c r="B763" s="569">
        <v>41730</v>
      </c>
      <c r="C763" s="47" t="s">
        <v>2500</v>
      </c>
      <c r="D763" s="48">
        <v>15000</v>
      </c>
      <c r="E763" s="18"/>
      <c r="F763" s="569"/>
      <c r="G763" s="244"/>
      <c r="H763" s="245"/>
    </row>
    <row r="764" spans="2:8" hidden="1" outlineLevel="1">
      <c r="B764" s="569"/>
      <c r="C764" s="244"/>
      <c r="D764" s="245"/>
      <c r="E764" s="18"/>
      <c r="F764" s="366"/>
      <c r="G764" s="252"/>
      <c r="H764" s="257"/>
    </row>
    <row r="765" spans="2:8" hidden="1" outlineLevel="1">
      <c r="B765" s="569"/>
      <c r="C765" s="244"/>
      <c r="D765" s="245"/>
      <c r="E765" s="18"/>
      <c r="F765" s="366"/>
      <c r="G765" s="252"/>
      <c r="H765" s="257"/>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480" t="s">
        <v>4021</v>
      </c>
      <c r="C768" s="2480"/>
      <c r="D768" s="2480"/>
      <c r="E768" s="2480"/>
      <c r="F768" s="2480"/>
      <c r="G768" s="2480"/>
      <c r="H768" s="2480"/>
    </row>
    <row r="769" spans="2:8" hidden="1" outlineLevel="1">
      <c r="B769" s="354" t="s">
        <v>115</v>
      </c>
      <c r="C769" s="354" t="s">
        <v>1330</v>
      </c>
      <c r="D769" s="355" t="s">
        <v>4</v>
      </c>
      <c r="E769" s="18"/>
      <c r="F769" s="152" t="s">
        <v>115</v>
      </c>
      <c r="G769" s="152" t="s">
        <v>1331</v>
      </c>
      <c r="H769" s="153" t="s">
        <v>4</v>
      </c>
    </row>
    <row r="770" spans="2:8" hidden="1" outlineLevel="1">
      <c r="B770" s="569">
        <v>41730</v>
      </c>
      <c r="C770" s="47" t="s">
        <v>2500</v>
      </c>
      <c r="D770" s="390">
        <v>15000</v>
      </c>
      <c r="E770" s="18"/>
      <c r="F770" s="359"/>
      <c r="G770" s="360"/>
      <c r="H770" s="361"/>
    </row>
    <row r="771" spans="2:8" hidden="1" outlineLevel="1">
      <c r="B771" s="357"/>
      <c r="C771" s="358"/>
      <c r="D771" s="365"/>
      <c r="E771" s="18"/>
      <c r="F771" s="131"/>
      <c r="G771" s="50"/>
      <c r="H771" s="48"/>
    </row>
    <row r="772" spans="2:8" hidden="1" outlineLevel="1">
      <c r="B772" s="356"/>
      <c r="C772" s="278"/>
      <c r="D772" s="279"/>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3335</v>
      </c>
      <c r="D777" s="13">
        <v>16396</v>
      </c>
    </row>
    <row r="778" spans="2:8" hidden="1" outlineLevel="1">
      <c r="C778" s="200" t="s">
        <v>3385</v>
      </c>
    </row>
    <row r="779" spans="2:8" collapsed="1">
      <c r="D779" s="2"/>
    </row>
    <row r="780" spans="2:8" ht="15.75">
      <c r="B780" s="2480" t="s">
        <v>4302</v>
      </c>
      <c r="C780" s="2480"/>
      <c r="D780" s="2480"/>
      <c r="E780" s="2480"/>
      <c r="F780" s="2480"/>
      <c r="G780" s="2480"/>
      <c r="H780" s="2480"/>
    </row>
    <row r="781" spans="2:8" hidden="1" outlineLevel="1">
      <c r="B781" s="18"/>
      <c r="C781" s="18"/>
      <c r="D781" s="18"/>
      <c r="E781" s="18"/>
      <c r="F781" s="18"/>
      <c r="G781" s="18"/>
      <c r="H781" s="18"/>
    </row>
    <row r="782" spans="2:8" ht="15.75" hidden="1" outlineLevel="1">
      <c r="B782" s="2480" t="s">
        <v>2608</v>
      </c>
      <c r="C782" s="2480"/>
      <c r="D782" s="2480"/>
      <c r="E782" s="2480"/>
      <c r="F782" s="2480"/>
      <c r="G782" s="2480"/>
      <c r="H782" s="2480"/>
    </row>
    <row r="783" spans="2:8" hidden="1" outlineLevel="1">
      <c r="B783" s="152" t="s">
        <v>115</v>
      </c>
      <c r="C783" s="152" t="s">
        <v>1330</v>
      </c>
      <c r="D783" s="153" t="s">
        <v>4</v>
      </c>
      <c r="E783" s="18"/>
      <c r="F783" s="354" t="s">
        <v>115</v>
      </c>
      <c r="G783" s="354" t="s">
        <v>1331</v>
      </c>
      <c r="H783" s="355" t="s">
        <v>4</v>
      </c>
    </row>
    <row r="784" spans="2:8" ht="30" hidden="1" outlineLevel="1">
      <c r="B784" s="569">
        <v>41760</v>
      </c>
      <c r="C784" s="570" t="s">
        <v>1039</v>
      </c>
      <c r="D784" s="571">
        <v>10000</v>
      </c>
      <c r="E784" s="18"/>
      <c r="F784" s="569">
        <v>41764</v>
      </c>
      <c r="G784" s="317" t="s">
        <v>4399</v>
      </c>
      <c r="H784" s="326">
        <v>472</v>
      </c>
    </row>
    <row r="785" spans="2:8" ht="30" hidden="1" outlineLevel="1">
      <c r="B785" s="460">
        <v>41764</v>
      </c>
      <c r="C785" s="423" t="s">
        <v>4408</v>
      </c>
      <c r="D785" s="424">
        <v>25472</v>
      </c>
      <c r="E785" s="210"/>
      <c r="F785" s="569">
        <v>41790</v>
      </c>
      <c r="G785" s="671" t="s">
        <v>4475</v>
      </c>
      <c r="H785" s="672">
        <v>25000</v>
      </c>
    </row>
    <row r="786" spans="2:8" ht="30" hidden="1" outlineLevel="1">
      <c r="B786" s="460">
        <v>41789</v>
      </c>
      <c r="C786" s="423" t="s">
        <v>4476</v>
      </c>
      <c r="D786" s="424">
        <v>25000</v>
      </c>
      <c r="F786" s="569"/>
      <c r="G786" s="223"/>
      <c r="H786" s="175"/>
    </row>
    <row r="787" spans="2:8" hidden="1" outlineLevel="1">
      <c r="B787" s="281"/>
      <c r="C787" s="282"/>
      <c r="D787" s="283"/>
      <c r="E787" s="18"/>
      <c r="F787" s="273"/>
      <c r="G787" s="221"/>
      <c r="H787" s="214"/>
    </row>
    <row r="788" spans="2:8" hidden="1" outlineLevel="1">
      <c r="B788" s="526"/>
      <c r="C788" s="317"/>
      <c r="D788" s="326"/>
      <c r="E788" s="18"/>
      <c r="F788" s="46"/>
      <c r="G788" s="50"/>
      <c r="H788" s="48"/>
    </row>
    <row r="789" spans="2:8" hidden="1" outlineLevel="1">
      <c r="B789" s="618"/>
      <c r="C789" s="278"/>
      <c r="D789" s="279"/>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480" t="s">
        <v>2311</v>
      </c>
      <c r="C792" s="2480"/>
      <c r="D792" s="2480"/>
      <c r="E792" s="2480"/>
      <c r="F792" s="2480"/>
      <c r="G792" s="2480"/>
      <c r="H792" s="2480"/>
    </row>
    <row r="793" spans="2:8" hidden="1" outlineLevel="1">
      <c r="B793" s="152" t="s">
        <v>115</v>
      </c>
      <c r="C793" s="152" t="s">
        <v>1330</v>
      </c>
      <c r="D793" s="153" t="s">
        <v>4</v>
      </c>
      <c r="E793" s="18"/>
      <c r="F793" s="152" t="s">
        <v>115</v>
      </c>
      <c r="G793" s="152" t="s">
        <v>1331</v>
      </c>
      <c r="H793" s="153" t="s">
        <v>4</v>
      </c>
    </row>
    <row r="794" spans="2:8" hidden="1" outlineLevel="1">
      <c r="B794" s="569">
        <v>41760</v>
      </c>
      <c r="C794" s="47" t="s">
        <v>2500</v>
      </c>
      <c r="D794" s="48">
        <v>15000</v>
      </c>
      <c r="E794" s="18"/>
      <c r="F794" s="569"/>
      <c r="G794" s="244"/>
      <c r="H794" s="245"/>
    </row>
    <row r="795" spans="2:8" hidden="1" outlineLevel="1">
      <c r="B795" s="569"/>
      <c r="C795" s="244"/>
      <c r="D795" s="245"/>
      <c r="E795" s="18"/>
      <c r="F795" s="366"/>
      <c r="G795" s="252"/>
      <c r="H795" s="257"/>
    </row>
    <row r="796" spans="2:8" hidden="1" outlineLevel="1">
      <c r="B796" s="569"/>
      <c r="C796" s="244"/>
      <c r="D796" s="245"/>
      <c r="E796" s="18"/>
      <c r="F796" s="366"/>
      <c r="G796" s="252"/>
      <c r="H796" s="257"/>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480" t="s">
        <v>4021</v>
      </c>
      <c r="C799" s="2480"/>
      <c r="D799" s="2480"/>
      <c r="E799" s="2480"/>
      <c r="F799" s="2480"/>
      <c r="G799" s="2480"/>
      <c r="H799" s="2480"/>
    </row>
    <row r="800" spans="2:8" hidden="1" outlineLevel="1">
      <c r="B800" s="354" t="s">
        <v>115</v>
      </c>
      <c r="C800" s="354" t="s">
        <v>1330</v>
      </c>
      <c r="D800" s="355" t="s">
        <v>4</v>
      </c>
      <c r="E800" s="18"/>
      <c r="F800" s="152" t="s">
        <v>115</v>
      </c>
      <c r="G800" s="152" t="s">
        <v>1331</v>
      </c>
      <c r="H800" s="153" t="s">
        <v>4</v>
      </c>
    </row>
    <row r="801" spans="2:8" hidden="1" outlineLevel="1">
      <c r="B801" s="569">
        <v>41760</v>
      </c>
      <c r="C801" s="47" t="s">
        <v>2500</v>
      </c>
      <c r="D801" s="390">
        <v>15000</v>
      </c>
      <c r="E801" s="18"/>
      <c r="F801" s="359"/>
      <c r="G801" s="360"/>
      <c r="H801" s="361"/>
    </row>
    <row r="802" spans="2:8" hidden="1" outlineLevel="1">
      <c r="B802" s="357"/>
      <c r="C802" s="358"/>
      <c r="D802" s="365"/>
      <c r="E802" s="18"/>
      <c r="F802" s="131"/>
      <c r="G802" s="50"/>
      <c r="H802" s="48"/>
    </row>
    <row r="803" spans="2:8" hidden="1" outlineLevel="1">
      <c r="B803" s="356"/>
      <c r="C803" s="278"/>
      <c r="D803" s="279"/>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3335</v>
      </c>
      <c r="D808" s="13">
        <v>16396</v>
      </c>
    </row>
    <row r="809" spans="2:8" hidden="1" outlineLevel="1">
      <c r="C809" s="200" t="s">
        <v>3385</v>
      </c>
    </row>
    <row r="810" spans="2:8" collapsed="1"/>
    <row r="811" spans="2:8" ht="15.75">
      <c r="B811" s="2480" t="s">
        <v>4456</v>
      </c>
      <c r="C811" s="2480"/>
      <c r="D811" s="2480"/>
      <c r="E811" s="2480"/>
      <c r="F811" s="2480"/>
      <c r="G811" s="2480"/>
      <c r="H811" s="2480"/>
    </row>
    <row r="812" spans="2:8" hidden="1" outlineLevel="1">
      <c r="B812" s="18"/>
      <c r="C812" s="18"/>
      <c r="D812" s="18"/>
      <c r="E812" s="18"/>
      <c r="F812" s="18"/>
      <c r="G812" s="18"/>
      <c r="H812" s="18"/>
    </row>
    <row r="813" spans="2:8" ht="15.75" hidden="1" outlineLevel="1">
      <c r="B813" s="2480" t="s">
        <v>2608</v>
      </c>
      <c r="C813" s="2480"/>
      <c r="D813" s="2480"/>
      <c r="E813" s="2480"/>
      <c r="F813" s="2480"/>
      <c r="G813" s="2480"/>
      <c r="H813" s="2480"/>
    </row>
    <row r="814" spans="2:8" hidden="1" outlineLevel="1">
      <c r="B814" s="152" t="s">
        <v>115</v>
      </c>
      <c r="C814" s="152" t="s">
        <v>1330</v>
      </c>
      <c r="D814" s="153" t="s">
        <v>4</v>
      </c>
      <c r="E814" s="18"/>
      <c r="F814" s="354" t="s">
        <v>115</v>
      </c>
      <c r="G814" s="354" t="s">
        <v>1331</v>
      </c>
      <c r="H814" s="355" t="s">
        <v>4</v>
      </c>
    </row>
    <row r="815" spans="2:8" ht="30" hidden="1" outlineLevel="1">
      <c r="B815" s="569">
        <v>41791</v>
      </c>
      <c r="C815" s="570" t="s">
        <v>1039</v>
      </c>
      <c r="D815" s="571">
        <v>35000</v>
      </c>
      <c r="E815" s="18"/>
      <c r="F815" s="569">
        <v>41792</v>
      </c>
      <c r="G815" s="317" t="s">
        <v>4477</v>
      </c>
      <c r="H815" s="326">
        <v>851</v>
      </c>
    </row>
    <row r="816" spans="2:8" ht="30" hidden="1" outlineLevel="1">
      <c r="B816" s="595">
        <v>41820</v>
      </c>
      <c r="C816" s="423" t="s">
        <v>4545</v>
      </c>
      <c r="D816" s="424">
        <v>10000</v>
      </c>
      <c r="E816" s="210"/>
      <c r="F816" s="569"/>
      <c r="G816" s="671"/>
      <c r="H816" s="672"/>
    </row>
    <row r="817" spans="2:8" ht="30" hidden="1" outlineLevel="1">
      <c r="B817" s="595">
        <v>41820</v>
      </c>
      <c r="C817" s="423" t="s">
        <v>4546</v>
      </c>
      <c r="D817" s="424">
        <v>24</v>
      </c>
      <c r="F817" s="569"/>
      <c r="G817" s="223"/>
      <c r="H817" s="175"/>
    </row>
    <row r="818" spans="2:8" hidden="1" outlineLevel="1">
      <c r="B818" s="281"/>
      <c r="C818" s="282"/>
      <c r="D818" s="283"/>
      <c r="E818" s="18"/>
      <c r="F818" s="273"/>
      <c r="G818" s="221"/>
      <c r="H818" s="214"/>
    </row>
    <row r="819" spans="2:8" hidden="1" outlineLevel="1">
      <c r="B819" s="526"/>
      <c r="C819" s="317"/>
      <c r="D819" s="326"/>
      <c r="E819" s="18"/>
      <c r="F819" s="46"/>
      <c r="G819" s="50"/>
      <c r="H819" s="48"/>
    </row>
    <row r="820" spans="2:8" hidden="1" outlineLevel="1">
      <c r="B820" s="618"/>
      <c r="C820" s="278"/>
      <c r="D820" s="279"/>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480" t="s">
        <v>2311</v>
      </c>
      <c r="C823" s="2480"/>
      <c r="D823" s="2480"/>
      <c r="E823" s="2480"/>
      <c r="F823" s="2480"/>
      <c r="G823" s="2480"/>
      <c r="H823" s="2480"/>
    </row>
    <row r="824" spans="2:8" hidden="1" outlineLevel="1">
      <c r="B824" s="152" t="s">
        <v>115</v>
      </c>
      <c r="C824" s="152" t="s">
        <v>1330</v>
      </c>
      <c r="D824" s="153" t="s">
        <v>4</v>
      </c>
      <c r="E824" s="18"/>
      <c r="F824" s="152" t="s">
        <v>115</v>
      </c>
      <c r="G824" s="152" t="s">
        <v>1331</v>
      </c>
      <c r="H824" s="153" t="s">
        <v>4</v>
      </c>
    </row>
    <row r="825" spans="2:8" hidden="1" outlineLevel="1">
      <c r="B825" s="569">
        <v>41791</v>
      </c>
      <c r="C825" s="47" t="s">
        <v>2500</v>
      </c>
      <c r="D825" s="48">
        <v>15000</v>
      </c>
      <c r="E825" s="18"/>
      <c r="F825" s="569"/>
      <c r="G825" s="244"/>
      <c r="H825" s="245"/>
    </row>
    <row r="826" spans="2:8" hidden="1" outlineLevel="1">
      <c r="B826" s="569"/>
      <c r="C826" s="244"/>
      <c r="D826" s="245"/>
      <c r="E826" s="18"/>
      <c r="F826" s="366"/>
      <c r="G826" s="252"/>
      <c r="H826" s="257"/>
    </row>
    <row r="827" spans="2:8" hidden="1" outlineLevel="1">
      <c r="B827" s="569"/>
      <c r="C827" s="244"/>
      <c r="D827" s="245"/>
      <c r="E827" s="18"/>
      <c r="F827" s="366"/>
      <c r="G827" s="252"/>
      <c r="H827" s="257"/>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480" t="s">
        <v>4021</v>
      </c>
      <c r="C830" s="2480"/>
      <c r="D830" s="2480"/>
      <c r="E830" s="2480"/>
      <c r="F830" s="2480"/>
      <c r="G830" s="2480"/>
      <c r="H830" s="2480"/>
    </row>
    <row r="831" spans="2:8" hidden="1" outlineLevel="1">
      <c r="B831" s="354" t="s">
        <v>115</v>
      </c>
      <c r="C831" s="354" t="s">
        <v>1330</v>
      </c>
      <c r="D831" s="355" t="s">
        <v>4</v>
      </c>
      <c r="E831" s="18"/>
      <c r="F831" s="152" t="s">
        <v>115</v>
      </c>
      <c r="G831" s="152" t="s">
        <v>1331</v>
      </c>
      <c r="H831" s="153" t="s">
        <v>4</v>
      </c>
    </row>
    <row r="832" spans="2:8" hidden="1" outlineLevel="1">
      <c r="B832" s="569">
        <v>41791</v>
      </c>
      <c r="C832" s="47" t="s">
        <v>2500</v>
      </c>
      <c r="D832" s="390">
        <v>15000</v>
      </c>
      <c r="E832" s="18"/>
      <c r="F832" s="359"/>
      <c r="G832" s="360"/>
      <c r="H832" s="361"/>
    </row>
    <row r="833" spans="2:8" hidden="1" outlineLevel="1">
      <c r="B833" s="357"/>
      <c r="C833" s="358"/>
      <c r="D833" s="365"/>
      <c r="E833" s="18"/>
      <c r="F833" s="131"/>
      <c r="G833" s="50"/>
      <c r="H833" s="48"/>
    </row>
    <row r="834" spans="2:8" hidden="1" outlineLevel="1">
      <c r="B834" s="356"/>
      <c r="C834" s="278"/>
      <c r="D834" s="279"/>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3335</v>
      </c>
      <c r="D839" s="13">
        <v>16396</v>
      </c>
    </row>
    <row r="840" spans="2:8" hidden="1" outlineLevel="1">
      <c r="C840" s="200" t="s">
        <v>3385</v>
      </c>
    </row>
    <row r="841" spans="2:8" collapsed="1"/>
    <row r="842" spans="2:8" ht="15.75">
      <c r="B842" s="2480" t="s">
        <v>4543</v>
      </c>
      <c r="C842" s="2480"/>
      <c r="D842" s="2480"/>
      <c r="E842" s="2480"/>
      <c r="F842" s="2480"/>
      <c r="G842" s="2480"/>
      <c r="H842" s="2480"/>
    </row>
    <row r="843" spans="2:8" hidden="1" outlineLevel="1">
      <c r="B843" s="18"/>
      <c r="C843" s="18"/>
      <c r="D843" s="18"/>
      <c r="E843" s="18"/>
      <c r="F843" s="18"/>
      <c r="G843" s="18"/>
      <c r="H843" s="18"/>
    </row>
    <row r="844" spans="2:8" ht="15.75" hidden="1" outlineLevel="1">
      <c r="B844" s="2480" t="s">
        <v>2608</v>
      </c>
      <c r="C844" s="2480"/>
      <c r="D844" s="2480"/>
      <c r="E844" s="2480"/>
      <c r="F844" s="2480"/>
      <c r="G844" s="2480"/>
      <c r="H844" s="2480"/>
    </row>
    <row r="845" spans="2:8" hidden="1" outlineLevel="1">
      <c r="B845" s="354" t="s">
        <v>115</v>
      </c>
      <c r="C845" s="354" t="s">
        <v>1330</v>
      </c>
      <c r="D845" s="355" t="s">
        <v>4</v>
      </c>
      <c r="E845" s="18"/>
      <c r="F845" s="354" t="s">
        <v>115</v>
      </c>
      <c r="G845" s="354" t="s">
        <v>1331</v>
      </c>
      <c r="H845" s="355" t="s">
        <v>4</v>
      </c>
    </row>
    <row r="846" spans="2:8" ht="30" hidden="1" outlineLevel="1">
      <c r="B846" s="345">
        <v>41821</v>
      </c>
      <c r="C846" s="376" t="s">
        <v>1039</v>
      </c>
      <c r="D846" s="386">
        <v>44173</v>
      </c>
      <c r="E846" s="18"/>
      <c r="F846" s="746">
        <v>41821</v>
      </c>
      <c r="G846" s="317" t="s">
        <v>4569</v>
      </c>
      <c r="H846" s="326">
        <v>25000</v>
      </c>
    </row>
    <row r="847" spans="2:8" ht="30" hidden="1" outlineLevel="1">
      <c r="B847" s="345">
        <v>41822</v>
      </c>
      <c r="C847" s="376" t="s">
        <v>4561</v>
      </c>
      <c r="D847" s="386">
        <v>25000</v>
      </c>
      <c r="E847" s="210"/>
      <c r="F847" s="345">
        <v>41823</v>
      </c>
      <c r="G847" s="671" t="s">
        <v>4564</v>
      </c>
      <c r="H847" s="672">
        <v>279</v>
      </c>
    </row>
    <row r="848" spans="2:8" ht="30" hidden="1" outlineLevel="1">
      <c r="B848" s="345">
        <v>41822</v>
      </c>
      <c r="C848" s="376" t="s">
        <v>4562</v>
      </c>
      <c r="D848" s="386">
        <v>827</v>
      </c>
      <c r="F848" s="569"/>
      <c r="G848" s="223"/>
      <c r="H848" s="175"/>
    </row>
    <row r="849" spans="2:8" ht="30" hidden="1" outlineLevel="1">
      <c r="B849" s="752">
        <v>41829</v>
      </c>
      <c r="C849" s="360" t="s">
        <v>4578</v>
      </c>
      <c r="D849" s="361">
        <v>1396</v>
      </c>
      <c r="E849" s="18"/>
      <c r="F849" s="273"/>
      <c r="G849" s="221"/>
      <c r="H849" s="214"/>
    </row>
    <row r="850" spans="2:8" ht="30" hidden="1" outlineLevel="1">
      <c r="B850" s="285">
        <v>41851</v>
      </c>
      <c r="C850" s="317" t="s">
        <v>4655</v>
      </c>
      <c r="D850" s="326">
        <v>3883</v>
      </c>
      <c r="E850" s="18"/>
      <c r="F850" s="46"/>
      <c r="G850" s="50"/>
      <c r="H850" s="48"/>
    </row>
    <row r="851" spans="2:8" ht="30" hidden="1" outlineLevel="1">
      <c r="B851" s="285">
        <v>41851</v>
      </c>
      <c r="C851" s="317" t="s">
        <v>4656</v>
      </c>
      <c r="D851" s="326">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480" t="s">
        <v>2311</v>
      </c>
      <c r="C854" s="2480"/>
      <c r="D854" s="2480"/>
      <c r="E854" s="2480"/>
      <c r="F854" s="2480"/>
      <c r="G854" s="2480"/>
      <c r="H854" s="2480"/>
    </row>
    <row r="855" spans="2:8" hidden="1" outlineLevel="1">
      <c r="B855" s="152" t="s">
        <v>115</v>
      </c>
      <c r="C855" s="152" t="s">
        <v>1330</v>
      </c>
      <c r="D855" s="153" t="s">
        <v>4</v>
      </c>
      <c r="E855" s="18"/>
      <c r="F855" s="152" t="s">
        <v>115</v>
      </c>
      <c r="G855" s="152" t="s">
        <v>1331</v>
      </c>
      <c r="H855" s="153" t="s">
        <v>4</v>
      </c>
    </row>
    <row r="856" spans="2:8" ht="30" hidden="1" outlineLevel="1">
      <c r="B856" s="569">
        <v>41821</v>
      </c>
      <c r="C856" s="47" t="s">
        <v>2500</v>
      </c>
      <c r="D856" s="48">
        <v>15000</v>
      </c>
      <c r="E856" s="18"/>
      <c r="F856" s="753">
        <v>41828</v>
      </c>
      <c r="G856" s="221" t="s">
        <v>4576</v>
      </c>
      <c r="H856" s="214">
        <v>15000</v>
      </c>
    </row>
    <row r="857" spans="2:8" ht="30" hidden="1" outlineLevel="1">
      <c r="B857" s="752">
        <v>41828</v>
      </c>
      <c r="C857" s="360" t="s">
        <v>4570</v>
      </c>
      <c r="D857" s="361">
        <v>16396</v>
      </c>
      <c r="E857" s="18"/>
      <c r="F857" s="752">
        <v>41829</v>
      </c>
      <c r="G857" s="360" t="s">
        <v>4577</v>
      </c>
      <c r="H857" s="361">
        <v>1396</v>
      </c>
    </row>
    <row r="858" spans="2:8" hidden="1" outlineLevel="1">
      <c r="B858" s="569"/>
      <c r="C858" s="244"/>
      <c r="D858" s="245"/>
      <c r="E858" s="18"/>
      <c r="F858" s="366"/>
      <c r="G858" s="252"/>
      <c r="H858" s="257"/>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480" t="s">
        <v>4021</v>
      </c>
      <c r="C861" s="2480"/>
      <c r="D861" s="2480"/>
      <c r="E861" s="2480"/>
      <c r="F861" s="2480"/>
      <c r="G861" s="2480"/>
      <c r="H861" s="2480"/>
    </row>
    <row r="862" spans="2:8" hidden="1" outlineLevel="1">
      <c r="B862" s="354" t="s">
        <v>115</v>
      </c>
      <c r="C862" s="354" t="s">
        <v>1330</v>
      </c>
      <c r="D862" s="355" t="s">
        <v>4</v>
      </c>
      <c r="E862" s="18"/>
      <c r="F862" s="152" t="s">
        <v>115</v>
      </c>
      <c r="G862" s="152" t="s">
        <v>1331</v>
      </c>
      <c r="H862" s="153" t="s">
        <v>4</v>
      </c>
    </row>
    <row r="863" spans="2:8" hidden="1" outlineLevel="1">
      <c r="B863" s="569">
        <v>41821</v>
      </c>
      <c r="C863" s="47" t="s">
        <v>2500</v>
      </c>
      <c r="D863" s="390">
        <v>15000</v>
      </c>
      <c r="E863" s="18"/>
      <c r="F863" s="752">
        <v>41828</v>
      </c>
      <c r="G863" s="360" t="s">
        <v>4572</v>
      </c>
      <c r="H863" s="361">
        <v>15000</v>
      </c>
    </row>
    <row r="864" spans="2:8" hidden="1" outlineLevel="1">
      <c r="B864" s="357">
        <v>41828</v>
      </c>
      <c r="C864" s="749" t="s">
        <v>4573</v>
      </c>
      <c r="D864" s="365">
        <v>15000</v>
      </c>
      <c r="E864" s="18"/>
      <c r="F864" s="131"/>
      <c r="G864" s="50"/>
      <c r="H864" s="48"/>
    </row>
    <row r="865" spans="2:8" hidden="1" outlineLevel="1">
      <c r="B865" s="751"/>
      <c r="C865" s="750"/>
      <c r="D865" s="279"/>
      <c r="E865" s="18"/>
      <c r="F865" s="131"/>
      <c r="G865" s="50"/>
      <c r="H865" s="48"/>
    </row>
    <row r="866" spans="2:8" hidden="1" outlineLevel="1">
      <c r="B866" s="751"/>
      <c r="C866" s="318"/>
      <c r="D866" s="48"/>
      <c r="E866" s="18"/>
      <c r="F866" s="131"/>
      <c r="G866" s="50"/>
      <c r="H866" s="48"/>
    </row>
    <row r="867" spans="2:8" hidden="1" outlineLevel="1">
      <c r="B867" s="426"/>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4574</v>
      </c>
      <c r="D870" s="13">
        <v>16418</v>
      </c>
    </row>
    <row r="871" spans="2:8" hidden="1" outlineLevel="1">
      <c r="C871" s="200" t="s">
        <v>4575</v>
      </c>
    </row>
    <row r="872" spans="2:8" collapsed="1"/>
    <row r="873" spans="2:8" ht="15.75">
      <c r="B873" s="2480" t="s">
        <v>4804</v>
      </c>
      <c r="C873" s="2480"/>
      <c r="D873" s="2480"/>
      <c r="E873" s="2480"/>
      <c r="F873" s="2480"/>
      <c r="G873" s="2480"/>
      <c r="H873" s="2480"/>
    </row>
    <row r="874" spans="2:8" hidden="1" outlineLevel="1">
      <c r="B874" s="18"/>
      <c r="C874" s="18"/>
      <c r="D874" s="18"/>
      <c r="E874" s="18"/>
      <c r="F874" s="18"/>
      <c r="G874" s="18"/>
      <c r="H874" s="18"/>
    </row>
    <row r="875" spans="2:8" ht="15.75" hidden="1" outlineLevel="1">
      <c r="B875" s="2480" t="s">
        <v>2608</v>
      </c>
      <c r="C875" s="2480"/>
      <c r="D875" s="2480"/>
      <c r="E875" s="2480"/>
      <c r="F875" s="2480"/>
      <c r="G875" s="2480"/>
      <c r="H875" s="2480"/>
    </row>
    <row r="876" spans="2:8" hidden="1" outlineLevel="1">
      <c r="B876" s="354" t="s">
        <v>115</v>
      </c>
      <c r="C876" s="354" t="s">
        <v>1330</v>
      </c>
      <c r="D876" s="355" t="s">
        <v>4</v>
      </c>
      <c r="E876" s="18"/>
      <c r="F876" s="354" t="s">
        <v>115</v>
      </c>
      <c r="G876" s="354" t="s">
        <v>1331</v>
      </c>
      <c r="H876" s="355" t="s">
        <v>4</v>
      </c>
    </row>
    <row r="877" spans="2:8" ht="30" hidden="1" outlineLevel="1">
      <c r="B877" s="345">
        <v>41852</v>
      </c>
      <c r="C877" s="376" t="s">
        <v>1039</v>
      </c>
      <c r="D877" s="386">
        <f>D853</f>
        <v>75000</v>
      </c>
      <c r="E877" s="18"/>
      <c r="F877" s="345">
        <v>41852</v>
      </c>
      <c r="G877" s="317" t="s">
        <v>4674</v>
      </c>
      <c r="H877" s="386">
        <v>25000</v>
      </c>
    </row>
    <row r="878" spans="2:8" ht="30" hidden="1" outlineLevel="1">
      <c r="B878" s="345">
        <v>41854</v>
      </c>
      <c r="C878" s="376" t="s">
        <v>4681</v>
      </c>
      <c r="D878" s="386">
        <v>703</v>
      </c>
      <c r="E878" s="210"/>
      <c r="F878" s="285">
        <v>41856</v>
      </c>
      <c r="G878" s="671" t="s">
        <v>4688</v>
      </c>
      <c r="H878" s="326">
        <v>651</v>
      </c>
    </row>
    <row r="879" spans="2:8" ht="30" hidden="1" outlineLevel="1">
      <c r="B879" s="285">
        <v>41856</v>
      </c>
      <c r="C879" s="223" t="s">
        <v>4689</v>
      </c>
      <c r="D879" s="326">
        <v>298</v>
      </c>
      <c r="E879" s="18"/>
      <c r="F879" s="285">
        <v>41865</v>
      </c>
      <c r="G879" s="223" t="s">
        <v>4733</v>
      </c>
      <c r="H879" s="175">
        <v>1000</v>
      </c>
    </row>
    <row r="880" spans="2:8" ht="30" hidden="1" outlineLevel="1">
      <c r="B880" s="285">
        <v>41856</v>
      </c>
      <c r="C880" s="223" t="s">
        <v>4695</v>
      </c>
      <c r="D880" s="326">
        <v>651</v>
      </c>
      <c r="F880" s="273"/>
      <c r="G880" s="221"/>
      <c r="H880" s="214"/>
    </row>
    <row r="881" spans="2:8" hidden="1" outlineLevel="1">
      <c r="B881" s="369"/>
      <c r="C881" s="472"/>
      <c r="D881" s="352"/>
      <c r="F881" s="46"/>
      <c r="G881" s="50"/>
      <c r="H881" s="48"/>
    </row>
    <row r="882" spans="2:8" hidden="1" outlineLevel="1">
      <c r="B882" s="618"/>
      <c r="C882" s="278"/>
      <c r="D882" s="279"/>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480" t="s">
        <v>2311</v>
      </c>
      <c r="C885" s="2480"/>
      <c r="D885" s="2480"/>
      <c r="E885" s="2480"/>
      <c r="F885" s="2480"/>
      <c r="G885" s="2480"/>
      <c r="H885" s="2480"/>
    </row>
    <row r="886" spans="2:8" hidden="1" outlineLevel="1">
      <c r="B886" s="152" t="s">
        <v>115</v>
      </c>
      <c r="C886" s="152" t="s">
        <v>1330</v>
      </c>
      <c r="D886" s="153" t="s">
        <v>4</v>
      </c>
      <c r="E886" s="18"/>
      <c r="F886" s="152" t="s">
        <v>115</v>
      </c>
      <c r="G886" s="152" t="s">
        <v>1331</v>
      </c>
      <c r="H886" s="153" t="s">
        <v>4</v>
      </c>
    </row>
    <row r="887" spans="2:8" ht="30" hidden="1" outlineLevel="1">
      <c r="B887" s="569">
        <v>41852</v>
      </c>
      <c r="C887" s="47" t="s">
        <v>2500</v>
      </c>
      <c r="D887" s="48">
        <v>15000</v>
      </c>
      <c r="E887" s="18"/>
      <c r="F887" s="285">
        <v>41856</v>
      </c>
      <c r="G887" s="223" t="s">
        <v>4690</v>
      </c>
      <c r="H887" s="326">
        <v>298</v>
      </c>
    </row>
    <row r="888" spans="2:8" ht="30" hidden="1" outlineLevel="1">
      <c r="B888" s="345">
        <v>41855</v>
      </c>
      <c r="C888" s="376" t="s">
        <v>4681</v>
      </c>
      <c r="D888" s="386">
        <v>298</v>
      </c>
      <c r="E888" s="18"/>
      <c r="F888" s="752"/>
      <c r="G888" s="360"/>
      <c r="H888" s="361"/>
    </row>
    <row r="889" spans="2:8" hidden="1" outlineLevel="1">
      <c r="B889" s="569"/>
      <c r="C889" s="244"/>
      <c r="D889" s="245"/>
      <c r="E889" s="18"/>
      <c r="F889" s="366"/>
      <c r="G889" s="252"/>
      <c r="H889" s="257"/>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480" t="s">
        <v>4021</v>
      </c>
      <c r="C892" s="2480"/>
      <c r="D892" s="2480"/>
      <c r="E892" s="2480"/>
      <c r="F892" s="2480"/>
      <c r="G892" s="2480"/>
      <c r="H892" s="2480"/>
    </row>
    <row r="893" spans="2:8" hidden="1" outlineLevel="1">
      <c r="B893" s="354" t="s">
        <v>115</v>
      </c>
      <c r="C893" s="354" t="s">
        <v>1330</v>
      </c>
      <c r="D893" s="355" t="s">
        <v>4</v>
      </c>
      <c r="E893" s="18"/>
      <c r="F893" s="152" t="s">
        <v>115</v>
      </c>
      <c r="G893" s="152" t="s">
        <v>1331</v>
      </c>
      <c r="H893" s="153" t="s">
        <v>4</v>
      </c>
    </row>
    <row r="894" spans="2:8" hidden="1" outlineLevel="1">
      <c r="B894" s="569">
        <v>41852</v>
      </c>
      <c r="C894" s="47" t="s">
        <v>2500</v>
      </c>
      <c r="D894" s="390">
        <v>15000</v>
      </c>
      <c r="E894" s="18"/>
      <c r="F894" s="752"/>
      <c r="G894" s="360"/>
      <c r="H894" s="361"/>
    </row>
    <row r="895" spans="2:8" hidden="1" outlineLevel="1">
      <c r="B895" s="357"/>
      <c r="C895" s="749"/>
      <c r="D895" s="365"/>
      <c r="E895" s="18"/>
      <c r="F895" s="131"/>
      <c r="G895" s="50"/>
      <c r="H895" s="48"/>
    </row>
    <row r="896" spans="2:8" hidden="1" outlineLevel="1">
      <c r="B896" s="751"/>
      <c r="C896" s="750"/>
      <c r="D896" s="279"/>
      <c r="E896" s="18"/>
      <c r="F896" s="131"/>
      <c r="G896" s="50"/>
      <c r="H896" s="48"/>
    </row>
    <row r="897" spans="2:8" hidden="1" outlineLevel="1">
      <c r="B897" s="751"/>
      <c r="C897" s="318"/>
      <c r="D897" s="48"/>
      <c r="E897" s="18"/>
      <c r="F897" s="131"/>
      <c r="G897" s="50"/>
      <c r="H897" s="48"/>
    </row>
    <row r="898" spans="2:8" hidden="1" outlineLevel="1">
      <c r="B898" s="426"/>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4574</v>
      </c>
      <c r="D901" s="13">
        <v>16418</v>
      </c>
    </row>
    <row r="902" spans="2:8" hidden="1" outlineLevel="1">
      <c r="C902" s="200" t="s">
        <v>4575</v>
      </c>
    </row>
    <row r="903" spans="2:8" collapsed="1"/>
    <row r="904" spans="2:8" ht="15.75">
      <c r="B904" s="2480" t="s">
        <v>4805</v>
      </c>
      <c r="C904" s="2480"/>
      <c r="D904" s="2480"/>
      <c r="E904" s="2480"/>
      <c r="F904" s="2480"/>
      <c r="G904" s="2480"/>
      <c r="H904" s="2480"/>
    </row>
    <row r="905" spans="2:8" hidden="1" outlineLevel="1">
      <c r="B905" s="18"/>
      <c r="C905" s="18"/>
      <c r="D905" s="18"/>
      <c r="E905" s="18"/>
      <c r="F905" s="18"/>
      <c r="G905" s="18"/>
      <c r="H905" s="18"/>
    </row>
    <row r="906" spans="2:8" ht="15.75" hidden="1" outlineLevel="1">
      <c r="B906" s="2480" t="s">
        <v>2608</v>
      </c>
      <c r="C906" s="2480"/>
      <c r="D906" s="2480"/>
      <c r="E906" s="2480"/>
      <c r="F906" s="2480"/>
      <c r="G906" s="2480"/>
      <c r="H906" s="2480"/>
    </row>
    <row r="907" spans="2:8" hidden="1" outlineLevel="1">
      <c r="B907" s="354" t="s">
        <v>115</v>
      </c>
      <c r="C907" s="354" t="s">
        <v>1330</v>
      </c>
      <c r="D907" s="355" t="s">
        <v>4</v>
      </c>
      <c r="E907" s="18"/>
      <c r="F907" s="354" t="s">
        <v>115</v>
      </c>
      <c r="G907" s="354" t="s">
        <v>1331</v>
      </c>
      <c r="H907" s="355" t="s">
        <v>4</v>
      </c>
    </row>
    <row r="908" spans="2:8" ht="30" hidden="1" outlineLevel="1">
      <c r="B908" s="345">
        <v>41883</v>
      </c>
      <c r="C908" s="376" t="s">
        <v>1039</v>
      </c>
      <c r="D908" s="386">
        <f>D884</f>
        <v>50001</v>
      </c>
      <c r="E908" s="18"/>
      <c r="F908" s="345">
        <v>41883</v>
      </c>
      <c r="G908" s="317" t="s">
        <v>4909</v>
      </c>
      <c r="H908" s="386">
        <v>25000</v>
      </c>
    </row>
    <row r="909" spans="2:8" ht="30" hidden="1" outlineLevel="1">
      <c r="B909" s="345">
        <v>41884</v>
      </c>
      <c r="C909" s="376" t="s">
        <v>4826</v>
      </c>
      <c r="D909" s="386">
        <v>616</v>
      </c>
      <c r="E909" s="210"/>
      <c r="F909" s="345">
        <v>41884</v>
      </c>
      <c r="G909" s="671" t="s">
        <v>4827</v>
      </c>
      <c r="H909" s="326">
        <v>548</v>
      </c>
    </row>
    <row r="910" spans="2:8" ht="30" hidden="1" outlineLevel="1">
      <c r="B910" s="345">
        <v>41884</v>
      </c>
      <c r="C910" s="376" t="s">
        <v>4825</v>
      </c>
      <c r="D910" s="386">
        <v>25000</v>
      </c>
      <c r="E910" s="18"/>
      <c r="F910" s="608">
        <v>41902</v>
      </c>
      <c r="G910" s="317" t="s">
        <v>4883</v>
      </c>
      <c r="H910" s="349">
        <v>1000</v>
      </c>
    </row>
    <row r="911" spans="2:8" ht="30" hidden="1" outlineLevel="1">
      <c r="B911" s="345">
        <v>41900</v>
      </c>
      <c r="C911" s="376" t="s">
        <v>4866</v>
      </c>
      <c r="D911" s="386">
        <v>995</v>
      </c>
      <c r="F911" s="273"/>
      <c r="G911" s="221"/>
      <c r="H911" s="214"/>
    </row>
    <row r="912" spans="2:8" hidden="1" outlineLevel="1">
      <c r="B912" s="369"/>
      <c r="C912" s="472"/>
      <c r="D912" s="352"/>
      <c r="F912" s="46"/>
      <c r="G912" s="50"/>
      <c r="H912" s="48"/>
    </row>
    <row r="913" spans="2:8" hidden="1" outlineLevel="1">
      <c r="B913" s="618"/>
      <c r="C913" s="278"/>
      <c r="D913" s="279"/>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480" t="s">
        <v>2311</v>
      </c>
      <c r="C916" s="2480"/>
      <c r="D916" s="2480"/>
      <c r="E916" s="2480"/>
      <c r="F916" s="2480"/>
      <c r="G916" s="2480"/>
      <c r="H916" s="2480"/>
    </row>
    <row r="917" spans="2:8" hidden="1" outlineLevel="1">
      <c r="B917" s="152" t="s">
        <v>115</v>
      </c>
      <c r="C917" s="152" t="s">
        <v>1330</v>
      </c>
      <c r="D917" s="153" t="s">
        <v>4</v>
      </c>
      <c r="E917" s="18"/>
      <c r="F917" s="152" t="s">
        <v>115</v>
      </c>
      <c r="G917" s="152" t="s">
        <v>1331</v>
      </c>
      <c r="H917" s="153" t="s">
        <v>4</v>
      </c>
    </row>
    <row r="918" spans="2:8" hidden="1" outlineLevel="1">
      <c r="B918" s="569">
        <v>41883</v>
      </c>
      <c r="C918" s="47" t="s">
        <v>2500</v>
      </c>
      <c r="D918" s="48">
        <v>15000</v>
      </c>
      <c r="E918" s="18"/>
      <c r="F918" s="285"/>
      <c r="G918" s="223"/>
      <c r="H918" s="326"/>
    </row>
    <row r="919" spans="2:8" hidden="1" outlineLevel="1">
      <c r="B919" s="345"/>
      <c r="C919" s="376"/>
      <c r="D919" s="386"/>
      <c r="E919" s="18"/>
      <c r="F919" s="752"/>
      <c r="G919" s="360"/>
      <c r="H919" s="361"/>
    </row>
    <row r="920" spans="2:8" hidden="1" outlineLevel="1">
      <c r="B920" s="569"/>
      <c r="C920" s="244"/>
      <c r="D920" s="245"/>
      <c r="E920" s="18"/>
      <c r="F920" s="366"/>
      <c r="G920" s="252"/>
      <c r="H920" s="257"/>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480" t="s">
        <v>4021</v>
      </c>
      <c r="C923" s="2480"/>
      <c r="D923" s="2480"/>
      <c r="E923" s="2480"/>
      <c r="F923" s="2480"/>
      <c r="G923" s="2480"/>
      <c r="H923" s="2480"/>
    </row>
    <row r="924" spans="2:8" hidden="1" outlineLevel="1">
      <c r="B924" s="354" t="s">
        <v>115</v>
      </c>
      <c r="C924" s="354" t="s">
        <v>1330</v>
      </c>
      <c r="D924" s="355" t="s">
        <v>4</v>
      </c>
      <c r="E924" s="18"/>
      <c r="F924" s="152" t="s">
        <v>115</v>
      </c>
      <c r="G924" s="152" t="s">
        <v>1331</v>
      </c>
      <c r="H924" s="153" t="s">
        <v>4</v>
      </c>
    </row>
    <row r="925" spans="2:8" hidden="1" outlineLevel="1">
      <c r="B925" s="569">
        <v>41883</v>
      </c>
      <c r="C925" s="47" t="s">
        <v>2500</v>
      </c>
      <c r="D925" s="390">
        <v>15000</v>
      </c>
      <c r="E925" s="18"/>
      <c r="F925" s="752"/>
      <c r="G925" s="360"/>
      <c r="H925" s="361"/>
    </row>
    <row r="926" spans="2:8" hidden="1" outlineLevel="1">
      <c r="B926" s="357"/>
      <c r="C926" s="749"/>
      <c r="D926" s="365"/>
      <c r="E926" s="18"/>
      <c r="F926" s="131"/>
      <c r="G926" s="50"/>
      <c r="H926" s="48"/>
    </row>
    <row r="927" spans="2:8" hidden="1" outlineLevel="1">
      <c r="B927" s="751"/>
      <c r="C927" s="750"/>
      <c r="D927" s="279"/>
      <c r="E927" s="18"/>
      <c r="F927" s="131"/>
      <c r="G927" s="50"/>
      <c r="H927" s="48"/>
    </row>
    <row r="928" spans="2:8" hidden="1" outlineLevel="1">
      <c r="B928" s="751"/>
      <c r="C928" s="318"/>
      <c r="D928" s="48"/>
      <c r="E928" s="18"/>
      <c r="F928" s="131"/>
      <c r="G928" s="50"/>
      <c r="H928" s="48"/>
    </row>
    <row r="929" spans="2:8" hidden="1" outlineLevel="1">
      <c r="B929" s="426"/>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4574</v>
      </c>
      <c r="D932" s="13">
        <v>16418</v>
      </c>
    </row>
    <row r="933" spans="2:8" hidden="1" outlineLevel="1">
      <c r="C933" s="200" t="s">
        <v>4575</v>
      </c>
    </row>
    <row r="934" spans="2:8" collapsed="1"/>
    <row r="935" spans="2:8" ht="15.75">
      <c r="B935" s="2480" t="s">
        <v>4908</v>
      </c>
      <c r="C935" s="2480"/>
      <c r="D935" s="2480"/>
      <c r="E935" s="2480"/>
      <c r="F935" s="2480"/>
      <c r="G935" s="2480"/>
      <c r="H935" s="2480"/>
    </row>
    <row r="936" spans="2:8" hidden="1" outlineLevel="1">
      <c r="B936" s="18"/>
      <c r="C936" s="18"/>
      <c r="D936" s="18"/>
      <c r="E936" s="18"/>
      <c r="F936" s="18"/>
      <c r="G936" s="18"/>
      <c r="H936" s="18"/>
    </row>
    <row r="937" spans="2:8" ht="15.75" hidden="1" outlineLevel="1">
      <c r="B937" s="2480" t="s">
        <v>2608</v>
      </c>
      <c r="C937" s="2480"/>
      <c r="D937" s="2480"/>
      <c r="E937" s="2480"/>
      <c r="F937" s="2480"/>
      <c r="G937" s="2480"/>
      <c r="H937" s="2480"/>
    </row>
    <row r="938" spans="2:8" hidden="1" outlineLevel="1">
      <c r="B938" s="354" t="s">
        <v>115</v>
      </c>
      <c r="C938" s="354" t="s">
        <v>1330</v>
      </c>
      <c r="D938" s="355" t="s">
        <v>4</v>
      </c>
      <c r="E938" s="18"/>
      <c r="F938" s="354" t="s">
        <v>115</v>
      </c>
      <c r="G938" s="354" t="s">
        <v>1331</v>
      </c>
      <c r="H938" s="355" t="s">
        <v>4</v>
      </c>
    </row>
    <row r="939" spans="2:8" ht="30" hidden="1" outlineLevel="1">
      <c r="B939" s="345">
        <v>41913</v>
      </c>
      <c r="C939" s="376" t="s">
        <v>1039</v>
      </c>
      <c r="D939" s="386">
        <f>D915</f>
        <v>50064</v>
      </c>
      <c r="E939" s="18"/>
      <c r="F939" s="345">
        <v>41913</v>
      </c>
      <c r="G939" s="317" t="s">
        <v>4910</v>
      </c>
      <c r="H939" s="386">
        <v>25000</v>
      </c>
    </row>
    <row r="940" spans="2:8" ht="30" hidden="1" outlineLevel="1">
      <c r="B940" s="345">
        <v>41913</v>
      </c>
      <c r="C940" s="376" t="s">
        <v>4918</v>
      </c>
      <c r="D940" s="386">
        <v>981</v>
      </c>
      <c r="E940" s="210"/>
      <c r="F940" s="345">
        <v>41913</v>
      </c>
      <c r="G940" s="317" t="s">
        <v>4921</v>
      </c>
      <c r="H940" s="386">
        <v>46</v>
      </c>
    </row>
    <row r="941" spans="2:8" ht="30" hidden="1" outlineLevel="1">
      <c r="B941" s="345">
        <v>41913</v>
      </c>
      <c r="C941" s="376" t="s">
        <v>4919</v>
      </c>
      <c r="D941" s="386">
        <v>10223</v>
      </c>
      <c r="E941" s="18"/>
      <c r="F941" s="608"/>
      <c r="G941" s="317"/>
      <c r="H941" s="349"/>
    </row>
    <row r="942" spans="2:8" ht="30" hidden="1" outlineLevel="1">
      <c r="B942" s="345">
        <v>41913</v>
      </c>
      <c r="C942" s="376" t="s">
        <v>4920</v>
      </c>
      <c r="D942" s="386">
        <v>25000</v>
      </c>
      <c r="F942" s="273"/>
      <c r="G942" s="221"/>
      <c r="H942" s="214"/>
    </row>
    <row r="943" spans="2:8" hidden="1" outlineLevel="1">
      <c r="B943" s="369"/>
      <c r="C943" s="472"/>
      <c r="D943" s="352"/>
      <c r="F943" s="46"/>
      <c r="G943" s="50"/>
      <c r="H943" s="48"/>
    </row>
    <row r="944" spans="2:8" hidden="1" outlineLevel="1">
      <c r="B944" s="618"/>
      <c r="C944" s="278"/>
      <c r="D944" s="279"/>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480" t="s">
        <v>2311</v>
      </c>
      <c r="C947" s="2480"/>
      <c r="D947" s="2480"/>
      <c r="E947" s="2480"/>
      <c r="F947" s="2480"/>
      <c r="G947" s="2480"/>
      <c r="H947" s="2480"/>
    </row>
    <row r="948" spans="2:8" hidden="1" outlineLevel="1">
      <c r="B948" s="152" t="s">
        <v>115</v>
      </c>
      <c r="C948" s="152" t="s">
        <v>1330</v>
      </c>
      <c r="D948" s="153" t="s">
        <v>4</v>
      </c>
      <c r="E948" s="18"/>
      <c r="F948" s="152" t="s">
        <v>115</v>
      </c>
      <c r="G948" s="152" t="s">
        <v>1331</v>
      </c>
      <c r="H948" s="153" t="s">
        <v>4</v>
      </c>
    </row>
    <row r="949" spans="2:8" hidden="1" outlineLevel="1">
      <c r="B949" s="569">
        <v>41913</v>
      </c>
      <c r="C949" s="47" t="s">
        <v>2500</v>
      </c>
      <c r="D949" s="48">
        <v>15000</v>
      </c>
      <c r="E949" s="18"/>
      <c r="F949" s="285"/>
      <c r="G949" s="223"/>
      <c r="H949" s="326"/>
    </row>
    <row r="950" spans="2:8" hidden="1" outlineLevel="1">
      <c r="B950" s="345"/>
      <c r="C950" s="376"/>
      <c r="D950" s="386"/>
      <c r="E950" s="18"/>
      <c r="F950" s="752"/>
      <c r="G950" s="360"/>
      <c r="H950" s="361"/>
    </row>
    <row r="951" spans="2:8" hidden="1" outlineLevel="1">
      <c r="B951" s="569"/>
      <c r="C951" s="244"/>
      <c r="D951" s="245"/>
      <c r="E951" s="18"/>
      <c r="F951" s="366"/>
      <c r="G951" s="252"/>
      <c r="H951" s="257"/>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480" t="s">
        <v>4021</v>
      </c>
      <c r="C954" s="2480"/>
      <c r="D954" s="2480"/>
      <c r="E954" s="2480"/>
      <c r="F954" s="2480"/>
      <c r="G954" s="2480"/>
      <c r="H954" s="2480"/>
    </row>
    <row r="955" spans="2:8" hidden="1" outlineLevel="1">
      <c r="B955" s="354" t="s">
        <v>115</v>
      </c>
      <c r="C955" s="354" t="s">
        <v>1330</v>
      </c>
      <c r="D955" s="355" t="s">
        <v>4</v>
      </c>
      <c r="E955" s="18"/>
      <c r="F955" s="152" t="s">
        <v>115</v>
      </c>
      <c r="G955" s="152" t="s">
        <v>1331</v>
      </c>
      <c r="H955" s="153" t="s">
        <v>4</v>
      </c>
    </row>
    <row r="956" spans="2:8" hidden="1" outlineLevel="1">
      <c r="B956" s="569">
        <v>41913</v>
      </c>
      <c r="C956" s="47" t="s">
        <v>2500</v>
      </c>
      <c r="D956" s="390">
        <v>15000</v>
      </c>
      <c r="E956" s="18"/>
      <c r="F956" s="752"/>
      <c r="G956" s="360"/>
      <c r="H956" s="361"/>
    </row>
    <row r="957" spans="2:8" hidden="1" outlineLevel="1">
      <c r="B957" s="357"/>
      <c r="C957" s="749"/>
      <c r="D957" s="365"/>
      <c r="E957" s="18"/>
      <c r="F957" s="131"/>
      <c r="G957" s="50"/>
      <c r="H957" s="48"/>
    </row>
    <row r="958" spans="2:8" hidden="1" outlineLevel="1">
      <c r="B958" s="751"/>
      <c r="C958" s="750"/>
      <c r="D958" s="279"/>
      <c r="E958" s="18"/>
      <c r="F958" s="131"/>
      <c r="G958" s="50"/>
      <c r="H958" s="48"/>
    </row>
    <row r="959" spans="2:8" hidden="1" outlineLevel="1">
      <c r="B959" s="751"/>
      <c r="C959" s="318"/>
      <c r="D959" s="48"/>
      <c r="E959" s="18"/>
      <c r="F959" s="131"/>
      <c r="G959" s="50"/>
      <c r="H959" s="48"/>
    </row>
    <row r="960" spans="2:8" hidden="1" outlineLevel="1">
      <c r="B960" s="426"/>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4574</v>
      </c>
      <c r="D963" s="13">
        <v>16418</v>
      </c>
    </row>
    <row r="964" spans="2:8" hidden="1" outlineLevel="1">
      <c r="C964" s="200" t="s">
        <v>4575</v>
      </c>
    </row>
    <row r="965" spans="2:8" collapsed="1"/>
    <row r="966" spans="2:8" ht="15.75">
      <c r="B966" s="2480" t="s">
        <v>4988</v>
      </c>
      <c r="C966" s="2480"/>
      <c r="D966" s="2480"/>
      <c r="E966" s="2480"/>
      <c r="F966" s="2480"/>
      <c r="G966" s="2480"/>
      <c r="H966" s="2480"/>
    </row>
    <row r="967" spans="2:8" hidden="1" outlineLevel="1">
      <c r="B967" s="18"/>
      <c r="C967" s="18"/>
      <c r="D967" s="18"/>
      <c r="E967" s="18"/>
      <c r="F967" s="18"/>
      <c r="G967" s="18"/>
      <c r="H967" s="18"/>
    </row>
    <row r="968" spans="2:8" ht="15.75" hidden="1" outlineLevel="1">
      <c r="B968" s="2480" t="s">
        <v>2608</v>
      </c>
      <c r="C968" s="2480"/>
      <c r="D968" s="2480"/>
      <c r="E968" s="2480"/>
      <c r="F968" s="2480"/>
      <c r="G968" s="2480"/>
      <c r="H968" s="2480"/>
    </row>
    <row r="969" spans="2:8" hidden="1" outlineLevel="1">
      <c r="B969" s="354" t="s">
        <v>115</v>
      </c>
      <c r="C969" s="354" t="s">
        <v>1330</v>
      </c>
      <c r="D969" s="355" t="s">
        <v>4</v>
      </c>
      <c r="E969" s="18"/>
      <c r="F969" s="354" t="s">
        <v>115</v>
      </c>
      <c r="G969" s="354" t="s">
        <v>1331</v>
      </c>
      <c r="H969" s="355" t="s">
        <v>4</v>
      </c>
    </row>
    <row r="970" spans="2:8" ht="30" hidden="1" outlineLevel="1">
      <c r="B970" s="345">
        <v>41944</v>
      </c>
      <c r="C970" s="376" t="s">
        <v>1039</v>
      </c>
      <c r="D970" s="386">
        <f>D946</f>
        <v>61222</v>
      </c>
      <c r="E970" s="14"/>
      <c r="F970" s="345">
        <v>41944</v>
      </c>
      <c r="G970" s="317" t="s">
        <v>4995</v>
      </c>
      <c r="H970" s="386">
        <v>25000</v>
      </c>
    </row>
    <row r="971" spans="2:8" ht="30" hidden="1" outlineLevel="1">
      <c r="B971" s="345">
        <v>41944</v>
      </c>
      <c r="C971" s="376" t="s">
        <v>5008</v>
      </c>
      <c r="D971" s="386">
        <v>10180</v>
      </c>
      <c r="E971" s="210"/>
      <c r="F971" s="345">
        <v>41954</v>
      </c>
      <c r="G971" s="317" t="s">
        <v>5021</v>
      </c>
      <c r="H971" s="386">
        <v>271</v>
      </c>
    </row>
    <row r="972" spans="2:8" ht="30" hidden="1" outlineLevel="1">
      <c r="B972" s="345">
        <v>41944</v>
      </c>
      <c r="C972" s="376" t="s">
        <v>5009</v>
      </c>
      <c r="D972" s="386">
        <v>25000</v>
      </c>
      <c r="E972" s="18"/>
      <c r="F972" s="608"/>
      <c r="G972" s="317"/>
      <c r="H972" s="349"/>
    </row>
    <row r="973" spans="2:8" ht="30" hidden="1" outlineLevel="1">
      <c r="B973" s="345">
        <v>41971</v>
      </c>
      <c r="C973" s="376" t="s">
        <v>5059</v>
      </c>
      <c r="D973" s="386">
        <v>869</v>
      </c>
      <c r="F973" s="273"/>
      <c r="G973" s="221"/>
      <c r="H973" s="214"/>
    </row>
    <row r="974" spans="2:8" hidden="1" outlineLevel="1">
      <c r="B974" s="369"/>
      <c r="C974" s="472"/>
      <c r="D974" s="352"/>
      <c r="F974" s="46"/>
      <c r="G974" s="50"/>
      <c r="H974" s="48"/>
    </row>
    <row r="975" spans="2:8" hidden="1" outlineLevel="1">
      <c r="B975" s="618"/>
      <c r="C975" s="278"/>
      <c r="D975" s="279"/>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480" t="s">
        <v>2311</v>
      </c>
      <c r="C978" s="2480"/>
      <c r="D978" s="2480"/>
      <c r="E978" s="2480"/>
      <c r="F978" s="2480"/>
      <c r="G978" s="2480"/>
      <c r="H978" s="2480"/>
    </row>
    <row r="979" spans="2:8" hidden="1" outlineLevel="1">
      <c r="B979" s="152" t="s">
        <v>115</v>
      </c>
      <c r="C979" s="152" t="s">
        <v>1330</v>
      </c>
      <c r="D979" s="153" t="s">
        <v>4</v>
      </c>
      <c r="E979" s="18"/>
      <c r="F979" s="152" t="s">
        <v>115</v>
      </c>
      <c r="G979" s="152" t="s">
        <v>1331</v>
      </c>
      <c r="H979" s="153" t="s">
        <v>4</v>
      </c>
    </row>
    <row r="980" spans="2:8" hidden="1" outlineLevel="1">
      <c r="B980" s="569">
        <v>41944</v>
      </c>
      <c r="C980" s="47" t="s">
        <v>2500</v>
      </c>
      <c r="D980" s="48">
        <v>15000</v>
      </c>
      <c r="E980" s="18"/>
      <c r="F980" s="285"/>
      <c r="G980" s="223"/>
      <c r="H980" s="326"/>
    </row>
    <row r="981" spans="2:8" hidden="1" outlineLevel="1">
      <c r="B981" s="345"/>
      <c r="C981" s="376"/>
      <c r="D981" s="386"/>
      <c r="E981" s="18"/>
      <c r="F981" s="752"/>
      <c r="G981" s="360"/>
      <c r="H981" s="361"/>
    </row>
    <row r="982" spans="2:8" hidden="1" outlineLevel="1">
      <c r="B982" s="569"/>
      <c r="C982" s="244"/>
      <c r="D982" s="245"/>
      <c r="E982" s="18"/>
      <c r="F982" s="366"/>
      <c r="G982" s="252"/>
      <c r="H982" s="257"/>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480" t="s">
        <v>4021</v>
      </c>
      <c r="C985" s="2480"/>
      <c r="D985" s="2480"/>
      <c r="E985" s="2480"/>
      <c r="F985" s="2480"/>
      <c r="G985" s="2480"/>
      <c r="H985" s="2480"/>
    </row>
    <row r="986" spans="2:8" hidden="1" outlineLevel="1">
      <c r="B986" s="354" t="s">
        <v>115</v>
      </c>
      <c r="C986" s="354" t="s">
        <v>1330</v>
      </c>
      <c r="D986" s="355" t="s">
        <v>4</v>
      </c>
      <c r="E986" s="18"/>
      <c r="F986" s="152" t="s">
        <v>115</v>
      </c>
      <c r="G986" s="152" t="s">
        <v>1331</v>
      </c>
      <c r="H986" s="153" t="s">
        <v>4</v>
      </c>
    </row>
    <row r="987" spans="2:8" hidden="1" outlineLevel="1">
      <c r="B987" s="569">
        <v>41944</v>
      </c>
      <c r="C987" s="47" t="s">
        <v>2500</v>
      </c>
      <c r="D987" s="390">
        <v>15000</v>
      </c>
      <c r="E987" s="18"/>
      <c r="F987" s="752"/>
      <c r="G987" s="360"/>
      <c r="H987" s="361"/>
    </row>
    <row r="988" spans="2:8" hidden="1" outlineLevel="1">
      <c r="B988" s="357"/>
      <c r="C988" s="749"/>
      <c r="D988" s="365"/>
      <c r="E988" s="18"/>
      <c r="F988" s="131"/>
      <c r="G988" s="50"/>
      <c r="H988" s="48"/>
    </row>
    <row r="989" spans="2:8" hidden="1" outlineLevel="1">
      <c r="B989" s="751"/>
      <c r="C989" s="750"/>
      <c r="D989" s="279"/>
      <c r="E989" s="18"/>
      <c r="F989" s="131"/>
      <c r="G989" s="50"/>
      <c r="H989" s="48"/>
    </row>
    <row r="990" spans="2:8" hidden="1" outlineLevel="1">
      <c r="B990" s="751"/>
      <c r="C990" s="318"/>
      <c r="D990" s="48"/>
      <c r="E990" s="18"/>
      <c r="F990" s="131"/>
      <c r="G990" s="50"/>
      <c r="H990" s="48"/>
    </row>
    <row r="991" spans="2:8" hidden="1" outlineLevel="1">
      <c r="B991" s="426"/>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4574</v>
      </c>
      <c r="D994" s="13">
        <v>16418</v>
      </c>
    </row>
    <row r="995" spans="2:10" hidden="1" outlineLevel="1">
      <c r="C995" s="200" t="s">
        <v>4575</v>
      </c>
    </row>
    <row r="996" spans="2:10" collapsed="1"/>
    <row r="997" spans="2:10" ht="15.75">
      <c r="B997" s="2480" t="s">
        <v>5080</v>
      </c>
      <c r="C997" s="2480"/>
      <c r="D997" s="2480"/>
      <c r="E997" s="2480"/>
      <c r="F997" s="2480"/>
      <c r="G997" s="2480"/>
      <c r="H997" s="2480"/>
    </row>
    <row r="998" spans="2:10" hidden="1" outlineLevel="1">
      <c r="B998" s="18"/>
      <c r="C998" s="18"/>
      <c r="D998" s="18"/>
      <c r="E998" s="18"/>
      <c r="F998" s="18"/>
      <c r="G998" s="18"/>
      <c r="H998" s="18"/>
    </row>
    <row r="999" spans="2:10" ht="15.75" hidden="1" outlineLevel="1">
      <c r="B999" s="2480" t="s">
        <v>2608</v>
      </c>
      <c r="C999" s="2480"/>
      <c r="D999" s="2480"/>
      <c r="E999" s="2480"/>
      <c r="F999" s="2480"/>
      <c r="G999" s="2480"/>
      <c r="H999" s="2480"/>
    </row>
    <row r="1000" spans="2:10" hidden="1" outlineLevel="1">
      <c r="B1000" s="354" t="s">
        <v>115</v>
      </c>
      <c r="C1000" s="354" t="s">
        <v>1330</v>
      </c>
      <c r="D1000" s="355" t="s">
        <v>4</v>
      </c>
      <c r="E1000" s="18"/>
      <c r="F1000" s="354" t="s">
        <v>115</v>
      </c>
      <c r="G1000" s="354" t="s">
        <v>1331</v>
      </c>
      <c r="H1000" s="355" t="s">
        <v>4</v>
      </c>
    </row>
    <row r="1001" spans="2:10" ht="30" hidden="1" outlineLevel="1">
      <c r="B1001" s="345">
        <v>41974</v>
      </c>
      <c r="C1001" s="376" t="s">
        <v>1039</v>
      </c>
      <c r="D1001" s="386">
        <f>D977</f>
        <v>72000</v>
      </c>
      <c r="E1001" s="14"/>
      <c r="F1001" s="608">
        <v>41974</v>
      </c>
      <c r="G1001" s="317" t="s">
        <v>5091</v>
      </c>
      <c r="H1001" s="613">
        <v>25000</v>
      </c>
    </row>
    <row r="1002" spans="2:10" ht="30" hidden="1" outlineLevel="1">
      <c r="B1002" s="608">
        <v>41974</v>
      </c>
      <c r="C1002" s="840" t="s">
        <v>5089</v>
      </c>
      <c r="D1002" s="613">
        <v>5524</v>
      </c>
      <c r="E1002" s="210"/>
      <c r="F1002" s="608">
        <v>41974</v>
      </c>
      <c r="G1002" s="317" t="s">
        <v>5092</v>
      </c>
      <c r="H1002" s="386">
        <v>777</v>
      </c>
    </row>
    <row r="1003" spans="2:10" ht="30" hidden="1" outlineLevel="1">
      <c r="B1003" s="608">
        <v>41974</v>
      </c>
      <c r="C1003" s="908" t="s">
        <v>5090</v>
      </c>
      <c r="D1003" s="613">
        <v>25000</v>
      </c>
      <c r="E1003" s="18"/>
      <c r="F1003" s="897">
        <v>41997</v>
      </c>
      <c r="G1003" s="472" t="s">
        <v>5154</v>
      </c>
      <c r="H1003" s="352">
        <v>10000</v>
      </c>
      <c r="I1003" s="1" t="s">
        <v>5205</v>
      </c>
    </row>
    <row r="1004" spans="2:10" ht="30" hidden="1" outlineLevel="1">
      <c r="B1004" s="608">
        <v>41974</v>
      </c>
      <c r="C1004" s="908" t="s">
        <v>5098</v>
      </c>
      <c r="D1004" s="613">
        <v>253</v>
      </c>
      <c r="F1004" s="911">
        <v>42000</v>
      </c>
      <c r="G1004" s="912" t="s">
        <v>5164</v>
      </c>
      <c r="H1004" s="913">
        <v>10000</v>
      </c>
      <c r="I1004" s="247" t="s">
        <v>5165</v>
      </c>
      <c r="J1004" s="205" t="s">
        <v>5204</v>
      </c>
    </row>
    <row r="1005" spans="2:10" ht="30" hidden="1" outlineLevel="1">
      <c r="B1005" s="608">
        <v>41986</v>
      </c>
      <c r="C1005" s="908" t="s">
        <v>5123</v>
      </c>
      <c r="D1005" s="613">
        <v>3252</v>
      </c>
      <c r="F1005" s="910">
        <v>42004</v>
      </c>
      <c r="G1005" s="317" t="s">
        <v>5245</v>
      </c>
      <c r="H1005" s="48">
        <v>25000</v>
      </c>
    </row>
    <row r="1006" spans="2:10" ht="45" hidden="1" outlineLevel="1">
      <c r="B1006" s="910">
        <v>41999</v>
      </c>
      <c r="C1006" s="932" t="s">
        <v>5155</v>
      </c>
      <c r="D1006" s="934">
        <v>10000</v>
      </c>
      <c r="E1006" s="933" t="s">
        <v>5203</v>
      </c>
      <c r="F1006" s="50"/>
      <c r="G1006" s="50"/>
      <c r="H1006" s="48"/>
    </row>
    <row r="1007" spans="2:10" ht="30" hidden="1" outlineLevel="1">
      <c r="B1007" s="910">
        <v>42003</v>
      </c>
      <c r="C1007" s="932" t="s">
        <v>5217</v>
      </c>
      <c r="D1007" s="934">
        <v>446</v>
      </c>
      <c r="E1007" s="7"/>
      <c r="F1007" s="50"/>
      <c r="G1007" s="50"/>
      <c r="H1007" s="48"/>
    </row>
    <row r="1008" spans="2:10" ht="30" hidden="1" outlineLevel="1">
      <c r="B1008" s="910">
        <v>42004</v>
      </c>
      <c r="C1008" s="932" t="s">
        <v>5246</v>
      </c>
      <c r="D1008" s="934">
        <v>25000</v>
      </c>
      <c r="E1008" s="18"/>
      <c r="F1008" s="50"/>
      <c r="G1008" s="50"/>
      <c r="H1008" s="48"/>
    </row>
    <row r="1009" spans="2:8" hidden="1" outlineLevel="1">
      <c r="B1009" s="608"/>
      <c r="C1009" s="750"/>
      <c r="D1009" s="279"/>
      <c r="E1009" s="18"/>
      <c r="F1009" s="50"/>
      <c r="G1009" s="50"/>
      <c r="H1009" s="48"/>
    </row>
    <row r="1010" spans="2:8" hidden="1" outlineLevel="1">
      <c r="B1010" s="426"/>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480" t="s">
        <v>2311</v>
      </c>
      <c r="C1012" s="2480"/>
      <c r="D1012" s="2480"/>
      <c r="E1012" s="2480"/>
      <c r="F1012" s="2480"/>
      <c r="G1012" s="2480"/>
      <c r="H1012" s="2480"/>
    </row>
    <row r="1013" spans="2:8" hidden="1" outlineLevel="1">
      <c r="B1013" s="152" t="s">
        <v>115</v>
      </c>
      <c r="C1013" s="152" t="s">
        <v>1330</v>
      </c>
      <c r="D1013" s="153" t="s">
        <v>4</v>
      </c>
      <c r="E1013" s="18"/>
      <c r="F1013" s="152" t="s">
        <v>115</v>
      </c>
      <c r="G1013" s="152" t="s">
        <v>1331</v>
      </c>
      <c r="H1013" s="153" t="s">
        <v>4</v>
      </c>
    </row>
    <row r="1014" spans="2:8" hidden="1" outlineLevel="1">
      <c r="B1014" s="569">
        <v>41974</v>
      </c>
      <c r="C1014" s="47" t="s">
        <v>2500</v>
      </c>
      <c r="D1014" s="48">
        <v>15000</v>
      </c>
      <c r="E1014" s="18"/>
      <c r="F1014" s="285"/>
      <c r="G1014" s="223"/>
      <c r="H1014" s="326"/>
    </row>
    <row r="1015" spans="2:8" hidden="1" outlineLevel="1">
      <c r="B1015" s="345"/>
      <c r="C1015" s="376"/>
      <c r="D1015" s="386"/>
      <c r="E1015" s="18"/>
      <c r="F1015" s="752"/>
      <c r="G1015" s="360"/>
      <c r="H1015" s="361"/>
    </row>
    <row r="1016" spans="2:8" hidden="1" outlineLevel="1">
      <c r="B1016" s="569"/>
      <c r="C1016" s="244"/>
      <c r="D1016" s="245"/>
      <c r="E1016" s="18"/>
      <c r="F1016" s="366"/>
      <c r="G1016" s="252"/>
      <c r="H1016" s="257"/>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480" t="s">
        <v>4021</v>
      </c>
      <c r="C1019" s="2480"/>
      <c r="D1019" s="2480"/>
      <c r="E1019" s="2480"/>
      <c r="F1019" s="2480"/>
      <c r="G1019" s="2480"/>
      <c r="H1019" s="2480"/>
    </row>
    <row r="1020" spans="2:8" hidden="1" outlineLevel="1">
      <c r="B1020" s="354" t="s">
        <v>115</v>
      </c>
      <c r="C1020" s="354" t="s">
        <v>1330</v>
      </c>
      <c r="D1020" s="355" t="s">
        <v>4</v>
      </c>
      <c r="E1020" s="18"/>
      <c r="F1020" s="152" t="s">
        <v>115</v>
      </c>
      <c r="G1020" s="152" t="s">
        <v>1331</v>
      </c>
      <c r="H1020" s="153" t="s">
        <v>4</v>
      </c>
    </row>
    <row r="1021" spans="2:8" hidden="1" outlineLevel="1">
      <c r="B1021" s="569">
        <v>41974</v>
      </c>
      <c r="C1021" s="47" t="s">
        <v>2500</v>
      </c>
      <c r="D1021" s="390">
        <v>15000</v>
      </c>
      <c r="E1021" s="18"/>
      <c r="F1021" s="752"/>
      <c r="G1021" s="360"/>
      <c r="H1021" s="361"/>
    </row>
    <row r="1022" spans="2:8" hidden="1" outlineLevel="1">
      <c r="B1022" s="357"/>
      <c r="C1022" s="749"/>
      <c r="D1022" s="365"/>
      <c r="E1022" s="18"/>
      <c r="F1022" s="131"/>
      <c r="G1022" s="50"/>
      <c r="H1022" s="48"/>
    </row>
    <row r="1023" spans="2:8" hidden="1" outlineLevel="1">
      <c r="B1023" s="751"/>
      <c r="C1023" s="750"/>
      <c r="D1023" s="279"/>
      <c r="E1023" s="18"/>
      <c r="F1023" s="131"/>
      <c r="G1023" s="50"/>
      <c r="H1023" s="48"/>
    </row>
    <row r="1024" spans="2:8" hidden="1" outlineLevel="1">
      <c r="B1024" s="751"/>
      <c r="C1024" s="318"/>
      <c r="D1024" s="48"/>
      <c r="E1024" s="18"/>
      <c r="F1024" s="131"/>
      <c r="G1024" s="50"/>
      <c r="H1024" s="48"/>
    </row>
    <row r="1025" spans="2:10" hidden="1" outlineLevel="1">
      <c r="B1025" s="426"/>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4574</v>
      </c>
      <c r="D1028" s="13">
        <v>16418</v>
      </c>
    </row>
    <row r="1029" spans="2:10" hidden="1" outlineLevel="1">
      <c r="C1029" s="200" t="s">
        <v>4575</v>
      </c>
    </row>
    <row r="1030" spans="2:10" collapsed="1"/>
    <row r="1031" spans="2:10" ht="15.75">
      <c r="B1031" s="2480" t="s">
        <v>5235</v>
      </c>
      <c r="C1031" s="2480"/>
      <c r="D1031" s="2480"/>
      <c r="E1031" s="2480"/>
      <c r="F1031" s="2480"/>
      <c r="G1031" s="2480"/>
      <c r="H1031" s="2480"/>
    </row>
    <row r="1032" spans="2:10" hidden="1" outlineLevel="1">
      <c r="B1032" s="18"/>
      <c r="C1032" s="18"/>
      <c r="D1032" s="18"/>
      <c r="E1032" s="18"/>
      <c r="F1032" s="18"/>
      <c r="G1032" s="18"/>
      <c r="H1032" s="18"/>
    </row>
    <row r="1033" spans="2:10" ht="15.75" hidden="1" outlineLevel="1">
      <c r="B1033" s="2480" t="s">
        <v>2608</v>
      </c>
      <c r="C1033" s="2480"/>
      <c r="D1033" s="2480"/>
      <c r="E1033" s="2480"/>
      <c r="F1033" s="2480"/>
      <c r="G1033" s="2480"/>
      <c r="H1033" s="2480"/>
    </row>
    <row r="1034" spans="2:10" hidden="1" outlineLevel="1">
      <c r="B1034" s="354" t="s">
        <v>115</v>
      </c>
      <c r="C1034" s="354" t="s">
        <v>1330</v>
      </c>
      <c r="D1034" s="355" t="s">
        <v>4</v>
      </c>
      <c r="E1034" s="18"/>
      <c r="F1034" s="354" t="s">
        <v>115</v>
      </c>
      <c r="G1034" s="354" t="s">
        <v>1331</v>
      </c>
      <c r="H1034" s="355" t="s">
        <v>4</v>
      </c>
    </row>
    <row r="1035" spans="2:10" ht="30" hidden="1" outlineLevel="1">
      <c r="B1035" s="345">
        <v>42005</v>
      </c>
      <c r="C1035" s="376" t="s">
        <v>1039</v>
      </c>
      <c r="D1035" s="386">
        <f>D1011</f>
        <v>70698</v>
      </c>
      <c r="E1035" s="18"/>
      <c r="F1035" s="345">
        <v>42005</v>
      </c>
      <c r="G1035" s="317" t="s">
        <v>5244</v>
      </c>
      <c r="H1035" s="943">
        <v>64698</v>
      </c>
      <c r="I1035" s="247" t="s">
        <v>5165</v>
      </c>
      <c r="J1035" s="205" t="s">
        <v>5204</v>
      </c>
    </row>
    <row r="1036" spans="2:10" ht="30" hidden="1" outlineLevel="1">
      <c r="B1036" s="345">
        <v>42026</v>
      </c>
      <c r="C1036" s="376" t="s">
        <v>5350</v>
      </c>
      <c r="D1036" s="386">
        <v>24000</v>
      </c>
      <c r="E1036" s="18"/>
      <c r="F1036" s="608">
        <v>42035</v>
      </c>
      <c r="G1036" s="317" t="s">
        <v>5387</v>
      </c>
      <c r="H1036" s="386">
        <v>25000</v>
      </c>
    </row>
    <row r="1037" spans="2:10" hidden="1" outlineLevel="1">
      <c r="B1037" s="608"/>
      <c r="C1037" s="908"/>
      <c r="D1037" s="613"/>
      <c r="E1037" s="18"/>
      <c r="F1037" s="897"/>
      <c r="G1037" s="472"/>
      <c r="H1037" s="352"/>
    </row>
    <row r="1038" spans="2:10" hidden="1" outlineLevel="1">
      <c r="B1038" s="608"/>
      <c r="C1038" s="908"/>
      <c r="D1038" s="613"/>
      <c r="E1038" s="18"/>
      <c r="F1038" s="911"/>
      <c r="G1038" s="912"/>
      <c r="H1038" s="913"/>
      <c r="I1038" s="247"/>
      <c r="J1038" s="205"/>
    </row>
    <row r="1039" spans="2:10" hidden="1" outlineLevel="1">
      <c r="B1039" s="608"/>
      <c r="C1039" s="908"/>
      <c r="D1039" s="613"/>
      <c r="E1039" s="18"/>
      <c r="F1039" s="897"/>
      <c r="G1039" s="472"/>
      <c r="H1039" s="352"/>
      <c r="I1039" s="247"/>
      <c r="J1039" s="205"/>
    </row>
    <row r="1040" spans="2:10" hidden="1" outlineLevel="1">
      <c r="B1040" s="910"/>
      <c r="C1040" s="932"/>
      <c r="D1040" s="934"/>
      <c r="E1040" s="18"/>
      <c r="F1040" s="911"/>
      <c r="G1040" s="912"/>
      <c r="H1040" s="913"/>
    </row>
    <row r="1041" spans="2:8" hidden="1" outlineLevel="1">
      <c r="B1041" s="910"/>
      <c r="C1041" s="932"/>
      <c r="D1041" s="934"/>
      <c r="E1041" s="18"/>
      <c r="F1041" s="50"/>
      <c r="G1041" s="50"/>
      <c r="H1041" s="48"/>
    </row>
    <row r="1042" spans="2:8" hidden="1" outlineLevel="1">
      <c r="B1042" s="910"/>
      <c r="C1042" s="932"/>
      <c r="D1042" s="934"/>
      <c r="E1042" s="18"/>
      <c r="F1042" s="50"/>
      <c r="G1042" s="50"/>
      <c r="H1042" s="48"/>
    </row>
    <row r="1043" spans="2:8" hidden="1" outlineLevel="1">
      <c r="B1043" s="608"/>
      <c r="C1043" s="750"/>
      <c r="D1043" s="279"/>
      <c r="E1043" s="18"/>
      <c r="F1043" s="50"/>
      <c r="G1043" s="50"/>
      <c r="H1043" s="48"/>
    </row>
    <row r="1044" spans="2:8" hidden="1" outlineLevel="1">
      <c r="B1044" s="426"/>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480" t="s">
        <v>2311</v>
      </c>
      <c r="C1046" s="2480"/>
      <c r="D1046" s="2480"/>
      <c r="E1046" s="2480"/>
      <c r="F1046" s="2480"/>
      <c r="G1046" s="2480"/>
      <c r="H1046" s="2480"/>
    </row>
    <row r="1047" spans="2:8" hidden="1" outlineLevel="1">
      <c r="B1047" s="152" t="s">
        <v>115</v>
      </c>
      <c r="C1047" s="152" t="s">
        <v>1330</v>
      </c>
      <c r="D1047" s="153" t="s">
        <v>4</v>
      </c>
      <c r="E1047" s="18"/>
      <c r="F1047" s="152" t="s">
        <v>115</v>
      </c>
      <c r="G1047" s="152" t="s">
        <v>1331</v>
      </c>
      <c r="H1047" s="153" t="s">
        <v>4</v>
      </c>
    </row>
    <row r="1048" spans="2:8" hidden="1" outlineLevel="1">
      <c r="B1048" s="569">
        <v>42005</v>
      </c>
      <c r="C1048" s="47" t="s">
        <v>2500</v>
      </c>
      <c r="D1048" s="48">
        <v>15000</v>
      </c>
      <c r="E1048" s="18"/>
      <c r="F1048" s="285"/>
      <c r="G1048" s="223"/>
      <c r="H1048" s="326"/>
    </row>
    <row r="1049" spans="2:8" hidden="1" outlineLevel="1">
      <c r="B1049" s="345"/>
      <c r="C1049" s="376"/>
      <c r="D1049" s="386"/>
      <c r="E1049" s="18"/>
      <c r="F1049" s="752"/>
      <c r="G1049" s="360"/>
      <c r="H1049" s="361"/>
    </row>
    <row r="1050" spans="2:8" hidden="1" outlineLevel="1">
      <c r="B1050" s="569"/>
      <c r="C1050" s="244"/>
      <c r="D1050" s="245"/>
      <c r="E1050" s="18"/>
      <c r="F1050" s="366"/>
      <c r="G1050" s="252"/>
      <c r="H1050" s="257"/>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480" t="s">
        <v>4021</v>
      </c>
      <c r="C1053" s="2480"/>
      <c r="D1053" s="2480"/>
      <c r="E1053" s="2480"/>
      <c r="F1053" s="2480"/>
      <c r="G1053" s="2480"/>
      <c r="H1053" s="2480"/>
    </row>
    <row r="1054" spans="2:8" hidden="1" outlineLevel="1">
      <c r="B1054" s="354" t="s">
        <v>115</v>
      </c>
      <c r="C1054" s="354" t="s">
        <v>1330</v>
      </c>
      <c r="D1054" s="355" t="s">
        <v>4</v>
      </c>
      <c r="E1054" s="18"/>
      <c r="F1054" s="152" t="s">
        <v>115</v>
      </c>
      <c r="G1054" s="152" t="s">
        <v>1331</v>
      </c>
      <c r="H1054" s="153" t="s">
        <v>4</v>
      </c>
    </row>
    <row r="1055" spans="2:8" hidden="1" outlineLevel="1">
      <c r="B1055" s="569">
        <v>42005</v>
      </c>
      <c r="C1055" s="47" t="s">
        <v>2500</v>
      </c>
      <c r="D1055" s="390">
        <v>15000</v>
      </c>
      <c r="E1055" s="18"/>
      <c r="F1055" s="752"/>
      <c r="G1055" s="360"/>
      <c r="H1055" s="361"/>
    </row>
    <row r="1056" spans="2:8" hidden="1" outlineLevel="1">
      <c r="B1056" s="357"/>
      <c r="C1056" s="749"/>
      <c r="D1056" s="365"/>
      <c r="E1056" s="18"/>
      <c r="F1056" s="131"/>
      <c r="G1056" s="50"/>
      <c r="H1056" s="48"/>
    </row>
    <row r="1057" spans="2:10" hidden="1" outlineLevel="1">
      <c r="B1057" s="751"/>
      <c r="C1057" s="750"/>
      <c r="D1057" s="279"/>
      <c r="E1057" s="18"/>
      <c r="F1057" s="131"/>
      <c r="G1057" s="50"/>
      <c r="H1057" s="48"/>
    </row>
    <row r="1058" spans="2:10" hidden="1" outlineLevel="1">
      <c r="B1058" s="751"/>
      <c r="C1058" s="318"/>
      <c r="D1058" s="48"/>
      <c r="E1058" s="18"/>
      <c r="F1058" s="131"/>
      <c r="G1058" s="50"/>
      <c r="H1058" s="48"/>
    </row>
    <row r="1059" spans="2:10" hidden="1" outlineLevel="1">
      <c r="B1059" s="426"/>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4574</v>
      </c>
      <c r="D1062" s="13">
        <v>16418</v>
      </c>
    </row>
    <row r="1063" spans="2:10" hidden="1" outlineLevel="1">
      <c r="C1063" s="200" t="s">
        <v>4575</v>
      </c>
    </row>
    <row r="1064" spans="2:10" collapsed="1"/>
    <row r="1065" spans="2:10" ht="15.75">
      <c r="B1065" s="2480" t="s">
        <v>5369</v>
      </c>
      <c r="C1065" s="2480"/>
      <c r="D1065" s="2480"/>
      <c r="E1065" s="2480"/>
      <c r="F1065" s="2480"/>
      <c r="G1065" s="2480"/>
      <c r="H1065" s="2480"/>
    </row>
    <row r="1066" spans="2:10" hidden="1" outlineLevel="1">
      <c r="B1066" s="18"/>
      <c r="C1066" s="18"/>
      <c r="D1066" s="18"/>
      <c r="E1066" s="18"/>
      <c r="F1066" s="18"/>
      <c r="G1066" s="18"/>
      <c r="H1066" s="18"/>
    </row>
    <row r="1067" spans="2:10" ht="15.75" hidden="1" outlineLevel="1">
      <c r="B1067" s="2480" t="s">
        <v>2608</v>
      </c>
      <c r="C1067" s="2480"/>
      <c r="D1067" s="2480"/>
      <c r="E1067" s="2480"/>
      <c r="F1067" s="2480"/>
      <c r="G1067" s="2480"/>
      <c r="H1067" s="2480"/>
    </row>
    <row r="1068" spans="2:10" hidden="1" outlineLevel="1">
      <c r="B1068" s="354" t="s">
        <v>115</v>
      </c>
      <c r="C1068" s="354" t="s">
        <v>1330</v>
      </c>
      <c r="D1068" s="355" t="s">
        <v>4</v>
      </c>
      <c r="E1068" s="18"/>
      <c r="F1068" s="354" t="s">
        <v>115</v>
      </c>
      <c r="G1068" s="354" t="s">
        <v>1331</v>
      </c>
      <c r="H1068" s="355" t="s">
        <v>4</v>
      </c>
    </row>
    <row r="1069" spans="2:10" ht="30" hidden="1" outlineLevel="1">
      <c r="B1069" s="345">
        <v>42036</v>
      </c>
      <c r="C1069" s="376" t="s">
        <v>1039</v>
      </c>
      <c r="D1069" s="386">
        <f>D1045</f>
        <v>5000</v>
      </c>
      <c r="E1069" s="18"/>
      <c r="F1069" s="569">
        <v>42041</v>
      </c>
      <c r="G1069" s="317" t="s">
        <v>5392</v>
      </c>
      <c r="H1069" s="386">
        <v>1128</v>
      </c>
      <c r="I1069" s="247"/>
      <c r="J1069" s="205"/>
    </row>
    <row r="1070" spans="2:10" ht="30" hidden="1" outlineLevel="1">
      <c r="B1070" s="345">
        <v>42036</v>
      </c>
      <c r="C1070" s="965" t="s">
        <v>5388</v>
      </c>
      <c r="D1070" s="613">
        <v>1080</v>
      </c>
      <c r="E1070" s="18"/>
      <c r="F1070" s="345">
        <v>42063</v>
      </c>
      <c r="G1070" s="317" t="s">
        <v>5533</v>
      </c>
      <c r="H1070" s="386">
        <v>25000</v>
      </c>
    </row>
    <row r="1071" spans="2:10" ht="30" hidden="1" outlineLevel="1">
      <c r="B1071" s="345">
        <v>42037</v>
      </c>
      <c r="C1071" s="376" t="s">
        <v>5389</v>
      </c>
      <c r="D1071" s="386">
        <v>25000</v>
      </c>
      <c r="E1071" s="18"/>
      <c r="F1071" s="897"/>
      <c r="G1071" s="472"/>
      <c r="H1071" s="352"/>
    </row>
    <row r="1072" spans="2:10" ht="30" hidden="1" outlineLevel="1">
      <c r="B1072" s="569">
        <v>42041</v>
      </c>
      <c r="C1072" s="282" t="s">
        <v>5391</v>
      </c>
      <c r="D1072" s="931">
        <v>303</v>
      </c>
      <c r="E1072" s="18"/>
      <c r="F1072" s="911"/>
      <c r="G1072" s="912"/>
      <c r="H1072" s="913"/>
      <c r="I1072" s="247"/>
      <c r="J1072" s="205"/>
    </row>
    <row r="1073" spans="2:10" ht="30" hidden="1" outlineLevel="1">
      <c r="B1073" s="345">
        <v>42045</v>
      </c>
      <c r="C1073" s="376" t="s">
        <v>5417</v>
      </c>
      <c r="D1073" s="386">
        <v>646</v>
      </c>
      <c r="E1073" s="18"/>
      <c r="F1073" s="897"/>
      <c r="G1073" s="472"/>
      <c r="H1073" s="352"/>
      <c r="I1073" s="247"/>
      <c r="J1073" s="205"/>
    </row>
    <row r="1074" spans="2:10" ht="30" hidden="1" outlineLevel="1">
      <c r="B1074" s="345">
        <v>42062</v>
      </c>
      <c r="C1074" s="376" t="s">
        <v>5530</v>
      </c>
      <c r="D1074" s="386">
        <v>5560</v>
      </c>
      <c r="E1074" s="18"/>
      <c r="F1074" s="911"/>
      <c r="G1074" s="912"/>
      <c r="H1074" s="913"/>
    </row>
    <row r="1075" spans="2:10" ht="30" hidden="1" outlineLevel="1">
      <c r="B1075" s="345">
        <v>42062</v>
      </c>
      <c r="C1075" s="376" t="s">
        <v>5531</v>
      </c>
      <c r="D1075" s="386">
        <v>25000</v>
      </c>
      <c r="E1075" s="18"/>
      <c r="F1075" s="50"/>
      <c r="G1075" s="50"/>
      <c r="H1075" s="48"/>
    </row>
    <row r="1076" spans="2:10" ht="30" hidden="1" outlineLevel="1">
      <c r="B1076" s="345">
        <v>42062</v>
      </c>
      <c r="C1076" s="376" t="s">
        <v>5532</v>
      </c>
      <c r="D1076" s="386">
        <v>539</v>
      </c>
      <c r="E1076" s="18"/>
      <c r="F1076" s="50"/>
      <c r="G1076" s="50"/>
      <c r="H1076" s="48"/>
    </row>
    <row r="1077" spans="2:10" hidden="1" outlineLevel="1">
      <c r="B1077" s="608"/>
      <c r="C1077" s="750"/>
      <c r="D1077" s="279"/>
      <c r="E1077" s="18"/>
      <c r="F1077" s="50"/>
      <c r="G1077" s="50"/>
      <c r="H1077" s="48"/>
    </row>
    <row r="1078" spans="2:10" hidden="1" outlineLevel="1">
      <c r="B1078" s="426"/>
      <c r="C1078" s="50" t="s">
        <v>195</v>
      </c>
      <c r="D1078" s="48">
        <f>SUM(D1069:D1077)</f>
        <v>63128</v>
      </c>
      <c r="E1078" s="87"/>
      <c r="F1078" s="46"/>
      <c r="G1078" s="50" t="s">
        <v>195</v>
      </c>
      <c r="H1078" s="48">
        <f>SUM(H1069:H1073)</f>
        <v>26128</v>
      </c>
    </row>
    <row r="1079" spans="2:10" hidden="1" outlineLevel="1">
      <c r="B1079" s="18"/>
      <c r="C1079" s="1" t="s">
        <v>1962</v>
      </c>
      <c r="D1079" s="454">
        <f>D1078-H1078</f>
        <v>37000</v>
      </c>
      <c r="E1079" s="2"/>
      <c r="F1079" s="18"/>
      <c r="G1079" s="18"/>
      <c r="H1079" s="18"/>
    </row>
    <row r="1080" spans="2:10" ht="15.75" hidden="1" outlineLevel="1">
      <c r="B1080" s="2480" t="s">
        <v>2311</v>
      </c>
      <c r="C1080" s="2480"/>
      <c r="D1080" s="2480"/>
      <c r="E1080" s="2480"/>
      <c r="F1080" s="2480"/>
      <c r="G1080" s="2480"/>
      <c r="H1080" s="2480"/>
    </row>
    <row r="1081" spans="2:10" hidden="1" outlineLevel="1">
      <c r="B1081" s="152" t="s">
        <v>115</v>
      </c>
      <c r="C1081" s="152" t="s">
        <v>1330</v>
      </c>
      <c r="D1081" s="153" t="s">
        <v>4</v>
      </c>
      <c r="E1081" s="18"/>
      <c r="F1081" s="152" t="s">
        <v>115</v>
      </c>
      <c r="G1081" s="152" t="s">
        <v>1331</v>
      </c>
      <c r="H1081" s="153" t="s">
        <v>4</v>
      </c>
    </row>
    <row r="1082" spans="2:10" hidden="1" outlineLevel="1">
      <c r="B1082" s="569">
        <v>42036</v>
      </c>
      <c r="C1082" s="47" t="s">
        <v>2500</v>
      </c>
      <c r="D1082" s="48">
        <v>15000</v>
      </c>
      <c r="E1082" s="18"/>
      <c r="F1082" s="569">
        <v>42041</v>
      </c>
      <c r="G1082" s="223" t="s">
        <v>5390</v>
      </c>
      <c r="H1082" s="326">
        <v>303</v>
      </c>
    </row>
    <row r="1083" spans="2:10" ht="30" hidden="1" outlineLevel="1">
      <c r="B1083" s="569">
        <v>42036</v>
      </c>
      <c r="C1083" s="376" t="s">
        <v>5388</v>
      </c>
      <c r="D1083" s="386">
        <v>303</v>
      </c>
      <c r="E1083" s="18"/>
      <c r="F1083" s="752"/>
      <c r="G1083" s="360"/>
      <c r="H1083" s="361"/>
    </row>
    <row r="1084" spans="2:10" hidden="1" outlineLevel="1">
      <c r="B1084" s="569"/>
      <c r="C1084" s="244"/>
      <c r="D1084" s="245"/>
      <c r="E1084" s="18"/>
      <c r="F1084" s="366"/>
      <c r="G1084" s="252"/>
      <c r="H1084" s="257"/>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54">
        <f>D1085-H1085</f>
        <v>15000</v>
      </c>
      <c r="E1086" s="2"/>
      <c r="F1086" s="18"/>
      <c r="G1086" s="18"/>
      <c r="H1086" s="18"/>
    </row>
    <row r="1087" spans="2:10" ht="15.75" hidden="1" outlineLevel="1">
      <c r="B1087" s="2480" t="s">
        <v>4021</v>
      </c>
      <c r="C1087" s="2480"/>
      <c r="D1087" s="2480"/>
      <c r="E1087" s="2480"/>
      <c r="F1087" s="2480"/>
      <c r="G1087" s="2480"/>
      <c r="H1087" s="2480"/>
    </row>
    <row r="1088" spans="2:10" hidden="1" outlineLevel="1">
      <c r="B1088" s="354" t="s">
        <v>115</v>
      </c>
      <c r="C1088" s="354" t="s">
        <v>1330</v>
      </c>
      <c r="D1088" s="355" t="s">
        <v>4</v>
      </c>
      <c r="E1088" s="18"/>
      <c r="F1088" s="152" t="s">
        <v>115</v>
      </c>
      <c r="G1088" s="152" t="s">
        <v>1331</v>
      </c>
      <c r="H1088" s="153" t="s">
        <v>4</v>
      </c>
    </row>
    <row r="1089" spans="2:10" hidden="1" outlineLevel="1">
      <c r="B1089" s="569">
        <v>42036</v>
      </c>
      <c r="C1089" s="47" t="s">
        <v>2500</v>
      </c>
      <c r="D1089" s="390">
        <v>15000</v>
      </c>
      <c r="E1089" s="18"/>
      <c r="F1089" s="752"/>
      <c r="G1089" s="360"/>
      <c r="H1089" s="361"/>
    </row>
    <row r="1090" spans="2:10" hidden="1" outlineLevel="1">
      <c r="B1090" s="357"/>
      <c r="C1090" s="749"/>
      <c r="D1090" s="365"/>
      <c r="E1090" s="18"/>
      <c r="F1090" s="131"/>
      <c r="G1090" s="50"/>
      <c r="H1090" s="48"/>
    </row>
    <row r="1091" spans="2:10" hidden="1" outlineLevel="1">
      <c r="B1091" s="751"/>
      <c r="C1091" s="750"/>
      <c r="D1091" s="279"/>
      <c r="E1091" s="18"/>
      <c r="F1091" s="131"/>
      <c r="G1091" s="50"/>
      <c r="H1091" s="48"/>
    </row>
    <row r="1092" spans="2:10" hidden="1" outlineLevel="1">
      <c r="B1092" s="751"/>
      <c r="C1092" s="318"/>
      <c r="D1092" s="48"/>
      <c r="E1092" s="18"/>
      <c r="F1092" s="131"/>
      <c r="G1092" s="50"/>
      <c r="H1092" s="48"/>
    </row>
    <row r="1093" spans="2:10" hidden="1" outlineLevel="1">
      <c r="B1093" s="426"/>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4574</v>
      </c>
      <c r="D1096" s="13">
        <v>16418</v>
      </c>
    </row>
    <row r="1097" spans="2:10" hidden="1" outlineLevel="1">
      <c r="C1097" s="200" t="s">
        <v>4575</v>
      </c>
    </row>
    <row r="1098" spans="2:10" collapsed="1"/>
    <row r="1099" spans="2:10" ht="15.75">
      <c r="B1099" s="2480" t="s">
        <v>5523</v>
      </c>
      <c r="C1099" s="2480"/>
      <c r="D1099" s="2480"/>
      <c r="E1099" s="2480"/>
      <c r="F1099" s="2480"/>
      <c r="G1099" s="2480"/>
      <c r="H1099" s="2480"/>
    </row>
    <row r="1100" spans="2:10" hidden="1" outlineLevel="1">
      <c r="B1100" s="18"/>
      <c r="C1100" s="18"/>
      <c r="D1100" s="18"/>
      <c r="E1100" s="18"/>
      <c r="F1100" s="18"/>
      <c r="G1100" s="18"/>
      <c r="H1100" s="18"/>
    </row>
    <row r="1101" spans="2:10" ht="15.75" hidden="1" outlineLevel="1">
      <c r="B1101" s="2480" t="s">
        <v>2608</v>
      </c>
      <c r="C1101" s="2480"/>
      <c r="D1101" s="2480"/>
      <c r="E1101" s="2480"/>
      <c r="F1101" s="2480"/>
      <c r="G1101" s="2480"/>
      <c r="H1101" s="2480"/>
    </row>
    <row r="1102" spans="2:10" hidden="1" outlineLevel="1">
      <c r="B1102" s="354" t="s">
        <v>115</v>
      </c>
      <c r="C1102" s="354" t="s">
        <v>1330</v>
      </c>
      <c r="D1102" s="355" t="s">
        <v>4</v>
      </c>
      <c r="E1102" s="18"/>
      <c r="F1102" s="354" t="s">
        <v>115</v>
      </c>
      <c r="G1102" s="354" t="s">
        <v>1331</v>
      </c>
      <c r="H1102" s="355" t="s">
        <v>4</v>
      </c>
    </row>
    <row r="1103" spans="2:10" ht="30" hidden="1" outlineLevel="1">
      <c r="B1103" s="345">
        <v>42064</v>
      </c>
      <c r="C1103" s="376" t="s">
        <v>1039</v>
      </c>
      <c r="D1103" s="386">
        <f>D1079</f>
        <v>37000</v>
      </c>
      <c r="E1103" s="18"/>
      <c r="F1103" s="991">
        <v>42077</v>
      </c>
      <c r="G1103" s="317" t="s">
        <v>5572</v>
      </c>
      <c r="H1103" s="326">
        <v>5000</v>
      </c>
      <c r="I1103" s="247"/>
      <c r="J1103" s="205"/>
    </row>
    <row r="1104" spans="2:10" ht="30" hidden="1" outlineLevel="1">
      <c r="B1104" s="345"/>
      <c r="C1104" s="965"/>
      <c r="D1104" s="613"/>
      <c r="E1104" s="18"/>
      <c r="F1104" s="608">
        <v>42094</v>
      </c>
      <c r="G1104" s="317" t="s">
        <v>5633</v>
      </c>
      <c r="H1104" s="386">
        <v>25000</v>
      </c>
    </row>
    <row r="1105" spans="2:10" hidden="1" outlineLevel="1">
      <c r="B1105" s="345"/>
      <c r="C1105" s="376"/>
      <c r="D1105" s="386"/>
      <c r="E1105" s="18"/>
      <c r="F1105" s="897"/>
      <c r="G1105" s="472"/>
      <c r="H1105" s="352"/>
    </row>
    <row r="1106" spans="2:10" hidden="1" outlineLevel="1">
      <c r="B1106" s="569"/>
      <c r="C1106" s="282"/>
      <c r="D1106" s="931"/>
      <c r="E1106" s="18"/>
      <c r="F1106" s="911"/>
      <c r="G1106" s="912"/>
      <c r="H1106" s="913"/>
      <c r="I1106" s="247"/>
      <c r="J1106" s="205"/>
    </row>
    <row r="1107" spans="2:10" hidden="1" outlineLevel="1">
      <c r="B1107" s="345"/>
      <c r="C1107" s="376"/>
      <c r="D1107" s="386"/>
      <c r="E1107" s="18"/>
      <c r="F1107" s="897"/>
      <c r="G1107" s="472"/>
      <c r="H1107" s="352"/>
      <c r="I1107" s="247"/>
      <c r="J1107" s="205"/>
    </row>
    <row r="1108" spans="2:10" hidden="1" outlineLevel="1">
      <c r="B1108" s="569"/>
      <c r="C1108" s="282"/>
      <c r="D1108" s="931"/>
      <c r="E1108" s="18"/>
      <c r="F1108" s="911"/>
      <c r="G1108" s="912"/>
      <c r="H1108" s="913"/>
    </row>
    <row r="1109" spans="2:10" hidden="1" outlineLevel="1">
      <c r="B1109" s="569"/>
      <c r="C1109" s="282"/>
      <c r="D1109" s="931"/>
      <c r="E1109" s="18"/>
      <c r="F1109" s="50"/>
      <c r="G1109" s="50"/>
      <c r="H1109" s="48"/>
    </row>
    <row r="1110" spans="2:10" hidden="1" outlineLevel="1">
      <c r="B1110" s="569"/>
      <c r="C1110" s="282"/>
      <c r="D1110" s="931"/>
      <c r="E1110" s="18"/>
      <c r="F1110" s="50"/>
      <c r="G1110" s="50"/>
      <c r="H1110" s="48"/>
    </row>
    <row r="1111" spans="2:10" hidden="1" outlineLevel="1">
      <c r="B1111" s="608"/>
      <c r="C1111" s="750"/>
      <c r="D1111" s="279"/>
      <c r="E1111" s="18"/>
      <c r="F1111" s="50"/>
      <c r="G1111" s="50"/>
      <c r="H1111" s="48"/>
    </row>
    <row r="1112" spans="2:10" hidden="1" outlineLevel="1">
      <c r="B1112" s="426"/>
      <c r="C1112" s="50" t="s">
        <v>195</v>
      </c>
      <c r="D1112" s="48">
        <f>SUM(D1103:D1111)</f>
        <v>37000</v>
      </c>
      <c r="E1112" s="87"/>
      <c r="F1112" s="46"/>
      <c r="G1112" s="50" t="s">
        <v>195</v>
      </c>
      <c r="H1112" s="48">
        <f>SUM(H1103:H1107)</f>
        <v>30000</v>
      </c>
    </row>
    <row r="1113" spans="2:10" hidden="1" outlineLevel="1">
      <c r="B1113" s="18"/>
      <c r="C1113" s="1" t="s">
        <v>1962</v>
      </c>
      <c r="D1113" s="454">
        <f>D1112-H1112</f>
        <v>7000</v>
      </c>
      <c r="E1113" s="2"/>
      <c r="F1113" s="18"/>
      <c r="G1113" s="18"/>
      <c r="H1113" s="18"/>
    </row>
    <row r="1114" spans="2:10" ht="15.75" hidden="1" outlineLevel="1">
      <c r="B1114" s="2480" t="s">
        <v>2311</v>
      </c>
      <c r="C1114" s="2480"/>
      <c r="D1114" s="2480"/>
      <c r="E1114" s="2480"/>
      <c r="F1114" s="2480"/>
      <c r="G1114" s="2480"/>
      <c r="H1114" s="2480"/>
    </row>
    <row r="1115" spans="2:10" hidden="1" outlineLevel="1">
      <c r="B1115" s="152" t="s">
        <v>115</v>
      </c>
      <c r="C1115" s="152" t="s">
        <v>1330</v>
      </c>
      <c r="D1115" s="153" t="s">
        <v>4</v>
      </c>
      <c r="E1115" s="18"/>
      <c r="F1115" s="152" t="s">
        <v>115</v>
      </c>
      <c r="G1115" s="152" t="s">
        <v>1331</v>
      </c>
      <c r="H1115" s="153" t="s">
        <v>4</v>
      </c>
    </row>
    <row r="1116" spans="2:10" hidden="1" outlineLevel="1">
      <c r="B1116" s="569">
        <v>42064</v>
      </c>
      <c r="C1116" s="47" t="s">
        <v>2500</v>
      </c>
      <c r="D1116" s="48">
        <v>15000</v>
      </c>
      <c r="E1116" s="18"/>
      <c r="F1116" s="569"/>
      <c r="G1116" s="223"/>
      <c r="H1116" s="326"/>
    </row>
    <row r="1117" spans="2:10" hidden="1" outlineLevel="1">
      <c r="B1117" s="569"/>
      <c r="C1117" s="376"/>
      <c r="D1117" s="386"/>
      <c r="E1117" s="18"/>
      <c r="F1117" s="752"/>
      <c r="G1117" s="360"/>
      <c r="H1117" s="361"/>
    </row>
    <row r="1118" spans="2:10" hidden="1" outlineLevel="1">
      <c r="B1118" s="569"/>
      <c r="C1118" s="244"/>
      <c r="D1118" s="245"/>
      <c r="E1118" s="18"/>
      <c r="F1118" s="366"/>
      <c r="G1118" s="252"/>
      <c r="H1118" s="257"/>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54">
        <f>D1119-H1119</f>
        <v>15000</v>
      </c>
      <c r="E1120" s="2"/>
      <c r="F1120" s="18"/>
      <c r="G1120" s="18"/>
      <c r="H1120" s="18"/>
    </row>
    <row r="1121" spans="2:8" ht="15.75" hidden="1" outlineLevel="1">
      <c r="B1121" s="2480" t="s">
        <v>4021</v>
      </c>
      <c r="C1121" s="2480"/>
      <c r="D1121" s="2480"/>
      <c r="E1121" s="2480"/>
      <c r="F1121" s="2480"/>
      <c r="G1121" s="2480"/>
      <c r="H1121" s="2480"/>
    </row>
    <row r="1122" spans="2:8" hidden="1" outlineLevel="1">
      <c r="B1122" s="354" t="s">
        <v>115</v>
      </c>
      <c r="C1122" s="354" t="s">
        <v>1330</v>
      </c>
      <c r="D1122" s="355" t="s">
        <v>4</v>
      </c>
      <c r="E1122" s="18"/>
      <c r="F1122" s="152" t="s">
        <v>115</v>
      </c>
      <c r="G1122" s="152" t="s">
        <v>1331</v>
      </c>
      <c r="H1122" s="153" t="s">
        <v>4</v>
      </c>
    </row>
    <row r="1123" spans="2:8" hidden="1" outlineLevel="1">
      <c r="B1123" s="569">
        <v>42064</v>
      </c>
      <c r="C1123" s="47" t="s">
        <v>2500</v>
      </c>
      <c r="D1123" s="390">
        <v>15000</v>
      </c>
      <c r="E1123" s="18"/>
      <c r="F1123" s="752"/>
      <c r="G1123" s="360"/>
      <c r="H1123" s="361"/>
    </row>
    <row r="1124" spans="2:8" hidden="1" outlineLevel="1">
      <c r="B1124" s="357"/>
      <c r="C1124" s="749"/>
      <c r="D1124" s="365"/>
      <c r="E1124" s="18"/>
      <c r="F1124" s="131"/>
      <c r="G1124" s="50"/>
      <c r="H1124" s="48"/>
    </row>
    <row r="1125" spans="2:8" hidden="1" outlineLevel="1">
      <c r="B1125" s="751"/>
      <c r="C1125" s="750"/>
      <c r="D1125" s="279"/>
      <c r="E1125" s="18"/>
      <c r="F1125" s="131"/>
      <c r="G1125" s="50"/>
      <c r="H1125" s="48"/>
    </row>
    <row r="1126" spans="2:8" hidden="1" outlineLevel="1">
      <c r="B1126" s="751"/>
      <c r="C1126" s="318"/>
      <c r="D1126" s="48"/>
      <c r="E1126" s="18"/>
      <c r="F1126" s="131"/>
      <c r="G1126" s="50"/>
      <c r="H1126" s="48"/>
    </row>
    <row r="1127" spans="2:8" hidden="1" outlineLevel="1">
      <c r="B1127" s="426"/>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4574</v>
      </c>
      <c r="D1130" s="13">
        <v>16418</v>
      </c>
    </row>
    <row r="1131" spans="2:8" hidden="1" outlineLevel="1">
      <c r="C1131" s="200" t="s">
        <v>4575</v>
      </c>
    </row>
    <row r="1132" spans="2:8" collapsed="1"/>
    <row r="1133" spans="2:8" ht="15.75">
      <c r="B1133" s="2480" t="s">
        <v>5626</v>
      </c>
      <c r="C1133" s="2480"/>
      <c r="D1133" s="2480"/>
      <c r="E1133" s="2480"/>
      <c r="F1133" s="2480"/>
      <c r="G1133" s="2480"/>
      <c r="H1133" s="2480"/>
    </row>
    <row r="1134" spans="2:8" hidden="1" outlineLevel="1">
      <c r="B1134" s="18"/>
      <c r="C1134" s="18"/>
      <c r="D1134" s="18"/>
      <c r="E1134" s="18"/>
      <c r="F1134" s="18"/>
      <c r="G1134" s="18"/>
      <c r="H1134" s="18"/>
    </row>
    <row r="1135" spans="2:8" ht="15.75" hidden="1" outlineLevel="1">
      <c r="B1135" s="2480" t="s">
        <v>2608</v>
      </c>
      <c r="C1135" s="2480"/>
      <c r="D1135" s="2480"/>
      <c r="E1135" s="2480"/>
      <c r="F1135" s="2480"/>
      <c r="G1135" s="2480"/>
      <c r="H1135" s="2480"/>
    </row>
    <row r="1136" spans="2:8" hidden="1" outlineLevel="1">
      <c r="B1136" s="354" t="s">
        <v>115</v>
      </c>
      <c r="C1136" s="354" t="s">
        <v>1330</v>
      </c>
      <c r="D1136" s="355" t="s">
        <v>4</v>
      </c>
      <c r="E1136" s="18"/>
      <c r="F1136" s="354" t="s">
        <v>115</v>
      </c>
      <c r="G1136" s="354" t="s">
        <v>1331</v>
      </c>
      <c r="H1136" s="355" t="s">
        <v>4</v>
      </c>
    </row>
    <row r="1137" spans="2:10" ht="30" hidden="1" outlineLevel="1">
      <c r="B1137" s="345">
        <v>42095</v>
      </c>
      <c r="C1137" s="376" t="s">
        <v>1039</v>
      </c>
      <c r="D1137" s="386">
        <f>D1113</f>
        <v>7000</v>
      </c>
      <c r="E1137" s="18"/>
      <c r="F1137" s="345">
        <v>42096</v>
      </c>
      <c r="G1137" s="317" t="s">
        <v>5658</v>
      </c>
      <c r="H1137" s="326">
        <v>1335</v>
      </c>
      <c r="I1137" s="247"/>
      <c r="J1137" s="205"/>
    </row>
    <row r="1138" spans="2:10" ht="30" hidden="1" outlineLevel="1">
      <c r="B1138" s="345">
        <v>42096</v>
      </c>
      <c r="C1138" s="376" t="s">
        <v>5652</v>
      </c>
      <c r="D1138" s="386">
        <v>25000</v>
      </c>
      <c r="E1138" s="18"/>
      <c r="F1138" s="345">
        <v>42098</v>
      </c>
      <c r="G1138" s="317" t="s">
        <v>5660</v>
      </c>
      <c r="H1138" s="386">
        <v>5000</v>
      </c>
    </row>
    <row r="1139" spans="2:10" ht="60" hidden="1" outlineLevel="1">
      <c r="B1139" s="345">
        <v>42096</v>
      </c>
      <c r="C1139" s="376" t="s">
        <v>5654</v>
      </c>
      <c r="D1139" s="386">
        <v>12000</v>
      </c>
      <c r="E1139" s="18"/>
      <c r="F1139" s="345">
        <v>42122</v>
      </c>
      <c r="G1139" s="317" t="s">
        <v>5737</v>
      </c>
      <c r="H1139" s="386">
        <v>12190</v>
      </c>
    </row>
    <row r="1140" spans="2:10" ht="60" hidden="1" outlineLevel="1">
      <c r="B1140" s="345">
        <v>42096</v>
      </c>
      <c r="C1140" s="376" t="s">
        <v>5655</v>
      </c>
      <c r="D1140" s="386">
        <v>889</v>
      </c>
      <c r="E1140" s="18"/>
      <c r="F1140" s="345">
        <v>42122</v>
      </c>
      <c r="G1140" s="317" t="s">
        <v>5736</v>
      </c>
      <c r="H1140" s="386">
        <v>8200</v>
      </c>
      <c r="I1140" s="247"/>
      <c r="J1140" s="205"/>
    </row>
    <row r="1141" spans="2:10" ht="30" hidden="1" outlineLevel="1">
      <c r="B1141" s="345">
        <v>42096</v>
      </c>
      <c r="C1141" s="376" t="s">
        <v>5656</v>
      </c>
      <c r="D1141" s="386">
        <v>8</v>
      </c>
      <c r="E1141" s="18"/>
      <c r="F1141" s="345">
        <v>42124</v>
      </c>
      <c r="G1141" s="376" t="s">
        <v>5801</v>
      </c>
      <c r="H1141" s="386">
        <v>25000</v>
      </c>
      <c r="I1141" s="247"/>
      <c r="J1141" s="205"/>
    </row>
    <row r="1142" spans="2:10" ht="30" hidden="1" outlineLevel="1">
      <c r="B1142" s="345">
        <v>42096</v>
      </c>
      <c r="C1142" s="376" t="s">
        <v>5653</v>
      </c>
      <c r="D1142" s="386">
        <v>103</v>
      </c>
      <c r="E1142" s="18"/>
      <c r="F1142" s="1031"/>
      <c r="G1142" s="912"/>
      <c r="H1142" s="913"/>
    </row>
    <row r="1143" spans="2:10" ht="30" hidden="1" outlineLevel="1">
      <c r="B1143" s="345">
        <v>42096</v>
      </c>
      <c r="C1143" s="376" t="s">
        <v>5657</v>
      </c>
      <c r="D1143" s="386">
        <v>1335</v>
      </c>
      <c r="E1143" s="18"/>
      <c r="F1143" s="50"/>
      <c r="G1143" s="50"/>
      <c r="H1143" s="48"/>
    </row>
    <row r="1144" spans="2:10" ht="30" hidden="1" outlineLevel="1">
      <c r="B1144" s="345">
        <v>42119</v>
      </c>
      <c r="C1144" s="376" t="s">
        <v>5721</v>
      </c>
      <c r="D1144" s="386">
        <v>390</v>
      </c>
      <c r="E1144" s="18"/>
      <c r="F1144" s="50"/>
      <c r="G1144" s="50"/>
      <c r="H1144" s="48"/>
    </row>
    <row r="1145" spans="2:10" ht="30" hidden="1" outlineLevel="1">
      <c r="B1145" s="345">
        <v>42124</v>
      </c>
      <c r="C1145" s="376" t="s">
        <v>5800</v>
      </c>
      <c r="D1145" s="386">
        <v>25000</v>
      </c>
      <c r="E1145" s="18"/>
      <c r="F1145" s="50"/>
      <c r="G1145" s="50"/>
      <c r="H1145" s="48"/>
    </row>
    <row r="1146" spans="2:10" hidden="1" outlineLevel="1">
      <c r="B1146" s="751"/>
      <c r="C1146" s="317"/>
      <c r="D1146" s="326"/>
      <c r="E1146" s="18"/>
      <c r="F1146" s="50"/>
      <c r="G1146" s="50"/>
      <c r="H1146" s="48"/>
    </row>
    <row r="1147" spans="2:10" hidden="1" outlineLevel="1">
      <c r="B1147" s="608"/>
      <c r="C1147" s="1001"/>
      <c r="D1147" s="349"/>
      <c r="E1147" s="18"/>
      <c r="F1147" s="50"/>
      <c r="G1147" s="50"/>
      <c r="H1147" s="48"/>
    </row>
    <row r="1148" spans="2:10" hidden="1" outlineLevel="1">
      <c r="B1148" s="426"/>
      <c r="C1148" s="319" t="s">
        <v>195</v>
      </c>
      <c r="D1148" s="279">
        <f>SUM(D1137:D1147)</f>
        <v>71725</v>
      </c>
      <c r="E1148" s="87"/>
      <c r="F1148" s="46"/>
      <c r="G1148" s="50" t="s">
        <v>195</v>
      </c>
      <c r="H1148" s="48">
        <f>SUM(H1137:H1141)</f>
        <v>51725</v>
      </c>
    </row>
    <row r="1149" spans="2:10" hidden="1" outlineLevel="1">
      <c r="B1149" s="18"/>
      <c r="C1149" s="1" t="s">
        <v>1962</v>
      </c>
      <c r="D1149" s="454">
        <f>D1148-H1148</f>
        <v>20000</v>
      </c>
      <c r="E1149" s="2"/>
      <c r="F1149" s="18"/>
      <c r="G1149" s="18"/>
      <c r="H1149" s="18"/>
    </row>
    <row r="1150" spans="2:10" ht="15.75" hidden="1" outlineLevel="1">
      <c r="B1150" s="2480" t="s">
        <v>2311</v>
      </c>
      <c r="C1150" s="2480"/>
      <c r="D1150" s="2480"/>
      <c r="E1150" s="2480"/>
      <c r="F1150" s="2480"/>
      <c r="G1150" s="2480"/>
      <c r="H1150" s="2480"/>
    </row>
    <row r="1151" spans="2:10" hidden="1" outlineLevel="1">
      <c r="B1151" s="152" t="s">
        <v>115</v>
      </c>
      <c r="C1151" s="152" t="s">
        <v>1330</v>
      </c>
      <c r="D1151" s="153" t="s">
        <v>4</v>
      </c>
      <c r="E1151" s="18"/>
      <c r="F1151" s="152" t="s">
        <v>115</v>
      </c>
      <c r="G1151" s="152" t="s">
        <v>1331</v>
      </c>
      <c r="H1151" s="153" t="s">
        <v>4</v>
      </c>
    </row>
    <row r="1152" spans="2:10" hidden="1" outlineLevel="1">
      <c r="B1152" s="569">
        <v>42095</v>
      </c>
      <c r="C1152" s="47" t="s">
        <v>2500</v>
      </c>
      <c r="D1152" s="48">
        <v>15000</v>
      </c>
      <c r="E1152" s="18"/>
      <c r="F1152" s="569"/>
      <c r="G1152" s="223"/>
      <c r="H1152" s="326"/>
    </row>
    <row r="1153" spans="2:8" hidden="1" outlineLevel="1">
      <c r="B1153" s="569"/>
      <c r="C1153" s="376"/>
      <c r="D1153" s="386"/>
      <c r="E1153" s="18"/>
      <c r="F1153" s="752"/>
      <c r="G1153" s="360"/>
      <c r="H1153" s="361"/>
    </row>
    <row r="1154" spans="2:8" hidden="1" outlineLevel="1">
      <c r="B1154" s="569"/>
      <c r="C1154" s="244"/>
      <c r="D1154" s="245"/>
      <c r="E1154" s="18"/>
      <c r="F1154" s="366"/>
      <c r="G1154" s="252"/>
      <c r="H1154" s="257"/>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54">
        <f>D1155-H1155</f>
        <v>15000</v>
      </c>
      <c r="E1156" s="2"/>
      <c r="F1156" s="18"/>
      <c r="G1156" s="18"/>
      <c r="H1156" s="18"/>
    </row>
    <row r="1157" spans="2:8" ht="15.75" hidden="1" outlineLevel="1">
      <c r="B1157" s="2480" t="s">
        <v>4021</v>
      </c>
      <c r="C1157" s="2480"/>
      <c r="D1157" s="2480"/>
      <c r="E1157" s="2480"/>
      <c r="F1157" s="2480"/>
      <c r="G1157" s="2480"/>
      <c r="H1157" s="2480"/>
    </row>
    <row r="1158" spans="2:8" hidden="1" outlineLevel="1">
      <c r="B1158" s="354" t="s">
        <v>115</v>
      </c>
      <c r="C1158" s="354" t="s">
        <v>1330</v>
      </c>
      <c r="D1158" s="355" t="s">
        <v>4</v>
      </c>
      <c r="E1158" s="18"/>
      <c r="F1158" s="152" t="s">
        <v>115</v>
      </c>
      <c r="G1158" s="152" t="s">
        <v>1331</v>
      </c>
      <c r="H1158" s="153" t="s">
        <v>4</v>
      </c>
    </row>
    <row r="1159" spans="2:8" hidden="1" outlineLevel="1">
      <c r="B1159" s="569">
        <v>42095</v>
      </c>
      <c r="C1159" s="47" t="s">
        <v>2500</v>
      </c>
      <c r="D1159" s="390">
        <v>15000</v>
      </c>
      <c r="E1159" s="18"/>
      <c r="F1159" s="752"/>
      <c r="G1159" s="360"/>
      <c r="H1159" s="361"/>
    </row>
    <row r="1160" spans="2:8" hidden="1" outlineLevel="1">
      <c r="B1160" s="357"/>
      <c r="C1160" s="749"/>
      <c r="D1160" s="365"/>
      <c r="E1160" s="18"/>
      <c r="F1160" s="131"/>
      <c r="G1160" s="50"/>
      <c r="H1160" s="48"/>
    </row>
    <row r="1161" spans="2:8" hidden="1" outlineLevel="1">
      <c r="B1161" s="751"/>
      <c r="C1161" s="750"/>
      <c r="D1161" s="279"/>
      <c r="E1161" s="18"/>
      <c r="F1161" s="131"/>
      <c r="G1161" s="50"/>
      <c r="H1161" s="48"/>
    </row>
    <row r="1162" spans="2:8" hidden="1" outlineLevel="1">
      <c r="B1162" s="751"/>
      <c r="C1162" s="318"/>
      <c r="D1162" s="48"/>
      <c r="E1162" s="18"/>
      <c r="F1162" s="131"/>
      <c r="G1162" s="50"/>
      <c r="H1162" s="48"/>
    </row>
    <row r="1163" spans="2:8" hidden="1" outlineLevel="1">
      <c r="B1163" s="426"/>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4574</v>
      </c>
      <c r="D1166" s="13">
        <v>16418</v>
      </c>
    </row>
    <row r="1167" spans="2:8" hidden="1" outlineLevel="1">
      <c r="C1167" s="200" t="s">
        <v>4575</v>
      </c>
    </row>
    <row r="1168" spans="2:8" collapsed="1"/>
    <row r="1169" spans="2:11" ht="15.75">
      <c r="B1169" s="2480" t="s">
        <v>5738</v>
      </c>
      <c r="C1169" s="2480"/>
      <c r="D1169" s="2480"/>
      <c r="E1169" s="2480"/>
      <c r="F1169" s="2480"/>
      <c r="G1169" s="2480"/>
      <c r="H1169" s="2480"/>
    </row>
    <row r="1170" spans="2:11" hidden="1" outlineLevel="1">
      <c r="B1170" s="18"/>
      <c r="C1170" s="18"/>
      <c r="D1170" s="18"/>
      <c r="E1170" s="18"/>
      <c r="F1170" s="18"/>
      <c r="G1170" s="18"/>
      <c r="H1170" s="18"/>
    </row>
    <row r="1171" spans="2:11" ht="15.75" hidden="1" outlineLevel="1">
      <c r="B1171" s="2480" t="s">
        <v>2608</v>
      </c>
      <c r="C1171" s="2480"/>
      <c r="D1171" s="2480"/>
      <c r="E1171" s="2480"/>
      <c r="F1171" s="2480"/>
      <c r="G1171" s="2480"/>
      <c r="H1171" s="2480"/>
    </row>
    <row r="1172" spans="2:11" hidden="1" outlineLevel="1">
      <c r="B1172" s="354" t="s">
        <v>115</v>
      </c>
      <c r="C1172" s="354" t="s">
        <v>1330</v>
      </c>
      <c r="D1172" s="355" t="s">
        <v>4</v>
      </c>
      <c r="E1172" s="18"/>
      <c r="F1172" s="354" t="s">
        <v>115</v>
      </c>
      <c r="G1172" s="354" t="s">
        <v>1331</v>
      </c>
      <c r="H1172" s="355" t="s">
        <v>4</v>
      </c>
    </row>
    <row r="1173" spans="2:11" ht="30" hidden="1" outlineLevel="1">
      <c r="B1173" s="345">
        <v>42125</v>
      </c>
      <c r="C1173" s="376" t="s">
        <v>1039</v>
      </c>
      <c r="D1173" s="386">
        <f>D1149</f>
        <v>20000</v>
      </c>
      <c r="E1173" s="18"/>
      <c r="F1173" s="608">
        <v>42136</v>
      </c>
      <c r="G1173" s="397" t="s">
        <v>5806</v>
      </c>
      <c r="H1173" s="611">
        <v>222</v>
      </c>
      <c r="I1173" s="247"/>
      <c r="J1173" s="205"/>
    </row>
    <row r="1174" spans="2:11" ht="30" hidden="1" outlineLevel="1">
      <c r="B1174" s="345">
        <v>42136</v>
      </c>
      <c r="C1174" s="376" t="s">
        <v>5810</v>
      </c>
      <c r="D1174" s="386">
        <v>222</v>
      </c>
      <c r="E1174" s="18"/>
      <c r="F1174" s="345"/>
      <c r="G1174" s="317"/>
      <c r="H1174" s="386"/>
    </row>
    <row r="1175" spans="2:11" hidden="1" outlineLevel="1">
      <c r="B1175" s="369">
        <v>42139</v>
      </c>
      <c r="C1175" s="472" t="s">
        <v>5817</v>
      </c>
      <c r="D1175" s="352">
        <v>203.18</v>
      </c>
      <c r="E1175" s="18"/>
      <c r="F1175" s="345"/>
      <c r="G1175" s="317"/>
      <c r="H1175" s="386"/>
      <c r="K1175" s="2"/>
    </row>
    <row r="1176" spans="2:11" hidden="1" outlineLevel="1">
      <c r="B1176" s="369">
        <v>42142</v>
      </c>
      <c r="C1176" s="472" t="s">
        <v>5818</v>
      </c>
      <c r="D1176" s="352">
        <v>203.18</v>
      </c>
      <c r="E1176" s="18"/>
      <c r="F1176" s="345"/>
      <c r="G1176" s="317"/>
      <c r="H1176" s="386"/>
      <c r="I1176" s="247"/>
      <c r="J1176" s="205"/>
      <c r="K1176" s="2"/>
    </row>
    <row r="1177" spans="2:11" ht="30" hidden="1" outlineLevel="1">
      <c r="B1177" s="345">
        <v>42153</v>
      </c>
      <c r="C1177" s="376" t="s">
        <v>5877</v>
      </c>
      <c r="D1177" s="386">
        <v>9594</v>
      </c>
      <c r="E1177" s="18"/>
      <c r="F1177" s="897"/>
      <c r="G1177" s="472"/>
      <c r="H1177" s="352"/>
      <c r="I1177" s="247"/>
      <c r="J1177" s="205"/>
    </row>
    <row r="1178" spans="2:11" hidden="1" outlineLevel="1">
      <c r="B1178" s="426"/>
      <c r="C1178" s="319" t="s">
        <v>195</v>
      </c>
      <c r="D1178" s="279">
        <f>SUM(D1173:D1177)</f>
        <v>30222.36</v>
      </c>
      <c r="E1178" s="87"/>
      <c r="F1178" s="46"/>
      <c r="G1178" s="50" t="s">
        <v>195</v>
      </c>
      <c r="H1178" s="48">
        <f>SUM(H1173:H1177)</f>
        <v>222</v>
      </c>
    </row>
    <row r="1179" spans="2:11" hidden="1" outlineLevel="1">
      <c r="B1179" s="18"/>
      <c r="C1179" s="1" t="s">
        <v>1962</v>
      </c>
      <c r="D1179" s="454">
        <f>D1178-H1178</f>
        <v>30000.36</v>
      </c>
      <c r="E1179" s="2"/>
      <c r="F1179" s="18"/>
      <c r="G1179" s="18"/>
      <c r="H1179" s="18"/>
    </row>
    <row r="1180" spans="2:11" ht="15.75" hidden="1" outlineLevel="1">
      <c r="B1180" s="2480" t="s">
        <v>2311</v>
      </c>
      <c r="C1180" s="2480"/>
      <c r="D1180" s="2480"/>
      <c r="E1180" s="2480"/>
      <c r="F1180" s="2480"/>
      <c r="G1180" s="2480"/>
      <c r="H1180" s="2480"/>
    </row>
    <row r="1181" spans="2:11" hidden="1" outlineLevel="1">
      <c r="B1181" s="152" t="s">
        <v>115</v>
      </c>
      <c r="C1181" s="152" t="s">
        <v>1330</v>
      </c>
      <c r="D1181" s="153" t="s">
        <v>4</v>
      </c>
      <c r="E1181" s="18"/>
      <c r="F1181" s="152" t="s">
        <v>115</v>
      </c>
      <c r="G1181" s="152" t="s">
        <v>1331</v>
      </c>
      <c r="H1181" s="153" t="s">
        <v>4</v>
      </c>
    </row>
    <row r="1182" spans="2:11" hidden="1" outlineLevel="1">
      <c r="B1182" s="345">
        <v>42125</v>
      </c>
      <c r="C1182" s="47" t="s">
        <v>2500</v>
      </c>
      <c r="D1182" s="48">
        <v>15000</v>
      </c>
      <c r="E1182" s="18"/>
      <c r="F1182" s="569"/>
      <c r="G1182" s="223"/>
      <c r="H1182" s="326"/>
    </row>
    <row r="1183" spans="2:11" hidden="1" outlineLevel="1">
      <c r="B1183" s="569"/>
      <c r="C1183" s="376"/>
      <c r="D1183" s="386"/>
      <c r="E1183" s="18"/>
      <c r="F1183" s="752"/>
      <c r="G1183" s="360"/>
      <c r="H1183" s="361"/>
    </row>
    <row r="1184" spans="2:11" hidden="1" outlineLevel="1">
      <c r="B1184" s="569"/>
      <c r="C1184" s="244"/>
      <c r="D1184" s="245"/>
      <c r="E1184" s="18"/>
      <c r="F1184" s="366"/>
      <c r="G1184" s="252"/>
      <c r="H1184" s="257"/>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54">
        <f>D1185-H1185</f>
        <v>15000</v>
      </c>
      <c r="E1186" s="2"/>
      <c r="F1186" s="18"/>
      <c r="G1186" s="18"/>
      <c r="H1186" s="18"/>
    </row>
    <row r="1187" spans="2:8" ht="15.75" hidden="1" outlineLevel="1">
      <c r="B1187" s="2480" t="s">
        <v>4021</v>
      </c>
      <c r="C1187" s="2480"/>
      <c r="D1187" s="2480"/>
      <c r="E1187" s="2480"/>
      <c r="F1187" s="2480"/>
      <c r="G1187" s="2480"/>
      <c r="H1187" s="2480"/>
    </row>
    <row r="1188" spans="2:8" hidden="1" outlineLevel="1">
      <c r="B1188" s="354" t="s">
        <v>115</v>
      </c>
      <c r="C1188" s="354" t="s">
        <v>1330</v>
      </c>
      <c r="D1188" s="355" t="s">
        <v>4</v>
      </c>
      <c r="E1188" s="18"/>
      <c r="F1188" s="152" t="s">
        <v>115</v>
      </c>
      <c r="G1188" s="152" t="s">
        <v>1331</v>
      </c>
      <c r="H1188" s="153" t="s">
        <v>4</v>
      </c>
    </row>
    <row r="1189" spans="2:8" hidden="1" outlineLevel="1">
      <c r="B1189" s="345">
        <v>42125</v>
      </c>
      <c r="C1189" s="47" t="s">
        <v>2500</v>
      </c>
      <c r="D1189" s="390">
        <v>15000</v>
      </c>
      <c r="E1189" s="18"/>
      <c r="F1189" s="752"/>
      <c r="G1189" s="360"/>
      <c r="H1189" s="361"/>
    </row>
    <row r="1190" spans="2:8" hidden="1" outlineLevel="1">
      <c r="B1190" s="357"/>
      <c r="C1190" s="749"/>
      <c r="D1190" s="365"/>
      <c r="E1190" s="18"/>
      <c r="F1190" s="131"/>
      <c r="G1190" s="50"/>
      <c r="H1190" s="48"/>
    </row>
    <row r="1191" spans="2:8" hidden="1" outlineLevel="1">
      <c r="B1191" s="751"/>
      <c r="C1191" s="750"/>
      <c r="D1191" s="279"/>
      <c r="E1191" s="18"/>
      <c r="F1191" s="131"/>
      <c r="G1191" s="50"/>
      <c r="H1191" s="48"/>
    </row>
    <row r="1192" spans="2:8" hidden="1" outlineLevel="1">
      <c r="B1192" s="751"/>
      <c r="C1192" s="318"/>
      <c r="D1192" s="48"/>
      <c r="E1192" s="18"/>
      <c r="F1192" s="131"/>
      <c r="G1192" s="50"/>
      <c r="H1192" s="48"/>
    </row>
    <row r="1193" spans="2:8" hidden="1" outlineLevel="1">
      <c r="B1193" s="426"/>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4574</v>
      </c>
      <c r="D1196" s="13">
        <v>16418</v>
      </c>
    </row>
    <row r="1197" spans="2:8" hidden="1" outlineLevel="1">
      <c r="C1197" s="200" t="s">
        <v>4575</v>
      </c>
    </row>
    <row r="1198" spans="2:8" collapsed="1"/>
    <row r="1199" spans="2:8" ht="15.75">
      <c r="B1199" s="2480" t="s">
        <v>5878</v>
      </c>
      <c r="C1199" s="2480"/>
      <c r="D1199" s="2480"/>
      <c r="E1199" s="2480"/>
      <c r="F1199" s="2480"/>
      <c r="G1199" s="2480"/>
      <c r="H1199" s="2480"/>
    </row>
    <row r="1200" spans="2:8" hidden="1" outlineLevel="1">
      <c r="B1200" s="18"/>
      <c r="C1200" s="18"/>
      <c r="D1200" s="18"/>
      <c r="E1200" s="18"/>
      <c r="F1200" s="18"/>
      <c r="G1200" s="18"/>
      <c r="H1200" s="18"/>
    </row>
    <row r="1201" spans="2:11" ht="15.75" hidden="1" outlineLevel="1">
      <c r="B1201" s="2480" t="s">
        <v>2608</v>
      </c>
      <c r="C1201" s="2480"/>
      <c r="D1201" s="2480"/>
      <c r="E1201" s="2480"/>
      <c r="F1201" s="2480"/>
      <c r="G1201" s="2480"/>
      <c r="H1201" s="2480"/>
    </row>
    <row r="1202" spans="2:11" hidden="1" outlineLevel="1">
      <c r="B1202" s="354" t="s">
        <v>115</v>
      </c>
      <c r="C1202" s="354" t="s">
        <v>1330</v>
      </c>
      <c r="D1202" s="355" t="s">
        <v>4</v>
      </c>
      <c r="E1202" s="18"/>
      <c r="F1202" s="354" t="s">
        <v>115</v>
      </c>
      <c r="G1202" s="354" t="s">
        <v>1331</v>
      </c>
      <c r="H1202" s="355" t="s">
        <v>4</v>
      </c>
    </row>
    <row r="1203" spans="2:11" ht="30" hidden="1" outlineLevel="1">
      <c r="B1203" s="345">
        <v>42156</v>
      </c>
      <c r="C1203" s="376" t="s">
        <v>1039</v>
      </c>
      <c r="D1203" s="386">
        <f>D1179</f>
        <v>30000.36</v>
      </c>
      <c r="E1203" s="18"/>
      <c r="F1203" s="608">
        <v>42156</v>
      </c>
      <c r="G1203" s="397" t="s">
        <v>5946</v>
      </c>
      <c r="H1203" s="611">
        <v>25000</v>
      </c>
      <c r="I1203" s="247"/>
      <c r="J1203" s="205"/>
    </row>
    <row r="1204" spans="2:11" ht="30" hidden="1" outlineLevel="1">
      <c r="B1204" s="345">
        <v>42165</v>
      </c>
      <c r="C1204" s="376" t="s">
        <v>5898</v>
      </c>
      <c r="D1204" s="386">
        <v>558</v>
      </c>
      <c r="E1204" s="18"/>
      <c r="F1204" s="345">
        <v>42166</v>
      </c>
      <c r="G1204" s="317" t="s">
        <v>5899</v>
      </c>
      <c r="H1204" s="386">
        <v>558</v>
      </c>
    </row>
    <row r="1205" spans="2:11" hidden="1" outlineLevel="1">
      <c r="B1205" s="369"/>
      <c r="C1205" s="472"/>
      <c r="D1205" s="352"/>
      <c r="E1205" s="18"/>
      <c r="F1205" s="345"/>
      <c r="G1205" s="317"/>
      <c r="H1205" s="386"/>
      <c r="K1205" s="2"/>
    </row>
    <row r="1206" spans="2:11" hidden="1" outlineLevel="1">
      <c r="B1206" s="369"/>
      <c r="C1206" s="472"/>
      <c r="D1206" s="352"/>
      <c r="E1206" s="18"/>
      <c r="F1206" s="345"/>
      <c r="G1206" s="317"/>
      <c r="H1206" s="386"/>
      <c r="I1206" s="247"/>
      <c r="J1206" s="205"/>
      <c r="K1206" s="2"/>
    </row>
    <row r="1207" spans="2:11" hidden="1" outlineLevel="1">
      <c r="B1207" s="345"/>
      <c r="C1207" s="376"/>
      <c r="D1207" s="386"/>
      <c r="E1207" s="18"/>
      <c r="F1207" s="897"/>
      <c r="G1207" s="472"/>
      <c r="H1207" s="352"/>
      <c r="I1207" s="247"/>
      <c r="J1207" s="205"/>
    </row>
    <row r="1208" spans="2:11" hidden="1" outlineLevel="1">
      <c r="B1208" s="345"/>
      <c r="C1208" s="376"/>
      <c r="D1208" s="386"/>
      <c r="E1208" s="18"/>
      <c r="F1208" s="911"/>
      <c r="G1208" s="912"/>
      <c r="H1208" s="913"/>
    </row>
    <row r="1209" spans="2:11" hidden="1" outlineLevel="1">
      <c r="B1209" s="345"/>
      <c r="C1209" s="376"/>
      <c r="D1209" s="386"/>
      <c r="E1209" s="18"/>
      <c r="F1209" s="50"/>
      <c r="G1209" s="50"/>
      <c r="H1209" s="48"/>
    </row>
    <row r="1210" spans="2:11" hidden="1" outlineLevel="1">
      <c r="B1210" s="345"/>
      <c r="C1210" s="376"/>
      <c r="D1210" s="386"/>
      <c r="E1210" s="18"/>
      <c r="F1210" s="50"/>
      <c r="G1210" s="50"/>
      <c r="H1210" s="48"/>
    </row>
    <row r="1211" spans="2:11" hidden="1" outlineLevel="1">
      <c r="B1211" s="345"/>
      <c r="C1211" s="376"/>
      <c r="D1211" s="386"/>
      <c r="E1211" s="18"/>
      <c r="F1211" s="50"/>
      <c r="G1211" s="50"/>
      <c r="H1211" s="48"/>
    </row>
    <row r="1212" spans="2:11" hidden="1" outlineLevel="1">
      <c r="B1212" s="751"/>
      <c r="C1212" s="317"/>
      <c r="D1212" s="326"/>
      <c r="E1212" s="18"/>
      <c r="F1212" s="50"/>
      <c r="G1212" s="50"/>
      <c r="H1212" s="48"/>
    </row>
    <row r="1213" spans="2:11" hidden="1" outlineLevel="1">
      <c r="B1213" s="608"/>
      <c r="C1213" s="1001"/>
      <c r="D1213" s="349"/>
      <c r="E1213" s="18"/>
      <c r="F1213" s="50"/>
      <c r="G1213" s="50"/>
      <c r="H1213" s="48"/>
    </row>
    <row r="1214" spans="2:11" hidden="1" outlineLevel="1">
      <c r="B1214" s="426"/>
      <c r="C1214" s="319" t="s">
        <v>195</v>
      </c>
      <c r="D1214" s="279">
        <f>SUM(D1203:D1213)</f>
        <v>30558.36</v>
      </c>
      <c r="E1214" s="87"/>
      <c r="F1214" s="46"/>
      <c r="G1214" s="50" t="s">
        <v>195</v>
      </c>
      <c r="H1214" s="48">
        <f>SUM(H1203:H1207)</f>
        <v>25558</v>
      </c>
    </row>
    <row r="1215" spans="2:11" hidden="1" outlineLevel="1">
      <c r="B1215" s="18"/>
      <c r="C1215" s="1" t="s">
        <v>1962</v>
      </c>
      <c r="D1215" s="454">
        <f>D1214-H1214</f>
        <v>5000.3600000000006</v>
      </c>
      <c r="E1215" s="2"/>
      <c r="F1215" s="18"/>
      <c r="G1215" s="18"/>
      <c r="H1215" s="18"/>
    </row>
    <row r="1216" spans="2:11" ht="15.75" hidden="1" outlineLevel="1">
      <c r="B1216" s="2480" t="s">
        <v>2311</v>
      </c>
      <c r="C1216" s="2480"/>
      <c r="D1216" s="2480"/>
      <c r="E1216" s="2480"/>
      <c r="F1216" s="2480"/>
      <c r="G1216" s="2480"/>
      <c r="H1216" s="2480"/>
    </row>
    <row r="1217" spans="2:8" hidden="1" outlineLevel="1">
      <c r="B1217" s="152" t="s">
        <v>115</v>
      </c>
      <c r="C1217" s="152" t="s">
        <v>1330</v>
      </c>
      <c r="D1217" s="153" t="s">
        <v>4</v>
      </c>
      <c r="E1217" s="18"/>
      <c r="F1217" s="152" t="s">
        <v>115</v>
      </c>
      <c r="G1217" s="152" t="s">
        <v>1331</v>
      </c>
      <c r="H1217" s="153" t="s">
        <v>4</v>
      </c>
    </row>
    <row r="1218" spans="2:8" hidden="1" outlineLevel="1">
      <c r="B1218" s="345">
        <v>42156</v>
      </c>
      <c r="C1218" s="47" t="s">
        <v>2500</v>
      </c>
      <c r="D1218" s="48">
        <v>15000</v>
      </c>
      <c r="E1218" s="18"/>
      <c r="F1218" s="569"/>
      <c r="G1218" s="223"/>
      <c r="H1218" s="326"/>
    </row>
    <row r="1219" spans="2:8" hidden="1" outlineLevel="1">
      <c r="B1219" s="569"/>
      <c r="C1219" s="376"/>
      <c r="D1219" s="386"/>
      <c r="E1219" s="18"/>
      <c r="F1219" s="752"/>
      <c r="G1219" s="360"/>
      <c r="H1219" s="361"/>
    </row>
    <row r="1220" spans="2:8" hidden="1" outlineLevel="1">
      <c r="B1220" s="569"/>
      <c r="C1220" s="244"/>
      <c r="D1220" s="245"/>
      <c r="E1220" s="18"/>
      <c r="F1220" s="366"/>
      <c r="G1220" s="252"/>
      <c r="H1220" s="257"/>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54">
        <f>D1221-H1221</f>
        <v>15000</v>
      </c>
      <c r="E1222" s="2"/>
      <c r="F1222" s="18"/>
      <c r="G1222" s="18"/>
      <c r="H1222" s="18"/>
    </row>
    <row r="1223" spans="2:8" ht="15.75" hidden="1" outlineLevel="1">
      <c r="B1223" s="2480" t="s">
        <v>4021</v>
      </c>
      <c r="C1223" s="2480"/>
      <c r="D1223" s="2480"/>
      <c r="E1223" s="2480"/>
      <c r="F1223" s="2480"/>
      <c r="G1223" s="2480"/>
      <c r="H1223" s="2480"/>
    </row>
    <row r="1224" spans="2:8" hidden="1" outlineLevel="1">
      <c r="B1224" s="354" t="s">
        <v>115</v>
      </c>
      <c r="C1224" s="354" t="s">
        <v>1330</v>
      </c>
      <c r="D1224" s="355" t="s">
        <v>4</v>
      </c>
      <c r="E1224" s="18"/>
      <c r="F1224" s="152" t="s">
        <v>115</v>
      </c>
      <c r="G1224" s="152" t="s">
        <v>1331</v>
      </c>
      <c r="H1224" s="153" t="s">
        <v>4</v>
      </c>
    </row>
    <row r="1225" spans="2:8" hidden="1" outlineLevel="1">
      <c r="B1225" s="345">
        <v>42156</v>
      </c>
      <c r="C1225" s="47" t="s">
        <v>2500</v>
      </c>
      <c r="D1225" s="390">
        <v>15000</v>
      </c>
      <c r="E1225" s="18"/>
      <c r="F1225" s="752"/>
      <c r="G1225" s="360"/>
      <c r="H1225" s="361"/>
    </row>
    <row r="1226" spans="2:8" hidden="1" outlineLevel="1">
      <c r="B1226" s="357"/>
      <c r="C1226" s="749"/>
      <c r="D1226" s="365"/>
      <c r="E1226" s="18"/>
      <c r="F1226" s="131"/>
      <c r="G1226" s="50"/>
      <c r="H1226" s="48"/>
    </row>
    <row r="1227" spans="2:8" hidden="1" outlineLevel="1">
      <c r="B1227" s="751"/>
      <c r="C1227" s="750"/>
      <c r="D1227" s="279"/>
      <c r="E1227" s="18"/>
      <c r="F1227" s="131"/>
      <c r="G1227" s="50"/>
      <c r="H1227" s="48"/>
    </row>
    <row r="1228" spans="2:8" hidden="1" outlineLevel="1">
      <c r="B1228" s="751"/>
      <c r="C1228" s="318"/>
      <c r="D1228" s="48"/>
      <c r="E1228" s="18"/>
      <c r="F1228" s="131"/>
      <c r="G1228" s="50"/>
      <c r="H1228" s="48"/>
    </row>
    <row r="1229" spans="2:8" hidden="1" outlineLevel="1">
      <c r="B1229" s="426"/>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4574</v>
      </c>
      <c r="D1232" s="13">
        <v>16418</v>
      </c>
    </row>
    <row r="1233" spans="2:11" hidden="1" outlineLevel="1">
      <c r="C1233" s="200" t="s">
        <v>4575</v>
      </c>
    </row>
    <row r="1234" spans="2:11" collapsed="1"/>
    <row r="1235" spans="2:11" ht="15.75">
      <c r="B1235" s="2480" t="s">
        <v>5966</v>
      </c>
      <c r="C1235" s="2480"/>
      <c r="D1235" s="2480"/>
      <c r="E1235" s="2480"/>
      <c r="F1235" s="2480"/>
      <c r="G1235" s="2480"/>
      <c r="H1235" s="2480"/>
    </row>
    <row r="1236" spans="2:11" hidden="1" outlineLevel="1">
      <c r="B1236" s="18"/>
      <c r="C1236" s="18"/>
      <c r="D1236" s="18"/>
      <c r="E1236" s="18"/>
      <c r="F1236" s="18"/>
      <c r="G1236" s="18"/>
      <c r="H1236" s="18"/>
    </row>
    <row r="1237" spans="2:11" ht="15.75" hidden="1" outlineLevel="1">
      <c r="B1237" s="2480" t="s">
        <v>2608</v>
      </c>
      <c r="C1237" s="2480"/>
      <c r="D1237" s="2480"/>
      <c r="E1237" s="2480"/>
      <c r="F1237" s="2480"/>
      <c r="G1237" s="2480"/>
      <c r="H1237" s="2480"/>
    </row>
    <row r="1238" spans="2:11" hidden="1" outlineLevel="1">
      <c r="B1238" s="354" t="s">
        <v>115</v>
      </c>
      <c r="C1238" s="354" t="s">
        <v>1330</v>
      </c>
      <c r="D1238" s="355" t="s">
        <v>4</v>
      </c>
      <c r="E1238" s="18"/>
      <c r="F1238" s="354" t="s">
        <v>115</v>
      </c>
      <c r="G1238" s="354" t="s">
        <v>1331</v>
      </c>
      <c r="H1238" s="355" t="s">
        <v>4</v>
      </c>
    </row>
    <row r="1239" spans="2:11" ht="30" hidden="1" outlineLevel="1">
      <c r="B1239" s="345">
        <v>42186</v>
      </c>
      <c r="C1239" s="376" t="s">
        <v>1039</v>
      </c>
      <c r="D1239" s="386">
        <f>D1215</f>
        <v>5000.3600000000006</v>
      </c>
      <c r="E1239" s="18"/>
      <c r="F1239" s="345">
        <v>42186</v>
      </c>
      <c r="G1239" s="397" t="s">
        <v>5982</v>
      </c>
      <c r="H1239" s="386">
        <v>25000</v>
      </c>
      <c r="I1239" s="247"/>
      <c r="J1239" s="205"/>
    </row>
    <row r="1240" spans="2:11" ht="30" hidden="1" outlineLevel="1">
      <c r="B1240" s="345">
        <v>42186</v>
      </c>
      <c r="C1240" s="376" t="s">
        <v>5981</v>
      </c>
      <c r="D1240" s="386">
        <v>25000</v>
      </c>
      <c r="E1240" s="18"/>
      <c r="F1240" s="345">
        <v>42213</v>
      </c>
      <c r="G1240" s="317" t="s">
        <v>6057</v>
      </c>
      <c r="H1240" s="386">
        <v>719</v>
      </c>
    </row>
    <row r="1241" spans="2:11" ht="30" hidden="1" outlineLevel="1">
      <c r="B1241" s="345">
        <v>42195</v>
      </c>
      <c r="C1241" s="376" t="s">
        <v>6010</v>
      </c>
      <c r="D1241" s="386">
        <v>1418</v>
      </c>
      <c r="E1241" s="18"/>
      <c r="F1241" s="345"/>
      <c r="G1241" s="317"/>
      <c r="H1241" s="386"/>
      <c r="K1241" s="2"/>
    </row>
    <row r="1242" spans="2:11" ht="30" hidden="1" outlineLevel="1">
      <c r="B1242" s="285">
        <v>42206</v>
      </c>
      <c r="C1242" s="317" t="s">
        <v>6036</v>
      </c>
      <c r="D1242" s="326">
        <v>2</v>
      </c>
      <c r="E1242" s="18"/>
      <c r="F1242" s="345"/>
      <c r="G1242" s="317"/>
      <c r="H1242" s="386"/>
      <c r="I1242" s="247"/>
      <c r="J1242" s="205"/>
      <c r="K1242" s="2"/>
    </row>
    <row r="1243" spans="2:11" ht="30" hidden="1" outlineLevel="1">
      <c r="B1243" s="285">
        <v>42213</v>
      </c>
      <c r="C1243" s="317" t="s">
        <v>6056</v>
      </c>
      <c r="D1243" s="326">
        <v>580</v>
      </c>
      <c r="E1243" s="18"/>
      <c r="F1243" s="897"/>
      <c r="G1243" s="472"/>
      <c r="H1243" s="352"/>
      <c r="I1243" s="247"/>
      <c r="J1243" s="205"/>
    </row>
    <row r="1244" spans="2:11" ht="30" hidden="1" outlineLevel="1">
      <c r="B1244" s="285">
        <v>42216</v>
      </c>
      <c r="C1244" s="317" t="s">
        <v>6097</v>
      </c>
      <c r="D1244" s="326">
        <v>719</v>
      </c>
      <c r="E1244" s="18"/>
      <c r="F1244" s="911"/>
      <c r="G1244" s="912"/>
      <c r="H1244" s="913"/>
    </row>
    <row r="1245" spans="2:11" ht="30" hidden="1" outlineLevel="1">
      <c r="B1245" s="285">
        <v>42216</v>
      </c>
      <c r="C1245" s="317" t="s">
        <v>6109</v>
      </c>
      <c r="D1245" s="326">
        <v>25000</v>
      </c>
      <c r="E1245" s="18"/>
      <c r="F1245" s="50"/>
      <c r="G1245" s="50"/>
      <c r="H1245" s="48"/>
    </row>
    <row r="1246" spans="2:11" hidden="1" outlineLevel="1">
      <c r="B1246" s="345"/>
      <c r="C1246" s="376"/>
      <c r="D1246" s="386"/>
      <c r="E1246" s="18"/>
      <c r="F1246" s="50"/>
      <c r="G1246" s="50"/>
      <c r="H1246" s="48"/>
    </row>
    <row r="1247" spans="2:11" hidden="1" outlineLevel="1">
      <c r="B1247" s="345"/>
      <c r="C1247" s="376"/>
      <c r="D1247" s="386"/>
      <c r="E1247" s="18"/>
      <c r="F1247" s="50"/>
      <c r="G1247" s="50"/>
      <c r="H1247" s="48"/>
    </row>
    <row r="1248" spans="2:11" hidden="1" outlineLevel="1">
      <c r="B1248" s="751"/>
      <c r="C1248" s="317"/>
      <c r="D1248" s="326"/>
      <c r="E1248" s="18"/>
      <c r="F1248" s="50"/>
      <c r="G1248" s="50"/>
      <c r="H1248" s="48"/>
    </row>
    <row r="1249" spans="2:8" hidden="1" outlineLevel="1">
      <c r="B1249" s="608"/>
      <c r="C1249" s="1001"/>
      <c r="D1249" s="349"/>
      <c r="E1249" s="18"/>
      <c r="F1249" s="50"/>
      <c r="G1249" s="50"/>
      <c r="H1249" s="48"/>
    </row>
    <row r="1250" spans="2:8" hidden="1" outlineLevel="1">
      <c r="B1250" s="426"/>
      <c r="C1250" s="319" t="s">
        <v>195</v>
      </c>
      <c r="D1250" s="279">
        <f>SUM(D1239:D1249)</f>
        <v>57719.360000000001</v>
      </c>
      <c r="E1250" s="87"/>
      <c r="F1250" s="46"/>
      <c r="G1250" s="50" t="s">
        <v>195</v>
      </c>
      <c r="H1250" s="48">
        <f>SUM(H1239:H1243)</f>
        <v>25719</v>
      </c>
    </row>
    <row r="1251" spans="2:8" hidden="1" outlineLevel="1">
      <c r="B1251" s="18"/>
      <c r="C1251" s="1" t="s">
        <v>1962</v>
      </c>
      <c r="D1251" s="454">
        <f>D1250-H1250</f>
        <v>32000.36</v>
      </c>
      <c r="E1251" s="2"/>
      <c r="F1251" s="18"/>
      <c r="G1251" s="18"/>
      <c r="H1251" s="18"/>
    </row>
    <row r="1252" spans="2:8" ht="15.75" hidden="1" outlineLevel="1">
      <c r="B1252" s="2480" t="s">
        <v>2311</v>
      </c>
      <c r="C1252" s="2480"/>
      <c r="D1252" s="2480"/>
      <c r="E1252" s="2480"/>
      <c r="F1252" s="2480"/>
      <c r="G1252" s="2480"/>
      <c r="H1252" s="2480"/>
    </row>
    <row r="1253" spans="2:8" hidden="1" outlineLevel="1">
      <c r="B1253" s="152" t="s">
        <v>115</v>
      </c>
      <c r="C1253" s="152" t="s">
        <v>1330</v>
      </c>
      <c r="D1253" s="153" t="s">
        <v>4</v>
      </c>
      <c r="E1253" s="18"/>
      <c r="F1253" s="152" t="s">
        <v>115</v>
      </c>
      <c r="G1253" s="152" t="s">
        <v>1331</v>
      </c>
      <c r="H1253" s="153" t="s">
        <v>4</v>
      </c>
    </row>
    <row r="1254" spans="2:8" ht="30" hidden="1" outlineLevel="1">
      <c r="B1254" s="345">
        <v>42186</v>
      </c>
      <c r="C1254" s="47" t="s">
        <v>2500</v>
      </c>
      <c r="D1254" s="48">
        <v>15000</v>
      </c>
      <c r="E1254" s="18"/>
      <c r="F1254" s="345">
        <v>42194</v>
      </c>
      <c r="G1254" s="223" t="s">
        <v>5999</v>
      </c>
      <c r="H1254" s="326">
        <v>15000</v>
      </c>
    </row>
    <row r="1255" spans="2:8" ht="30" hidden="1" outlineLevel="1">
      <c r="B1255" s="1084">
        <v>42194</v>
      </c>
      <c r="C1255" s="1085" t="s">
        <v>5998</v>
      </c>
      <c r="D1255" s="1086">
        <v>16418</v>
      </c>
      <c r="E1255" s="18"/>
      <c r="F1255" s="345">
        <v>42195</v>
      </c>
      <c r="G1255" s="223" t="s">
        <v>6011</v>
      </c>
      <c r="H1255" s="326">
        <v>1418</v>
      </c>
    </row>
    <row r="1256" spans="2:8" hidden="1" outlineLevel="1">
      <c r="B1256" s="569"/>
      <c r="C1256" s="244"/>
      <c r="D1256" s="245"/>
      <c r="E1256" s="18"/>
      <c r="F1256" s="366"/>
      <c r="G1256" s="252"/>
      <c r="H1256" s="257"/>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54">
        <f>D1257-H1257</f>
        <v>15000</v>
      </c>
      <c r="E1258" s="2"/>
      <c r="F1258" s="18"/>
      <c r="G1258" s="18"/>
      <c r="H1258" s="18"/>
    </row>
    <row r="1259" spans="2:8" ht="15.75" hidden="1" outlineLevel="1">
      <c r="B1259" s="2480" t="s">
        <v>4021</v>
      </c>
      <c r="C1259" s="2480"/>
      <c r="D1259" s="2480"/>
      <c r="E1259" s="2480"/>
      <c r="F1259" s="2480"/>
      <c r="G1259" s="2480"/>
      <c r="H1259" s="2480"/>
    </row>
    <row r="1260" spans="2:8" hidden="1" outlineLevel="1">
      <c r="B1260" s="354" t="s">
        <v>115</v>
      </c>
      <c r="C1260" s="354" t="s">
        <v>1330</v>
      </c>
      <c r="D1260" s="355" t="s">
        <v>4</v>
      </c>
      <c r="E1260" s="18"/>
      <c r="F1260" s="152" t="s">
        <v>115</v>
      </c>
      <c r="G1260" s="152" t="s">
        <v>1331</v>
      </c>
      <c r="H1260" s="153" t="s">
        <v>4</v>
      </c>
    </row>
    <row r="1261" spans="2:8" hidden="1" outlineLevel="1">
      <c r="B1261" s="1084">
        <v>42186</v>
      </c>
      <c r="C1261" s="431" t="s">
        <v>6001</v>
      </c>
      <c r="D1261" s="680"/>
      <c r="E1261" s="18"/>
      <c r="F1261" s="752"/>
      <c r="G1261" s="360"/>
      <c r="H1261" s="361"/>
    </row>
    <row r="1262" spans="2:8" hidden="1" outlineLevel="1">
      <c r="B1262" s="1084">
        <v>42194</v>
      </c>
      <c r="C1262" s="749" t="s">
        <v>6000</v>
      </c>
      <c r="D1262" s="365">
        <v>15000</v>
      </c>
      <c r="E1262" s="18"/>
      <c r="F1262" s="131"/>
      <c r="G1262" s="50"/>
      <c r="H1262" s="48"/>
    </row>
    <row r="1263" spans="2:8" hidden="1" outlineLevel="1">
      <c r="B1263" s="751"/>
      <c r="C1263" s="750"/>
      <c r="D1263" s="279"/>
      <c r="E1263" s="18"/>
      <c r="F1263" s="131"/>
      <c r="G1263" s="50"/>
      <c r="H1263" s="48"/>
    </row>
    <row r="1264" spans="2:8" hidden="1" outlineLevel="1">
      <c r="B1264" s="751"/>
      <c r="C1264" s="318"/>
      <c r="D1264" s="48"/>
      <c r="E1264" s="18"/>
      <c r="F1264" s="131"/>
      <c r="G1264" s="50"/>
      <c r="H1264" s="48"/>
    </row>
    <row r="1265" spans="2:11" hidden="1" outlineLevel="1">
      <c r="B1265" s="426"/>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6002</v>
      </c>
      <c r="D1268" s="13">
        <v>16260</v>
      </c>
    </row>
    <row r="1269" spans="2:11" hidden="1" outlineLevel="1">
      <c r="C1269" s="200" t="s">
        <v>6003</v>
      </c>
    </row>
    <row r="1270" spans="2:11" ht="14.25" customHeight="1" collapsed="1"/>
    <row r="1271" spans="2:11" hidden="1"/>
    <row r="1272" spans="2:11" ht="15.75">
      <c r="B1272" s="2480" t="s">
        <v>6094</v>
      </c>
      <c r="C1272" s="2480"/>
      <c r="D1272" s="2480"/>
      <c r="E1272" s="2480"/>
      <c r="F1272" s="2480"/>
      <c r="G1272" s="2480"/>
      <c r="H1272" s="2480"/>
    </row>
    <row r="1273" spans="2:11" hidden="1" outlineLevel="1">
      <c r="B1273" s="18"/>
      <c r="C1273" s="18"/>
      <c r="D1273" s="18"/>
      <c r="E1273" s="18"/>
      <c r="F1273" s="18"/>
      <c r="G1273" s="18"/>
      <c r="H1273" s="18"/>
    </row>
    <row r="1274" spans="2:11" ht="15.75" hidden="1" outlineLevel="1">
      <c r="B1274" s="2480" t="s">
        <v>2608</v>
      </c>
      <c r="C1274" s="2480"/>
      <c r="D1274" s="2480"/>
      <c r="E1274" s="2480"/>
      <c r="F1274" s="2480"/>
      <c r="G1274" s="2480"/>
      <c r="H1274" s="2480"/>
    </row>
    <row r="1275" spans="2:11" hidden="1" outlineLevel="1">
      <c r="B1275" s="354" t="s">
        <v>115</v>
      </c>
      <c r="C1275" s="354" t="s">
        <v>1330</v>
      </c>
      <c r="D1275" s="355" t="s">
        <v>4</v>
      </c>
      <c r="E1275" s="18"/>
      <c r="F1275" s="354" t="s">
        <v>115</v>
      </c>
      <c r="G1275" s="354" t="s">
        <v>1331</v>
      </c>
      <c r="H1275" s="355" t="s">
        <v>4</v>
      </c>
    </row>
    <row r="1276" spans="2:11" ht="30" hidden="1" outlineLevel="1">
      <c r="B1276" s="345">
        <v>42217</v>
      </c>
      <c r="C1276" s="376" t="s">
        <v>1039</v>
      </c>
      <c r="D1276" s="386">
        <f>D1251</f>
        <v>32000.36</v>
      </c>
      <c r="E1276" s="18"/>
      <c r="F1276" s="345">
        <v>42217</v>
      </c>
      <c r="G1276" s="397" t="s">
        <v>6107</v>
      </c>
      <c r="H1276" s="386">
        <v>25000</v>
      </c>
      <c r="I1276" s="247"/>
      <c r="J1276" s="205"/>
    </row>
    <row r="1277" spans="2:11" ht="30" hidden="1" outlineLevel="1">
      <c r="B1277" s="345">
        <v>42218</v>
      </c>
      <c r="C1277" s="397" t="s">
        <v>6108</v>
      </c>
      <c r="D1277" s="614">
        <v>443</v>
      </c>
      <c r="E1277" s="18"/>
      <c r="F1277" s="285">
        <v>42219</v>
      </c>
      <c r="G1277" s="317" t="s">
        <v>6121</v>
      </c>
      <c r="H1277" s="326">
        <v>1027</v>
      </c>
      <c r="I1277" s="2"/>
    </row>
    <row r="1278" spans="2:11" ht="30" hidden="1" outlineLevel="1">
      <c r="B1278" s="285">
        <v>42219</v>
      </c>
      <c r="C1278" s="840" t="s">
        <v>6120</v>
      </c>
      <c r="D1278" s="613">
        <v>298</v>
      </c>
      <c r="E1278" s="18"/>
      <c r="F1278" s="345"/>
      <c r="G1278" s="317"/>
      <c r="H1278" s="386"/>
      <c r="K1278" s="2"/>
    </row>
    <row r="1279" spans="2:11" ht="30" hidden="1" outlineLevel="1">
      <c r="B1279" s="285">
        <v>42219</v>
      </c>
      <c r="C1279" s="840" t="s">
        <v>6122</v>
      </c>
      <c r="D1279" s="613">
        <v>286</v>
      </c>
      <c r="E1279" s="18"/>
      <c r="F1279" s="345"/>
      <c r="G1279" s="317"/>
      <c r="H1279" s="386"/>
      <c r="I1279" s="247"/>
      <c r="J1279" s="205"/>
      <c r="K1279" s="2"/>
    </row>
    <row r="1280" spans="2:11" hidden="1" outlineLevel="1">
      <c r="B1280" s="608"/>
      <c r="C1280" s="1001"/>
      <c r="D1280" s="349"/>
      <c r="E1280" s="18"/>
      <c r="F1280" s="50"/>
      <c r="G1280" s="50"/>
      <c r="H1280" s="48"/>
    </row>
    <row r="1281" spans="2:8" hidden="1" outlineLevel="1">
      <c r="B1281" s="426"/>
      <c r="C1281" s="319" t="s">
        <v>195</v>
      </c>
      <c r="D1281" s="279">
        <f>SUM(D1276:D1280)</f>
        <v>33027.360000000001</v>
      </c>
      <c r="E1281" s="87"/>
      <c r="F1281" s="46"/>
      <c r="G1281" s="50" t="s">
        <v>195</v>
      </c>
      <c r="H1281" s="48">
        <f>SUM(H1276:H1279)</f>
        <v>26027</v>
      </c>
    </row>
    <row r="1282" spans="2:8" hidden="1" outlineLevel="1">
      <c r="B1282" s="18"/>
      <c r="C1282" s="1" t="s">
        <v>1962</v>
      </c>
      <c r="D1282" s="454">
        <f>D1281-H1281</f>
        <v>7000.3600000000006</v>
      </c>
      <c r="E1282" s="2"/>
      <c r="F1282" s="18"/>
      <c r="G1282" s="18"/>
      <c r="H1282" s="18"/>
    </row>
    <row r="1283" spans="2:8" ht="15.75" hidden="1" outlineLevel="1">
      <c r="B1283" s="2480" t="s">
        <v>2311</v>
      </c>
      <c r="C1283" s="2480"/>
      <c r="D1283" s="2480"/>
      <c r="E1283" s="2480"/>
      <c r="F1283" s="2480"/>
      <c r="G1283" s="2480"/>
      <c r="H1283" s="2480"/>
    </row>
    <row r="1284" spans="2:8" hidden="1" outlineLevel="1">
      <c r="B1284" s="152" t="s">
        <v>115</v>
      </c>
      <c r="C1284" s="152" t="s">
        <v>1330</v>
      </c>
      <c r="D1284" s="153" t="s">
        <v>4</v>
      </c>
      <c r="E1284" s="18"/>
      <c r="F1284" s="152" t="s">
        <v>115</v>
      </c>
      <c r="G1284" s="152" t="s">
        <v>1331</v>
      </c>
      <c r="H1284" s="153" t="s">
        <v>4</v>
      </c>
    </row>
    <row r="1285" spans="2:8" hidden="1" outlineLevel="1">
      <c r="B1285" s="345">
        <v>42217</v>
      </c>
      <c r="C1285" s="47" t="s">
        <v>2500</v>
      </c>
      <c r="D1285" s="48">
        <v>15000</v>
      </c>
      <c r="E1285" s="18"/>
      <c r="F1285" s="285">
        <v>42219</v>
      </c>
      <c r="G1285" s="223" t="s">
        <v>6123</v>
      </c>
      <c r="H1285" s="326">
        <v>298</v>
      </c>
    </row>
    <row r="1286" spans="2:8" ht="30" hidden="1" outlineLevel="1">
      <c r="B1286" s="345">
        <v>42218</v>
      </c>
      <c r="C1286" s="397" t="s">
        <v>6108</v>
      </c>
      <c r="D1286" s="614">
        <v>298</v>
      </c>
      <c r="E1286" s="18"/>
      <c r="F1286" s="345"/>
      <c r="G1286" s="223"/>
      <c r="H1286" s="326"/>
    </row>
    <row r="1287" spans="2:8" hidden="1" outlineLevel="1">
      <c r="B1287" s="569"/>
      <c r="C1287" s="244"/>
      <c r="D1287" s="245"/>
      <c r="E1287" s="18"/>
      <c r="F1287" s="366"/>
      <c r="G1287" s="252"/>
      <c r="H1287" s="257"/>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54">
        <f>D1288-H1288</f>
        <v>15000</v>
      </c>
      <c r="E1289" s="2"/>
      <c r="F1289" s="18"/>
      <c r="G1289" s="18"/>
      <c r="H1289" s="18"/>
    </row>
    <row r="1290" spans="2:8" ht="15.75" hidden="1" outlineLevel="1">
      <c r="B1290" s="2480" t="s">
        <v>4021</v>
      </c>
      <c r="C1290" s="2480"/>
      <c r="D1290" s="2480"/>
      <c r="E1290" s="2480"/>
      <c r="F1290" s="2480"/>
      <c r="G1290" s="2480"/>
      <c r="H1290" s="2480"/>
    </row>
    <row r="1291" spans="2:8" hidden="1" outlineLevel="1">
      <c r="B1291" s="354" t="s">
        <v>115</v>
      </c>
      <c r="C1291" s="354" t="s">
        <v>1330</v>
      </c>
      <c r="D1291" s="355" t="s">
        <v>4</v>
      </c>
      <c r="E1291" s="18"/>
      <c r="F1291" s="152" t="s">
        <v>115</v>
      </c>
      <c r="G1291" s="152" t="s">
        <v>1331</v>
      </c>
      <c r="H1291" s="153" t="s">
        <v>4</v>
      </c>
    </row>
    <row r="1292" spans="2:8" hidden="1" outlineLevel="1">
      <c r="B1292" s="345">
        <v>42217</v>
      </c>
      <c r="C1292" s="47" t="s">
        <v>1039</v>
      </c>
      <c r="D1292" s="1096">
        <v>15000</v>
      </c>
      <c r="E1292" s="18"/>
      <c r="F1292" s="752"/>
      <c r="G1292" s="360"/>
      <c r="H1292" s="361"/>
    </row>
    <row r="1293" spans="2:8" hidden="1" outlineLevel="1">
      <c r="B1293" s="1084"/>
      <c r="C1293" s="749"/>
      <c r="D1293" s="365"/>
      <c r="E1293" s="18"/>
      <c r="F1293" s="131"/>
      <c r="G1293" s="50"/>
      <c r="H1293" s="48"/>
    </row>
    <row r="1294" spans="2:8" hidden="1" outlineLevel="1">
      <c r="B1294" s="751"/>
      <c r="C1294" s="750"/>
      <c r="D1294" s="279"/>
      <c r="E1294" s="18"/>
      <c r="F1294" s="131"/>
      <c r="G1294" s="50"/>
      <c r="H1294" s="48"/>
    </row>
    <row r="1295" spans="2:8" hidden="1" outlineLevel="1">
      <c r="B1295" s="751"/>
      <c r="C1295" s="318"/>
      <c r="D1295" s="48"/>
      <c r="E1295" s="18"/>
      <c r="F1295" s="131"/>
      <c r="G1295" s="50"/>
      <c r="H1295" s="48"/>
    </row>
    <row r="1296" spans="2:8" hidden="1" outlineLevel="1">
      <c r="B1296" s="426"/>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6002</v>
      </c>
      <c r="D1299" s="13">
        <v>16260</v>
      </c>
    </row>
    <row r="1300" spans="2:11" hidden="1" outlineLevel="1">
      <c r="C1300" s="200" t="s">
        <v>6003</v>
      </c>
    </row>
    <row r="1301" spans="2:11" collapsed="1"/>
    <row r="1302" spans="2:11" ht="15.75">
      <c r="B1302" s="2480" t="s">
        <v>6179</v>
      </c>
      <c r="C1302" s="2480"/>
      <c r="D1302" s="2480"/>
      <c r="E1302" s="2480"/>
      <c r="F1302" s="2480"/>
      <c r="G1302" s="2480"/>
      <c r="H1302" s="2480"/>
    </row>
    <row r="1303" spans="2:11" hidden="1" outlineLevel="1">
      <c r="B1303" s="18"/>
      <c r="C1303" s="18"/>
      <c r="D1303" s="18"/>
      <c r="E1303" s="18"/>
      <c r="F1303" s="18"/>
      <c r="G1303" s="18"/>
      <c r="H1303" s="18"/>
    </row>
    <row r="1304" spans="2:11" ht="15.75" hidden="1" outlineLevel="1">
      <c r="B1304" s="2480" t="s">
        <v>2608</v>
      </c>
      <c r="C1304" s="2480"/>
      <c r="D1304" s="2480"/>
      <c r="E1304" s="2480"/>
      <c r="F1304" s="2480"/>
      <c r="G1304" s="2480"/>
      <c r="H1304" s="2480"/>
    </row>
    <row r="1305" spans="2:11" hidden="1" outlineLevel="1">
      <c r="B1305" s="354" t="s">
        <v>115</v>
      </c>
      <c r="C1305" s="354" t="s">
        <v>1330</v>
      </c>
      <c r="D1305" s="355" t="s">
        <v>4</v>
      </c>
      <c r="E1305" s="18"/>
      <c r="F1305" s="354" t="s">
        <v>115</v>
      </c>
      <c r="G1305" s="354" t="s">
        <v>1331</v>
      </c>
      <c r="H1305" s="355" t="s">
        <v>4</v>
      </c>
    </row>
    <row r="1306" spans="2:11" ht="30" hidden="1" outlineLevel="1">
      <c r="B1306" s="345">
        <v>42248</v>
      </c>
      <c r="C1306" s="376" t="s">
        <v>1039</v>
      </c>
      <c r="D1306" s="386">
        <f>D1282</f>
        <v>7000.3600000000006</v>
      </c>
      <c r="E1306" s="18"/>
      <c r="F1306" s="345">
        <v>42248</v>
      </c>
      <c r="G1306" s="397" t="s">
        <v>6196</v>
      </c>
      <c r="H1306" s="386">
        <v>25000</v>
      </c>
      <c r="I1306" s="247"/>
      <c r="J1306" s="205"/>
    </row>
    <row r="1307" spans="2:11" ht="30" hidden="1" outlineLevel="1">
      <c r="B1307" s="608">
        <v>42248</v>
      </c>
      <c r="C1307" s="840" t="s">
        <v>6197</v>
      </c>
      <c r="D1307" s="613">
        <v>25000</v>
      </c>
      <c r="E1307" s="18"/>
      <c r="F1307" s="285">
        <v>42263</v>
      </c>
      <c r="G1307" s="317" t="s">
        <v>6240</v>
      </c>
      <c r="H1307" s="326">
        <v>872</v>
      </c>
      <c r="I1307" s="2"/>
    </row>
    <row r="1308" spans="2:11" ht="30" hidden="1" outlineLevel="1">
      <c r="B1308" s="369">
        <v>42261</v>
      </c>
      <c r="C1308" s="1095" t="s">
        <v>6222</v>
      </c>
      <c r="D1308" s="690">
        <v>171.68</v>
      </c>
      <c r="E1308" s="18"/>
      <c r="F1308" s="345"/>
      <c r="G1308" s="317"/>
      <c r="H1308" s="386"/>
      <c r="K1308" s="2"/>
    </row>
    <row r="1309" spans="2:11" ht="30" hidden="1" outlineLevel="1">
      <c r="B1309" s="608">
        <v>42263</v>
      </c>
      <c r="C1309" s="840" t="s">
        <v>6239</v>
      </c>
      <c r="D1309" s="613">
        <v>700</v>
      </c>
      <c r="E1309" s="18"/>
      <c r="F1309" s="345"/>
      <c r="G1309" s="317"/>
      <c r="H1309" s="386"/>
      <c r="I1309" s="247"/>
      <c r="J1309" s="205"/>
      <c r="K1309" s="2"/>
    </row>
    <row r="1310" spans="2:11" ht="30" hidden="1" outlineLevel="1">
      <c r="B1310" s="608">
        <v>42277</v>
      </c>
      <c r="C1310" s="840" t="s">
        <v>6301</v>
      </c>
      <c r="D1310" s="613">
        <v>25000</v>
      </c>
      <c r="E1310" s="18"/>
      <c r="F1310" s="897"/>
      <c r="G1310" s="472"/>
      <c r="H1310" s="352"/>
      <c r="I1310" s="247"/>
      <c r="J1310" s="205"/>
    </row>
    <row r="1311" spans="2:11" hidden="1" outlineLevel="1">
      <c r="B1311" s="897"/>
      <c r="C1311" s="1095"/>
      <c r="D1311" s="690"/>
      <c r="E1311" s="18"/>
      <c r="F1311" s="911"/>
      <c r="G1311" s="912"/>
      <c r="H1311" s="913"/>
    </row>
    <row r="1312" spans="2:11" hidden="1" outlineLevel="1">
      <c r="B1312" s="897"/>
      <c r="C1312" s="1095"/>
      <c r="D1312" s="690"/>
      <c r="E1312" s="18"/>
      <c r="F1312" s="50"/>
      <c r="G1312" s="50"/>
      <c r="H1312" s="48"/>
    </row>
    <row r="1313" spans="2:8" hidden="1" outlineLevel="1">
      <c r="B1313" s="345"/>
      <c r="C1313" s="376"/>
      <c r="D1313" s="386"/>
      <c r="E1313" s="18"/>
      <c r="F1313" s="50"/>
      <c r="G1313" s="50"/>
      <c r="H1313" s="48"/>
    </row>
    <row r="1314" spans="2:8" hidden="1" outlineLevel="1">
      <c r="B1314" s="345"/>
      <c r="C1314" s="376"/>
      <c r="D1314" s="386"/>
      <c r="E1314" s="18"/>
      <c r="F1314" s="50"/>
      <c r="G1314" s="50"/>
      <c r="H1314" s="48"/>
    </row>
    <row r="1315" spans="2:8" hidden="1" outlineLevel="1">
      <c r="B1315" s="751"/>
      <c r="C1315" s="317"/>
      <c r="D1315" s="326"/>
      <c r="E1315" s="18"/>
      <c r="F1315" s="50"/>
      <c r="G1315" s="50"/>
      <c r="H1315" s="48"/>
    </row>
    <row r="1316" spans="2:8" hidden="1" outlineLevel="1">
      <c r="B1316" s="608"/>
      <c r="C1316" s="1001"/>
      <c r="D1316" s="349"/>
      <c r="E1316" s="18"/>
      <c r="F1316" s="50"/>
      <c r="G1316" s="50"/>
      <c r="H1316" s="48"/>
    </row>
    <row r="1317" spans="2:8" hidden="1" outlineLevel="1">
      <c r="B1317" s="426"/>
      <c r="C1317" s="319" t="s">
        <v>195</v>
      </c>
      <c r="D1317" s="279">
        <f>SUM(D1306:D1316)</f>
        <v>57872.04</v>
      </c>
      <c r="E1317" s="87"/>
      <c r="F1317" s="46"/>
      <c r="G1317" s="50" t="s">
        <v>195</v>
      </c>
      <c r="H1317" s="48">
        <f>SUM(H1306:H1310)</f>
        <v>25872</v>
      </c>
    </row>
    <row r="1318" spans="2:8" hidden="1" outlineLevel="1">
      <c r="B1318" s="18"/>
      <c r="C1318" s="1" t="s">
        <v>1962</v>
      </c>
      <c r="D1318" s="454">
        <f>D1317-H1317</f>
        <v>32000.04</v>
      </c>
      <c r="E1318" s="2"/>
      <c r="F1318" s="18"/>
      <c r="G1318" s="18"/>
      <c r="H1318" s="18"/>
    </row>
    <row r="1319" spans="2:8" ht="15.75" hidden="1" outlineLevel="1">
      <c r="B1319" s="2480" t="s">
        <v>2311</v>
      </c>
      <c r="C1319" s="2480"/>
      <c r="D1319" s="2480"/>
      <c r="E1319" s="2480"/>
      <c r="F1319" s="2480"/>
      <c r="G1319" s="2480"/>
      <c r="H1319" s="2480"/>
    </row>
    <row r="1320" spans="2:8" hidden="1" outlineLevel="1">
      <c r="B1320" s="152" t="s">
        <v>115</v>
      </c>
      <c r="C1320" s="152" t="s">
        <v>1330</v>
      </c>
      <c r="D1320" s="153" t="s">
        <v>4</v>
      </c>
      <c r="E1320" s="18"/>
      <c r="F1320" s="152" t="s">
        <v>115</v>
      </c>
      <c r="G1320" s="152" t="s">
        <v>1331</v>
      </c>
      <c r="H1320" s="153" t="s">
        <v>4</v>
      </c>
    </row>
    <row r="1321" spans="2:8" hidden="1" outlineLevel="1">
      <c r="B1321" s="345">
        <v>42248</v>
      </c>
      <c r="C1321" s="47" t="s">
        <v>2500</v>
      </c>
      <c r="D1321" s="48">
        <f>D1289</f>
        <v>15000</v>
      </c>
      <c r="E1321" s="18"/>
      <c r="F1321" s="285"/>
      <c r="G1321" s="223"/>
      <c r="H1321" s="326"/>
    </row>
    <row r="1322" spans="2:8" hidden="1" outlineLevel="1">
      <c r="B1322" s="345"/>
      <c r="C1322" s="397"/>
      <c r="D1322" s="614"/>
      <c r="E1322" s="18"/>
      <c r="F1322" s="345"/>
      <c r="G1322" s="223"/>
      <c r="H1322" s="326"/>
    </row>
    <row r="1323" spans="2:8" hidden="1" outlineLevel="1">
      <c r="B1323" s="569"/>
      <c r="C1323" s="244"/>
      <c r="D1323" s="245"/>
      <c r="E1323" s="18"/>
      <c r="F1323" s="366"/>
      <c r="G1323" s="252"/>
      <c r="H1323" s="257"/>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54">
        <f>D1324-H1324</f>
        <v>15000</v>
      </c>
      <c r="E1325" s="2"/>
      <c r="F1325" s="18"/>
      <c r="G1325" s="18"/>
      <c r="H1325" s="18"/>
    </row>
    <row r="1326" spans="2:8" ht="15.75" hidden="1" outlineLevel="1">
      <c r="B1326" s="2480" t="s">
        <v>4021</v>
      </c>
      <c r="C1326" s="2480"/>
      <c r="D1326" s="2480"/>
      <c r="E1326" s="2480"/>
      <c r="F1326" s="2480"/>
      <c r="G1326" s="2480"/>
      <c r="H1326" s="2480"/>
    </row>
    <row r="1327" spans="2:8" hidden="1" outlineLevel="1">
      <c r="B1327" s="354" t="s">
        <v>115</v>
      </c>
      <c r="C1327" s="354" t="s">
        <v>1330</v>
      </c>
      <c r="D1327" s="355" t="s">
        <v>4</v>
      </c>
      <c r="E1327" s="18"/>
      <c r="F1327" s="152" t="s">
        <v>115</v>
      </c>
      <c r="G1327" s="152" t="s">
        <v>1331</v>
      </c>
      <c r="H1327" s="153" t="s">
        <v>4</v>
      </c>
    </row>
    <row r="1328" spans="2:8" hidden="1" outlineLevel="1">
      <c r="B1328" s="345">
        <v>42248</v>
      </c>
      <c r="C1328" s="47" t="s">
        <v>1039</v>
      </c>
      <c r="D1328" s="1096">
        <v>15000</v>
      </c>
      <c r="E1328" s="18"/>
      <c r="F1328" s="752"/>
      <c r="G1328" s="360"/>
      <c r="H1328" s="361"/>
    </row>
    <row r="1329" spans="2:11" hidden="1" outlineLevel="1">
      <c r="B1329" s="1084"/>
      <c r="C1329" s="749"/>
      <c r="D1329" s="365"/>
      <c r="E1329" s="18"/>
      <c r="F1329" s="131"/>
      <c r="G1329" s="50"/>
      <c r="H1329" s="48"/>
    </row>
    <row r="1330" spans="2:11" hidden="1" outlineLevel="1">
      <c r="B1330" s="751"/>
      <c r="C1330" s="750"/>
      <c r="D1330" s="279"/>
      <c r="E1330" s="18"/>
      <c r="F1330" s="131"/>
      <c r="G1330" s="50"/>
      <c r="H1330" s="48"/>
    </row>
    <row r="1331" spans="2:11" hidden="1" outlineLevel="1">
      <c r="B1331" s="751"/>
      <c r="C1331" s="318"/>
      <c r="D1331" s="48"/>
      <c r="E1331" s="18"/>
      <c r="F1331" s="131"/>
      <c r="G1331" s="50"/>
      <c r="H1331" s="48"/>
    </row>
    <row r="1332" spans="2:11" hidden="1" outlineLevel="1">
      <c r="B1332" s="426"/>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6002</v>
      </c>
      <c r="D1335" s="13">
        <v>16260</v>
      </c>
    </row>
    <row r="1336" spans="2:11" hidden="1" outlineLevel="1">
      <c r="C1336" s="200" t="s">
        <v>6003</v>
      </c>
    </row>
    <row r="1337" spans="2:11" collapsed="1"/>
    <row r="1338" spans="2:11" ht="15.75">
      <c r="B1338" s="2480" t="s">
        <v>6294</v>
      </c>
      <c r="C1338" s="2480"/>
      <c r="D1338" s="2480"/>
      <c r="E1338" s="2480"/>
      <c r="F1338" s="2480"/>
      <c r="G1338" s="2480"/>
      <c r="H1338" s="2480"/>
    </row>
    <row r="1339" spans="2:11" hidden="1" outlineLevel="1">
      <c r="B1339" s="18"/>
      <c r="C1339" s="18"/>
      <c r="D1339" s="18"/>
      <c r="E1339" s="18"/>
      <c r="F1339" s="18"/>
      <c r="G1339" s="18"/>
      <c r="H1339" s="18"/>
    </row>
    <row r="1340" spans="2:11" ht="15.75" hidden="1" outlineLevel="1">
      <c r="B1340" s="2480" t="s">
        <v>2608</v>
      </c>
      <c r="C1340" s="2480"/>
      <c r="D1340" s="2480"/>
      <c r="E1340" s="2480"/>
      <c r="F1340" s="2480"/>
      <c r="G1340" s="2480"/>
      <c r="H1340" s="2480"/>
    </row>
    <row r="1341" spans="2:11" hidden="1" outlineLevel="1">
      <c r="B1341" s="354" t="s">
        <v>115</v>
      </c>
      <c r="C1341" s="354" t="s">
        <v>1330</v>
      </c>
      <c r="D1341" s="355" t="s">
        <v>4</v>
      </c>
      <c r="E1341" s="18"/>
      <c r="F1341" s="354" t="s">
        <v>115</v>
      </c>
      <c r="G1341" s="354" t="s">
        <v>1331</v>
      </c>
      <c r="H1341" s="355" t="s">
        <v>4</v>
      </c>
    </row>
    <row r="1342" spans="2:11" ht="30" hidden="1" outlineLevel="1">
      <c r="B1342" s="345">
        <v>42278</v>
      </c>
      <c r="C1342" s="376" t="s">
        <v>1039</v>
      </c>
      <c r="D1342" s="386">
        <f>D1318</f>
        <v>32000.04</v>
      </c>
      <c r="E1342" s="18"/>
      <c r="F1342" s="345">
        <v>42278</v>
      </c>
      <c r="G1342" s="397" t="s">
        <v>6308</v>
      </c>
      <c r="H1342" s="386">
        <v>25000</v>
      </c>
      <c r="I1342" s="247"/>
      <c r="J1342" s="205"/>
    </row>
    <row r="1343" spans="2:11" ht="30" hidden="1" outlineLevel="1">
      <c r="B1343" s="345">
        <v>42282</v>
      </c>
      <c r="C1343" s="397" t="s">
        <v>6315</v>
      </c>
      <c r="D1343" s="386">
        <v>260</v>
      </c>
      <c r="E1343" s="18"/>
      <c r="F1343" s="345">
        <v>42282</v>
      </c>
      <c r="G1343" s="397" t="s">
        <v>6316</v>
      </c>
      <c r="H1343" s="386">
        <v>260</v>
      </c>
      <c r="I1343" s="2"/>
    </row>
    <row r="1344" spans="2:11" ht="30" hidden="1" outlineLevel="1">
      <c r="B1344" s="345">
        <v>42307</v>
      </c>
      <c r="C1344" s="397" t="s">
        <v>6405</v>
      </c>
      <c r="D1344" s="386">
        <v>25000</v>
      </c>
      <c r="E1344" s="18"/>
      <c r="F1344" s="345"/>
      <c r="G1344" s="317"/>
      <c r="H1344" s="386"/>
      <c r="K1344" s="2"/>
    </row>
    <row r="1345" spans="2:8" hidden="1" outlineLevel="1">
      <c r="B1345" s="608"/>
      <c r="C1345" s="1001"/>
      <c r="D1345" s="349"/>
      <c r="E1345" s="18"/>
      <c r="F1345" s="50"/>
      <c r="G1345" s="50"/>
      <c r="H1345" s="48"/>
    </row>
    <row r="1346" spans="2:8" hidden="1" outlineLevel="1">
      <c r="B1346" s="426"/>
      <c r="C1346" s="319" t="s">
        <v>195</v>
      </c>
      <c r="D1346" s="279">
        <f>SUM(D1342:D1345)</f>
        <v>57260.04</v>
      </c>
      <c r="E1346" s="87"/>
      <c r="F1346" s="46"/>
      <c r="G1346" s="50" t="s">
        <v>195</v>
      </c>
      <c r="H1346" s="48">
        <f>SUM(H1342:H1344)</f>
        <v>25260</v>
      </c>
    </row>
    <row r="1347" spans="2:8" hidden="1" outlineLevel="1">
      <c r="B1347" s="18"/>
      <c r="C1347" s="1" t="s">
        <v>1962</v>
      </c>
      <c r="D1347" s="454">
        <f>D1346-H1346</f>
        <v>32000.04</v>
      </c>
      <c r="E1347" s="2"/>
      <c r="F1347" s="18"/>
      <c r="G1347" s="18"/>
      <c r="H1347" s="18"/>
    </row>
    <row r="1348" spans="2:8" ht="15.75" hidden="1" outlineLevel="1">
      <c r="B1348" s="2480" t="s">
        <v>2311</v>
      </c>
      <c r="C1348" s="2480"/>
      <c r="D1348" s="2480"/>
      <c r="E1348" s="2480"/>
      <c r="F1348" s="2480"/>
      <c r="G1348" s="2480"/>
      <c r="H1348" s="2480"/>
    </row>
    <row r="1349" spans="2:8" hidden="1" outlineLevel="1">
      <c r="B1349" s="152" t="s">
        <v>115</v>
      </c>
      <c r="C1349" s="152" t="s">
        <v>1330</v>
      </c>
      <c r="D1349" s="153" t="s">
        <v>4</v>
      </c>
      <c r="E1349" s="18"/>
      <c r="F1349" s="152" t="s">
        <v>115</v>
      </c>
      <c r="G1349" s="152" t="s">
        <v>1331</v>
      </c>
      <c r="H1349" s="153" t="s">
        <v>4</v>
      </c>
    </row>
    <row r="1350" spans="2:8" hidden="1" outlineLevel="1">
      <c r="B1350" s="345">
        <v>42278</v>
      </c>
      <c r="C1350" s="47" t="s">
        <v>2500</v>
      </c>
      <c r="D1350" s="48">
        <f>D1325</f>
        <v>15000</v>
      </c>
      <c r="E1350" s="18"/>
      <c r="F1350" s="285"/>
      <c r="G1350" s="223"/>
      <c r="H1350" s="326"/>
    </row>
    <row r="1351" spans="2:8" hidden="1" outlineLevel="1">
      <c r="B1351" s="345"/>
      <c r="C1351" s="397"/>
      <c r="D1351" s="614"/>
      <c r="E1351" s="18"/>
      <c r="F1351" s="345"/>
      <c r="G1351" s="223"/>
      <c r="H1351" s="326"/>
    </row>
    <row r="1352" spans="2:8" hidden="1" outlineLevel="1">
      <c r="B1352" s="569"/>
      <c r="C1352" s="244"/>
      <c r="D1352" s="245"/>
      <c r="E1352" s="18"/>
      <c r="F1352" s="366"/>
      <c r="G1352" s="252"/>
      <c r="H1352" s="257"/>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54">
        <f>D1353-H1353</f>
        <v>15000</v>
      </c>
      <c r="E1354" s="2"/>
      <c r="F1354" s="18"/>
      <c r="G1354" s="18"/>
      <c r="H1354" s="18"/>
    </row>
    <row r="1355" spans="2:8" ht="15.75" hidden="1" outlineLevel="1">
      <c r="B1355" s="2480" t="s">
        <v>4021</v>
      </c>
      <c r="C1355" s="2480"/>
      <c r="D1355" s="2480"/>
      <c r="E1355" s="2480"/>
      <c r="F1355" s="2480"/>
      <c r="G1355" s="2480"/>
      <c r="H1355" s="2480"/>
    </row>
    <row r="1356" spans="2:8" hidden="1" outlineLevel="1">
      <c r="B1356" s="354" t="s">
        <v>115</v>
      </c>
      <c r="C1356" s="354" t="s">
        <v>1330</v>
      </c>
      <c r="D1356" s="355" t="s">
        <v>4</v>
      </c>
      <c r="E1356" s="18"/>
      <c r="F1356" s="152" t="s">
        <v>115</v>
      </c>
      <c r="G1356" s="152" t="s">
        <v>1331</v>
      </c>
      <c r="H1356" s="153" t="s">
        <v>4</v>
      </c>
    </row>
    <row r="1357" spans="2:8" hidden="1" outlineLevel="1">
      <c r="B1357" s="345">
        <v>42278</v>
      </c>
      <c r="C1357" s="47" t="s">
        <v>1039</v>
      </c>
      <c r="D1357" s="1096">
        <v>15000</v>
      </c>
      <c r="E1357" s="18"/>
      <c r="F1357" s="752"/>
      <c r="G1357" s="360"/>
      <c r="H1357" s="361"/>
    </row>
    <row r="1358" spans="2:8" hidden="1" outlineLevel="1">
      <c r="B1358" s="751"/>
      <c r="C1358" s="318"/>
      <c r="D1358" s="48"/>
      <c r="E1358" s="18"/>
      <c r="F1358" s="131"/>
      <c r="G1358" s="50"/>
      <c r="H1358" s="48"/>
    </row>
    <row r="1359" spans="2:8" hidden="1" outlineLevel="1">
      <c r="B1359" s="426"/>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6002</v>
      </c>
      <c r="D1362" s="13">
        <v>16260</v>
      </c>
    </row>
    <row r="1363" spans="2:11" hidden="1" outlineLevel="1">
      <c r="C1363" s="200" t="s">
        <v>6003</v>
      </c>
    </row>
    <row r="1364" spans="2:11" collapsed="1"/>
    <row r="1365" spans="2:11" ht="15.75">
      <c r="B1365" s="2480" t="s">
        <v>6406</v>
      </c>
      <c r="C1365" s="2480"/>
      <c r="D1365" s="2480"/>
      <c r="E1365" s="2480"/>
      <c r="F1365" s="2480"/>
      <c r="G1365" s="2480"/>
      <c r="H1365" s="2480"/>
    </row>
    <row r="1366" spans="2:11" hidden="1" outlineLevel="1">
      <c r="B1366" s="18"/>
      <c r="C1366" s="18"/>
      <c r="D1366" s="18"/>
      <c r="E1366" s="18"/>
      <c r="F1366" s="18"/>
      <c r="G1366" s="18"/>
      <c r="H1366" s="18"/>
    </row>
    <row r="1367" spans="2:11" ht="15.75" hidden="1" outlineLevel="1">
      <c r="B1367" s="2480" t="s">
        <v>2608</v>
      </c>
      <c r="C1367" s="2480"/>
      <c r="D1367" s="2480"/>
      <c r="E1367" s="2480"/>
      <c r="F1367" s="2480"/>
      <c r="G1367" s="2480"/>
      <c r="H1367" s="2480"/>
    </row>
    <row r="1368" spans="2:11" hidden="1" outlineLevel="1">
      <c r="B1368" s="354" t="s">
        <v>115</v>
      </c>
      <c r="C1368" s="354" t="s">
        <v>1330</v>
      </c>
      <c r="D1368" s="355" t="s">
        <v>4</v>
      </c>
      <c r="E1368" s="18"/>
      <c r="F1368" s="354" t="s">
        <v>115</v>
      </c>
      <c r="G1368" s="354" t="s">
        <v>1331</v>
      </c>
      <c r="H1368" s="355" t="s">
        <v>4</v>
      </c>
    </row>
    <row r="1369" spans="2:11" ht="30" hidden="1" outlineLevel="1">
      <c r="B1369" s="345">
        <v>42309</v>
      </c>
      <c r="C1369" s="376" t="s">
        <v>1039</v>
      </c>
      <c r="D1369" s="386">
        <f>D1347</f>
        <v>32000.04</v>
      </c>
      <c r="E1369" s="18"/>
      <c r="F1369" s="345">
        <v>42309</v>
      </c>
      <c r="G1369" s="397" t="s">
        <v>6407</v>
      </c>
      <c r="H1369" s="386">
        <v>25000</v>
      </c>
      <c r="I1369" s="247"/>
      <c r="J1369" s="205"/>
    </row>
    <row r="1370" spans="2:11" ht="30" hidden="1" outlineLevel="1">
      <c r="B1370" s="345">
        <v>42313</v>
      </c>
      <c r="C1370" s="376" t="s">
        <v>6441</v>
      </c>
      <c r="D1370" s="386">
        <v>320</v>
      </c>
      <c r="E1370" s="18"/>
      <c r="F1370" s="345">
        <v>42325</v>
      </c>
      <c r="G1370" s="397" t="s">
        <v>6460</v>
      </c>
      <c r="H1370" s="386">
        <v>320</v>
      </c>
      <c r="I1370" s="2"/>
    </row>
    <row r="1371" spans="2:11" ht="30" hidden="1" outlineLevel="1">
      <c r="B1371" s="345">
        <v>42338</v>
      </c>
      <c r="C1371" s="376" t="s">
        <v>6527</v>
      </c>
      <c r="D1371" s="386">
        <v>25000</v>
      </c>
      <c r="E1371" s="18"/>
      <c r="F1371" s="345"/>
      <c r="G1371" s="317"/>
      <c r="H1371" s="386"/>
      <c r="K1371" s="2"/>
    </row>
    <row r="1372" spans="2:11" hidden="1" outlineLevel="1">
      <c r="B1372" s="608"/>
      <c r="C1372" s="1001"/>
      <c r="D1372" s="349"/>
      <c r="E1372" s="18"/>
      <c r="F1372" s="50"/>
      <c r="G1372" s="50"/>
      <c r="H1372" s="48"/>
    </row>
    <row r="1373" spans="2:11" hidden="1" outlineLevel="1">
      <c r="B1373" s="426"/>
      <c r="C1373" s="319" t="s">
        <v>195</v>
      </c>
      <c r="D1373" s="279">
        <f>SUM(D1369:D1372)</f>
        <v>57320.04</v>
      </c>
      <c r="E1373" s="87"/>
      <c r="F1373" s="46"/>
      <c r="G1373" s="50" t="s">
        <v>195</v>
      </c>
      <c r="H1373" s="48">
        <f>SUM(H1369:H1371)</f>
        <v>25320</v>
      </c>
    </row>
    <row r="1374" spans="2:11" hidden="1" outlineLevel="1">
      <c r="B1374" s="18"/>
      <c r="C1374" s="1" t="s">
        <v>1962</v>
      </c>
      <c r="D1374" s="454">
        <f>D1373-H1373</f>
        <v>32000.04</v>
      </c>
      <c r="E1374" s="2"/>
      <c r="F1374" s="18"/>
      <c r="G1374" s="18"/>
      <c r="H1374" s="18"/>
    </row>
    <row r="1375" spans="2:11" ht="15.75" hidden="1" outlineLevel="1">
      <c r="B1375" s="2480" t="s">
        <v>2311</v>
      </c>
      <c r="C1375" s="2480"/>
      <c r="D1375" s="2480"/>
      <c r="E1375" s="2480"/>
      <c r="F1375" s="2480"/>
      <c r="G1375" s="2480"/>
      <c r="H1375" s="2480"/>
    </row>
    <row r="1376" spans="2:11" hidden="1" outlineLevel="1">
      <c r="B1376" s="152" t="s">
        <v>115</v>
      </c>
      <c r="C1376" s="152" t="s">
        <v>1330</v>
      </c>
      <c r="D1376" s="153" t="s">
        <v>4</v>
      </c>
      <c r="E1376" s="18"/>
      <c r="F1376" s="152" t="s">
        <v>115</v>
      </c>
      <c r="G1376" s="152" t="s">
        <v>1331</v>
      </c>
      <c r="H1376" s="153" t="s">
        <v>4</v>
      </c>
    </row>
    <row r="1377" spans="2:8" hidden="1" outlineLevel="1">
      <c r="B1377" s="345">
        <v>42309</v>
      </c>
      <c r="C1377" s="47" t="s">
        <v>2500</v>
      </c>
      <c r="D1377" s="48">
        <f>D1354</f>
        <v>15000</v>
      </c>
      <c r="E1377" s="18"/>
      <c r="F1377" s="285"/>
      <c r="G1377" s="223"/>
      <c r="H1377" s="326"/>
    </row>
    <row r="1378" spans="2:8" hidden="1" outlineLevel="1">
      <c r="B1378" s="569"/>
      <c r="C1378" s="244"/>
      <c r="D1378" s="245"/>
      <c r="E1378" s="18"/>
      <c r="F1378" s="366"/>
      <c r="G1378" s="252"/>
      <c r="H1378" s="257"/>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54">
        <f>D1379-H1379</f>
        <v>15000</v>
      </c>
      <c r="E1380" s="2"/>
      <c r="F1380" s="18"/>
      <c r="G1380" s="18"/>
      <c r="H1380" s="18"/>
    </row>
    <row r="1381" spans="2:8" ht="15.75" hidden="1" outlineLevel="1">
      <c r="B1381" s="2480" t="s">
        <v>4021</v>
      </c>
      <c r="C1381" s="2480"/>
      <c r="D1381" s="2480"/>
      <c r="E1381" s="2480"/>
      <c r="F1381" s="2480"/>
      <c r="G1381" s="2480"/>
      <c r="H1381" s="2480"/>
    </row>
    <row r="1382" spans="2:8" hidden="1" outlineLevel="1">
      <c r="B1382" s="354" t="s">
        <v>115</v>
      </c>
      <c r="C1382" s="354" t="s">
        <v>1330</v>
      </c>
      <c r="D1382" s="355" t="s">
        <v>4</v>
      </c>
      <c r="E1382" s="18"/>
      <c r="F1382" s="152" t="s">
        <v>115</v>
      </c>
      <c r="G1382" s="152" t="s">
        <v>1331</v>
      </c>
      <c r="H1382" s="153" t="s">
        <v>4</v>
      </c>
    </row>
    <row r="1383" spans="2:8" hidden="1" outlineLevel="1">
      <c r="B1383" s="345">
        <v>42309</v>
      </c>
      <c r="C1383" s="47" t="s">
        <v>1039</v>
      </c>
      <c r="D1383" s="1096">
        <v>15000</v>
      </c>
      <c r="E1383" s="18"/>
      <c r="F1383" s="752"/>
      <c r="G1383" s="360"/>
      <c r="H1383" s="361"/>
    </row>
    <row r="1384" spans="2:8" hidden="1" outlineLevel="1">
      <c r="B1384" s="426"/>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6002</v>
      </c>
      <c r="D1387" s="13">
        <v>16260</v>
      </c>
    </row>
    <row r="1388" spans="2:8" hidden="1" outlineLevel="1">
      <c r="C1388" s="200" t="s">
        <v>6003</v>
      </c>
    </row>
    <row r="1389" spans="2:8" collapsed="1"/>
    <row r="1390" spans="2:8" ht="15.75">
      <c r="B1390" s="2480" t="s">
        <v>6505</v>
      </c>
      <c r="C1390" s="2480"/>
      <c r="D1390" s="2480"/>
      <c r="E1390" s="2480"/>
      <c r="F1390" s="2480"/>
      <c r="G1390" s="2480"/>
      <c r="H1390" s="2480"/>
    </row>
    <row r="1391" spans="2:8" hidden="1" outlineLevel="1">
      <c r="B1391" s="18"/>
      <c r="C1391" s="18"/>
      <c r="D1391" s="18"/>
      <c r="E1391" s="18"/>
      <c r="F1391" s="18"/>
      <c r="G1391" s="18"/>
      <c r="H1391" s="18"/>
    </row>
    <row r="1392" spans="2:8" ht="15.75" hidden="1" outlineLevel="1">
      <c r="B1392" s="2480" t="s">
        <v>2608</v>
      </c>
      <c r="C1392" s="2480"/>
      <c r="D1392" s="2480"/>
      <c r="E1392" s="2480"/>
      <c r="F1392" s="2480"/>
      <c r="G1392" s="2480"/>
      <c r="H1392" s="2480"/>
    </row>
    <row r="1393" spans="2:10" hidden="1" outlineLevel="1">
      <c r="B1393" s="354" t="s">
        <v>115</v>
      </c>
      <c r="C1393" s="354" t="s">
        <v>1330</v>
      </c>
      <c r="D1393" s="355" t="s">
        <v>4</v>
      </c>
      <c r="E1393" s="18"/>
      <c r="F1393" s="354" t="s">
        <v>115</v>
      </c>
      <c r="G1393" s="354" t="s">
        <v>1331</v>
      </c>
      <c r="H1393" s="355" t="s">
        <v>4</v>
      </c>
    </row>
    <row r="1394" spans="2:10" ht="30" hidden="1" outlineLevel="1">
      <c r="B1394" s="345">
        <v>42339</v>
      </c>
      <c r="C1394" s="376" t="s">
        <v>1039</v>
      </c>
      <c r="D1394" s="386">
        <f>D1374</f>
        <v>32000.04</v>
      </c>
      <c r="E1394" s="18"/>
      <c r="F1394" s="345">
        <v>42339</v>
      </c>
      <c r="G1394" s="397" t="s">
        <v>6528</v>
      </c>
      <c r="H1394" s="386">
        <v>25000</v>
      </c>
      <c r="I1394" s="247"/>
      <c r="J1394" s="205"/>
    </row>
    <row r="1395" spans="2:10" ht="30" hidden="1" outlineLevel="1">
      <c r="B1395" s="345">
        <v>42345</v>
      </c>
      <c r="C1395" s="376" t="s">
        <v>6546</v>
      </c>
      <c r="D1395" s="386">
        <v>748</v>
      </c>
      <c r="E1395" s="18"/>
      <c r="F1395" s="345">
        <v>42345</v>
      </c>
      <c r="G1395" s="397" t="s">
        <v>6547</v>
      </c>
      <c r="H1395" s="386">
        <v>748</v>
      </c>
      <c r="I1395" s="2"/>
    </row>
    <row r="1396" spans="2:10" hidden="1" outlineLevel="1">
      <c r="B1396" s="751"/>
      <c r="C1396" s="317"/>
      <c r="D1396" s="326"/>
      <c r="E1396" s="18"/>
      <c r="F1396" s="50"/>
      <c r="G1396" s="50"/>
      <c r="H1396" s="48"/>
    </row>
    <row r="1397" spans="2:10" hidden="1" outlineLevel="1">
      <c r="B1397" s="608"/>
      <c r="C1397" s="1001"/>
      <c r="D1397" s="349"/>
      <c r="E1397" s="18"/>
      <c r="F1397" s="50"/>
      <c r="G1397" s="50"/>
      <c r="H1397" s="48"/>
    </row>
    <row r="1398" spans="2:10" hidden="1" outlineLevel="1">
      <c r="B1398" s="426"/>
      <c r="C1398" s="319" t="s">
        <v>195</v>
      </c>
      <c r="D1398" s="279">
        <f>SUM(D1394:D1397)</f>
        <v>32748.04</v>
      </c>
      <c r="E1398" s="87"/>
      <c r="F1398" s="46"/>
      <c r="G1398" s="50" t="s">
        <v>195</v>
      </c>
      <c r="H1398" s="48">
        <f>SUM(H1394:H1395)</f>
        <v>25748</v>
      </c>
    </row>
    <row r="1399" spans="2:10" hidden="1" outlineLevel="1">
      <c r="B1399" s="18"/>
      <c r="C1399" s="1" t="s">
        <v>1962</v>
      </c>
      <c r="D1399" s="454">
        <f>D1398-H1398</f>
        <v>7000.0400000000009</v>
      </c>
      <c r="E1399" s="2"/>
      <c r="F1399" s="18"/>
      <c r="G1399" s="18"/>
      <c r="H1399" s="18"/>
    </row>
    <row r="1400" spans="2:10" ht="15.75" hidden="1" outlineLevel="1">
      <c r="B1400" s="2480" t="s">
        <v>2311</v>
      </c>
      <c r="C1400" s="2480"/>
      <c r="D1400" s="2480"/>
      <c r="E1400" s="2480"/>
      <c r="F1400" s="2480"/>
      <c r="G1400" s="2480"/>
      <c r="H1400" s="2480"/>
    </row>
    <row r="1401" spans="2:10" hidden="1" outlineLevel="1">
      <c r="B1401" s="152" t="s">
        <v>115</v>
      </c>
      <c r="C1401" s="152" t="s">
        <v>1330</v>
      </c>
      <c r="D1401" s="153" t="s">
        <v>4</v>
      </c>
      <c r="E1401" s="18"/>
      <c r="F1401" s="152" t="s">
        <v>115</v>
      </c>
      <c r="G1401" s="152" t="s">
        <v>1331</v>
      </c>
      <c r="H1401" s="153" t="s">
        <v>4</v>
      </c>
    </row>
    <row r="1402" spans="2:10" hidden="1" outlineLevel="1">
      <c r="B1402" s="345">
        <v>42339</v>
      </c>
      <c r="C1402" s="47" t="s">
        <v>2500</v>
      </c>
      <c r="D1402" s="48">
        <f>D1380</f>
        <v>15000</v>
      </c>
      <c r="E1402" s="18"/>
      <c r="F1402" s="285"/>
      <c r="G1402" s="223"/>
      <c r="H1402" s="326"/>
    </row>
    <row r="1403" spans="2:10" hidden="1" outlineLevel="1">
      <c r="B1403" s="345"/>
      <c r="C1403" s="397"/>
      <c r="D1403" s="614"/>
      <c r="E1403" s="18"/>
      <c r="F1403" s="345"/>
      <c r="G1403" s="223"/>
      <c r="H1403" s="326"/>
    </row>
    <row r="1404" spans="2:10" hidden="1" outlineLevel="1">
      <c r="B1404" s="569"/>
      <c r="C1404" s="244"/>
      <c r="D1404" s="245"/>
      <c r="E1404" s="18"/>
      <c r="F1404" s="366"/>
      <c r="G1404" s="252"/>
      <c r="H1404" s="257"/>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54">
        <f>D1405-H1405</f>
        <v>15000</v>
      </c>
      <c r="E1406" s="2"/>
      <c r="F1406" s="18"/>
      <c r="G1406" s="18"/>
      <c r="H1406" s="18"/>
    </row>
    <row r="1407" spans="2:10" ht="15.75" hidden="1" outlineLevel="1">
      <c r="B1407" s="2480" t="s">
        <v>4021</v>
      </c>
      <c r="C1407" s="2480"/>
      <c r="D1407" s="2480"/>
      <c r="E1407" s="2480"/>
      <c r="F1407" s="2480"/>
      <c r="G1407" s="2480"/>
      <c r="H1407" s="2480"/>
    </row>
    <row r="1408" spans="2:10" hidden="1" outlineLevel="1">
      <c r="B1408" s="354" t="s">
        <v>115</v>
      </c>
      <c r="C1408" s="354" t="s">
        <v>1330</v>
      </c>
      <c r="D1408" s="355" t="s">
        <v>4</v>
      </c>
      <c r="E1408" s="18"/>
      <c r="F1408" s="152" t="s">
        <v>115</v>
      </c>
      <c r="G1408" s="152" t="s">
        <v>1331</v>
      </c>
      <c r="H1408" s="153" t="s">
        <v>4</v>
      </c>
    </row>
    <row r="1409" spans="2:10" hidden="1" outlineLevel="1">
      <c r="B1409" s="345">
        <v>42339</v>
      </c>
      <c r="C1409" s="47" t="s">
        <v>1039</v>
      </c>
      <c r="D1409" s="1096">
        <v>15000</v>
      </c>
      <c r="E1409" s="18"/>
      <c r="F1409" s="752"/>
      <c r="G1409" s="360"/>
      <c r="H1409" s="361"/>
    </row>
    <row r="1410" spans="2:10" hidden="1" outlineLevel="1">
      <c r="B1410" s="1084"/>
      <c r="C1410" s="749"/>
      <c r="D1410" s="365"/>
      <c r="E1410" s="18"/>
      <c r="F1410" s="131"/>
      <c r="G1410" s="50"/>
      <c r="H1410" s="48"/>
    </row>
    <row r="1411" spans="2:10" hidden="1" outlineLevel="1">
      <c r="B1411" s="751"/>
      <c r="C1411" s="750"/>
      <c r="D1411" s="279"/>
      <c r="E1411" s="18"/>
      <c r="F1411" s="131"/>
      <c r="G1411" s="50"/>
      <c r="H1411" s="48"/>
    </row>
    <row r="1412" spans="2:10" hidden="1" outlineLevel="1">
      <c r="B1412" s="751"/>
      <c r="C1412" s="318"/>
      <c r="D1412" s="48"/>
      <c r="E1412" s="18"/>
      <c r="F1412" s="131"/>
      <c r="G1412" s="50"/>
      <c r="H1412" s="48"/>
    </row>
    <row r="1413" spans="2:10" hidden="1" outlineLevel="1">
      <c r="B1413" s="426"/>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6002</v>
      </c>
      <c r="D1416" s="13">
        <v>16260</v>
      </c>
    </row>
    <row r="1417" spans="2:10" hidden="1" outlineLevel="1">
      <c r="C1417" s="200" t="s">
        <v>6003</v>
      </c>
    </row>
    <row r="1418" spans="2:10" collapsed="1"/>
    <row r="1419" spans="2:10" ht="15.75">
      <c r="B1419" s="2480" t="s">
        <v>6611</v>
      </c>
      <c r="C1419" s="2480"/>
      <c r="D1419" s="2480"/>
      <c r="E1419" s="2480"/>
      <c r="F1419" s="2480"/>
      <c r="G1419" s="2480"/>
      <c r="H1419" s="2480"/>
    </row>
    <row r="1420" spans="2:10" hidden="1" outlineLevel="1">
      <c r="B1420" s="18"/>
      <c r="C1420" s="18"/>
      <c r="D1420" s="18"/>
      <c r="E1420" s="18"/>
      <c r="F1420" s="18"/>
      <c r="G1420" s="18"/>
      <c r="H1420" s="18"/>
    </row>
    <row r="1421" spans="2:10" ht="15.75" hidden="1" outlineLevel="1">
      <c r="B1421" s="2480" t="s">
        <v>2608</v>
      </c>
      <c r="C1421" s="2480"/>
      <c r="D1421" s="2480"/>
      <c r="E1421" s="2480"/>
      <c r="F1421" s="2480"/>
      <c r="G1421" s="2480"/>
      <c r="H1421" s="2480"/>
    </row>
    <row r="1422" spans="2:10" hidden="1" outlineLevel="1">
      <c r="B1422" s="354" t="s">
        <v>115</v>
      </c>
      <c r="C1422" s="354" t="s">
        <v>1330</v>
      </c>
      <c r="D1422" s="355" t="s">
        <v>4</v>
      </c>
      <c r="E1422" s="18"/>
      <c r="F1422" s="354" t="s">
        <v>115</v>
      </c>
      <c r="G1422" s="354" t="s">
        <v>1331</v>
      </c>
      <c r="H1422" s="355" t="s">
        <v>4</v>
      </c>
    </row>
    <row r="1423" spans="2:10" ht="30" hidden="1" outlineLevel="1">
      <c r="B1423" s="345">
        <v>42370</v>
      </c>
      <c r="C1423" s="376" t="s">
        <v>1039</v>
      </c>
      <c r="D1423" s="386">
        <f>D1399</f>
        <v>7000.0400000000009</v>
      </c>
      <c r="E1423" s="18"/>
      <c r="F1423" s="345">
        <v>42373</v>
      </c>
      <c r="G1423" s="397" t="s">
        <v>6613</v>
      </c>
      <c r="H1423" s="386">
        <v>25000</v>
      </c>
      <c r="I1423" s="247"/>
      <c r="J1423" s="205"/>
    </row>
    <row r="1424" spans="2:10" ht="30" hidden="1" outlineLevel="1">
      <c r="B1424" s="345">
        <v>42373</v>
      </c>
      <c r="C1424" s="376" t="s">
        <v>6612</v>
      </c>
      <c r="D1424" s="386">
        <v>25000</v>
      </c>
      <c r="E1424" s="18"/>
      <c r="F1424" s="608">
        <v>42373</v>
      </c>
      <c r="G1424" s="840" t="s">
        <v>6630</v>
      </c>
      <c r="H1424" s="613">
        <v>15</v>
      </c>
      <c r="I1424" s="2"/>
    </row>
    <row r="1425" spans="2:11" ht="30" hidden="1" outlineLevel="1">
      <c r="B1425" s="345">
        <v>42373</v>
      </c>
      <c r="C1425" s="376" t="s">
        <v>6631</v>
      </c>
      <c r="D1425" s="386">
        <v>15</v>
      </c>
      <c r="E1425" s="18"/>
      <c r="F1425" s="345"/>
      <c r="G1425" s="317"/>
      <c r="H1425" s="386"/>
      <c r="K1425" s="2"/>
    </row>
    <row r="1426" spans="2:11" ht="30" hidden="1" outlineLevel="1">
      <c r="B1426" s="345">
        <v>42385</v>
      </c>
      <c r="C1426" s="840" t="s">
        <v>6671</v>
      </c>
      <c r="D1426" s="613">
        <v>264.67</v>
      </c>
      <c r="E1426" s="18"/>
      <c r="F1426" s="345"/>
      <c r="G1426" s="317"/>
      <c r="H1426" s="386"/>
      <c r="I1426" s="247"/>
      <c r="J1426" s="205"/>
      <c r="K1426" s="2"/>
    </row>
    <row r="1427" spans="2:11" ht="30" hidden="1" outlineLevel="1">
      <c r="B1427" s="345">
        <v>42398</v>
      </c>
      <c r="C1427" s="840" t="s">
        <v>6704</v>
      </c>
      <c r="D1427" s="613">
        <v>25736</v>
      </c>
      <c r="E1427" s="18"/>
      <c r="F1427" s="897"/>
      <c r="G1427" s="472"/>
      <c r="H1427" s="352"/>
      <c r="I1427" s="247"/>
      <c r="J1427" s="205"/>
    </row>
    <row r="1428" spans="2:11" hidden="1" outlineLevel="1">
      <c r="B1428" s="608"/>
      <c r="C1428" s="1001"/>
      <c r="D1428" s="349"/>
      <c r="E1428" s="18"/>
      <c r="F1428" s="50"/>
      <c r="G1428" s="50"/>
      <c r="H1428" s="48"/>
    </row>
    <row r="1429" spans="2:11" hidden="1" outlineLevel="1">
      <c r="B1429" s="426"/>
      <c r="C1429" s="319" t="s">
        <v>195</v>
      </c>
      <c r="D1429" s="279">
        <f>SUM(D1423:D1428)</f>
        <v>58015.71</v>
      </c>
      <c r="E1429" s="87"/>
      <c r="F1429" s="46"/>
      <c r="G1429" s="50" t="s">
        <v>195</v>
      </c>
      <c r="H1429" s="48">
        <f>SUM(H1423:H1427)</f>
        <v>25015</v>
      </c>
    </row>
    <row r="1430" spans="2:11" hidden="1" outlineLevel="1">
      <c r="B1430" s="18"/>
      <c r="C1430" s="1" t="s">
        <v>1962</v>
      </c>
      <c r="D1430" s="454">
        <f>D1429-H1429</f>
        <v>33000.71</v>
      </c>
      <c r="E1430" s="2"/>
      <c r="F1430" s="18"/>
      <c r="G1430" s="18"/>
      <c r="H1430" s="18"/>
    </row>
    <row r="1431" spans="2:11" ht="15.75" hidden="1" outlineLevel="1">
      <c r="B1431" s="2480" t="s">
        <v>2311</v>
      </c>
      <c r="C1431" s="2480"/>
      <c r="D1431" s="2480"/>
      <c r="E1431" s="2480"/>
      <c r="F1431" s="2480"/>
      <c r="G1431" s="2480"/>
      <c r="H1431" s="2480"/>
    </row>
    <row r="1432" spans="2:11" hidden="1" outlineLevel="1">
      <c r="B1432" s="152" t="s">
        <v>115</v>
      </c>
      <c r="C1432" s="152" t="s">
        <v>1330</v>
      </c>
      <c r="D1432" s="153" t="s">
        <v>4</v>
      </c>
      <c r="E1432" s="18"/>
      <c r="F1432" s="152" t="s">
        <v>115</v>
      </c>
      <c r="G1432" s="152" t="s">
        <v>1331</v>
      </c>
      <c r="H1432" s="153" t="s">
        <v>4</v>
      </c>
    </row>
    <row r="1433" spans="2:11" hidden="1" outlineLevel="1">
      <c r="B1433" s="345">
        <v>42370</v>
      </c>
      <c r="C1433" s="47" t="s">
        <v>2500</v>
      </c>
      <c r="D1433" s="48">
        <f>D1409</f>
        <v>15000</v>
      </c>
      <c r="E1433" s="18"/>
      <c r="F1433" s="285"/>
      <c r="G1433" s="223"/>
      <c r="H1433" s="326"/>
    </row>
    <row r="1434" spans="2:11" hidden="1" outlineLevel="1">
      <c r="B1434" s="345"/>
      <c r="C1434" s="397"/>
      <c r="D1434" s="614"/>
      <c r="E1434" s="18"/>
      <c r="F1434" s="345"/>
      <c r="G1434" s="223"/>
      <c r="H1434" s="326"/>
    </row>
    <row r="1435" spans="2:11" hidden="1" outlineLevel="1">
      <c r="B1435" s="569"/>
      <c r="C1435" s="244"/>
      <c r="D1435" s="245"/>
      <c r="E1435" s="18"/>
      <c r="F1435" s="366"/>
      <c r="G1435" s="252"/>
      <c r="H1435" s="257"/>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54">
        <f>D1436-H1436</f>
        <v>15000</v>
      </c>
      <c r="E1437" s="2"/>
      <c r="F1437" s="18"/>
      <c r="G1437" s="18"/>
      <c r="H1437" s="18"/>
    </row>
    <row r="1438" spans="2:11" ht="15.75" hidden="1" outlineLevel="1">
      <c r="B1438" s="2480" t="s">
        <v>4021</v>
      </c>
      <c r="C1438" s="2480"/>
      <c r="D1438" s="2480"/>
      <c r="E1438" s="2480"/>
      <c r="F1438" s="2480"/>
      <c r="G1438" s="2480"/>
      <c r="H1438" s="2480"/>
    </row>
    <row r="1439" spans="2:11" hidden="1" outlineLevel="1">
      <c r="B1439" s="354" t="s">
        <v>115</v>
      </c>
      <c r="C1439" s="354" t="s">
        <v>1330</v>
      </c>
      <c r="D1439" s="355" t="s">
        <v>4</v>
      </c>
      <c r="E1439" s="18"/>
      <c r="F1439" s="152" t="s">
        <v>115</v>
      </c>
      <c r="G1439" s="152" t="s">
        <v>1331</v>
      </c>
      <c r="H1439" s="153" t="s">
        <v>4</v>
      </c>
    </row>
    <row r="1440" spans="2:11" hidden="1" outlineLevel="1">
      <c r="B1440" s="345">
        <v>42370</v>
      </c>
      <c r="C1440" s="47" t="s">
        <v>1039</v>
      </c>
      <c r="D1440" s="1096">
        <v>15000</v>
      </c>
      <c r="E1440" s="18"/>
      <c r="F1440" s="752"/>
      <c r="G1440" s="360"/>
      <c r="H1440" s="361"/>
    </row>
    <row r="1441" spans="2:11" hidden="1" outlineLevel="1">
      <c r="B1441" s="1084"/>
      <c r="C1441" s="749"/>
      <c r="D1441" s="365"/>
      <c r="E1441" s="18"/>
      <c r="F1441" s="131"/>
      <c r="G1441" s="50"/>
      <c r="H1441" s="48"/>
    </row>
    <row r="1442" spans="2:11" hidden="1" outlineLevel="1">
      <c r="B1442" s="751"/>
      <c r="C1442" s="750"/>
      <c r="D1442" s="279"/>
      <c r="E1442" s="18"/>
      <c r="F1442" s="131"/>
      <c r="G1442" s="50"/>
      <c r="H1442" s="48"/>
    </row>
    <row r="1443" spans="2:11" hidden="1" outlineLevel="1">
      <c r="B1443" s="751"/>
      <c r="C1443" s="318"/>
      <c r="D1443" s="48"/>
      <c r="E1443" s="18"/>
      <c r="F1443" s="131"/>
      <c r="G1443" s="50"/>
      <c r="H1443" s="48"/>
    </row>
    <row r="1444" spans="2:11" hidden="1" outlineLevel="1">
      <c r="B1444" s="426"/>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6002</v>
      </c>
      <c r="D1447" s="13">
        <v>16260</v>
      </c>
    </row>
    <row r="1448" spans="2:11" hidden="1" outlineLevel="1">
      <c r="C1448" s="200" t="s">
        <v>6003</v>
      </c>
    </row>
    <row r="1449" spans="2:11" collapsed="1"/>
    <row r="1450" spans="2:11" ht="15.75">
      <c r="B1450" s="2480" t="s">
        <v>6695</v>
      </c>
      <c r="C1450" s="2480"/>
      <c r="D1450" s="2480"/>
      <c r="E1450" s="2480"/>
      <c r="F1450" s="2480"/>
      <c r="G1450" s="2480"/>
      <c r="H1450" s="2480"/>
    </row>
    <row r="1451" spans="2:11" hidden="1" outlineLevel="1">
      <c r="B1451" s="18"/>
      <c r="C1451" s="18"/>
      <c r="D1451" s="18"/>
      <c r="E1451" s="18"/>
      <c r="F1451" s="18"/>
      <c r="G1451" s="18"/>
      <c r="H1451" s="18"/>
    </row>
    <row r="1452" spans="2:11" ht="15.75" hidden="1" outlineLevel="1">
      <c r="B1452" s="2480" t="s">
        <v>2608</v>
      </c>
      <c r="C1452" s="2480"/>
      <c r="D1452" s="2480"/>
      <c r="E1452" s="2480"/>
      <c r="F1452" s="2480"/>
      <c r="G1452" s="2480"/>
      <c r="H1452" s="2480"/>
    </row>
    <row r="1453" spans="2:11" hidden="1" outlineLevel="1">
      <c r="B1453" s="354" t="s">
        <v>115</v>
      </c>
      <c r="C1453" s="354" t="s">
        <v>1330</v>
      </c>
      <c r="D1453" s="355" t="s">
        <v>4</v>
      </c>
      <c r="E1453" s="18"/>
      <c r="F1453" s="354" t="s">
        <v>115</v>
      </c>
      <c r="G1453" s="354" t="s">
        <v>1331</v>
      </c>
      <c r="H1453" s="355" t="s">
        <v>4</v>
      </c>
    </row>
    <row r="1454" spans="2:11" ht="30" hidden="1" outlineLevel="1">
      <c r="B1454" s="345">
        <v>42401</v>
      </c>
      <c r="C1454" s="376" t="s">
        <v>1039</v>
      </c>
      <c r="D1454" s="386">
        <f>D1430</f>
        <v>33000.71</v>
      </c>
      <c r="E1454" s="18"/>
      <c r="F1454" s="345">
        <v>42401</v>
      </c>
      <c r="G1454" s="397" t="s">
        <v>6705</v>
      </c>
      <c r="H1454" s="386">
        <v>25000</v>
      </c>
      <c r="I1454" s="247"/>
      <c r="J1454" s="205"/>
    </row>
    <row r="1455" spans="2:11" ht="30" hidden="1" outlineLevel="1">
      <c r="B1455" s="345">
        <v>42402</v>
      </c>
      <c r="C1455" s="376" t="s">
        <v>6723</v>
      </c>
      <c r="D1455" s="386">
        <v>303</v>
      </c>
      <c r="E1455" s="18"/>
      <c r="F1455" s="345"/>
      <c r="G1455" s="397"/>
      <c r="H1455" s="386"/>
      <c r="I1455" s="2"/>
    </row>
    <row r="1456" spans="2:11" ht="30" hidden="1" outlineLevel="1">
      <c r="B1456" s="345">
        <v>42402</v>
      </c>
      <c r="C1456" s="376" t="s">
        <v>6706</v>
      </c>
      <c r="D1456" s="386">
        <v>162</v>
      </c>
      <c r="E1456" s="18"/>
      <c r="F1456" s="345"/>
      <c r="G1456" s="317"/>
      <c r="H1456" s="386"/>
      <c r="K1456" s="2"/>
    </row>
    <row r="1457" spans="2:11" ht="30" hidden="1" outlineLevel="1">
      <c r="B1457" s="345">
        <v>42429</v>
      </c>
      <c r="C1457" s="376" t="s">
        <v>6782</v>
      </c>
      <c r="D1457" s="386">
        <v>25535</v>
      </c>
      <c r="E1457" s="18"/>
      <c r="F1457" s="345"/>
      <c r="G1457" s="317"/>
      <c r="H1457" s="386"/>
      <c r="I1457" s="247"/>
      <c r="J1457" s="205"/>
      <c r="K1457" s="2"/>
    </row>
    <row r="1458" spans="2:11" hidden="1" outlineLevel="1">
      <c r="B1458" s="345"/>
      <c r="C1458" s="376"/>
      <c r="D1458" s="386"/>
      <c r="E1458" s="18"/>
      <c r="F1458" s="897"/>
      <c r="G1458" s="472"/>
      <c r="H1458" s="352"/>
      <c r="I1458" s="247"/>
      <c r="J1458" s="205"/>
    </row>
    <row r="1459" spans="2:11" hidden="1" outlineLevel="1">
      <c r="B1459" s="608"/>
      <c r="C1459" s="1001"/>
      <c r="D1459" s="349"/>
      <c r="E1459" s="18"/>
      <c r="F1459" s="50"/>
      <c r="G1459" s="50"/>
      <c r="H1459" s="48"/>
    </row>
    <row r="1460" spans="2:11" hidden="1" outlineLevel="1">
      <c r="B1460" s="426"/>
      <c r="C1460" s="319" t="s">
        <v>195</v>
      </c>
      <c r="D1460" s="279">
        <f>SUM(D1454:D1459)</f>
        <v>59000.71</v>
      </c>
      <c r="E1460" s="87"/>
      <c r="F1460" s="46"/>
      <c r="G1460" s="50" t="s">
        <v>195</v>
      </c>
      <c r="H1460" s="48">
        <f>SUM(H1454:H1458)</f>
        <v>25000</v>
      </c>
    </row>
    <row r="1461" spans="2:11" hidden="1" outlineLevel="1">
      <c r="B1461" s="18"/>
      <c r="C1461" s="1" t="s">
        <v>1962</v>
      </c>
      <c r="D1461" s="454">
        <f>D1460-H1460</f>
        <v>34000.71</v>
      </c>
      <c r="E1461" s="2"/>
      <c r="F1461" s="18"/>
      <c r="G1461" s="18"/>
      <c r="H1461" s="18"/>
    </row>
    <row r="1462" spans="2:11" ht="15.75" hidden="1" outlineLevel="1">
      <c r="B1462" s="2480" t="s">
        <v>2311</v>
      </c>
      <c r="C1462" s="2480"/>
      <c r="D1462" s="2480"/>
      <c r="E1462" s="2480"/>
      <c r="F1462" s="2480"/>
      <c r="G1462" s="2480"/>
      <c r="H1462" s="2480"/>
    </row>
    <row r="1463" spans="2:11" hidden="1" outlineLevel="1">
      <c r="B1463" s="152" t="s">
        <v>115</v>
      </c>
      <c r="C1463" s="152" t="s">
        <v>1330</v>
      </c>
      <c r="D1463" s="153" t="s">
        <v>4</v>
      </c>
      <c r="E1463" s="18"/>
      <c r="F1463" s="152" t="s">
        <v>115</v>
      </c>
      <c r="G1463" s="152" t="s">
        <v>1331</v>
      </c>
      <c r="H1463" s="153" t="s">
        <v>4</v>
      </c>
    </row>
    <row r="1464" spans="2:11" ht="30" hidden="1" outlineLevel="1">
      <c r="B1464" s="345">
        <v>42401</v>
      </c>
      <c r="C1464" s="47" t="s">
        <v>2500</v>
      </c>
      <c r="D1464" s="48">
        <f>D1440</f>
        <v>15000</v>
      </c>
      <c r="E1464" s="18"/>
      <c r="F1464" s="345">
        <v>42402</v>
      </c>
      <c r="G1464" s="397" t="s">
        <v>6722</v>
      </c>
      <c r="H1464" s="614">
        <v>303</v>
      </c>
    </row>
    <row r="1465" spans="2:11" ht="30" hidden="1" outlineLevel="1">
      <c r="B1465" s="345">
        <v>42401</v>
      </c>
      <c r="C1465" s="397" t="s">
        <v>6706</v>
      </c>
      <c r="D1465" s="614">
        <v>303</v>
      </c>
      <c r="E1465" s="18"/>
      <c r="F1465" s="345"/>
      <c r="G1465" s="223"/>
      <c r="H1465" s="326"/>
    </row>
    <row r="1466" spans="2:11" hidden="1" outlineLevel="1">
      <c r="B1466" s="345"/>
      <c r="C1466" s="244"/>
      <c r="D1466" s="245"/>
      <c r="E1466" s="18"/>
      <c r="F1466" s="366"/>
      <c r="G1466" s="252"/>
      <c r="H1466" s="257"/>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54">
        <f>D1467-H1467</f>
        <v>15000</v>
      </c>
      <c r="E1468" s="2"/>
      <c r="F1468" s="18"/>
      <c r="G1468" s="18"/>
      <c r="H1468" s="18"/>
    </row>
    <row r="1469" spans="2:11" ht="15.75" hidden="1" outlineLevel="1">
      <c r="B1469" s="2480" t="s">
        <v>4021</v>
      </c>
      <c r="C1469" s="2480"/>
      <c r="D1469" s="2480"/>
      <c r="E1469" s="2480"/>
      <c r="F1469" s="2480"/>
      <c r="G1469" s="2480"/>
      <c r="H1469" s="2480"/>
    </row>
    <row r="1470" spans="2:11" hidden="1" outlineLevel="1">
      <c r="B1470" s="354" t="s">
        <v>115</v>
      </c>
      <c r="C1470" s="354" t="s">
        <v>1330</v>
      </c>
      <c r="D1470" s="355" t="s">
        <v>4</v>
      </c>
      <c r="E1470" s="18"/>
      <c r="F1470" s="152" t="s">
        <v>115</v>
      </c>
      <c r="G1470" s="152" t="s">
        <v>1331</v>
      </c>
      <c r="H1470" s="153" t="s">
        <v>4</v>
      </c>
    </row>
    <row r="1471" spans="2:11" hidden="1" outlineLevel="1">
      <c r="B1471" s="345">
        <v>42401</v>
      </c>
      <c r="C1471" s="47" t="s">
        <v>1039</v>
      </c>
      <c r="D1471" s="1096">
        <v>15000</v>
      </c>
      <c r="E1471" s="18"/>
      <c r="F1471" s="752"/>
      <c r="G1471" s="360"/>
      <c r="H1471" s="361"/>
    </row>
    <row r="1472" spans="2:11" hidden="1" outlineLevel="1">
      <c r="B1472" s="1084"/>
      <c r="C1472" s="749"/>
      <c r="D1472" s="365"/>
      <c r="E1472" s="18"/>
      <c r="F1472" s="131"/>
      <c r="G1472" s="50"/>
      <c r="H1472" s="48"/>
    </row>
    <row r="1473" spans="2:11" hidden="1" outlineLevel="1">
      <c r="B1473" s="751"/>
      <c r="C1473" s="750"/>
      <c r="D1473" s="279"/>
      <c r="E1473" s="18"/>
      <c r="F1473" s="131"/>
      <c r="G1473" s="50"/>
      <c r="H1473" s="48"/>
    </row>
    <row r="1474" spans="2:11" hidden="1" outlineLevel="1">
      <c r="B1474" s="751"/>
      <c r="C1474" s="318"/>
      <c r="D1474" s="48"/>
      <c r="E1474" s="18"/>
      <c r="F1474" s="131"/>
      <c r="G1474" s="50"/>
      <c r="H1474" s="48"/>
    </row>
    <row r="1475" spans="2:11" hidden="1" outlineLevel="1">
      <c r="B1475" s="426"/>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6002</v>
      </c>
      <c r="D1478" s="13">
        <v>16260</v>
      </c>
    </row>
    <row r="1479" spans="2:11" hidden="1" outlineLevel="1">
      <c r="C1479" s="200" t="s">
        <v>6003</v>
      </c>
    </row>
    <row r="1480" spans="2:11" collapsed="1"/>
    <row r="1481" spans="2:11" ht="15.75">
      <c r="B1481" s="2480" t="s">
        <v>6745</v>
      </c>
      <c r="C1481" s="2480"/>
      <c r="D1481" s="2480"/>
      <c r="E1481" s="2480"/>
      <c r="F1481" s="2480"/>
      <c r="G1481" s="2480"/>
      <c r="H1481" s="2480"/>
    </row>
    <row r="1482" spans="2:11" hidden="1" outlineLevel="1">
      <c r="B1482" s="18"/>
      <c r="C1482" s="18"/>
      <c r="D1482" s="18"/>
      <c r="E1482" s="18"/>
      <c r="F1482" s="18"/>
      <c r="G1482" s="18"/>
      <c r="H1482" s="18"/>
    </row>
    <row r="1483" spans="2:11" ht="15.75" hidden="1" outlineLevel="1">
      <c r="B1483" s="2480" t="s">
        <v>2608</v>
      </c>
      <c r="C1483" s="2480"/>
      <c r="D1483" s="2480"/>
      <c r="E1483" s="2480"/>
      <c r="F1483" s="2480"/>
      <c r="G1483" s="2480"/>
      <c r="H1483" s="2480"/>
    </row>
    <row r="1484" spans="2:11" hidden="1" outlineLevel="1">
      <c r="B1484" s="354" t="s">
        <v>115</v>
      </c>
      <c r="C1484" s="354" t="s">
        <v>1330</v>
      </c>
      <c r="D1484" s="355" t="s">
        <v>4</v>
      </c>
      <c r="E1484" s="18"/>
      <c r="F1484" s="354" t="s">
        <v>115</v>
      </c>
      <c r="G1484" s="354" t="s">
        <v>1331</v>
      </c>
      <c r="H1484" s="355" t="s">
        <v>4</v>
      </c>
    </row>
    <row r="1485" spans="2:11" ht="30" hidden="1" outlineLevel="1">
      <c r="B1485" s="345">
        <v>42430</v>
      </c>
      <c r="C1485" s="376" t="s">
        <v>1039</v>
      </c>
      <c r="D1485" s="386">
        <f>D1461</f>
        <v>34000.71</v>
      </c>
      <c r="E1485" s="18"/>
      <c r="F1485" s="345">
        <v>42430</v>
      </c>
      <c r="G1485" s="397" t="s">
        <v>6781</v>
      </c>
      <c r="H1485" s="386">
        <v>25000</v>
      </c>
      <c r="I1485" s="247"/>
      <c r="J1485" s="205"/>
    </row>
    <row r="1486" spans="2:11" hidden="1" outlineLevel="1">
      <c r="B1486" s="345"/>
      <c r="C1486" s="376"/>
      <c r="D1486" s="386"/>
      <c r="E1486" s="18"/>
      <c r="F1486" s="345"/>
      <c r="G1486" s="397"/>
      <c r="H1486" s="386"/>
      <c r="I1486" s="2"/>
    </row>
    <row r="1487" spans="2:11" hidden="1" outlineLevel="1">
      <c r="B1487" s="345"/>
      <c r="C1487" s="376"/>
      <c r="D1487" s="386"/>
      <c r="E1487" s="18"/>
      <c r="F1487" s="345"/>
      <c r="G1487" s="317"/>
      <c r="H1487" s="386"/>
      <c r="K1487" s="2"/>
    </row>
    <row r="1488" spans="2:11" hidden="1" outlineLevel="1">
      <c r="B1488" s="345"/>
      <c r="C1488" s="376"/>
      <c r="D1488" s="386"/>
      <c r="E1488" s="18"/>
      <c r="F1488" s="345"/>
      <c r="G1488" s="317"/>
      <c r="H1488" s="386"/>
      <c r="I1488" s="247"/>
      <c r="J1488" s="205"/>
      <c r="K1488" s="2"/>
    </row>
    <row r="1489" spans="2:10" hidden="1" outlineLevel="1">
      <c r="B1489" s="345"/>
      <c r="C1489" s="376"/>
      <c r="D1489" s="386"/>
      <c r="E1489" s="18"/>
      <c r="F1489" s="897"/>
      <c r="G1489" s="472"/>
      <c r="H1489" s="352"/>
      <c r="I1489" s="247"/>
      <c r="J1489" s="205"/>
    </row>
    <row r="1490" spans="2:10" hidden="1" outlineLevel="1">
      <c r="B1490" s="608"/>
      <c r="C1490" s="1001"/>
      <c r="D1490" s="349"/>
      <c r="E1490" s="18"/>
      <c r="F1490" s="50"/>
      <c r="G1490" s="50"/>
      <c r="H1490" s="48"/>
    </row>
    <row r="1491" spans="2:10" hidden="1" outlineLevel="1">
      <c r="B1491" s="426"/>
      <c r="C1491" s="319" t="s">
        <v>195</v>
      </c>
      <c r="D1491" s="279">
        <f>SUM(D1485:D1490)</f>
        <v>34000.71</v>
      </c>
      <c r="E1491" s="87"/>
      <c r="F1491" s="46"/>
      <c r="G1491" s="50" t="s">
        <v>195</v>
      </c>
      <c r="H1491" s="48">
        <f>SUM(H1485:H1489)</f>
        <v>25000</v>
      </c>
    </row>
    <row r="1492" spans="2:10" hidden="1" outlineLevel="1">
      <c r="B1492" s="18"/>
      <c r="C1492" s="1" t="s">
        <v>1962</v>
      </c>
      <c r="D1492" s="454">
        <f>D1491-H1491</f>
        <v>9000.7099999999991</v>
      </c>
      <c r="E1492" s="2"/>
      <c r="F1492" s="18"/>
      <c r="G1492" s="18"/>
      <c r="H1492" s="18"/>
    </row>
    <row r="1493" spans="2:10" ht="15.75" hidden="1" outlineLevel="1">
      <c r="B1493" s="2480" t="s">
        <v>2311</v>
      </c>
      <c r="C1493" s="2480"/>
      <c r="D1493" s="2480"/>
      <c r="E1493" s="2480"/>
      <c r="F1493" s="2480"/>
      <c r="G1493" s="2480"/>
      <c r="H1493" s="2480"/>
    </row>
    <row r="1494" spans="2:10" hidden="1" outlineLevel="1">
      <c r="B1494" s="152" t="s">
        <v>115</v>
      </c>
      <c r="C1494" s="152" t="s">
        <v>1330</v>
      </c>
      <c r="D1494" s="153" t="s">
        <v>4</v>
      </c>
      <c r="E1494" s="18"/>
      <c r="F1494" s="152" t="s">
        <v>115</v>
      </c>
      <c r="G1494" s="152" t="s">
        <v>1331</v>
      </c>
      <c r="H1494" s="153" t="s">
        <v>4</v>
      </c>
    </row>
    <row r="1495" spans="2:10" hidden="1" outlineLevel="1">
      <c r="B1495" s="345">
        <v>42430</v>
      </c>
      <c r="C1495" s="47" t="s">
        <v>2500</v>
      </c>
      <c r="D1495" s="48">
        <f>D1471</f>
        <v>15000</v>
      </c>
      <c r="E1495" s="18"/>
      <c r="F1495" s="345"/>
      <c r="G1495" s="397"/>
      <c r="H1495" s="614"/>
    </row>
    <row r="1496" spans="2:10" hidden="1" outlineLevel="1">
      <c r="B1496" s="345"/>
      <c r="C1496" s="397"/>
      <c r="D1496" s="614"/>
      <c r="E1496" s="18"/>
      <c r="F1496" s="345"/>
      <c r="G1496" s="223"/>
      <c r="H1496" s="326"/>
    </row>
    <row r="1497" spans="2:10" hidden="1" outlineLevel="1">
      <c r="B1497" s="345"/>
      <c r="C1497" s="244"/>
      <c r="D1497" s="245"/>
      <c r="E1497" s="18"/>
      <c r="F1497" s="366"/>
      <c r="G1497" s="252"/>
      <c r="H1497" s="257"/>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54">
        <f>D1498-H1498</f>
        <v>15000</v>
      </c>
      <c r="E1499" s="2"/>
      <c r="F1499" s="18"/>
      <c r="G1499" s="18"/>
      <c r="H1499" s="18"/>
    </row>
    <row r="1500" spans="2:10" ht="15.75" hidden="1" outlineLevel="1">
      <c r="B1500" s="2480" t="s">
        <v>4021</v>
      </c>
      <c r="C1500" s="2480"/>
      <c r="D1500" s="2480"/>
      <c r="E1500" s="2480"/>
      <c r="F1500" s="2480"/>
      <c r="G1500" s="2480"/>
      <c r="H1500" s="2480"/>
    </row>
    <row r="1501" spans="2:10" hidden="1" outlineLevel="1">
      <c r="B1501" s="354" t="s">
        <v>115</v>
      </c>
      <c r="C1501" s="354" t="s">
        <v>1330</v>
      </c>
      <c r="D1501" s="355" t="s">
        <v>4</v>
      </c>
      <c r="E1501" s="18"/>
      <c r="F1501" s="152" t="s">
        <v>115</v>
      </c>
      <c r="G1501" s="152" t="s">
        <v>1331</v>
      </c>
      <c r="H1501" s="153" t="s">
        <v>4</v>
      </c>
    </row>
    <row r="1502" spans="2:10" hidden="1" outlineLevel="1">
      <c r="B1502" s="345">
        <v>42430</v>
      </c>
      <c r="C1502" s="47" t="s">
        <v>1039</v>
      </c>
      <c r="D1502" s="1096">
        <v>15000</v>
      </c>
      <c r="E1502" s="18"/>
      <c r="F1502" s="752"/>
      <c r="G1502" s="360"/>
      <c r="H1502" s="361"/>
    </row>
    <row r="1503" spans="2:10" hidden="1" outlineLevel="1">
      <c r="B1503" s="1084"/>
      <c r="C1503" s="749"/>
      <c r="D1503" s="365"/>
      <c r="E1503" s="18"/>
      <c r="F1503" s="131"/>
      <c r="G1503" s="50"/>
      <c r="H1503" s="48"/>
    </row>
    <row r="1504" spans="2:10" hidden="1" outlineLevel="1">
      <c r="B1504" s="751"/>
      <c r="C1504" s="750"/>
      <c r="D1504" s="279"/>
      <c r="E1504" s="18"/>
      <c r="F1504" s="131"/>
      <c r="G1504" s="50"/>
      <c r="H1504" s="48"/>
    </row>
    <row r="1505" spans="2:11" hidden="1" outlineLevel="1">
      <c r="B1505" s="751"/>
      <c r="C1505" s="318"/>
      <c r="D1505" s="48"/>
      <c r="E1505" s="18"/>
      <c r="F1505" s="131"/>
      <c r="G1505" s="50"/>
      <c r="H1505" s="48"/>
    </row>
    <row r="1506" spans="2:11" hidden="1" outlineLevel="1">
      <c r="B1506" s="426"/>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6002</v>
      </c>
      <c r="D1509" s="13">
        <v>16260</v>
      </c>
    </row>
    <row r="1510" spans="2:11" hidden="1" outlineLevel="1">
      <c r="C1510" s="200" t="s">
        <v>6003</v>
      </c>
    </row>
    <row r="1511" spans="2:11" collapsed="1"/>
    <row r="1512" spans="2:11" ht="15.75">
      <c r="B1512" s="2480" t="s">
        <v>6930</v>
      </c>
      <c r="C1512" s="2480"/>
      <c r="D1512" s="2480"/>
      <c r="E1512" s="2480"/>
      <c r="F1512" s="2480"/>
      <c r="G1512" s="2480"/>
      <c r="H1512" s="2480"/>
    </row>
    <row r="1513" spans="2:11" hidden="1" outlineLevel="1">
      <c r="B1513" s="18"/>
      <c r="C1513" s="18"/>
      <c r="D1513" s="18"/>
      <c r="E1513" s="18"/>
      <c r="F1513" s="18"/>
      <c r="G1513" s="18"/>
      <c r="H1513" s="18"/>
    </row>
    <row r="1514" spans="2:11" ht="15.75" hidden="1" outlineLevel="1">
      <c r="B1514" s="2480" t="s">
        <v>2608</v>
      </c>
      <c r="C1514" s="2480"/>
      <c r="D1514" s="2480"/>
      <c r="E1514" s="2480"/>
      <c r="F1514" s="2480"/>
      <c r="G1514" s="2480"/>
      <c r="H1514" s="2480"/>
    </row>
    <row r="1515" spans="2:11" hidden="1" outlineLevel="1">
      <c r="B1515" s="354" t="s">
        <v>115</v>
      </c>
      <c r="C1515" s="354" t="s">
        <v>1330</v>
      </c>
      <c r="D1515" s="355" t="s">
        <v>4</v>
      </c>
      <c r="E1515" s="18"/>
      <c r="F1515" s="354" t="s">
        <v>115</v>
      </c>
      <c r="G1515" s="354" t="s">
        <v>1331</v>
      </c>
      <c r="H1515" s="355" t="s">
        <v>4</v>
      </c>
    </row>
    <row r="1516" spans="2:11" ht="30" hidden="1" outlineLevel="1">
      <c r="B1516" s="345">
        <v>42461</v>
      </c>
      <c r="C1516" s="376" t="s">
        <v>1039</v>
      </c>
      <c r="D1516" s="386">
        <f>D1492</f>
        <v>9000.7099999999991</v>
      </c>
      <c r="E1516" s="18"/>
      <c r="F1516" s="345">
        <v>42465</v>
      </c>
      <c r="G1516" s="397" t="s">
        <v>6937</v>
      </c>
      <c r="H1516" s="386">
        <v>25000</v>
      </c>
      <c r="I1516" s="247"/>
      <c r="J1516" s="205"/>
    </row>
    <row r="1517" spans="2:11" ht="30" hidden="1" outlineLevel="1">
      <c r="B1517" s="345">
        <v>42464</v>
      </c>
      <c r="C1517" s="376" t="s">
        <v>6938</v>
      </c>
      <c r="D1517" s="386">
        <v>20000</v>
      </c>
      <c r="E1517" s="18"/>
      <c r="F1517" s="345"/>
      <c r="G1517" s="397"/>
      <c r="H1517" s="386"/>
      <c r="I1517" s="2"/>
    </row>
    <row r="1518" spans="2:11" ht="30" hidden="1" outlineLevel="1">
      <c r="B1518" s="345">
        <v>42490</v>
      </c>
      <c r="C1518" s="376" t="s">
        <v>7002</v>
      </c>
      <c r="D1518" s="386">
        <v>25000</v>
      </c>
      <c r="E1518" s="18"/>
      <c r="F1518" s="345"/>
      <c r="G1518" s="317"/>
      <c r="H1518" s="386"/>
      <c r="K1518" s="2"/>
    </row>
    <row r="1519" spans="2:11" hidden="1" outlineLevel="1">
      <c r="B1519" s="608"/>
      <c r="C1519" s="1001"/>
      <c r="D1519" s="349"/>
      <c r="E1519" s="18"/>
      <c r="F1519" s="50"/>
      <c r="G1519" s="50"/>
      <c r="H1519" s="48"/>
    </row>
    <row r="1520" spans="2:11" hidden="1" outlineLevel="1">
      <c r="B1520" s="426"/>
      <c r="C1520" s="319" t="s">
        <v>195</v>
      </c>
      <c r="D1520" s="279">
        <f>SUM(D1516:D1519)</f>
        <v>54000.71</v>
      </c>
      <c r="E1520" s="87"/>
      <c r="F1520" s="46"/>
      <c r="G1520" s="50" t="s">
        <v>195</v>
      </c>
      <c r="H1520" s="48">
        <f>SUM(H1516:H1518)</f>
        <v>25000</v>
      </c>
    </row>
    <row r="1521" spans="2:8" hidden="1" outlineLevel="1">
      <c r="B1521" s="18"/>
      <c r="C1521" s="1" t="s">
        <v>1962</v>
      </c>
      <c r="D1521" s="454">
        <f>D1520-H1520</f>
        <v>29000.71</v>
      </c>
      <c r="E1521" s="2"/>
      <c r="F1521" s="18"/>
      <c r="G1521" s="18"/>
      <c r="H1521" s="18"/>
    </row>
    <row r="1522" spans="2:8" ht="15.75" hidden="1" outlineLevel="1">
      <c r="B1522" s="2480" t="s">
        <v>2311</v>
      </c>
      <c r="C1522" s="2480"/>
      <c r="D1522" s="2480"/>
      <c r="E1522" s="2480"/>
      <c r="F1522" s="2480"/>
      <c r="G1522" s="2480"/>
      <c r="H1522" s="2480"/>
    </row>
    <row r="1523" spans="2:8" hidden="1" outlineLevel="1">
      <c r="B1523" s="152" t="s">
        <v>115</v>
      </c>
      <c r="C1523" s="152" t="s">
        <v>1330</v>
      </c>
      <c r="D1523" s="153" t="s">
        <v>4</v>
      </c>
      <c r="E1523" s="18"/>
      <c r="F1523" s="152" t="s">
        <v>115</v>
      </c>
      <c r="G1523" s="152" t="s">
        <v>1331</v>
      </c>
      <c r="H1523" s="153" t="s">
        <v>4</v>
      </c>
    </row>
    <row r="1524" spans="2:8" hidden="1" outlineLevel="1">
      <c r="B1524" s="345">
        <v>42461</v>
      </c>
      <c r="C1524" s="47" t="s">
        <v>2500</v>
      </c>
      <c r="D1524" s="48">
        <f>D1502</f>
        <v>15000</v>
      </c>
      <c r="E1524" s="18"/>
      <c r="F1524" s="345"/>
      <c r="G1524" s="397"/>
      <c r="H1524" s="614"/>
    </row>
    <row r="1525" spans="2:8" hidden="1" outlineLevel="1">
      <c r="B1525" s="345"/>
      <c r="C1525" s="397"/>
      <c r="D1525" s="614"/>
      <c r="E1525" s="18"/>
      <c r="F1525" s="345"/>
      <c r="G1525" s="223"/>
      <c r="H1525" s="326"/>
    </row>
    <row r="1526" spans="2:8" hidden="1" outlineLevel="1">
      <c r="B1526" s="345"/>
      <c r="C1526" s="244"/>
      <c r="D1526" s="245"/>
      <c r="E1526" s="18"/>
      <c r="F1526" s="366"/>
      <c r="G1526" s="252"/>
      <c r="H1526" s="257"/>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54">
        <f>D1527-H1527</f>
        <v>15000</v>
      </c>
      <c r="E1528" s="2"/>
      <c r="F1528" s="18"/>
      <c r="G1528" s="18"/>
      <c r="H1528" s="18"/>
    </row>
    <row r="1529" spans="2:8" ht="15.75" hidden="1" outlineLevel="1">
      <c r="B1529" s="2480" t="s">
        <v>4021</v>
      </c>
      <c r="C1529" s="2480"/>
      <c r="D1529" s="2480"/>
      <c r="E1529" s="2480"/>
      <c r="F1529" s="2480"/>
      <c r="G1529" s="2480"/>
      <c r="H1529" s="2480"/>
    </row>
    <row r="1530" spans="2:8" hidden="1" outlineLevel="1">
      <c r="B1530" s="354" t="s">
        <v>115</v>
      </c>
      <c r="C1530" s="354" t="s">
        <v>1330</v>
      </c>
      <c r="D1530" s="355" t="s">
        <v>4</v>
      </c>
      <c r="E1530" s="18"/>
      <c r="F1530" s="152" t="s">
        <v>115</v>
      </c>
      <c r="G1530" s="152" t="s">
        <v>1331</v>
      </c>
      <c r="H1530" s="153" t="s">
        <v>4</v>
      </c>
    </row>
    <row r="1531" spans="2:8" hidden="1" outlineLevel="1">
      <c r="B1531" s="345">
        <v>42461</v>
      </c>
      <c r="C1531" s="47" t="s">
        <v>1039</v>
      </c>
      <c r="D1531" s="1096">
        <v>15000</v>
      </c>
      <c r="E1531" s="18"/>
      <c r="F1531" s="752"/>
      <c r="G1531" s="360"/>
      <c r="H1531" s="361"/>
    </row>
    <row r="1532" spans="2:8" hidden="1" outlineLevel="1">
      <c r="B1532" s="1084"/>
      <c r="C1532" s="749"/>
      <c r="D1532" s="365"/>
      <c r="E1532" s="18"/>
      <c r="F1532" s="131"/>
      <c r="G1532" s="50"/>
      <c r="H1532" s="48"/>
    </row>
    <row r="1533" spans="2:8" hidden="1" outlineLevel="1">
      <c r="B1533" s="751"/>
      <c r="C1533" s="750"/>
      <c r="D1533" s="279"/>
      <c r="E1533" s="18"/>
      <c r="F1533" s="131"/>
      <c r="G1533" s="50"/>
      <c r="H1533" s="48"/>
    </row>
    <row r="1534" spans="2:8" hidden="1" outlineLevel="1">
      <c r="B1534" s="751"/>
      <c r="C1534" s="318"/>
      <c r="D1534" s="48"/>
      <c r="E1534" s="18"/>
      <c r="F1534" s="131"/>
      <c r="G1534" s="50"/>
      <c r="H1534" s="48"/>
    </row>
    <row r="1535" spans="2:8" hidden="1" outlineLevel="1">
      <c r="B1535" s="426"/>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6002</v>
      </c>
      <c r="D1538" s="13">
        <v>16260</v>
      </c>
    </row>
    <row r="1539" spans="2:11" hidden="1" outlineLevel="1">
      <c r="C1539" s="200" t="s">
        <v>6003</v>
      </c>
    </row>
    <row r="1540" spans="2:11" ht="14.25" customHeight="1" collapsed="1"/>
    <row r="1541" spans="2:11" hidden="1"/>
    <row r="1542" spans="2:11" ht="15.75">
      <c r="B1542" s="2480" t="s">
        <v>6983</v>
      </c>
      <c r="C1542" s="2480"/>
      <c r="D1542" s="2480"/>
      <c r="E1542" s="2480"/>
      <c r="F1542" s="2480"/>
      <c r="G1542" s="2480"/>
      <c r="H1542" s="2480"/>
    </row>
    <row r="1543" spans="2:11" hidden="1" outlineLevel="1">
      <c r="B1543" s="18"/>
      <c r="C1543" s="18"/>
      <c r="D1543" s="18"/>
      <c r="E1543" s="18"/>
      <c r="F1543" s="18"/>
      <c r="G1543" s="18"/>
      <c r="H1543" s="18"/>
    </row>
    <row r="1544" spans="2:11" ht="15.75" hidden="1" outlineLevel="1">
      <c r="B1544" s="2480" t="s">
        <v>2608</v>
      </c>
      <c r="C1544" s="2480"/>
      <c r="D1544" s="2480"/>
      <c r="E1544" s="2480"/>
      <c r="F1544" s="2480"/>
      <c r="G1544" s="2480"/>
      <c r="H1544" s="2480"/>
    </row>
    <row r="1545" spans="2:11" hidden="1" outlineLevel="1">
      <c r="B1545" s="354" t="s">
        <v>115</v>
      </c>
      <c r="C1545" s="354" t="s">
        <v>1330</v>
      </c>
      <c r="D1545" s="355" t="s">
        <v>4</v>
      </c>
      <c r="E1545" s="18"/>
      <c r="F1545" s="354" t="s">
        <v>115</v>
      </c>
      <c r="G1545" s="354" t="s">
        <v>1331</v>
      </c>
      <c r="H1545" s="355" t="s">
        <v>4</v>
      </c>
    </row>
    <row r="1546" spans="2:11" ht="30" hidden="1" outlineLevel="1">
      <c r="B1546" s="345">
        <v>42491</v>
      </c>
      <c r="C1546" s="376" t="s">
        <v>1039</v>
      </c>
      <c r="D1546" s="386">
        <f>D1521</f>
        <v>29000.71</v>
      </c>
      <c r="E1546" s="18"/>
      <c r="F1546" s="345">
        <v>42491</v>
      </c>
      <c r="G1546" s="397" t="s">
        <v>7000</v>
      </c>
      <c r="H1546" s="386">
        <v>25000</v>
      </c>
      <c r="I1546" s="247"/>
      <c r="J1546" s="205"/>
    </row>
    <row r="1547" spans="2:11" ht="30" hidden="1" outlineLevel="1">
      <c r="B1547" s="345">
        <v>42491</v>
      </c>
      <c r="C1547" s="376" t="s">
        <v>7001</v>
      </c>
      <c r="D1547" s="386">
        <v>80</v>
      </c>
      <c r="E1547" s="18"/>
      <c r="F1547" s="345"/>
      <c r="G1547" s="397"/>
      <c r="H1547" s="386"/>
      <c r="I1547" s="2"/>
    </row>
    <row r="1548" spans="2:11" hidden="1" outlineLevel="1">
      <c r="B1548" s="345"/>
      <c r="C1548" s="376"/>
      <c r="D1548" s="386"/>
      <c r="E1548" s="18"/>
      <c r="F1548" s="345"/>
      <c r="G1548" s="317"/>
      <c r="H1548" s="386"/>
      <c r="K1548" s="2"/>
    </row>
    <row r="1549" spans="2:11" hidden="1" outlineLevel="1">
      <c r="B1549" s="345"/>
      <c r="C1549" s="376"/>
      <c r="D1549" s="386"/>
      <c r="E1549" s="18"/>
      <c r="F1549" s="345"/>
      <c r="G1549" s="317"/>
      <c r="H1549" s="386"/>
      <c r="I1549" s="247"/>
      <c r="J1549" s="205"/>
      <c r="K1549" s="2"/>
    </row>
    <row r="1550" spans="2:11" hidden="1" outlineLevel="1">
      <c r="B1550" s="345"/>
      <c r="C1550" s="376"/>
      <c r="D1550" s="386"/>
      <c r="E1550" s="18"/>
      <c r="F1550" s="897"/>
      <c r="G1550" s="472"/>
      <c r="H1550" s="352"/>
      <c r="I1550" s="247"/>
      <c r="J1550" s="205"/>
    </row>
    <row r="1551" spans="2:11" hidden="1" outlineLevel="1">
      <c r="B1551" s="608"/>
      <c r="C1551" s="1001"/>
      <c r="D1551" s="349"/>
      <c r="E1551" s="18"/>
      <c r="F1551" s="50"/>
      <c r="G1551" s="50"/>
      <c r="H1551" s="48"/>
    </row>
    <row r="1552" spans="2:11" hidden="1" outlineLevel="1">
      <c r="B1552" s="426"/>
      <c r="C1552" s="319" t="s">
        <v>195</v>
      </c>
      <c r="D1552" s="279">
        <f>SUM(D1546:D1551)</f>
        <v>29080.71</v>
      </c>
      <c r="E1552" s="87"/>
      <c r="F1552" s="46"/>
      <c r="G1552" s="50" t="s">
        <v>195</v>
      </c>
      <c r="H1552" s="48">
        <f>SUM(H1546:H1550)</f>
        <v>25000</v>
      </c>
    </row>
    <row r="1553" spans="2:8" hidden="1" outlineLevel="1">
      <c r="B1553" s="18"/>
      <c r="C1553" s="1" t="s">
        <v>1962</v>
      </c>
      <c r="D1553" s="454">
        <f>D1552-H1552</f>
        <v>4080.7099999999991</v>
      </c>
      <c r="E1553" s="2"/>
      <c r="F1553" s="18"/>
      <c r="G1553" s="18"/>
      <c r="H1553" s="18"/>
    </row>
    <row r="1554" spans="2:8" ht="15.75" hidden="1" outlineLevel="1">
      <c r="B1554" s="2480" t="s">
        <v>2311</v>
      </c>
      <c r="C1554" s="2480"/>
      <c r="D1554" s="2480"/>
      <c r="E1554" s="2480"/>
      <c r="F1554" s="2480"/>
      <c r="G1554" s="2480"/>
      <c r="H1554" s="2480"/>
    </row>
    <row r="1555" spans="2:8" hidden="1" outlineLevel="1">
      <c r="B1555" s="152" t="s">
        <v>115</v>
      </c>
      <c r="C1555" s="152" t="s">
        <v>1330</v>
      </c>
      <c r="D1555" s="153" t="s">
        <v>4</v>
      </c>
      <c r="E1555" s="18"/>
      <c r="F1555" s="152" t="s">
        <v>115</v>
      </c>
      <c r="G1555" s="152" t="s">
        <v>1331</v>
      </c>
      <c r="H1555" s="153" t="s">
        <v>4</v>
      </c>
    </row>
    <row r="1556" spans="2:8" hidden="1" outlineLevel="1">
      <c r="B1556" s="345">
        <v>42491</v>
      </c>
      <c r="C1556" s="47" t="s">
        <v>2500</v>
      </c>
      <c r="D1556" s="48">
        <f>D1528</f>
        <v>15000</v>
      </c>
      <c r="E1556" s="18"/>
      <c r="F1556" s="345"/>
      <c r="G1556" s="397"/>
      <c r="H1556" s="614"/>
    </row>
    <row r="1557" spans="2:8" ht="30" hidden="1" outlineLevel="1">
      <c r="B1557" s="345">
        <v>42491</v>
      </c>
      <c r="C1557" s="397" t="s">
        <v>7001</v>
      </c>
      <c r="D1557" s="614">
        <v>148</v>
      </c>
      <c r="E1557" s="18"/>
      <c r="F1557" s="345"/>
      <c r="G1557" s="223"/>
      <c r="H1557" s="326"/>
    </row>
    <row r="1558" spans="2:8" hidden="1" outlineLevel="1">
      <c r="B1558" s="345"/>
      <c r="C1558" s="244"/>
      <c r="D1558" s="245"/>
      <c r="E1558" s="18"/>
      <c r="F1558" s="366"/>
      <c r="G1558" s="252"/>
      <c r="H1558" s="257"/>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54">
        <f>D1559-H1559</f>
        <v>15148</v>
      </c>
      <c r="E1560" s="2"/>
      <c r="F1560" s="18"/>
      <c r="G1560" s="18"/>
      <c r="H1560" s="18"/>
    </row>
    <row r="1561" spans="2:8" ht="15.75" hidden="1" outlineLevel="1">
      <c r="B1561" s="2480" t="s">
        <v>4021</v>
      </c>
      <c r="C1561" s="2480"/>
      <c r="D1561" s="2480"/>
      <c r="E1561" s="2480"/>
      <c r="F1561" s="2480"/>
      <c r="G1561" s="2480"/>
      <c r="H1561" s="2480"/>
    </row>
    <row r="1562" spans="2:8" hidden="1" outlineLevel="1">
      <c r="B1562" s="354" t="s">
        <v>115</v>
      </c>
      <c r="C1562" s="354" t="s">
        <v>1330</v>
      </c>
      <c r="D1562" s="355" t="s">
        <v>4</v>
      </c>
      <c r="E1562" s="18"/>
      <c r="F1562" s="152" t="s">
        <v>115</v>
      </c>
      <c r="G1562" s="152" t="s">
        <v>1331</v>
      </c>
      <c r="H1562" s="153" t="s">
        <v>4</v>
      </c>
    </row>
    <row r="1563" spans="2:8" hidden="1" outlineLevel="1">
      <c r="B1563" s="345">
        <v>42491</v>
      </c>
      <c r="C1563" s="47" t="s">
        <v>1039</v>
      </c>
      <c r="D1563" s="1096">
        <v>15000</v>
      </c>
      <c r="E1563" s="18"/>
      <c r="F1563" s="752"/>
      <c r="G1563" s="360"/>
      <c r="H1563" s="361"/>
    </row>
    <row r="1564" spans="2:8" hidden="1" outlineLevel="1">
      <c r="B1564" s="1084"/>
      <c r="C1564" s="749"/>
      <c r="D1564" s="365"/>
      <c r="E1564" s="18"/>
      <c r="F1564" s="131"/>
      <c r="G1564" s="50"/>
      <c r="H1564" s="48"/>
    </row>
    <row r="1565" spans="2:8" hidden="1" outlineLevel="1">
      <c r="B1565" s="751"/>
      <c r="C1565" s="750"/>
      <c r="D1565" s="279"/>
      <c r="E1565" s="18"/>
      <c r="F1565" s="131"/>
      <c r="G1565" s="50"/>
      <c r="H1565" s="48"/>
    </row>
    <row r="1566" spans="2:8" hidden="1" outlineLevel="1">
      <c r="B1566" s="751"/>
      <c r="C1566" s="318"/>
      <c r="D1566" s="48"/>
      <c r="E1566" s="18"/>
      <c r="F1566" s="131"/>
      <c r="G1566" s="50"/>
      <c r="H1566" s="48"/>
    </row>
    <row r="1567" spans="2:8" hidden="1" outlineLevel="1">
      <c r="B1567" s="426"/>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6002</v>
      </c>
      <c r="D1570" s="13">
        <v>16260</v>
      </c>
    </row>
    <row r="1571" spans="2:11" hidden="1" outlineLevel="1">
      <c r="C1571" s="200" t="s">
        <v>6003</v>
      </c>
    </row>
    <row r="1572" spans="2:11" collapsed="1"/>
    <row r="1573" spans="2:11" ht="15.75">
      <c r="B1573" s="2480" t="s">
        <v>7094</v>
      </c>
      <c r="C1573" s="2480"/>
      <c r="D1573" s="2480"/>
      <c r="E1573" s="2480"/>
      <c r="F1573" s="2480"/>
      <c r="G1573" s="2480"/>
      <c r="H1573" s="2480"/>
    </row>
    <row r="1574" spans="2:11" hidden="1" outlineLevel="1">
      <c r="B1574" s="18"/>
      <c r="C1574" s="18"/>
      <c r="D1574" s="18"/>
      <c r="E1574" s="18"/>
      <c r="F1574" s="18"/>
      <c r="G1574" s="18"/>
      <c r="H1574" s="18"/>
    </row>
    <row r="1575" spans="2:11" ht="15.75" hidden="1" outlineLevel="1">
      <c r="B1575" s="2480" t="s">
        <v>2608</v>
      </c>
      <c r="C1575" s="2480"/>
      <c r="D1575" s="2480"/>
      <c r="E1575" s="2480"/>
      <c r="F1575" s="2480"/>
      <c r="G1575" s="2480"/>
      <c r="H1575" s="2480"/>
    </row>
    <row r="1576" spans="2:11" hidden="1" outlineLevel="1">
      <c r="B1576" s="354" t="s">
        <v>115</v>
      </c>
      <c r="C1576" s="354" t="s">
        <v>1330</v>
      </c>
      <c r="D1576" s="355" t="s">
        <v>4</v>
      </c>
      <c r="E1576" s="18"/>
      <c r="F1576" s="354" t="s">
        <v>115</v>
      </c>
      <c r="G1576" s="354" t="s">
        <v>1331</v>
      </c>
      <c r="H1576" s="355" t="s">
        <v>4</v>
      </c>
    </row>
    <row r="1577" spans="2:11" ht="30" hidden="1" outlineLevel="1">
      <c r="B1577" s="345">
        <v>42522</v>
      </c>
      <c r="C1577" s="376" t="s">
        <v>1039</v>
      </c>
      <c r="D1577" s="386">
        <v>4080.71</v>
      </c>
      <c r="E1577" s="18"/>
      <c r="F1577" s="345">
        <v>42525</v>
      </c>
      <c r="G1577" s="397" t="s">
        <v>7096</v>
      </c>
      <c r="H1577" s="386">
        <v>25000</v>
      </c>
      <c r="I1577" s="247"/>
      <c r="J1577" s="205"/>
    </row>
    <row r="1578" spans="2:11" ht="30" hidden="1" outlineLevel="1">
      <c r="B1578" s="345">
        <v>42524</v>
      </c>
      <c r="C1578" s="376" t="s">
        <v>7095</v>
      </c>
      <c r="D1578" s="386">
        <v>25000</v>
      </c>
      <c r="E1578" s="18"/>
      <c r="F1578" s="345"/>
      <c r="G1578" s="397"/>
      <c r="H1578" s="386"/>
      <c r="I1578" s="2"/>
    </row>
    <row r="1579" spans="2:11" ht="30" hidden="1" outlineLevel="1">
      <c r="B1579" s="345">
        <v>42543</v>
      </c>
      <c r="C1579" s="376" t="s">
        <v>7137</v>
      </c>
      <c r="D1579" s="386">
        <v>25920</v>
      </c>
      <c r="E1579" s="18"/>
      <c r="F1579" s="345"/>
      <c r="G1579" s="317"/>
      <c r="H1579" s="386"/>
      <c r="K1579" s="2"/>
    </row>
    <row r="1580" spans="2:11" ht="30" hidden="1" outlineLevel="1">
      <c r="B1580" s="345">
        <v>42548</v>
      </c>
      <c r="C1580" s="376" t="s">
        <v>7165</v>
      </c>
      <c r="D1580" s="386">
        <v>153.32</v>
      </c>
      <c r="E1580" s="18"/>
      <c r="F1580" s="345"/>
      <c r="G1580" s="317"/>
      <c r="H1580" s="386"/>
      <c r="I1580" s="247"/>
      <c r="J1580" s="205"/>
      <c r="K1580" s="2"/>
    </row>
    <row r="1581" spans="2:11" hidden="1" outlineLevel="1">
      <c r="B1581" s="345"/>
      <c r="C1581" s="376"/>
      <c r="D1581" s="386"/>
      <c r="E1581" s="18"/>
      <c r="F1581" s="897"/>
      <c r="G1581" s="472"/>
      <c r="H1581" s="352"/>
      <c r="I1581" s="247"/>
      <c r="J1581" s="205"/>
    </row>
    <row r="1582" spans="2:11" hidden="1" outlineLevel="1">
      <c r="B1582" s="608"/>
      <c r="C1582" s="1001"/>
      <c r="D1582" s="349"/>
      <c r="E1582" s="18"/>
      <c r="F1582" s="50"/>
      <c r="G1582" s="50"/>
      <c r="H1582" s="48"/>
    </row>
    <row r="1583" spans="2:11" hidden="1" outlineLevel="1">
      <c r="B1583" s="426"/>
      <c r="C1583" s="319" t="s">
        <v>195</v>
      </c>
      <c r="D1583" s="279">
        <f>SUM(D1577:D1582)</f>
        <v>55154.03</v>
      </c>
      <c r="E1583" s="87"/>
      <c r="F1583" s="46"/>
      <c r="G1583" s="50" t="s">
        <v>195</v>
      </c>
      <c r="H1583" s="48">
        <f>SUM(H1577:H1581)</f>
        <v>25000</v>
      </c>
    </row>
    <row r="1584" spans="2:11" hidden="1" outlineLevel="1">
      <c r="B1584" s="18"/>
      <c r="C1584" s="1" t="s">
        <v>1962</v>
      </c>
      <c r="D1584" s="454">
        <f>D1583-H1583</f>
        <v>30154.03</v>
      </c>
      <c r="E1584" s="2"/>
      <c r="F1584" s="18"/>
      <c r="G1584" s="18"/>
      <c r="H1584" s="18"/>
    </row>
    <row r="1585" spans="2:8" ht="15.75" hidden="1" outlineLevel="1">
      <c r="B1585" s="2480" t="s">
        <v>2311</v>
      </c>
      <c r="C1585" s="2480"/>
      <c r="D1585" s="2480"/>
      <c r="E1585" s="2480"/>
      <c r="F1585" s="2480"/>
      <c r="G1585" s="2480"/>
      <c r="H1585" s="2480"/>
    </row>
    <row r="1586" spans="2:8" hidden="1" outlineLevel="1">
      <c r="B1586" s="152" t="s">
        <v>115</v>
      </c>
      <c r="C1586" s="152" t="s">
        <v>1330</v>
      </c>
      <c r="D1586" s="153" t="s">
        <v>4</v>
      </c>
      <c r="E1586" s="18"/>
      <c r="F1586" s="152" t="s">
        <v>115</v>
      </c>
      <c r="G1586" s="152" t="s">
        <v>1331</v>
      </c>
      <c r="H1586" s="153" t="s">
        <v>4</v>
      </c>
    </row>
    <row r="1587" spans="2:8" hidden="1" outlineLevel="1">
      <c r="B1587" s="345">
        <v>42522</v>
      </c>
      <c r="C1587" s="47" t="s">
        <v>2500</v>
      </c>
      <c r="D1587" s="48">
        <f>D1559</f>
        <v>15148</v>
      </c>
      <c r="E1587" s="18"/>
      <c r="F1587" s="345"/>
      <c r="G1587" s="397"/>
      <c r="H1587" s="614"/>
    </row>
    <row r="1588" spans="2:8" hidden="1" outlineLevel="1">
      <c r="B1588" s="345"/>
      <c r="C1588" s="397"/>
      <c r="D1588" s="614"/>
      <c r="E1588" s="18"/>
      <c r="F1588" s="345"/>
      <c r="G1588" s="223"/>
      <c r="H1588" s="326"/>
    </row>
    <row r="1589" spans="2:8" hidden="1" outlineLevel="1">
      <c r="B1589" s="345"/>
      <c r="C1589" s="244"/>
      <c r="D1589" s="245"/>
      <c r="E1589" s="18"/>
      <c r="F1589" s="366"/>
      <c r="G1589" s="252"/>
      <c r="H1589" s="257"/>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54">
        <f>D1590-H1590</f>
        <v>15148</v>
      </c>
      <c r="E1591" s="2"/>
      <c r="F1591" s="18"/>
      <c r="G1591" s="18"/>
      <c r="H1591" s="18"/>
    </row>
    <row r="1592" spans="2:8" ht="15.75" hidden="1" outlineLevel="1">
      <c r="B1592" s="2480" t="s">
        <v>4021</v>
      </c>
      <c r="C1592" s="2480"/>
      <c r="D1592" s="2480"/>
      <c r="E1592" s="2480"/>
      <c r="F1592" s="2480"/>
      <c r="G1592" s="2480"/>
      <c r="H1592" s="2480"/>
    </row>
    <row r="1593" spans="2:8" hidden="1" outlineLevel="1">
      <c r="B1593" s="354" t="s">
        <v>115</v>
      </c>
      <c r="C1593" s="354" t="s">
        <v>1330</v>
      </c>
      <c r="D1593" s="355" t="s">
        <v>4</v>
      </c>
      <c r="E1593" s="18"/>
      <c r="F1593" s="152" t="s">
        <v>115</v>
      </c>
      <c r="G1593" s="152" t="s">
        <v>1331</v>
      </c>
      <c r="H1593" s="153" t="s">
        <v>4</v>
      </c>
    </row>
    <row r="1594" spans="2:8" hidden="1" outlineLevel="1">
      <c r="B1594" s="345">
        <v>42522</v>
      </c>
      <c r="C1594" s="47" t="s">
        <v>1039</v>
      </c>
      <c r="D1594" s="1096">
        <v>15000</v>
      </c>
      <c r="E1594" s="18"/>
      <c r="F1594" s="752"/>
      <c r="G1594" s="360"/>
      <c r="H1594" s="361"/>
    </row>
    <row r="1595" spans="2:8" hidden="1" outlineLevel="1">
      <c r="B1595" s="1084"/>
      <c r="C1595" s="749"/>
      <c r="D1595" s="365"/>
      <c r="E1595" s="18"/>
      <c r="F1595" s="131"/>
      <c r="G1595" s="50"/>
      <c r="H1595" s="48"/>
    </row>
    <row r="1596" spans="2:8" hidden="1" outlineLevel="1">
      <c r="B1596" s="751"/>
      <c r="C1596" s="750"/>
      <c r="D1596" s="279"/>
      <c r="E1596" s="18"/>
      <c r="F1596" s="131"/>
      <c r="G1596" s="50"/>
      <c r="H1596" s="48"/>
    </row>
    <row r="1597" spans="2:8" hidden="1" outlineLevel="1">
      <c r="B1597" s="751"/>
      <c r="C1597" s="318"/>
      <c r="D1597" s="48"/>
      <c r="E1597" s="18"/>
      <c r="F1597" s="131"/>
      <c r="G1597" s="50"/>
      <c r="H1597" s="48"/>
    </row>
    <row r="1598" spans="2:8" hidden="1" outlineLevel="1">
      <c r="B1598" s="426"/>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6002</v>
      </c>
      <c r="D1601" s="13">
        <v>16260</v>
      </c>
    </row>
    <row r="1602" spans="2:11" hidden="1" outlineLevel="1">
      <c r="C1602" s="200" t="s">
        <v>6003</v>
      </c>
    </row>
    <row r="1603" spans="2:11" collapsed="1"/>
    <row r="1604" spans="2:11" ht="15.75">
      <c r="B1604" s="2480" t="s">
        <v>7185</v>
      </c>
      <c r="C1604" s="2480"/>
      <c r="D1604" s="2480"/>
      <c r="E1604" s="2480"/>
      <c r="F1604" s="2480"/>
      <c r="G1604" s="2480"/>
      <c r="H1604" s="2480"/>
    </row>
    <row r="1605" spans="2:11" hidden="1" outlineLevel="1">
      <c r="B1605" s="18"/>
      <c r="C1605" s="18"/>
      <c r="D1605" s="18"/>
      <c r="E1605" s="18"/>
      <c r="F1605" s="18"/>
      <c r="G1605" s="18"/>
      <c r="H1605" s="18"/>
    </row>
    <row r="1606" spans="2:11" ht="15.75" hidden="1" outlineLevel="1">
      <c r="B1606" s="2480" t="s">
        <v>2608</v>
      </c>
      <c r="C1606" s="2480"/>
      <c r="D1606" s="2480"/>
      <c r="E1606" s="2480"/>
      <c r="F1606" s="2480"/>
      <c r="G1606" s="2480"/>
      <c r="H1606" s="2480"/>
    </row>
    <row r="1607" spans="2:11" hidden="1" outlineLevel="1">
      <c r="B1607" s="354" t="s">
        <v>115</v>
      </c>
      <c r="C1607" s="354" t="s">
        <v>1330</v>
      </c>
      <c r="D1607" s="355" t="s">
        <v>4</v>
      </c>
      <c r="E1607" s="18"/>
      <c r="F1607" s="354" t="s">
        <v>115</v>
      </c>
      <c r="G1607" s="354" t="s">
        <v>1331</v>
      </c>
      <c r="H1607" s="355" t="s">
        <v>4</v>
      </c>
    </row>
    <row r="1608" spans="2:11" ht="30" hidden="1" outlineLevel="1">
      <c r="B1608" s="345">
        <v>42552</v>
      </c>
      <c r="C1608" s="376" t="s">
        <v>1039</v>
      </c>
      <c r="D1608" s="386">
        <f>D1584</f>
        <v>30154.03</v>
      </c>
      <c r="E1608" s="18"/>
      <c r="F1608" s="345">
        <v>42552</v>
      </c>
      <c r="G1608" s="397" t="s">
        <v>7204</v>
      </c>
      <c r="H1608" s="386">
        <v>25000</v>
      </c>
      <c r="I1608" s="247"/>
      <c r="J1608" s="205"/>
    </row>
    <row r="1609" spans="2:11" ht="30" hidden="1" outlineLevel="1">
      <c r="B1609" s="725">
        <v>42553</v>
      </c>
      <c r="C1609" s="397" t="s">
        <v>7203</v>
      </c>
      <c r="D1609" s="614">
        <v>25846</v>
      </c>
      <c r="E1609" s="18"/>
      <c r="F1609" s="345"/>
      <c r="G1609" s="397"/>
      <c r="H1609" s="386"/>
      <c r="I1609" s="2"/>
    </row>
    <row r="1610" spans="2:11" hidden="1" outlineLevel="1">
      <c r="B1610" s="345"/>
      <c r="C1610" s="376"/>
      <c r="D1610" s="386"/>
      <c r="E1610" s="18"/>
      <c r="F1610" s="345"/>
      <c r="G1610" s="317"/>
      <c r="H1610" s="386"/>
      <c r="K1610" s="2"/>
    </row>
    <row r="1611" spans="2:11" hidden="1" outlineLevel="1">
      <c r="B1611" s="345"/>
      <c r="C1611" s="376"/>
      <c r="D1611" s="386"/>
      <c r="E1611" s="18"/>
      <c r="F1611" s="345"/>
      <c r="G1611" s="317"/>
      <c r="H1611" s="386"/>
      <c r="I1611" s="247"/>
      <c r="J1611" s="205"/>
      <c r="K1611" s="2"/>
    </row>
    <row r="1612" spans="2:11" hidden="1" outlineLevel="1">
      <c r="B1612" s="345"/>
      <c r="C1612" s="376"/>
      <c r="D1612" s="386"/>
      <c r="E1612" s="18"/>
      <c r="F1612" s="897"/>
      <c r="G1612" s="472"/>
      <c r="H1612" s="352"/>
      <c r="I1612" s="247"/>
      <c r="J1612" s="205"/>
    </row>
    <row r="1613" spans="2:11" hidden="1" outlineLevel="1">
      <c r="B1613" s="608"/>
      <c r="C1613" s="1001"/>
      <c r="D1613" s="349"/>
      <c r="E1613" s="18"/>
      <c r="F1613" s="50"/>
      <c r="G1613" s="50"/>
      <c r="H1613" s="48"/>
    </row>
    <row r="1614" spans="2:11" hidden="1" outlineLevel="1">
      <c r="B1614" s="426"/>
      <c r="C1614" s="319" t="s">
        <v>195</v>
      </c>
      <c r="D1614" s="279">
        <f>SUM(D1608:D1613)</f>
        <v>56000.03</v>
      </c>
      <c r="E1614" s="87"/>
      <c r="F1614" s="46"/>
      <c r="G1614" s="50" t="s">
        <v>195</v>
      </c>
      <c r="H1614" s="48">
        <f>SUM(H1608:H1612)</f>
        <v>25000</v>
      </c>
    </row>
    <row r="1615" spans="2:11" hidden="1" outlineLevel="1">
      <c r="B1615" s="18"/>
      <c r="C1615" s="1" t="s">
        <v>1962</v>
      </c>
      <c r="D1615" s="454">
        <f>D1614-H1614</f>
        <v>31000.03</v>
      </c>
      <c r="E1615" s="2"/>
      <c r="F1615" s="18"/>
      <c r="G1615" s="18"/>
      <c r="H1615" s="18"/>
    </row>
    <row r="1616" spans="2:11" ht="15.75" hidden="1" outlineLevel="1">
      <c r="B1616" s="2480" t="s">
        <v>2311</v>
      </c>
      <c r="C1616" s="2480"/>
      <c r="D1616" s="2480"/>
      <c r="E1616" s="2480"/>
      <c r="F1616" s="2480"/>
      <c r="G1616" s="2480"/>
      <c r="H1616" s="2480"/>
    </row>
    <row r="1617" spans="2:8" hidden="1" outlineLevel="1">
      <c r="B1617" s="152" t="s">
        <v>115</v>
      </c>
      <c r="C1617" s="152" t="s">
        <v>1330</v>
      </c>
      <c r="D1617" s="153" t="s">
        <v>4</v>
      </c>
      <c r="E1617" s="18"/>
      <c r="F1617" s="152" t="s">
        <v>115</v>
      </c>
      <c r="G1617" s="152" t="s">
        <v>1331</v>
      </c>
      <c r="H1617" s="153" t="s">
        <v>4</v>
      </c>
    </row>
    <row r="1618" spans="2:8" ht="30" hidden="1" outlineLevel="1">
      <c r="B1618" s="345">
        <v>42552</v>
      </c>
      <c r="C1618" s="47" t="s">
        <v>2500</v>
      </c>
      <c r="D1618" s="48">
        <f>D1590</f>
        <v>15148</v>
      </c>
      <c r="E1618" s="18"/>
      <c r="F1618" s="564">
        <v>42562</v>
      </c>
      <c r="G1618" s="843" t="s">
        <v>7250</v>
      </c>
      <c r="H1618" s="880">
        <v>15000</v>
      </c>
    </row>
    <row r="1619" spans="2:8" ht="30" hidden="1" outlineLevel="1">
      <c r="B1619" s="768">
        <v>42562</v>
      </c>
      <c r="C1619" s="621" t="s">
        <v>7249</v>
      </c>
      <c r="D1619" s="769">
        <v>16260</v>
      </c>
      <c r="E1619" s="18"/>
      <c r="F1619" s="345"/>
      <c r="G1619" s="223"/>
      <c r="H1619" s="326"/>
    </row>
    <row r="1620" spans="2:8" hidden="1" outlineLevel="1">
      <c r="B1620" s="345"/>
      <c r="C1620" s="244"/>
      <c r="D1620" s="245"/>
      <c r="E1620" s="18"/>
      <c r="F1620" s="366"/>
      <c r="G1620" s="252"/>
      <c r="H1620" s="257"/>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54">
        <f>D1621-H1621</f>
        <v>16408</v>
      </c>
      <c r="E1622" s="2"/>
      <c r="F1622" s="18"/>
      <c r="G1622" s="18"/>
      <c r="H1622" s="18"/>
    </row>
    <row r="1623" spans="2:8" ht="15.75" hidden="1" outlineLevel="1">
      <c r="B1623" s="2480" t="s">
        <v>4021</v>
      </c>
      <c r="C1623" s="2480"/>
      <c r="D1623" s="2480"/>
      <c r="E1623" s="2480"/>
      <c r="F1623" s="2480"/>
      <c r="G1623" s="2480"/>
      <c r="H1623" s="2480"/>
    </row>
    <row r="1624" spans="2:8" hidden="1" outlineLevel="1">
      <c r="B1624" s="354" t="s">
        <v>115</v>
      </c>
      <c r="C1624" s="354" t="s">
        <v>1330</v>
      </c>
      <c r="D1624" s="355" t="s">
        <v>4</v>
      </c>
      <c r="E1624" s="18"/>
      <c r="F1624" s="152" t="s">
        <v>115</v>
      </c>
      <c r="G1624" s="152" t="s">
        <v>1331</v>
      </c>
      <c r="H1624" s="153" t="s">
        <v>4</v>
      </c>
    </row>
    <row r="1625" spans="2:8" hidden="1" outlineLevel="1">
      <c r="B1625" s="564">
        <v>42562</v>
      </c>
      <c r="C1625" s="843" t="s">
        <v>1039</v>
      </c>
      <c r="D1625" s="880">
        <v>15000</v>
      </c>
      <c r="E1625" s="18"/>
      <c r="F1625" s="752"/>
      <c r="G1625" s="360"/>
      <c r="H1625" s="361"/>
    </row>
    <row r="1626" spans="2:8" hidden="1" outlineLevel="1">
      <c r="B1626" s="1084"/>
      <c r="C1626" s="749"/>
      <c r="D1626" s="365"/>
      <c r="E1626" s="18"/>
      <c r="F1626" s="131"/>
      <c r="G1626" s="50"/>
      <c r="H1626" s="48"/>
    </row>
    <row r="1627" spans="2:8" hidden="1" outlineLevel="1">
      <c r="B1627" s="751"/>
      <c r="C1627" s="750"/>
      <c r="D1627" s="279"/>
      <c r="E1627" s="18"/>
      <c r="F1627" s="131"/>
      <c r="G1627" s="50"/>
      <c r="H1627" s="48"/>
    </row>
    <row r="1628" spans="2:8" hidden="1" outlineLevel="1">
      <c r="B1628" s="751"/>
      <c r="C1628" s="318"/>
      <c r="D1628" s="48"/>
      <c r="E1628" s="18"/>
      <c r="F1628" s="131"/>
      <c r="G1628" s="50"/>
      <c r="H1628" s="48"/>
    </row>
    <row r="1629" spans="2:8" hidden="1" outlineLevel="1">
      <c r="B1629" s="426"/>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7293</v>
      </c>
      <c r="D1632" s="13">
        <v>16157</v>
      </c>
    </row>
    <row r="1633" spans="2:11" hidden="1" outlineLevel="1">
      <c r="C1633" s="200" t="s">
        <v>6003</v>
      </c>
    </row>
    <row r="1634" spans="2:11" ht="14.25" customHeight="1" collapsed="1"/>
    <row r="1635" spans="2:11" hidden="1"/>
    <row r="1636" spans="2:11" ht="15.75">
      <c r="B1636" s="2480" t="s">
        <v>7342</v>
      </c>
      <c r="C1636" s="2480"/>
      <c r="D1636" s="2480"/>
      <c r="E1636" s="2480"/>
      <c r="F1636" s="2480"/>
      <c r="G1636" s="2480"/>
      <c r="H1636" s="2480"/>
    </row>
    <row r="1637" spans="2:11" hidden="1" outlineLevel="1">
      <c r="B1637" s="18"/>
      <c r="C1637" s="18"/>
      <c r="D1637" s="18"/>
      <c r="E1637" s="18"/>
      <c r="F1637" s="18"/>
      <c r="G1637" s="18"/>
      <c r="H1637" s="18"/>
    </row>
    <row r="1638" spans="2:11" ht="15.75" hidden="1" outlineLevel="1">
      <c r="B1638" s="2480" t="s">
        <v>2608</v>
      </c>
      <c r="C1638" s="2480"/>
      <c r="D1638" s="2480"/>
      <c r="E1638" s="2480"/>
      <c r="F1638" s="2480"/>
      <c r="G1638" s="2480"/>
      <c r="H1638" s="2480"/>
    </row>
    <row r="1639" spans="2:11" hidden="1" outlineLevel="1">
      <c r="B1639" s="354" t="s">
        <v>115</v>
      </c>
      <c r="C1639" s="354" t="s">
        <v>1330</v>
      </c>
      <c r="D1639" s="355" t="s">
        <v>4</v>
      </c>
      <c r="E1639" s="18"/>
      <c r="F1639" s="354" t="s">
        <v>115</v>
      </c>
      <c r="G1639" s="354" t="s">
        <v>1331</v>
      </c>
      <c r="H1639" s="355" t="s">
        <v>4</v>
      </c>
    </row>
    <row r="1640" spans="2:11" ht="30" hidden="1" outlineLevel="1">
      <c r="B1640" s="345">
        <v>42583</v>
      </c>
      <c r="C1640" s="376" t="s">
        <v>1039</v>
      </c>
      <c r="D1640" s="386">
        <f>D1615</f>
        <v>31000.03</v>
      </c>
      <c r="E1640" s="18"/>
      <c r="F1640" s="345">
        <v>42583</v>
      </c>
      <c r="G1640" s="397" t="s">
        <v>7343</v>
      </c>
      <c r="H1640" s="386">
        <v>25000</v>
      </c>
      <c r="I1640" s="247"/>
      <c r="J1640" s="205"/>
    </row>
    <row r="1641" spans="2:11" ht="30" hidden="1" outlineLevel="1">
      <c r="B1641" s="345">
        <v>42584</v>
      </c>
      <c r="C1641" s="376" t="s">
        <v>7358</v>
      </c>
      <c r="D1641" s="386">
        <v>29000</v>
      </c>
      <c r="E1641" s="18"/>
      <c r="F1641" s="345"/>
      <c r="G1641" s="397"/>
      <c r="H1641" s="386"/>
      <c r="I1641" s="2"/>
    </row>
    <row r="1642" spans="2:11" ht="30" hidden="1" outlineLevel="1">
      <c r="B1642" s="345">
        <v>42585</v>
      </c>
      <c r="C1642" s="376" t="s">
        <v>7359</v>
      </c>
      <c r="D1642" s="386">
        <v>158</v>
      </c>
      <c r="E1642" s="18"/>
      <c r="F1642" s="345"/>
      <c r="G1642" s="317"/>
      <c r="H1642" s="386"/>
      <c r="K1642" s="2"/>
    </row>
    <row r="1643" spans="2:11" hidden="1" outlineLevel="1">
      <c r="E1643" s="18"/>
      <c r="F1643" s="345"/>
      <c r="G1643" s="317"/>
      <c r="H1643" s="386"/>
      <c r="I1643" s="247"/>
      <c r="J1643" s="205"/>
      <c r="K1643" s="2"/>
    </row>
    <row r="1644" spans="2:11" hidden="1" outlineLevel="1">
      <c r="B1644" s="345"/>
      <c r="C1644" s="376"/>
      <c r="D1644" s="386"/>
      <c r="E1644" s="18"/>
      <c r="F1644" s="897"/>
      <c r="G1644" s="472"/>
      <c r="H1644" s="352"/>
      <c r="I1644" s="247"/>
      <c r="J1644" s="205"/>
    </row>
    <row r="1645" spans="2:11" hidden="1" outlineLevel="1">
      <c r="B1645" s="608"/>
      <c r="C1645" s="1001"/>
      <c r="D1645" s="349"/>
      <c r="E1645" s="18"/>
      <c r="F1645" s="50"/>
      <c r="G1645" s="50"/>
      <c r="H1645" s="48"/>
    </row>
    <row r="1646" spans="2:11" hidden="1" outlineLevel="1">
      <c r="B1646" s="426"/>
      <c r="C1646" s="319" t="s">
        <v>195</v>
      </c>
      <c r="D1646" s="279">
        <f>SUM(D1640:D1645)</f>
        <v>60158.03</v>
      </c>
      <c r="E1646" s="87"/>
      <c r="F1646" s="46"/>
      <c r="G1646" s="50" t="s">
        <v>195</v>
      </c>
      <c r="H1646" s="48">
        <f>SUM(H1640:H1644)</f>
        <v>25000</v>
      </c>
    </row>
    <row r="1647" spans="2:11" hidden="1" outlineLevel="1">
      <c r="B1647" s="18"/>
      <c r="C1647" s="1" t="s">
        <v>1962</v>
      </c>
      <c r="D1647" s="454">
        <f>D1646-H1646</f>
        <v>35158.03</v>
      </c>
      <c r="E1647" s="2"/>
      <c r="F1647" s="18"/>
      <c r="G1647" s="18"/>
      <c r="H1647" s="18"/>
    </row>
    <row r="1648" spans="2:11" ht="15.75" hidden="1" outlineLevel="1">
      <c r="B1648" s="2480" t="s">
        <v>2311</v>
      </c>
      <c r="C1648" s="2480"/>
      <c r="D1648" s="2480"/>
      <c r="E1648" s="2480"/>
      <c r="F1648" s="2480"/>
      <c r="G1648" s="2480"/>
      <c r="H1648" s="2480"/>
    </row>
    <row r="1649" spans="2:8" hidden="1" outlineLevel="1">
      <c r="B1649" s="152" t="s">
        <v>115</v>
      </c>
      <c r="C1649" s="152" t="s">
        <v>1330</v>
      </c>
      <c r="D1649" s="153" t="s">
        <v>4</v>
      </c>
      <c r="E1649" s="18"/>
      <c r="F1649" s="152" t="s">
        <v>115</v>
      </c>
      <c r="G1649" s="152" t="s">
        <v>1331</v>
      </c>
      <c r="H1649" s="153" t="s">
        <v>4</v>
      </c>
    </row>
    <row r="1650" spans="2:8" hidden="1" outlineLevel="1">
      <c r="B1650" s="345">
        <v>42583</v>
      </c>
      <c r="C1650" s="47" t="s">
        <v>2500</v>
      </c>
      <c r="D1650" s="48">
        <f>D1622</f>
        <v>16408</v>
      </c>
      <c r="E1650" s="18"/>
      <c r="F1650" s="345"/>
      <c r="G1650" s="223"/>
      <c r="H1650" s="326"/>
    </row>
    <row r="1651" spans="2:8" ht="30" hidden="1" outlineLevel="1">
      <c r="B1651" s="345">
        <v>42583</v>
      </c>
      <c r="C1651" s="223" t="s">
        <v>7359</v>
      </c>
      <c r="D1651" s="326">
        <v>156</v>
      </c>
      <c r="E1651" s="18"/>
      <c r="F1651" s="345"/>
      <c r="G1651" s="223"/>
      <c r="H1651" s="326"/>
    </row>
    <row r="1652" spans="2:8" hidden="1" outlineLevel="1">
      <c r="B1652" s="345"/>
      <c r="C1652" s="244"/>
      <c r="D1652" s="245"/>
      <c r="E1652" s="18"/>
      <c r="F1652" s="366"/>
      <c r="G1652" s="252"/>
      <c r="H1652" s="257"/>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54">
        <f>D1653-H1653</f>
        <v>16564</v>
      </c>
      <c r="E1654" s="2"/>
      <c r="F1654" s="18"/>
      <c r="G1654" s="18"/>
      <c r="H1654" s="18"/>
    </row>
    <row r="1655" spans="2:8" ht="15.75" hidden="1" outlineLevel="1">
      <c r="B1655" s="2480" t="s">
        <v>4021</v>
      </c>
      <c r="C1655" s="2513"/>
      <c r="D1655" s="2513"/>
      <c r="E1655" s="2480"/>
      <c r="F1655" s="2480"/>
      <c r="G1655" s="2480"/>
      <c r="H1655" s="2480"/>
    </row>
    <row r="1656" spans="2:8" hidden="1" outlineLevel="1">
      <c r="B1656" s="1277" t="s">
        <v>115</v>
      </c>
      <c r="C1656" s="1278" t="s">
        <v>1330</v>
      </c>
      <c r="D1656" s="1279" t="s">
        <v>4</v>
      </c>
      <c r="E1656" s="18"/>
      <c r="F1656" s="152" t="s">
        <v>115</v>
      </c>
      <c r="G1656" s="152" t="s">
        <v>1331</v>
      </c>
      <c r="H1656" s="153" t="s">
        <v>4</v>
      </c>
    </row>
    <row r="1657" spans="2:8" hidden="1" outlineLevel="1">
      <c r="B1657" s="751">
        <v>42583</v>
      </c>
      <c r="C1657" s="750" t="s">
        <v>1039</v>
      </c>
      <c r="D1657" s="279">
        <v>15000</v>
      </c>
      <c r="E1657" s="18"/>
      <c r="F1657" s="752"/>
      <c r="G1657" s="360"/>
      <c r="H1657" s="361"/>
    </row>
    <row r="1658" spans="2:8" hidden="1" outlineLevel="1">
      <c r="B1658" s="1084"/>
      <c r="C1658" s="749"/>
      <c r="D1658" s="365"/>
      <c r="E1658" s="18"/>
      <c r="F1658" s="131"/>
      <c r="G1658" s="50"/>
      <c r="H1658" s="48"/>
    </row>
    <row r="1659" spans="2:8" hidden="1" outlineLevel="1">
      <c r="B1659" s="751"/>
      <c r="C1659" s="750"/>
      <c r="D1659" s="279"/>
      <c r="E1659" s="18"/>
      <c r="F1659" s="131"/>
      <c r="G1659" s="50"/>
      <c r="H1659" s="48"/>
    </row>
    <row r="1660" spans="2:8" hidden="1" outlineLevel="1">
      <c r="B1660" s="751"/>
      <c r="C1660" s="318"/>
      <c r="D1660" s="48"/>
      <c r="E1660" s="18"/>
      <c r="F1660" s="131"/>
      <c r="G1660" s="50"/>
      <c r="H1660" s="48"/>
    </row>
    <row r="1661" spans="2:8" hidden="1" outlineLevel="1">
      <c r="B1661" s="426"/>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7293</v>
      </c>
      <c r="D1664" s="13">
        <v>16157</v>
      </c>
    </row>
    <row r="1665" spans="2:9" hidden="1" outlineLevel="1">
      <c r="C1665" s="200" t="s">
        <v>7445</v>
      </c>
    </row>
    <row r="1666" spans="2:9" collapsed="1"/>
    <row r="1667" spans="2:9" ht="15.75">
      <c r="B1667" s="2480" t="s">
        <v>7444</v>
      </c>
      <c r="C1667" s="2480"/>
      <c r="D1667" s="2480"/>
      <c r="E1667" s="2480"/>
      <c r="F1667" s="2480"/>
      <c r="G1667" s="2480"/>
      <c r="H1667" s="2480"/>
    </row>
    <row r="1668" spans="2:9" hidden="1" outlineLevel="1">
      <c r="B1668" s="18"/>
      <c r="C1668" s="18"/>
      <c r="D1668" s="18"/>
      <c r="E1668" s="18"/>
      <c r="F1668" s="18"/>
      <c r="G1668" s="18"/>
      <c r="H1668" s="18"/>
    </row>
    <row r="1669" spans="2:9" ht="15.75" hidden="1" outlineLevel="1">
      <c r="B1669" s="2480" t="s">
        <v>2608</v>
      </c>
      <c r="C1669" s="2480"/>
      <c r="D1669" s="2480"/>
      <c r="E1669" s="2480"/>
      <c r="F1669" s="2480"/>
      <c r="G1669" s="2480"/>
      <c r="H1669" s="2480"/>
    </row>
    <row r="1670" spans="2:9" hidden="1" outlineLevel="1">
      <c r="B1670" s="354" t="s">
        <v>115</v>
      </c>
      <c r="C1670" s="354" t="s">
        <v>1330</v>
      </c>
      <c r="D1670" s="355" t="s">
        <v>4</v>
      </c>
      <c r="E1670" s="18"/>
      <c r="F1670" s="354" t="s">
        <v>115</v>
      </c>
      <c r="G1670" s="354" t="s">
        <v>1331</v>
      </c>
      <c r="H1670" s="355" t="s">
        <v>4</v>
      </c>
    </row>
    <row r="1671" spans="2:9" ht="30" hidden="1" outlineLevel="1">
      <c r="B1671" s="345">
        <v>42614</v>
      </c>
      <c r="C1671" s="376" t="s">
        <v>1039</v>
      </c>
      <c r="D1671" s="386">
        <f>D1647</f>
        <v>35158.03</v>
      </c>
      <c r="E1671" s="18"/>
      <c r="F1671" s="345">
        <v>42614</v>
      </c>
      <c r="G1671" s="397" t="s">
        <v>7456</v>
      </c>
      <c r="H1671" s="386">
        <v>25000</v>
      </c>
      <c r="I1671" s="247"/>
    </row>
    <row r="1672" spans="2:9" ht="30" hidden="1" outlineLevel="1">
      <c r="B1672" s="345">
        <v>42614</v>
      </c>
      <c r="C1672" s="376" t="s">
        <v>7457</v>
      </c>
      <c r="D1672" s="386">
        <v>30278</v>
      </c>
      <c r="E1672" s="18"/>
      <c r="F1672" s="345"/>
      <c r="G1672" s="397"/>
      <c r="H1672" s="386"/>
      <c r="I1672" s="2"/>
    </row>
    <row r="1673" spans="2:9" ht="38.25" hidden="1" customHeight="1" outlineLevel="1">
      <c r="B1673" s="345">
        <v>42614</v>
      </c>
      <c r="C1673" s="376" t="s">
        <v>7459</v>
      </c>
      <c r="D1673" s="386">
        <v>1564</v>
      </c>
      <c r="E1673" s="18"/>
      <c r="F1673" s="345"/>
      <c r="G1673" s="317"/>
      <c r="H1673" s="386"/>
    </row>
    <row r="1674" spans="2:9" ht="38.25" hidden="1" customHeight="1" outlineLevel="1">
      <c r="B1674" s="345">
        <v>42629</v>
      </c>
      <c r="C1674" s="376" t="s">
        <v>7522</v>
      </c>
      <c r="D1674" s="280">
        <v>88.91</v>
      </c>
      <c r="E1674" s="18"/>
      <c r="F1674" s="345"/>
      <c r="G1674" s="317"/>
      <c r="H1674" s="386"/>
      <c r="I1674" s="247"/>
    </row>
    <row r="1675" spans="2:9" hidden="1" outlineLevel="1">
      <c r="B1675" s="608"/>
      <c r="C1675" s="1001"/>
      <c r="D1675" s="349"/>
      <c r="E1675" s="18"/>
      <c r="F1675" s="50"/>
      <c r="G1675" s="50"/>
      <c r="H1675" s="48"/>
    </row>
    <row r="1676" spans="2:9" hidden="1" outlineLevel="1">
      <c r="B1676" s="426"/>
      <c r="C1676" s="319" t="s">
        <v>195</v>
      </c>
      <c r="D1676" s="279">
        <f>SUM(D1671:D1675)</f>
        <v>67088.94</v>
      </c>
      <c r="E1676" s="87"/>
      <c r="F1676" s="46"/>
      <c r="G1676" s="50" t="s">
        <v>195</v>
      </c>
      <c r="H1676" s="48">
        <f>SUM(H1671:H1674)</f>
        <v>25000</v>
      </c>
    </row>
    <row r="1677" spans="2:9" hidden="1" outlineLevel="1">
      <c r="B1677" s="18"/>
      <c r="C1677" s="1" t="s">
        <v>1962</v>
      </c>
      <c r="D1677" s="454">
        <f>D1676-H1676</f>
        <v>42088.94</v>
      </c>
      <c r="E1677" s="2"/>
      <c r="F1677" s="18"/>
      <c r="G1677" s="18"/>
      <c r="H1677" s="18"/>
    </row>
    <row r="1678" spans="2:9" ht="15.75" hidden="1" outlineLevel="1">
      <c r="B1678" s="2480" t="s">
        <v>2311</v>
      </c>
      <c r="C1678" s="2480"/>
      <c r="D1678" s="2480"/>
      <c r="E1678" s="2480"/>
      <c r="F1678" s="2480"/>
      <c r="G1678" s="2480"/>
      <c r="H1678" s="2480"/>
    </row>
    <row r="1679" spans="2:9" hidden="1" outlineLevel="1">
      <c r="B1679" s="152" t="s">
        <v>115</v>
      </c>
      <c r="C1679" s="152" t="s">
        <v>1330</v>
      </c>
      <c r="D1679" s="153" t="s">
        <v>4</v>
      </c>
      <c r="E1679" s="18"/>
      <c r="F1679" s="152" t="s">
        <v>115</v>
      </c>
      <c r="G1679" s="152" t="s">
        <v>1331</v>
      </c>
      <c r="H1679" s="153" t="s">
        <v>4</v>
      </c>
    </row>
    <row r="1680" spans="2:9" ht="30" hidden="1" outlineLevel="1">
      <c r="B1680" s="345">
        <v>42614</v>
      </c>
      <c r="C1680" s="47" t="s">
        <v>2500</v>
      </c>
      <c r="D1680" s="48">
        <f>D1653</f>
        <v>16564</v>
      </c>
      <c r="E1680" s="18"/>
      <c r="F1680" s="345">
        <v>42614</v>
      </c>
      <c r="G1680" s="223" t="s">
        <v>7460</v>
      </c>
      <c r="H1680" s="326">
        <v>1564</v>
      </c>
    </row>
    <row r="1681" spans="2:8" hidden="1" outlineLevel="1">
      <c r="B1681" s="345"/>
      <c r="C1681" s="244"/>
      <c r="D1681" s="245"/>
      <c r="E1681" s="18"/>
      <c r="F1681" s="366"/>
      <c r="G1681" s="252"/>
      <c r="H1681" s="257"/>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54">
        <f>D1682-H1682</f>
        <v>15000</v>
      </c>
      <c r="E1683" s="2"/>
      <c r="F1683" s="18"/>
      <c r="G1683" s="18"/>
      <c r="H1683" s="18"/>
    </row>
    <row r="1684" spans="2:8" ht="15.75" hidden="1" outlineLevel="1">
      <c r="B1684" s="2480" t="s">
        <v>4021</v>
      </c>
      <c r="C1684" s="2513"/>
      <c r="D1684" s="2513"/>
      <c r="E1684" s="2480"/>
      <c r="F1684" s="2480"/>
      <c r="G1684" s="2480"/>
      <c r="H1684" s="2480"/>
    </row>
    <row r="1685" spans="2:8" hidden="1" outlineLevel="1">
      <c r="B1685" s="1277" t="s">
        <v>115</v>
      </c>
      <c r="C1685" s="1278" t="s">
        <v>1330</v>
      </c>
      <c r="D1685" s="1279" t="s">
        <v>4</v>
      </c>
      <c r="E1685" s="18"/>
      <c r="F1685" s="152" t="s">
        <v>115</v>
      </c>
      <c r="G1685" s="152" t="s">
        <v>1331</v>
      </c>
      <c r="H1685" s="153" t="s">
        <v>4</v>
      </c>
    </row>
    <row r="1686" spans="2:8" hidden="1" outlineLevel="1">
      <c r="B1686" s="751">
        <v>42614</v>
      </c>
      <c r="C1686" s="750" t="s">
        <v>1039</v>
      </c>
      <c r="D1686" s="279">
        <v>15000</v>
      </c>
      <c r="E1686" s="18"/>
      <c r="F1686" s="752"/>
      <c r="G1686" s="360"/>
      <c r="H1686" s="361"/>
    </row>
    <row r="1687" spans="2:8" hidden="1" outlineLevel="1">
      <c r="B1687" s="426"/>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7293</v>
      </c>
      <c r="D1690" s="13">
        <v>16157</v>
      </c>
      <c r="G1690" s="1" t="s">
        <v>7566</v>
      </c>
      <c r="H1690" s="13">
        <v>15253</v>
      </c>
    </row>
    <row r="1691" spans="2:8" hidden="1" outlineLevel="1">
      <c r="C1691" s="200" t="s">
        <v>7458</v>
      </c>
    </row>
    <row r="1692" spans="2:8" collapsed="1"/>
    <row r="1693" spans="2:8" ht="15.75">
      <c r="B1693" s="2480" t="s">
        <v>7571</v>
      </c>
      <c r="C1693" s="2480"/>
      <c r="D1693" s="2480"/>
      <c r="E1693" s="2480"/>
      <c r="F1693" s="2480"/>
      <c r="G1693" s="2480"/>
      <c r="H1693" s="2480"/>
    </row>
    <row r="1694" spans="2:8" hidden="1" outlineLevel="1">
      <c r="B1694" s="18"/>
      <c r="C1694" s="18"/>
      <c r="D1694" s="18"/>
      <c r="E1694" s="18"/>
      <c r="F1694" s="18"/>
      <c r="G1694" s="18"/>
      <c r="H1694" s="18"/>
    </row>
    <row r="1695" spans="2:8" ht="15.75" hidden="1" outlineLevel="1">
      <c r="B1695" s="2480" t="s">
        <v>2608</v>
      </c>
      <c r="C1695" s="2480"/>
      <c r="D1695" s="2480"/>
      <c r="E1695" s="2480"/>
      <c r="F1695" s="2480"/>
      <c r="G1695" s="2480"/>
      <c r="H1695" s="2480"/>
    </row>
    <row r="1696" spans="2:8" hidden="1" outlineLevel="1">
      <c r="B1696" s="354" t="s">
        <v>115</v>
      </c>
      <c r="C1696" s="354" t="s">
        <v>1330</v>
      </c>
      <c r="D1696" s="355" t="s">
        <v>4</v>
      </c>
      <c r="E1696" s="18"/>
      <c r="F1696" s="354" t="s">
        <v>115</v>
      </c>
      <c r="G1696" s="354" t="s">
        <v>1331</v>
      </c>
      <c r="H1696" s="355" t="s">
        <v>4</v>
      </c>
    </row>
    <row r="1697" spans="2:9" ht="30" hidden="1" outlineLevel="1">
      <c r="B1697" s="345">
        <v>42644</v>
      </c>
      <c r="C1697" s="376" t="s">
        <v>1039</v>
      </c>
      <c r="D1697" s="386">
        <f>D1677</f>
        <v>42088.94</v>
      </c>
      <c r="E1697" s="18"/>
      <c r="F1697" s="345">
        <v>42644</v>
      </c>
      <c r="G1697" s="397" t="s">
        <v>7577</v>
      </c>
      <c r="H1697" s="386">
        <v>25000</v>
      </c>
      <c r="I1697" s="247"/>
    </row>
    <row r="1698" spans="2:9" ht="30" hidden="1" outlineLevel="1">
      <c r="B1698" s="345">
        <v>42644</v>
      </c>
      <c r="C1698" s="376" t="s">
        <v>7594</v>
      </c>
      <c r="D1698" s="386">
        <v>25012</v>
      </c>
      <c r="E1698" s="18"/>
      <c r="F1698" s="345"/>
      <c r="G1698" s="397"/>
      <c r="H1698" s="386"/>
      <c r="I1698" s="2"/>
    </row>
    <row r="1699" spans="2:9" hidden="1" outlineLevel="1">
      <c r="B1699" s="345"/>
      <c r="C1699" s="376"/>
      <c r="D1699" s="280"/>
      <c r="E1699" s="18"/>
      <c r="F1699" s="897"/>
      <c r="G1699" s="472"/>
      <c r="H1699" s="352"/>
      <c r="I1699" s="247"/>
    </row>
    <row r="1700" spans="2:9" hidden="1" outlineLevel="1">
      <c r="B1700" s="608"/>
      <c r="C1700" s="1001"/>
      <c r="D1700" s="349"/>
      <c r="E1700" s="18"/>
      <c r="F1700" s="50"/>
      <c r="G1700" s="50"/>
      <c r="H1700" s="48"/>
    </row>
    <row r="1701" spans="2:9" hidden="1" outlineLevel="1">
      <c r="B1701" s="426"/>
      <c r="C1701" s="319" t="s">
        <v>195</v>
      </c>
      <c r="D1701" s="279">
        <f>SUM(D1697:D1700)</f>
        <v>67100.94</v>
      </c>
      <c r="E1701" s="87"/>
      <c r="F1701" s="46"/>
      <c r="G1701" s="50" t="s">
        <v>195</v>
      </c>
      <c r="H1701" s="48">
        <f>SUM(H1697:H1699)</f>
        <v>25000</v>
      </c>
    </row>
    <row r="1702" spans="2:9" hidden="1" outlineLevel="1">
      <c r="B1702" s="18"/>
      <c r="C1702" s="1" t="s">
        <v>1962</v>
      </c>
      <c r="D1702" s="454">
        <f>D1701-H1701</f>
        <v>42100.94</v>
      </c>
      <c r="E1702" s="2"/>
      <c r="F1702" s="18"/>
      <c r="G1702" s="18"/>
      <c r="H1702" s="18"/>
    </row>
    <row r="1703" spans="2:9" ht="15.75" hidden="1" outlineLevel="1">
      <c r="B1703" s="2480" t="s">
        <v>2311</v>
      </c>
      <c r="C1703" s="2480"/>
      <c r="D1703" s="2480"/>
      <c r="E1703" s="2480"/>
      <c r="F1703" s="2480"/>
      <c r="G1703" s="2480"/>
      <c r="H1703" s="2480"/>
    </row>
    <row r="1704" spans="2:9" hidden="1" outlineLevel="1">
      <c r="B1704" s="152" t="s">
        <v>115</v>
      </c>
      <c r="C1704" s="152" t="s">
        <v>1330</v>
      </c>
      <c r="D1704" s="153" t="s">
        <v>4</v>
      </c>
      <c r="E1704" s="18"/>
      <c r="F1704" s="152" t="s">
        <v>115</v>
      </c>
      <c r="G1704" s="152" t="s">
        <v>1331</v>
      </c>
      <c r="H1704" s="153" t="s">
        <v>4</v>
      </c>
    </row>
    <row r="1705" spans="2:9" hidden="1" outlineLevel="1">
      <c r="B1705" s="345">
        <v>42644</v>
      </c>
      <c r="C1705" s="47" t="s">
        <v>2500</v>
      </c>
      <c r="D1705" s="48">
        <f>D1683</f>
        <v>15000</v>
      </c>
      <c r="E1705" s="18"/>
      <c r="F1705" s="345"/>
      <c r="G1705" s="223"/>
      <c r="H1705" s="326"/>
    </row>
    <row r="1706" spans="2:9" hidden="1" outlineLevel="1">
      <c r="B1706" s="345"/>
      <c r="C1706" s="223"/>
      <c r="D1706" s="326"/>
      <c r="E1706" s="18"/>
      <c r="F1706" s="345"/>
      <c r="G1706" s="223"/>
      <c r="H1706" s="326"/>
    </row>
    <row r="1707" spans="2:9" hidden="1" outlineLevel="1">
      <c r="B1707" s="345"/>
      <c r="C1707" s="244"/>
      <c r="D1707" s="245"/>
      <c r="E1707" s="18"/>
      <c r="F1707" s="366"/>
      <c r="G1707" s="252"/>
      <c r="H1707" s="257"/>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54">
        <f>D1708-H1708</f>
        <v>15000</v>
      </c>
      <c r="E1709" s="2"/>
      <c r="F1709" s="18"/>
      <c r="G1709" s="18"/>
      <c r="H1709" s="18"/>
    </row>
    <row r="1710" spans="2:9" ht="15.75" hidden="1" outlineLevel="1">
      <c r="B1710" s="2480" t="s">
        <v>4021</v>
      </c>
      <c r="C1710" s="2513"/>
      <c r="D1710" s="2513"/>
      <c r="E1710" s="2480"/>
      <c r="F1710" s="2480"/>
      <c r="G1710" s="2480"/>
      <c r="H1710" s="2480"/>
    </row>
    <row r="1711" spans="2:9" hidden="1" outlineLevel="1">
      <c r="B1711" s="1277" t="s">
        <v>115</v>
      </c>
      <c r="C1711" s="1278" t="s">
        <v>1330</v>
      </c>
      <c r="D1711" s="1279" t="s">
        <v>4</v>
      </c>
      <c r="E1711" s="18"/>
      <c r="F1711" s="152" t="s">
        <v>115</v>
      </c>
      <c r="G1711" s="152" t="s">
        <v>1331</v>
      </c>
      <c r="H1711" s="153" t="s">
        <v>4</v>
      </c>
    </row>
    <row r="1712" spans="2:9" hidden="1" outlineLevel="1">
      <c r="B1712" s="751">
        <v>42644</v>
      </c>
      <c r="C1712" s="750" t="s">
        <v>1039</v>
      </c>
      <c r="D1712" s="279">
        <v>15000</v>
      </c>
      <c r="E1712" s="18"/>
      <c r="F1712" s="752"/>
      <c r="G1712" s="360"/>
      <c r="H1712" s="361"/>
    </row>
    <row r="1713" spans="2:9" hidden="1" outlineLevel="1">
      <c r="B1713" s="1084"/>
      <c r="C1713" s="749"/>
      <c r="D1713" s="365"/>
      <c r="E1713" s="18"/>
      <c r="F1713" s="131"/>
      <c r="G1713" s="50"/>
      <c r="H1713" s="48"/>
    </row>
    <row r="1714" spans="2:9" hidden="1" outlineLevel="1">
      <c r="B1714" s="751"/>
      <c r="C1714" s="750"/>
      <c r="D1714" s="279"/>
      <c r="E1714" s="18"/>
      <c r="F1714" s="131"/>
      <c r="G1714" s="50"/>
      <c r="H1714" s="48"/>
    </row>
    <row r="1715" spans="2:9" hidden="1" outlineLevel="1">
      <c r="B1715" s="751"/>
      <c r="C1715" s="318"/>
      <c r="D1715" s="48"/>
      <c r="E1715" s="18"/>
      <c r="F1715" s="131"/>
      <c r="G1715" s="50"/>
      <c r="H1715" s="48"/>
    </row>
    <row r="1716" spans="2:9" hidden="1" outlineLevel="1">
      <c r="B1716" s="426"/>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7293</v>
      </c>
      <c r="D1719" s="13">
        <v>16157</v>
      </c>
      <c r="H1719" s="13"/>
    </row>
    <row r="1720" spans="2:9" hidden="1" outlineLevel="1">
      <c r="C1720" s="200" t="s">
        <v>7458</v>
      </c>
      <c r="H1720" s="13"/>
      <c r="I1720" s="13"/>
    </row>
    <row r="1721" spans="2:9" collapsed="1"/>
    <row r="1722" spans="2:9" ht="15.75">
      <c r="B1722" s="2480" t="s">
        <v>7681</v>
      </c>
      <c r="C1722" s="2480"/>
      <c r="D1722" s="2480"/>
      <c r="E1722" s="2480"/>
      <c r="F1722" s="2480"/>
      <c r="G1722" s="2480"/>
      <c r="H1722" s="2480"/>
    </row>
    <row r="1723" spans="2:9" hidden="1" outlineLevel="1">
      <c r="B1723" s="18"/>
      <c r="C1723" s="18"/>
      <c r="D1723" s="18"/>
      <c r="E1723" s="18"/>
      <c r="F1723" s="18"/>
      <c r="G1723" s="18"/>
      <c r="H1723" s="18"/>
    </row>
    <row r="1724" spans="2:9" ht="15.75" hidden="1" outlineLevel="1">
      <c r="B1724" s="2480" t="s">
        <v>2608</v>
      </c>
      <c r="C1724" s="2480"/>
      <c r="D1724" s="2480"/>
      <c r="E1724" s="2480"/>
      <c r="F1724" s="2480"/>
      <c r="G1724" s="2480"/>
      <c r="H1724" s="2480"/>
    </row>
    <row r="1725" spans="2:9" hidden="1" outlineLevel="1">
      <c r="B1725" s="354" t="s">
        <v>115</v>
      </c>
      <c r="C1725" s="354" t="s">
        <v>1330</v>
      </c>
      <c r="D1725" s="355" t="s">
        <v>4</v>
      </c>
      <c r="E1725" s="18"/>
      <c r="F1725" s="354" t="s">
        <v>115</v>
      </c>
      <c r="G1725" s="354" t="s">
        <v>1331</v>
      </c>
      <c r="H1725" s="355" t="s">
        <v>4</v>
      </c>
    </row>
    <row r="1726" spans="2:9" ht="30" hidden="1" outlineLevel="1">
      <c r="B1726" s="345">
        <v>42675</v>
      </c>
      <c r="C1726" s="376" t="s">
        <v>1039</v>
      </c>
      <c r="D1726" s="386">
        <v>42100.94</v>
      </c>
      <c r="E1726" s="18"/>
      <c r="F1726" s="345">
        <v>42675</v>
      </c>
      <c r="G1726" s="397" t="s">
        <v>7789</v>
      </c>
      <c r="H1726" s="386">
        <v>25000</v>
      </c>
      <c r="I1726" s="247"/>
    </row>
    <row r="1727" spans="2:9" hidden="1" outlineLevel="1">
      <c r="B1727" s="345">
        <v>42676</v>
      </c>
      <c r="C1727" s="376" t="s">
        <v>7691</v>
      </c>
      <c r="D1727" s="386">
        <v>25809</v>
      </c>
      <c r="E1727" s="18"/>
      <c r="F1727" s="285">
        <v>42676</v>
      </c>
      <c r="G1727" s="840" t="s">
        <v>5899</v>
      </c>
      <c r="H1727" s="326">
        <v>409</v>
      </c>
      <c r="I1727" s="2"/>
    </row>
    <row r="1728" spans="2:9" ht="38.25" hidden="1" customHeight="1" outlineLevel="1">
      <c r="B1728" s="345">
        <v>42678</v>
      </c>
      <c r="C1728" s="376" t="s">
        <v>7723</v>
      </c>
      <c r="D1728" s="386">
        <v>398</v>
      </c>
      <c r="E1728" s="18"/>
      <c r="F1728" s="345"/>
      <c r="G1728" s="317"/>
      <c r="H1728" s="386"/>
    </row>
    <row r="1729" spans="2:9" ht="38.25" hidden="1" customHeight="1" outlineLevel="1">
      <c r="B1729" s="345"/>
      <c r="C1729" s="376"/>
      <c r="D1729" s="280"/>
      <c r="E1729" s="18"/>
      <c r="F1729" s="345"/>
      <c r="G1729" s="317"/>
      <c r="H1729" s="386"/>
      <c r="I1729" s="247"/>
    </row>
    <row r="1730" spans="2:9" hidden="1" outlineLevel="1">
      <c r="B1730" s="345"/>
      <c r="C1730" s="376"/>
      <c r="D1730" s="280"/>
      <c r="E1730" s="18"/>
      <c r="F1730" s="897"/>
      <c r="G1730" s="472"/>
      <c r="H1730" s="352"/>
      <c r="I1730" s="247"/>
    </row>
    <row r="1731" spans="2:9" hidden="1" outlineLevel="1">
      <c r="B1731" s="608"/>
      <c r="C1731" s="1001"/>
      <c r="D1731" s="349"/>
      <c r="E1731" s="18"/>
      <c r="F1731" s="50"/>
      <c r="G1731" s="50"/>
      <c r="H1731" s="48"/>
    </row>
    <row r="1732" spans="2:9" hidden="1" outlineLevel="1">
      <c r="B1732" s="426"/>
      <c r="C1732" s="319" t="s">
        <v>195</v>
      </c>
      <c r="D1732" s="279">
        <f>SUM(D1726:D1731)</f>
        <v>68307.94</v>
      </c>
      <c r="E1732" s="87"/>
      <c r="F1732" s="46"/>
      <c r="G1732" s="50" t="s">
        <v>195</v>
      </c>
      <c r="H1732" s="48">
        <f>SUM(H1726:H1730)</f>
        <v>25409</v>
      </c>
    </row>
    <row r="1733" spans="2:9" hidden="1" outlineLevel="1">
      <c r="B1733" s="18"/>
      <c r="C1733" s="1" t="s">
        <v>1962</v>
      </c>
      <c r="D1733" s="454">
        <f>D1732-H1732</f>
        <v>42898.94</v>
      </c>
      <c r="E1733" s="2"/>
      <c r="F1733" s="18"/>
      <c r="G1733" s="18"/>
      <c r="H1733" s="18"/>
    </row>
    <row r="1734" spans="2:9" ht="15.75" hidden="1" outlineLevel="1">
      <c r="B1734" s="2480" t="s">
        <v>2311</v>
      </c>
      <c r="C1734" s="2480"/>
      <c r="D1734" s="2480"/>
      <c r="E1734" s="2480"/>
      <c r="F1734" s="2480"/>
      <c r="G1734" s="2480"/>
      <c r="H1734" s="2480"/>
    </row>
    <row r="1735" spans="2:9" hidden="1" outlineLevel="1">
      <c r="B1735" s="152" t="s">
        <v>115</v>
      </c>
      <c r="C1735" s="152" t="s">
        <v>1330</v>
      </c>
      <c r="D1735" s="153" t="s">
        <v>4</v>
      </c>
      <c r="E1735" s="18"/>
      <c r="F1735" s="152" t="s">
        <v>115</v>
      </c>
      <c r="G1735" s="152" t="s">
        <v>1331</v>
      </c>
      <c r="H1735" s="153" t="s">
        <v>4</v>
      </c>
    </row>
    <row r="1736" spans="2:9" hidden="1" outlineLevel="1">
      <c r="B1736" s="345">
        <v>42675</v>
      </c>
      <c r="C1736" s="47" t="s">
        <v>2500</v>
      </c>
      <c r="D1736" s="48">
        <f>D1712</f>
        <v>15000</v>
      </c>
      <c r="E1736" s="18"/>
      <c r="F1736" s="345"/>
      <c r="G1736" s="223"/>
      <c r="H1736" s="326"/>
    </row>
    <row r="1737" spans="2:9" hidden="1" outlineLevel="1">
      <c r="B1737" s="345">
        <v>42675</v>
      </c>
      <c r="C1737" s="223" t="s">
        <v>7692</v>
      </c>
      <c r="D1737" s="326">
        <v>157</v>
      </c>
      <c r="E1737" s="18"/>
      <c r="F1737" s="345"/>
      <c r="G1737" s="223"/>
      <c r="H1737" s="326"/>
    </row>
    <row r="1738" spans="2:9" hidden="1" outlineLevel="1">
      <c r="B1738" s="345"/>
      <c r="C1738" s="244"/>
      <c r="D1738" s="245"/>
      <c r="E1738" s="18"/>
      <c r="F1738" s="366"/>
      <c r="G1738" s="252"/>
      <c r="H1738" s="257"/>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54">
        <f>D1739-H1739</f>
        <v>15157</v>
      </c>
      <c r="E1740" s="2"/>
      <c r="F1740" s="18"/>
      <c r="G1740" s="18"/>
      <c r="H1740" s="18"/>
    </row>
    <row r="1741" spans="2:9" ht="15.75" hidden="1" outlineLevel="1">
      <c r="B1741" s="2480" t="s">
        <v>4021</v>
      </c>
      <c r="C1741" s="2513"/>
      <c r="D1741" s="2513"/>
      <c r="E1741" s="2480"/>
      <c r="F1741" s="2480"/>
      <c r="G1741" s="2480"/>
      <c r="H1741" s="2480"/>
    </row>
    <row r="1742" spans="2:9" hidden="1" outlineLevel="1">
      <c r="B1742" s="1277" t="s">
        <v>115</v>
      </c>
      <c r="C1742" s="1278" t="s">
        <v>1330</v>
      </c>
      <c r="D1742" s="1279" t="s">
        <v>4</v>
      </c>
      <c r="E1742" s="18"/>
      <c r="F1742" s="152" t="s">
        <v>115</v>
      </c>
      <c r="G1742" s="152" t="s">
        <v>1331</v>
      </c>
      <c r="H1742" s="153" t="s">
        <v>4</v>
      </c>
    </row>
    <row r="1743" spans="2:9" hidden="1" outlineLevel="1">
      <c r="B1743" s="345">
        <v>42675</v>
      </c>
      <c r="C1743" s="750" t="s">
        <v>1039</v>
      </c>
      <c r="D1743" s="279">
        <v>15000</v>
      </c>
      <c r="E1743" s="18"/>
      <c r="F1743" s="752"/>
      <c r="G1743" s="360"/>
      <c r="H1743" s="361"/>
    </row>
    <row r="1744" spans="2:9" hidden="1" outlineLevel="1">
      <c r="B1744" s="1084"/>
      <c r="C1744" s="749"/>
      <c r="D1744" s="365"/>
      <c r="E1744" s="18"/>
      <c r="F1744" s="131"/>
      <c r="G1744" s="50"/>
      <c r="H1744" s="48"/>
    </row>
    <row r="1745" spans="2:9" hidden="1" outlineLevel="1">
      <c r="B1745" s="751"/>
      <c r="C1745" s="750"/>
      <c r="D1745" s="279"/>
      <c r="E1745" s="18"/>
      <c r="F1745" s="131"/>
      <c r="G1745" s="50"/>
      <c r="H1745" s="48"/>
    </row>
    <row r="1746" spans="2:9" hidden="1" outlineLevel="1">
      <c r="B1746" s="751"/>
      <c r="C1746" s="318"/>
      <c r="D1746" s="48"/>
      <c r="E1746" s="18"/>
      <c r="F1746" s="131"/>
      <c r="G1746" s="50"/>
      <c r="H1746" s="48"/>
    </row>
    <row r="1747" spans="2:9" hidden="1" outlineLevel="1">
      <c r="B1747" s="426"/>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7293</v>
      </c>
      <c r="D1750" s="13">
        <v>16157</v>
      </c>
      <c r="H1750" s="13"/>
    </row>
    <row r="1751" spans="2:9" hidden="1" outlineLevel="1">
      <c r="C1751" s="200" t="s">
        <v>7458</v>
      </c>
      <c r="H1751" s="13"/>
    </row>
    <row r="1752" spans="2:9" collapsed="1"/>
    <row r="1753" spans="2:9" ht="15.75">
      <c r="B1753" s="2480" t="s">
        <v>7788</v>
      </c>
      <c r="C1753" s="2480"/>
      <c r="D1753" s="2480"/>
      <c r="E1753" s="2480"/>
      <c r="F1753" s="2480"/>
      <c r="G1753" s="2480"/>
      <c r="H1753" s="2480"/>
    </row>
    <row r="1754" spans="2:9" hidden="1" outlineLevel="1">
      <c r="B1754" s="18"/>
      <c r="C1754" s="18"/>
      <c r="D1754" s="18"/>
      <c r="E1754" s="18"/>
      <c r="F1754" s="18"/>
      <c r="G1754" s="18"/>
      <c r="H1754" s="18"/>
    </row>
    <row r="1755" spans="2:9" ht="15.75" hidden="1" outlineLevel="1">
      <c r="B1755" s="2480" t="s">
        <v>2608</v>
      </c>
      <c r="C1755" s="2480"/>
      <c r="D1755" s="2480"/>
      <c r="E1755" s="2480"/>
      <c r="F1755" s="2480"/>
      <c r="G1755" s="2480"/>
      <c r="H1755" s="2480"/>
    </row>
    <row r="1756" spans="2:9" hidden="1" outlineLevel="1">
      <c r="B1756" s="354" t="s">
        <v>115</v>
      </c>
      <c r="C1756" s="354" t="s">
        <v>1330</v>
      </c>
      <c r="D1756" s="355" t="s">
        <v>4</v>
      </c>
      <c r="E1756" s="18"/>
      <c r="F1756" s="354" t="s">
        <v>115</v>
      </c>
      <c r="G1756" s="354" t="s">
        <v>1331</v>
      </c>
      <c r="H1756" s="355" t="s">
        <v>4</v>
      </c>
    </row>
    <row r="1757" spans="2:9" ht="30" hidden="1" outlineLevel="1">
      <c r="B1757" s="345">
        <v>42705</v>
      </c>
      <c r="C1757" s="376" t="s">
        <v>1039</v>
      </c>
      <c r="D1757" s="386">
        <v>42898.94</v>
      </c>
      <c r="E1757" s="18"/>
      <c r="F1757" s="345">
        <v>42705</v>
      </c>
      <c r="G1757" s="397" t="s">
        <v>7790</v>
      </c>
      <c r="H1757" s="386">
        <v>25000</v>
      </c>
      <c r="I1757" s="247"/>
    </row>
    <row r="1758" spans="2:9" hidden="1" outlineLevel="1">
      <c r="B1758" s="345">
        <v>42706</v>
      </c>
      <c r="C1758" s="223" t="s">
        <v>7801</v>
      </c>
      <c r="D1758" s="386">
        <v>157</v>
      </c>
      <c r="E1758" s="18"/>
      <c r="F1758" s="285"/>
      <c r="G1758" s="840"/>
      <c r="H1758" s="326"/>
      <c r="I1758" s="2"/>
    </row>
    <row r="1759" spans="2:9" hidden="1" outlineLevel="1">
      <c r="B1759" s="345">
        <v>42706</v>
      </c>
      <c r="C1759" s="223" t="s">
        <v>7810</v>
      </c>
      <c r="D1759" s="386">
        <v>11945</v>
      </c>
      <c r="E1759" s="18"/>
      <c r="F1759" s="345"/>
      <c r="G1759" s="317"/>
      <c r="H1759" s="386"/>
    </row>
    <row r="1760" spans="2:9" hidden="1" outlineLevel="1">
      <c r="B1760" s="608"/>
      <c r="C1760" s="1001"/>
      <c r="D1760" s="349"/>
      <c r="E1760" s="18"/>
      <c r="F1760" s="50"/>
      <c r="G1760" s="50"/>
      <c r="H1760" s="48"/>
    </row>
    <row r="1761" spans="2:8" hidden="1" outlineLevel="1">
      <c r="B1761" s="426"/>
      <c r="C1761" s="319" t="s">
        <v>195</v>
      </c>
      <c r="D1761" s="279">
        <f>SUM(D1757:D1760)</f>
        <v>55000.94</v>
      </c>
      <c r="E1761" s="87"/>
      <c r="F1761" s="46"/>
      <c r="G1761" s="50" t="s">
        <v>195</v>
      </c>
      <c r="H1761" s="48">
        <f>SUM(H1757:H1759)</f>
        <v>25000</v>
      </c>
    </row>
    <row r="1762" spans="2:8" hidden="1" outlineLevel="1">
      <c r="B1762" s="18"/>
      <c r="C1762" s="1" t="s">
        <v>1962</v>
      </c>
      <c r="D1762" s="454">
        <f>D1761-H1761</f>
        <v>30000.940000000002</v>
      </c>
      <c r="E1762" s="2"/>
      <c r="F1762" s="18"/>
      <c r="G1762" s="18"/>
      <c r="H1762" s="18"/>
    </row>
    <row r="1763" spans="2:8" ht="15.75" hidden="1" outlineLevel="1">
      <c r="B1763" s="2480" t="s">
        <v>2311</v>
      </c>
      <c r="C1763" s="2480"/>
      <c r="D1763" s="2480"/>
      <c r="E1763" s="2480"/>
      <c r="F1763" s="2480"/>
      <c r="G1763" s="2480"/>
      <c r="H1763" s="2480"/>
    </row>
    <row r="1764" spans="2:8" hidden="1" outlineLevel="1">
      <c r="B1764" s="152" t="s">
        <v>115</v>
      </c>
      <c r="C1764" s="152" t="s">
        <v>1330</v>
      </c>
      <c r="D1764" s="153" t="s">
        <v>4</v>
      </c>
      <c r="E1764" s="18"/>
      <c r="F1764" s="152" t="s">
        <v>115</v>
      </c>
      <c r="G1764" s="152" t="s">
        <v>1331</v>
      </c>
      <c r="H1764" s="153" t="s">
        <v>4</v>
      </c>
    </row>
    <row r="1765" spans="2:8" hidden="1" outlineLevel="1">
      <c r="B1765" s="345">
        <v>42705</v>
      </c>
      <c r="C1765" s="47" t="s">
        <v>2500</v>
      </c>
      <c r="D1765" s="48">
        <v>15157</v>
      </c>
      <c r="E1765" s="18"/>
      <c r="F1765" s="345">
        <v>42706</v>
      </c>
      <c r="G1765" s="223" t="s">
        <v>7801</v>
      </c>
      <c r="H1765" s="386">
        <v>157</v>
      </c>
    </row>
    <row r="1766" spans="2:8" hidden="1" outlineLevel="1">
      <c r="B1766" s="345"/>
      <c r="C1766" s="244"/>
      <c r="D1766" s="245"/>
      <c r="E1766" s="18"/>
      <c r="F1766" s="366"/>
      <c r="G1766" s="252"/>
      <c r="H1766" s="257"/>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54">
        <f>D1767-H1767</f>
        <v>15000</v>
      </c>
      <c r="E1768" s="2"/>
      <c r="F1768" s="18"/>
      <c r="G1768" s="18"/>
      <c r="H1768" s="18"/>
    </row>
    <row r="1769" spans="2:8" ht="15.75" hidden="1" outlineLevel="1">
      <c r="B1769" s="2480" t="s">
        <v>4021</v>
      </c>
      <c r="C1769" s="2513"/>
      <c r="D1769" s="2513"/>
      <c r="E1769" s="2480"/>
      <c r="F1769" s="2480"/>
      <c r="G1769" s="2480"/>
      <c r="H1769" s="2480"/>
    </row>
    <row r="1770" spans="2:8" hidden="1" outlineLevel="1">
      <c r="B1770" s="1277" t="s">
        <v>115</v>
      </c>
      <c r="C1770" s="1278" t="s">
        <v>1330</v>
      </c>
      <c r="D1770" s="1279" t="s">
        <v>4</v>
      </c>
      <c r="E1770" s="18"/>
      <c r="F1770" s="152" t="s">
        <v>115</v>
      </c>
      <c r="G1770" s="152" t="s">
        <v>1331</v>
      </c>
      <c r="H1770" s="153" t="s">
        <v>4</v>
      </c>
    </row>
    <row r="1771" spans="2:8" hidden="1" outlineLevel="1">
      <c r="B1771" s="345">
        <v>42705</v>
      </c>
      <c r="C1771" s="750" t="s">
        <v>1039</v>
      </c>
      <c r="D1771" s="279">
        <v>15000</v>
      </c>
      <c r="E1771" s="18"/>
      <c r="F1771" s="752"/>
      <c r="G1771" s="360"/>
      <c r="H1771" s="361"/>
    </row>
    <row r="1772" spans="2:8" hidden="1" outlineLevel="1">
      <c r="B1772" s="426"/>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7293</v>
      </c>
      <c r="D1775" s="13">
        <v>16157</v>
      </c>
      <c r="H1775" s="13"/>
    </row>
    <row r="1776" spans="2:8" hidden="1" outlineLevel="1">
      <c r="C1776" s="200" t="s">
        <v>7458</v>
      </c>
      <c r="H1776" s="13"/>
    </row>
    <row r="1777" spans="2:9" collapsed="1"/>
    <row r="1778" spans="2:9" ht="15.75">
      <c r="B1778" s="2480" t="s">
        <v>7889</v>
      </c>
      <c r="C1778" s="2480"/>
      <c r="D1778" s="2480"/>
      <c r="E1778" s="2480"/>
      <c r="F1778" s="2480"/>
      <c r="G1778" s="2480"/>
      <c r="H1778" s="2480"/>
    </row>
    <row r="1779" spans="2:9" hidden="1" outlineLevel="1">
      <c r="B1779" s="18"/>
      <c r="C1779" s="18"/>
      <c r="D1779" s="18"/>
      <c r="E1779" s="18"/>
      <c r="F1779" s="18"/>
      <c r="G1779" s="18"/>
      <c r="H1779" s="18"/>
    </row>
    <row r="1780" spans="2:9" ht="15.75" hidden="1" outlineLevel="1">
      <c r="B1780" s="2480" t="s">
        <v>2608</v>
      </c>
      <c r="C1780" s="2480"/>
      <c r="D1780" s="2480"/>
      <c r="E1780" s="2480"/>
      <c r="F1780" s="2480"/>
      <c r="G1780" s="2480"/>
      <c r="H1780" s="2480"/>
    </row>
    <row r="1781" spans="2:9" hidden="1" outlineLevel="1">
      <c r="B1781" s="354" t="s">
        <v>115</v>
      </c>
      <c r="C1781" s="354" t="s">
        <v>1330</v>
      </c>
      <c r="D1781" s="355" t="s">
        <v>4</v>
      </c>
      <c r="E1781" s="18"/>
      <c r="F1781" s="354" t="s">
        <v>115</v>
      </c>
      <c r="G1781" s="354" t="s">
        <v>1331</v>
      </c>
      <c r="H1781" s="355" t="s">
        <v>4</v>
      </c>
    </row>
    <row r="1782" spans="2:9" ht="30" hidden="1" outlineLevel="1">
      <c r="B1782" s="345">
        <v>42736</v>
      </c>
      <c r="C1782" s="376" t="s">
        <v>1039</v>
      </c>
      <c r="D1782" s="386">
        <v>30000.94</v>
      </c>
      <c r="E1782" s="18"/>
      <c r="F1782" s="345">
        <v>42736</v>
      </c>
      <c r="G1782" s="317" t="s">
        <v>7858</v>
      </c>
      <c r="H1782" s="386">
        <v>25000</v>
      </c>
      <c r="I1782" s="247"/>
    </row>
    <row r="1783" spans="2:9" hidden="1" outlineLevel="1">
      <c r="B1783" s="345">
        <v>42737</v>
      </c>
      <c r="C1783" s="376" t="s">
        <v>7901</v>
      </c>
      <c r="D1783" s="386">
        <v>25000</v>
      </c>
      <c r="E1783" s="18"/>
      <c r="F1783" s="285"/>
      <c r="G1783" s="840"/>
      <c r="H1783" s="326"/>
      <c r="I1783" s="2"/>
    </row>
    <row r="1784" spans="2:9" hidden="1" outlineLevel="1">
      <c r="B1784" s="345">
        <v>42744</v>
      </c>
      <c r="C1784" s="223" t="s">
        <v>7941</v>
      </c>
      <c r="D1784" s="386">
        <v>172.29</v>
      </c>
      <c r="E1784" s="18"/>
      <c r="F1784" s="345"/>
      <c r="G1784" s="317"/>
      <c r="H1784" s="386"/>
    </row>
    <row r="1785" spans="2:9" ht="38.25" hidden="1" customHeight="1" outlineLevel="1">
      <c r="B1785" s="345"/>
      <c r="C1785" s="376"/>
      <c r="D1785" s="280"/>
      <c r="E1785" s="18"/>
      <c r="F1785" s="345"/>
      <c r="G1785" s="317"/>
      <c r="H1785" s="386"/>
      <c r="I1785" s="247"/>
    </row>
    <row r="1786" spans="2:9" hidden="1" outlineLevel="1">
      <c r="B1786" s="345"/>
      <c r="C1786" s="376"/>
      <c r="D1786" s="280"/>
      <c r="E1786" s="18"/>
      <c r="F1786" s="897"/>
      <c r="G1786" s="472"/>
      <c r="H1786" s="352"/>
      <c r="I1786" s="247"/>
    </row>
    <row r="1787" spans="2:9" hidden="1" outlineLevel="1">
      <c r="B1787" s="608"/>
      <c r="C1787" s="1001"/>
      <c r="D1787" s="349"/>
      <c r="E1787" s="18"/>
      <c r="F1787" s="50"/>
      <c r="G1787" s="50"/>
      <c r="H1787" s="48"/>
    </row>
    <row r="1788" spans="2:9" hidden="1" outlineLevel="1">
      <c r="B1788" s="426"/>
      <c r="C1788" s="319" t="s">
        <v>195</v>
      </c>
      <c r="D1788" s="279">
        <f>SUM(D1782:D1787)</f>
        <v>55173.23</v>
      </c>
      <c r="E1788" s="87"/>
      <c r="F1788" s="46"/>
      <c r="G1788" s="50" t="s">
        <v>195</v>
      </c>
      <c r="H1788" s="48">
        <f>SUM(H1782:H1786)</f>
        <v>25000</v>
      </c>
    </row>
    <row r="1789" spans="2:9" hidden="1" outlineLevel="1">
      <c r="B1789" s="18"/>
      <c r="C1789" s="1" t="s">
        <v>1962</v>
      </c>
      <c r="D1789" s="454">
        <f>D1788-H1788</f>
        <v>30173.230000000003</v>
      </c>
      <c r="E1789" s="2"/>
      <c r="F1789" s="18"/>
      <c r="G1789" s="18"/>
      <c r="H1789" s="18"/>
    </row>
    <row r="1790" spans="2:9" ht="15.75" hidden="1" outlineLevel="1">
      <c r="B1790" s="2480" t="s">
        <v>2311</v>
      </c>
      <c r="C1790" s="2480"/>
      <c r="D1790" s="2480"/>
      <c r="E1790" s="2480"/>
      <c r="F1790" s="2480"/>
      <c r="G1790" s="2480"/>
      <c r="H1790" s="2480"/>
    </row>
    <row r="1791" spans="2:9" hidden="1" outlineLevel="1">
      <c r="B1791" s="152" t="s">
        <v>115</v>
      </c>
      <c r="C1791" s="152" t="s">
        <v>1330</v>
      </c>
      <c r="D1791" s="153" t="s">
        <v>4</v>
      </c>
      <c r="E1791" s="18"/>
      <c r="F1791" s="152" t="s">
        <v>115</v>
      </c>
      <c r="G1791" s="152" t="s">
        <v>1331</v>
      </c>
      <c r="H1791" s="153" t="s">
        <v>4</v>
      </c>
    </row>
    <row r="1792" spans="2:9" hidden="1" outlineLevel="1">
      <c r="B1792" s="345">
        <v>42736</v>
      </c>
      <c r="C1792" s="47" t="s">
        <v>2500</v>
      </c>
      <c r="D1792" s="48">
        <v>15000</v>
      </c>
      <c r="E1792" s="18"/>
      <c r="F1792" s="345"/>
      <c r="G1792" s="223"/>
      <c r="H1792" s="386"/>
    </row>
    <row r="1793" spans="2:8" hidden="1" outlineLevel="1">
      <c r="B1793" s="345"/>
      <c r="C1793" s="223"/>
      <c r="D1793" s="326"/>
      <c r="E1793" s="18"/>
      <c r="F1793" s="345"/>
      <c r="G1793" s="223"/>
      <c r="H1793" s="326"/>
    </row>
    <row r="1794" spans="2:8" hidden="1" outlineLevel="1">
      <c r="B1794" s="345"/>
      <c r="C1794" s="244"/>
      <c r="D1794" s="245"/>
      <c r="E1794" s="18"/>
      <c r="F1794" s="366"/>
      <c r="G1794" s="252"/>
      <c r="H1794" s="257"/>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54">
        <f>D1795-H1795</f>
        <v>15000</v>
      </c>
      <c r="E1796" s="2"/>
      <c r="F1796" s="18"/>
      <c r="G1796" s="18"/>
      <c r="H1796" s="18"/>
    </row>
    <row r="1797" spans="2:8" ht="15.75" hidden="1" outlineLevel="1">
      <c r="B1797" s="2480" t="s">
        <v>4021</v>
      </c>
      <c r="C1797" s="2513"/>
      <c r="D1797" s="2513"/>
      <c r="E1797" s="2480"/>
      <c r="F1797" s="2480"/>
      <c r="G1797" s="2480"/>
      <c r="H1797" s="2480"/>
    </row>
    <row r="1798" spans="2:8" hidden="1" outlineLevel="1">
      <c r="B1798" s="1277" t="s">
        <v>115</v>
      </c>
      <c r="C1798" s="1278" t="s">
        <v>1330</v>
      </c>
      <c r="D1798" s="1279" t="s">
        <v>4</v>
      </c>
      <c r="E1798" s="18"/>
      <c r="F1798" s="152" t="s">
        <v>115</v>
      </c>
      <c r="G1798" s="152" t="s">
        <v>1331</v>
      </c>
      <c r="H1798" s="153" t="s">
        <v>4</v>
      </c>
    </row>
    <row r="1799" spans="2:8" hidden="1" outlineLevel="1">
      <c r="B1799" s="345">
        <v>42736</v>
      </c>
      <c r="C1799" s="750" t="s">
        <v>1039</v>
      </c>
      <c r="D1799" s="279">
        <v>15000</v>
      </c>
      <c r="E1799" s="18"/>
      <c r="F1799" s="752"/>
      <c r="G1799" s="360"/>
      <c r="H1799" s="361"/>
    </row>
    <row r="1800" spans="2:8" hidden="1" outlineLevel="1">
      <c r="B1800" s="1084"/>
      <c r="C1800" s="749"/>
      <c r="D1800" s="365"/>
      <c r="E1800" s="18"/>
      <c r="F1800" s="131"/>
      <c r="G1800" s="50"/>
      <c r="H1800" s="48"/>
    </row>
    <row r="1801" spans="2:8" hidden="1" outlineLevel="1">
      <c r="B1801" s="751"/>
      <c r="C1801" s="750"/>
      <c r="D1801" s="279"/>
      <c r="E1801" s="18"/>
      <c r="F1801" s="131"/>
      <c r="G1801" s="50"/>
      <c r="H1801" s="48"/>
    </row>
    <row r="1802" spans="2:8" hidden="1" outlineLevel="1">
      <c r="B1802" s="751"/>
      <c r="C1802" s="318"/>
      <c r="D1802" s="48"/>
      <c r="E1802" s="18"/>
      <c r="F1802" s="131"/>
      <c r="G1802" s="50"/>
      <c r="H1802" s="48"/>
    </row>
    <row r="1803" spans="2:8" hidden="1" outlineLevel="1">
      <c r="B1803" s="426"/>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7293</v>
      </c>
      <c r="D1806" s="13">
        <v>16157</v>
      </c>
      <c r="H1806" s="13"/>
    </row>
    <row r="1807" spans="2:8" hidden="1" outlineLevel="1">
      <c r="C1807" s="200" t="s">
        <v>7458</v>
      </c>
      <c r="H1807" s="13"/>
    </row>
    <row r="1808" spans="2:8" collapsed="1"/>
    <row r="1809" spans="2:9" ht="15.75">
      <c r="B1809" s="2480" t="s">
        <v>7977</v>
      </c>
      <c r="C1809" s="2480"/>
      <c r="D1809" s="2480"/>
      <c r="E1809" s="2480"/>
      <c r="F1809" s="2480"/>
      <c r="G1809" s="2480"/>
      <c r="H1809" s="2480"/>
    </row>
    <row r="1810" spans="2:9" hidden="1" outlineLevel="1">
      <c r="B1810" s="18"/>
      <c r="C1810" s="18"/>
      <c r="D1810" s="18"/>
      <c r="E1810" s="18"/>
      <c r="F1810" s="18"/>
      <c r="G1810" s="18"/>
      <c r="H1810" s="18"/>
    </row>
    <row r="1811" spans="2:9" ht="15.75" hidden="1" outlineLevel="1">
      <c r="B1811" s="2480" t="s">
        <v>2608</v>
      </c>
      <c r="C1811" s="2480"/>
      <c r="D1811" s="2480"/>
      <c r="E1811" s="2480"/>
      <c r="F1811" s="2480"/>
      <c r="G1811" s="2480"/>
      <c r="H1811" s="2480"/>
    </row>
    <row r="1812" spans="2:9" hidden="1" outlineLevel="1">
      <c r="B1812" s="354" t="s">
        <v>115</v>
      </c>
      <c r="C1812" s="354" t="s">
        <v>1330</v>
      </c>
      <c r="D1812" s="355" t="s">
        <v>4</v>
      </c>
      <c r="E1812" s="18"/>
      <c r="F1812" s="354" t="s">
        <v>115</v>
      </c>
      <c r="G1812" s="354" t="s">
        <v>1331</v>
      </c>
      <c r="H1812" s="355" t="s">
        <v>4</v>
      </c>
    </row>
    <row r="1813" spans="2:9" ht="30" hidden="1" outlineLevel="1">
      <c r="B1813" s="345">
        <v>42767</v>
      </c>
      <c r="C1813" s="376" t="s">
        <v>1039</v>
      </c>
      <c r="D1813" s="386">
        <f>D1789</f>
        <v>30173.230000000003</v>
      </c>
      <c r="E1813" s="18"/>
      <c r="F1813" s="345">
        <v>42737</v>
      </c>
      <c r="G1813" s="317" t="s">
        <v>8043</v>
      </c>
      <c r="H1813" s="386">
        <v>25000</v>
      </c>
      <c r="I1813" s="247"/>
    </row>
    <row r="1814" spans="2:9" hidden="1" outlineLevel="1">
      <c r="B1814" s="345">
        <v>42771</v>
      </c>
      <c r="C1814" s="223" t="s">
        <v>8071</v>
      </c>
      <c r="D1814" s="386">
        <v>338</v>
      </c>
      <c r="E1814" s="18"/>
      <c r="F1814" s="285"/>
      <c r="G1814" s="840"/>
      <c r="H1814" s="326"/>
      <c r="I1814" s="2"/>
    </row>
    <row r="1815" spans="2:9" hidden="1" outlineLevel="1">
      <c r="B1815" s="345">
        <v>42781</v>
      </c>
      <c r="C1815" s="223" t="s">
        <v>8085</v>
      </c>
      <c r="D1815" s="386">
        <v>152</v>
      </c>
      <c r="E1815" s="18"/>
      <c r="F1815" s="345"/>
      <c r="G1815" s="317"/>
      <c r="H1815" s="386"/>
    </row>
    <row r="1816" spans="2:9" hidden="1" outlineLevel="1">
      <c r="B1816" s="345">
        <v>42781</v>
      </c>
      <c r="C1816" s="223" t="s">
        <v>7901</v>
      </c>
      <c r="D1816" s="386">
        <v>24337</v>
      </c>
      <c r="E1816" s="18"/>
      <c r="F1816" s="345"/>
      <c r="G1816" s="317"/>
      <c r="H1816" s="386"/>
      <c r="I1816" s="247"/>
    </row>
    <row r="1817" spans="2:9" hidden="1" outlineLevel="1">
      <c r="B1817" s="345"/>
      <c r="C1817" s="376"/>
      <c r="D1817" s="280"/>
      <c r="E1817" s="18"/>
      <c r="F1817" s="897"/>
      <c r="G1817" s="472"/>
      <c r="H1817" s="352"/>
      <c r="I1817" s="247"/>
    </row>
    <row r="1818" spans="2:9" hidden="1" outlineLevel="1">
      <c r="B1818" s="608"/>
      <c r="C1818" s="1001"/>
      <c r="D1818" s="349"/>
      <c r="E1818" s="18"/>
      <c r="F1818" s="50"/>
      <c r="G1818" s="50"/>
      <c r="H1818" s="48"/>
    </row>
    <row r="1819" spans="2:9" hidden="1" outlineLevel="1">
      <c r="B1819" s="426"/>
      <c r="C1819" s="319" t="s">
        <v>195</v>
      </c>
      <c r="D1819" s="279">
        <f>SUM(D1813:D1818)</f>
        <v>55000.23</v>
      </c>
      <c r="E1819" s="87"/>
      <c r="F1819" s="46"/>
      <c r="G1819" s="50" t="s">
        <v>195</v>
      </c>
      <c r="H1819" s="48">
        <f>SUM(H1813:H1817)</f>
        <v>25000</v>
      </c>
    </row>
    <row r="1820" spans="2:9" hidden="1" outlineLevel="1">
      <c r="B1820" s="18"/>
      <c r="C1820" s="1" t="s">
        <v>1962</v>
      </c>
      <c r="D1820" s="454">
        <f>D1819-H1819</f>
        <v>30000.230000000003</v>
      </c>
      <c r="E1820" s="2"/>
      <c r="F1820" s="18"/>
      <c r="G1820" s="18"/>
      <c r="H1820" s="18"/>
    </row>
    <row r="1821" spans="2:9" ht="15.75" hidden="1" outlineLevel="1">
      <c r="B1821" s="2480" t="s">
        <v>2311</v>
      </c>
      <c r="C1821" s="2480"/>
      <c r="D1821" s="2480"/>
      <c r="E1821" s="2480"/>
      <c r="F1821" s="2480"/>
      <c r="G1821" s="2480"/>
      <c r="H1821" s="2480"/>
    </row>
    <row r="1822" spans="2:9" hidden="1" outlineLevel="1">
      <c r="B1822" s="152" t="s">
        <v>115</v>
      </c>
      <c r="C1822" s="152" t="s">
        <v>1330</v>
      </c>
      <c r="D1822" s="153" t="s">
        <v>4</v>
      </c>
      <c r="E1822" s="18"/>
      <c r="F1822" s="152" t="s">
        <v>115</v>
      </c>
      <c r="G1822" s="152" t="s">
        <v>1331</v>
      </c>
      <c r="H1822" s="153" t="s">
        <v>4</v>
      </c>
    </row>
    <row r="1823" spans="2:9" hidden="1" outlineLevel="1">
      <c r="B1823" s="345">
        <v>42767</v>
      </c>
      <c r="C1823" s="47" t="s">
        <v>2500</v>
      </c>
      <c r="D1823" s="48">
        <f>D1796</f>
        <v>15000</v>
      </c>
      <c r="E1823" s="18"/>
      <c r="F1823" s="345">
        <v>42781</v>
      </c>
      <c r="G1823" s="244" t="s">
        <v>8086</v>
      </c>
      <c r="H1823" s="386">
        <v>152</v>
      </c>
    </row>
    <row r="1824" spans="2:9" hidden="1" outlineLevel="1">
      <c r="B1824" s="345">
        <v>42767</v>
      </c>
      <c r="C1824" s="223" t="s">
        <v>8071</v>
      </c>
      <c r="D1824" s="326">
        <v>152</v>
      </c>
      <c r="E1824" s="18"/>
      <c r="F1824" s="345"/>
      <c r="G1824" s="223"/>
      <c r="H1824" s="326"/>
    </row>
    <row r="1825" spans="2:8" hidden="1" outlineLevel="1">
      <c r="B1825" s="345"/>
      <c r="C1825" s="244"/>
      <c r="D1825" s="245"/>
      <c r="E1825" s="18"/>
      <c r="F1825" s="366"/>
      <c r="G1825" s="252"/>
      <c r="H1825" s="257"/>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54">
        <f>D1826-H1826</f>
        <v>15000</v>
      </c>
      <c r="E1827" s="2"/>
      <c r="F1827" s="18"/>
      <c r="G1827" s="18"/>
      <c r="H1827" s="18"/>
    </row>
    <row r="1828" spans="2:8" ht="15.75" hidden="1" outlineLevel="1">
      <c r="B1828" s="2480" t="s">
        <v>4021</v>
      </c>
      <c r="C1828" s="2513"/>
      <c r="D1828" s="2513"/>
      <c r="E1828" s="2480"/>
      <c r="F1828" s="2480"/>
      <c r="G1828" s="2480"/>
      <c r="H1828" s="2480"/>
    </row>
    <row r="1829" spans="2:8" hidden="1" outlineLevel="1">
      <c r="B1829" s="1277" t="s">
        <v>115</v>
      </c>
      <c r="C1829" s="1278" t="s">
        <v>1330</v>
      </c>
      <c r="D1829" s="1279" t="s">
        <v>4</v>
      </c>
      <c r="E1829" s="18"/>
      <c r="F1829" s="152" t="s">
        <v>115</v>
      </c>
      <c r="G1829" s="152" t="s">
        <v>1331</v>
      </c>
      <c r="H1829" s="153" t="s">
        <v>4</v>
      </c>
    </row>
    <row r="1830" spans="2:8" hidden="1" outlineLevel="1">
      <c r="B1830" s="345">
        <v>42767</v>
      </c>
      <c r="C1830" s="750" t="s">
        <v>1039</v>
      </c>
      <c r="D1830" s="279">
        <f>D1799</f>
        <v>15000</v>
      </c>
      <c r="E1830" s="18"/>
      <c r="F1830" s="752"/>
      <c r="G1830" s="360"/>
      <c r="H1830" s="361"/>
    </row>
    <row r="1831" spans="2:8" hidden="1" outlineLevel="1">
      <c r="B1831" s="1084"/>
      <c r="C1831" s="749"/>
      <c r="D1831" s="365"/>
      <c r="E1831" s="18"/>
      <c r="F1831" s="131"/>
      <c r="G1831" s="50"/>
      <c r="H1831" s="48"/>
    </row>
    <row r="1832" spans="2:8" hidden="1" outlineLevel="1">
      <c r="B1832" s="751"/>
      <c r="C1832" s="750"/>
      <c r="D1832" s="279"/>
      <c r="E1832" s="18"/>
      <c r="F1832" s="131"/>
      <c r="G1832" s="50"/>
      <c r="H1832" s="48"/>
    </row>
    <row r="1833" spans="2:8" hidden="1" outlineLevel="1">
      <c r="B1833" s="751"/>
      <c r="C1833" s="318"/>
      <c r="D1833" s="48"/>
      <c r="E1833" s="18"/>
      <c r="F1833" s="131"/>
      <c r="G1833" s="50"/>
      <c r="H1833" s="48"/>
    </row>
    <row r="1834" spans="2:8" hidden="1" outlineLevel="1">
      <c r="B1834" s="426"/>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7293</v>
      </c>
      <c r="D1837" s="13">
        <v>16157</v>
      </c>
      <c r="H1837" s="13"/>
    </row>
    <row r="1838" spans="2:8" hidden="1" outlineLevel="1">
      <c r="C1838" s="200" t="s">
        <v>7458</v>
      </c>
      <c r="H1838" s="13"/>
    </row>
    <row r="1839" spans="2:8" collapsed="1"/>
    <row r="1840" spans="2:8" ht="15.75">
      <c r="B1840" s="2480" t="s">
        <v>8138</v>
      </c>
      <c r="C1840" s="2480"/>
      <c r="D1840" s="2480"/>
      <c r="E1840" s="2480"/>
      <c r="F1840" s="2480"/>
      <c r="G1840" s="2480"/>
      <c r="H1840" s="2480"/>
    </row>
    <row r="1841" spans="2:12" hidden="1" outlineLevel="1">
      <c r="B1841" s="18"/>
      <c r="C1841" s="18"/>
      <c r="D1841" s="18"/>
      <c r="E1841" s="18"/>
      <c r="F1841" s="18"/>
      <c r="G1841" s="18"/>
      <c r="H1841" s="18"/>
    </row>
    <row r="1842" spans="2:12" ht="15.75" hidden="1" outlineLevel="1">
      <c r="B1842" s="2480" t="s">
        <v>8197</v>
      </c>
      <c r="C1842" s="2480"/>
      <c r="D1842" s="2480"/>
      <c r="E1842" s="2480"/>
      <c r="F1842" s="2480"/>
      <c r="G1842" s="2480"/>
      <c r="H1842" s="2480"/>
    </row>
    <row r="1843" spans="2:12" hidden="1" outlineLevel="1">
      <c r="B1843" s="354" t="s">
        <v>115</v>
      </c>
      <c r="C1843" s="354" t="s">
        <v>1330</v>
      </c>
      <c r="D1843" s="355" t="s">
        <v>4</v>
      </c>
      <c r="E1843" s="18"/>
      <c r="F1843" s="354" t="s">
        <v>115</v>
      </c>
      <c r="G1843" s="354" t="s">
        <v>1331</v>
      </c>
      <c r="H1843" s="355" t="s">
        <v>4</v>
      </c>
    </row>
    <row r="1844" spans="2:12" ht="30" hidden="1" outlineLevel="1">
      <c r="B1844" s="345">
        <v>42795</v>
      </c>
      <c r="C1844" s="376" t="s">
        <v>1039</v>
      </c>
      <c r="D1844" s="386">
        <f>D1820</f>
        <v>30000.230000000003</v>
      </c>
      <c r="E1844" s="18"/>
      <c r="F1844" s="345">
        <v>42795</v>
      </c>
      <c r="G1844" s="317" t="s">
        <v>8139</v>
      </c>
      <c r="H1844" s="386">
        <v>25000</v>
      </c>
      <c r="I1844" s="247"/>
    </row>
    <row r="1845" spans="2:12" ht="30.75" hidden="1" customHeight="1" outlineLevel="1">
      <c r="B1845" s="345">
        <v>42795</v>
      </c>
      <c r="C1845" s="376" t="s">
        <v>8158</v>
      </c>
      <c r="D1845" s="386">
        <v>25000</v>
      </c>
      <c r="E1845" s="18"/>
      <c r="F1845" s="285">
        <v>42811</v>
      </c>
      <c r="G1845" s="840" t="s">
        <v>8194</v>
      </c>
      <c r="H1845" s="326">
        <v>3220</v>
      </c>
      <c r="I1845" s="2"/>
    </row>
    <row r="1846" spans="2:12" hidden="1" outlineLevel="1">
      <c r="B1846" s="345">
        <v>42811</v>
      </c>
      <c r="C1846" s="223" t="s">
        <v>8196</v>
      </c>
      <c r="D1846" s="386">
        <v>200000</v>
      </c>
      <c r="E1846" s="18"/>
      <c r="F1846" s="345">
        <v>42811</v>
      </c>
      <c r="G1846" s="317" t="s">
        <v>8195</v>
      </c>
      <c r="H1846" s="386">
        <v>30</v>
      </c>
    </row>
    <row r="1847" spans="2:12" ht="30" hidden="1" outlineLevel="1">
      <c r="B1847" s="345"/>
      <c r="C1847" s="223"/>
      <c r="D1847" s="386"/>
      <c r="E1847" s="18"/>
      <c r="F1847" s="345">
        <v>42824</v>
      </c>
      <c r="G1847" s="317" t="s">
        <v>8323</v>
      </c>
      <c r="H1847" s="386">
        <v>190000</v>
      </c>
      <c r="I1847" s="247"/>
    </row>
    <row r="1848" spans="2:12" hidden="1" outlineLevel="1">
      <c r="B1848" s="345"/>
      <c r="C1848" s="376"/>
      <c r="D1848" s="280"/>
      <c r="E1848" s="18"/>
      <c r="F1848" s="345">
        <v>42824</v>
      </c>
      <c r="G1848" s="317" t="s">
        <v>8322</v>
      </c>
      <c r="H1848" s="386">
        <v>17</v>
      </c>
      <c r="I1848" s="247"/>
    </row>
    <row r="1849" spans="2:12" hidden="1" outlineLevel="1">
      <c r="B1849" s="608"/>
      <c r="C1849" s="1001"/>
      <c r="D1849" s="349"/>
      <c r="E1849" s="18"/>
      <c r="F1849" s="50"/>
      <c r="G1849" s="50"/>
      <c r="H1849" s="48"/>
      <c r="J1849" s="1376">
        <v>9.2499999999999999E-2</v>
      </c>
      <c r="K1849" s="1" t="s">
        <v>8276</v>
      </c>
    </row>
    <row r="1850" spans="2:12" hidden="1" outlineLevel="1">
      <c r="B1850" s="426"/>
      <c r="C1850" s="319" t="s">
        <v>195</v>
      </c>
      <c r="D1850" s="279">
        <f>SUM(D1844:D1849)</f>
        <v>255000.23</v>
      </c>
      <c r="E1850" s="87"/>
      <c r="F1850" s="46"/>
      <c r="G1850" s="50" t="s">
        <v>195</v>
      </c>
      <c r="H1850" s="48">
        <f>SUM(H1844:H1848)</f>
        <v>218267</v>
      </c>
      <c r="J1850" s="1" t="s">
        <v>8277</v>
      </c>
      <c r="K1850" s="1">
        <v>0.5</v>
      </c>
      <c r="L1850" s="1" t="s">
        <v>8278</v>
      </c>
    </row>
    <row r="1851" spans="2:12" hidden="1" outlineLevel="1">
      <c r="B1851" s="18"/>
      <c r="C1851" s="1" t="s">
        <v>1962</v>
      </c>
      <c r="D1851" s="454">
        <f>D1850-H1850</f>
        <v>36733.23000000001</v>
      </c>
      <c r="E1851" s="2"/>
      <c r="F1851" s="18"/>
      <c r="G1851" s="18"/>
      <c r="H1851" s="18"/>
    </row>
    <row r="1852" spans="2:12" ht="15.75" hidden="1" outlineLevel="1">
      <c r="B1852" s="2480" t="s">
        <v>8198</v>
      </c>
      <c r="C1852" s="2480"/>
      <c r="D1852" s="2480"/>
      <c r="E1852" s="2480"/>
      <c r="F1852" s="2480"/>
      <c r="G1852" s="2480"/>
      <c r="H1852" s="2480"/>
    </row>
    <row r="1853" spans="2:12" hidden="1" outlineLevel="1">
      <c r="B1853" s="152" t="s">
        <v>115</v>
      </c>
      <c r="C1853" s="152" t="s">
        <v>1330</v>
      </c>
      <c r="D1853" s="153" t="s">
        <v>4</v>
      </c>
      <c r="E1853" s="18"/>
      <c r="F1853" s="152" t="s">
        <v>115</v>
      </c>
      <c r="G1853" s="152" t="s">
        <v>1331</v>
      </c>
      <c r="H1853" s="153" t="s">
        <v>4</v>
      </c>
    </row>
    <row r="1854" spans="2:12" hidden="1" outlineLevel="1">
      <c r="B1854" s="345">
        <v>42795</v>
      </c>
      <c r="C1854" s="47" t="s">
        <v>2500</v>
      </c>
      <c r="D1854" s="48">
        <f>D1827</f>
        <v>15000</v>
      </c>
      <c r="E1854" s="18"/>
      <c r="F1854" s="345"/>
      <c r="G1854" s="244"/>
      <c r="H1854" s="386"/>
    </row>
    <row r="1855" spans="2:12" hidden="1" outlineLevel="1">
      <c r="B1855" s="345"/>
      <c r="C1855" s="223"/>
      <c r="D1855" s="326"/>
      <c r="E1855" s="18"/>
      <c r="F1855" s="345"/>
      <c r="G1855" s="223"/>
      <c r="H1855" s="326"/>
    </row>
    <row r="1856" spans="2:12" hidden="1" outlineLevel="1">
      <c r="B1856" s="345"/>
      <c r="C1856" s="244"/>
      <c r="D1856" s="245"/>
      <c r="E1856" s="18"/>
      <c r="F1856" s="366"/>
      <c r="G1856" s="252"/>
      <c r="H1856" s="257"/>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54">
        <f>D1857-H1857</f>
        <v>15000</v>
      </c>
      <c r="E1858" s="2"/>
      <c r="F1858" s="18"/>
      <c r="G1858" s="18"/>
      <c r="H1858" s="18"/>
    </row>
    <row r="1859" spans="2:8" ht="15.75" hidden="1" outlineLevel="1">
      <c r="B1859" s="2480" t="s">
        <v>8199</v>
      </c>
      <c r="C1859" s="2513"/>
      <c r="D1859" s="2513"/>
      <c r="E1859" s="2480"/>
      <c r="F1859" s="2480"/>
      <c r="G1859" s="2480"/>
      <c r="H1859" s="2480"/>
    </row>
    <row r="1860" spans="2:8" hidden="1" outlineLevel="1">
      <c r="B1860" s="1277" t="s">
        <v>115</v>
      </c>
      <c r="C1860" s="1278" t="s">
        <v>1330</v>
      </c>
      <c r="D1860" s="1279" t="s">
        <v>4</v>
      </c>
      <c r="E1860" s="18"/>
      <c r="F1860" s="152" t="s">
        <v>115</v>
      </c>
      <c r="G1860" s="152" t="s">
        <v>1331</v>
      </c>
      <c r="H1860" s="153" t="s">
        <v>4</v>
      </c>
    </row>
    <row r="1861" spans="2:8" hidden="1" outlineLevel="1">
      <c r="B1861" s="345">
        <v>42795</v>
      </c>
      <c r="C1861" s="750" t="s">
        <v>1039</v>
      </c>
      <c r="D1861" s="279">
        <f>D1830</f>
        <v>15000</v>
      </c>
      <c r="E1861" s="18"/>
      <c r="F1861" s="752"/>
      <c r="G1861" s="360"/>
      <c r="H1861" s="361"/>
    </row>
    <row r="1862" spans="2:8" hidden="1" outlineLevel="1">
      <c r="B1862" s="1084"/>
      <c r="C1862" s="749"/>
      <c r="D1862" s="365"/>
      <c r="E1862" s="18"/>
      <c r="F1862" s="131"/>
      <c r="G1862" s="50"/>
      <c r="H1862" s="48"/>
    </row>
    <row r="1863" spans="2:8" hidden="1" outlineLevel="1">
      <c r="B1863" s="751"/>
      <c r="C1863" s="750"/>
      <c r="D1863" s="279"/>
      <c r="E1863" s="18"/>
      <c r="F1863" s="131"/>
      <c r="G1863" s="50"/>
      <c r="H1863" s="48"/>
    </row>
    <row r="1864" spans="2:8" hidden="1" outlineLevel="1">
      <c r="B1864" s="751"/>
      <c r="C1864" s="318"/>
      <c r="D1864" s="48"/>
      <c r="E1864" s="18"/>
      <c r="F1864" s="131"/>
      <c r="G1864" s="50"/>
      <c r="H1864" s="48"/>
    </row>
    <row r="1865" spans="2:8" hidden="1" outlineLevel="1">
      <c r="B1865" s="426"/>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7293</v>
      </c>
      <c r="D1868" s="13">
        <v>16157</v>
      </c>
      <c r="H1868" s="13"/>
    </row>
    <row r="1869" spans="2:8" hidden="1" outlineLevel="1">
      <c r="C1869" s="200" t="s">
        <v>7458</v>
      </c>
      <c r="H1869" s="13"/>
    </row>
    <row r="1870" spans="2:8" collapsed="1"/>
    <row r="1871" spans="2:8" ht="15.75">
      <c r="B1871" s="2480" t="s">
        <v>8309</v>
      </c>
      <c r="C1871" s="2480"/>
      <c r="D1871" s="2480"/>
      <c r="E1871" s="2480"/>
      <c r="F1871" s="2480"/>
      <c r="G1871" s="2480"/>
      <c r="H1871" s="2480"/>
    </row>
    <row r="1872" spans="2:8" hidden="1" outlineLevel="1">
      <c r="B1872" s="18"/>
      <c r="C1872" s="18"/>
      <c r="D1872" s="18"/>
      <c r="E1872" s="18"/>
      <c r="F1872" s="18"/>
      <c r="G1872" s="18"/>
      <c r="H1872" s="18"/>
    </row>
    <row r="1873" spans="2:12" ht="15.75" hidden="1" outlineLevel="1">
      <c r="B1873" s="2480" t="s">
        <v>8197</v>
      </c>
      <c r="C1873" s="2480"/>
      <c r="D1873" s="2480"/>
      <c r="E1873" s="2480"/>
      <c r="F1873" s="2480"/>
      <c r="G1873" s="2480"/>
      <c r="H1873" s="2480"/>
    </row>
    <row r="1874" spans="2:12" hidden="1" outlineLevel="1">
      <c r="B1874" s="354" t="s">
        <v>115</v>
      </c>
      <c r="C1874" s="354" t="s">
        <v>1330</v>
      </c>
      <c r="D1874" s="355" t="s">
        <v>4</v>
      </c>
      <c r="E1874" s="18"/>
      <c r="F1874" s="354" t="s">
        <v>115</v>
      </c>
      <c r="G1874" s="354" t="s">
        <v>1331</v>
      </c>
      <c r="H1874" s="355" t="s">
        <v>4</v>
      </c>
    </row>
    <row r="1875" spans="2:12" hidden="1" outlineLevel="1">
      <c r="B1875" s="345">
        <v>42826</v>
      </c>
      <c r="C1875" s="376" t="s">
        <v>1039</v>
      </c>
      <c r="D1875" s="386">
        <f>D1851</f>
        <v>36733.23000000001</v>
      </c>
      <c r="E1875" s="18"/>
      <c r="F1875" s="345">
        <v>42829</v>
      </c>
      <c r="G1875" s="317" t="s">
        <v>8324</v>
      </c>
      <c r="H1875" s="386">
        <v>25000</v>
      </c>
      <c r="I1875" s="247"/>
    </row>
    <row r="1876" spans="2:12" ht="30.75" hidden="1" customHeight="1" outlineLevel="1">
      <c r="B1876" s="345"/>
      <c r="C1876" s="376"/>
      <c r="D1876" s="386"/>
      <c r="E1876" s="18"/>
      <c r="F1876" s="345">
        <v>42832</v>
      </c>
      <c r="G1876" s="840" t="s">
        <v>8359</v>
      </c>
      <c r="H1876" s="326">
        <v>2.5</v>
      </c>
      <c r="I1876" s="2"/>
    </row>
    <row r="1877" spans="2:12" ht="30" hidden="1" outlineLevel="1">
      <c r="B1877" s="345"/>
      <c r="C1877" s="223"/>
      <c r="D1877" s="386"/>
      <c r="E1877" s="18"/>
      <c r="F1877" s="345">
        <v>42832</v>
      </c>
      <c r="G1877" s="317" t="s">
        <v>8360</v>
      </c>
      <c r="H1877" s="386">
        <v>4000</v>
      </c>
    </row>
    <row r="1878" spans="2:12" hidden="1" outlineLevel="1">
      <c r="B1878" s="345"/>
      <c r="C1878" s="223"/>
      <c r="D1878" s="386"/>
      <c r="E1878" s="18"/>
      <c r="F1878" s="369">
        <v>42851</v>
      </c>
      <c r="G1878" s="472" t="s">
        <v>8375</v>
      </c>
      <c r="H1878" s="352">
        <v>5764</v>
      </c>
      <c r="I1878" s="247"/>
    </row>
    <row r="1879" spans="2:12" hidden="1" outlineLevel="1">
      <c r="B1879" s="345"/>
      <c r="C1879" s="376"/>
      <c r="D1879" s="280"/>
      <c r="E1879" s="18"/>
      <c r="F1879" s="369">
        <v>42852</v>
      </c>
      <c r="G1879" s="472" t="s">
        <v>8376</v>
      </c>
      <c r="H1879" s="352">
        <v>1966.73</v>
      </c>
      <c r="I1879" s="247"/>
    </row>
    <row r="1880" spans="2:12" hidden="1" outlineLevel="1">
      <c r="B1880" s="608"/>
      <c r="C1880" s="1001"/>
      <c r="D1880" s="349"/>
      <c r="E1880" s="18"/>
      <c r="F1880" s="50"/>
      <c r="G1880" s="50"/>
      <c r="H1880" s="48"/>
      <c r="J1880" s="1376">
        <v>9.2499999999999999E-2</v>
      </c>
      <c r="K1880" s="1" t="s">
        <v>8276</v>
      </c>
    </row>
    <row r="1881" spans="2:12" hidden="1" outlineLevel="1">
      <c r="B1881" s="426"/>
      <c r="C1881" s="319" t="s">
        <v>195</v>
      </c>
      <c r="D1881" s="279">
        <f>SUM(D1875:D1880)</f>
        <v>36733.23000000001</v>
      </c>
      <c r="E1881" s="87"/>
      <c r="F1881" s="46"/>
      <c r="G1881" s="50" t="s">
        <v>195</v>
      </c>
      <c r="H1881" s="48">
        <f>SUM(H1875:H1879)</f>
        <v>36733.230000000003</v>
      </c>
      <c r="J1881" s="1" t="s">
        <v>8277</v>
      </c>
      <c r="K1881" s="1">
        <v>0.5</v>
      </c>
      <c r="L1881" s="1" t="s">
        <v>8278</v>
      </c>
    </row>
    <row r="1882" spans="2:12" hidden="1" outlineLevel="1">
      <c r="B1882" s="18"/>
      <c r="C1882" s="1" t="s">
        <v>1962</v>
      </c>
      <c r="D1882" s="454">
        <f>D1881-H1881</f>
        <v>0</v>
      </c>
      <c r="E1882" s="2"/>
      <c r="F1882" s="18"/>
      <c r="G1882" s="18"/>
      <c r="H1882" s="18"/>
    </row>
    <row r="1883" spans="2:12" ht="15.75" hidden="1" outlineLevel="1">
      <c r="B1883" s="2480" t="s">
        <v>8198</v>
      </c>
      <c r="C1883" s="2480"/>
      <c r="D1883" s="2480"/>
      <c r="E1883" s="2480"/>
      <c r="F1883" s="2480"/>
      <c r="G1883" s="2480"/>
      <c r="H1883" s="2480"/>
    </row>
    <row r="1884" spans="2:12" hidden="1" outlineLevel="1">
      <c r="B1884" s="152" t="s">
        <v>115</v>
      </c>
      <c r="C1884" s="152" t="s">
        <v>1330</v>
      </c>
      <c r="D1884" s="153" t="s">
        <v>4</v>
      </c>
      <c r="E1884" s="18"/>
      <c r="F1884" s="152" t="s">
        <v>115</v>
      </c>
      <c r="G1884" s="152" t="s">
        <v>1331</v>
      </c>
      <c r="H1884" s="153" t="s">
        <v>4</v>
      </c>
    </row>
    <row r="1885" spans="2:12" hidden="1" outlineLevel="1">
      <c r="B1885" s="345">
        <v>42826</v>
      </c>
      <c r="C1885" s="47" t="s">
        <v>2500</v>
      </c>
      <c r="D1885" s="48">
        <f>D1858</f>
        <v>15000</v>
      </c>
      <c r="E1885" s="18"/>
      <c r="F1885" s="345"/>
      <c r="G1885" s="244"/>
      <c r="H1885" s="386"/>
    </row>
    <row r="1886" spans="2:12" hidden="1" outlineLevel="1">
      <c r="B1886" s="345"/>
      <c r="C1886" s="223"/>
      <c r="D1886" s="326"/>
      <c r="E1886" s="18"/>
      <c r="F1886" s="345"/>
      <c r="G1886" s="223"/>
      <c r="H1886" s="326"/>
    </row>
    <row r="1887" spans="2:12" hidden="1" outlineLevel="1">
      <c r="B1887" s="345"/>
      <c r="C1887" s="244"/>
      <c r="D1887" s="245"/>
      <c r="E1887" s="18"/>
      <c r="F1887" s="366"/>
      <c r="G1887" s="252"/>
      <c r="H1887" s="257"/>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54">
        <f>D1888-H1888</f>
        <v>15000</v>
      </c>
      <c r="E1889" s="2"/>
      <c r="F1889" s="18"/>
      <c r="G1889" s="18"/>
      <c r="H1889" s="18"/>
    </row>
    <row r="1890" spans="2:8" ht="15.75" hidden="1" outlineLevel="1">
      <c r="B1890" s="2480" t="s">
        <v>8199</v>
      </c>
      <c r="C1890" s="2513"/>
      <c r="D1890" s="2513"/>
      <c r="E1890" s="2480"/>
      <c r="F1890" s="2480"/>
      <c r="G1890" s="2480"/>
      <c r="H1890" s="2480"/>
    </row>
    <row r="1891" spans="2:8" hidden="1" outlineLevel="1">
      <c r="B1891" s="1277" t="s">
        <v>115</v>
      </c>
      <c r="C1891" s="1278" t="s">
        <v>1330</v>
      </c>
      <c r="D1891" s="1279" t="s">
        <v>4</v>
      </c>
      <c r="E1891" s="18"/>
      <c r="F1891" s="152" t="s">
        <v>115</v>
      </c>
      <c r="G1891" s="152" t="s">
        <v>1331</v>
      </c>
      <c r="H1891" s="153" t="s">
        <v>4</v>
      </c>
    </row>
    <row r="1892" spans="2:8" hidden="1" outlineLevel="1">
      <c r="B1892" s="345">
        <v>42826</v>
      </c>
      <c r="C1892" s="750" t="s">
        <v>1039</v>
      </c>
      <c r="D1892" s="279">
        <f>D1861</f>
        <v>15000</v>
      </c>
      <c r="E1892" s="18"/>
      <c r="F1892" s="752"/>
      <c r="G1892" s="360"/>
      <c r="H1892" s="361"/>
    </row>
    <row r="1893" spans="2:8" hidden="1" outlineLevel="1">
      <c r="B1893" s="1084"/>
      <c r="C1893" s="749"/>
      <c r="D1893" s="365"/>
      <c r="E1893" s="18"/>
      <c r="F1893" s="131"/>
      <c r="G1893" s="50"/>
      <c r="H1893" s="48"/>
    </row>
    <row r="1894" spans="2:8" hidden="1" outlineLevel="1">
      <c r="B1894" s="751"/>
      <c r="C1894" s="750"/>
      <c r="D1894" s="279"/>
      <c r="E1894" s="18"/>
      <c r="F1894" s="131"/>
      <c r="G1894" s="50"/>
      <c r="H1894" s="48"/>
    </row>
    <row r="1895" spans="2:8" hidden="1" outlineLevel="1">
      <c r="B1895" s="751"/>
      <c r="C1895" s="318"/>
      <c r="D1895" s="48"/>
      <c r="E1895" s="18"/>
      <c r="F1895" s="131"/>
      <c r="G1895" s="50"/>
      <c r="H1895" s="48"/>
    </row>
    <row r="1896" spans="2:8" hidden="1" outlineLevel="1">
      <c r="B1896" s="426"/>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7293</v>
      </c>
      <c r="D1899" s="13">
        <v>16157</v>
      </c>
      <c r="H1899" s="13"/>
    </row>
    <row r="1900" spans="2:8" hidden="1" outlineLevel="1">
      <c r="C1900" s="200" t="s">
        <v>7458</v>
      </c>
      <c r="H1900" s="13"/>
    </row>
    <row r="1901" spans="2:8" collapsed="1"/>
    <row r="1902" spans="2:8" ht="15.75">
      <c r="B1902" s="2480" t="s">
        <v>8400</v>
      </c>
      <c r="C1902" s="2480"/>
      <c r="D1902" s="2480"/>
      <c r="E1902" s="2480"/>
      <c r="F1902" s="2480"/>
      <c r="G1902" s="2480"/>
      <c r="H1902" s="2480"/>
    </row>
    <row r="1903" spans="2:8" hidden="1" outlineLevel="1">
      <c r="B1903" s="18"/>
      <c r="C1903" s="18"/>
      <c r="D1903" s="18"/>
      <c r="E1903" s="18"/>
      <c r="F1903" s="18"/>
      <c r="G1903" s="18"/>
      <c r="H1903" s="18"/>
    </row>
    <row r="1904" spans="2:8" ht="15.75" hidden="1" outlineLevel="1">
      <c r="B1904" s="2480" t="s">
        <v>8197</v>
      </c>
      <c r="C1904" s="2480"/>
      <c r="D1904" s="2480"/>
      <c r="E1904" s="2480"/>
      <c r="F1904" s="2480"/>
      <c r="G1904" s="2480"/>
      <c r="H1904" s="2480"/>
    </row>
    <row r="1905" spans="2:12" hidden="1" outlineLevel="1">
      <c r="B1905" s="354" t="s">
        <v>115</v>
      </c>
      <c r="C1905" s="354" t="s">
        <v>1330</v>
      </c>
      <c r="D1905" s="355" t="s">
        <v>4</v>
      </c>
      <c r="E1905" s="18"/>
      <c r="F1905" s="354" t="s">
        <v>115</v>
      </c>
      <c r="G1905" s="354" t="s">
        <v>1331</v>
      </c>
      <c r="H1905" s="355" t="s">
        <v>4</v>
      </c>
    </row>
    <row r="1906" spans="2:12" hidden="1" outlineLevel="1">
      <c r="B1906" s="345">
        <v>42856</v>
      </c>
      <c r="C1906" s="376" t="s">
        <v>1039</v>
      </c>
      <c r="D1906" s="386">
        <f>D1882</f>
        <v>0</v>
      </c>
      <c r="E1906" s="18"/>
      <c r="F1906" s="345">
        <v>42856</v>
      </c>
      <c r="G1906" s="317" t="s">
        <v>8376</v>
      </c>
      <c r="H1906" s="386">
        <v>3797.27</v>
      </c>
      <c r="I1906" s="247"/>
    </row>
    <row r="1907" spans="2:12" ht="30.75" hidden="1" customHeight="1" outlineLevel="1">
      <c r="B1907" s="345">
        <v>42856</v>
      </c>
      <c r="C1907" s="376" t="s">
        <v>8411</v>
      </c>
      <c r="D1907" s="386">
        <v>35000</v>
      </c>
      <c r="E1907" s="18"/>
      <c r="F1907" s="345">
        <v>42857</v>
      </c>
      <c r="G1907" s="840" t="s">
        <v>8413</v>
      </c>
      <c r="H1907" s="326">
        <v>25000</v>
      </c>
      <c r="I1907" s="2"/>
    </row>
    <row r="1908" spans="2:12" ht="30" hidden="1" outlineLevel="1">
      <c r="B1908" s="345">
        <v>42856</v>
      </c>
      <c r="C1908" s="223" t="s">
        <v>8412</v>
      </c>
      <c r="D1908" s="386">
        <v>390</v>
      </c>
      <c r="E1908" s="18"/>
      <c r="F1908" s="345">
        <v>42871</v>
      </c>
      <c r="G1908" s="317" t="s">
        <v>8448</v>
      </c>
      <c r="H1908" s="386">
        <v>160000</v>
      </c>
    </row>
    <row r="1909" spans="2:12" hidden="1" outlineLevel="1">
      <c r="B1909" s="345">
        <v>42862</v>
      </c>
      <c r="C1909" s="223" t="s">
        <v>8427</v>
      </c>
      <c r="D1909" s="386">
        <v>87</v>
      </c>
      <c r="E1909" s="18"/>
      <c r="F1909" s="345">
        <v>42871</v>
      </c>
      <c r="G1909" s="317" t="s">
        <v>8449</v>
      </c>
      <c r="H1909" s="386">
        <v>17</v>
      </c>
      <c r="I1909" s="247"/>
    </row>
    <row r="1910" spans="2:12" ht="30" hidden="1" outlineLevel="1">
      <c r="B1910" s="345">
        <v>42870</v>
      </c>
      <c r="C1910" s="376" t="s">
        <v>8196</v>
      </c>
      <c r="D1910" s="386">
        <v>160000</v>
      </c>
      <c r="E1910" s="18"/>
      <c r="F1910" s="285">
        <v>42879</v>
      </c>
      <c r="G1910" s="317" t="s">
        <v>8539</v>
      </c>
      <c r="H1910" s="326">
        <v>150</v>
      </c>
      <c r="I1910" s="247"/>
    </row>
    <row r="1911" spans="2:12" ht="30" hidden="1" outlineLevel="1">
      <c r="B1911" s="984">
        <v>42886</v>
      </c>
      <c r="C1911" s="814" t="s">
        <v>8494</v>
      </c>
      <c r="D1911" s="876">
        <v>25296</v>
      </c>
      <c r="E1911" s="18"/>
      <c r="F1911" s="285">
        <v>42879</v>
      </c>
      <c r="G1911" s="317" t="s">
        <v>8540</v>
      </c>
      <c r="H1911" s="326">
        <v>27</v>
      </c>
      <c r="I1911" s="247"/>
    </row>
    <row r="1912" spans="2:12" hidden="1" outlineLevel="1">
      <c r="B1912" s="345"/>
      <c r="C1912" s="376"/>
      <c r="D1912" s="352"/>
      <c r="E1912" s="18"/>
      <c r="F1912" s="285">
        <v>42886</v>
      </c>
      <c r="G1912" s="317" t="s">
        <v>8376</v>
      </c>
      <c r="H1912" s="326">
        <v>5764</v>
      </c>
      <c r="I1912" s="247"/>
    </row>
    <row r="1913" spans="2:12" hidden="1" outlineLevel="1">
      <c r="B1913" s="608"/>
      <c r="C1913" s="1001"/>
      <c r="D1913" s="386"/>
      <c r="E1913" s="18"/>
      <c r="F1913" s="319"/>
      <c r="G1913" s="319"/>
      <c r="H1913" s="279"/>
      <c r="J1913" s="1376">
        <v>9.2499999999999999E-2</v>
      </c>
      <c r="K1913" s="1" t="s">
        <v>8276</v>
      </c>
    </row>
    <row r="1914" spans="2:12" hidden="1" outlineLevel="1">
      <c r="B1914" s="426"/>
      <c r="C1914" s="319" t="s">
        <v>195</v>
      </c>
      <c r="D1914" s="279">
        <f>SUM(D1906:D1913)</f>
        <v>220773</v>
      </c>
      <c r="E1914" s="87"/>
      <c r="F1914" s="46"/>
      <c r="G1914" s="50" t="s">
        <v>195</v>
      </c>
      <c r="H1914" s="48">
        <f>SUM(H1906:H1913)</f>
        <v>194755.27</v>
      </c>
      <c r="J1914" s="1" t="s">
        <v>8277</v>
      </c>
      <c r="K1914" s="1">
        <v>0.5</v>
      </c>
      <c r="L1914" s="1" t="s">
        <v>8278</v>
      </c>
    </row>
    <row r="1915" spans="2:12" hidden="1" outlineLevel="1">
      <c r="B1915" s="18"/>
      <c r="C1915" s="1" t="s">
        <v>1962</v>
      </c>
      <c r="D1915" s="454">
        <f>D1914-H1914</f>
        <v>26017.73000000001</v>
      </c>
      <c r="E1915" s="2"/>
      <c r="F1915" s="18"/>
      <c r="G1915" s="18"/>
      <c r="H1915" s="18"/>
    </row>
    <row r="1916" spans="2:12" ht="15.75" hidden="1" outlineLevel="1">
      <c r="B1916" s="2480" t="s">
        <v>8198</v>
      </c>
      <c r="C1916" s="2480"/>
      <c r="D1916" s="2480"/>
      <c r="E1916" s="2480"/>
      <c r="F1916" s="2480"/>
      <c r="G1916" s="2480"/>
      <c r="H1916" s="2480"/>
    </row>
    <row r="1917" spans="2:12" hidden="1" outlineLevel="1">
      <c r="B1917" s="152" t="s">
        <v>115</v>
      </c>
      <c r="C1917" s="152" t="s">
        <v>1330</v>
      </c>
      <c r="D1917" s="153" t="s">
        <v>4</v>
      </c>
      <c r="E1917" s="18"/>
      <c r="F1917" s="152" t="s">
        <v>115</v>
      </c>
      <c r="G1917" s="152" t="s">
        <v>1331</v>
      </c>
      <c r="H1917" s="153" t="s">
        <v>4</v>
      </c>
    </row>
    <row r="1918" spans="2:12" hidden="1" outlineLevel="1">
      <c r="B1918" s="345">
        <v>42856</v>
      </c>
      <c r="C1918" s="47" t="s">
        <v>2500</v>
      </c>
      <c r="D1918" s="48">
        <f>D1889</f>
        <v>15000</v>
      </c>
      <c r="E1918" s="18"/>
      <c r="F1918" s="345"/>
      <c r="G1918" s="244"/>
      <c r="H1918" s="386"/>
    </row>
    <row r="1919" spans="2:12" hidden="1" outlineLevel="1">
      <c r="B1919" s="345">
        <v>42856</v>
      </c>
      <c r="C1919" s="244" t="s">
        <v>8410</v>
      </c>
      <c r="D1919" s="386">
        <v>87</v>
      </c>
      <c r="E1919" s="18"/>
      <c r="F1919" s="345"/>
      <c r="G1919" s="223"/>
      <c r="H1919" s="326"/>
    </row>
    <row r="1920" spans="2:12" hidden="1" outlineLevel="1">
      <c r="B1920" s="345">
        <v>42862</v>
      </c>
      <c r="C1920" s="244" t="s">
        <v>8427</v>
      </c>
      <c r="D1920" s="245">
        <v>63</v>
      </c>
      <c r="E1920" s="18"/>
      <c r="F1920" s="366"/>
      <c r="G1920" s="252"/>
      <c r="H1920" s="257"/>
    </row>
    <row r="1921" spans="2:8" hidden="1" outlineLevel="1">
      <c r="B1921" s="1421"/>
      <c r="C1921" s="244"/>
      <c r="D1921" s="245"/>
      <c r="E1921" s="18"/>
      <c r="F1921" s="366"/>
      <c r="G1921" s="252"/>
      <c r="H1921" s="257"/>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54">
        <f>D1922-H1922</f>
        <v>15150</v>
      </c>
      <c r="E1923" s="2"/>
      <c r="F1923" s="18"/>
      <c r="G1923" s="18"/>
      <c r="H1923" s="18"/>
    </row>
    <row r="1924" spans="2:8" ht="15.75" hidden="1" outlineLevel="1">
      <c r="B1924" s="2480" t="s">
        <v>8199</v>
      </c>
      <c r="C1924" s="2513"/>
      <c r="D1924" s="2513"/>
      <c r="E1924" s="2480"/>
      <c r="F1924" s="2480"/>
      <c r="G1924" s="2480"/>
      <c r="H1924" s="2480"/>
    </row>
    <row r="1925" spans="2:8" hidden="1" outlineLevel="1">
      <c r="B1925" s="1277" t="s">
        <v>115</v>
      </c>
      <c r="C1925" s="1278" t="s">
        <v>1330</v>
      </c>
      <c r="D1925" s="1279" t="s">
        <v>4</v>
      </c>
      <c r="E1925" s="18"/>
      <c r="F1925" s="152" t="s">
        <v>115</v>
      </c>
      <c r="G1925" s="152" t="s">
        <v>1331</v>
      </c>
      <c r="H1925" s="153" t="s">
        <v>4</v>
      </c>
    </row>
    <row r="1926" spans="2:8" hidden="1" outlineLevel="1">
      <c r="B1926" s="345">
        <v>42856</v>
      </c>
      <c r="C1926" s="750" t="s">
        <v>1039</v>
      </c>
      <c r="D1926" s="279">
        <f>D1892</f>
        <v>15000</v>
      </c>
      <c r="E1926" s="18"/>
      <c r="F1926" s="752"/>
      <c r="G1926" s="360"/>
      <c r="H1926" s="361"/>
    </row>
    <row r="1927" spans="2:8" hidden="1" outlineLevel="1">
      <c r="B1927" s="1084"/>
      <c r="C1927" s="749"/>
      <c r="D1927" s="365"/>
      <c r="E1927" s="18"/>
      <c r="F1927" s="131"/>
      <c r="G1927" s="50"/>
      <c r="H1927" s="48"/>
    </row>
    <row r="1928" spans="2:8" hidden="1" outlineLevel="1">
      <c r="B1928" s="751"/>
      <c r="C1928" s="750"/>
      <c r="D1928" s="279"/>
      <c r="E1928" s="18"/>
      <c r="F1928" s="131"/>
      <c r="G1928" s="50"/>
      <c r="H1928" s="48"/>
    </row>
    <row r="1929" spans="2:8" hidden="1" outlineLevel="1">
      <c r="B1929" s="751"/>
      <c r="C1929" s="318"/>
      <c r="D1929" s="48"/>
      <c r="E1929" s="18"/>
      <c r="F1929" s="131"/>
      <c r="G1929" s="50"/>
      <c r="H1929" s="48"/>
    </row>
    <row r="1930" spans="2:8" hidden="1" outlineLevel="1">
      <c r="B1930" s="426"/>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7293</v>
      </c>
      <c r="D1933" s="13">
        <v>16157</v>
      </c>
      <c r="H1933" s="13"/>
    </row>
    <row r="1934" spans="2:8" hidden="1" outlineLevel="1">
      <c r="C1934" s="200" t="s">
        <v>7458</v>
      </c>
      <c r="H1934" s="13"/>
    </row>
    <row r="1935" spans="2:8" collapsed="1"/>
    <row r="1936" spans="2:8" ht="15.75">
      <c r="B1936" s="2480" t="s">
        <v>8504</v>
      </c>
      <c r="C1936" s="2480"/>
      <c r="D1936" s="2480"/>
      <c r="E1936" s="2480"/>
      <c r="F1936" s="2480"/>
      <c r="G1936" s="2480"/>
      <c r="H1936" s="2480"/>
    </row>
    <row r="1937" spans="2:12" hidden="1" outlineLevel="1">
      <c r="B1937" s="18"/>
      <c r="C1937" s="18"/>
      <c r="D1937" s="18"/>
      <c r="E1937" s="18"/>
      <c r="F1937" s="18"/>
      <c r="G1937" s="18"/>
      <c r="H1937" s="18"/>
    </row>
    <row r="1938" spans="2:12" ht="15.75" hidden="1" outlineLevel="1">
      <c r="B1938" s="2480" t="s">
        <v>8197</v>
      </c>
      <c r="C1938" s="2480"/>
      <c r="D1938" s="2480"/>
      <c r="E1938" s="2480"/>
      <c r="F1938" s="2480"/>
      <c r="G1938" s="2480"/>
      <c r="H1938" s="2480"/>
    </row>
    <row r="1939" spans="2:12" hidden="1" outlineLevel="1">
      <c r="B1939" s="354" t="s">
        <v>115</v>
      </c>
      <c r="C1939" s="354" t="s">
        <v>1330</v>
      </c>
      <c r="D1939" s="355" t="s">
        <v>4</v>
      </c>
      <c r="E1939" s="18"/>
      <c r="F1939" s="354" t="s">
        <v>115</v>
      </c>
      <c r="G1939" s="354" t="s">
        <v>1331</v>
      </c>
      <c r="H1939" s="355" t="s">
        <v>4</v>
      </c>
    </row>
    <row r="1940" spans="2:12" hidden="1" outlineLevel="1">
      <c r="B1940" s="345">
        <v>42887</v>
      </c>
      <c r="C1940" s="376" t="s">
        <v>1039</v>
      </c>
      <c r="D1940" s="386">
        <f>D1915</f>
        <v>26017.73000000001</v>
      </c>
      <c r="E1940" s="18"/>
      <c r="F1940" s="345">
        <v>42888</v>
      </c>
      <c r="G1940" s="317" t="s">
        <v>8510</v>
      </c>
      <c r="H1940" s="386">
        <v>25000</v>
      </c>
      <c r="I1940" s="247"/>
    </row>
    <row r="1941" spans="2:12" hidden="1" outlineLevel="1">
      <c r="B1941" s="345">
        <v>42888</v>
      </c>
      <c r="C1941" s="376" t="s">
        <v>8196</v>
      </c>
      <c r="D1941" s="1434">
        <v>200000</v>
      </c>
      <c r="E1941" s="18"/>
      <c r="F1941" s="345">
        <v>42888</v>
      </c>
      <c r="G1941" s="840" t="s">
        <v>8511</v>
      </c>
      <c r="H1941" s="326">
        <v>6</v>
      </c>
      <c r="I1941" s="2"/>
    </row>
    <row r="1942" spans="2:12" ht="30" hidden="1" outlineLevel="1">
      <c r="B1942" s="345">
        <v>42906</v>
      </c>
      <c r="C1942" s="376" t="s">
        <v>8568</v>
      </c>
      <c r="D1942" s="1434">
        <v>221.5</v>
      </c>
      <c r="E1942" s="18"/>
      <c r="F1942" s="345">
        <v>42888</v>
      </c>
      <c r="G1942" s="223" t="s">
        <v>8514</v>
      </c>
      <c r="H1942" s="386">
        <v>100000</v>
      </c>
    </row>
    <row r="1943" spans="2:12" ht="30" hidden="1" outlineLevel="1">
      <c r="B1943" s="345">
        <v>42910</v>
      </c>
      <c r="C1943" s="376" t="s">
        <v>8570</v>
      </c>
      <c r="D1943" s="1434">
        <v>10000</v>
      </c>
      <c r="E1943" s="18"/>
      <c r="F1943" s="345">
        <v>42888</v>
      </c>
      <c r="G1943" s="223" t="s">
        <v>8513</v>
      </c>
      <c r="H1943" s="386">
        <v>100000</v>
      </c>
      <c r="I1943" s="247"/>
    </row>
    <row r="1944" spans="2:12" hidden="1" outlineLevel="1">
      <c r="B1944" s="345"/>
      <c r="C1944" s="376"/>
      <c r="D1944" s="386"/>
      <c r="E1944" s="18"/>
      <c r="F1944" s="345">
        <v>42888</v>
      </c>
      <c r="G1944" s="317" t="s">
        <v>8512</v>
      </c>
      <c r="H1944" s="386">
        <v>6</v>
      </c>
      <c r="I1944" s="247"/>
    </row>
    <row r="1945" spans="2:12" hidden="1" outlineLevel="1">
      <c r="B1945" s="345"/>
      <c r="C1945" s="223"/>
      <c r="D1945" s="386"/>
      <c r="E1945" s="18"/>
      <c r="F1945" s="345">
        <v>42909</v>
      </c>
      <c r="G1945" s="280" t="s">
        <v>8569</v>
      </c>
      <c r="H1945" s="434">
        <v>1227.23</v>
      </c>
      <c r="I1945" s="247"/>
    </row>
    <row r="1946" spans="2:12" ht="30.75" hidden="1" customHeight="1" outlineLevel="1">
      <c r="B1946" s="345"/>
      <c r="C1946" s="376"/>
      <c r="D1946" s="386"/>
      <c r="E1946" s="18"/>
      <c r="F1946" s="345">
        <v>42910</v>
      </c>
      <c r="G1946" s="223" t="s">
        <v>8571</v>
      </c>
      <c r="H1946" s="386">
        <v>4541.7700000000004</v>
      </c>
      <c r="I1946" s="247"/>
    </row>
    <row r="1947" spans="2:12" hidden="1" outlineLevel="1">
      <c r="B1947" s="608"/>
      <c r="C1947" s="1001"/>
      <c r="D1947" s="386"/>
      <c r="E1947" s="18"/>
      <c r="F1947" s="319"/>
      <c r="G1947" s="319"/>
      <c r="H1947" s="279"/>
      <c r="J1947" s="1376">
        <v>9.2499999999999999E-2</v>
      </c>
      <c r="K1947" s="1" t="s">
        <v>8276</v>
      </c>
    </row>
    <row r="1948" spans="2:12" hidden="1" outlineLevel="1">
      <c r="B1948" s="426"/>
      <c r="C1948" s="319" t="s">
        <v>195</v>
      </c>
      <c r="D1948" s="279">
        <f>SUM(D1940:D1947)</f>
        <v>236239.23</v>
      </c>
      <c r="E1948" s="87"/>
      <c r="F1948" s="46"/>
      <c r="G1948" s="50" t="s">
        <v>195</v>
      </c>
      <c r="H1948" s="48">
        <f>SUM(H1940:H1947)</f>
        <v>230781</v>
      </c>
      <c r="J1948" s="1" t="s">
        <v>8277</v>
      </c>
      <c r="K1948" s="1">
        <v>0.5</v>
      </c>
      <c r="L1948" s="1" t="s">
        <v>8278</v>
      </c>
    </row>
    <row r="1949" spans="2:12" hidden="1" outlineLevel="1">
      <c r="B1949" s="18"/>
      <c r="C1949" s="1" t="s">
        <v>1962</v>
      </c>
      <c r="D1949" s="454">
        <f>D1948-H1948</f>
        <v>5458.2300000000105</v>
      </c>
      <c r="E1949" s="2"/>
      <c r="F1949" s="18"/>
      <c r="G1949" s="18"/>
      <c r="H1949" s="18"/>
    </row>
    <row r="1950" spans="2:12" ht="15.75" hidden="1" outlineLevel="1">
      <c r="B1950" s="2480" t="s">
        <v>8198</v>
      </c>
      <c r="C1950" s="2480"/>
      <c r="D1950" s="2480"/>
      <c r="E1950" s="2480"/>
      <c r="F1950" s="2480"/>
      <c r="G1950" s="2480"/>
      <c r="H1950" s="2480"/>
    </row>
    <row r="1951" spans="2:12" hidden="1" outlineLevel="1">
      <c r="B1951" s="152" t="s">
        <v>115</v>
      </c>
      <c r="C1951" s="152" t="s">
        <v>1330</v>
      </c>
      <c r="D1951" s="153" t="s">
        <v>4</v>
      </c>
      <c r="E1951" s="18"/>
      <c r="F1951" s="152" t="s">
        <v>115</v>
      </c>
      <c r="G1951" s="152" t="s">
        <v>1331</v>
      </c>
      <c r="H1951" s="153" t="s">
        <v>4</v>
      </c>
    </row>
    <row r="1952" spans="2:12" hidden="1" outlineLevel="1">
      <c r="B1952" s="345">
        <v>42887</v>
      </c>
      <c r="C1952" s="47" t="s">
        <v>2500</v>
      </c>
      <c r="D1952" s="48">
        <f>D1923</f>
        <v>15150</v>
      </c>
      <c r="E1952" s="18"/>
      <c r="F1952" s="345"/>
      <c r="G1952" s="244"/>
      <c r="H1952" s="386"/>
    </row>
    <row r="1953" spans="2:8" hidden="1" outlineLevel="1">
      <c r="B1953" s="345"/>
      <c r="C1953" s="244"/>
      <c r="D1953" s="386"/>
      <c r="E1953" s="18"/>
      <c r="F1953" s="345"/>
      <c r="G1953" s="223"/>
      <c r="H1953" s="326"/>
    </row>
    <row r="1954" spans="2:8" hidden="1" outlineLevel="1">
      <c r="B1954" s="345"/>
      <c r="C1954" s="244"/>
      <c r="D1954" s="245"/>
      <c r="E1954" s="18"/>
      <c r="F1954" s="366"/>
      <c r="G1954" s="252"/>
      <c r="H1954" s="257"/>
    </row>
    <row r="1955" spans="2:8" hidden="1" outlineLevel="1">
      <c r="B1955" s="345"/>
      <c r="C1955" s="372"/>
      <c r="D1955" s="245"/>
      <c r="E1955" s="18"/>
      <c r="F1955" s="366"/>
      <c r="G1955" s="252"/>
      <c r="H1955" s="257"/>
    </row>
    <row r="1956" spans="2:8" hidden="1" outlineLevel="1">
      <c r="B1956" s="426"/>
      <c r="C1956" s="50" t="s">
        <v>195</v>
      </c>
      <c r="D1956" s="48">
        <f>SUM(D1952:D1955)</f>
        <v>15150</v>
      </c>
      <c r="E1956" s="18"/>
      <c r="F1956" s="46"/>
      <c r="G1956" s="50" t="s">
        <v>195</v>
      </c>
      <c r="H1956" s="48">
        <f>SUM(H1952:H1953)</f>
        <v>0</v>
      </c>
    </row>
    <row r="1957" spans="2:8" hidden="1" outlineLevel="1">
      <c r="B1957" s="18"/>
      <c r="C1957" s="1" t="s">
        <v>1962</v>
      </c>
      <c r="D1957" s="454">
        <f>D1956-H1956</f>
        <v>15150</v>
      </c>
      <c r="E1957" s="2"/>
      <c r="F1957" s="18"/>
      <c r="G1957" s="18"/>
      <c r="H1957" s="18"/>
    </row>
    <row r="1958" spans="2:8" ht="15.75" hidden="1" outlineLevel="1">
      <c r="B1958" s="2480" t="s">
        <v>8199</v>
      </c>
      <c r="C1958" s="2513"/>
      <c r="D1958" s="2513"/>
      <c r="E1958" s="2480"/>
      <c r="F1958" s="2480"/>
      <c r="G1958" s="2480"/>
      <c r="H1958" s="2480"/>
    </row>
    <row r="1959" spans="2:8" hidden="1" outlineLevel="1">
      <c r="B1959" s="1277" t="s">
        <v>115</v>
      </c>
      <c r="C1959" s="1278" t="s">
        <v>1330</v>
      </c>
      <c r="D1959" s="1279" t="s">
        <v>4</v>
      </c>
      <c r="E1959" s="18"/>
      <c r="F1959" s="152" t="s">
        <v>115</v>
      </c>
      <c r="G1959" s="152" t="s">
        <v>1331</v>
      </c>
      <c r="H1959" s="153" t="s">
        <v>4</v>
      </c>
    </row>
    <row r="1960" spans="2:8" hidden="1" outlineLevel="1">
      <c r="B1960" s="345">
        <v>42887</v>
      </c>
      <c r="C1960" s="750" t="s">
        <v>1039</v>
      </c>
      <c r="D1960" s="279">
        <f>D1926</f>
        <v>15000</v>
      </c>
      <c r="E1960" s="18"/>
      <c r="F1960" s="752"/>
      <c r="G1960" s="360"/>
      <c r="H1960" s="361"/>
    </row>
    <row r="1961" spans="2:8" hidden="1" outlineLevel="1">
      <c r="B1961" s="1084"/>
      <c r="C1961" s="749"/>
      <c r="D1961" s="365"/>
      <c r="E1961" s="18"/>
      <c r="F1961" s="131"/>
      <c r="G1961" s="50"/>
      <c r="H1961" s="48"/>
    </row>
    <row r="1962" spans="2:8" hidden="1" outlineLevel="1">
      <c r="B1962" s="751"/>
      <c r="C1962" s="750"/>
      <c r="D1962" s="279"/>
      <c r="E1962" s="18"/>
      <c r="F1962" s="131"/>
      <c r="G1962" s="50"/>
      <c r="H1962" s="48"/>
    </row>
    <row r="1963" spans="2:8" hidden="1" outlineLevel="1">
      <c r="B1963" s="751"/>
      <c r="C1963" s="318"/>
      <c r="D1963" s="48"/>
      <c r="E1963" s="18"/>
      <c r="F1963" s="131"/>
      <c r="G1963" s="50"/>
      <c r="H1963" s="48"/>
    </row>
    <row r="1964" spans="2:8" hidden="1" outlineLevel="1">
      <c r="B1964" s="426"/>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7293</v>
      </c>
      <c r="D1967" s="13">
        <v>16157</v>
      </c>
      <c r="H1967" s="13"/>
    </row>
    <row r="1968" spans="2:8" hidden="1" outlineLevel="1">
      <c r="C1968" s="200" t="s">
        <v>7458</v>
      </c>
      <c r="H1968" s="13"/>
    </row>
    <row r="1969" spans="2:12" collapsed="1"/>
    <row r="1970" spans="2:12" ht="15.75">
      <c r="B1970" s="2480" t="s">
        <v>8592</v>
      </c>
      <c r="C1970" s="2480"/>
      <c r="D1970" s="2480"/>
      <c r="E1970" s="2480"/>
      <c r="F1970" s="2480"/>
      <c r="G1970" s="2480"/>
      <c r="H1970" s="2480"/>
    </row>
    <row r="1971" spans="2:12" hidden="1" outlineLevel="1">
      <c r="B1971" s="18"/>
      <c r="C1971" s="18"/>
      <c r="D1971" s="18"/>
      <c r="E1971" s="18"/>
      <c r="F1971" s="18"/>
      <c r="G1971" s="18"/>
      <c r="H1971" s="18"/>
    </row>
    <row r="1972" spans="2:12" ht="15.75" hidden="1" outlineLevel="1">
      <c r="B1972" s="2480" t="s">
        <v>8197</v>
      </c>
      <c r="C1972" s="2480"/>
      <c r="D1972" s="2480"/>
      <c r="E1972" s="2480"/>
      <c r="F1972" s="2480"/>
      <c r="G1972" s="2480"/>
      <c r="H1972" s="2480"/>
    </row>
    <row r="1973" spans="2:12" hidden="1" outlineLevel="1">
      <c r="B1973" s="354" t="s">
        <v>115</v>
      </c>
      <c r="C1973" s="354" t="s">
        <v>1330</v>
      </c>
      <c r="D1973" s="355" t="s">
        <v>4</v>
      </c>
      <c r="E1973" s="18"/>
      <c r="F1973" s="354" t="s">
        <v>115</v>
      </c>
      <c r="G1973" s="354" t="s">
        <v>1331</v>
      </c>
      <c r="H1973" s="355" t="s">
        <v>4</v>
      </c>
    </row>
    <row r="1974" spans="2:12" hidden="1" outlineLevel="1">
      <c r="B1974" s="345">
        <v>42917</v>
      </c>
      <c r="C1974" s="376" t="s">
        <v>1039</v>
      </c>
      <c r="D1974" s="386">
        <f>D1949</f>
        <v>5458.2300000000105</v>
      </c>
      <c r="E1974" s="18"/>
      <c r="F1974" s="608">
        <v>42920</v>
      </c>
      <c r="G1974" s="317" t="s">
        <v>8615</v>
      </c>
      <c r="H1974" s="386">
        <v>25000</v>
      </c>
      <c r="I1974" s="247"/>
    </row>
    <row r="1975" spans="2:12" ht="45" hidden="1" outlineLevel="1">
      <c r="B1975" s="608">
        <v>42919</v>
      </c>
      <c r="C1975" s="840" t="s">
        <v>8613</v>
      </c>
      <c r="D1975" s="613">
        <v>25542</v>
      </c>
      <c r="E1975" s="18"/>
      <c r="F1975" s="345">
        <v>42944</v>
      </c>
      <c r="G1975" s="840" t="s">
        <v>8672</v>
      </c>
      <c r="H1975" s="326">
        <v>5766</v>
      </c>
      <c r="I1975" s="2"/>
    </row>
    <row r="1976" spans="2:12" ht="45" hidden="1" outlineLevel="1">
      <c r="B1976" s="608">
        <v>42920</v>
      </c>
      <c r="C1976" s="376" t="s">
        <v>8614</v>
      </c>
      <c r="D1976" s="1434">
        <v>108.42</v>
      </c>
      <c r="E1976" s="18"/>
      <c r="F1976" s="345"/>
      <c r="G1976" s="223"/>
      <c r="H1976" s="386"/>
    </row>
    <row r="1977" spans="2:12" ht="45" hidden="1" outlineLevel="1">
      <c r="B1977" s="608">
        <v>42947</v>
      </c>
      <c r="C1977" s="376" t="s">
        <v>8702</v>
      </c>
      <c r="D1977" s="1434">
        <v>35000</v>
      </c>
      <c r="E1977" s="18"/>
      <c r="F1977" s="319"/>
      <c r="G1977" s="319"/>
      <c r="H1977" s="279"/>
      <c r="J1977" s="1376">
        <v>9.2499999999999999E-2</v>
      </c>
      <c r="K1977" s="1" t="s">
        <v>8276</v>
      </c>
    </row>
    <row r="1978" spans="2:12" hidden="1" outlineLevel="1">
      <c r="B1978" s="426"/>
      <c r="C1978" s="319" t="s">
        <v>195</v>
      </c>
      <c r="D1978" s="279">
        <f>SUM(D1974:D1977)</f>
        <v>66108.650000000009</v>
      </c>
      <c r="E1978" s="87"/>
      <c r="F1978" s="46"/>
      <c r="G1978" s="50" t="s">
        <v>195</v>
      </c>
      <c r="H1978" s="48">
        <f>SUM(H1974:H1977)</f>
        <v>30766</v>
      </c>
      <c r="J1978" s="1" t="s">
        <v>8277</v>
      </c>
      <c r="K1978" s="1">
        <v>0.5</v>
      </c>
      <c r="L1978" s="1" t="s">
        <v>8278</v>
      </c>
    </row>
    <row r="1979" spans="2:12" hidden="1" outlineLevel="1">
      <c r="B1979" s="18"/>
      <c r="C1979" s="1" t="s">
        <v>1962</v>
      </c>
      <c r="D1979" s="454">
        <f>D1978-H1978</f>
        <v>35342.650000000009</v>
      </c>
      <c r="E1979" s="2"/>
      <c r="F1979" s="18"/>
      <c r="G1979" s="18"/>
      <c r="H1979" s="18"/>
    </row>
    <row r="1980" spans="2:12" ht="15.75" hidden="1" outlineLevel="1">
      <c r="B1980" s="2480" t="s">
        <v>8198</v>
      </c>
      <c r="C1980" s="2480"/>
      <c r="D1980" s="2480"/>
      <c r="E1980" s="2480"/>
      <c r="F1980" s="2480"/>
      <c r="G1980" s="2480"/>
      <c r="H1980" s="2480"/>
    </row>
    <row r="1981" spans="2:12" hidden="1" outlineLevel="1">
      <c r="B1981" s="152" t="s">
        <v>115</v>
      </c>
      <c r="C1981" s="152" t="s">
        <v>1330</v>
      </c>
      <c r="D1981" s="153" t="s">
        <v>4</v>
      </c>
      <c r="E1981" s="18"/>
      <c r="F1981" s="152" t="s">
        <v>115</v>
      </c>
      <c r="G1981" s="152" t="s">
        <v>1331</v>
      </c>
      <c r="H1981" s="153" t="s">
        <v>4</v>
      </c>
    </row>
    <row r="1982" spans="2:12" hidden="1" outlineLevel="1">
      <c r="B1982" s="345">
        <v>42917</v>
      </c>
      <c r="C1982" s="47" t="s">
        <v>2500</v>
      </c>
      <c r="D1982" s="48">
        <f>D1957</f>
        <v>15150</v>
      </c>
      <c r="E1982" s="18"/>
      <c r="F1982" s="345">
        <v>42928</v>
      </c>
      <c r="G1982" s="244" t="s">
        <v>8635</v>
      </c>
      <c r="H1982" s="386">
        <v>15000</v>
      </c>
    </row>
    <row r="1983" spans="2:12" ht="30" hidden="1" outlineLevel="1">
      <c r="B1983" s="345">
        <v>42927</v>
      </c>
      <c r="C1983" s="244" t="s">
        <v>8634</v>
      </c>
      <c r="D1983" s="386">
        <v>16156</v>
      </c>
      <c r="E1983" s="18"/>
      <c r="F1983" s="345"/>
      <c r="G1983" s="223"/>
      <c r="H1983" s="326"/>
    </row>
    <row r="1984" spans="2:12" hidden="1" outlineLevel="1">
      <c r="B1984" s="345"/>
      <c r="C1984" s="372"/>
      <c r="D1984" s="245"/>
      <c r="E1984" s="18"/>
      <c r="F1984" s="366"/>
      <c r="G1984" s="252"/>
      <c r="H1984" s="257"/>
    </row>
    <row r="1985" spans="2:8" hidden="1" outlineLevel="1">
      <c r="B1985" s="426"/>
      <c r="C1985" s="50" t="s">
        <v>195</v>
      </c>
      <c r="D1985" s="48">
        <f>SUM(D1982:D1984)</f>
        <v>31306</v>
      </c>
      <c r="E1985" s="18"/>
      <c r="F1985" s="46"/>
      <c r="G1985" s="50" t="s">
        <v>195</v>
      </c>
      <c r="H1985" s="48">
        <f>SUM(H1982:H1983)</f>
        <v>15000</v>
      </c>
    </row>
    <row r="1986" spans="2:8" hidden="1" outlineLevel="1">
      <c r="B1986" s="18"/>
      <c r="C1986" s="1" t="s">
        <v>1962</v>
      </c>
      <c r="D1986" s="454">
        <f>D1985-H1985</f>
        <v>16306</v>
      </c>
      <c r="E1986" s="2"/>
      <c r="F1986" s="18"/>
      <c r="G1986" s="18"/>
      <c r="H1986" s="18"/>
    </row>
    <row r="1987" spans="2:8" ht="15.75" hidden="1" outlineLevel="1">
      <c r="B1987" s="2480" t="s">
        <v>8199</v>
      </c>
      <c r="C1987" s="2513"/>
      <c r="D1987" s="2513"/>
      <c r="E1987" s="2480"/>
      <c r="F1987" s="2480"/>
      <c r="G1987" s="2480"/>
      <c r="H1987" s="2480"/>
    </row>
    <row r="1988" spans="2:8" hidden="1" outlineLevel="1">
      <c r="B1988" s="1277" t="s">
        <v>115</v>
      </c>
      <c r="C1988" s="1278" t="s">
        <v>1330</v>
      </c>
      <c r="D1988" s="1279" t="s">
        <v>4</v>
      </c>
      <c r="E1988" s="18"/>
      <c r="F1988" s="152" t="s">
        <v>115</v>
      </c>
      <c r="G1988" s="152" t="s">
        <v>1331</v>
      </c>
      <c r="H1988" s="153" t="s">
        <v>4</v>
      </c>
    </row>
    <row r="1989" spans="2:8" ht="30" hidden="1" outlineLevel="1">
      <c r="B1989" s="1456">
        <v>42917</v>
      </c>
      <c r="C1989" s="1457" t="s">
        <v>1039</v>
      </c>
      <c r="D1989" s="1458">
        <f>D1960</f>
        <v>15000</v>
      </c>
      <c r="E1989" s="18"/>
      <c r="F1989" s="1456">
        <v>42927</v>
      </c>
      <c r="G1989" s="1459" t="s">
        <v>8634</v>
      </c>
      <c r="H1989" s="1460">
        <v>16156</v>
      </c>
    </row>
    <row r="1990" spans="2:8" ht="30" hidden="1" outlineLevel="1">
      <c r="B1990" s="1456">
        <v>42927</v>
      </c>
      <c r="C1990" s="1459" t="s">
        <v>8634</v>
      </c>
      <c r="D1990" s="1460">
        <v>1156</v>
      </c>
      <c r="E1990" s="18"/>
      <c r="F1990" s="131"/>
      <c r="G1990" s="50"/>
      <c r="H1990" s="48"/>
    </row>
    <row r="1991" spans="2:8" hidden="1" outlineLevel="1">
      <c r="B1991" s="345">
        <v>42928</v>
      </c>
      <c r="C1991" s="750" t="s">
        <v>6000</v>
      </c>
      <c r="D1991" s="279">
        <v>15000</v>
      </c>
      <c r="E1991" s="18"/>
      <c r="F1991" s="131"/>
      <c r="G1991" s="50"/>
      <c r="H1991" s="48"/>
    </row>
    <row r="1992" spans="2:8" hidden="1" outlineLevel="1">
      <c r="B1992" s="751"/>
      <c r="C1992" s="318"/>
      <c r="D1992" s="48"/>
      <c r="E1992" s="18"/>
      <c r="F1992" s="131"/>
      <c r="G1992" s="50"/>
      <c r="H1992" s="48"/>
    </row>
    <row r="1993" spans="2:8" hidden="1" outlineLevel="1">
      <c r="B1993" s="426"/>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8636</v>
      </c>
      <c r="D1996" s="13">
        <v>16015</v>
      </c>
      <c r="H1996" s="13"/>
    </row>
    <row r="1997" spans="2:8" hidden="1" outlineLevel="1">
      <c r="C1997" s="200" t="s">
        <v>8637</v>
      </c>
      <c r="H1997" s="13"/>
    </row>
    <row r="1998" spans="2:8" collapsed="1"/>
    <row r="1999" spans="2:8" ht="15.75">
      <c r="B1999" s="2480" t="s">
        <v>8673</v>
      </c>
      <c r="C1999" s="2480"/>
      <c r="D1999" s="2480"/>
      <c r="E1999" s="2480"/>
      <c r="F1999" s="2480"/>
      <c r="G1999" s="2480"/>
      <c r="H1999" s="2480"/>
    </row>
    <row r="2000" spans="2:8" hidden="1" outlineLevel="1">
      <c r="B2000" s="18"/>
      <c r="C2000" s="18"/>
      <c r="D2000" s="18"/>
      <c r="E2000" s="18"/>
      <c r="F2000" s="18"/>
      <c r="G2000" s="18"/>
      <c r="H2000" s="18"/>
    </row>
    <row r="2001" spans="2:12" ht="15.75" hidden="1" outlineLevel="1">
      <c r="B2001" s="2480" t="s">
        <v>8197</v>
      </c>
      <c r="C2001" s="2480"/>
      <c r="D2001" s="2480"/>
      <c r="E2001" s="2480"/>
      <c r="F2001" s="2480"/>
      <c r="G2001" s="2480"/>
      <c r="H2001" s="2480"/>
    </row>
    <row r="2002" spans="2:12" hidden="1" outlineLevel="1">
      <c r="B2002" s="354" t="s">
        <v>115</v>
      </c>
      <c r="C2002" s="354" t="s">
        <v>1330</v>
      </c>
      <c r="D2002" s="355" t="s">
        <v>4</v>
      </c>
      <c r="E2002" s="18"/>
      <c r="F2002" s="354" t="s">
        <v>115</v>
      </c>
      <c r="G2002" s="354" t="s">
        <v>1331</v>
      </c>
      <c r="H2002" s="355" t="s">
        <v>4</v>
      </c>
    </row>
    <row r="2003" spans="2:12" hidden="1" outlineLevel="1">
      <c r="B2003" s="345">
        <v>42948</v>
      </c>
      <c r="C2003" s="376" t="s">
        <v>1039</v>
      </c>
      <c r="D2003" s="386">
        <f>D1979</f>
        <v>35342.650000000009</v>
      </c>
      <c r="E2003" s="18"/>
      <c r="F2003" s="345">
        <v>42948</v>
      </c>
      <c r="G2003" s="317" t="s">
        <v>8701</v>
      </c>
      <c r="H2003" s="386">
        <v>25000</v>
      </c>
      <c r="I2003" s="247"/>
    </row>
    <row r="2004" spans="2:12" ht="30" hidden="1" outlineLevel="1">
      <c r="B2004" s="345">
        <v>42948</v>
      </c>
      <c r="C2004" s="840" t="s">
        <v>8700</v>
      </c>
      <c r="D2004" s="613">
        <v>76</v>
      </c>
      <c r="E2004" s="18"/>
      <c r="F2004" s="608">
        <v>42977</v>
      </c>
      <c r="G2004" s="840" t="s">
        <v>8833</v>
      </c>
      <c r="H2004" s="326">
        <v>5768</v>
      </c>
      <c r="I2004" s="2"/>
    </row>
    <row r="2005" spans="2:12" ht="45" hidden="1" outlineLevel="1">
      <c r="B2005" s="608">
        <v>42977</v>
      </c>
      <c r="C2005" s="376" t="s">
        <v>8832</v>
      </c>
      <c r="D2005" s="1434">
        <v>65.650000000000006</v>
      </c>
      <c r="E2005" s="18"/>
      <c r="F2005" s="345"/>
      <c r="G2005" s="223"/>
      <c r="H2005" s="386"/>
    </row>
    <row r="2006" spans="2:12" hidden="1" outlineLevel="1">
      <c r="B2006" s="608"/>
      <c r="C2006" s="1001"/>
      <c r="D2006" s="386"/>
      <c r="E2006" s="18"/>
      <c r="F2006" s="319"/>
      <c r="G2006" s="319"/>
      <c r="H2006" s="279"/>
      <c r="J2006" s="1376">
        <v>9.2499999999999999E-2</v>
      </c>
      <c r="K2006" s="1" t="s">
        <v>8276</v>
      </c>
    </row>
    <row r="2007" spans="2:12" hidden="1" outlineLevel="1">
      <c r="B2007" s="426"/>
      <c r="C2007" s="319" t="s">
        <v>195</v>
      </c>
      <c r="D2007" s="279">
        <f>SUM(D2003:D2006)</f>
        <v>35484.30000000001</v>
      </c>
      <c r="E2007" s="87"/>
      <c r="F2007" s="46"/>
      <c r="G2007" s="50" t="s">
        <v>195</v>
      </c>
      <c r="H2007" s="48">
        <f>SUM(H2003:H2006)</f>
        <v>30768</v>
      </c>
      <c r="J2007" s="1" t="s">
        <v>8277</v>
      </c>
      <c r="K2007" s="1">
        <v>0.5</v>
      </c>
      <c r="L2007" s="1" t="s">
        <v>8278</v>
      </c>
    </row>
    <row r="2008" spans="2:12" hidden="1" outlineLevel="1">
      <c r="B2008" s="18"/>
      <c r="C2008" s="1" t="s">
        <v>1962</v>
      </c>
      <c r="D2008" s="454">
        <f>D2007-H2007</f>
        <v>4716.3000000000102</v>
      </c>
      <c r="E2008" s="2"/>
      <c r="F2008" s="18"/>
      <c r="G2008" s="18"/>
      <c r="H2008" s="18"/>
    </row>
    <row r="2009" spans="2:12" ht="15.75" hidden="1" outlineLevel="1">
      <c r="B2009" s="2480" t="s">
        <v>8198</v>
      </c>
      <c r="C2009" s="2480"/>
      <c r="D2009" s="2480"/>
      <c r="E2009" s="2480"/>
      <c r="F2009" s="2480"/>
      <c r="G2009" s="2480"/>
      <c r="H2009" s="2480"/>
    </row>
    <row r="2010" spans="2:12" hidden="1" outlineLevel="1">
      <c r="B2010" s="152" t="s">
        <v>115</v>
      </c>
      <c r="C2010" s="152" t="s">
        <v>1330</v>
      </c>
      <c r="D2010" s="153" t="s">
        <v>4</v>
      </c>
      <c r="E2010" s="18"/>
      <c r="F2010" s="152" t="s">
        <v>115</v>
      </c>
      <c r="G2010" s="152" t="s">
        <v>1331</v>
      </c>
      <c r="H2010" s="153" t="s">
        <v>4</v>
      </c>
    </row>
    <row r="2011" spans="2:12" hidden="1" outlineLevel="1">
      <c r="B2011" s="345">
        <v>42948</v>
      </c>
      <c r="C2011" s="47" t="s">
        <v>2500</v>
      </c>
      <c r="D2011" s="48">
        <f>D1986</f>
        <v>16306</v>
      </c>
      <c r="E2011" s="18"/>
      <c r="F2011" s="345"/>
      <c r="G2011" s="244"/>
      <c r="H2011" s="386"/>
    </row>
    <row r="2012" spans="2:12" ht="30" hidden="1" outlineLevel="1">
      <c r="B2012" s="345">
        <v>42948</v>
      </c>
      <c r="C2012" s="244" t="s">
        <v>8700</v>
      </c>
      <c r="D2012" s="386">
        <v>157</v>
      </c>
      <c r="E2012" s="18"/>
      <c r="F2012" s="345"/>
      <c r="G2012" s="223"/>
      <c r="H2012" s="326"/>
    </row>
    <row r="2013" spans="2:12" hidden="1" outlineLevel="1">
      <c r="B2013" s="345"/>
      <c r="C2013" s="244"/>
      <c r="D2013" s="245"/>
      <c r="E2013" s="18"/>
      <c r="F2013" s="366"/>
      <c r="G2013" s="252"/>
      <c r="H2013" s="257"/>
    </row>
    <row r="2014" spans="2:12" hidden="1" outlineLevel="1">
      <c r="B2014" s="345"/>
      <c r="C2014" s="372"/>
      <c r="D2014" s="245"/>
      <c r="E2014" s="18"/>
      <c r="F2014" s="366"/>
      <c r="G2014" s="252"/>
      <c r="H2014" s="257"/>
    </row>
    <row r="2015" spans="2:12" hidden="1" outlineLevel="1">
      <c r="B2015" s="426"/>
      <c r="C2015" s="50" t="s">
        <v>195</v>
      </c>
      <c r="D2015" s="48">
        <f>SUM(D2011:D2014)</f>
        <v>16463</v>
      </c>
      <c r="E2015" s="18"/>
      <c r="F2015" s="46"/>
      <c r="G2015" s="50" t="s">
        <v>195</v>
      </c>
      <c r="H2015" s="48">
        <f>SUM(H2011:H2012)</f>
        <v>0</v>
      </c>
    </row>
    <row r="2016" spans="2:12" hidden="1" outlineLevel="1">
      <c r="B2016" s="18"/>
      <c r="C2016" s="1" t="s">
        <v>1962</v>
      </c>
      <c r="D2016" s="454">
        <f>D2015-H2015</f>
        <v>16463</v>
      </c>
      <c r="E2016" s="2"/>
      <c r="F2016" s="18"/>
      <c r="G2016" s="18"/>
      <c r="H2016" s="18"/>
    </row>
    <row r="2017" spans="2:9" ht="15.75" hidden="1" outlineLevel="1">
      <c r="B2017" s="2480" t="s">
        <v>8199</v>
      </c>
      <c r="C2017" s="2513"/>
      <c r="D2017" s="2513"/>
      <c r="E2017" s="2480"/>
      <c r="F2017" s="2480"/>
      <c r="G2017" s="2480"/>
      <c r="H2017" s="2480"/>
    </row>
    <row r="2018" spans="2:9" hidden="1" outlineLevel="1">
      <c r="B2018" s="1277" t="s">
        <v>115</v>
      </c>
      <c r="C2018" s="1278" t="s">
        <v>1330</v>
      </c>
      <c r="D2018" s="1279" t="s">
        <v>4</v>
      </c>
      <c r="E2018" s="18"/>
      <c r="F2018" s="152" t="s">
        <v>115</v>
      </c>
      <c r="G2018" s="152" t="s">
        <v>1331</v>
      </c>
      <c r="H2018" s="153" t="s">
        <v>4</v>
      </c>
    </row>
    <row r="2019" spans="2:9" hidden="1" outlineLevel="1">
      <c r="B2019" s="1456">
        <v>42948</v>
      </c>
      <c r="C2019" s="1457" t="s">
        <v>1039</v>
      </c>
      <c r="D2019" s="1458">
        <f>D1989</f>
        <v>15000</v>
      </c>
      <c r="E2019" s="18"/>
      <c r="F2019" s="131"/>
      <c r="G2019" s="50"/>
      <c r="H2019" s="48"/>
    </row>
    <row r="2020" spans="2:9" hidden="1" outlineLevel="1">
      <c r="B2020" s="751"/>
      <c r="C2020" s="318"/>
      <c r="D2020" s="48"/>
      <c r="E2020" s="18"/>
      <c r="F2020" s="131"/>
      <c r="G2020" s="50"/>
      <c r="H2020" s="48"/>
    </row>
    <row r="2021" spans="2:9" hidden="1" outlineLevel="1">
      <c r="B2021" s="426"/>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8636</v>
      </c>
      <c r="D2024" s="13">
        <v>16015</v>
      </c>
      <c r="H2024" s="13"/>
    </row>
    <row r="2025" spans="2:9" hidden="1" outlineLevel="1">
      <c r="C2025" s="200" t="s">
        <v>8637</v>
      </c>
      <c r="H2025" s="13"/>
    </row>
    <row r="2026" spans="2:9" collapsed="1"/>
    <row r="2027" spans="2:9" ht="15.75">
      <c r="B2027" s="2480" t="s">
        <v>8797</v>
      </c>
      <c r="C2027" s="2480"/>
      <c r="D2027" s="2480"/>
      <c r="E2027" s="2480"/>
      <c r="F2027" s="2480"/>
      <c r="G2027" s="2480"/>
      <c r="H2027" s="2480"/>
    </row>
    <row r="2028" spans="2:9" hidden="1" outlineLevel="1">
      <c r="B2028" s="18"/>
      <c r="C2028" s="18"/>
      <c r="D2028" s="18"/>
      <c r="E2028" s="18"/>
      <c r="F2028" s="18"/>
      <c r="G2028" s="18"/>
      <c r="H2028" s="18"/>
    </row>
    <row r="2029" spans="2:9" ht="15.75" hidden="1" outlineLevel="1">
      <c r="B2029" s="2480" t="s">
        <v>8197</v>
      </c>
      <c r="C2029" s="2480"/>
      <c r="D2029" s="2480"/>
      <c r="E2029" s="2480"/>
      <c r="F2029" s="2480"/>
      <c r="G2029" s="2480"/>
      <c r="H2029" s="2480"/>
    </row>
    <row r="2030" spans="2:9" hidden="1" outlineLevel="1">
      <c r="B2030" s="354" t="s">
        <v>115</v>
      </c>
      <c r="C2030" s="354" t="s">
        <v>1330</v>
      </c>
      <c r="D2030" s="355" t="s">
        <v>4</v>
      </c>
      <c r="E2030" s="18"/>
      <c r="F2030" s="354" t="s">
        <v>115</v>
      </c>
      <c r="G2030" s="354" t="s">
        <v>1331</v>
      </c>
      <c r="H2030" s="355" t="s">
        <v>4</v>
      </c>
    </row>
    <row r="2031" spans="2:9" hidden="1" outlineLevel="1">
      <c r="B2031" s="345">
        <v>42979</v>
      </c>
      <c r="C2031" s="376" t="s">
        <v>1039</v>
      </c>
      <c r="D2031" s="386">
        <f>D2008</f>
        <v>4716.3000000000102</v>
      </c>
      <c r="E2031" s="18"/>
      <c r="F2031" s="608">
        <v>42993</v>
      </c>
      <c r="G2031" s="840" t="s">
        <v>8892</v>
      </c>
      <c r="H2031" s="613">
        <v>25000</v>
      </c>
      <c r="I2031" s="247"/>
    </row>
    <row r="2032" spans="2:9" ht="45" hidden="1" outlineLevel="1">
      <c r="B2032" s="345">
        <v>42981</v>
      </c>
      <c r="C2032" s="840" t="s">
        <v>8834</v>
      </c>
      <c r="D2032" s="613">
        <v>25582</v>
      </c>
      <c r="E2032" s="18"/>
      <c r="F2032" s="608">
        <v>43006</v>
      </c>
      <c r="G2032" s="840" t="s">
        <v>8571</v>
      </c>
      <c r="H2032" s="613">
        <v>5768</v>
      </c>
      <c r="I2032" s="2"/>
    </row>
    <row r="2033" spans="2:12" ht="30" hidden="1" outlineLevel="1">
      <c r="B2033" s="608">
        <v>43003</v>
      </c>
      <c r="C2033" s="376" t="s">
        <v>8891</v>
      </c>
      <c r="D2033" s="613">
        <v>702</v>
      </c>
      <c r="E2033" s="18"/>
      <c r="F2033" s="345"/>
      <c r="G2033" s="223"/>
      <c r="H2033" s="386"/>
    </row>
    <row r="2034" spans="2:12" hidden="1" outlineLevel="1">
      <c r="B2034" s="608"/>
      <c r="C2034" s="1001"/>
      <c r="D2034" s="386"/>
      <c r="E2034" s="18"/>
      <c r="F2034" s="319"/>
      <c r="G2034" s="319"/>
      <c r="H2034" s="279"/>
      <c r="J2034" s="1376">
        <v>9.2499999999999999E-2</v>
      </c>
      <c r="K2034" s="1" t="s">
        <v>8276</v>
      </c>
    </row>
    <row r="2035" spans="2:12" hidden="1" outlineLevel="1">
      <c r="B2035" s="426"/>
      <c r="C2035" s="319" t="s">
        <v>195</v>
      </c>
      <c r="D2035" s="279">
        <f>SUM(D2031:D2034)</f>
        <v>31000.30000000001</v>
      </c>
      <c r="E2035" s="87"/>
      <c r="F2035" s="46"/>
      <c r="G2035" s="50" t="s">
        <v>195</v>
      </c>
      <c r="H2035" s="48">
        <f>SUM(H2031:H2034)</f>
        <v>30768</v>
      </c>
      <c r="J2035" s="1" t="s">
        <v>8277</v>
      </c>
      <c r="K2035" s="1">
        <v>0.5</v>
      </c>
      <c r="L2035" s="1" t="s">
        <v>8278</v>
      </c>
    </row>
    <row r="2036" spans="2:12" hidden="1" outlineLevel="1">
      <c r="B2036" s="18"/>
      <c r="C2036" s="1" t="s">
        <v>1962</v>
      </c>
      <c r="D2036" s="454">
        <f>D2035-H2035</f>
        <v>232.30000000001019</v>
      </c>
      <c r="E2036" s="2"/>
      <c r="F2036" s="18"/>
      <c r="G2036" s="18"/>
      <c r="H2036" s="18"/>
    </row>
    <row r="2037" spans="2:12" ht="15.75" hidden="1" outlineLevel="1">
      <c r="B2037" s="2480" t="s">
        <v>8198</v>
      </c>
      <c r="C2037" s="2480"/>
      <c r="D2037" s="2480"/>
      <c r="E2037" s="2480"/>
      <c r="F2037" s="2480"/>
      <c r="G2037" s="2480"/>
      <c r="H2037" s="2480"/>
    </row>
    <row r="2038" spans="2:12" hidden="1" outlineLevel="1">
      <c r="B2038" s="152" t="s">
        <v>115</v>
      </c>
      <c r="C2038" s="152" t="s">
        <v>1330</v>
      </c>
      <c r="D2038" s="153" t="s">
        <v>4</v>
      </c>
      <c r="E2038" s="18"/>
      <c r="F2038" s="152" t="s">
        <v>115</v>
      </c>
      <c r="G2038" s="152" t="s">
        <v>1331</v>
      </c>
      <c r="H2038" s="153" t="s">
        <v>4</v>
      </c>
    </row>
    <row r="2039" spans="2:12" hidden="1" outlineLevel="1">
      <c r="B2039" s="345">
        <v>42979</v>
      </c>
      <c r="C2039" s="47" t="s">
        <v>2500</v>
      </c>
      <c r="D2039" s="48">
        <f>D2015</f>
        <v>16463</v>
      </c>
      <c r="E2039" s="18"/>
      <c r="F2039" s="345"/>
      <c r="G2039" s="244"/>
      <c r="H2039" s="386"/>
    </row>
    <row r="2040" spans="2:12" hidden="1" outlineLevel="1">
      <c r="B2040" s="345"/>
      <c r="C2040" s="372"/>
      <c r="D2040" s="245"/>
      <c r="E2040" s="18"/>
      <c r="F2040" s="366"/>
      <c r="G2040" s="252"/>
      <c r="H2040" s="257"/>
    </row>
    <row r="2041" spans="2:12" hidden="1" outlineLevel="1">
      <c r="B2041" s="426"/>
      <c r="C2041" s="50" t="s">
        <v>195</v>
      </c>
      <c r="D2041" s="48">
        <f>SUM(D2039:D2040)</f>
        <v>16463</v>
      </c>
      <c r="E2041" s="18"/>
      <c r="F2041" s="46"/>
      <c r="G2041" s="50" t="s">
        <v>195</v>
      </c>
      <c r="H2041" s="48">
        <f>SUM(H2039:H2039)</f>
        <v>0</v>
      </c>
    </row>
    <row r="2042" spans="2:12" hidden="1" outlineLevel="1">
      <c r="B2042" s="18"/>
      <c r="C2042" s="1" t="s">
        <v>1962</v>
      </c>
      <c r="D2042" s="454">
        <f>D2041-H2041</f>
        <v>16463</v>
      </c>
      <c r="E2042" s="2"/>
      <c r="F2042" s="18"/>
      <c r="G2042" s="18"/>
      <c r="H2042" s="18"/>
    </row>
    <row r="2043" spans="2:12" ht="15.75" hidden="1" outlineLevel="1">
      <c r="B2043" s="2480" t="s">
        <v>8199</v>
      </c>
      <c r="C2043" s="2513"/>
      <c r="D2043" s="2513"/>
      <c r="E2043" s="2480"/>
      <c r="F2043" s="2480"/>
      <c r="G2043" s="2480"/>
      <c r="H2043" s="2480"/>
    </row>
    <row r="2044" spans="2:12" hidden="1" outlineLevel="1">
      <c r="B2044" s="1277" t="s">
        <v>115</v>
      </c>
      <c r="C2044" s="1278" t="s">
        <v>1330</v>
      </c>
      <c r="D2044" s="1279" t="s">
        <v>4</v>
      </c>
      <c r="E2044" s="18"/>
      <c r="F2044" s="152" t="s">
        <v>115</v>
      </c>
      <c r="G2044" s="152" t="s">
        <v>1331</v>
      </c>
      <c r="H2044" s="153" t="s">
        <v>4</v>
      </c>
    </row>
    <row r="2045" spans="2:12" hidden="1" outlineLevel="1">
      <c r="B2045" s="1456">
        <v>42979</v>
      </c>
      <c r="C2045" s="1457" t="s">
        <v>1039</v>
      </c>
      <c r="D2045" s="1458">
        <f>D2022</f>
        <v>15000</v>
      </c>
      <c r="E2045" s="18"/>
      <c r="F2045" s="131"/>
      <c r="G2045" s="50"/>
      <c r="H2045" s="48"/>
    </row>
    <row r="2046" spans="2:12" hidden="1" outlineLevel="1">
      <c r="B2046" s="751"/>
      <c r="C2046" s="318"/>
      <c r="D2046" s="48"/>
      <c r="E2046" s="18"/>
      <c r="F2046" s="131"/>
      <c r="G2046" s="50"/>
      <c r="H2046" s="48"/>
    </row>
    <row r="2047" spans="2:12" hidden="1" outlineLevel="1">
      <c r="B2047" s="426"/>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8636</v>
      </c>
      <c r="D2050" s="13">
        <v>16015</v>
      </c>
      <c r="H2050" s="13"/>
    </row>
    <row r="2051" spans="2:12" hidden="1" outlineLevel="1">
      <c r="C2051" s="200" t="s">
        <v>8637</v>
      </c>
      <c r="H2051" s="13"/>
    </row>
    <row r="2052" spans="2:12" collapsed="1"/>
    <row r="2053" spans="2:12" ht="15.75">
      <c r="B2053" s="2480" t="s">
        <v>8911</v>
      </c>
      <c r="C2053" s="2480"/>
      <c r="D2053" s="2480"/>
      <c r="E2053" s="2480"/>
      <c r="F2053" s="2480"/>
      <c r="G2053" s="2480"/>
      <c r="H2053" s="2480"/>
    </row>
    <row r="2054" spans="2:12" hidden="1" outlineLevel="1">
      <c r="B2054" s="18"/>
      <c r="C2054" s="18"/>
      <c r="D2054" s="18"/>
      <c r="E2054" s="18"/>
      <c r="F2054" s="18"/>
      <c r="G2054" s="18"/>
      <c r="H2054" s="18"/>
    </row>
    <row r="2055" spans="2:12" ht="15.75" hidden="1" outlineLevel="1">
      <c r="B2055" s="2480" t="s">
        <v>8197</v>
      </c>
      <c r="C2055" s="2480"/>
      <c r="D2055" s="2480"/>
      <c r="E2055" s="2480"/>
      <c r="F2055" s="2480"/>
      <c r="G2055" s="2480"/>
      <c r="H2055" s="2480"/>
    </row>
    <row r="2056" spans="2:12" hidden="1" outlineLevel="1">
      <c r="B2056" s="354" t="s">
        <v>115</v>
      </c>
      <c r="C2056" s="354" t="s">
        <v>1330</v>
      </c>
      <c r="D2056" s="355" t="s">
        <v>4</v>
      </c>
      <c r="E2056" s="18"/>
      <c r="F2056" s="354" t="s">
        <v>115</v>
      </c>
      <c r="G2056" s="354" t="s">
        <v>1331</v>
      </c>
      <c r="H2056" s="355" t="s">
        <v>4</v>
      </c>
    </row>
    <row r="2057" spans="2:12" hidden="1" outlineLevel="1">
      <c r="B2057" s="345">
        <v>43009</v>
      </c>
      <c r="C2057" s="376" t="s">
        <v>1039</v>
      </c>
      <c r="D2057" s="386">
        <f>D2036</f>
        <v>232.30000000001019</v>
      </c>
      <c r="E2057" s="18"/>
      <c r="F2057" s="608" t="s">
        <v>8944</v>
      </c>
      <c r="G2057" s="840" t="s">
        <v>8615</v>
      </c>
      <c r="H2057" s="613">
        <v>25000</v>
      </c>
      <c r="I2057" s="247"/>
    </row>
    <row r="2058" spans="2:12" ht="45" hidden="1" outlineLevel="1">
      <c r="B2058" s="345">
        <v>43011</v>
      </c>
      <c r="C2058" s="840" t="s">
        <v>8943</v>
      </c>
      <c r="D2058" s="613">
        <v>35000</v>
      </c>
      <c r="E2058" s="18"/>
      <c r="F2058" s="608"/>
      <c r="G2058" s="840"/>
      <c r="H2058" s="613"/>
      <c r="I2058" s="2"/>
    </row>
    <row r="2059" spans="2:12" hidden="1" outlineLevel="1">
      <c r="B2059" s="608"/>
      <c r="C2059" s="376"/>
      <c r="D2059" s="613"/>
      <c r="E2059" s="18"/>
      <c r="F2059" s="345"/>
      <c r="G2059" s="223"/>
      <c r="H2059" s="386"/>
    </row>
    <row r="2060" spans="2:12" hidden="1" outlineLevel="1">
      <c r="B2060" s="608"/>
      <c r="C2060" s="1001"/>
      <c r="D2060" s="386"/>
      <c r="E2060" s="18"/>
      <c r="F2060" s="319"/>
      <c r="G2060" s="319"/>
      <c r="H2060" s="279"/>
      <c r="J2060" s="1376">
        <v>9.2499999999999999E-2</v>
      </c>
      <c r="K2060" s="1" t="s">
        <v>8276</v>
      </c>
    </row>
    <row r="2061" spans="2:12" hidden="1" outlineLevel="1">
      <c r="B2061" s="426"/>
      <c r="C2061" s="319" t="s">
        <v>195</v>
      </c>
      <c r="D2061" s="279">
        <f>SUM(D2057:D2060)</f>
        <v>35232.30000000001</v>
      </c>
      <c r="E2061" s="87"/>
      <c r="F2061" s="46"/>
      <c r="G2061" s="50" t="s">
        <v>195</v>
      </c>
      <c r="H2061" s="48">
        <f>SUM(H2057:H2060)</f>
        <v>25000</v>
      </c>
      <c r="J2061" s="1" t="s">
        <v>8277</v>
      </c>
      <c r="K2061" s="1">
        <v>0.5</v>
      </c>
      <c r="L2061" s="1" t="s">
        <v>8278</v>
      </c>
    </row>
    <row r="2062" spans="2:12" hidden="1" outlineLevel="1">
      <c r="B2062" s="18"/>
      <c r="C2062" s="1" t="s">
        <v>1962</v>
      </c>
      <c r="D2062" s="454">
        <f>D2061-H2061</f>
        <v>10232.30000000001</v>
      </c>
      <c r="E2062" s="2"/>
      <c r="F2062" s="18"/>
      <c r="G2062" s="18"/>
      <c r="H2062" s="18"/>
    </row>
    <row r="2063" spans="2:12" ht="15.75" hidden="1" outlineLevel="1">
      <c r="B2063" s="2480" t="s">
        <v>8198</v>
      </c>
      <c r="C2063" s="2480"/>
      <c r="D2063" s="2480"/>
      <c r="E2063" s="2480"/>
      <c r="F2063" s="2480"/>
      <c r="G2063" s="2480"/>
      <c r="H2063" s="2480"/>
    </row>
    <row r="2064" spans="2:12" hidden="1" outlineLevel="1">
      <c r="B2064" s="152" t="s">
        <v>115</v>
      </c>
      <c r="C2064" s="152" t="s">
        <v>1330</v>
      </c>
      <c r="D2064" s="153" t="s">
        <v>4</v>
      </c>
      <c r="E2064" s="18"/>
      <c r="F2064" s="152" t="s">
        <v>115</v>
      </c>
      <c r="G2064" s="152" t="s">
        <v>1331</v>
      </c>
      <c r="H2064" s="153" t="s">
        <v>4</v>
      </c>
    </row>
    <row r="2065" spans="2:8" hidden="1" outlineLevel="1">
      <c r="B2065" s="345">
        <v>43009</v>
      </c>
      <c r="C2065" s="47" t="s">
        <v>2500</v>
      </c>
      <c r="D2065" s="48">
        <f>D2041</f>
        <v>16463</v>
      </c>
      <c r="E2065" s="18"/>
      <c r="F2065" s="345"/>
      <c r="G2065" s="244"/>
      <c r="H2065" s="386"/>
    </row>
    <row r="2066" spans="2:8" hidden="1" outlineLevel="1">
      <c r="B2066" s="345"/>
      <c r="C2066" s="372"/>
      <c r="D2066" s="245"/>
      <c r="E2066" s="18"/>
      <c r="F2066" s="366"/>
      <c r="G2066" s="252"/>
      <c r="H2066" s="257"/>
    </row>
    <row r="2067" spans="2:8" hidden="1" outlineLevel="1">
      <c r="B2067" s="426"/>
      <c r="C2067" s="50" t="s">
        <v>195</v>
      </c>
      <c r="D2067" s="48">
        <f>SUM(D2065:D2066)</f>
        <v>16463</v>
      </c>
      <c r="E2067" s="18"/>
      <c r="F2067" s="46"/>
      <c r="G2067" s="50" t="s">
        <v>195</v>
      </c>
      <c r="H2067" s="48">
        <f>SUM(H2065:H2065)</f>
        <v>0</v>
      </c>
    </row>
    <row r="2068" spans="2:8" hidden="1" outlineLevel="1">
      <c r="B2068" s="18"/>
      <c r="C2068" s="1" t="s">
        <v>1962</v>
      </c>
      <c r="D2068" s="454">
        <f>D2067-H2067</f>
        <v>16463</v>
      </c>
      <c r="E2068" s="2"/>
      <c r="F2068" s="18"/>
      <c r="G2068" s="18"/>
      <c r="H2068" s="18"/>
    </row>
    <row r="2069" spans="2:8" ht="15.75" hidden="1" outlineLevel="1">
      <c r="B2069" s="2480" t="s">
        <v>8199</v>
      </c>
      <c r="C2069" s="2513"/>
      <c r="D2069" s="2513"/>
      <c r="E2069" s="2480"/>
      <c r="F2069" s="2480"/>
      <c r="G2069" s="2480"/>
      <c r="H2069" s="2480"/>
    </row>
    <row r="2070" spans="2:8" hidden="1" outlineLevel="1">
      <c r="B2070" s="1277" t="s">
        <v>115</v>
      </c>
      <c r="C2070" s="1278" t="s">
        <v>1330</v>
      </c>
      <c r="D2070" s="1279" t="s">
        <v>4</v>
      </c>
      <c r="E2070" s="18"/>
      <c r="F2070" s="152" t="s">
        <v>115</v>
      </c>
      <c r="G2070" s="152" t="s">
        <v>1331</v>
      </c>
      <c r="H2070" s="153" t="s">
        <v>4</v>
      </c>
    </row>
    <row r="2071" spans="2:8" hidden="1" outlineLevel="1">
      <c r="B2071" s="1456">
        <v>43009</v>
      </c>
      <c r="C2071" s="1457" t="s">
        <v>1039</v>
      </c>
      <c r="D2071" s="1458">
        <f>D2048</f>
        <v>15000</v>
      </c>
      <c r="E2071" s="18"/>
      <c r="F2071" s="131"/>
      <c r="G2071" s="50"/>
      <c r="H2071" s="48"/>
    </row>
    <row r="2072" spans="2:8" hidden="1" outlineLevel="1">
      <c r="B2072" s="751"/>
      <c r="C2072" s="318"/>
      <c r="D2072" s="48"/>
      <c r="E2072" s="18"/>
      <c r="F2072" s="131"/>
      <c r="G2072" s="50"/>
      <c r="H2072" s="48"/>
    </row>
    <row r="2073" spans="2:8" hidden="1" outlineLevel="1">
      <c r="B2073" s="426"/>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8636</v>
      </c>
      <c r="D2076" s="13">
        <v>16015</v>
      </c>
      <c r="H2076" s="13"/>
    </row>
    <row r="2077" spans="2:8" hidden="1" outlineLevel="1">
      <c r="C2077" s="200" t="s">
        <v>8637</v>
      </c>
      <c r="H2077" s="13"/>
    </row>
    <row r="2078" spans="2:8" collapsed="1"/>
    <row r="2079" spans="2:8" ht="15.75">
      <c r="B2079" s="2480" t="s">
        <v>9005</v>
      </c>
      <c r="C2079" s="2480"/>
      <c r="D2079" s="2480"/>
      <c r="E2079" s="2480"/>
      <c r="F2079" s="2480"/>
      <c r="G2079" s="2480"/>
      <c r="H2079" s="2480"/>
    </row>
    <row r="2080" spans="2:8" hidden="1" outlineLevel="2">
      <c r="B2080" s="18"/>
      <c r="C2080" s="18"/>
      <c r="D2080" s="18"/>
      <c r="E2080" s="18"/>
      <c r="F2080" s="18"/>
      <c r="G2080" s="18"/>
      <c r="H2080" s="18"/>
    </row>
    <row r="2081" spans="2:12" ht="15.75" hidden="1" outlineLevel="2">
      <c r="B2081" s="2480" t="s">
        <v>8197</v>
      </c>
      <c r="C2081" s="2480"/>
      <c r="D2081" s="2480"/>
      <c r="E2081" s="2480"/>
      <c r="F2081" s="2480"/>
      <c r="G2081" s="2480"/>
      <c r="H2081" s="2480"/>
    </row>
    <row r="2082" spans="2:12" hidden="1" outlineLevel="2">
      <c r="B2082" s="354" t="s">
        <v>115</v>
      </c>
      <c r="C2082" s="354" t="s">
        <v>1330</v>
      </c>
      <c r="D2082" s="355" t="s">
        <v>4</v>
      </c>
      <c r="E2082" s="18"/>
      <c r="F2082" s="354" t="s">
        <v>115</v>
      </c>
      <c r="G2082" s="354" t="s">
        <v>1331</v>
      </c>
      <c r="H2082" s="355" t="s">
        <v>4</v>
      </c>
    </row>
    <row r="2083" spans="2:12" hidden="1" outlineLevel="2">
      <c r="B2083" s="345">
        <v>43040</v>
      </c>
      <c r="C2083" s="376" t="s">
        <v>1039</v>
      </c>
      <c r="D2083" s="386">
        <f>D2062</f>
        <v>10232.30000000001</v>
      </c>
      <c r="E2083" s="18"/>
      <c r="F2083" s="768">
        <v>43040</v>
      </c>
      <c r="G2083" s="621" t="s">
        <v>8571</v>
      </c>
      <c r="H2083" s="769">
        <v>5767</v>
      </c>
      <c r="I2083" s="2517" t="s">
        <v>9115</v>
      </c>
      <c r="J2083" s="2484"/>
      <c r="K2083" s="2484"/>
      <c r="L2083" s="2484"/>
    </row>
    <row r="2084" spans="2:12" ht="30" hidden="1" outlineLevel="2">
      <c r="B2084" s="1481">
        <v>43040</v>
      </c>
      <c r="C2084" s="1521" t="s">
        <v>9015</v>
      </c>
      <c r="D2084" s="1522">
        <v>35000</v>
      </c>
      <c r="E2084" s="18"/>
      <c r="F2084" s="608">
        <v>43040</v>
      </c>
      <c r="G2084" s="840" t="s">
        <v>8701</v>
      </c>
      <c r="H2084" s="613">
        <v>25000</v>
      </c>
      <c r="I2084" s="2"/>
      <c r="J2084" s="2"/>
    </row>
    <row r="2085" spans="2:12" ht="30" hidden="1" outlineLevel="2">
      <c r="B2085" s="1481">
        <v>43043</v>
      </c>
      <c r="C2085" s="376" t="s">
        <v>9056</v>
      </c>
      <c r="D2085" s="613">
        <v>104</v>
      </c>
      <c r="E2085" s="18"/>
      <c r="F2085" s="608">
        <v>43056</v>
      </c>
      <c r="G2085" s="223" t="s">
        <v>9062</v>
      </c>
      <c r="H2085" s="386">
        <v>7500</v>
      </c>
    </row>
    <row r="2086" spans="2:12" ht="30" hidden="1" outlineLevel="2">
      <c r="B2086" s="1543">
        <v>43067</v>
      </c>
      <c r="C2086" s="1521" t="s">
        <v>9088</v>
      </c>
      <c r="D2086" s="1544">
        <v>32931</v>
      </c>
      <c r="E2086" s="18"/>
      <c r="F2086" s="1545"/>
      <c r="G2086" s="1545"/>
      <c r="H2086" s="849"/>
      <c r="J2086" s="1376">
        <v>9.2499999999999999E-2</v>
      </c>
      <c r="K2086" s="1" t="s">
        <v>8276</v>
      </c>
    </row>
    <row r="2087" spans="2:12" hidden="1" outlineLevel="2">
      <c r="B2087" s="1481"/>
      <c r="C2087" s="1539"/>
      <c r="D2087" s="1522"/>
      <c r="E2087" s="628"/>
      <c r="F2087" s="628"/>
      <c r="G2087" s="628"/>
      <c r="H2087" s="349"/>
      <c r="J2087" s="1376"/>
    </row>
    <row r="2088" spans="2:12" hidden="1" outlineLevel="2">
      <c r="B2088" s="426"/>
      <c r="C2088" s="319" t="s">
        <v>195</v>
      </c>
      <c r="D2088" s="279">
        <f>SUM(D2083:D2086)</f>
        <v>78267.300000000017</v>
      </c>
      <c r="E2088" s="87"/>
      <c r="F2088" s="426"/>
      <c r="G2088" s="319" t="s">
        <v>195</v>
      </c>
      <c r="H2088" s="279">
        <f>SUM(H2083:H2086)</f>
        <v>38267</v>
      </c>
      <c r="J2088" s="1" t="s">
        <v>8277</v>
      </c>
      <c r="K2088" s="1">
        <v>0.5</v>
      </c>
      <c r="L2088" s="1" t="s">
        <v>8278</v>
      </c>
    </row>
    <row r="2089" spans="2:12" hidden="1" outlineLevel="2">
      <c r="B2089" s="18"/>
      <c r="C2089" s="1" t="s">
        <v>1962</v>
      </c>
      <c r="D2089" s="454">
        <f>D2088-H2088</f>
        <v>40000.300000000017</v>
      </c>
      <c r="E2089" s="2"/>
      <c r="F2089" s="18"/>
      <c r="G2089" s="18"/>
      <c r="H2089" s="18"/>
    </row>
    <row r="2090" spans="2:12" ht="15.75" hidden="1" outlineLevel="2">
      <c r="B2090" s="2480" t="s">
        <v>8198</v>
      </c>
      <c r="C2090" s="2480"/>
      <c r="D2090" s="2480"/>
      <c r="E2090" s="2480"/>
      <c r="F2090" s="2480"/>
      <c r="G2090" s="2480"/>
      <c r="H2090" s="2480"/>
    </row>
    <row r="2091" spans="2:12" hidden="1" outlineLevel="2">
      <c r="B2091" s="152" t="s">
        <v>115</v>
      </c>
      <c r="C2091" s="152" t="s">
        <v>1330</v>
      </c>
      <c r="D2091" s="153" t="s">
        <v>4</v>
      </c>
      <c r="E2091" s="18"/>
      <c r="F2091" s="152" t="s">
        <v>115</v>
      </c>
      <c r="G2091" s="152" t="s">
        <v>1331</v>
      </c>
      <c r="H2091" s="153" t="s">
        <v>4</v>
      </c>
    </row>
    <row r="2092" spans="2:12" hidden="1" outlineLevel="2">
      <c r="B2092" s="345">
        <v>43040</v>
      </c>
      <c r="C2092" s="47" t="s">
        <v>2500</v>
      </c>
      <c r="D2092" s="48">
        <f>D2067</f>
        <v>16463</v>
      </c>
      <c r="E2092" s="18"/>
      <c r="F2092" s="345"/>
      <c r="G2092" s="244"/>
      <c r="H2092" s="386"/>
    </row>
    <row r="2093" spans="2:12" ht="30" hidden="1" outlineLevel="2">
      <c r="B2093" s="1481">
        <v>43043</v>
      </c>
      <c r="C2093" s="372" t="s">
        <v>9056</v>
      </c>
      <c r="D2093" s="245">
        <v>150</v>
      </c>
      <c r="E2093" s="18"/>
      <c r="F2093" s="366"/>
      <c r="G2093" s="252"/>
      <c r="H2093" s="257"/>
    </row>
    <row r="2094" spans="2:12" hidden="1" outlineLevel="2">
      <c r="B2094" s="426"/>
      <c r="C2094" s="50" t="s">
        <v>195</v>
      </c>
      <c r="D2094" s="48">
        <f>SUM(D2092:D2093)</f>
        <v>16613</v>
      </c>
      <c r="E2094" s="18"/>
      <c r="F2094" s="46"/>
      <c r="G2094" s="50" t="s">
        <v>195</v>
      </c>
      <c r="H2094" s="48">
        <f>SUM(H2092:H2092)</f>
        <v>0</v>
      </c>
    </row>
    <row r="2095" spans="2:12" hidden="1" outlineLevel="2">
      <c r="B2095" s="18"/>
      <c r="C2095" s="1" t="s">
        <v>1962</v>
      </c>
      <c r="D2095" s="454">
        <f>D2094-H2094</f>
        <v>16613</v>
      </c>
      <c r="E2095" s="2"/>
      <c r="F2095" s="18"/>
      <c r="G2095" s="18"/>
      <c r="H2095" s="18"/>
    </row>
    <row r="2096" spans="2:12" ht="15.75" hidden="1" outlineLevel="2">
      <c r="B2096" s="2480" t="s">
        <v>8199</v>
      </c>
      <c r="C2096" s="2513"/>
      <c r="D2096" s="2513"/>
      <c r="E2096" s="2480"/>
      <c r="F2096" s="2480"/>
      <c r="G2096" s="2480"/>
      <c r="H2096" s="2480"/>
    </row>
    <row r="2097" spans="2:10" hidden="1" outlineLevel="2">
      <c r="B2097" s="1277" t="s">
        <v>115</v>
      </c>
      <c r="C2097" s="1278" t="s">
        <v>1330</v>
      </c>
      <c r="D2097" s="1279" t="s">
        <v>4</v>
      </c>
      <c r="E2097" s="18"/>
      <c r="F2097" s="152" t="s">
        <v>115</v>
      </c>
      <c r="G2097" s="152" t="s">
        <v>1331</v>
      </c>
      <c r="H2097" s="153" t="s">
        <v>4</v>
      </c>
    </row>
    <row r="2098" spans="2:10" hidden="1" outlineLevel="2">
      <c r="B2098" s="1456">
        <v>43040</v>
      </c>
      <c r="C2098" s="1457" t="s">
        <v>1039</v>
      </c>
      <c r="D2098" s="1458">
        <f>D2074</f>
        <v>15000</v>
      </c>
      <c r="E2098" s="18"/>
      <c r="F2098" s="131"/>
      <c r="G2098" s="50"/>
      <c r="H2098" s="48"/>
    </row>
    <row r="2099" spans="2:10" hidden="1" outlineLevel="2">
      <c r="B2099" s="751"/>
      <c r="C2099" s="318"/>
      <c r="D2099" s="48"/>
      <c r="E2099" s="18"/>
      <c r="F2099" s="131"/>
      <c r="G2099" s="50"/>
      <c r="H2099" s="48"/>
    </row>
    <row r="2100" spans="2:10" hidden="1" outlineLevel="2">
      <c r="B2100" s="426"/>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8636</v>
      </c>
      <c r="D2103" s="13">
        <v>16015</v>
      </c>
      <c r="H2103" s="13"/>
    </row>
    <row r="2104" spans="2:10" hidden="1" outlineLevel="2">
      <c r="C2104" s="200" t="s">
        <v>8637</v>
      </c>
      <c r="H2104" s="13"/>
    </row>
    <row r="2105" spans="2:10" collapsed="1"/>
    <row r="2106" spans="2:10" ht="15.75">
      <c r="B2106" s="2480" t="s">
        <v>9101</v>
      </c>
      <c r="C2106" s="2480"/>
      <c r="D2106" s="2480"/>
      <c r="E2106" s="2480"/>
      <c r="F2106" s="2480"/>
      <c r="G2106" s="2480"/>
      <c r="H2106" s="2480"/>
    </row>
    <row r="2107" spans="2:10" hidden="1" outlineLevel="2">
      <c r="B2107" s="18"/>
      <c r="C2107" s="18"/>
      <c r="D2107" s="18"/>
      <c r="E2107" s="18"/>
      <c r="F2107" s="18"/>
      <c r="G2107" s="18"/>
      <c r="H2107" s="18"/>
    </row>
    <row r="2108" spans="2:10" ht="15.75" hidden="1" outlineLevel="2">
      <c r="B2108" s="2480" t="s">
        <v>8197</v>
      </c>
      <c r="C2108" s="2480"/>
      <c r="D2108" s="2480"/>
      <c r="E2108" s="2480"/>
      <c r="F2108" s="2480"/>
      <c r="G2108" s="2480"/>
      <c r="H2108" s="2480"/>
    </row>
    <row r="2109" spans="2:10" hidden="1" outlineLevel="2">
      <c r="B2109" s="354" t="s">
        <v>115</v>
      </c>
      <c r="C2109" s="354" t="s">
        <v>1330</v>
      </c>
      <c r="D2109" s="355" t="s">
        <v>4</v>
      </c>
      <c r="E2109" s="18"/>
      <c r="F2109" s="354" t="s">
        <v>115</v>
      </c>
      <c r="G2109" s="354" t="s">
        <v>1331</v>
      </c>
      <c r="H2109" s="355" t="s">
        <v>4</v>
      </c>
    </row>
    <row r="2110" spans="2:10" hidden="1" outlineLevel="2">
      <c r="B2110" s="345">
        <v>43070</v>
      </c>
      <c r="C2110" s="376" t="s">
        <v>1039</v>
      </c>
      <c r="D2110" s="386">
        <f>D2089</f>
        <v>40000.300000000017</v>
      </c>
      <c r="E2110" s="18"/>
      <c r="F2110" s="285">
        <v>43070</v>
      </c>
      <c r="G2110" s="840" t="s">
        <v>8701</v>
      </c>
      <c r="H2110" s="613">
        <v>25000</v>
      </c>
      <c r="I2110" s="247"/>
    </row>
    <row r="2111" spans="2:10" hidden="1" outlineLevel="2">
      <c r="B2111" s="345">
        <v>43088</v>
      </c>
      <c r="C2111" s="1521" t="s">
        <v>9177</v>
      </c>
      <c r="D2111" s="1596">
        <v>31830</v>
      </c>
      <c r="E2111" s="18"/>
      <c r="F2111" s="285">
        <v>43086</v>
      </c>
      <c r="G2111" s="840" t="s">
        <v>9062</v>
      </c>
      <c r="H2111" s="613">
        <v>7500</v>
      </c>
      <c r="I2111" s="2"/>
      <c r="J2111" s="2"/>
    </row>
    <row r="2112" spans="2:10" ht="45" hidden="1" outlineLevel="2">
      <c r="B2112" s="345">
        <v>43089</v>
      </c>
      <c r="C2112" s="376" t="s">
        <v>9184</v>
      </c>
      <c r="D2112" s="613">
        <v>129</v>
      </c>
      <c r="E2112" s="18"/>
      <c r="F2112" s="345">
        <v>43088</v>
      </c>
      <c r="G2112" s="223" t="s">
        <v>9185</v>
      </c>
      <c r="H2112" s="386">
        <v>31800</v>
      </c>
    </row>
    <row r="2113" spans="2:12" ht="30" hidden="1" outlineLevel="2">
      <c r="B2113" s="1481"/>
      <c r="C2113" s="1539"/>
      <c r="D2113" s="1522"/>
      <c r="E2113" s="18"/>
      <c r="F2113" s="426">
        <v>43089</v>
      </c>
      <c r="G2113" s="278" t="s">
        <v>9186</v>
      </c>
      <c r="H2113" s="279">
        <v>5.9</v>
      </c>
      <c r="J2113" s="1376">
        <v>9.2499999999999999E-2</v>
      </c>
      <c r="K2113" s="1" t="s">
        <v>8276</v>
      </c>
    </row>
    <row r="2114" spans="2:12" hidden="1" outlineLevel="2">
      <c r="B2114" s="1481"/>
      <c r="C2114" s="1539"/>
      <c r="D2114" s="1522"/>
      <c r="E2114" s="18"/>
      <c r="F2114" s="319"/>
      <c r="G2114" s="278"/>
      <c r="H2114" s="279"/>
      <c r="J2114" s="1376"/>
    </row>
    <row r="2115" spans="2:12" hidden="1" outlineLevel="2">
      <c r="B2115" s="1076"/>
      <c r="C2115" s="628" t="s">
        <v>195</v>
      </c>
      <c r="D2115" s="349">
        <f>SUM(D2110:D2113)</f>
        <v>71959.300000000017</v>
      </c>
      <c r="E2115" s="87"/>
      <c r="F2115" s="46"/>
      <c r="G2115" s="50" t="s">
        <v>195</v>
      </c>
      <c r="H2115" s="48">
        <f>SUM(H2110:H2113)</f>
        <v>64305.9</v>
      </c>
      <c r="J2115" s="1" t="s">
        <v>8277</v>
      </c>
      <c r="K2115" s="1">
        <v>0.5</v>
      </c>
      <c r="L2115" s="1" t="s">
        <v>8278</v>
      </c>
    </row>
    <row r="2116" spans="2:12" hidden="1" outlineLevel="2">
      <c r="B2116" s="18"/>
      <c r="C2116" s="1" t="s">
        <v>1962</v>
      </c>
      <c r="D2116" s="454">
        <f>D2115-H2115</f>
        <v>7653.400000000016</v>
      </c>
      <c r="E2116" s="2"/>
      <c r="F2116" s="18"/>
      <c r="G2116" s="18"/>
      <c r="H2116" s="18"/>
    </row>
    <row r="2117" spans="2:12" ht="15.75" hidden="1" outlineLevel="2">
      <c r="B2117" s="2480" t="s">
        <v>8198</v>
      </c>
      <c r="C2117" s="2480"/>
      <c r="D2117" s="2480"/>
      <c r="E2117" s="2480"/>
      <c r="F2117" s="2480"/>
      <c r="G2117" s="2480"/>
      <c r="H2117" s="2480"/>
    </row>
    <row r="2118" spans="2:12" hidden="1" outlineLevel="2">
      <c r="B2118" s="152" t="s">
        <v>115</v>
      </c>
      <c r="C2118" s="152" t="s">
        <v>1330</v>
      </c>
      <c r="D2118" s="153" t="s">
        <v>4</v>
      </c>
      <c r="E2118" s="18"/>
      <c r="F2118" s="152" t="s">
        <v>115</v>
      </c>
      <c r="G2118" s="152" t="s">
        <v>1331</v>
      </c>
      <c r="H2118" s="153" t="s">
        <v>4</v>
      </c>
    </row>
    <row r="2119" spans="2:12" hidden="1" outlineLevel="2">
      <c r="B2119" s="345">
        <v>43070</v>
      </c>
      <c r="C2119" s="47" t="s">
        <v>2500</v>
      </c>
      <c r="D2119" s="48">
        <f>D2094</f>
        <v>16613</v>
      </c>
      <c r="E2119" s="18"/>
      <c r="F2119" s="345">
        <v>43088</v>
      </c>
      <c r="G2119" s="244" t="s">
        <v>9179</v>
      </c>
      <c r="H2119" s="1595">
        <v>31830</v>
      </c>
    </row>
    <row r="2120" spans="2:12" hidden="1" outlineLevel="2">
      <c r="B2120" s="1194">
        <v>43088</v>
      </c>
      <c r="C2120" s="1594" t="s">
        <v>9181</v>
      </c>
      <c r="D2120" s="48">
        <v>15000</v>
      </c>
      <c r="E2120" s="18"/>
      <c r="F2120" s="345">
        <v>43089</v>
      </c>
      <c r="G2120" s="244" t="s">
        <v>9183</v>
      </c>
      <c r="H2120" s="1597">
        <v>129</v>
      </c>
    </row>
    <row r="2121" spans="2:12" hidden="1" outlineLevel="2">
      <c r="B2121" s="1194">
        <v>43088</v>
      </c>
      <c r="C2121" s="1594" t="s">
        <v>9182</v>
      </c>
      <c r="D2121" s="1384">
        <v>346</v>
      </c>
      <c r="E2121" s="18"/>
      <c r="F2121" s="366"/>
      <c r="G2121" s="252"/>
      <c r="H2121" s="257"/>
    </row>
    <row r="2122" spans="2:12" hidden="1" outlineLevel="2">
      <c r="B2122" s="426"/>
      <c r="C2122" s="50" t="s">
        <v>195</v>
      </c>
      <c r="D2122" s="214">
        <f>SUM(D2119:D2121)</f>
        <v>31959</v>
      </c>
      <c r="E2122" s="18"/>
      <c r="F2122" s="46"/>
      <c r="G2122" s="50" t="s">
        <v>195</v>
      </c>
      <c r="H2122" s="48">
        <f>SUM(H2119:H2121)</f>
        <v>31959</v>
      </c>
    </row>
    <row r="2123" spans="2:12" hidden="1" outlineLevel="2">
      <c r="B2123" s="18"/>
      <c r="C2123" s="1" t="s">
        <v>1962</v>
      </c>
      <c r="D2123" s="454">
        <f>D2122-H2122</f>
        <v>0</v>
      </c>
      <c r="E2123" s="2"/>
      <c r="F2123" s="18"/>
      <c r="G2123" s="18"/>
      <c r="H2123" s="18"/>
    </row>
    <row r="2124" spans="2:12" ht="15.75" hidden="1" outlineLevel="2">
      <c r="B2124" s="2480" t="s">
        <v>8199</v>
      </c>
      <c r="C2124" s="2513"/>
      <c r="D2124" s="2513"/>
      <c r="E2124" s="2480"/>
      <c r="F2124" s="2480"/>
      <c r="G2124" s="2480"/>
      <c r="H2124" s="2480"/>
    </row>
    <row r="2125" spans="2:12" hidden="1" outlineLevel="2">
      <c r="B2125" s="1277" t="s">
        <v>115</v>
      </c>
      <c r="C2125" s="1278" t="s">
        <v>1330</v>
      </c>
      <c r="D2125" s="1279" t="s">
        <v>4</v>
      </c>
      <c r="E2125" s="18"/>
      <c r="F2125" s="152" t="s">
        <v>115</v>
      </c>
      <c r="G2125" s="152" t="s">
        <v>1331</v>
      </c>
      <c r="H2125" s="153" t="s">
        <v>4</v>
      </c>
    </row>
    <row r="2126" spans="2:12" hidden="1" outlineLevel="2">
      <c r="B2126" s="1456">
        <v>43070</v>
      </c>
      <c r="C2126" s="1457" t="s">
        <v>1039</v>
      </c>
      <c r="D2126" s="1458">
        <f>D2101</f>
        <v>15000</v>
      </c>
      <c r="E2126" s="18"/>
      <c r="F2126" s="131"/>
      <c r="G2126" s="50"/>
      <c r="H2126" s="48"/>
    </row>
    <row r="2127" spans="2:12" hidden="1" outlineLevel="2">
      <c r="B2127" s="1194">
        <v>43088</v>
      </c>
      <c r="C2127" s="1594" t="s">
        <v>9178</v>
      </c>
      <c r="D2127" s="1384"/>
      <c r="E2127" s="18"/>
      <c r="F2127" s="131"/>
      <c r="G2127" s="50"/>
      <c r="H2127" s="48"/>
    </row>
    <row r="2128" spans="2:12" hidden="1" outlineLevel="2">
      <c r="B2128" s="426"/>
      <c r="C2128" s="47" t="s">
        <v>9180</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8636</v>
      </c>
      <c r="D2131" s="13">
        <v>16015</v>
      </c>
      <c r="H2131" s="13"/>
    </row>
    <row r="2132" spans="2:12" hidden="1" outlineLevel="2">
      <c r="C2132" s="200" t="s">
        <v>8637</v>
      </c>
      <c r="H2132" s="13"/>
    </row>
    <row r="2133" spans="2:12" collapsed="1"/>
    <row r="2134" spans="2:12" ht="15.75">
      <c r="B2134" s="2480" t="s">
        <v>9245</v>
      </c>
      <c r="C2134" s="2480"/>
      <c r="D2134" s="2480"/>
      <c r="E2134" s="2480"/>
      <c r="F2134" s="2480"/>
      <c r="G2134" s="2480"/>
      <c r="H2134" s="2480"/>
    </row>
    <row r="2135" spans="2:12" hidden="1" outlineLevel="2">
      <c r="B2135" s="18"/>
      <c r="C2135" s="18"/>
      <c r="D2135" s="18"/>
      <c r="E2135" s="18"/>
      <c r="F2135" s="18"/>
      <c r="G2135" s="18"/>
      <c r="H2135" s="18"/>
    </row>
    <row r="2136" spans="2:12" ht="15.75" hidden="1" outlineLevel="2">
      <c r="B2136" s="2480" t="s">
        <v>8197</v>
      </c>
      <c r="C2136" s="2480"/>
      <c r="D2136" s="2480"/>
      <c r="E2136" s="2480"/>
      <c r="F2136" s="2480"/>
      <c r="G2136" s="2480"/>
      <c r="H2136" s="2480"/>
    </row>
    <row r="2137" spans="2:12" hidden="1" outlineLevel="2">
      <c r="B2137" s="354" t="s">
        <v>115</v>
      </c>
      <c r="C2137" s="354" t="s">
        <v>1330</v>
      </c>
      <c r="D2137" s="355" t="s">
        <v>4</v>
      </c>
      <c r="E2137" s="18"/>
      <c r="F2137" s="354" t="s">
        <v>115</v>
      </c>
      <c r="G2137" s="354" t="s">
        <v>1331</v>
      </c>
      <c r="H2137" s="355" t="s">
        <v>4</v>
      </c>
    </row>
    <row r="2138" spans="2:12" hidden="1" outlineLevel="2">
      <c r="B2138" s="725">
        <v>43101</v>
      </c>
      <c r="C2138" s="397" t="s">
        <v>1039</v>
      </c>
      <c r="D2138" s="614">
        <f>D2116</f>
        <v>7653.400000000016</v>
      </c>
      <c r="E2138" s="1642"/>
      <c r="F2138" s="608">
        <v>43103</v>
      </c>
      <c r="G2138" s="1162" t="s">
        <v>8701</v>
      </c>
      <c r="H2138" s="613">
        <v>25000</v>
      </c>
      <c r="I2138" s="247"/>
    </row>
    <row r="2139" spans="2:12" ht="30" hidden="1" outlineLevel="2">
      <c r="B2139" s="608">
        <v>43102</v>
      </c>
      <c r="C2139" s="1162" t="s">
        <v>9345</v>
      </c>
      <c r="D2139" s="613">
        <v>25847</v>
      </c>
      <c r="E2139" s="1642"/>
      <c r="F2139" s="608">
        <v>43117</v>
      </c>
      <c r="G2139" s="840" t="s">
        <v>9062</v>
      </c>
      <c r="H2139" s="613">
        <v>7500</v>
      </c>
      <c r="I2139" s="2"/>
      <c r="J2139" s="2"/>
    </row>
    <row r="2140" spans="2:12" ht="30" hidden="1" outlineLevel="2">
      <c r="B2140" s="608">
        <v>43130</v>
      </c>
      <c r="C2140" s="1162" t="s">
        <v>9376</v>
      </c>
      <c r="D2140" s="613">
        <v>32500</v>
      </c>
      <c r="E2140" s="18"/>
      <c r="F2140" s="345"/>
      <c r="G2140" s="223"/>
      <c r="H2140" s="386"/>
    </row>
    <row r="2141" spans="2:12" hidden="1" outlineLevel="2">
      <c r="B2141" s="1481"/>
      <c r="C2141" s="1539"/>
      <c r="D2141" s="1522"/>
      <c r="E2141" s="18"/>
      <c r="F2141" s="319"/>
      <c r="G2141" s="278"/>
      <c r="H2141" s="279"/>
      <c r="J2141" s="1376"/>
    </row>
    <row r="2142" spans="2:12" hidden="1" outlineLevel="2">
      <c r="B2142" s="1076"/>
      <c r="C2142" s="628" t="s">
        <v>195</v>
      </c>
      <c r="D2142" s="349">
        <f>SUM(D2138:D2140)</f>
        <v>66000.400000000023</v>
      </c>
      <c r="E2142" s="87"/>
      <c r="F2142" s="46"/>
      <c r="G2142" s="50" t="s">
        <v>195</v>
      </c>
      <c r="H2142" s="48">
        <f>SUM(H2138:H2140)</f>
        <v>32500</v>
      </c>
      <c r="J2142" s="1" t="s">
        <v>8277</v>
      </c>
      <c r="K2142" s="1">
        <v>0.5</v>
      </c>
      <c r="L2142" s="1" t="s">
        <v>8278</v>
      </c>
    </row>
    <row r="2143" spans="2:12" hidden="1" outlineLevel="2">
      <c r="B2143" s="18"/>
      <c r="C2143" s="1" t="s">
        <v>1962</v>
      </c>
      <c r="D2143" s="703">
        <f>D2142-H2142</f>
        <v>33500.400000000023</v>
      </c>
      <c r="E2143" s="2"/>
      <c r="F2143" s="18"/>
      <c r="G2143" s="18"/>
      <c r="H2143" s="18"/>
    </row>
    <row r="2144" spans="2:12" collapsed="1"/>
    <row r="2145" spans="2:10" ht="15.75">
      <c r="B2145" s="2480" t="s">
        <v>9461</v>
      </c>
      <c r="C2145" s="2480"/>
      <c r="D2145" s="2480"/>
      <c r="E2145" s="2480"/>
      <c r="F2145" s="2480"/>
      <c r="G2145" s="2480"/>
      <c r="H2145" s="2480"/>
    </row>
    <row r="2146" spans="2:10" hidden="1" outlineLevel="2">
      <c r="B2146" s="18"/>
      <c r="C2146" s="18"/>
      <c r="D2146" s="18"/>
      <c r="E2146" s="18"/>
      <c r="F2146" s="18"/>
      <c r="G2146" s="18"/>
      <c r="H2146" s="18"/>
    </row>
    <row r="2147" spans="2:10" ht="15.75" hidden="1" outlineLevel="2">
      <c r="B2147" s="2480" t="s">
        <v>8197</v>
      </c>
      <c r="C2147" s="2480"/>
      <c r="D2147" s="2480"/>
      <c r="E2147" s="2480"/>
      <c r="F2147" s="2480"/>
      <c r="G2147" s="2480"/>
      <c r="H2147" s="2480"/>
    </row>
    <row r="2148" spans="2:10" hidden="1" outlineLevel="2">
      <c r="B2148" s="354" t="s">
        <v>115</v>
      </c>
      <c r="C2148" s="354" t="s">
        <v>1330</v>
      </c>
      <c r="D2148" s="355" t="s">
        <v>4</v>
      </c>
      <c r="E2148" s="18"/>
      <c r="F2148" s="354" t="s">
        <v>115</v>
      </c>
      <c r="G2148" s="354" t="s">
        <v>1331</v>
      </c>
      <c r="H2148" s="355" t="s">
        <v>4</v>
      </c>
    </row>
    <row r="2149" spans="2:10" hidden="1" outlineLevel="2">
      <c r="B2149" s="725">
        <v>43132</v>
      </c>
      <c r="C2149" s="397" t="s">
        <v>1039</v>
      </c>
      <c r="D2149" s="614">
        <f>D2143</f>
        <v>33500.400000000023</v>
      </c>
      <c r="E2149" s="1642"/>
      <c r="F2149" s="608">
        <v>43132</v>
      </c>
      <c r="G2149" s="1162" t="s">
        <v>8615</v>
      </c>
      <c r="H2149" s="613">
        <v>25000</v>
      </c>
      <c r="I2149" s="247"/>
    </row>
    <row r="2150" spans="2:10" ht="30" hidden="1" outlineLevel="2">
      <c r="B2150" s="725">
        <v>43135</v>
      </c>
      <c r="C2150" s="1162" t="s">
        <v>9391</v>
      </c>
      <c r="D2150" s="613">
        <v>104</v>
      </c>
      <c r="E2150" s="1642"/>
      <c r="F2150" s="608">
        <v>43148</v>
      </c>
      <c r="G2150" s="1162" t="s">
        <v>9062</v>
      </c>
      <c r="H2150" s="613">
        <v>7500</v>
      </c>
      <c r="I2150" s="2"/>
      <c r="J2150" s="2"/>
    </row>
    <row r="2151" spans="2:10" ht="30" hidden="1" outlineLevel="2">
      <c r="B2151" s="725">
        <v>43136</v>
      </c>
      <c r="C2151" s="1162" t="s">
        <v>9404</v>
      </c>
      <c r="D2151" s="613">
        <v>76</v>
      </c>
      <c r="E2151" s="18"/>
      <c r="F2151" s="345"/>
      <c r="G2151" s="223"/>
      <c r="H2151" s="386"/>
    </row>
    <row r="2152" spans="2:10" ht="30" hidden="1" outlineLevel="2">
      <c r="B2152" s="725">
        <v>43159</v>
      </c>
      <c r="C2152" s="1162" t="s">
        <v>9459</v>
      </c>
      <c r="D2152" s="613">
        <v>32500</v>
      </c>
      <c r="E2152" s="18"/>
      <c r="F2152" s="319"/>
      <c r="G2152" s="278"/>
      <c r="H2152" s="279"/>
      <c r="J2152" s="1376"/>
    </row>
    <row r="2153" spans="2:10" hidden="1" outlineLevel="2">
      <c r="B2153" s="1481"/>
      <c r="C2153" s="1539"/>
      <c r="D2153" s="1522"/>
      <c r="E2153" s="18"/>
      <c r="F2153" s="319"/>
      <c r="G2153" s="278"/>
      <c r="H2153" s="279"/>
      <c r="J2153" s="1376"/>
    </row>
    <row r="2154" spans="2:10" hidden="1" outlineLevel="2">
      <c r="B2154" s="1076"/>
      <c r="C2154" s="628" t="s">
        <v>195</v>
      </c>
      <c r="D2154" s="349">
        <f>SUM(D2149:D2152)</f>
        <v>66180.400000000023</v>
      </c>
      <c r="E2154" s="87"/>
      <c r="F2154" s="46"/>
      <c r="G2154" s="50" t="s">
        <v>195</v>
      </c>
      <c r="H2154" s="48">
        <f>SUM(H2149:H2152)</f>
        <v>32500</v>
      </c>
    </row>
    <row r="2155" spans="2:10" hidden="1" outlineLevel="2">
      <c r="B2155" s="18"/>
      <c r="C2155" s="1" t="s">
        <v>1962</v>
      </c>
      <c r="D2155" s="703">
        <f>D2154-H2154</f>
        <v>33680.400000000023</v>
      </c>
      <c r="E2155" s="2"/>
      <c r="F2155" s="18"/>
      <c r="G2155" s="18"/>
      <c r="H2155" s="18"/>
    </row>
    <row r="2156" spans="2:10" collapsed="1"/>
    <row r="2157" spans="2:10" ht="15.75">
      <c r="B2157" s="2480" t="s">
        <v>9462</v>
      </c>
      <c r="C2157" s="2480"/>
      <c r="D2157" s="2480"/>
      <c r="E2157" s="2480"/>
      <c r="F2157" s="2480"/>
      <c r="G2157" s="2480"/>
      <c r="H2157" s="2480"/>
    </row>
    <row r="2158" spans="2:10" hidden="1" outlineLevel="2">
      <c r="B2158" s="18"/>
      <c r="C2158" s="18"/>
      <c r="D2158" s="18"/>
      <c r="E2158" s="18"/>
      <c r="F2158" s="18"/>
      <c r="G2158" s="18"/>
      <c r="H2158" s="18"/>
    </row>
    <row r="2159" spans="2:10" ht="15.75" hidden="1" outlineLevel="2">
      <c r="B2159" s="2480" t="s">
        <v>8197</v>
      </c>
      <c r="C2159" s="2480"/>
      <c r="D2159" s="2480"/>
      <c r="E2159" s="2480"/>
      <c r="F2159" s="2480"/>
      <c r="G2159" s="2480"/>
      <c r="H2159" s="2480"/>
    </row>
    <row r="2160" spans="2:10" hidden="1" outlineLevel="2">
      <c r="B2160" s="354" t="s">
        <v>115</v>
      </c>
      <c r="C2160" s="354" t="s">
        <v>1330</v>
      </c>
      <c r="D2160" s="355" t="s">
        <v>4</v>
      </c>
      <c r="E2160" s="18"/>
      <c r="F2160" s="354" t="s">
        <v>115</v>
      </c>
      <c r="G2160" s="354" t="s">
        <v>1331</v>
      </c>
      <c r="H2160" s="355" t="s">
        <v>4</v>
      </c>
    </row>
    <row r="2161" spans="2:10" hidden="1" outlineLevel="2">
      <c r="B2161" s="725">
        <v>43160</v>
      </c>
      <c r="C2161" s="397" t="s">
        <v>1039</v>
      </c>
      <c r="D2161" s="614">
        <f>D2155</f>
        <v>33680.400000000023</v>
      </c>
      <c r="E2161" s="1642"/>
      <c r="F2161" s="725">
        <v>43160</v>
      </c>
      <c r="G2161" s="1162" t="s">
        <v>8615</v>
      </c>
      <c r="H2161" s="613">
        <v>25000</v>
      </c>
      <c r="I2161" s="247"/>
    </row>
    <row r="2162" spans="2:10" ht="30" hidden="1" outlineLevel="2">
      <c r="B2162" s="725">
        <v>43187</v>
      </c>
      <c r="C2162" s="397" t="s">
        <v>9572</v>
      </c>
      <c r="D2162" s="614">
        <v>32500</v>
      </c>
      <c r="E2162" s="1642"/>
      <c r="F2162" s="725">
        <v>43176</v>
      </c>
      <c r="G2162" s="1162" t="s">
        <v>9062</v>
      </c>
      <c r="H2162" s="613">
        <v>7500</v>
      </c>
      <c r="I2162" s="2"/>
      <c r="J2162" s="2"/>
    </row>
    <row r="2163" spans="2:10" hidden="1" outlineLevel="2">
      <c r="B2163" s="725"/>
      <c r="C2163" s="1162"/>
      <c r="D2163" s="613"/>
      <c r="E2163" s="18"/>
      <c r="F2163" s="345"/>
      <c r="G2163" s="223"/>
      <c r="H2163" s="386"/>
    </row>
    <row r="2164" spans="2:10" hidden="1" outlineLevel="2">
      <c r="B2164" s="725"/>
      <c r="C2164" s="1162"/>
      <c r="D2164" s="613"/>
      <c r="E2164" s="18"/>
      <c r="F2164" s="319"/>
      <c r="G2164" s="278"/>
      <c r="H2164" s="279"/>
      <c r="J2164" s="1376"/>
    </row>
    <row r="2165" spans="2:10" hidden="1" outlineLevel="2">
      <c r="B2165" s="1481"/>
      <c r="C2165" s="1539"/>
      <c r="D2165" s="1522"/>
      <c r="E2165" s="18"/>
      <c r="F2165" s="319"/>
      <c r="G2165" s="278"/>
      <c r="H2165" s="279"/>
      <c r="J2165" s="1376"/>
    </row>
    <row r="2166" spans="2:10" hidden="1" outlineLevel="2">
      <c r="B2166" s="1076"/>
      <c r="C2166" s="628" t="s">
        <v>195</v>
      </c>
      <c r="D2166" s="349">
        <f>SUM(D2161:D2164)</f>
        <v>66180.400000000023</v>
      </c>
      <c r="E2166" s="87"/>
      <c r="F2166" s="46"/>
      <c r="G2166" s="50" t="s">
        <v>195</v>
      </c>
      <c r="H2166" s="48">
        <f>SUM(H2161:H2164)</f>
        <v>32500</v>
      </c>
    </row>
    <row r="2167" spans="2:10" hidden="1" outlineLevel="2">
      <c r="B2167" s="18"/>
      <c r="C2167" s="1" t="s">
        <v>1962</v>
      </c>
      <c r="D2167" s="703">
        <f>D2166-H2166</f>
        <v>33680.400000000023</v>
      </c>
      <c r="E2167" s="2"/>
      <c r="F2167" s="18"/>
      <c r="G2167" s="18"/>
      <c r="H2167" s="18"/>
    </row>
    <row r="2168" spans="2:10" collapsed="1"/>
    <row r="2169" spans="2:10" ht="15.75">
      <c r="B2169" s="2480" t="s">
        <v>9573</v>
      </c>
      <c r="C2169" s="2480"/>
      <c r="D2169" s="2480"/>
      <c r="E2169" s="2480"/>
      <c r="F2169" s="2480"/>
      <c r="G2169" s="2480"/>
      <c r="H2169" s="2480"/>
    </row>
    <row r="2170" spans="2:10" hidden="1" outlineLevel="2">
      <c r="B2170" s="18"/>
      <c r="C2170" s="18"/>
      <c r="D2170" s="18"/>
      <c r="E2170" s="18"/>
      <c r="F2170" s="18"/>
      <c r="G2170" s="18"/>
      <c r="H2170" s="18"/>
    </row>
    <row r="2171" spans="2:10" ht="15.75" hidden="1" outlineLevel="2">
      <c r="B2171" s="2480" t="s">
        <v>8197</v>
      </c>
      <c r="C2171" s="2480"/>
      <c r="D2171" s="2480"/>
      <c r="E2171" s="2480"/>
      <c r="F2171" s="2480"/>
      <c r="G2171" s="2480"/>
      <c r="H2171" s="2480"/>
    </row>
    <row r="2172" spans="2:10" hidden="1" outlineLevel="2">
      <c r="B2172" s="354" t="s">
        <v>115</v>
      </c>
      <c r="C2172" s="354" t="s">
        <v>1330</v>
      </c>
      <c r="D2172" s="355" t="s">
        <v>4</v>
      </c>
      <c r="E2172" s="18"/>
      <c r="F2172" s="354" t="s">
        <v>115</v>
      </c>
      <c r="G2172" s="354" t="s">
        <v>1331</v>
      </c>
      <c r="H2172" s="355" t="s">
        <v>4</v>
      </c>
    </row>
    <row r="2173" spans="2:10" hidden="1" outlineLevel="2">
      <c r="B2173" s="725">
        <v>43191</v>
      </c>
      <c r="C2173" s="397" t="s">
        <v>1039</v>
      </c>
      <c r="D2173" s="614">
        <f>D2167</f>
        <v>33680.400000000023</v>
      </c>
      <c r="E2173" s="1642"/>
      <c r="F2173" s="725">
        <v>43194</v>
      </c>
      <c r="G2173" s="1162" t="s">
        <v>8701</v>
      </c>
      <c r="H2173" s="613">
        <v>25000</v>
      </c>
      <c r="I2173" s="247"/>
    </row>
    <row r="2174" spans="2:10" ht="30" hidden="1" outlineLevel="2">
      <c r="B2174" s="725">
        <v>43216</v>
      </c>
      <c r="C2174" s="397" t="s">
        <v>9704</v>
      </c>
      <c r="D2174" s="614">
        <v>32500</v>
      </c>
      <c r="E2174" s="1642"/>
      <c r="F2174" s="725">
        <v>43207</v>
      </c>
      <c r="G2174" s="840" t="s">
        <v>9062</v>
      </c>
      <c r="H2174" s="613">
        <v>7500</v>
      </c>
      <c r="I2174" s="2"/>
      <c r="J2174" s="2"/>
    </row>
    <row r="2175" spans="2:10" hidden="1" outlineLevel="2">
      <c r="B2175" s="725"/>
      <c r="C2175" s="1162"/>
      <c r="D2175" s="613"/>
      <c r="E2175" s="18"/>
      <c r="F2175" s="319"/>
      <c r="G2175" s="278"/>
      <c r="H2175" s="279"/>
      <c r="J2175" s="1376"/>
    </row>
    <row r="2176" spans="2:10" hidden="1" outlineLevel="2">
      <c r="B2176" s="1481"/>
      <c r="C2176" s="1539"/>
      <c r="D2176" s="1522"/>
      <c r="E2176" s="18"/>
      <c r="F2176" s="319"/>
      <c r="G2176" s="278"/>
      <c r="H2176" s="279"/>
      <c r="J2176" s="1376"/>
    </row>
    <row r="2177" spans="2:10" hidden="1" outlineLevel="2">
      <c r="B2177" s="1076"/>
      <c r="C2177" s="628" t="s">
        <v>195</v>
      </c>
      <c r="D2177" s="349">
        <f>SUM(D2173:D2175)</f>
        <v>66180.400000000023</v>
      </c>
      <c r="E2177" s="87"/>
      <c r="F2177" s="46"/>
      <c r="G2177" s="50" t="s">
        <v>195</v>
      </c>
      <c r="H2177" s="48">
        <f>SUM(H2173:H2175)</f>
        <v>32500</v>
      </c>
    </row>
    <row r="2178" spans="2:10" hidden="1" outlineLevel="2">
      <c r="B2178" s="18"/>
      <c r="C2178" s="1" t="s">
        <v>1962</v>
      </c>
      <c r="D2178" s="703">
        <f>D2177-H2177</f>
        <v>33680.400000000023</v>
      </c>
      <c r="E2178" s="2"/>
      <c r="F2178" s="18"/>
      <c r="G2178" s="18"/>
      <c r="H2178" s="18"/>
    </row>
    <row r="2179" spans="2:10" collapsed="1"/>
    <row r="2180" spans="2:10" ht="15.75">
      <c r="B2180" s="2480" t="s">
        <v>9683</v>
      </c>
      <c r="C2180" s="2480"/>
      <c r="D2180" s="2480"/>
      <c r="E2180" s="2480"/>
      <c r="F2180" s="2480"/>
      <c r="G2180" s="2480"/>
      <c r="H2180" s="2480"/>
    </row>
    <row r="2181" spans="2:10" hidden="1" outlineLevel="2">
      <c r="B2181" s="18"/>
      <c r="C2181" s="18"/>
      <c r="D2181" s="18"/>
      <c r="E2181" s="18"/>
      <c r="F2181" s="18"/>
      <c r="G2181" s="18"/>
      <c r="H2181" s="18"/>
    </row>
    <row r="2182" spans="2:10" ht="15.75" hidden="1" outlineLevel="2">
      <c r="B2182" s="2480" t="s">
        <v>8197</v>
      </c>
      <c r="C2182" s="2480"/>
      <c r="D2182" s="2480"/>
      <c r="E2182" s="2480"/>
      <c r="F2182" s="2480"/>
      <c r="G2182" s="2480"/>
      <c r="H2182" s="2480"/>
    </row>
    <row r="2183" spans="2:10" hidden="1" outlineLevel="2">
      <c r="B2183" s="354" t="s">
        <v>115</v>
      </c>
      <c r="C2183" s="354" t="s">
        <v>1330</v>
      </c>
      <c r="D2183" s="355" t="s">
        <v>4</v>
      </c>
      <c r="E2183" s="18"/>
      <c r="F2183" s="354" t="s">
        <v>115</v>
      </c>
      <c r="G2183" s="354" t="s">
        <v>1331</v>
      </c>
      <c r="H2183" s="355" t="s">
        <v>4</v>
      </c>
    </row>
    <row r="2184" spans="2:10" hidden="1" outlineLevel="2">
      <c r="B2184" s="725">
        <v>43221</v>
      </c>
      <c r="C2184" s="397" t="s">
        <v>1039</v>
      </c>
      <c r="D2184" s="614">
        <f>D2178</f>
        <v>33680.400000000023</v>
      </c>
      <c r="E2184" s="1642"/>
      <c r="F2184" s="754"/>
      <c r="G2184" s="1786" t="s">
        <v>8701</v>
      </c>
      <c r="H2184" s="769">
        <v>25000</v>
      </c>
      <c r="I2184" s="247" t="s">
        <v>10031</v>
      </c>
    </row>
    <row r="2185" spans="2:10" ht="30" hidden="1" outlineLevel="2">
      <c r="B2185" s="725">
        <v>43232</v>
      </c>
      <c r="C2185" s="1162" t="s">
        <v>9705</v>
      </c>
      <c r="D2185" s="613">
        <v>76</v>
      </c>
      <c r="E2185" s="1642"/>
      <c r="F2185" s="725">
        <v>43237</v>
      </c>
      <c r="G2185" s="1162" t="s">
        <v>9706</v>
      </c>
      <c r="H2185" s="613">
        <v>7500</v>
      </c>
      <c r="I2185" s="2"/>
      <c r="J2185" s="2"/>
    </row>
    <row r="2186" spans="2:10" ht="30" hidden="1" outlineLevel="2">
      <c r="B2186" s="725">
        <v>43250</v>
      </c>
      <c r="C2186" s="1162" t="s">
        <v>9786</v>
      </c>
      <c r="D2186" s="613">
        <v>32500</v>
      </c>
      <c r="E2186" s="18"/>
      <c r="F2186" s="345"/>
      <c r="G2186" s="223"/>
      <c r="H2186" s="386"/>
    </row>
    <row r="2187" spans="2:10" hidden="1" outlineLevel="2">
      <c r="B2187" s="725"/>
      <c r="C2187" s="1162"/>
      <c r="D2187" s="613"/>
      <c r="E2187" s="18"/>
      <c r="F2187" s="319"/>
      <c r="G2187" s="278"/>
      <c r="H2187" s="279"/>
      <c r="J2187" s="1376"/>
    </row>
    <row r="2188" spans="2:10" hidden="1" outlineLevel="2">
      <c r="B2188" s="1481"/>
      <c r="C2188" s="1539"/>
      <c r="D2188" s="1522"/>
      <c r="E2188" s="18"/>
      <c r="F2188" s="319"/>
      <c r="G2188" s="278"/>
      <c r="H2188" s="279"/>
      <c r="J2188" s="1376"/>
    </row>
    <row r="2189" spans="2:10" hidden="1" outlineLevel="2">
      <c r="B2189" s="1076"/>
      <c r="C2189" s="628" t="s">
        <v>195</v>
      </c>
      <c r="D2189" s="349">
        <f>SUM(D2184:D2187)</f>
        <v>66256.400000000023</v>
      </c>
      <c r="E2189" s="87"/>
      <c r="F2189" s="46"/>
      <c r="G2189" s="50" t="s">
        <v>195</v>
      </c>
      <c r="H2189" s="48">
        <f>SUM(H2184:H2187)</f>
        <v>32500</v>
      </c>
    </row>
    <row r="2190" spans="2:10" hidden="1" outlineLevel="2">
      <c r="B2190" s="18"/>
      <c r="C2190" s="1" t="s">
        <v>1962</v>
      </c>
      <c r="D2190" s="703">
        <f>D2189-H2189</f>
        <v>33756.400000000023</v>
      </c>
      <c r="E2190" s="2"/>
      <c r="F2190" s="18"/>
      <c r="G2190" s="18"/>
      <c r="H2190" s="18"/>
    </row>
    <row r="2191" spans="2:10" collapsed="1"/>
    <row r="2192" spans="2:10" ht="15.75">
      <c r="B2192" s="2480" t="s">
        <v>9729</v>
      </c>
      <c r="C2192" s="2480"/>
      <c r="D2192" s="2480"/>
      <c r="E2192" s="2480"/>
      <c r="F2192" s="2480"/>
      <c r="G2192" s="2480"/>
      <c r="H2192" s="2480"/>
    </row>
    <row r="2193" spans="2:10" hidden="1" outlineLevel="1"/>
    <row r="2194" spans="2:10" ht="15.75" hidden="1" outlineLevel="1">
      <c r="B2194" s="2480" t="s">
        <v>8197</v>
      </c>
      <c r="C2194" s="2480"/>
      <c r="D2194" s="2480"/>
      <c r="E2194" s="2480"/>
      <c r="F2194" s="2480"/>
      <c r="G2194" s="2480"/>
      <c r="H2194" s="2480"/>
    </row>
    <row r="2195" spans="2:10" hidden="1" outlineLevel="1">
      <c r="B2195" s="354" t="s">
        <v>115</v>
      </c>
      <c r="C2195" s="354" t="s">
        <v>1330</v>
      </c>
      <c r="D2195" s="355" t="s">
        <v>4</v>
      </c>
      <c r="E2195" s="18"/>
      <c r="F2195" s="354" t="s">
        <v>115</v>
      </c>
      <c r="G2195" s="354" t="s">
        <v>1331</v>
      </c>
      <c r="H2195" s="355" t="s">
        <v>4</v>
      </c>
    </row>
    <row r="2196" spans="2:10" hidden="1" outlineLevel="1">
      <c r="B2196" s="725">
        <v>43252</v>
      </c>
      <c r="C2196" s="397" t="s">
        <v>1039</v>
      </c>
      <c r="D2196" s="614">
        <f>D2190</f>
        <v>33756.400000000023</v>
      </c>
      <c r="E2196" s="1642"/>
      <c r="F2196" s="725">
        <v>43252</v>
      </c>
      <c r="G2196" s="1162" t="s">
        <v>8615</v>
      </c>
      <c r="H2196" s="613">
        <v>25000</v>
      </c>
      <c r="I2196" s="247"/>
    </row>
    <row r="2197" spans="2:10" ht="30" hidden="1" outlineLevel="1">
      <c r="B2197" s="725">
        <v>43278</v>
      </c>
      <c r="C2197" s="397" t="s">
        <v>9846</v>
      </c>
      <c r="D2197" s="614">
        <v>32500</v>
      </c>
      <c r="E2197" s="1642"/>
      <c r="F2197" s="725">
        <v>43268</v>
      </c>
      <c r="G2197" s="840" t="s">
        <v>9706</v>
      </c>
      <c r="H2197" s="613">
        <v>7500</v>
      </c>
      <c r="I2197" s="2"/>
      <c r="J2197" s="2"/>
    </row>
    <row r="2198" spans="2:10" ht="30" hidden="1" outlineLevel="1">
      <c r="B2198" s="1481"/>
      <c r="C2198" s="1539"/>
      <c r="D2198" s="1522"/>
      <c r="E2198" s="18"/>
      <c r="F2198" s="725">
        <v>43281</v>
      </c>
      <c r="G2198" s="1001" t="s">
        <v>9867</v>
      </c>
      <c r="H2198" s="349">
        <v>150</v>
      </c>
      <c r="J2198" s="1376"/>
    </row>
    <row r="2199" spans="2:10" ht="30" hidden="1" outlineLevel="1">
      <c r="B2199" s="1481"/>
      <c r="C2199" s="1539"/>
      <c r="D2199" s="1522"/>
      <c r="E2199" s="18"/>
      <c r="F2199" s="725">
        <v>43281</v>
      </c>
      <c r="G2199" s="1001" t="s">
        <v>9868</v>
      </c>
      <c r="H2199" s="349">
        <v>27</v>
      </c>
      <c r="J2199" s="1376"/>
    </row>
    <row r="2200" spans="2:10" hidden="1" outlineLevel="1">
      <c r="B2200" s="1076"/>
      <c r="C2200" s="628" t="s">
        <v>195</v>
      </c>
      <c r="D2200" s="349">
        <f>SUM(D2196:D2197)</f>
        <v>66256.400000000023</v>
      </c>
      <c r="E2200" s="87"/>
      <c r="F2200" s="426"/>
      <c r="G2200" s="319" t="s">
        <v>195</v>
      </c>
      <c r="H2200" s="279">
        <f>SUM(H2196:H2199)</f>
        <v>32677</v>
      </c>
    </row>
    <row r="2201" spans="2:10" hidden="1" outlineLevel="1">
      <c r="B2201" s="18"/>
      <c r="C2201" s="1" t="s">
        <v>1962</v>
      </c>
      <c r="D2201" s="703">
        <f>D2200-H2200</f>
        <v>33579.400000000023</v>
      </c>
      <c r="E2201" s="2"/>
      <c r="F2201" s="18"/>
      <c r="G2201" s="18"/>
      <c r="H2201" s="18"/>
    </row>
    <row r="2202" spans="2:10" collapsed="1"/>
    <row r="2203" spans="2:10" ht="15.75">
      <c r="B2203" s="2480" t="s">
        <v>9843</v>
      </c>
      <c r="C2203" s="2480"/>
      <c r="D2203" s="2480"/>
      <c r="E2203" s="2480"/>
      <c r="F2203" s="2480"/>
      <c r="G2203" s="2480"/>
      <c r="H2203" s="2480"/>
    </row>
    <row r="2204" spans="2:10" hidden="1" outlineLevel="1"/>
    <row r="2205" spans="2:10" ht="15.75" hidden="1" outlineLevel="1">
      <c r="B2205" s="2480" t="s">
        <v>8197</v>
      </c>
      <c r="C2205" s="2480"/>
      <c r="D2205" s="2480"/>
      <c r="E2205" s="2480"/>
      <c r="F2205" s="2480"/>
      <c r="G2205" s="2480"/>
      <c r="H2205" s="2480"/>
    </row>
    <row r="2206" spans="2:10" hidden="1" outlineLevel="1">
      <c r="B2206" s="354" t="s">
        <v>115</v>
      </c>
      <c r="C2206" s="354" t="s">
        <v>1330</v>
      </c>
      <c r="D2206" s="355" t="s">
        <v>4</v>
      </c>
      <c r="E2206" s="18"/>
      <c r="F2206" s="354" t="s">
        <v>115</v>
      </c>
      <c r="G2206" s="354" t="s">
        <v>1331</v>
      </c>
      <c r="H2206" s="355" t="s">
        <v>4</v>
      </c>
    </row>
    <row r="2207" spans="2:10" hidden="1" outlineLevel="1">
      <c r="B2207" s="725">
        <v>43282</v>
      </c>
      <c r="C2207" s="397" t="s">
        <v>1039</v>
      </c>
      <c r="D2207" s="614">
        <f>D2201</f>
        <v>33579.400000000023</v>
      </c>
      <c r="E2207" s="1642"/>
      <c r="F2207" s="608">
        <v>43283</v>
      </c>
      <c r="G2207" s="1162" t="s">
        <v>8701</v>
      </c>
      <c r="H2207" s="613">
        <v>25000</v>
      </c>
      <c r="I2207" s="247"/>
    </row>
    <row r="2208" spans="2:10" hidden="1" outlineLevel="1">
      <c r="B2208" s="725">
        <v>43298</v>
      </c>
      <c r="C2208" s="397" t="s">
        <v>10125</v>
      </c>
      <c r="D2208" s="614">
        <v>177</v>
      </c>
      <c r="E2208" s="2"/>
      <c r="F2208" s="608">
        <v>43298</v>
      </c>
      <c r="G2208" s="1162" t="s">
        <v>9706</v>
      </c>
      <c r="H2208" s="613">
        <v>7500</v>
      </c>
      <c r="I2208" s="2"/>
      <c r="J2208" s="2"/>
    </row>
    <row r="2209" spans="2:10" ht="30" hidden="1" outlineLevel="1">
      <c r="B2209" s="725">
        <v>43311</v>
      </c>
      <c r="C2209" s="397" t="s">
        <v>9952</v>
      </c>
      <c r="D2209" s="614">
        <v>32500</v>
      </c>
      <c r="E2209" s="2"/>
      <c r="F2209" s="345"/>
      <c r="G2209" s="223"/>
      <c r="H2209" s="386"/>
    </row>
    <row r="2210" spans="2:10" hidden="1" outlineLevel="1">
      <c r="B2210" s="725"/>
      <c r="C2210" s="397"/>
      <c r="D2210" s="614"/>
      <c r="E2210" s="18"/>
      <c r="F2210" s="319"/>
      <c r="G2210" s="278"/>
      <c r="H2210" s="279"/>
      <c r="J2210" s="1376"/>
    </row>
    <row r="2211" spans="2:10" hidden="1" outlineLevel="1">
      <c r="B2211" s="1481"/>
      <c r="C2211" s="1539"/>
      <c r="D2211" s="1522"/>
      <c r="E2211" s="18"/>
      <c r="F2211" s="319"/>
      <c r="G2211" s="278"/>
      <c r="H2211" s="279"/>
      <c r="J2211" s="1376"/>
    </row>
    <row r="2212" spans="2:10" hidden="1" outlineLevel="1">
      <c r="B2212" s="1076"/>
      <c r="C2212" s="628" t="s">
        <v>195</v>
      </c>
      <c r="D2212" s="349">
        <f>SUM(D2207:D2210)</f>
        <v>66256.400000000023</v>
      </c>
      <c r="E2212" s="87"/>
      <c r="F2212" s="46"/>
      <c r="G2212" s="50" t="s">
        <v>195</v>
      </c>
      <c r="H2212" s="48">
        <f>SUM(H2207:H2210)</f>
        <v>32500</v>
      </c>
    </row>
    <row r="2213" spans="2:10" hidden="1" outlineLevel="1">
      <c r="B2213" s="18"/>
      <c r="C2213" s="1" t="s">
        <v>1962</v>
      </c>
      <c r="D2213" s="703">
        <f>D2212-H2212</f>
        <v>33756.400000000023</v>
      </c>
      <c r="E2213" s="2"/>
      <c r="F2213" s="18"/>
      <c r="G2213" s="18"/>
      <c r="H2213" s="18"/>
    </row>
    <row r="2214" spans="2:10" collapsed="1"/>
    <row r="2215" spans="2:10" ht="15.75">
      <c r="B2215" s="2480" t="s">
        <v>9936</v>
      </c>
      <c r="C2215" s="2480"/>
      <c r="D2215" s="2480"/>
      <c r="E2215" s="2480"/>
      <c r="F2215" s="2480"/>
      <c r="G2215" s="2480"/>
      <c r="H2215" s="2480"/>
    </row>
    <row r="2216" spans="2:10" hidden="1" outlineLevel="1"/>
    <row r="2217" spans="2:10" ht="15.75" hidden="1" outlineLevel="1">
      <c r="B2217" s="2480" t="s">
        <v>8197</v>
      </c>
      <c r="C2217" s="2480"/>
      <c r="D2217" s="2480"/>
      <c r="E2217" s="2480"/>
      <c r="F2217" s="2480"/>
      <c r="G2217" s="2480"/>
      <c r="H2217" s="2480"/>
    </row>
    <row r="2218" spans="2:10" hidden="1" outlineLevel="1">
      <c r="B2218" s="354" t="s">
        <v>115</v>
      </c>
      <c r="C2218" s="354" t="s">
        <v>1330</v>
      </c>
      <c r="D2218" s="355" t="s">
        <v>4</v>
      </c>
      <c r="E2218" s="18"/>
      <c r="F2218" s="354" t="s">
        <v>115</v>
      </c>
      <c r="G2218" s="354" t="s">
        <v>1331</v>
      </c>
      <c r="H2218" s="355" t="s">
        <v>4</v>
      </c>
    </row>
    <row r="2219" spans="2:10" hidden="1" outlineLevel="1">
      <c r="B2219" s="725">
        <v>43313</v>
      </c>
      <c r="C2219" s="397" t="s">
        <v>1039</v>
      </c>
      <c r="D2219" s="614">
        <f>D2213</f>
        <v>33756.400000000023</v>
      </c>
      <c r="E2219" s="1642"/>
      <c r="F2219" s="725">
        <v>43313</v>
      </c>
      <c r="G2219" s="223" t="s">
        <v>8413</v>
      </c>
      <c r="H2219" s="690">
        <v>25000</v>
      </c>
      <c r="I2219" s="247"/>
    </row>
    <row r="2220" spans="2:10" ht="30" hidden="1" outlineLevel="1">
      <c r="B2220" s="725">
        <v>43323</v>
      </c>
      <c r="C2220" s="1794" t="s">
        <v>10030</v>
      </c>
      <c r="D2220" s="613">
        <v>70</v>
      </c>
      <c r="E2220" s="1642"/>
      <c r="F2220" s="725">
        <v>43329</v>
      </c>
      <c r="G2220" s="278" t="s">
        <v>9706</v>
      </c>
      <c r="H2220" s="690">
        <v>7500</v>
      </c>
      <c r="I2220" s="2"/>
      <c r="J2220" s="2"/>
    </row>
    <row r="2221" spans="2:10" hidden="1" outlineLevel="1">
      <c r="B2221" s="1481"/>
      <c r="C2221" s="1539"/>
      <c r="D2221" s="1522"/>
      <c r="E2221" s="18"/>
      <c r="F2221" s="319"/>
      <c r="G2221" s="278"/>
      <c r="H2221" s="279"/>
      <c r="J2221" s="1376"/>
    </row>
    <row r="2222" spans="2:10" hidden="1" outlineLevel="1">
      <c r="B2222" s="1076"/>
      <c r="C2222" s="628" t="s">
        <v>195</v>
      </c>
      <c r="D2222" s="349">
        <f>SUM(D2219:D2220)</f>
        <v>33826.400000000023</v>
      </c>
      <c r="E2222" s="87"/>
      <c r="F2222" s="46"/>
      <c r="G2222" s="50" t="s">
        <v>195</v>
      </c>
      <c r="H2222" s="48">
        <f>SUM(H2219:H2220)</f>
        <v>32500</v>
      </c>
    </row>
    <row r="2223" spans="2:10" hidden="1" outlineLevel="1">
      <c r="B2223" s="18"/>
      <c r="C2223" s="1" t="s">
        <v>1962</v>
      </c>
      <c r="D2223" s="703">
        <f>D2222-H2222</f>
        <v>1326.4000000000233</v>
      </c>
      <c r="E2223" s="2"/>
      <c r="F2223" s="18"/>
      <c r="G2223" s="18"/>
      <c r="H2223" s="18"/>
    </row>
    <row r="2224" spans="2:10" hidden="1" outlineLevel="1"/>
    <row r="2225" spans="2:10" collapsed="1"/>
    <row r="2226" spans="2:10" ht="15.75">
      <c r="B2226" s="2480" t="s">
        <v>10038</v>
      </c>
      <c r="C2226" s="2480"/>
      <c r="D2226" s="2480"/>
      <c r="E2226" s="2480"/>
      <c r="F2226" s="2480"/>
      <c r="G2226" s="2480"/>
      <c r="H2226" s="2480"/>
    </row>
    <row r="2227" spans="2:10" hidden="1" outlineLevel="1"/>
    <row r="2228" spans="2:10" ht="15.75" hidden="1" outlineLevel="1">
      <c r="B2228" s="2480" t="s">
        <v>8197</v>
      </c>
      <c r="C2228" s="2480"/>
      <c r="D2228" s="2480"/>
      <c r="E2228" s="2480"/>
      <c r="F2228" s="2480"/>
      <c r="G2228" s="2480"/>
      <c r="H2228" s="2480"/>
    </row>
    <row r="2229" spans="2:10" hidden="1" outlineLevel="1">
      <c r="B2229" s="354" t="s">
        <v>115</v>
      </c>
      <c r="C2229" s="354" t="s">
        <v>1330</v>
      </c>
      <c r="D2229" s="355" t="s">
        <v>4</v>
      </c>
      <c r="E2229" s="18"/>
      <c r="F2229" s="354" t="s">
        <v>115</v>
      </c>
      <c r="G2229" s="354" t="s">
        <v>1331</v>
      </c>
      <c r="H2229" s="355" t="s">
        <v>4</v>
      </c>
    </row>
    <row r="2230" spans="2:10" hidden="1" outlineLevel="1">
      <c r="B2230" s="725">
        <v>43344</v>
      </c>
      <c r="C2230" s="397" t="s">
        <v>1039</v>
      </c>
      <c r="D2230" s="614">
        <v>1326.4</v>
      </c>
      <c r="E2230" s="1642"/>
      <c r="F2230" s="608">
        <v>43345</v>
      </c>
      <c r="G2230" s="840" t="s">
        <v>8413</v>
      </c>
      <c r="H2230" s="613">
        <v>25000</v>
      </c>
      <c r="I2230" s="247"/>
    </row>
    <row r="2231" spans="2:10" hidden="1" outlineLevel="1">
      <c r="B2231" s="725">
        <v>43344</v>
      </c>
      <c r="C2231" s="397" t="s">
        <v>10124</v>
      </c>
      <c r="D2231" s="614">
        <v>40000</v>
      </c>
      <c r="F2231" s="608">
        <v>43360</v>
      </c>
      <c r="G2231" s="1830" t="s">
        <v>10123</v>
      </c>
      <c r="H2231" s="613">
        <v>7500</v>
      </c>
      <c r="I2231" s="2"/>
      <c r="J2231" s="2"/>
    </row>
    <row r="2232" spans="2:10" hidden="1" outlineLevel="1">
      <c r="B2232" s="1481"/>
      <c r="C2232" s="1794"/>
      <c r="D2232" s="1522"/>
      <c r="E2232" s="18"/>
      <c r="F2232" s="345"/>
      <c r="G2232" s="223"/>
      <c r="H2232" s="386"/>
    </row>
    <row r="2233" spans="2:10" hidden="1" outlineLevel="1">
      <c r="B2233" s="897"/>
      <c r="C2233" s="1095"/>
      <c r="D2233" s="690"/>
      <c r="E2233" s="18"/>
      <c r="F2233" s="319"/>
      <c r="G2233" s="278"/>
      <c r="H2233" s="279"/>
      <c r="J2233" s="1376"/>
    </row>
    <row r="2234" spans="2:10" hidden="1" outlineLevel="1">
      <c r="B2234" s="1481"/>
      <c r="C2234" s="1539"/>
      <c r="D2234" s="1522"/>
      <c r="E2234" s="18"/>
      <c r="F2234" s="319"/>
      <c r="G2234" s="278"/>
      <c r="H2234" s="279"/>
      <c r="J2234" s="1376"/>
    </row>
    <row r="2235" spans="2:10" hidden="1" outlineLevel="1">
      <c r="B2235" s="1076"/>
      <c r="C2235" s="628" t="s">
        <v>195</v>
      </c>
      <c r="D2235" s="349">
        <f>SUM(D2230:D2233)</f>
        <v>41326.400000000001</v>
      </c>
      <c r="E2235" s="87"/>
      <c r="F2235" s="46"/>
      <c r="G2235" s="50" t="s">
        <v>195</v>
      </c>
      <c r="H2235" s="48">
        <f>SUM(H2230:H2233)</f>
        <v>32500</v>
      </c>
    </row>
    <row r="2236" spans="2:10" hidden="1" outlineLevel="1">
      <c r="B2236" s="18"/>
      <c r="C2236" s="1" t="s">
        <v>1962</v>
      </c>
      <c r="D2236" s="703">
        <f>D2235-H2235</f>
        <v>8826.4000000000015</v>
      </c>
      <c r="E2236" s="2"/>
      <c r="F2236" s="18"/>
      <c r="G2236" s="18"/>
      <c r="H2236" s="18"/>
    </row>
    <row r="2237" spans="2:10" collapsed="1"/>
    <row r="2238" spans="2:10" ht="15.75">
      <c r="B2238" s="2480" t="s">
        <v>10151</v>
      </c>
      <c r="C2238" s="2480"/>
      <c r="D2238" s="2480"/>
      <c r="E2238" s="2480"/>
      <c r="F2238" s="2480"/>
      <c r="G2238" s="2480"/>
      <c r="H2238" s="2480"/>
    </row>
    <row r="2239" spans="2:10" hidden="1" outlineLevel="1"/>
    <row r="2240" spans="2:10" ht="15.75" hidden="1" outlineLevel="1">
      <c r="B2240" s="2480" t="s">
        <v>8197</v>
      </c>
      <c r="C2240" s="2480"/>
      <c r="D2240" s="2480"/>
      <c r="E2240" s="2480"/>
      <c r="F2240" s="2480"/>
      <c r="G2240" s="2480"/>
      <c r="H2240" s="2480"/>
    </row>
    <row r="2241" spans="2:10" hidden="1" outlineLevel="1">
      <c r="B2241" s="354" t="s">
        <v>115</v>
      </c>
      <c r="C2241" s="354" t="s">
        <v>1330</v>
      </c>
      <c r="D2241" s="355" t="s">
        <v>4</v>
      </c>
      <c r="E2241" s="18"/>
      <c r="F2241" s="354" t="s">
        <v>115</v>
      </c>
      <c r="G2241" s="354" t="s">
        <v>1331</v>
      </c>
      <c r="H2241" s="355" t="s">
        <v>4</v>
      </c>
    </row>
    <row r="2242" spans="2:10" hidden="1" outlineLevel="1">
      <c r="B2242" s="725">
        <v>43374</v>
      </c>
      <c r="C2242" s="397" t="s">
        <v>1039</v>
      </c>
      <c r="D2242" s="614">
        <v>8826.4</v>
      </c>
      <c r="E2242" s="1642"/>
      <c r="F2242" s="608">
        <v>43376</v>
      </c>
      <c r="G2242" s="840" t="s">
        <v>8413</v>
      </c>
      <c r="H2242" s="613">
        <v>25000</v>
      </c>
      <c r="I2242" s="247"/>
    </row>
    <row r="2243" spans="2:10" hidden="1" outlineLevel="1">
      <c r="B2243" s="725">
        <v>43376</v>
      </c>
      <c r="C2243" s="397" t="s">
        <v>10259</v>
      </c>
      <c r="D2243" s="614">
        <v>33674</v>
      </c>
      <c r="F2243" s="725">
        <v>43390</v>
      </c>
      <c r="G2243" s="1830" t="s">
        <v>10123</v>
      </c>
      <c r="H2243" s="613">
        <v>7500</v>
      </c>
      <c r="I2243" s="2"/>
      <c r="J2243" s="2"/>
    </row>
    <row r="2244" spans="2:10" hidden="1" outlineLevel="1">
      <c r="B2244" s="1481"/>
      <c r="C2244" s="1794"/>
      <c r="D2244" s="1522"/>
      <c r="E2244" s="18"/>
      <c r="F2244" s="345"/>
      <c r="G2244" s="223"/>
      <c r="H2244" s="386"/>
    </row>
    <row r="2245" spans="2:10" hidden="1" outlineLevel="1">
      <c r="B2245" s="897"/>
      <c r="C2245" s="1095"/>
      <c r="D2245" s="690"/>
      <c r="E2245" s="18"/>
      <c r="F2245" s="319"/>
      <c r="G2245" s="278"/>
      <c r="H2245" s="279"/>
      <c r="J2245" s="1376"/>
    </row>
    <row r="2246" spans="2:10" hidden="1" outlineLevel="1">
      <c r="B2246" s="1481"/>
      <c r="C2246" s="1539"/>
      <c r="D2246" s="1522"/>
      <c r="E2246" s="18"/>
      <c r="F2246" s="319"/>
      <c r="G2246" s="278"/>
      <c r="H2246" s="279"/>
      <c r="J2246" s="1376"/>
    </row>
    <row r="2247" spans="2:10" hidden="1" outlineLevel="1">
      <c r="B2247" s="1076"/>
      <c r="C2247" s="628" t="s">
        <v>195</v>
      </c>
      <c r="D2247" s="349">
        <f>SUM(D2242:D2245)</f>
        <v>42500.4</v>
      </c>
      <c r="E2247" s="87"/>
      <c r="F2247" s="46"/>
      <c r="G2247" s="50" t="s">
        <v>195</v>
      </c>
      <c r="H2247" s="48">
        <f>SUM(H2242:H2245)</f>
        <v>32500</v>
      </c>
    </row>
    <row r="2248" spans="2:10" hidden="1" outlineLevel="1">
      <c r="B2248" s="18"/>
      <c r="C2248" s="1" t="s">
        <v>1962</v>
      </c>
      <c r="D2248" s="703">
        <f>D2247-H2247</f>
        <v>10000.400000000001</v>
      </c>
      <c r="E2248" s="2"/>
      <c r="F2248" s="18"/>
      <c r="G2248" s="18"/>
      <c r="H2248" s="18"/>
    </row>
    <row r="2249" spans="2:10" collapsed="1"/>
    <row r="2250" spans="2:10" ht="15.75">
      <c r="B2250" s="2480" t="s">
        <v>10292</v>
      </c>
      <c r="C2250" s="2480"/>
      <c r="D2250" s="2480"/>
      <c r="E2250" s="2480"/>
      <c r="F2250" s="2480"/>
      <c r="G2250" s="2480"/>
      <c r="H2250" s="2480"/>
    </row>
    <row r="2251" spans="2:10" hidden="1" outlineLevel="1"/>
    <row r="2252" spans="2:10" ht="15.75" hidden="1" outlineLevel="1">
      <c r="B2252" s="2480" t="s">
        <v>8197</v>
      </c>
      <c r="C2252" s="2480"/>
      <c r="D2252" s="2480"/>
      <c r="E2252" s="2480"/>
      <c r="F2252" s="2480"/>
      <c r="G2252" s="2480"/>
      <c r="H2252" s="2480"/>
    </row>
    <row r="2253" spans="2:10" hidden="1" outlineLevel="1">
      <c r="B2253" s="354" t="s">
        <v>115</v>
      </c>
      <c r="C2253" s="354" t="s">
        <v>1330</v>
      </c>
      <c r="D2253" s="355" t="s">
        <v>4</v>
      </c>
      <c r="E2253" s="18"/>
      <c r="F2253" s="354" t="s">
        <v>115</v>
      </c>
      <c r="G2253" s="354" t="s">
        <v>1331</v>
      </c>
      <c r="H2253" s="355" t="s">
        <v>4</v>
      </c>
    </row>
    <row r="2254" spans="2:10" hidden="1" outlineLevel="1">
      <c r="B2254" s="725">
        <v>43405</v>
      </c>
      <c r="C2254" s="397" t="s">
        <v>1039</v>
      </c>
      <c r="D2254" s="614">
        <v>10000.4</v>
      </c>
      <c r="E2254" s="1642"/>
      <c r="F2254" s="725">
        <v>43421</v>
      </c>
      <c r="G2254" s="840" t="s">
        <v>10329</v>
      </c>
      <c r="H2254" s="613">
        <v>25000</v>
      </c>
      <c r="I2254" s="247"/>
    </row>
    <row r="2255" spans="2:10" hidden="1" outlineLevel="1">
      <c r="B2255" s="725">
        <v>43409</v>
      </c>
      <c r="C2255" s="397" t="s">
        <v>10303</v>
      </c>
      <c r="D2255" s="614">
        <v>32500</v>
      </c>
      <c r="F2255" s="725">
        <v>43421</v>
      </c>
      <c r="G2255" s="1830" t="s">
        <v>10123</v>
      </c>
      <c r="H2255" s="613">
        <v>7500</v>
      </c>
      <c r="I2255" s="2"/>
      <c r="J2255" s="2"/>
    </row>
    <row r="2256" spans="2:10" hidden="1" outlineLevel="1">
      <c r="B2256" s="725">
        <v>43414</v>
      </c>
      <c r="C2256" s="1794" t="s">
        <v>10308</v>
      </c>
      <c r="D2256" s="1522">
        <v>94</v>
      </c>
      <c r="E2256" s="18"/>
      <c r="F2256" s="345"/>
      <c r="G2256" s="223"/>
      <c r="H2256" s="386"/>
    </row>
    <row r="2257" spans="2:10" hidden="1" outlineLevel="1">
      <c r="B2257" s="897"/>
      <c r="C2257" s="1095"/>
      <c r="D2257" s="690"/>
      <c r="E2257" s="18"/>
      <c r="F2257" s="319"/>
      <c r="G2257" s="278"/>
      <c r="H2257" s="279"/>
      <c r="J2257" s="1376"/>
    </row>
    <row r="2258" spans="2:10" hidden="1" outlineLevel="1">
      <c r="B2258" s="1481"/>
      <c r="C2258" s="1539"/>
      <c r="D2258" s="1522"/>
      <c r="E2258" s="18"/>
      <c r="F2258" s="319"/>
      <c r="G2258" s="278"/>
      <c r="H2258" s="279"/>
      <c r="J2258" s="1376"/>
    </row>
    <row r="2259" spans="2:10" hidden="1" outlineLevel="1">
      <c r="B2259" s="1076"/>
      <c r="C2259" s="628" t="s">
        <v>195</v>
      </c>
      <c r="D2259" s="349">
        <f>SUM(D2254:D2257)</f>
        <v>42594.400000000001</v>
      </c>
      <c r="E2259" s="87"/>
      <c r="F2259" s="46"/>
      <c r="G2259" s="50" t="s">
        <v>195</v>
      </c>
      <c r="H2259" s="48">
        <f>SUM(H2254:H2257)</f>
        <v>32500</v>
      </c>
    </row>
    <row r="2260" spans="2:10" hidden="1" outlineLevel="1">
      <c r="B2260" s="18"/>
      <c r="C2260" s="1" t="s">
        <v>1962</v>
      </c>
      <c r="D2260" s="703">
        <f>D2259-H2259</f>
        <v>10094.400000000001</v>
      </c>
      <c r="E2260" s="2"/>
      <c r="F2260" s="18"/>
      <c r="G2260" s="18"/>
      <c r="H2260" s="18"/>
    </row>
    <row r="2261" spans="2:10" collapsed="1"/>
    <row r="2262" spans="2:10" ht="15.75">
      <c r="B2262" s="2480" t="s">
        <v>10377</v>
      </c>
      <c r="C2262" s="2480"/>
      <c r="D2262" s="2480"/>
      <c r="E2262" s="2480"/>
      <c r="F2262" s="2480"/>
      <c r="G2262" s="2480"/>
      <c r="H2262" s="2480"/>
    </row>
    <row r="2263" spans="2:10" hidden="1" outlineLevel="1"/>
    <row r="2264" spans="2:10" ht="15.75" hidden="1" outlineLevel="1">
      <c r="B2264" s="2480" t="s">
        <v>8197</v>
      </c>
      <c r="C2264" s="2480"/>
      <c r="D2264" s="2480"/>
      <c r="E2264" s="2480"/>
      <c r="F2264" s="2480"/>
      <c r="G2264" s="2480"/>
      <c r="H2264" s="2480"/>
    </row>
    <row r="2265" spans="2:10" hidden="1" outlineLevel="1">
      <c r="B2265" s="354" t="s">
        <v>115</v>
      </c>
      <c r="C2265" s="354" t="s">
        <v>1330</v>
      </c>
      <c r="D2265" s="355" t="s">
        <v>4</v>
      </c>
      <c r="E2265" s="18"/>
      <c r="F2265" s="354" t="s">
        <v>115</v>
      </c>
      <c r="G2265" s="354" t="s">
        <v>1331</v>
      </c>
      <c r="H2265" s="355" t="s">
        <v>4</v>
      </c>
    </row>
    <row r="2266" spans="2:10" hidden="1" outlineLevel="1">
      <c r="B2266" s="725">
        <v>43435</v>
      </c>
      <c r="C2266" s="397" t="s">
        <v>1039</v>
      </c>
      <c r="D2266" s="614">
        <f>D2260</f>
        <v>10094.400000000001</v>
      </c>
      <c r="E2266" s="1642"/>
      <c r="F2266" s="725">
        <v>43436</v>
      </c>
      <c r="G2266" s="840" t="s">
        <v>8413</v>
      </c>
      <c r="H2266" s="613">
        <v>25000</v>
      </c>
      <c r="I2266" s="247"/>
    </row>
    <row r="2267" spans="2:10" hidden="1" outlineLevel="1">
      <c r="B2267" s="725">
        <v>43435</v>
      </c>
      <c r="C2267" s="397" t="s">
        <v>10400</v>
      </c>
      <c r="D2267" s="614">
        <v>32500</v>
      </c>
      <c r="F2267" s="725">
        <v>43451</v>
      </c>
      <c r="G2267" s="1830" t="s">
        <v>10123</v>
      </c>
      <c r="H2267" s="613">
        <v>7500</v>
      </c>
      <c r="I2267" s="2"/>
      <c r="J2267" s="2"/>
    </row>
    <row r="2268" spans="2:10" hidden="1" outlineLevel="1">
      <c r="B2268" s="897"/>
      <c r="C2268" s="1095"/>
      <c r="D2268" s="690"/>
      <c r="E2268" s="18"/>
      <c r="F2268" s="319"/>
      <c r="G2268" s="278"/>
      <c r="H2268" s="279"/>
      <c r="J2268" s="1376"/>
    </row>
    <row r="2269" spans="2:10" hidden="1" outlineLevel="1">
      <c r="B2269" s="1481"/>
      <c r="C2269" s="1539"/>
      <c r="D2269" s="1522"/>
      <c r="E2269" s="18"/>
      <c r="F2269" s="319"/>
      <c r="G2269" s="278"/>
      <c r="H2269" s="279"/>
      <c r="J2269" s="1376"/>
    </row>
    <row r="2270" spans="2:10" hidden="1" outlineLevel="1">
      <c r="B2270" s="1076"/>
      <c r="C2270" s="628" t="s">
        <v>195</v>
      </c>
      <c r="D2270" s="349">
        <f>SUM(D2266:D2268)</f>
        <v>42594.400000000001</v>
      </c>
      <c r="E2270" s="87"/>
      <c r="F2270" s="46"/>
      <c r="G2270" s="50" t="s">
        <v>195</v>
      </c>
      <c r="H2270" s="48">
        <f>SUM(H2266:H2268)</f>
        <v>32500</v>
      </c>
    </row>
    <row r="2271" spans="2:10" hidden="1" outlineLevel="1">
      <c r="B2271" s="18"/>
      <c r="C2271" s="1" t="s">
        <v>1962</v>
      </c>
      <c r="D2271" s="703">
        <f>D2270-H2270</f>
        <v>10094.400000000001</v>
      </c>
      <c r="E2271" s="2"/>
      <c r="F2271" s="18"/>
      <c r="G2271" s="18"/>
      <c r="H2271" s="18"/>
    </row>
    <row r="2272" spans="2:10" collapsed="1"/>
    <row r="2273" spans="2:10" ht="15.75">
      <c r="B2273" s="2480" t="s">
        <v>10491</v>
      </c>
      <c r="C2273" s="2480"/>
      <c r="D2273" s="2480"/>
      <c r="E2273" s="2480"/>
      <c r="F2273" s="2480"/>
      <c r="G2273" s="2480"/>
      <c r="H2273" s="2480"/>
    </row>
    <row r="2274" spans="2:10" hidden="1" outlineLevel="1"/>
    <row r="2275" spans="2:10" ht="15.75" hidden="1" outlineLevel="1">
      <c r="B2275" s="2480" t="s">
        <v>8197</v>
      </c>
      <c r="C2275" s="2480"/>
      <c r="D2275" s="2480"/>
      <c r="E2275" s="2480"/>
      <c r="F2275" s="2480"/>
      <c r="G2275" s="2480"/>
      <c r="H2275" s="2480"/>
    </row>
    <row r="2276" spans="2:10" hidden="1" outlineLevel="1">
      <c r="B2276" s="354" t="s">
        <v>115</v>
      </c>
      <c r="C2276" s="354" t="s">
        <v>1330</v>
      </c>
      <c r="D2276" s="355" t="s">
        <v>4</v>
      </c>
      <c r="E2276" s="18"/>
      <c r="F2276" s="354" t="s">
        <v>115</v>
      </c>
      <c r="G2276" s="354" t="s">
        <v>1331</v>
      </c>
      <c r="H2276" s="355" t="s">
        <v>4</v>
      </c>
    </row>
    <row r="2277" spans="2:10" hidden="1" outlineLevel="1">
      <c r="B2277" s="725">
        <v>43466</v>
      </c>
      <c r="C2277" s="397" t="s">
        <v>1039</v>
      </c>
      <c r="D2277" s="614">
        <v>10094.400000000001</v>
      </c>
      <c r="E2277" s="1642"/>
      <c r="F2277" s="910">
        <v>43467</v>
      </c>
      <c r="G2277" s="1208" t="s">
        <v>10546</v>
      </c>
      <c r="H2277" s="934">
        <v>25000</v>
      </c>
      <c r="I2277" s="247"/>
    </row>
    <row r="2278" spans="2:10" ht="30" hidden="1" outlineLevel="1">
      <c r="B2278" s="608">
        <v>43466</v>
      </c>
      <c r="C2278" s="840" t="s">
        <v>10547</v>
      </c>
      <c r="D2278" s="613">
        <v>32406</v>
      </c>
      <c r="F2278" s="910">
        <v>43482</v>
      </c>
      <c r="G2278" s="1910" t="s">
        <v>10548</v>
      </c>
      <c r="H2278" s="934">
        <v>7500</v>
      </c>
      <c r="I2278" s="2"/>
      <c r="J2278" s="2"/>
    </row>
    <row r="2279" spans="2:10" ht="30" hidden="1" outlineLevel="1">
      <c r="B2279" s="608">
        <v>43496</v>
      </c>
      <c r="C2279" s="840" t="s">
        <v>10604</v>
      </c>
      <c r="D2279" s="613">
        <v>32500</v>
      </c>
      <c r="E2279" s="18"/>
      <c r="F2279" s="345"/>
      <c r="G2279" s="223"/>
      <c r="H2279" s="386"/>
    </row>
    <row r="2280" spans="2:10" hidden="1" outlineLevel="1">
      <c r="B2280" s="897"/>
      <c r="C2280" s="1095"/>
      <c r="D2280" s="690"/>
      <c r="E2280" s="18"/>
      <c r="F2280" s="319"/>
      <c r="G2280" s="278"/>
      <c r="H2280" s="279"/>
      <c r="J2280" s="1376"/>
    </row>
    <row r="2281" spans="2:10" hidden="1" outlineLevel="1">
      <c r="B2281" s="1481"/>
      <c r="C2281" s="1539"/>
      <c r="D2281" s="1522"/>
      <c r="E2281" s="18"/>
      <c r="F2281" s="319"/>
      <c r="G2281" s="278"/>
      <c r="H2281" s="279"/>
      <c r="J2281" s="1376"/>
    </row>
    <row r="2282" spans="2:10" hidden="1" outlineLevel="1">
      <c r="B2282" s="1076"/>
      <c r="C2282" s="628" t="s">
        <v>195</v>
      </c>
      <c r="D2282" s="349">
        <f>SUM(D2277:D2280)</f>
        <v>75000.399999999994</v>
      </c>
      <c r="E2282" s="87"/>
      <c r="F2282" s="46"/>
      <c r="G2282" s="50" t="s">
        <v>195</v>
      </c>
      <c r="H2282" s="48">
        <f>SUM(H2277:H2280)</f>
        <v>32500</v>
      </c>
    </row>
    <row r="2283" spans="2:10" hidden="1" outlineLevel="1">
      <c r="B2283" s="18"/>
      <c r="C2283" s="1" t="s">
        <v>1962</v>
      </c>
      <c r="D2283" s="703">
        <f>D2282-H2282</f>
        <v>42500.399999999994</v>
      </c>
      <c r="E2283" s="2"/>
      <c r="F2283" s="18"/>
      <c r="G2283" s="18"/>
      <c r="H2283" s="18"/>
    </row>
    <row r="2284" spans="2:10" collapsed="1"/>
    <row r="2285" spans="2:10" ht="15.75">
      <c r="B2285" s="2480" t="s">
        <v>10579</v>
      </c>
      <c r="C2285" s="2480"/>
      <c r="D2285" s="2480"/>
      <c r="E2285" s="2480"/>
      <c r="F2285" s="2480"/>
      <c r="G2285" s="2480"/>
      <c r="H2285" s="2480"/>
    </row>
    <row r="2286" spans="2:10" hidden="1" outlineLevel="1"/>
    <row r="2287" spans="2:10" ht="15.75" hidden="1" outlineLevel="1">
      <c r="B2287" s="2480" t="s">
        <v>8197</v>
      </c>
      <c r="C2287" s="2480"/>
      <c r="D2287" s="2480"/>
      <c r="E2287" s="2480"/>
      <c r="F2287" s="2480"/>
      <c r="G2287" s="2480"/>
      <c r="H2287" s="2480"/>
    </row>
    <row r="2288" spans="2:10" hidden="1" outlineLevel="1">
      <c r="B2288" s="354" t="s">
        <v>115</v>
      </c>
      <c r="C2288" s="354" t="s">
        <v>1330</v>
      </c>
      <c r="D2288" s="355" t="s">
        <v>4</v>
      </c>
      <c r="E2288" s="18"/>
      <c r="F2288" s="354" t="s">
        <v>115</v>
      </c>
      <c r="G2288" s="354" t="s">
        <v>1331</v>
      </c>
      <c r="H2288" s="355" t="s">
        <v>4</v>
      </c>
    </row>
    <row r="2289" spans="2:10" hidden="1" outlineLevel="1">
      <c r="B2289" s="725">
        <v>43497</v>
      </c>
      <c r="C2289" s="397" t="s">
        <v>1039</v>
      </c>
      <c r="D2289" s="614">
        <f>D2283</f>
        <v>42500.399999999994</v>
      </c>
      <c r="E2289" s="1642"/>
      <c r="F2289" s="725">
        <v>43497</v>
      </c>
      <c r="G2289" s="1208" t="s">
        <v>10546</v>
      </c>
      <c r="H2289" s="934">
        <v>25000</v>
      </c>
      <c r="I2289" s="247"/>
    </row>
    <row r="2290" spans="2:10" ht="30" hidden="1" outlineLevel="1">
      <c r="B2290" s="725">
        <v>43499</v>
      </c>
      <c r="C2290" s="397" t="s">
        <v>10605</v>
      </c>
      <c r="D2290" s="614">
        <v>157</v>
      </c>
      <c r="F2290" s="725">
        <v>43513</v>
      </c>
      <c r="G2290" s="1910" t="s">
        <v>10548</v>
      </c>
      <c r="H2290" s="934">
        <v>7500</v>
      </c>
      <c r="I2290" s="2"/>
      <c r="J2290" s="2"/>
    </row>
    <row r="2291" spans="2:10" hidden="1" outlineLevel="1">
      <c r="B2291" s="897"/>
      <c r="C2291" s="1095"/>
      <c r="D2291" s="690"/>
      <c r="E2291" s="18"/>
      <c r="F2291" s="319"/>
      <c r="G2291" s="278"/>
      <c r="H2291" s="279"/>
      <c r="J2291" s="1376"/>
    </row>
    <row r="2292" spans="2:10" hidden="1" outlineLevel="1">
      <c r="B2292" s="1481"/>
      <c r="C2292" s="1539"/>
      <c r="D2292" s="1522"/>
      <c r="E2292" s="18"/>
      <c r="F2292" s="319"/>
      <c r="G2292" s="278"/>
      <c r="H2292" s="279"/>
      <c r="J2292" s="1376"/>
    </row>
    <row r="2293" spans="2:10" hidden="1" outlineLevel="1">
      <c r="B2293" s="1076"/>
      <c r="C2293" s="628" t="s">
        <v>195</v>
      </c>
      <c r="D2293" s="349">
        <f>SUM(D2289:D2291)</f>
        <v>42657.399999999994</v>
      </c>
      <c r="E2293" s="87"/>
      <c r="F2293" s="46"/>
      <c r="G2293" s="50" t="s">
        <v>195</v>
      </c>
      <c r="H2293" s="48">
        <f>SUM(H2289:H2291)</f>
        <v>32500</v>
      </c>
    </row>
    <row r="2294" spans="2:10" hidden="1" outlineLevel="1">
      <c r="B2294" s="18"/>
      <c r="C2294" s="1" t="s">
        <v>1962</v>
      </c>
      <c r="D2294" s="703">
        <f>D2293-H2293</f>
        <v>10157.399999999994</v>
      </c>
      <c r="E2294" s="2"/>
      <c r="F2294" s="18"/>
      <c r="G2294" s="18"/>
      <c r="H2294" s="18"/>
    </row>
    <row r="2295" spans="2:10" collapsed="1"/>
    <row r="2296" spans="2:10" ht="15.75">
      <c r="B2296" s="2480" t="s">
        <v>10686</v>
      </c>
      <c r="C2296" s="2480"/>
      <c r="D2296" s="2480"/>
      <c r="E2296" s="2480"/>
      <c r="F2296" s="2480"/>
      <c r="G2296" s="2480"/>
      <c r="H2296" s="2480"/>
    </row>
    <row r="2297" spans="2:10" hidden="1" outlineLevel="1"/>
    <row r="2298" spans="2:10" ht="15.75" hidden="1" outlineLevel="1">
      <c r="B2298" s="2480" t="s">
        <v>8197</v>
      </c>
      <c r="C2298" s="2480"/>
      <c r="D2298" s="2480"/>
      <c r="E2298" s="2480"/>
      <c r="F2298" s="2480"/>
      <c r="G2298" s="2480"/>
      <c r="H2298" s="2480"/>
    </row>
    <row r="2299" spans="2:10" hidden="1" outlineLevel="1">
      <c r="B2299" s="354" t="s">
        <v>115</v>
      </c>
      <c r="C2299" s="354" t="s">
        <v>1330</v>
      </c>
      <c r="D2299" s="355" t="s">
        <v>4</v>
      </c>
      <c r="E2299" s="18"/>
      <c r="F2299" s="354" t="s">
        <v>115</v>
      </c>
      <c r="G2299" s="354" t="s">
        <v>1331</v>
      </c>
      <c r="H2299" s="355" t="s">
        <v>4</v>
      </c>
    </row>
    <row r="2300" spans="2:10" hidden="1" outlineLevel="1">
      <c r="B2300" s="725">
        <v>43525</v>
      </c>
      <c r="C2300" s="397" t="s">
        <v>1039</v>
      </c>
      <c r="D2300" s="614">
        <f>D2294</f>
        <v>10157.399999999994</v>
      </c>
      <c r="E2300" s="1642"/>
      <c r="F2300" s="725">
        <v>43525</v>
      </c>
      <c r="G2300" s="1208" t="s">
        <v>10689</v>
      </c>
      <c r="H2300" s="934">
        <v>25000</v>
      </c>
      <c r="I2300" s="247"/>
    </row>
    <row r="2301" spans="2:10" ht="30" hidden="1" outlineLevel="1">
      <c r="B2301" s="725">
        <v>43525</v>
      </c>
      <c r="C2301" s="397" t="s">
        <v>10687</v>
      </c>
      <c r="D2301" s="614">
        <v>32500</v>
      </c>
      <c r="F2301" s="725">
        <v>43541</v>
      </c>
      <c r="G2301" s="1910" t="s">
        <v>10745</v>
      </c>
      <c r="H2301" s="934">
        <v>7500</v>
      </c>
      <c r="I2301" s="2"/>
      <c r="J2301" s="2"/>
    </row>
    <row r="2302" spans="2:10" ht="30" hidden="1" outlineLevel="1">
      <c r="B2302" s="725">
        <v>43554</v>
      </c>
      <c r="C2302" s="1539" t="s">
        <v>10788</v>
      </c>
      <c r="D2302" s="1522">
        <v>32500</v>
      </c>
      <c r="E2302" s="18"/>
      <c r="F2302" s="345"/>
      <c r="G2302" s="223"/>
      <c r="H2302" s="386"/>
    </row>
    <row r="2303" spans="2:10" hidden="1" outlineLevel="1">
      <c r="B2303" s="1481"/>
      <c r="C2303" s="1539"/>
      <c r="D2303" s="1522"/>
      <c r="E2303" s="18"/>
      <c r="F2303" s="319"/>
      <c r="G2303" s="278"/>
      <c r="H2303" s="279"/>
      <c r="J2303" s="1376"/>
    </row>
    <row r="2304" spans="2:10" hidden="1" outlineLevel="1">
      <c r="B2304" s="1076"/>
      <c r="C2304" s="628" t="s">
        <v>195</v>
      </c>
      <c r="D2304" s="349">
        <f>SUM(D2300:D2302)</f>
        <v>75157.399999999994</v>
      </c>
      <c r="E2304" s="87"/>
      <c r="F2304" s="46"/>
      <c r="G2304" s="50" t="s">
        <v>195</v>
      </c>
      <c r="H2304" s="48">
        <f>SUM(H2300:H2302)</f>
        <v>32500</v>
      </c>
    </row>
    <row r="2305" spans="2:10" hidden="1" outlineLevel="1">
      <c r="B2305" s="18"/>
      <c r="C2305" s="1" t="s">
        <v>1962</v>
      </c>
      <c r="D2305" s="703">
        <f>D2304-H2304</f>
        <v>42657.399999999994</v>
      </c>
      <c r="E2305" s="2"/>
      <c r="F2305" s="18"/>
      <c r="G2305" s="18"/>
      <c r="H2305" s="18"/>
    </row>
    <row r="2306" spans="2:10" collapsed="1"/>
    <row r="2307" spans="2:10" ht="15.75">
      <c r="B2307" s="2480" t="s">
        <v>10790</v>
      </c>
      <c r="C2307" s="2480"/>
      <c r="D2307" s="2480"/>
      <c r="E2307" s="2480"/>
      <c r="F2307" s="2480"/>
      <c r="G2307" s="2480"/>
      <c r="H2307" s="2480"/>
    </row>
    <row r="2308" spans="2:10" hidden="1" outlineLevel="1"/>
    <row r="2309" spans="2:10" ht="15.75" hidden="1" outlineLevel="1">
      <c r="B2309" s="2480" t="s">
        <v>8197</v>
      </c>
      <c r="C2309" s="2480"/>
      <c r="D2309" s="2480"/>
      <c r="E2309" s="2480"/>
      <c r="F2309" s="2480"/>
      <c r="G2309" s="2480"/>
      <c r="H2309" s="2480"/>
    </row>
    <row r="2310" spans="2:10" hidden="1" outlineLevel="1">
      <c r="B2310" s="354" t="s">
        <v>115</v>
      </c>
      <c r="C2310" s="354" t="s">
        <v>1330</v>
      </c>
      <c r="D2310" s="355" t="s">
        <v>4</v>
      </c>
      <c r="E2310" s="18"/>
      <c r="F2310" s="354" t="s">
        <v>115</v>
      </c>
      <c r="G2310" s="354" t="s">
        <v>1331</v>
      </c>
      <c r="H2310" s="355" t="s">
        <v>4</v>
      </c>
    </row>
    <row r="2311" spans="2:10" hidden="1" outlineLevel="1">
      <c r="B2311" s="725">
        <v>43556</v>
      </c>
      <c r="C2311" s="397" t="s">
        <v>1039</v>
      </c>
      <c r="D2311" s="614">
        <f>D2305</f>
        <v>42657.399999999994</v>
      </c>
      <c r="E2311" s="1642"/>
      <c r="F2311" s="725">
        <v>43557</v>
      </c>
      <c r="G2311" s="1208" t="s">
        <v>10546</v>
      </c>
      <c r="H2311" s="934">
        <v>25000</v>
      </c>
      <c r="I2311" s="247"/>
    </row>
    <row r="2312" spans="2:10" ht="30" hidden="1" outlineLevel="1">
      <c r="B2312" s="608">
        <v>43584</v>
      </c>
      <c r="C2312" s="1162" t="s">
        <v>10976</v>
      </c>
      <c r="D2312" s="613">
        <v>39843</v>
      </c>
      <c r="F2312" s="725">
        <v>43572</v>
      </c>
      <c r="G2312" s="1969" t="s">
        <v>10548</v>
      </c>
      <c r="H2312" s="1970">
        <v>7500</v>
      </c>
      <c r="I2312" s="2"/>
      <c r="J2312" s="2"/>
    </row>
    <row r="2313" spans="2:10" hidden="1" outlineLevel="1">
      <c r="B2313" s="1481"/>
      <c r="C2313" s="1539"/>
      <c r="D2313" s="1522"/>
      <c r="E2313" s="18"/>
      <c r="F2313" s="319"/>
      <c r="G2313" s="278"/>
      <c r="H2313" s="279"/>
      <c r="J2313" s="1376"/>
    </row>
    <row r="2314" spans="2:10" hidden="1" outlineLevel="1">
      <c r="B2314" s="1076"/>
      <c r="C2314" s="628" t="s">
        <v>195</v>
      </c>
      <c r="D2314" s="349">
        <f>SUM(D2311:D2312)</f>
        <v>82500.399999999994</v>
      </c>
      <c r="E2314" s="87"/>
      <c r="F2314" s="46"/>
      <c r="G2314" s="50" t="s">
        <v>195</v>
      </c>
      <c r="H2314" s="48">
        <f>SUM(H2311:H2312)</f>
        <v>32500</v>
      </c>
    </row>
    <row r="2315" spans="2:10" hidden="1" outlineLevel="1">
      <c r="B2315" s="18"/>
      <c r="C2315" s="1" t="s">
        <v>1962</v>
      </c>
      <c r="D2315" s="703">
        <f>D2314-H2314</f>
        <v>50000.399999999994</v>
      </c>
      <c r="E2315" s="2"/>
      <c r="F2315" s="18"/>
      <c r="G2315" s="18"/>
      <c r="H2315" s="18"/>
    </row>
    <row r="2316" spans="2:10" collapsed="1"/>
    <row r="2317" spans="2:10" ht="15.75">
      <c r="B2317" s="2480" t="s">
        <v>10906</v>
      </c>
      <c r="C2317" s="2480"/>
      <c r="D2317" s="2480"/>
      <c r="E2317" s="2480"/>
      <c r="F2317" s="2480"/>
      <c r="G2317" s="2480"/>
      <c r="H2317" s="2480"/>
    </row>
    <row r="2318" spans="2:10" hidden="1" outlineLevel="1"/>
    <row r="2319" spans="2:10" ht="15.75" hidden="1" outlineLevel="1">
      <c r="B2319" s="2480" t="s">
        <v>8197</v>
      </c>
      <c r="C2319" s="2480"/>
      <c r="D2319" s="2480"/>
      <c r="E2319" s="2480"/>
      <c r="F2319" s="2480"/>
      <c r="G2319" s="2480"/>
      <c r="H2319" s="2480"/>
    </row>
    <row r="2320" spans="2:10" hidden="1" outlineLevel="1">
      <c r="B2320" s="354" t="s">
        <v>115</v>
      </c>
      <c r="C2320" s="354" t="s">
        <v>1330</v>
      </c>
      <c r="D2320" s="355" t="s">
        <v>4</v>
      </c>
      <c r="E2320" s="18"/>
      <c r="F2320" s="354" t="s">
        <v>115</v>
      </c>
      <c r="G2320" s="354" t="s">
        <v>1331</v>
      </c>
      <c r="H2320" s="355" t="s">
        <v>4</v>
      </c>
    </row>
    <row r="2321" spans="2:10" hidden="1" outlineLevel="1">
      <c r="B2321" s="725">
        <v>43586</v>
      </c>
      <c r="C2321" s="397" t="s">
        <v>1039</v>
      </c>
      <c r="D2321" s="614">
        <f>D2315</f>
        <v>50000.399999999994</v>
      </c>
      <c r="E2321" s="1642"/>
      <c r="F2321" s="725">
        <v>43586</v>
      </c>
      <c r="G2321" s="1208" t="s">
        <v>10689</v>
      </c>
      <c r="H2321" s="934">
        <v>25000</v>
      </c>
      <c r="I2321" s="247"/>
    </row>
    <row r="2322" spans="2:10" ht="30" hidden="1" outlineLevel="1">
      <c r="B2322" s="725">
        <v>43586</v>
      </c>
      <c r="C2322" s="840" t="s">
        <v>10975</v>
      </c>
      <c r="D2322" s="613">
        <v>135</v>
      </c>
      <c r="F2322" s="725">
        <v>43602</v>
      </c>
      <c r="G2322" s="1208" t="s">
        <v>10548</v>
      </c>
      <c r="H2322" s="934">
        <v>7500</v>
      </c>
      <c r="I2322" s="2"/>
      <c r="J2322" s="2"/>
    </row>
    <row r="2323" spans="2:10" hidden="1" outlineLevel="1">
      <c r="B2323" s="608"/>
      <c r="C2323" s="840"/>
      <c r="D2323" s="613"/>
      <c r="E2323" s="18"/>
      <c r="F2323" s="345"/>
      <c r="G2323" s="223"/>
      <c r="H2323" s="386"/>
    </row>
    <row r="2324" spans="2:10" hidden="1" outlineLevel="1">
      <c r="B2324" s="897"/>
      <c r="C2324" s="1095"/>
      <c r="D2324" s="690"/>
      <c r="E2324" s="18"/>
      <c r="F2324" s="319"/>
      <c r="G2324" s="278"/>
      <c r="H2324" s="279"/>
      <c r="J2324" s="1376"/>
    </row>
    <row r="2325" spans="2:10" hidden="1" outlineLevel="1">
      <c r="B2325" s="1481"/>
      <c r="C2325" s="1539"/>
      <c r="D2325" s="1522"/>
      <c r="E2325" s="18"/>
      <c r="F2325" s="319"/>
      <c r="G2325" s="278"/>
      <c r="H2325" s="279"/>
      <c r="J2325" s="1376"/>
    </row>
    <row r="2326" spans="2:10" hidden="1" outlineLevel="1">
      <c r="B2326" s="1076"/>
      <c r="C2326" s="628" t="s">
        <v>195</v>
      </c>
      <c r="D2326" s="349">
        <f>SUM(D2321:D2324)</f>
        <v>50135.399999999994</v>
      </c>
      <c r="E2326" s="87"/>
      <c r="F2326" s="46"/>
      <c r="G2326" s="50" t="s">
        <v>195</v>
      </c>
      <c r="H2326" s="48">
        <f>SUM(H2321:H2324)</f>
        <v>32500</v>
      </c>
    </row>
    <row r="2327" spans="2:10" hidden="1" outlineLevel="1">
      <c r="B2327" s="18"/>
      <c r="C2327" s="1" t="s">
        <v>1962</v>
      </c>
      <c r="D2327" s="703">
        <f>D2326-H2326</f>
        <v>17635.399999999994</v>
      </c>
      <c r="E2327" s="2"/>
      <c r="F2327" s="18"/>
      <c r="G2327" s="18"/>
      <c r="H2327" s="18"/>
    </row>
    <row r="2328" spans="2:10" collapsed="1"/>
    <row r="2329" spans="2:10" ht="15.75">
      <c r="B2329" s="2480" t="s">
        <v>10998</v>
      </c>
      <c r="C2329" s="2480"/>
      <c r="D2329" s="2480"/>
      <c r="E2329" s="2480"/>
      <c r="F2329" s="2480"/>
      <c r="G2329" s="2480"/>
      <c r="H2329" s="2480"/>
    </row>
    <row r="2330" spans="2:10" hidden="1" outlineLevel="1"/>
    <row r="2331" spans="2:10" ht="15.75" hidden="1" outlineLevel="1">
      <c r="B2331" s="2480" t="s">
        <v>8197</v>
      </c>
      <c r="C2331" s="2480"/>
      <c r="D2331" s="2480"/>
      <c r="E2331" s="2480"/>
      <c r="F2331" s="2480"/>
      <c r="G2331" s="2480"/>
      <c r="H2331" s="2480"/>
    </row>
    <row r="2332" spans="2:10" hidden="1" outlineLevel="1">
      <c r="B2332" s="354" t="s">
        <v>115</v>
      </c>
      <c r="C2332" s="354" t="s">
        <v>1330</v>
      </c>
      <c r="D2332" s="355" t="s">
        <v>4</v>
      </c>
      <c r="E2332" s="18"/>
      <c r="F2332" s="354" t="s">
        <v>115</v>
      </c>
      <c r="G2332" s="354" t="s">
        <v>1331</v>
      </c>
      <c r="H2332" s="355" t="s">
        <v>4</v>
      </c>
    </row>
    <row r="2333" spans="2:10" hidden="1" outlineLevel="1">
      <c r="B2333" s="725">
        <v>43617</v>
      </c>
      <c r="C2333" s="397" t="s">
        <v>1039</v>
      </c>
      <c r="D2333" s="614">
        <f>D2327</f>
        <v>17635.399999999994</v>
      </c>
      <c r="E2333" s="1642"/>
      <c r="F2333" s="725">
        <v>43619</v>
      </c>
      <c r="G2333" s="1208" t="s">
        <v>8413</v>
      </c>
      <c r="H2333" s="934">
        <v>25000</v>
      </c>
      <c r="I2333" s="247"/>
    </row>
    <row r="2334" spans="2:10" ht="30" hidden="1" outlineLevel="1">
      <c r="B2334" s="725">
        <v>43619</v>
      </c>
      <c r="C2334" s="840" t="s">
        <v>11028</v>
      </c>
      <c r="D2334" s="613">
        <v>22365</v>
      </c>
      <c r="F2334" s="725">
        <v>43633</v>
      </c>
      <c r="G2334" s="1208" t="s">
        <v>10548</v>
      </c>
      <c r="H2334" s="934">
        <v>7500</v>
      </c>
      <c r="I2334" s="2"/>
      <c r="J2334" s="2"/>
    </row>
    <row r="2335" spans="2:10" hidden="1" outlineLevel="1">
      <c r="B2335" s="1481"/>
      <c r="C2335" s="1539"/>
      <c r="D2335" s="1522"/>
      <c r="E2335" s="18"/>
      <c r="F2335" s="319"/>
      <c r="G2335" s="278"/>
      <c r="H2335" s="279"/>
      <c r="J2335" s="1376"/>
    </row>
    <row r="2336" spans="2:10" hidden="1" outlineLevel="1">
      <c r="B2336" s="1076"/>
      <c r="C2336" s="628" t="s">
        <v>195</v>
      </c>
      <c r="D2336" s="349">
        <f>SUM(D2333:D2334)</f>
        <v>40000.399999999994</v>
      </c>
      <c r="E2336" s="87"/>
      <c r="F2336" s="46"/>
      <c r="G2336" s="50" t="s">
        <v>195</v>
      </c>
      <c r="H2336" s="48">
        <f>SUM(H2333:H2334)</f>
        <v>32500</v>
      </c>
    </row>
    <row r="2337" spans="2:10" hidden="1" outlineLevel="1">
      <c r="B2337" s="18"/>
      <c r="C2337" s="1" t="s">
        <v>1962</v>
      </c>
      <c r="D2337" s="703">
        <f>D2336-H2336</f>
        <v>7500.3999999999942</v>
      </c>
      <c r="E2337" s="2"/>
      <c r="F2337" s="18"/>
      <c r="G2337" s="18"/>
      <c r="H2337" s="18"/>
    </row>
    <row r="2338" spans="2:10" collapsed="1"/>
    <row r="2339" spans="2:10" ht="15.75">
      <c r="B2339" s="2480" t="s">
        <v>11159</v>
      </c>
      <c r="C2339" s="2480"/>
      <c r="D2339" s="2480"/>
      <c r="E2339" s="2480"/>
      <c r="F2339" s="2480"/>
      <c r="G2339" s="2480"/>
      <c r="H2339" s="2480"/>
    </row>
    <row r="2340" spans="2:10" hidden="1" outlineLevel="1"/>
    <row r="2341" spans="2:10" ht="15.75" hidden="1" outlineLevel="1">
      <c r="B2341" s="2480" t="s">
        <v>8197</v>
      </c>
      <c r="C2341" s="2480"/>
      <c r="D2341" s="2480"/>
      <c r="E2341" s="2480"/>
      <c r="F2341" s="2480"/>
      <c r="G2341" s="2480"/>
      <c r="H2341" s="2480"/>
    </row>
    <row r="2342" spans="2:10" hidden="1" outlineLevel="1">
      <c r="B2342" s="354" t="s">
        <v>115</v>
      </c>
      <c r="C2342" s="354" t="s">
        <v>1330</v>
      </c>
      <c r="D2342" s="355" t="s">
        <v>4</v>
      </c>
      <c r="E2342" s="18"/>
      <c r="F2342" s="354" t="s">
        <v>115</v>
      </c>
      <c r="G2342" s="354" t="s">
        <v>1331</v>
      </c>
      <c r="H2342" s="355" t="s">
        <v>4</v>
      </c>
    </row>
    <row r="2343" spans="2:10" hidden="1" outlineLevel="1">
      <c r="B2343" s="725">
        <v>43647</v>
      </c>
      <c r="C2343" s="397" t="s">
        <v>1039</v>
      </c>
      <c r="D2343" s="614">
        <f>D2337</f>
        <v>7500.3999999999942</v>
      </c>
      <c r="E2343" s="1642"/>
      <c r="F2343" s="725">
        <v>43647</v>
      </c>
      <c r="G2343" s="1208" t="s">
        <v>11175</v>
      </c>
      <c r="H2343" s="934">
        <v>25000</v>
      </c>
      <c r="I2343" s="247"/>
    </row>
    <row r="2344" spans="2:10" ht="30" hidden="1" outlineLevel="1">
      <c r="B2344" s="1964">
        <v>43647</v>
      </c>
      <c r="C2344" s="1965" t="s">
        <v>11153</v>
      </c>
      <c r="D2344" s="1966">
        <v>26000</v>
      </c>
      <c r="F2344" s="725">
        <v>43663</v>
      </c>
      <c r="G2344" s="1208" t="s">
        <v>10548</v>
      </c>
      <c r="H2344" s="934">
        <v>7500</v>
      </c>
      <c r="I2344" s="2"/>
      <c r="J2344" s="2"/>
    </row>
    <row r="2345" spans="2:10" ht="45" hidden="1" outlineLevel="1">
      <c r="B2345" s="1964">
        <v>43675</v>
      </c>
      <c r="C2345" s="1965" t="s">
        <v>11273</v>
      </c>
      <c r="D2345" s="1966">
        <v>1</v>
      </c>
      <c r="F2345" s="725">
        <v>43676</v>
      </c>
      <c r="G2345" s="1208" t="s">
        <v>11274</v>
      </c>
      <c r="H2345" s="934">
        <v>500</v>
      </c>
      <c r="I2345" s="2"/>
      <c r="J2345" s="2"/>
    </row>
    <row r="2346" spans="2:10" ht="45" hidden="1" outlineLevel="1">
      <c r="B2346" s="1964">
        <v>43676</v>
      </c>
      <c r="C2346" s="1965" t="s">
        <v>11272</v>
      </c>
      <c r="D2346" s="1966">
        <v>500</v>
      </c>
      <c r="F2346" s="725"/>
      <c r="G2346" s="1208"/>
      <c r="H2346" s="934"/>
      <c r="I2346" s="2"/>
      <c r="J2346" s="2"/>
    </row>
    <row r="2347" spans="2:10" ht="45" hidden="1" outlineLevel="1">
      <c r="B2347" s="1964">
        <v>43677</v>
      </c>
      <c r="C2347" s="814" t="s">
        <v>11271</v>
      </c>
      <c r="D2347" s="876">
        <v>32500</v>
      </c>
      <c r="E2347" s="18"/>
      <c r="F2347" s="345"/>
      <c r="G2347" s="317"/>
      <c r="H2347" s="386"/>
    </row>
    <row r="2348" spans="2:10" hidden="1" outlineLevel="1">
      <c r="B2348" s="1481"/>
      <c r="C2348" s="1539"/>
      <c r="D2348" s="1522"/>
      <c r="E2348" s="18"/>
      <c r="F2348" s="319"/>
      <c r="G2348" s="278"/>
      <c r="H2348" s="279"/>
      <c r="J2348" s="1376"/>
    </row>
    <row r="2349" spans="2:10" hidden="1" outlineLevel="1">
      <c r="B2349" s="1076"/>
      <c r="C2349" s="628" t="s">
        <v>195</v>
      </c>
      <c r="D2349" s="349">
        <f>SUM(D2343:D2347)</f>
        <v>66501.399999999994</v>
      </c>
      <c r="E2349" s="87"/>
      <c r="F2349" s="46"/>
      <c r="G2349" s="50" t="s">
        <v>195</v>
      </c>
      <c r="H2349" s="48">
        <f>SUM(H2343:H2347)</f>
        <v>33000</v>
      </c>
    </row>
    <row r="2350" spans="2:10" hidden="1" outlineLevel="1">
      <c r="B2350" s="18"/>
      <c r="C2350" s="1" t="s">
        <v>1962</v>
      </c>
      <c r="D2350" s="703">
        <f>D2349-H2349</f>
        <v>33501.399999999994</v>
      </c>
      <c r="E2350" s="2"/>
      <c r="F2350" s="18"/>
      <c r="G2350" s="18"/>
      <c r="H2350" s="18"/>
    </row>
    <row r="2351" spans="2:10" collapsed="1"/>
    <row r="2352" spans="2:10" ht="15.75">
      <c r="B2352" s="2480" t="s">
        <v>11270</v>
      </c>
      <c r="C2352" s="2480"/>
      <c r="D2352" s="2480"/>
      <c r="E2352" s="2480"/>
      <c r="F2352" s="2480"/>
      <c r="G2352" s="2480"/>
      <c r="H2352" s="2480"/>
    </row>
    <row r="2353" spans="2:10" hidden="1" outlineLevel="1"/>
    <row r="2354" spans="2:10" ht="15.75" hidden="1" outlineLevel="1">
      <c r="B2354" s="2480" t="s">
        <v>8197</v>
      </c>
      <c r="C2354" s="2480"/>
      <c r="D2354" s="2480"/>
      <c r="E2354" s="2480"/>
      <c r="F2354" s="2480"/>
      <c r="G2354" s="2480"/>
      <c r="H2354" s="2480"/>
    </row>
    <row r="2355" spans="2:10" hidden="1" outlineLevel="1">
      <c r="B2355" s="354" t="s">
        <v>115</v>
      </c>
      <c r="C2355" s="354" t="s">
        <v>1330</v>
      </c>
      <c r="D2355" s="355" t="s">
        <v>4</v>
      </c>
      <c r="E2355" s="18"/>
      <c r="F2355" s="354" t="s">
        <v>115</v>
      </c>
      <c r="G2355" s="354" t="s">
        <v>1331</v>
      </c>
      <c r="H2355" s="355" t="s">
        <v>4</v>
      </c>
    </row>
    <row r="2356" spans="2:10" hidden="1" outlineLevel="1">
      <c r="B2356" s="725">
        <v>43678</v>
      </c>
      <c r="C2356" s="397" t="s">
        <v>1039</v>
      </c>
      <c r="D2356" s="614">
        <f>D2350</f>
        <v>33501.399999999994</v>
      </c>
      <c r="E2356" s="1642"/>
      <c r="F2356" s="725">
        <v>43678</v>
      </c>
      <c r="G2356" s="1208" t="s">
        <v>11175</v>
      </c>
      <c r="H2356" s="934">
        <v>25000</v>
      </c>
      <c r="I2356" s="247"/>
    </row>
    <row r="2357" spans="2:10" ht="30" hidden="1" outlineLevel="1">
      <c r="B2357" s="725">
        <v>43680</v>
      </c>
      <c r="C2357" s="840" t="s">
        <v>11359</v>
      </c>
      <c r="D2357" s="1522">
        <v>115</v>
      </c>
      <c r="F2357" s="725">
        <v>43694</v>
      </c>
      <c r="G2357" s="1208" t="s">
        <v>10548</v>
      </c>
      <c r="H2357" s="934">
        <v>7500</v>
      </c>
      <c r="I2357" s="2"/>
      <c r="J2357" s="2"/>
    </row>
    <row r="2358" spans="2:10" hidden="1" outlineLevel="1">
      <c r="B2358" s="1983"/>
      <c r="C2358" s="1162"/>
      <c r="D2358" s="613"/>
      <c r="E2358" s="18"/>
      <c r="F2358" s="345"/>
      <c r="G2358" s="223"/>
      <c r="H2358" s="386"/>
    </row>
    <row r="2359" spans="2:10" hidden="1" outlineLevel="1">
      <c r="B2359" s="897"/>
      <c r="C2359" s="1095"/>
      <c r="D2359" s="690"/>
      <c r="E2359" s="18"/>
      <c r="F2359" s="319"/>
      <c r="G2359" s="278"/>
      <c r="H2359" s="279"/>
      <c r="J2359" s="1376"/>
    </row>
    <row r="2360" spans="2:10" hidden="1" outlineLevel="1">
      <c r="B2360" s="1481"/>
      <c r="C2360" s="1539"/>
      <c r="D2360" s="1522"/>
      <c r="E2360" s="18"/>
      <c r="F2360" s="319"/>
      <c r="G2360" s="278"/>
      <c r="H2360" s="279"/>
      <c r="J2360" s="1376"/>
    </row>
    <row r="2361" spans="2:10" hidden="1" outlineLevel="1">
      <c r="B2361" s="1076"/>
      <c r="C2361" s="628" t="s">
        <v>195</v>
      </c>
      <c r="D2361" s="349">
        <f>SUM(D2356:D2359)</f>
        <v>33616.399999999994</v>
      </c>
      <c r="E2361" s="87"/>
      <c r="F2361" s="46"/>
      <c r="G2361" s="50" t="s">
        <v>195</v>
      </c>
      <c r="H2361" s="48">
        <f>SUM(H2356:H2359)</f>
        <v>32500</v>
      </c>
    </row>
    <row r="2362" spans="2:10" hidden="1" outlineLevel="1">
      <c r="B2362" s="18"/>
      <c r="C2362" s="1" t="s">
        <v>1962</v>
      </c>
      <c r="D2362" s="703">
        <f>D2361-H2361</f>
        <v>1116.3999999999942</v>
      </c>
      <c r="E2362" s="2"/>
      <c r="F2362" s="18"/>
      <c r="G2362" s="18"/>
      <c r="H2362" s="18"/>
    </row>
    <row r="2363" spans="2:10" collapsed="1"/>
    <row r="2364" spans="2:10" ht="15.75">
      <c r="B2364" s="2480" t="s">
        <v>11394</v>
      </c>
      <c r="C2364" s="2480"/>
      <c r="D2364" s="2480"/>
      <c r="E2364" s="2480"/>
      <c r="F2364" s="2480"/>
      <c r="G2364" s="2480"/>
      <c r="H2364" s="2480"/>
    </row>
    <row r="2365" spans="2:10" hidden="1" outlineLevel="1"/>
    <row r="2366" spans="2:10" ht="15.75" hidden="1" outlineLevel="1">
      <c r="B2366" s="2480" t="s">
        <v>8197</v>
      </c>
      <c r="C2366" s="2480"/>
      <c r="D2366" s="2480"/>
      <c r="E2366" s="2480"/>
      <c r="F2366" s="2480"/>
      <c r="G2366" s="2480"/>
      <c r="H2366" s="2480"/>
    </row>
    <row r="2367" spans="2:10" hidden="1" outlineLevel="1">
      <c r="B2367" s="354" t="s">
        <v>115</v>
      </c>
      <c r="C2367" s="354" t="s">
        <v>1330</v>
      </c>
      <c r="D2367" s="355" t="s">
        <v>4</v>
      </c>
      <c r="E2367" s="18"/>
      <c r="F2367" s="354" t="s">
        <v>115</v>
      </c>
      <c r="G2367" s="354" t="s">
        <v>1331</v>
      </c>
      <c r="H2367" s="355" t="s">
        <v>4</v>
      </c>
    </row>
    <row r="2368" spans="2:10" hidden="1" outlineLevel="1">
      <c r="B2368" s="725">
        <v>43709</v>
      </c>
      <c r="C2368" s="397" t="s">
        <v>1039</v>
      </c>
      <c r="D2368" s="614">
        <f>D2362</f>
        <v>1116.3999999999942</v>
      </c>
      <c r="E2368" s="1642"/>
      <c r="F2368" s="1543">
        <v>43711</v>
      </c>
      <c r="G2368" s="2104" t="s">
        <v>10689</v>
      </c>
      <c r="H2368" s="2105">
        <v>25000</v>
      </c>
      <c r="I2368" s="247"/>
    </row>
    <row r="2369" spans="2:10" ht="30" hidden="1" outlineLevel="1">
      <c r="B2369" s="2038">
        <v>43711</v>
      </c>
      <c r="C2369" s="1162" t="s">
        <v>11412</v>
      </c>
      <c r="D2369" s="1179">
        <v>32500</v>
      </c>
      <c r="F2369" s="1481">
        <v>43725</v>
      </c>
      <c r="G2369" s="2104" t="s">
        <v>10548</v>
      </c>
      <c r="H2369" s="2105">
        <v>7500</v>
      </c>
      <c r="I2369" s="2"/>
      <c r="J2369" s="2"/>
    </row>
    <row r="2370" spans="2:10" hidden="1" outlineLevel="1">
      <c r="B2370" s="1481"/>
      <c r="C2370" s="1539"/>
      <c r="D2370" s="1522"/>
      <c r="E2370" s="18"/>
      <c r="F2370" s="319"/>
      <c r="G2370" s="278"/>
      <c r="H2370" s="279"/>
      <c r="J2370" s="1376"/>
    </row>
    <row r="2371" spans="2:10" hidden="1" outlineLevel="1">
      <c r="B2371" s="1076"/>
      <c r="C2371" s="628" t="s">
        <v>195</v>
      </c>
      <c r="D2371" s="349">
        <f>SUM(D2368:D2369)</f>
        <v>33616.399999999994</v>
      </c>
      <c r="E2371" s="87"/>
      <c r="F2371" s="46"/>
      <c r="G2371" s="50" t="s">
        <v>195</v>
      </c>
      <c r="H2371" s="48">
        <f>SUM(H2368:H2369)</f>
        <v>32500</v>
      </c>
    </row>
    <row r="2372" spans="2:10" hidden="1" outlineLevel="1">
      <c r="B2372" s="18"/>
      <c r="C2372" s="1" t="s">
        <v>1962</v>
      </c>
      <c r="D2372" s="703">
        <f>D2371-H2371</f>
        <v>1116.3999999999942</v>
      </c>
      <c r="E2372" s="2"/>
      <c r="F2372" s="18"/>
      <c r="G2372" s="18"/>
      <c r="H2372" s="18"/>
    </row>
    <row r="2373" spans="2:10" collapsed="1"/>
    <row r="2374" spans="2:10" ht="15.75">
      <c r="B2374" s="2480" t="s">
        <v>11512</v>
      </c>
      <c r="C2374" s="2480"/>
      <c r="D2374" s="2480"/>
      <c r="E2374" s="2480"/>
      <c r="F2374" s="2480"/>
      <c r="G2374" s="2480"/>
      <c r="H2374" s="2480"/>
    </row>
    <row r="2375" spans="2:10" hidden="1" outlineLevel="1"/>
    <row r="2376" spans="2:10" ht="15.75" hidden="1" outlineLevel="1">
      <c r="B2376" s="2480" t="s">
        <v>8197</v>
      </c>
      <c r="C2376" s="2480"/>
      <c r="D2376" s="2480"/>
      <c r="E2376" s="2480"/>
      <c r="F2376" s="2480"/>
      <c r="G2376" s="2480"/>
      <c r="H2376" s="2480"/>
    </row>
    <row r="2377" spans="2:10" hidden="1" outlineLevel="1">
      <c r="B2377" s="354" t="s">
        <v>115</v>
      </c>
      <c r="C2377" s="354" t="s">
        <v>1330</v>
      </c>
      <c r="D2377" s="355" t="s">
        <v>4</v>
      </c>
      <c r="E2377" s="18"/>
      <c r="F2377" s="354" t="s">
        <v>115</v>
      </c>
      <c r="G2377" s="354" t="s">
        <v>1331</v>
      </c>
      <c r="H2377" s="355" t="s">
        <v>4</v>
      </c>
    </row>
    <row r="2378" spans="2:10" hidden="1" outlineLevel="1">
      <c r="B2378" s="725">
        <v>43739</v>
      </c>
      <c r="C2378" s="397" t="s">
        <v>1039</v>
      </c>
      <c r="D2378" s="614">
        <f>D2372</f>
        <v>1116.3999999999942</v>
      </c>
      <c r="E2378" s="1642"/>
      <c r="F2378" s="1543">
        <v>43741</v>
      </c>
      <c r="G2378" s="2104" t="s">
        <v>10689</v>
      </c>
      <c r="H2378" s="2105">
        <v>25000</v>
      </c>
      <c r="I2378" s="247"/>
    </row>
    <row r="2379" spans="2:10" ht="30" hidden="1" outlineLevel="1">
      <c r="B2379" s="1481">
        <v>43741</v>
      </c>
      <c r="C2379" s="1539" t="s">
        <v>11518</v>
      </c>
      <c r="D2379" s="1522">
        <v>32500</v>
      </c>
      <c r="F2379" s="1481">
        <v>43725</v>
      </c>
      <c r="G2379" s="2104" t="s">
        <v>10548</v>
      </c>
      <c r="H2379" s="2105">
        <v>7500</v>
      </c>
      <c r="I2379" s="2"/>
      <c r="J2379" s="2"/>
    </row>
    <row r="2380" spans="2:10" hidden="1" outlineLevel="1">
      <c r="B2380" s="1481"/>
      <c r="C2380" s="1539"/>
      <c r="D2380" s="1522"/>
      <c r="E2380" s="18"/>
      <c r="F2380" s="319"/>
      <c r="G2380" s="278"/>
      <c r="H2380" s="279"/>
      <c r="J2380" s="1376"/>
    </row>
    <row r="2381" spans="2:10" hidden="1" outlineLevel="1">
      <c r="B2381" s="1076"/>
      <c r="C2381" s="628" t="s">
        <v>195</v>
      </c>
      <c r="D2381" s="349">
        <f>SUM(D2378:D2379)</f>
        <v>33616.399999999994</v>
      </c>
      <c r="E2381" s="87"/>
      <c r="F2381" s="46"/>
      <c r="G2381" s="50" t="s">
        <v>195</v>
      </c>
      <c r="H2381" s="48">
        <f>SUM(H2378:H2379)</f>
        <v>32500</v>
      </c>
    </row>
    <row r="2382" spans="2:10" hidden="1" outlineLevel="1">
      <c r="B2382" s="18"/>
      <c r="C2382" s="1" t="s">
        <v>1962</v>
      </c>
      <c r="D2382" s="703">
        <f>D2381-H2381</f>
        <v>1116.3999999999942</v>
      </c>
      <c r="E2382" s="2"/>
      <c r="F2382" s="18"/>
      <c r="G2382" s="18"/>
      <c r="H2382" s="18"/>
    </row>
    <row r="2383" spans="2:10" collapsed="1">
      <c r="H2383" s="13"/>
    </row>
    <row r="2384" spans="2:10" ht="15.75">
      <c r="B2384" s="2480" t="s">
        <v>11624</v>
      </c>
      <c r="C2384" s="2480"/>
      <c r="D2384" s="2480"/>
      <c r="E2384" s="2480"/>
      <c r="F2384" s="2480"/>
      <c r="G2384" s="2480"/>
      <c r="H2384" s="2480"/>
    </row>
    <row r="2385" spans="2:10" hidden="1" outlineLevel="1"/>
    <row r="2386" spans="2:10" ht="15.75" hidden="1" outlineLevel="1">
      <c r="B2386" s="2480" t="s">
        <v>8197</v>
      </c>
      <c r="C2386" s="2480"/>
      <c r="D2386" s="2480"/>
      <c r="E2386" s="2480"/>
      <c r="F2386" s="2480"/>
      <c r="G2386" s="2480"/>
      <c r="H2386" s="2480"/>
    </row>
    <row r="2387" spans="2:10" hidden="1" outlineLevel="1">
      <c r="B2387" s="354" t="s">
        <v>115</v>
      </c>
      <c r="C2387" s="354" t="s">
        <v>1330</v>
      </c>
      <c r="D2387" s="355" t="s">
        <v>4</v>
      </c>
      <c r="E2387" s="18"/>
      <c r="F2387" s="354" t="s">
        <v>115</v>
      </c>
      <c r="G2387" s="354" t="s">
        <v>1331</v>
      </c>
      <c r="H2387" s="355" t="s">
        <v>4</v>
      </c>
    </row>
    <row r="2388" spans="2:10" hidden="1" outlineLevel="1">
      <c r="B2388" s="725">
        <v>43770</v>
      </c>
      <c r="C2388" s="397" t="s">
        <v>1039</v>
      </c>
      <c r="D2388" s="614">
        <f>D2382</f>
        <v>1116.3999999999942</v>
      </c>
      <c r="E2388" s="1642"/>
      <c r="F2388" s="1543">
        <v>43770</v>
      </c>
      <c r="G2388" s="2104" t="s">
        <v>10546</v>
      </c>
      <c r="H2388" s="2105">
        <v>25000</v>
      </c>
      <c r="I2388" s="247"/>
    </row>
    <row r="2389" spans="2:10" ht="30" hidden="1" outlineLevel="1">
      <c r="B2389" s="1481">
        <v>43770</v>
      </c>
      <c r="C2389" s="1521" t="s">
        <v>11708</v>
      </c>
      <c r="D2389" s="1522">
        <v>32500</v>
      </c>
      <c r="F2389" s="1481">
        <v>43785</v>
      </c>
      <c r="G2389" s="2104" t="s">
        <v>10548</v>
      </c>
      <c r="H2389" s="2105">
        <v>7500</v>
      </c>
      <c r="I2389" s="2"/>
      <c r="J2389" s="2"/>
    </row>
    <row r="2390" spans="2:10" ht="30" hidden="1" outlineLevel="1">
      <c r="B2390" s="1481">
        <v>43772</v>
      </c>
      <c r="C2390" s="406" t="s">
        <v>11709</v>
      </c>
      <c r="D2390" s="614">
        <v>41</v>
      </c>
      <c r="E2390" s="18"/>
      <c r="F2390" s="345">
        <v>43799</v>
      </c>
      <c r="G2390" s="223" t="s">
        <v>10689</v>
      </c>
      <c r="H2390" s="386">
        <v>25000</v>
      </c>
    </row>
    <row r="2391" spans="2:10" ht="30" hidden="1" outlineLevel="1">
      <c r="B2391" s="1481">
        <v>43798</v>
      </c>
      <c r="C2391" s="406" t="s">
        <v>11722</v>
      </c>
      <c r="D2391" s="614">
        <v>40000</v>
      </c>
      <c r="E2391" s="18"/>
      <c r="F2391" s="319"/>
      <c r="G2391" s="278"/>
      <c r="H2391" s="279"/>
      <c r="J2391" s="1376"/>
    </row>
    <row r="2392" spans="2:10" hidden="1" outlineLevel="1">
      <c r="B2392" s="1481"/>
      <c r="C2392" s="1539"/>
      <c r="D2392" s="1522"/>
      <c r="E2392" s="18"/>
      <c r="F2392" s="319"/>
      <c r="G2392" s="278"/>
      <c r="H2392" s="279"/>
      <c r="J2392" s="1376"/>
    </row>
    <row r="2393" spans="2:10" hidden="1" outlineLevel="1">
      <c r="B2393" s="1076"/>
      <c r="C2393" s="628" t="s">
        <v>195</v>
      </c>
      <c r="D2393" s="349">
        <f>SUM(D2388:D2391)</f>
        <v>73657.399999999994</v>
      </c>
      <c r="E2393" s="87"/>
      <c r="F2393" s="46"/>
      <c r="G2393" s="50" t="s">
        <v>195</v>
      </c>
      <c r="H2393" s="48">
        <f>SUM(H2388:H2391)</f>
        <v>57500</v>
      </c>
    </row>
    <row r="2394" spans="2:10" hidden="1" outlineLevel="1">
      <c r="B2394" s="18"/>
      <c r="C2394" s="1" t="s">
        <v>1962</v>
      </c>
      <c r="D2394" s="703">
        <f>D2393-H2393</f>
        <v>16157.399999999994</v>
      </c>
      <c r="E2394" s="2"/>
      <c r="F2394" s="18"/>
      <c r="G2394" s="18"/>
      <c r="H2394" s="18"/>
    </row>
    <row r="2395" spans="2:10" collapsed="1">
      <c r="H2395" s="13"/>
    </row>
    <row r="2396" spans="2:10" ht="15.75">
      <c r="B2396" s="2480" t="s">
        <v>11719</v>
      </c>
      <c r="C2396" s="2480"/>
      <c r="D2396" s="2480"/>
      <c r="E2396" s="2480"/>
      <c r="F2396" s="2480"/>
      <c r="G2396" s="2480"/>
      <c r="H2396" s="2480"/>
    </row>
    <row r="2397" spans="2:10" hidden="1" outlineLevel="1"/>
    <row r="2398" spans="2:10" ht="15.75" hidden="1" outlineLevel="1">
      <c r="B2398" s="2480" t="s">
        <v>8197</v>
      </c>
      <c r="C2398" s="2480"/>
      <c r="D2398" s="2480"/>
      <c r="E2398" s="2480"/>
      <c r="F2398" s="2480"/>
      <c r="G2398" s="2480"/>
      <c r="H2398" s="2480"/>
    </row>
    <row r="2399" spans="2:10" hidden="1" outlineLevel="1">
      <c r="B2399" s="354" t="s">
        <v>115</v>
      </c>
      <c r="C2399" s="354" t="s">
        <v>1330</v>
      </c>
      <c r="D2399" s="355" t="s">
        <v>4</v>
      </c>
      <c r="E2399" s="18"/>
      <c r="F2399" s="354" t="s">
        <v>115</v>
      </c>
      <c r="G2399" s="354" t="s">
        <v>1331</v>
      </c>
      <c r="H2399" s="355" t="s">
        <v>4</v>
      </c>
    </row>
    <row r="2400" spans="2:10" hidden="1" outlineLevel="1">
      <c r="B2400" s="725">
        <v>43800</v>
      </c>
      <c r="C2400" s="397" t="s">
        <v>1039</v>
      </c>
      <c r="D2400" s="614">
        <f>D2394</f>
        <v>16157.399999999994</v>
      </c>
      <c r="E2400" s="1642"/>
      <c r="F2400" s="1543">
        <v>43816</v>
      </c>
      <c r="G2400" s="2104" t="s">
        <v>10548</v>
      </c>
      <c r="H2400" s="2105">
        <v>7500</v>
      </c>
      <c r="I2400" s="247"/>
    </row>
    <row r="2401" spans="2:10" ht="30" hidden="1" outlineLevel="1">
      <c r="B2401" s="1481">
        <v>43830</v>
      </c>
      <c r="C2401" s="1539" t="s">
        <v>11907</v>
      </c>
      <c r="D2401" s="1522">
        <v>33843</v>
      </c>
      <c r="F2401" s="1481"/>
      <c r="G2401" s="2104"/>
      <c r="H2401" s="2105"/>
      <c r="J2401" s="2"/>
    </row>
    <row r="2402" spans="2:10" hidden="1" outlineLevel="1">
      <c r="B2402" s="1481"/>
      <c r="C2402" s="406"/>
      <c r="D2402" s="614"/>
      <c r="E2402" s="18"/>
      <c r="F2402" s="345"/>
      <c r="G2402" s="223"/>
      <c r="H2402" s="386"/>
    </row>
    <row r="2403" spans="2:10" hidden="1" outlineLevel="1">
      <c r="B2403" s="1481"/>
      <c r="C2403" s="406"/>
      <c r="D2403" s="614"/>
      <c r="E2403" s="18"/>
      <c r="F2403" s="319"/>
      <c r="G2403" s="278"/>
      <c r="H2403" s="279"/>
      <c r="J2403" s="1376"/>
    </row>
    <row r="2404" spans="2:10" hidden="1" outlineLevel="1">
      <c r="B2404" s="1481"/>
      <c r="C2404" s="1539"/>
      <c r="D2404" s="1522"/>
      <c r="E2404" s="18"/>
      <c r="F2404" s="319"/>
      <c r="G2404" s="278"/>
      <c r="H2404" s="279"/>
      <c r="J2404" s="1376"/>
    </row>
    <row r="2405" spans="2:10" hidden="1" outlineLevel="1">
      <c r="B2405" s="1076"/>
      <c r="C2405" s="628" t="s">
        <v>195</v>
      </c>
      <c r="D2405" s="349">
        <f>SUM(D2400:D2403)</f>
        <v>50000.399999999994</v>
      </c>
      <c r="E2405" s="87"/>
      <c r="F2405" s="46"/>
      <c r="G2405" s="50" t="s">
        <v>195</v>
      </c>
      <c r="H2405" s="48">
        <f>SUM(H2400:H2403)</f>
        <v>7500</v>
      </c>
    </row>
    <row r="2406" spans="2:10" hidden="1" outlineLevel="1">
      <c r="B2406" s="18"/>
      <c r="C2406" s="1" t="s">
        <v>1962</v>
      </c>
      <c r="D2406" s="703">
        <f>D2405-H2405</f>
        <v>42500.399999999994</v>
      </c>
      <c r="E2406" s="2"/>
      <c r="F2406" s="18"/>
      <c r="G2406" s="18"/>
      <c r="H2406" s="18"/>
    </row>
    <row r="2407" spans="2:10" collapsed="1">
      <c r="H2407" s="13"/>
    </row>
    <row r="2408" spans="2:10" ht="15.75">
      <c r="B2408" s="2480" t="s">
        <v>11883</v>
      </c>
      <c r="C2408" s="2480"/>
      <c r="D2408" s="2480"/>
      <c r="E2408" s="2480"/>
      <c r="F2408" s="2480"/>
      <c r="G2408" s="2480"/>
      <c r="H2408" s="2480"/>
    </row>
    <row r="2409" spans="2:10" hidden="1" outlineLevel="1"/>
    <row r="2410" spans="2:10" ht="15.75" hidden="1" outlineLevel="1">
      <c r="B2410" s="2480" t="s">
        <v>8197</v>
      </c>
      <c r="C2410" s="2480"/>
      <c r="D2410" s="2480"/>
      <c r="E2410" s="2480"/>
      <c r="F2410" s="2480"/>
      <c r="G2410" s="2480"/>
      <c r="H2410" s="2480"/>
    </row>
    <row r="2411" spans="2:10" hidden="1" outlineLevel="1">
      <c r="B2411" s="354" t="s">
        <v>115</v>
      </c>
      <c r="C2411" s="354" t="s">
        <v>1330</v>
      </c>
      <c r="D2411" s="355" t="s">
        <v>4</v>
      </c>
      <c r="E2411" s="18"/>
      <c r="F2411" s="354" t="s">
        <v>115</v>
      </c>
      <c r="G2411" s="354" t="s">
        <v>1331</v>
      </c>
      <c r="H2411" s="355" t="s">
        <v>4</v>
      </c>
    </row>
    <row r="2412" spans="2:10" hidden="1" outlineLevel="1">
      <c r="B2412" s="725">
        <v>43831</v>
      </c>
      <c r="C2412" s="397" t="s">
        <v>1039</v>
      </c>
      <c r="D2412" s="614">
        <f>D2406</f>
        <v>42500.399999999994</v>
      </c>
      <c r="E2412" s="1642"/>
      <c r="F2412" s="725">
        <v>43831</v>
      </c>
      <c r="G2412" s="2104" t="s">
        <v>10546</v>
      </c>
      <c r="H2412" s="2105">
        <v>25000</v>
      </c>
      <c r="I2412" s="247"/>
    </row>
    <row r="2413" spans="2:10" ht="30" hidden="1" outlineLevel="1">
      <c r="B2413" s="1481">
        <v>43861</v>
      </c>
      <c r="C2413" s="1539" t="s">
        <v>12099</v>
      </c>
      <c r="D2413" s="1522">
        <v>32500</v>
      </c>
      <c r="F2413" s="725">
        <v>43847</v>
      </c>
      <c r="G2413" s="2104" t="s">
        <v>10745</v>
      </c>
      <c r="H2413" s="2105">
        <v>7500</v>
      </c>
      <c r="J2413" s="2"/>
    </row>
    <row r="2414" spans="2:10" hidden="1" outlineLevel="1">
      <c r="B2414" s="1481"/>
      <c r="C2414" s="1539"/>
      <c r="D2414" s="1522"/>
      <c r="E2414" s="18"/>
      <c r="F2414" s="319"/>
      <c r="G2414" s="278"/>
      <c r="H2414" s="279"/>
      <c r="J2414" s="1376"/>
    </row>
    <row r="2415" spans="2:10" hidden="1" outlineLevel="1">
      <c r="B2415" s="1076"/>
      <c r="C2415" s="628" t="s">
        <v>195</v>
      </c>
      <c r="D2415" s="349">
        <f>SUM(D2412:D2413)</f>
        <v>75000.399999999994</v>
      </c>
      <c r="E2415" s="87"/>
      <c r="F2415" s="46"/>
      <c r="G2415" s="50" t="s">
        <v>195</v>
      </c>
      <c r="H2415" s="48">
        <f>SUM(H2412:H2413)</f>
        <v>32500</v>
      </c>
    </row>
    <row r="2416" spans="2:10" hidden="1" outlineLevel="1">
      <c r="B2416" s="18"/>
      <c r="C2416" s="1" t="s">
        <v>1962</v>
      </c>
      <c r="D2416" s="703">
        <f>D2415-H2415</f>
        <v>42500.399999999994</v>
      </c>
      <c r="E2416" s="2"/>
      <c r="F2416" s="18"/>
      <c r="G2416" s="18"/>
      <c r="H2416" s="18"/>
    </row>
    <row r="2417" spans="2:10" collapsed="1"/>
    <row r="2418" spans="2:10" ht="15.75">
      <c r="B2418" s="2480" t="s">
        <v>12079</v>
      </c>
      <c r="C2418" s="2480"/>
      <c r="D2418" s="2480"/>
      <c r="E2418" s="2480"/>
      <c r="F2418" s="2480"/>
      <c r="G2418" s="2480"/>
      <c r="H2418" s="2480"/>
    </row>
    <row r="2419" spans="2:10" hidden="1" outlineLevel="1"/>
    <row r="2420" spans="2:10" ht="15.75" hidden="1" outlineLevel="1">
      <c r="B2420" s="2480" t="s">
        <v>8197</v>
      </c>
      <c r="C2420" s="2480"/>
      <c r="D2420" s="2480"/>
      <c r="E2420" s="2480"/>
      <c r="F2420" s="2480"/>
      <c r="G2420" s="2480"/>
      <c r="H2420" s="2480"/>
    </row>
    <row r="2421" spans="2:10" hidden="1" outlineLevel="1">
      <c r="B2421" s="354" t="s">
        <v>115</v>
      </c>
      <c r="C2421" s="354" t="s">
        <v>1330</v>
      </c>
      <c r="D2421" s="355" t="s">
        <v>4</v>
      </c>
      <c r="E2421" s="18"/>
      <c r="F2421" s="354" t="s">
        <v>115</v>
      </c>
      <c r="G2421" s="354" t="s">
        <v>1331</v>
      </c>
      <c r="H2421" s="355" t="s">
        <v>4</v>
      </c>
    </row>
    <row r="2422" spans="2:10" hidden="1" outlineLevel="1">
      <c r="B2422" s="725">
        <v>43862</v>
      </c>
      <c r="C2422" s="397" t="s">
        <v>1039</v>
      </c>
      <c r="D2422" s="614">
        <f>D2416</f>
        <v>42500.399999999994</v>
      </c>
      <c r="E2422" s="1642"/>
      <c r="F2422" s="725">
        <v>43862</v>
      </c>
      <c r="G2422" s="2104" t="s">
        <v>10689</v>
      </c>
      <c r="H2422" s="2105">
        <v>25000</v>
      </c>
      <c r="I2422" s="247"/>
    </row>
    <row r="2423" spans="2:10" ht="30" hidden="1" outlineLevel="1">
      <c r="B2423" s="1481">
        <v>43863</v>
      </c>
      <c r="C2423" s="406" t="s">
        <v>12100</v>
      </c>
      <c r="D2423" s="614">
        <v>107</v>
      </c>
      <c r="F2423" s="725">
        <v>43878</v>
      </c>
      <c r="G2423" s="2104" t="s">
        <v>10548</v>
      </c>
      <c r="H2423" s="2105">
        <v>7500</v>
      </c>
      <c r="J2423" s="2"/>
    </row>
    <row r="2424" spans="2:10" ht="32.25" hidden="1" customHeight="1" outlineLevel="1">
      <c r="B2424" s="1481">
        <v>43889</v>
      </c>
      <c r="C2424" s="1539" t="s">
        <v>12409</v>
      </c>
      <c r="D2424" s="1522">
        <v>32500</v>
      </c>
      <c r="E2424" s="18"/>
      <c r="F2424" s="345">
        <v>43890</v>
      </c>
      <c r="G2424" s="223" t="s">
        <v>10546</v>
      </c>
      <c r="H2424" s="386">
        <v>25000</v>
      </c>
    </row>
    <row r="2425" spans="2:10" hidden="1" outlineLevel="1">
      <c r="B2425" s="1481"/>
      <c r="C2425" s="406"/>
      <c r="D2425" s="614"/>
      <c r="E2425" s="18"/>
      <c r="F2425" s="319"/>
      <c r="G2425" s="278"/>
      <c r="H2425" s="279"/>
      <c r="J2425" s="1376"/>
    </row>
    <row r="2426" spans="2:10" hidden="1" outlineLevel="1">
      <c r="B2426" s="1481"/>
      <c r="C2426" s="1539"/>
      <c r="D2426" s="1522"/>
      <c r="E2426" s="18"/>
      <c r="F2426" s="319"/>
      <c r="G2426" s="278"/>
      <c r="H2426" s="279"/>
      <c r="J2426" s="1376"/>
    </row>
    <row r="2427" spans="2:10" hidden="1" outlineLevel="1">
      <c r="B2427" s="1076"/>
      <c r="C2427" s="628" t="s">
        <v>195</v>
      </c>
      <c r="D2427" s="349">
        <f>SUM(D2422:D2425)</f>
        <v>75107.399999999994</v>
      </c>
      <c r="E2427" s="87"/>
      <c r="F2427" s="46"/>
      <c r="G2427" s="50" t="s">
        <v>195</v>
      </c>
      <c r="H2427" s="48">
        <f>SUM(H2422:H2425)</f>
        <v>57500</v>
      </c>
    </row>
    <row r="2428" spans="2:10" hidden="1" outlineLevel="1">
      <c r="B2428" s="18"/>
      <c r="C2428" s="1" t="s">
        <v>1962</v>
      </c>
      <c r="D2428" s="703">
        <f>D2427-H2427</f>
        <v>17607.399999999994</v>
      </c>
      <c r="E2428" s="2"/>
      <c r="F2428" s="18"/>
      <c r="G2428" s="18"/>
      <c r="H2428" s="18"/>
    </row>
    <row r="2429" spans="2:10" collapsed="1"/>
    <row r="2430" spans="2:10" ht="15.75">
      <c r="B2430" s="2480" t="s">
        <v>12408</v>
      </c>
      <c r="C2430" s="2480"/>
      <c r="D2430" s="2480"/>
      <c r="E2430" s="2480"/>
      <c r="F2430" s="2480"/>
      <c r="G2430" s="2480"/>
      <c r="H2430" s="2480"/>
    </row>
    <row r="2431" spans="2:10" outlineLevel="1"/>
    <row r="2432" spans="2:10" ht="15.75" outlineLevel="1">
      <c r="B2432" s="2480" t="s">
        <v>8197</v>
      </c>
      <c r="C2432" s="2480"/>
      <c r="D2432" s="2480"/>
      <c r="E2432" s="2480"/>
      <c r="F2432" s="2480"/>
      <c r="G2432" s="2480"/>
      <c r="H2432" s="2480"/>
    </row>
    <row r="2433" spans="2:10" outlineLevel="1">
      <c r="B2433" s="354" t="s">
        <v>115</v>
      </c>
      <c r="C2433" s="354" t="s">
        <v>1330</v>
      </c>
      <c r="D2433" s="355" t="s">
        <v>4</v>
      </c>
      <c r="E2433" s="18"/>
      <c r="F2433" s="354" t="s">
        <v>115</v>
      </c>
      <c r="G2433" s="354" t="s">
        <v>1331</v>
      </c>
      <c r="H2433" s="355" t="s">
        <v>4</v>
      </c>
    </row>
    <row r="2434" spans="2:10" outlineLevel="1">
      <c r="B2434" s="725">
        <v>43891</v>
      </c>
      <c r="C2434" s="397" t="s">
        <v>1039</v>
      </c>
      <c r="D2434" s="614">
        <f>D2428</f>
        <v>17607.399999999994</v>
      </c>
      <c r="E2434" s="1642"/>
      <c r="F2434" s="725"/>
      <c r="G2434" s="2104"/>
      <c r="H2434" s="2105"/>
      <c r="I2434" s="247"/>
    </row>
    <row r="2435" spans="2:10" outlineLevel="1">
      <c r="B2435" s="725"/>
      <c r="C2435" s="2104"/>
      <c r="D2435" s="2105"/>
      <c r="F2435" s="725"/>
      <c r="G2435" s="2104"/>
      <c r="H2435" s="2105"/>
      <c r="J2435" s="2"/>
    </row>
    <row r="2436" spans="2:10" outlineLevel="1">
      <c r="B2436" s="725"/>
      <c r="C2436" s="2104"/>
      <c r="D2436" s="2105"/>
      <c r="E2436" s="18"/>
      <c r="F2436" s="345"/>
      <c r="G2436" s="223"/>
      <c r="H2436" s="386"/>
    </row>
    <row r="2437" spans="2:10" outlineLevel="1">
      <c r="B2437" s="345"/>
      <c r="C2437" s="223"/>
      <c r="D2437" s="386"/>
      <c r="E2437" s="18"/>
      <c r="F2437" s="319"/>
      <c r="G2437" s="278"/>
      <c r="H2437" s="279"/>
      <c r="J2437" s="1376"/>
    </row>
    <row r="2438" spans="2:10" outlineLevel="1">
      <c r="B2438" s="1481"/>
      <c r="C2438" s="1539"/>
      <c r="D2438" s="1522"/>
      <c r="E2438" s="18"/>
      <c r="F2438" s="319"/>
      <c r="G2438" s="278"/>
      <c r="H2438" s="279"/>
      <c r="J2438" s="1376"/>
    </row>
    <row r="2439" spans="2:10" outlineLevel="1">
      <c r="B2439" s="1076"/>
      <c r="C2439" s="628" t="s">
        <v>195</v>
      </c>
      <c r="D2439" s="349">
        <f>SUM(D2434:D2437)</f>
        <v>17607.399999999994</v>
      </c>
      <c r="E2439" s="87"/>
      <c r="F2439" s="46"/>
      <c r="G2439" s="50" t="s">
        <v>195</v>
      </c>
      <c r="H2439" s="48">
        <f>SUM(H2434:H2437)</f>
        <v>0</v>
      </c>
    </row>
    <row r="2440" spans="2:10" outlineLevel="1">
      <c r="B2440" s="18"/>
      <c r="C2440" s="1" t="s">
        <v>1962</v>
      </c>
      <c r="D2440" s="703">
        <f>D2439-H2439</f>
        <v>17607.399999999994</v>
      </c>
      <c r="E2440" s="2"/>
      <c r="F2440" s="18"/>
      <c r="G2440" s="18"/>
      <c r="H2440" s="18"/>
    </row>
    <row r="2441" spans="2:10">
      <c r="D2441" s="13"/>
    </row>
    <row r="2443" spans="2:10">
      <c r="D2443" s="13"/>
    </row>
    <row r="2461" spans="3:4" outlineLevel="1">
      <c r="C2461" s="1" t="s">
        <v>11356</v>
      </c>
      <c r="D2461" s="1">
        <v>1982</v>
      </c>
    </row>
    <row r="2462" spans="3:4" outlineLevel="1">
      <c r="C2462" s="1" t="s">
        <v>11357</v>
      </c>
      <c r="D2462" s="1">
        <v>120882</v>
      </c>
    </row>
    <row r="2463" spans="3:4" outlineLevel="1">
      <c r="C2463" s="1" t="s">
        <v>11358</v>
      </c>
      <c r="D2463" s="1">
        <v>1982</v>
      </c>
    </row>
    <row r="2465" spans="2:13" ht="14.25" customHeight="1"/>
    <row r="2466" spans="2:13">
      <c r="C2466" s="298" t="s">
        <v>2</v>
      </c>
      <c r="G2466" s="1" t="s">
        <v>6227</v>
      </c>
      <c r="H2466" s="1115">
        <v>42125</v>
      </c>
      <c r="I2466" s="1115">
        <v>42370</v>
      </c>
      <c r="J2466" s="1115">
        <v>42736</v>
      </c>
      <c r="L2466" s="1115">
        <v>43177</v>
      </c>
      <c r="M2466" s="1" t="s">
        <v>2508</v>
      </c>
    </row>
    <row r="2467" spans="2:13" outlineLevel="1">
      <c r="B2467" s="1" t="s">
        <v>5521</v>
      </c>
      <c r="C2467" s="1" t="s">
        <v>5418</v>
      </c>
      <c r="H2467" s="1115">
        <v>42248</v>
      </c>
      <c r="I2467" s="1115">
        <v>42537</v>
      </c>
      <c r="J2467" s="1115">
        <v>42933</v>
      </c>
      <c r="L2467" s="1115">
        <v>43299</v>
      </c>
      <c r="M2467" s="1" t="s">
        <v>2508</v>
      </c>
    </row>
    <row r="2468" spans="2:13" outlineLevel="1">
      <c r="B2468" s="1" t="s">
        <v>5522</v>
      </c>
      <c r="C2468" s="1" t="s">
        <v>5419</v>
      </c>
      <c r="I2468" s="1115">
        <v>42629</v>
      </c>
      <c r="J2468" s="1115">
        <v>42964</v>
      </c>
      <c r="L2468" s="1115">
        <v>43452</v>
      </c>
      <c r="M2468" s="1" t="s">
        <v>2508</v>
      </c>
    </row>
    <row r="2469" spans="2:13" outlineLevel="1">
      <c r="B2469" s="1" t="s">
        <v>5487</v>
      </c>
      <c r="C2469" s="1" t="s">
        <v>5421</v>
      </c>
      <c r="I2469" s="1115"/>
      <c r="J2469" s="1115">
        <v>43056</v>
      </c>
      <c r="K2469" s="228" t="s">
        <v>2508</v>
      </c>
      <c r="L2469" s="1115">
        <v>43484</v>
      </c>
      <c r="M2469" s="1" t="s">
        <v>2508</v>
      </c>
    </row>
    <row r="2470" spans="2:13" outlineLevel="1">
      <c r="B2470" s="1" t="s">
        <v>5516</v>
      </c>
      <c r="C2470" s="1" t="s">
        <v>5420</v>
      </c>
      <c r="F2470" s="1437" t="s">
        <v>115</v>
      </c>
      <c r="G2470" s="1437" t="s">
        <v>116</v>
      </c>
      <c r="H2470" s="1437" t="s">
        <v>4</v>
      </c>
      <c r="I2470" s="1115"/>
      <c r="L2470" s="228">
        <v>43727</v>
      </c>
      <c r="M2470" s="1" t="s">
        <v>2508</v>
      </c>
    </row>
    <row r="2471" spans="2:13" outlineLevel="1">
      <c r="B2471" s="1" t="s">
        <v>5573</v>
      </c>
      <c r="C2471" s="1" t="s">
        <v>5570</v>
      </c>
      <c r="F2471" s="345">
        <v>42824</v>
      </c>
      <c r="G2471" s="317" t="s">
        <v>8322</v>
      </c>
      <c r="H2471" s="386">
        <v>17</v>
      </c>
      <c r="I2471" s="1115"/>
    </row>
    <row r="2472" spans="2:13" outlineLevel="1">
      <c r="B2472" s="1" t="s">
        <v>5629</v>
      </c>
      <c r="C2472" s="1" t="s">
        <v>5630</v>
      </c>
      <c r="F2472" s="345">
        <v>42832</v>
      </c>
      <c r="G2472" s="840" t="s">
        <v>8359</v>
      </c>
      <c r="H2472" s="326">
        <v>2.5</v>
      </c>
      <c r="I2472" s="1115"/>
    </row>
    <row r="2473" spans="2:13" ht="26.25" outlineLevel="1">
      <c r="B2473" s="2357" t="s">
        <v>12248</v>
      </c>
      <c r="C2473" s="2356" t="s">
        <v>12249</v>
      </c>
      <c r="F2473" s="345">
        <v>42871</v>
      </c>
      <c r="G2473" s="317" t="s">
        <v>8449</v>
      </c>
      <c r="H2473" s="386">
        <v>17</v>
      </c>
      <c r="I2473" s="1115"/>
    </row>
    <row r="2474" spans="2:13" ht="30" outlineLevel="1">
      <c r="B2474" s="2357" t="s">
        <v>12248</v>
      </c>
      <c r="C2474" s="2356" t="s">
        <v>12250</v>
      </c>
      <c r="F2474" s="285">
        <v>42879</v>
      </c>
      <c r="G2474" s="317" t="s">
        <v>8539</v>
      </c>
      <c r="H2474" s="326">
        <v>150</v>
      </c>
      <c r="I2474" s="1115"/>
    </row>
    <row r="2475" spans="2:13" ht="30" outlineLevel="1">
      <c r="B2475" s="1834" t="s">
        <v>10089</v>
      </c>
      <c r="C2475" s="986" t="s">
        <v>11813</v>
      </c>
      <c r="F2475" s="285">
        <v>42879</v>
      </c>
      <c r="G2475" s="317" t="s">
        <v>8540</v>
      </c>
      <c r="H2475" s="326">
        <v>27</v>
      </c>
      <c r="I2475" s="1115"/>
    </row>
    <row r="2476" spans="2:13" ht="30">
      <c r="B2476" s="1834" t="s">
        <v>10089</v>
      </c>
      <c r="C2476" s="630" t="s">
        <v>11814</v>
      </c>
      <c r="F2476" s="345">
        <v>42888</v>
      </c>
      <c r="G2476" s="840" t="s">
        <v>8511</v>
      </c>
      <c r="H2476" s="326">
        <v>6</v>
      </c>
    </row>
    <row r="2477" spans="2:13">
      <c r="F2477" s="345">
        <v>42888</v>
      </c>
      <c r="G2477" s="317" t="s">
        <v>8512</v>
      </c>
      <c r="H2477" s="386">
        <v>6</v>
      </c>
    </row>
    <row r="2478" spans="2:13">
      <c r="H2478" s="2">
        <f>SUM(H2471:H2477)</f>
        <v>225.5</v>
      </c>
    </row>
    <row r="2479" spans="2:13">
      <c r="C2479" s="1" t="s">
        <v>10122</v>
      </c>
    </row>
    <row r="2480" spans="2:13">
      <c r="C2480" s="1" t="s">
        <v>10119</v>
      </c>
    </row>
    <row r="2481" spans="3:12">
      <c r="C2481" s="1" t="s">
        <v>10120</v>
      </c>
      <c r="H2481" s="2"/>
    </row>
    <row r="2482" spans="3:12">
      <c r="C2482" s="1" t="s">
        <v>10121</v>
      </c>
      <c r="H2482" s="2"/>
    </row>
    <row r="2483" spans="3:12" ht="15.75" thickBot="1"/>
    <row r="2484" spans="3:12">
      <c r="C2484" s="2514" t="s">
        <v>8200</v>
      </c>
      <c r="D2484" s="2515"/>
      <c r="E2484" s="2515"/>
      <c r="F2484" s="2515"/>
      <c r="G2484" s="2516"/>
      <c r="I2484" s="1">
        <v>200000</v>
      </c>
      <c r="J2484" s="1">
        <v>5764</v>
      </c>
    </row>
    <row r="2485" spans="3:12">
      <c r="C2485" s="1368" t="s">
        <v>8201</v>
      </c>
      <c r="D2485" s="1061"/>
      <c r="E2485" s="1061"/>
      <c r="F2485" s="1061"/>
      <c r="G2485" s="1369" t="s">
        <v>8202</v>
      </c>
      <c r="J2485" s="1">
        <v>1966.73</v>
      </c>
      <c r="K2485" s="2">
        <f>I2484-J2484-J2485</f>
        <v>192269.27</v>
      </c>
    </row>
    <row r="2486" spans="3:12" ht="15" customHeight="1">
      <c r="C2486" s="1368" t="s">
        <v>8203</v>
      </c>
      <c r="D2486" s="1061"/>
      <c r="E2486" s="1061"/>
      <c r="F2486" s="1061"/>
      <c r="G2486" s="1369" t="s">
        <v>8204</v>
      </c>
      <c r="K2486" s="13">
        <v>1572</v>
      </c>
    </row>
    <row r="2487" spans="3:12">
      <c r="C2487" s="1368" t="s">
        <v>8205</v>
      </c>
      <c r="D2487" s="1061"/>
      <c r="E2487" s="1061"/>
      <c r="F2487" s="1061"/>
      <c r="G2487" s="1369" t="s">
        <v>8206</v>
      </c>
      <c r="K2487" s="2">
        <f>K2485+K2486</f>
        <v>193841.27</v>
      </c>
    </row>
    <row r="2488" spans="3:12">
      <c r="C2488" s="1368" t="s">
        <v>8207</v>
      </c>
      <c r="D2488" s="1061"/>
      <c r="E2488" s="1061"/>
      <c r="F2488" s="1061"/>
      <c r="G2488" s="1369" t="s">
        <v>8208</v>
      </c>
      <c r="I2488" s="1">
        <f>200000*(31/365)*9.25%</f>
        <v>1571.2328767123288</v>
      </c>
      <c r="J2488" s="1">
        <v>3797.27</v>
      </c>
    </row>
    <row r="2489" spans="3:12">
      <c r="C2489" s="1368" t="s">
        <v>8209</v>
      </c>
      <c r="D2489" s="1061"/>
      <c r="E2489" s="1061"/>
      <c r="F2489" s="1061"/>
      <c r="G2489" s="1369" t="s">
        <v>8210</v>
      </c>
      <c r="J2489" s="2">
        <f>K2487-J2488</f>
        <v>190044</v>
      </c>
      <c r="L2489" s="1">
        <f>J2489*9.25/100*14/365</f>
        <v>674.26569863013697</v>
      </c>
    </row>
    <row r="2490" spans="3:12">
      <c r="C2490" s="1368" t="s">
        <v>8211</v>
      </c>
      <c r="D2490" s="1061"/>
      <c r="E2490" s="1061"/>
      <c r="F2490" s="1061"/>
      <c r="G2490" s="1370" t="s">
        <v>8212</v>
      </c>
      <c r="J2490" s="13">
        <v>160000</v>
      </c>
      <c r="L2490" s="1">
        <f>(J2489+J2490)*J1913*(16/365)</f>
        <v>1419.3564931506849</v>
      </c>
    </row>
    <row r="2491" spans="3:12">
      <c r="C2491" s="1368" t="s">
        <v>8213</v>
      </c>
      <c r="D2491" s="1061"/>
      <c r="E2491" s="1061"/>
      <c r="F2491" s="1061"/>
      <c r="G2491" s="1369" t="s">
        <v>8214</v>
      </c>
      <c r="J2491" s="2">
        <f>SUM(J2489:J2490)</f>
        <v>350044</v>
      </c>
      <c r="L2491" s="1">
        <f>L2489+L2490</f>
        <v>2093.6221917808216</v>
      </c>
    </row>
    <row r="2492" spans="3:12">
      <c r="C2492" s="1368" t="s">
        <v>8215</v>
      </c>
      <c r="D2492" s="1061"/>
      <c r="E2492" s="1061"/>
      <c r="F2492" s="1061"/>
      <c r="G2492" s="1369" t="s">
        <v>8216</v>
      </c>
      <c r="K2492" s="13">
        <v>5768</v>
      </c>
    </row>
    <row r="2493" spans="3:12">
      <c r="C2493" s="1368" t="s">
        <v>8217</v>
      </c>
      <c r="D2493" s="1061"/>
      <c r="E2493" s="1061"/>
      <c r="F2493" s="1061"/>
      <c r="G2493" s="1369" t="s">
        <v>8218</v>
      </c>
      <c r="K2493" s="13">
        <f>J2491-K2492</f>
        <v>344276</v>
      </c>
    </row>
    <row r="2494" spans="3:12">
      <c r="C2494" s="1371" t="s">
        <v>8219</v>
      </c>
      <c r="D2494" s="1061"/>
      <c r="E2494" s="1061"/>
      <c r="F2494" s="1061"/>
      <c r="G2494" s="1369"/>
      <c r="J2494" s="13">
        <v>1555</v>
      </c>
    </row>
    <row r="2495" spans="3:12">
      <c r="C2495" s="1368" t="s">
        <v>8220</v>
      </c>
      <c r="D2495" s="1061"/>
      <c r="E2495" s="1061"/>
      <c r="F2495" s="1061"/>
      <c r="G2495" s="1369" t="s">
        <v>8210</v>
      </c>
      <c r="J2495" s="1">
        <v>4</v>
      </c>
    </row>
    <row r="2496" spans="3:12">
      <c r="C2496" s="1368" t="s">
        <v>8221</v>
      </c>
      <c r="D2496" s="1061"/>
      <c r="E2496" s="1061"/>
      <c r="F2496" s="1061"/>
      <c r="G2496" s="1369" t="s">
        <v>8210</v>
      </c>
      <c r="J2496" s="13">
        <f>SUM(J2494:J2495)</f>
        <v>1559</v>
      </c>
      <c r="K2496" s="1463">
        <f>K2493+J2496</f>
        <v>345835</v>
      </c>
    </row>
    <row r="2497" spans="3:12">
      <c r="C2497" s="1368" t="s">
        <v>8222</v>
      </c>
      <c r="D2497" s="1061"/>
      <c r="E2497" s="1061"/>
      <c r="F2497" s="1061"/>
      <c r="G2497" s="1369"/>
      <c r="K2497" s="13">
        <v>200000</v>
      </c>
    </row>
    <row r="2498" spans="3:12">
      <c r="C2498" s="1368" t="s">
        <v>8223</v>
      </c>
      <c r="D2498" s="1061"/>
      <c r="E2498" s="1061"/>
      <c r="F2498" s="1061"/>
      <c r="G2498" s="1369"/>
      <c r="K2498" s="1463">
        <f>SUM(K2496:K2497)</f>
        <v>545835</v>
      </c>
    </row>
    <row r="2499" spans="3:12">
      <c r="C2499" s="1368" t="s">
        <v>8224</v>
      </c>
      <c r="D2499" s="1061"/>
      <c r="E2499" s="1061"/>
      <c r="F2499" s="1061"/>
      <c r="G2499" s="1369"/>
      <c r="J2499" s="13">
        <v>3498</v>
      </c>
      <c r="L2499" s="13">
        <v>1227.23</v>
      </c>
    </row>
    <row r="2500" spans="3:12">
      <c r="C2500" s="1368" t="s">
        <v>8225</v>
      </c>
      <c r="D2500" s="1061"/>
      <c r="E2500" s="1061"/>
      <c r="F2500" s="1061"/>
      <c r="G2500" s="1369"/>
      <c r="J2500" s="1">
        <v>5</v>
      </c>
      <c r="L2500" s="13">
        <v>4541.7700000000004</v>
      </c>
    </row>
    <row r="2501" spans="3:12">
      <c r="C2501" s="1368" t="s">
        <v>8226</v>
      </c>
      <c r="D2501" s="1061"/>
      <c r="E2501" s="1061"/>
      <c r="F2501" s="1061"/>
      <c r="G2501" s="1369" t="s">
        <v>8227</v>
      </c>
      <c r="J2501" s="13">
        <f>SUM(J2499:J2500)</f>
        <v>3503</v>
      </c>
      <c r="L2501" s="13">
        <f>L2499+L2500</f>
        <v>5769</v>
      </c>
    </row>
    <row r="2502" spans="3:12" ht="15.75" thickBot="1">
      <c r="C2502" s="1372" t="s">
        <v>8228</v>
      </c>
      <c r="D2502" s="1373"/>
      <c r="E2502" s="1373"/>
      <c r="F2502" s="1373"/>
      <c r="G2502" s="1374" t="s">
        <v>8216</v>
      </c>
      <c r="K2502" s="1463">
        <f>K2498+J2501-L2501</f>
        <v>543569</v>
      </c>
    </row>
    <row r="2503" spans="3:12">
      <c r="J2503" s="1">
        <v>4144</v>
      </c>
      <c r="L2503" s="1">
        <v>5766</v>
      </c>
    </row>
    <row r="2504" spans="3:12" ht="15.75" thickBot="1">
      <c r="J2504" s="1">
        <v>2</v>
      </c>
    </row>
    <row r="2505" spans="3:12">
      <c r="C2505" s="2514" t="s">
        <v>8229</v>
      </c>
      <c r="D2505" s="2515"/>
      <c r="E2505" s="2515"/>
      <c r="F2505" s="2515"/>
      <c r="G2505" s="2516"/>
      <c r="J2505" s="1">
        <f>J2503+J2504</f>
        <v>4146</v>
      </c>
      <c r="K2505" s="1463">
        <f>K2502+J2505-L2503</f>
        <v>541949</v>
      </c>
    </row>
    <row r="2506" spans="3:12">
      <c r="C2506" s="1368" t="s">
        <v>8201</v>
      </c>
      <c r="D2506" s="1061"/>
      <c r="E2506" s="1061"/>
      <c r="F2506" s="1061"/>
      <c r="G2506" s="1369" t="s">
        <v>8230</v>
      </c>
      <c r="K2506" s="13"/>
      <c r="L2506" s="13">
        <v>5768</v>
      </c>
    </row>
    <row r="2507" spans="3:12">
      <c r="C2507" s="1368" t="s">
        <v>8203</v>
      </c>
      <c r="D2507" s="1061"/>
      <c r="E2507" s="1061"/>
      <c r="F2507" s="1061"/>
      <c r="G2507" s="1369" t="s">
        <v>8231</v>
      </c>
      <c r="K2507" s="13">
        <f>K2505-L2506</f>
        <v>536181</v>
      </c>
    </row>
    <row r="2508" spans="3:12">
      <c r="C2508" s="1368" t="s">
        <v>8205</v>
      </c>
      <c r="D2508" s="1061"/>
      <c r="E2508" s="1061"/>
      <c r="F2508" s="1061"/>
      <c r="G2508" s="1369" t="s">
        <v>8206</v>
      </c>
      <c r="I2508" s="1" t="s">
        <v>8835</v>
      </c>
      <c r="J2508" s="13">
        <v>4275</v>
      </c>
      <c r="K2508" s="13"/>
    </row>
    <row r="2509" spans="3:12">
      <c r="C2509" s="1368" t="s">
        <v>8207</v>
      </c>
      <c r="D2509" s="1061"/>
      <c r="E2509" s="1061"/>
      <c r="F2509" s="1061"/>
      <c r="G2509" s="1369" t="s">
        <v>8208</v>
      </c>
      <c r="I2509" s="86">
        <v>42977</v>
      </c>
      <c r="J2509" s="1">
        <v>4</v>
      </c>
      <c r="K2509" s="1463">
        <f>K2507+J2508+J2509</f>
        <v>540460</v>
      </c>
    </row>
    <row r="2510" spans="3:12">
      <c r="C2510" s="1368" t="s">
        <v>8209</v>
      </c>
      <c r="D2510" s="1061"/>
      <c r="E2510" s="1061"/>
      <c r="F2510" s="1061"/>
      <c r="G2510" s="1369" t="s">
        <v>8232</v>
      </c>
      <c r="I2510" s="182" t="s">
        <v>5304</v>
      </c>
      <c r="J2510" s="182">
        <f>K2509*30/365*9.4%</f>
        <v>4175.6087671232881</v>
      </c>
      <c r="K2510" s="182"/>
      <c r="L2510" s="182">
        <v>5768</v>
      </c>
    </row>
    <row r="2511" spans="3:12">
      <c r="C2511" s="1368" t="s">
        <v>8211</v>
      </c>
      <c r="D2511" s="1061"/>
      <c r="E2511" s="1061"/>
      <c r="F2511" s="1061"/>
      <c r="G2511" s="1370" t="s">
        <v>8233</v>
      </c>
      <c r="I2511" s="182" t="s">
        <v>8945</v>
      </c>
      <c r="J2511" s="226">
        <v>4266</v>
      </c>
      <c r="K2511" s="182"/>
      <c r="L2511" s="226">
        <f>K2509+L2510</f>
        <v>546228</v>
      </c>
    </row>
    <row r="2512" spans="3:12">
      <c r="C2512" s="1368" t="s">
        <v>8213</v>
      </c>
      <c r="D2512" s="1061"/>
      <c r="E2512" s="1061"/>
      <c r="F2512" s="1061"/>
      <c r="G2512" s="1369" t="s">
        <v>8234</v>
      </c>
      <c r="I2512" s="182" t="s">
        <v>8946</v>
      </c>
      <c r="J2512" s="182">
        <v>4</v>
      </c>
      <c r="K2512" s="226">
        <f>K2509+J2511+J2512-L2510</f>
        <v>538962</v>
      </c>
      <c r="L2512" s="86">
        <v>43006</v>
      </c>
    </row>
    <row r="2513" spans="3:12">
      <c r="C2513" s="1368" t="s">
        <v>8215</v>
      </c>
      <c r="D2513" s="1061"/>
      <c r="E2513" s="1061"/>
      <c r="F2513" s="1061"/>
      <c r="G2513" s="1369" t="s">
        <v>8235</v>
      </c>
    </row>
    <row r="2514" spans="3:12">
      <c r="C2514" s="1371" t="s">
        <v>8236</v>
      </c>
      <c r="D2514" s="1061"/>
      <c r="E2514" s="1061"/>
      <c r="F2514" s="1061"/>
      <c r="G2514" s="1369"/>
      <c r="I2514" s="358" t="s">
        <v>5304</v>
      </c>
      <c r="J2514" s="434">
        <v>0</v>
      </c>
      <c r="K2514" s="365"/>
      <c r="L2514" s="280">
        <v>7500</v>
      </c>
    </row>
    <row r="2515" spans="3:12">
      <c r="C2515" s="1368" t="s">
        <v>8217</v>
      </c>
      <c r="D2515" s="1061"/>
      <c r="E2515" s="1061"/>
      <c r="F2515" s="1061"/>
      <c r="G2515" s="1369" t="s">
        <v>8218</v>
      </c>
      <c r="I2515" s="358" t="s">
        <v>8946</v>
      </c>
      <c r="J2515" s="358">
        <v>0</v>
      </c>
      <c r="K2515" s="434">
        <f>K2512+J2514+J2515-L2514</f>
        <v>531462</v>
      </c>
      <c r="L2515" s="280" t="s">
        <v>9089</v>
      </c>
    </row>
    <row r="2516" spans="3:12">
      <c r="C2516" s="1371" t="s">
        <v>8219</v>
      </c>
      <c r="D2516" s="1061"/>
      <c r="E2516" s="1061"/>
      <c r="F2516" s="1061"/>
      <c r="G2516" s="1369"/>
      <c r="K2516" s="13"/>
    </row>
    <row r="2517" spans="3:12">
      <c r="C2517" s="1368" t="s">
        <v>8220</v>
      </c>
      <c r="D2517" s="1061"/>
      <c r="E2517" s="1061"/>
      <c r="F2517" s="1061"/>
      <c r="G2517" s="1369" t="s">
        <v>8232</v>
      </c>
    </row>
    <row r="2518" spans="3:12">
      <c r="C2518" s="1368" t="s">
        <v>8221</v>
      </c>
      <c r="D2518" s="1061"/>
      <c r="E2518" s="1061"/>
      <c r="F2518" s="1061"/>
      <c r="G2518" s="1369" t="s">
        <v>8232</v>
      </c>
    </row>
    <row r="2519" spans="3:12">
      <c r="C2519" s="1368" t="s">
        <v>8222</v>
      </c>
      <c r="D2519" s="1061"/>
      <c r="E2519" s="1061"/>
      <c r="F2519" s="1061"/>
      <c r="G2519" s="1369"/>
    </row>
    <row r="2520" spans="3:12">
      <c r="C2520" s="1368" t="s">
        <v>8223</v>
      </c>
      <c r="D2520" s="1061"/>
      <c r="E2520" s="1061"/>
      <c r="F2520" s="1061"/>
      <c r="G2520" s="1369"/>
    </row>
    <row r="2521" spans="3:12">
      <c r="C2521" s="1368" t="s">
        <v>8224</v>
      </c>
      <c r="D2521" s="1061"/>
      <c r="E2521" s="1061"/>
      <c r="F2521" s="1061"/>
      <c r="G2521" s="1369"/>
    </row>
    <row r="2522" spans="3:12">
      <c r="C2522" s="1368" t="s">
        <v>8225</v>
      </c>
      <c r="D2522" s="1061"/>
      <c r="E2522" s="1061"/>
      <c r="F2522" s="1061"/>
      <c r="G2522" s="1369"/>
    </row>
    <row r="2523" spans="3:12">
      <c r="C2523" s="1368" t="s">
        <v>8226</v>
      </c>
      <c r="D2523" s="1061"/>
      <c r="E2523" s="1061"/>
      <c r="F2523" s="1061"/>
      <c r="G2523" s="1369"/>
    </row>
    <row r="2524" spans="3:12" ht="15.75" thickBot="1">
      <c r="C2524" s="1372" t="s">
        <v>8228</v>
      </c>
      <c r="D2524" s="1373"/>
      <c r="E2524" s="1373"/>
      <c r="F2524" s="1373"/>
      <c r="G2524" s="1374"/>
    </row>
    <row r="2569" spans="3:4">
      <c r="C2569" s="1" t="s">
        <v>10692</v>
      </c>
      <c r="D2569" s="1927">
        <v>520101021127723</v>
      </c>
    </row>
    <row r="2570" spans="3:4">
      <c r="C2570" s="1" t="s">
        <v>5487</v>
      </c>
      <c r="D2570" s="1" t="s">
        <v>5421</v>
      </c>
    </row>
    <row r="2571" spans="3:4">
      <c r="C2571" s="1" t="s">
        <v>5516</v>
      </c>
      <c r="D2571" s="1" t="s">
        <v>5420</v>
      </c>
    </row>
    <row r="2572" spans="3:4">
      <c r="C2572" s="1" t="s">
        <v>10690</v>
      </c>
      <c r="D2572" s="1" t="s">
        <v>10691</v>
      </c>
    </row>
  </sheetData>
  <sheetProtection selectLockedCells="1" selectUnlockedCells="1"/>
  <mergeCells count="335">
    <mergeCell ref="B2408:H2408"/>
    <mergeCell ref="B2410:H2410"/>
    <mergeCell ref="B2273:H2273"/>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75:H2275"/>
    <mergeCell ref="C2505:G2505"/>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96:H2396"/>
    <mergeCell ref="B2398:H2398"/>
    <mergeCell ref="C2484:G2484"/>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2171:H2171"/>
    <mergeCell ref="B2194:H2194"/>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947:H947"/>
    <mergeCell ref="B954:H954"/>
    <mergeCell ref="B904:H904"/>
    <mergeCell ref="B906:H906"/>
    <mergeCell ref="B916:H916"/>
    <mergeCell ref="B923:H923"/>
    <mergeCell ref="B873:H873"/>
    <mergeCell ref="B875:H875"/>
    <mergeCell ref="B885:H885"/>
    <mergeCell ref="B892:H892"/>
    <mergeCell ref="B937:H937"/>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2296:H2296"/>
    <mergeCell ref="B2287:H2287"/>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2430:H2430"/>
    <mergeCell ref="B2432:H2432"/>
    <mergeCell ref="B2418:H2418"/>
    <mergeCell ref="B2420:H2420"/>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 ref="B2339:H2339"/>
    <mergeCell ref="B2329:H2329"/>
  </mergeCells>
  <hyperlinks>
    <hyperlink ref="C2494" r:id="rId1" display="javascript:interestrate('560621000012481');"/>
    <hyperlink ref="C2514" r:id="rId2" display="javascript:winrepay('560631000237230');"/>
    <hyperlink ref="C2516"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5.xml><?xml version="1.0" encoding="utf-8"?>
<worksheet xmlns="http://schemas.openxmlformats.org/spreadsheetml/2006/main" xmlns:r="http://schemas.openxmlformats.org/officeDocument/2006/relationships">
  <dimension ref="B2:J76"/>
  <sheetViews>
    <sheetView topLeftCell="A49" zoomScale="90" zoomScaleNormal="90" workbookViewId="0">
      <selection activeCell="J69" sqref="J69"/>
    </sheetView>
  </sheetViews>
  <sheetFormatPr defaultRowHeight="12.75"/>
  <cols>
    <col min="2" max="2" width="10.140625" bestFit="1" customWidth="1"/>
    <col min="3" max="3" width="34.140625" customWidth="1"/>
    <col min="4" max="4" width="9.85546875" bestFit="1" customWidth="1"/>
    <col min="6" max="6" width="11.5703125" bestFit="1" customWidth="1"/>
    <col min="7" max="7" width="41.42578125" customWidth="1"/>
    <col min="8" max="8" width="26" customWidth="1"/>
  </cols>
  <sheetData>
    <row r="2" spans="2:10" s="1" customFormat="1" ht="15.75">
      <c r="B2" s="2480" t="s">
        <v>11472</v>
      </c>
      <c r="C2" s="2480"/>
      <c r="D2" s="2480"/>
      <c r="E2" s="2480"/>
      <c r="F2" s="2480"/>
      <c r="G2" s="2480"/>
      <c r="H2" s="2480"/>
    </row>
    <row r="3" spans="2:10" s="1" customFormat="1" ht="15"/>
    <row r="4" spans="2:10" s="1" customFormat="1" ht="15.75">
      <c r="B4" s="2480" t="s">
        <v>11626</v>
      </c>
      <c r="C4" s="2480"/>
      <c r="D4" s="2480"/>
      <c r="E4" s="2480"/>
      <c r="F4" s="2480"/>
      <c r="G4" s="2480"/>
      <c r="H4" s="2480"/>
    </row>
    <row r="5" spans="2:10" s="1" customFormat="1" ht="15">
      <c r="B5" s="354" t="s">
        <v>115</v>
      </c>
      <c r="C5" s="354" t="s">
        <v>11473</v>
      </c>
      <c r="D5" s="355" t="s">
        <v>4</v>
      </c>
      <c r="E5" s="18"/>
      <c r="F5" s="354" t="s">
        <v>115</v>
      </c>
      <c r="G5" s="354" t="s">
        <v>11474</v>
      </c>
      <c r="H5" s="355" t="s">
        <v>4</v>
      </c>
    </row>
    <row r="6" spans="2:10" s="1" customFormat="1" ht="15">
      <c r="B6" s="725">
        <v>43717</v>
      </c>
      <c r="C6" s="397" t="s">
        <v>11482</v>
      </c>
      <c r="D6" s="614">
        <v>5857</v>
      </c>
      <c r="E6" s="1642"/>
      <c r="F6" s="2451">
        <v>43721</v>
      </c>
      <c r="G6" s="2452" t="s">
        <v>11475</v>
      </c>
      <c r="H6" s="2453">
        <v>470</v>
      </c>
      <c r="I6" s="247"/>
    </row>
    <row r="7" spans="2:10" s="1" customFormat="1" ht="15">
      <c r="B7" s="2059">
        <v>43738</v>
      </c>
      <c r="C7" s="397" t="s">
        <v>11538</v>
      </c>
      <c r="D7" s="1935">
        <v>3053</v>
      </c>
      <c r="E7" s="1642"/>
      <c r="F7" s="2451">
        <v>43726</v>
      </c>
      <c r="G7" s="2452" t="s">
        <v>11475</v>
      </c>
      <c r="H7" s="2453">
        <v>280</v>
      </c>
      <c r="I7" s="247"/>
    </row>
    <row r="8" spans="2:10" s="1" customFormat="1" ht="15">
      <c r="B8" s="2059">
        <v>43769</v>
      </c>
      <c r="C8" s="397" t="s">
        <v>11625</v>
      </c>
      <c r="D8" s="1935">
        <v>2970</v>
      </c>
      <c r="E8" s="1642"/>
      <c r="F8" s="2451">
        <v>43726</v>
      </c>
      <c r="G8" s="2452" t="s">
        <v>11480</v>
      </c>
      <c r="H8" s="2453">
        <v>166</v>
      </c>
      <c r="I8" s="247"/>
    </row>
    <row r="9" spans="2:10" s="1" customFormat="1" ht="15">
      <c r="B9" s="2059">
        <v>43798</v>
      </c>
      <c r="C9" s="1308" t="s">
        <v>11723</v>
      </c>
      <c r="D9" s="1935">
        <v>2970</v>
      </c>
      <c r="E9" s="1642"/>
      <c r="F9" s="2451">
        <v>43726</v>
      </c>
      <c r="G9" s="2452" t="s">
        <v>10396</v>
      </c>
      <c r="H9" s="2453">
        <v>134</v>
      </c>
      <c r="I9" s="247"/>
    </row>
    <row r="10" spans="2:10" s="1" customFormat="1" ht="15">
      <c r="B10" s="2059">
        <v>43830</v>
      </c>
      <c r="C10" s="1308" t="s">
        <v>11896</v>
      </c>
      <c r="D10" s="1935">
        <v>2970</v>
      </c>
      <c r="E10" s="1642"/>
      <c r="F10" s="2451">
        <v>43728</v>
      </c>
      <c r="G10" s="2452" t="s">
        <v>8925</v>
      </c>
      <c r="H10" s="2453">
        <v>250</v>
      </c>
      <c r="I10" s="247"/>
    </row>
    <row r="11" spans="2:10" s="1" customFormat="1" ht="15">
      <c r="B11" s="2059">
        <v>43496</v>
      </c>
      <c r="C11" s="1308" t="s">
        <v>12072</v>
      </c>
      <c r="D11" s="1935">
        <v>2970</v>
      </c>
      <c r="E11" s="1642"/>
      <c r="F11" s="2451">
        <v>43730</v>
      </c>
      <c r="G11" s="2452" t="s">
        <v>11479</v>
      </c>
      <c r="H11" s="2453">
        <v>176</v>
      </c>
      <c r="I11" s="247"/>
    </row>
    <row r="12" spans="2:10" s="1" customFormat="1" ht="15">
      <c r="B12" s="2059">
        <v>43524</v>
      </c>
      <c r="C12" s="1308" t="s">
        <v>12422</v>
      </c>
      <c r="D12" s="1935">
        <v>2970</v>
      </c>
      <c r="E12" s="1642"/>
      <c r="F12" s="2451">
        <v>43730</v>
      </c>
      <c r="G12" s="2452" t="s">
        <v>11478</v>
      </c>
      <c r="H12" s="2453">
        <v>326</v>
      </c>
      <c r="I12" s="247"/>
    </row>
    <row r="13" spans="2:10" s="1" customFormat="1" ht="15">
      <c r="B13" s="2038"/>
      <c r="C13" s="1162"/>
      <c r="D13" s="1179"/>
      <c r="F13" s="2451">
        <v>43730</v>
      </c>
      <c r="G13" s="2452" t="s">
        <v>11477</v>
      </c>
      <c r="H13" s="2453">
        <v>195</v>
      </c>
      <c r="I13" s="2"/>
      <c r="J13" s="2"/>
    </row>
    <row r="14" spans="2:10" s="1" customFormat="1" ht="15">
      <c r="B14" s="280"/>
      <c r="C14" s="280"/>
      <c r="D14" s="280"/>
      <c r="E14" s="18"/>
      <c r="F14" s="2451">
        <v>43730</v>
      </c>
      <c r="G14" s="2454" t="s">
        <v>11476</v>
      </c>
      <c r="H14" s="2455">
        <v>153</v>
      </c>
    </row>
    <row r="15" spans="2:10" s="1" customFormat="1" ht="15">
      <c r="B15" s="897"/>
      <c r="C15" s="1095"/>
      <c r="D15" s="690"/>
      <c r="E15" s="18"/>
      <c r="F15" s="2451">
        <v>43731</v>
      </c>
      <c r="G15" s="2456" t="s">
        <v>11481</v>
      </c>
      <c r="H15" s="2457">
        <v>198</v>
      </c>
      <c r="J15" s="1376"/>
    </row>
    <row r="16" spans="2:10" s="1" customFormat="1" ht="15">
      <c r="B16" s="897"/>
      <c r="C16" s="1095"/>
      <c r="D16" s="690"/>
      <c r="E16" s="18"/>
      <c r="F16" s="2451">
        <v>43732</v>
      </c>
      <c r="G16" s="2456" t="s">
        <v>99</v>
      </c>
      <c r="H16" s="2457">
        <v>285</v>
      </c>
      <c r="J16" s="1376"/>
    </row>
    <row r="17" spans="2:10" s="1" customFormat="1" ht="15">
      <c r="B17" s="897"/>
      <c r="C17" s="1095"/>
      <c r="D17" s="690"/>
      <c r="E17" s="18"/>
      <c r="F17" s="2451">
        <v>43739</v>
      </c>
      <c r="G17" s="2456" t="s">
        <v>11503</v>
      </c>
      <c r="H17" s="2457">
        <v>149</v>
      </c>
      <c r="J17" s="1376"/>
    </row>
    <row r="18" spans="2:10" s="1" customFormat="1" ht="15">
      <c r="B18" s="897"/>
      <c r="C18" s="1095"/>
      <c r="D18" s="690"/>
      <c r="E18" s="18"/>
      <c r="F18" s="2451">
        <v>43746</v>
      </c>
      <c r="G18" s="2456" t="s">
        <v>11544</v>
      </c>
      <c r="H18" s="2457">
        <v>409</v>
      </c>
      <c r="J18" s="1376"/>
    </row>
    <row r="19" spans="2:10" s="1" customFormat="1" ht="15">
      <c r="B19" s="897"/>
      <c r="C19" s="1095"/>
      <c r="D19" s="690"/>
      <c r="E19" s="18"/>
      <c r="F19" s="2451">
        <v>43750</v>
      </c>
      <c r="G19" s="2456" t="s">
        <v>11554</v>
      </c>
      <c r="H19" s="2457">
        <v>242</v>
      </c>
      <c r="J19" s="1376"/>
    </row>
    <row r="20" spans="2:10" s="1" customFormat="1" ht="15">
      <c r="B20" s="897"/>
      <c r="C20" s="1095"/>
      <c r="D20" s="690"/>
      <c r="E20" s="18"/>
      <c r="F20" s="2451">
        <v>43751</v>
      </c>
      <c r="G20" s="2456" t="s">
        <v>8925</v>
      </c>
      <c r="H20" s="2457">
        <v>440</v>
      </c>
      <c r="J20" s="1376"/>
    </row>
    <row r="21" spans="2:10" s="1" customFormat="1" ht="15">
      <c r="B21" s="897"/>
      <c r="C21" s="1095"/>
      <c r="D21" s="690"/>
      <c r="E21" s="18"/>
      <c r="F21" s="2451">
        <v>43752</v>
      </c>
      <c r="G21" s="2456" t="s">
        <v>11475</v>
      </c>
      <c r="H21" s="2457">
        <v>305</v>
      </c>
      <c r="J21" s="1376"/>
    </row>
    <row r="22" spans="2:10" s="1" customFormat="1" ht="15">
      <c r="B22" s="897"/>
      <c r="C22" s="1095"/>
      <c r="D22" s="690"/>
      <c r="E22" s="18"/>
      <c r="F22" s="2451">
        <v>43756</v>
      </c>
      <c r="G22" s="2456" t="s">
        <v>99</v>
      </c>
      <c r="H22" s="2457">
        <v>682</v>
      </c>
      <c r="J22" s="1376"/>
    </row>
    <row r="23" spans="2:10" s="1" customFormat="1" ht="15">
      <c r="B23" s="897"/>
      <c r="C23" s="1095"/>
      <c r="D23" s="690"/>
      <c r="E23" s="18"/>
      <c r="F23" s="2451">
        <v>43757</v>
      </c>
      <c r="G23" s="2456" t="s">
        <v>11475</v>
      </c>
      <c r="H23" s="2457">
        <v>585</v>
      </c>
      <c r="J23" s="1376"/>
    </row>
    <row r="24" spans="2:10" s="1" customFormat="1" ht="15">
      <c r="B24" s="897"/>
      <c r="C24" s="1095"/>
      <c r="D24" s="690"/>
      <c r="E24" s="18"/>
      <c r="F24" s="2451">
        <v>43765</v>
      </c>
      <c r="G24" s="2456" t="s">
        <v>11475</v>
      </c>
      <c r="H24" s="2457">
        <v>630</v>
      </c>
      <c r="J24" s="1376"/>
    </row>
    <row r="25" spans="2:10" s="1" customFormat="1" ht="15">
      <c r="B25" s="897"/>
      <c r="C25" s="1095"/>
      <c r="D25" s="690"/>
      <c r="E25" s="18"/>
      <c r="F25" s="2458">
        <v>43770</v>
      </c>
      <c r="G25" s="2459" t="s">
        <v>6530</v>
      </c>
      <c r="H25" s="2457">
        <v>174</v>
      </c>
      <c r="J25" s="1376"/>
    </row>
    <row r="26" spans="2:10" s="1" customFormat="1" ht="15">
      <c r="B26" s="897"/>
      <c r="C26" s="1095"/>
      <c r="D26" s="690"/>
      <c r="E26" s="18"/>
      <c r="F26" s="2458">
        <v>43785</v>
      </c>
      <c r="G26" s="2460" t="s">
        <v>11682</v>
      </c>
      <c r="H26" s="2461">
        <v>129</v>
      </c>
      <c r="J26" s="1376"/>
    </row>
    <row r="27" spans="2:10" s="1" customFormat="1" ht="15">
      <c r="B27" s="897"/>
      <c r="C27" s="1095"/>
      <c r="D27" s="690"/>
      <c r="E27" s="18"/>
      <c r="F27" s="2458">
        <v>43785</v>
      </c>
      <c r="G27" s="2460" t="s">
        <v>10057</v>
      </c>
      <c r="H27" s="2461">
        <v>147</v>
      </c>
      <c r="J27" s="1376"/>
    </row>
    <row r="28" spans="2:10" s="1" customFormat="1" ht="15">
      <c r="B28" s="897"/>
      <c r="C28" s="1095"/>
      <c r="D28" s="690"/>
      <c r="E28" s="18"/>
      <c r="F28" s="2458">
        <v>43785</v>
      </c>
      <c r="G28" s="2460" t="s">
        <v>11683</v>
      </c>
      <c r="H28" s="2461">
        <v>138</v>
      </c>
      <c r="J28" s="1376"/>
    </row>
    <row r="29" spans="2:10" s="1" customFormat="1" ht="15">
      <c r="B29" s="897"/>
      <c r="C29" s="1095"/>
      <c r="D29" s="690"/>
      <c r="E29" s="18"/>
      <c r="F29" s="2458">
        <v>43786</v>
      </c>
      <c r="G29" s="2460" t="s">
        <v>11684</v>
      </c>
      <c r="H29" s="2461">
        <v>97</v>
      </c>
      <c r="J29" s="1376"/>
    </row>
    <row r="30" spans="2:10" s="1" customFormat="1" ht="15">
      <c r="B30" s="897"/>
      <c r="C30" s="1095"/>
      <c r="D30" s="690"/>
      <c r="E30" s="18"/>
      <c r="F30" s="2458">
        <v>43786</v>
      </c>
      <c r="G30" s="2460" t="s">
        <v>10885</v>
      </c>
      <c r="H30" s="2461">
        <v>92</v>
      </c>
      <c r="J30" s="1376"/>
    </row>
    <row r="31" spans="2:10" s="1" customFormat="1" ht="15">
      <c r="B31" s="897"/>
      <c r="C31" s="1095"/>
      <c r="D31" s="690"/>
      <c r="E31" s="18"/>
      <c r="F31" s="2458">
        <v>43786</v>
      </c>
      <c r="G31" s="2462" t="s">
        <v>11685</v>
      </c>
      <c r="H31" s="2461">
        <v>110</v>
      </c>
      <c r="J31" s="1376"/>
    </row>
    <row r="32" spans="2:10" s="1" customFormat="1" ht="15">
      <c r="B32" s="897"/>
      <c r="C32" s="1095"/>
      <c r="D32" s="690"/>
      <c r="E32" s="18"/>
      <c r="F32" s="2458">
        <v>43787</v>
      </c>
      <c r="G32" s="2460" t="s">
        <v>76</v>
      </c>
      <c r="H32" s="2461">
        <v>399</v>
      </c>
      <c r="J32" s="1376"/>
    </row>
    <row r="33" spans="2:10" s="1" customFormat="1" ht="15">
      <c r="B33" s="897"/>
      <c r="C33" s="1095"/>
      <c r="D33" s="690"/>
      <c r="E33" s="18"/>
      <c r="F33" s="2458">
        <v>43787</v>
      </c>
      <c r="G33" s="2460" t="s">
        <v>76</v>
      </c>
      <c r="H33" s="2461">
        <v>551.75</v>
      </c>
      <c r="J33" s="1376"/>
    </row>
    <row r="34" spans="2:10" s="1" customFormat="1" ht="15">
      <c r="B34" s="897"/>
      <c r="C34" s="1095"/>
      <c r="D34" s="690"/>
      <c r="E34" s="18"/>
      <c r="F34" s="2458">
        <v>43788</v>
      </c>
      <c r="G34" s="2460" t="s">
        <v>2796</v>
      </c>
      <c r="H34" s="2461">
        <v>450</v>
      </c>
      <c r="J34" s="1376"/>
    </row>
    <row r="35" spans="2:10" s="1" customFormat="1" ht="15">
      <c r="B35" s="897"/>
      <c r="C35" s="1095"/>
      <c r="D35" s="690"/>
      <c r="E35" s="18"/>
      <c r="F35" s="2458">
        <v>43789</v>
      </c>
      <c r="G35" s="2460" t="s">
        <v>122</v>
      </c>
      <c r="H35" s="2461">
        <v>179.6</v>
      </c>
      <c r="J35" s="1376"/>
    </row>
    <row r="36" spans="2:10" s="1" customFormat="1" ht="15">
      <c r="B36" s="897"/>
      <c r="C36" s="1095"/>
      <c r="D36" s="690"/>
      <c r="E36" s="18"/>
      <c r="F36" s="2458">
        <v>43798</v>
      </c>
      <c r="G36" s="2463" t="s">
        <v>76</v>
      </c>
      <c r="H36" s="2464">
        <v>436</v>
      </c>
      <c r="J36" s="1376"/>
    </row>
    <row r="37" spans="2:10" s="1" customFormat="1" ht="15">
      <c r="B37" s="897"/>
      <c r="C37" s="1095"/>
      <c r="D37" s="690"/>
      <c r="E37" s="18"/>
      <c r="F37" s="2451">
        <v>43798</v>
      </c>
      <c r="G37" s="2460" t="s">
        <v>76</v>
      </c>
      <c r="H37" s="2465">
        <v>95</v>
      </c>
      <c r="J37" s="1376"/>
    </row>
    <row r="38" spans="2:10" s="1" customFormat="1" ht="15">
      <c r="B38" s="897"/>
      <c r="C38" s="1095"/>
      <c r="D38" s="690"/>
      <c r="E38" s="18"/>
      <c r="F38" s="2466">
        <v>43800</v>
      </c>
      <c r="G38" s="2467" t="s">
        <v>76</v>
      </c>
      <c r="H38" s="2465">
        <v>494</v>
      </c>
      <c r="J38" s="1376"/>
    </row>
    <row r="39" spans="2:10" s="1" customFormat="1" ht="15">
      <c r="B39" s="897"/>
      <c r="C39" s="1095"/>
      <c r="D39" s="690"/>
      <c r="E39" s="18"/>
      <c r="F39" s="2466">
        <v>43801</v>
      </c>
      <c r="G39" s="2467" t="s">
        <v>76</v>
      </c>
      <c r="H39" s="2465">
        <v>158</v>
      </c>
      <c r="J39" s="1376"/>
    </row>
    <row r="40" spans="2:10" s="1" customFormat="1" ht="15">
      <c r="B40" s="897"/>
      <c r="C40" s="1095"/>
      <c r="D40" s="690"/>
      <c r="E40" s="18"/>
      <c r="F40" s="2466">
        <v>43803</v>
      </c>
      <c r="G40" s="2460" t="s">
        <v>11749</v>
      </c>
      <c r="H40" s="2465">
        <v>424</v>
      </c>
      <c r="J40" s="1376"/>
    </row>
    <row r="41" spans="2:10" s="1" customFormat="1" ht="15">
      <c r="B41" s="897"/>
      <c r="C41" s="1095"/>
      <c r="D41" s="690"/>
      <c r="E41" s="18"/>
      <c r="F41" s="2466">
        <v>43805</v>
      </c>
      <c r="G41" s="2460" t="s">
        <v>2796</v>
      </c>
      <c r="H41" s="2465">
        <v>455</v>
      </c>
      <c r="J41" s="1376"/>
    </row>
    <row r="42" spans="2:10" s="1" customFormat="1" ht="15">
      <c r="B42" s="897"/>
      <c r="C42" s="1095"/>
      <c r="D42" s="690"/>
      <c r="E42" s="18"/>
      <c r="F42" s="2466">
        <v>43806</v>
      </c>
      <c r="G42" s="2460" t="s">
        <v>2796</v>
      </c>
      <c r="H42" s="2465">
        <v>95</v>
      </c>
      <c r="J42" s="1376"/>
    </row>
    <row r="43" spans="2:10" s="1" customFormat="1" ht="15">
      <c r="B43" s="897"/>
      <c r="C43" s="1095"/>
      <c r="D43" s="690"/>
      <c r="E43" s="18"/>
      <c r="F43" s="2466">
        <v>43806</v>
      </c>
      <c r="G43" s="2460" t="s">
        <v>11757</v>
      </c>
      <c r="H43" s="2465">
        <v>336</v>
      </c>
      <c r="J43" s="1376"/>
    </row>
    <row r="44" spans="2:10" s="1" customFormat="1" ht="15">
      <c r="B44" s="897"/>
      <c r="C44" s="1095"/>
      <c r="D44" s="690"/>
      <c r="E44" s="18"/>
      <c r="F44" s="2451">
        <v>43809</v>
      </c>
      <c r="G44" s="2460" t="s">
        <v>11479</v>
      </c>
      <c r="H44" s="2465">
        <v>357</v>
      </c>
      <c r="J44" s="1376"/>
    </row>
    <row r="45" spans="2:10" s="1" customFormat="1" ht="15">
      <c r="B45" s="897"/>
      <c r="C45" s="1095"/>
      <c r="D45" s="690"/>
      <c r="E45" s="18"/>
      <c r="F45" s="2466">
        <v>43815</v>
      </c>
      <c r="G45" s="2460" t="s">
        <v>8925</v>
      </c>
      <c r="H45" s="2465">
        <v>480</v>
      </c>
      <c r="J45" s="1376"/>
    </row>
    <row r="46" spans="2:10" s="1" customFormat="1" ht="15">
      <c r="B46" s="1481"/>
      <c r="C46" s="1539"/>
      <c r="D46" s="1522"/>
      <c r="E46" s="18"/>
      <c r="F46" s="2466">
        <v>43825</v>
      </c>
      <c r="G46" s="2460" t="s">
        <v>11850</v>
      </c>
      <c r="H46" s="2465">
        <v>239</v>
      </c>
      <c r="J46" s="1376"/>
    </row>
    <row r="47" spans="2:10">
      <c r="B47" s="677"/>
      <c r="C47" s="677"/>
      <c r="D47" s="677"/>
      <c r="F47" s="2466">
        <v>43831</v>
      </c>
      <c r="G47" s="2460" t="s">
        <v>11900</v>
      </c>
      <c r="H47" s="2465">
        <v>357</v>
      </c>
    </row>
    <row r="48" spans="2:10">
      <c r="B48" s="677"/>
      <c r="C48" s="677"/>
      <c r="D48" s="677"/>
      <c r="F48" s="2466">
        <v>43834</v>
      </c>
      <c r="G48" s="2460" t="s">
        <v>99</v>
      </c>
      <c r="H48" s="2465">
        <v>115</v>
      </c>
    </row>
    <row r="49" spans="2:8">
      <c r="B49" s="677"/>
      <c r="C49" s="677"/>
      <c r="D49" s="677"/>
      <c r="F49" s="2466">
        <v>43834</v>
      </c>
      <c r="G49" s="2460" t="s">
        <v>11901</v>
      </c>
      <c r="H49" s="2465">
        <v>821</v>
      </c>
    </row>
    <row r="50" spans="2:8">
      <c r="B50" s="677"/>
      <c r="C50" s="677"/>
      <c r="D50" s="677"/>
      <c r="F50" s="2466">
        <v>43835</v>
      </c>
      <c r="G50" s="1993" t="s">
        <v>10756</v>
      </c>
      <c r="H50" s="2465">
        <v>614</v>
      </c>
    </row>
    <row r="51" spans="2:8">
      <c r="B51" s="677"/>
      <c r="C51" s="677"/>
      <c r="D51" s="677"/>
      <c r="F51" s="2466">
        <v>43837</v>
      </c>
      <c r="G51" s="1993" t="s">
        <v>11932</v>
      </c>
      <c r="H51" s="2465">
        <v>523</v>
      </c>
    </row>
    <row r="52" spans="2:8">
      <c r="B52" s="677"/>
      <c r="C52" s="677"/>
      <c r="D52" s="677"/>
      <c r="F52" s="2466">
        <v>43843</v>
      </c>
      <c r="G52" s="1993" t="s">
        <v>76</v>
      </c>
      <c r="H52" s="2465">
        <v>331</v>
      </c>
    </row>
    <row r="53" spans="2:8">
      <c r="B53" s="677"/>
      <c r="C53" s="677"/>
      <c r="D53" s="677"/>
      <c r="F53" s="2466">
        <v>43847</v>
      </c>
      <c r="G53" s="1993" t="s">
        <v>429</v>
      </c>
      <c r="H53" s="2465">
        <v>710</v>
      </c>
    </row>
    <row r="54" spans="2:8">
      <c r="B54" s="677"/>
      <c r="C54" s="677"/>
      <c r="D54" s="677"/>
      <c r="F54" s="1992">
        <v>43851</v>
      </c>
      <c r="G54" s="1993" t="s">
        <v>76</v>
      </c>
      <c r="H54" s="2465">
        <v>305</v>
      </c>
    </row>
    <row r="55" spans="2:8">
      <c r="B55" s="677"/>
      <c r="C55" s="677"/>
      <c r="D55" s="677"/>
      <c r="F55" s="1992">
        <v>43858</v>
      </c>
      <c r="G55" s="1993" t="s">
        <v>7949</v>
      </c>
      <c r="H55" s="2465">
        <v>425</v>
      </c>
    </row>
    <row r="56" spans="2:8">
      <c r="B56" s="677"/>
      <c r="C56" s="677"/>
      <c r="D56" s="677"/>
      <c r="F56" s="1992">
        <v>43853</v>
      </c>
      <c r="G56" s="1993" t="s">
        <v>2796</v>
      </c>
      <c r="H56" s="2465">
        <v>315</v>
      </c>
    </row>
    <row r="57" spans="2:8">
      <c r="B57" s="677"/>
      <c r="C57" s="677"/>
      <c r="D57" s="677"/>
      <c r="F57" s="1992">
        <v>43860</v>
      </c>
      <c r="G57" s="1993" t="s">
        <v>122</v>
      </c>
      <c r="H57" s="2465">
        <v>385.36</v>
      </c>
    </row>
    <row r="58" spans="2:8">
      <c r="B58" s="677"/>
      <c r="C58" s="677"/>
      <c r="D58" s="677"/>
      <c r="F58" s="1992">
        <v>43862</v>
      </c>
      <c r="G58" s="1993" t="s">
        <v>11304</v>
      </c>
      <c r="H58" s="2468">
        <v>740</v>
      </c>
    </row>
    <row r="59" spans="2:8">
      <c r="B59" s="677"/>
      <c r="C59" s="677"/>
      <c r="D59" s="677"/>
      <c r="F59" s="1992">
        <v>43866</v>
      </c>
      <c r="G59" s="1993" t="s">
        <v>12186</v>
      </c>
      <c r="H59" s="2468">
        <v>284</v>
      </c>
    </row>
    <row r="60" spans="2:8">
      <c r="B60" s="677"/>
      <c r="C60" s="677"/>
      <c r="D60" s="677"/>
      <c r="F60" s="1992">
        <v>43876</v>
      </c>
      <c r="G60" s="1993" t="s">
        <v>12187</v>
      </c>
      <c r="H60" s="2468">
        <v>329</v>
      </c>
    </row>
    <row r="61" spans="2:8">
      <c r="B61" s="677"/>
      <c r="C61" s="677"/>
      <c r="D61" s="677"/>
      <c r="F61" s="1992">
        <v>43880</v>
      </c>
      <c r="G61" s="1993" t="s">
        <v>2796</v>
      </c>
      <c r="H61" s="2468">
        <v>595</v>
      </c>
    </row>
    <row r="62" spans="2:8">
      <c r="B62" s="677"/>
      <c r="C62" s="677"/>
      <c r="D62" s="677"/>
      <c r="F62" s="1992">
        <v>43881</v>
      </c>
      <c r="G62" s="1993" t="s">
        <v>10396</v>
      </c>
      <c r="H62" s="2468">
        <v>282</v>
      </c>
    </row>
    <row r="63" spans="2:8">
      <c r="B63" s="677"/>
      <c r="C63" s="677"/>
      <c r="D63" s="677"/>
      <c r="F63" s="1992">
        <v>43892</v>
      </c>
      <c r="G63" s="1993" t="s">
        <v>12187</v>
      </c>
      <c r="H63" s="2468">
        <v>121</v>
      </c>
    </row>
    <row r="64" spans="2:8">
      <c r="B64" s="677"/>
      <c r="C64" s="677"/>
      <c r="D64" s="677"/>
      <c r="F64" s="1992">
        <v>43895</v>
      </c>
      <c r="G64" s="1993" t="s">
        <v>2796</v>
      </c>
      <c r="H64" s="2468">
        <v>455</v>
      </c>
    </row>
    <row r="65" spans="2:10">
      <c r="B65" s="677"/>
      <c r="C65" s="677"/>
      <c r="D65" s="677"/>
      <c r="F65" s="1992">
        <v>43899</v>
      </c>
      <c r="G65" s="1993" t="s">
        <v>12186</v>
      </c>
      <c r="H65" s="2468">
        <v>305</v>
      </c>
    </row>
    <row r="66" spans="2:10" ht="15">
      <c r="B66" s="677"/>
      <c r="C66" s="677"/>
      <c r="D66" s="677"/>
      <c r="F66" s="946"/>
      <c r="G66" s="677"/>
      <c r="H66" s="2034"/>
    </row>
    <row r="67" spans="2:10" ht="15">
      <c r="B67" s="677"/>
      <c r="C67" s="677"/>
      <c r="D67" s="677"/>
      <c r="F67" s="946"/>
      <c r="G67" s="677"/>
      <c r="H67" s="2034"/>
    </row>
    <row r="68" spans="2:10" ht="15">
      <c r="B68" s="677"/>
      <c r="C68" s="677"/>
      <c r="D68" s="677"/>
      <c r="F68" s="946"/>
      <c r="G68" s="677"/>
      <c r="H68" s="2034"/>
    </row>
    <row r="69" spans="2:10" ht="15">
      <c r="B69" s="677"/>
      <c r="C69" s="677"/>
      <c r="D69" s="677"/>
      <c r="F69" s="946"/>
      <c r="G69" s="677"/>
      <c r="H69" s="2034"/>
    </row>
    <row r="70" spans="2:10" ht="15">
      <c r="B70" s="677"/>
      <c r="C70" s="677"/>
      <c r="D70" s="677"/>
      <c r="F70" s="946"/>
      <c r="G70" s="677"/>
      <c r="H70" s="2034"/>
    </row>
    <row r="71" spans="2:10" ht="15">
      <c r="B71" s="677"/>
      <c r="C71" s="677"/>
      <c r="D71" s="677"/>
      <c r="F71" s="946"/>
      <c r="G71" s="677"/>
      <c r="H71" s="2034"/>
    </row>
    <row r="72" spans="2:10" ht="15">
      <c r="B72" s="677"/>
      <c r="C72" s="677"/>
      <c r="D72" s="677"/>
      <c r="F72" s="946"/>
      <c r="G72" s="677"/>
      <c r="H72" s="2034"/>
    </row>
    <row r="73" spans="2:10" ht="15">
      <c r="B73" s="677"/>
      <c r="C73" s="677"/>
      <c r="D73" s="677"/>
      <c r="F73" s="946"/>
      <c r="G73" s="677"/>
      <c r="H73" s="2034"/>
    </row>
    <row r="74" spans="2:10" s="1" customFormat="1" ht="15">
      <c r="B74" s="1481"/>
      <c r="C74" s="1539"/>
      <c r="D74" s="1522"/>
      <c r="E74" s="18"/>
      <c r="F74" s="2189"/>
      <c r="G74" s="1001"/>
      <c r="H74" s="349"/>
      <c r="J74" s="1376"/>
    </row>
    <row r="75" spans="2:10" s="1" customFormat="1" ht="15">
      <c r="B75" s="1076"/>
      <c r="C75" s="628" t="s">
        <v>195</v>
      </c>
      <c r="D75" s="349">
        <f>SUM(D6:D15)</f>
        <v>23760</v>
      </c>
      <c r="E75" s="87"/>
      <c r="F75" s="1076"/>
      <c r="G75" s="628" t="s">
        <v>195</v>
      </c>
      <c r="H75" s="349">
        <f>SUM(H6:H74)</f>
        <v>20123.71</v>
      </c>
    </row>
    <row r="76" spans="2:10" s="1" customFormat="1" ht="15">
      <c r="B76" s="18"/>
      <c r="C76" s="1" t="s">
        <v>1962</v>
      </c>
      <c r="D76" s="703">
        <f>D75-H75</f>
        <v>3636.2900000000009</v>
      </c>
      <c r="E76" s="2"/>
      <c r="F76" s="18"/>
      <c r="G76" s="18"/>
      <c r="H76" s="18"/>
    </row>
  </sheetData>
  <mergeCells count="2">
    <mergeCell ref="B2:H2"/>
    <mergeCell ref="B4:H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2:I231"/>
  <sheetViews>
    <sheetView tabSelected="1" workbookViewId="0">
      <selection activeCell="G242" sqref="G242"/>
    </sheetView>
  </sheetViews>
  <sheetFormatPr defaultRowHeight="12.75" outlineLevelRow="1"/>
  <cols>
    <col min="2" max="2" width="5.140625" bestFit="1" customWidth="1"/>
    <col min="3" max="3" width="26.28515625" bestFit="1" customWidth="1"/>
    <col min="4" max="4" width="10" bestFit="1" customWidth="1"/>
    <col min="5" max="5" width="10.7109375" bestFit="1" customWidth="1"/>
    <col min="6" max="6" width="15.140625" bestFit="1" customWidth="1"/>
    <col min="7" max="7" width="23.5703125" bestFit="1" customWidth="1"/>
    <col min="8" max="8" width="8.140625" bestFit="1" customWidth="1"/>
  </cols>
  <sheetData>
    <row r="2" spans="1:9">
      <c r="A2" s="2573" t="s">
        <v>12513</v>
      </c>
      <c r="B2" s="2573"/>
      <c r="C2" s="2573"/>
      <c r="D2" s="2573"/>
      <c r="E2" s="2573"/>
      <c r="F2" s="2573"/>
      <c r="G2" s="2573"/>
      <c r="H2" s="2573"/>
      <c r="I2" s="2573"/>
    </row>
    <row r="3" spans="1:9" hidden="1" outlineLevel="1"/>
    <row r="4" spans="1:9" ht="15" hidden="1" outlineLevel="1">
      <c r="B4" s="354" t="s">
        <v>115</v>
      </c>
      <c r="C4" s="2575" t="s">
        <v>12528</v>
      </c>
      <c r="D4" s="1443" t="s">
        <v>4</v>
      </c>
      <c r="E4" s="18"/>
      <c r="F4" s="152" t="s">
        <v>115</v>
      </c>
      <c r="G4" s="152" t="s">
        <v>1331</v>
      </c>
      <c r="H4" s="355" t="s">
        <v>4</v>
      </c>
    </row>
    <row r="5" spans="1:9" ht="15" hidden="1" outlineLevel="1">
      <c r="B5" s="1018"/>
      <c r="C5" s="840"/>
      <c r="D5" s="1179"/>
      <c r="E5" s="87"/>
      <c r="F5" s="1481"/>
      <c r="G5" s="1522"/>
      <c r="H5" s="1522"/>
    </row>
    <row r="6" spans="1:9" ht="15" hidden="1" outlineLevel="1">
      <c r="B6" s="1018"/>
      <c r="C6" s="840"/>
      <c r="D6" s="1179"/>
      <c r="E6" s="1376"/>
      <c r="F6" s="1018"/>
      <c r="G6" s="722"/>
      <c r="H6" s="723"/>
    </row>
    <row r="7" spans="1:9" ht="15" hidden="1" outlineLevel="1">
      <c r="B7" s="1018"/>
      <c r="C7" s="840"/>
      <c r="D7" s="1179"/>
      <c r="E7" s="1"/>
      <c r="F7" s="1018"/>
      <c r="G7" s="722"/>
      <c r="H7" s="723"/>
    </row>
    <row r="8" spans="1:9" ht="15" hidden="1" outlineLevel="1">
      <c r="B8" s="1018"/>
      <c r="C8" s="840"/>
      <c r="D8" s="1179"/>
      <c r="E8" s="1"/>
      <c r="F8" s="1018"/>
      <c r="G8" s="722"/>
      <c r="H8" s="723"/>
    </row>
    <row r="9" spans="1:9" ht="15" hidden="1" outlineLevel="1">
      <c r="B9" s="1018"/>
      <c r="C9" s="840"/>
      <c r="D9" s="1179"/>
      <c r="E9" s="1"/>
      <c r="F9" s="1018"/>
      <c r="G9" s="722"/>
      <c r="H9" s="723"/>
    </row>
    <row r="10" spans="1:9" ht="15" hidden="1" outlineLevel="1">
      <c r="B10" s="1018"/>
      <c r="C10" s="840"/>
      <c r="D10" s="1179"/>
      <c r="E10" s="1"/>
      <c r="F10" s="1018"/>
      <c r="G10" s="722"/>
      <c r="H10" s="723"/>
    </row>
    <row r="11" spans="1:9" ht="15" hidden="1" outlineLevel="1">
      <c r="B11" s="1018"/>
      <c r="C11" s="840"/>
      <c r="D11" s="1179"/>
      <c r="E11" s="1"/>
      <c r="F11" s="1018"/>
      <c r="G11" s="722"/>
      <c r="H11" s="723"/>
    </row>
    <row r="12" spans="1:9" ht="15" hidden="1" outlineLevel="1">
      <c r="B12" s="1018"/>
      <c r="C12" s="840"/>
      <c r="D12" s="1179"/>
      <c r="E12" s="1"/>
      <c r="F12" s="1018"/>
      <c r="G12" s="722"/>
      <c r="H12" s="723"/>
    </row>
    <row r="13" spans="1:9" ht="15" hidden="1" outlineLevel="1">
      <c r="B13" s="1018"/>
      <c r="C13" s="840"/>
      <c r="D13" s="1179"/>
      <c r="E13" s="1"/>
      <c r="F13" s="1018"/>
      <c r="G13" s="722"/>
      <c r="H13" s="723"/>
    </row>
    <row r="14" spans="1:9" ht="15" hidden="1" outlineLevel="1">
      <c r="B14" s="1018"/>
      <c r="C14" s="840"/>
      <c r="D14" s="1179"/>
      <c r="E14" s="1"/>
      <c r="F14" s="1018"/>
      <c r="G14" s="722"/>
      <c r="H14" s="723"/>
    </row>
    <row r="15" spans="1:9" ht="15" hidden="1" outlineLevel="1">
      <c r="B15" s="1018"/>
      <c r="C15" s="840"/>
      <c r="D15" s="1179"/>
      <c r="E15" s="1"/>
      <c r="F15" s="1018"/>
      <c r="G15" s="722"/>
      <c r="H15" s="723"/>
    </row>
    <row r="16" spans="1:9" ht="15" hidden="1" outlineLevel="1">
      <c r="B16" s="1018"/>
      <c r="C16" s="840"/>
      <c r="D16" s="1179"/>
      <c r="E16" s="1"/>
      <c r="F16" s="1018"/>
      <c r="G16" s="722"/>
      <c r="H16" s="723"/>
    </row>
    <row r="17" spans="2:8" ht="15" hidden="1" outlineLevel="1">
      <c r="B17" s="1018"/>
      <c r="C17" s="840"/>
      <c r="D17" s="1179"/>
      <c r="E17" s="1"/>
      <c r="F17" s="1018"/>
      <c r="G17" s="722"/>
      <c r="H17" s="723"/>
    </row>
    <row r="18" spans="2:8" ht="15" hidden="1" outlineLevel="1">
      <c r="B18" s="1018"/>
      <c r="C18" s="840"/>
      <c r="D18" s="1179"/>
      <c r="E18" s="1"/>
      <c r="F18" s="1018"/>
      <c r="G18" s="722"/>
      <c r="H18" s="723"/>
    </row>
    <row r="19" spans="2:8" ht="15" hidden="1" outlineLevel="1">
      <c r="B19" s="1018"/>
      <c r="C19" s="840"/>
      <c r="D19" s="1179"/>
      <c r="E19" s="1"/>
      <c r="F19" s="1018"/>
      <c r="G19" s="722"/>
      <c r="H19" s="723"/>
    </row>
    <row r="20" spans="2:8" ht="15" hidden="1" outlineLevel="1">
      <c r="B20" s="1018"/>
      <c r="C20" s="840"/>
      <c r="D20" s="1179"/>
      <c r="E20" s="1"/>
      <c r="F20" s="1018"/>
      <c r="G20" s="722"/>
      <c r="H20" s="723"/>
    </row>
    <row r="21" spans="2:8" ht="15" hidden="1" outlineLevel="1">
      <c r="B21" s="1018"/>
      <c r="C21" s="840"/>
      <c r="D21" s="1179"/>
      <c r="E21" s="1"/>
      <c r="F21" s="1018"/>
      <c r="G21" s="722"/>
      <c r="H21" s="723"/>
    </row>
    <row r="22" spans="2:8" ht="15" hidden="1" outlineLevel="1">
      <c r="B22" s="1018"/>
      <c r="C22" s="840"/>
      <c r="D22" s="1179"/>
      <c r="E22" s="1"/>
      <c r="F22" s="1018"/>
      <c r="G22" s="722"/>
      <c r="H22" s="723"/>
    </row>
    <row r="23" spans="2:8" ht="15" hidden="1" outlineLevel="1">
      <c r="B23" s="1018"/>
      <c r="C23" s="840"/>
      <c r="D23" s="1179"/>
      <c r="E23" s="1"/>
      <c r="F23" s="1018"/>
      <c r="G23" s="722"/>
      <c r="H23" s="723"/>
    </row>
    <row r="24" spans="2:8" ht="15" hidden="1" outlineLevel="1">
      <c r="B24" s="1018"/>
      <c r="C24" s="840"/>
      <c r="D24" s="1179"/>
      <c r="E24" s="1"/>
      <c r="F24" s="1018"/>
      <c r="G24" s="722"/>
      <c r="H24" s="723"/>
    </row>
    <row r="25" spans="2:8" ht="15" hidden="1" outlineLevel="1">
      <c r="B25" s="1018"/>
      <c r="C25" s="840"/>
      <c r="D25" s="1179"/>
      <c r="E25" s="1"/>
      <c r="F25" s="1018"/>
      <c r="G25" s="722"/>
      <c r="H25" s="723"/>
    </row>
    <row r="26" spans="2:8" ht="15" hidden="1" outlineLevel="1">
      <c r="B26" s="1018"/>
      <c r="C26" s="840"/>
      <c r="D26" s="1179"/>
      <c r="E26" s="1"/>
      <c r="F26" s="1018"/>
      <c r="G26" s="722"/>
      <c r="H26" s="723"/>
    </row>
    <row r="27" spans="2:8" ht="15" hidden="1" outlineLevel="1">
      <c r="B27" s="1018"/>
      <c r="C27" s="840"/>
      <c r="D27" s="1179"/>
      <c r="E27" s="1"/>
      <c r="F27" s="1018"/>
      <c r="G27" s="722"/>
      <c r="H27" s="723"/>
    </row>
    <row r="28" spans="2:8" ht="15" hidden="1" outlineLevel="1">
      <c r="B28" s="1018"/>
      <c r="C28" s="840"/>
      <c r="D28" s="1179"/>
      <c r="E28" s="1"/>
      <c r="F28" s="1018"/>
      <c r="G28" s="722"/>
      <c r="H28" s="723"/>
    </row>
    <row r="29" spans="2:8" ht="15" hidden="1" outlineLevel="1">
      <c r="B29" s="1018"/>
      <c r="C29" s="840"/>
      <c r="D29" s="1179"/>
      <c r="E29" s="1"/>
      <c r="F29" s="1018"/>
      <c r="G29" s="722"/>
      <c r="H29" s="723"/>
    </row>
    <row r="30" spans="2:8" ht="15" hidden="1" outlineLevel="1">
      <c r="B30" s="1018"/>
      <c r="C30" s="840"/>
      <c r="D30" s="1179"/>
      <c r="E30" s="1"/>
      <c r="F30" s="1018"/>
      <c r="G30" s="722"/>
      <c r="H30" s="723"/>
    </row>
    <row r="31" spans="2:8" ht="15" hidden="1" outlineLevel="1">
      <c r="B31" s="1018"/>
      <c r="C31" s="840"/>
      <c r="D31" s="613"/>
      <c r="E31" s="1"/>
      <c r="F31" s="1018"/>
      <c r="G31" s="722"/>
      <c r="H31" s="352"/>
    </row>
    <row r="32" spans="2:8" ht="15" hidden="1" outlineLevel="1">
      <c r="B32" s="426"/>
      <c r="C32" s="319" t="s">
        <v>195</v>
      </c>
      <c r="D32" s="279">
        <f>SUM(D5:D6)</f>
        <v>0</v>
      </c>
      <c r="E32" s="18"/>
      <c r="F32" s="426"/>
      <c r="G32" s="319" t="s">
        <v>195</v>
      </c>
      <c r="H32" s="279">
        <f>SUM(H5:H5)</f>
        <v>0</v>
      </c>
    </row>
    <row r="33" spans="1:9" ht="15" hidden="1" outlineLevel="1">
      <c r="B33" s="18"/>
      <c r="C33" s="1" t="s">
        <v>1962</v>
      </c>
      <c r="D33" s="70">
        <f>D32-H32</f>
        <v>0</v>
      </c>
      <c r="E33" s="13"/>
      <c r="F33" s="18"/>
      <c r="G33" s="18"/>
      <c r="H33" s="18"/>
    </row>
    <row r="34" spans="1:9" collapsed="1"/>
    <row r="35" spans="1:9">
      <c r="A35" s="2574" t="s">
        <v>12509</v>
      </c>
      <c r="B35" s="2574"/>
      <c r="C35" s="2574"/>
      <c r="D35" s="2574"/>
      <c r="E35" s="2574"/>
      <c r="F35" s="2574"/>
      <c r="G35" s="2574"/>
      <c r="H35" s="2574"/>
      <c r="I35" s="2574"/>
    </row>
    <row r="36" spans="1:9" hidden="1" outlineLevel="1"/>
    <row r="37" spans="1:9" ht="15" hidden="1" outlineLevel="1">
      <c r="B37" s="354" t="s">
        <v>115</v>
      </c>
      <c r="C37" s="2575" t="s">
        <v>12531</v>
      </c>
      <c r="D37" s="1443" t="s">
        <v>4</v>
      </c>
      <c r="E37" s="18"/>
      <c r="F37" s="152" t="s">
        <v>115</v>
      </c>
      <c r="G37" s="152" t="s">
        <v>1331</v>
      </c>
      <c r="H37" s="355" t="s">
        <v>4</v>
      </c>
    </row>
    <row r="38" spans="1:9" ht="15" hidden="1" outlineLevel="1">
      <c r="B38" s="1018"/>
      <c r="C38" s="840"/>
      <c r="D38" s="1179"/>
      <c r="E38" s="87"/>
      <c r="F38" s="1481"/>
      <c r="G38" s="1522"/>
      <c r="H38" s="1522"/>
    </row>
    <row r="39" spans="1:9" ht="15" hidden="1" outlineLevel="1">
      <c r="B39" s="1018"/>
      <c r="C39" s="840"/>
      <c r="D39" s="1179"/>
      <c r="E39" s="1376"/>
      <c r="F39" s="1018"/>
      <c r="G39" s="722"/>
      <c r="H39" s="723"/>
    </row>
    <row r="40" spans="1:9" ht="15" hidden="1" outlineLevel="1">
      <c r="B40" s="1018"/>
      <c r="C40" s="840"/>
      <c r="D40" s="1179"/>
      <c r="E40" s="1"/>
      <c r="F40" s="1018"/>
      <c r="G40" s="722"/>
      <c r="H40" s="723"/>
    </row>
    <row r="41" spans="1:9" ht="15" hidden="1" outlineLevel="1">
      <c r="B41" s="1018"/>
      <c r="C41" s="840"/>
      <c r="D41" s="1179"/>
      <c r="E41" s="1"/>
      <c r="F41" s="1018"/>
      <c r="G41" s="722"/>
      <c r="H41" s="723"/>
    </row>
    <row r="42" spans="1:9" ht="15" hidden="1" outlineLevel="1">
      <c r="B42" s="1018"/>
      <c r="C42" s="840"/>
      <c r="D42" s="1179"/>
      <c r="E42" s="1"/>
      <c r="F42" s="1018"/>
      <c r="G42" s="722"/>
      <c r="H42" s="723"/>
    </row>
    <row r="43" spans="1:9" ht="15" hidden="1" outlineLevel="1">
      <c r="B43" s="1018"/>
      <c r="C43" s="840"/>
      <c r="D43" s="1179"/>
      <c r="E43" s="1"/>
      <c r="F43" s="1018"/>
      <c r="G43" s="722"/>
      <c r="H43" s="723"/>
    </row>
    <row r="44" spans="1:9" ht="15" hidden="1" outlineLevel="1">
      <c r="B44" s="1018"/>
      <c r="C44" s="840"/>
      <c r="D44" s="1179"/>
      <c r="E44" s="1"/>
      <c r="F44" s="1018"/>
      <c r="G44" s="722"/>
      <c r="H44" s="723"/>
    </row>
    <row r="45" spans="1:9" ht="15" hidden="1" outlineLevel="1">
      <c r="B45" s="1018"/>
      <c r="C45" s="840"/>
      <c r="D45" s="1179"/>
      <c r="E45" s="1"/>
      <c r="F45" s="1018"/>
      <c r="G45" s="722"/>
      <c r="H45" s="723"/>
    </row>
    <row r="46" spans="1:9" ht="15" hidden="1" outlineLevel="1">
      <c r="B46" s="1018"/>
      <c r="C46" s="840"/>
      <c r="D46" s="1179"/>
      <c r="E46" s="1"/>
      <c r="F46" s="1018"/>
      <c r="G46" s="722"/>
      <c r="H46" s="723"/>
    </row>
    <row r="47" spans="1:9" ht="15" hidden="1" outlineLevel="1">
      <c r="B47" s="1018"/>
      <c r="C47" s="840"/>
      <c r="D47" s="1179"/>
      <c r="E47" s="1"/>
      <c r="F47" s="1018"/>
      <c r="G47" s="722"/>
      <c r="H47" s="723"/>
    </row>
    <row r="48" spans="1:9" ht="15" hidden="1" outlineLevel="1">
      <c r="B48" s="1018"/>
      <c r="C48" s="840"/>
      <c r="D48" s="1179"/>
      <c r="E48" s="1"/>
      <c r="F48" s="1018"/>
      <c r="G48" s="722"/>
      <c r="H48" s="723"/>
    </row>
    <row r="49" spans="2:8" ht="15" hidden="1" outlineLevel="1">
      <c r="B49" s="1018"/>
      <c r="C49" s="840"/>
      <c r="D49" s="1179"/>
      <c r="E49" s="1"/>
      <c r="F49" s="1018"/>
      <c r="G49" s="722"/>
      <c r="H49" s="723"/>
    </row>
    <row r="50" spans="2:8" ht="15" hidden="1" outlineLevel="1">
      <c r="B50" s="1018"/>
      <c r="C50" s="840"/>
      <c r="D50" s="1179"/>
      <c r="E50" s="1"/>
      <c r="F50" s="1018"/>
      <c r="G50" s="722"/>
      <c r="H50" s="723"/>
    </row>
    <row r="51" spans="2:8" ht="15" hidden="1" outlineLevel="1">
      <c r="B51" s="1018"/>
      <c r="C51" s="840"/>
      <c r="D51" s="1179"/>
      <c r="E51" s="1"/>
      <c r="F51" s="1018"/>
      <c r="G51" s="722"/>
      <c r="H51" s="723"/>
    </row>
    <row r="52" spans="2:8" ht="15" hidden="1" outlineLevel="1">
      <c r="B52" s="1018"/>
      <c r="C52" s="840"/>
      <c r="D52" s="1179"/>
      <c r="E52" s="1"/>
      <c r="F52" s="1018"/>
      <c r="G52" s="722"/>
      <c r="H52" s="723"/>
    </row>
    <row r="53" spans="2:8" ht="15" hidden="1" outlineLevel="1">
      <c r="B53" s="1018"/>
      <c r="C53" s="840"/>
      <c r="D53" s="1179"/>
      <c r="E53" s="1"/>
      <c r="F53" s="1018"/>
      <c r="G53" s="722"/>
      <c r="H53" s="723"/>
    </row>
    <row r="54" spans="2:8" ht="15" hidden="1" outlineLevel="1">
      <c r="B54" s="1018"/>
      <c r="C54" s="840"/>
      <c r="D54" s="1179"/>
      <c r="E54" s="1"/>
      <c r="F54" s="1018"/>
      <c r="G54" s="722"/>
      <c r="H54" s="723"/>
    </row>
    <row r="55" spans="2:8" ht="15" hidden="1" outlineLevel="1">
      <c r="B55" s="1018"/>
      <c r="C55" s="840"/>
      <c r="D55" s="1179"/>
      <c r="E55" s="1"/>
      <c r="F55" s="1018"/>
      <c r="G55" s="722"/>
      <c r="H55" s="723"/>
    </row>
    <row r="56" spans="2:8" ht="15" hidden="1" outlineLevel="1">
      <c r="B56" s="1018"/>
      <c r="C56" s="840"/>
      <c r="D56" s="1179"/>
      <c r="E56" s="1"/>
      <c r="F56" s="1018"/>
      <c r="G56" s="722"/>
      <c r="H56" s="723"/>
    </row>
    <row r="57" spans="2:8" ht="15" hidden="1" outlineLevel="1">
      <c r="B57" s="1018"/>
      <c r="C57" s="840"/>
      <c r="D57" s="1179"/>
      <c r="E57" s="1"/>
      <c r="F57" s="1018"/>
      <c r="G57" s="722"/>
      <c r="H57" s="723"/>
    </row>
    <row r="58" spans="2:8" ht="15" hidden="1" outlineLevel="1">
      <c r="B58" s="1018"/>
      <c r="C58" s="840"/>
      <c r="D58" s="1179"/>
      <c r="E58" s="1"/>
      <c r="F58" s="1018"/>
      <c r="G58" s="722"/>
      <c r="H58" s="723"/>
    </row>
    <row r="59" spans="2:8" ht="15" hidden="1" outlineLevel="1">
      <c r="B59" s="1018"/>
      <c r="C59" s="840"/>
      <c r="D59" s="1179"/>
      <c r="E59" s="1"/>
      <c r="F59" s="1018"/>
      <c r="G59" s="722"/>
      <c r="H59" s="723"/>
    </row>
    <row r="60" spans="2:8" ht="15" hidden="1" outlineLevel="1">
      <c r="B60" s="1018"/>
      <c r="C60" s="840"/>
      <c r="D60" s="1179"/>
      <c r="E60" s="1"/>
      <c r="F60" s="1018"/>
      <c r="G60" s="722"/>
      <c r="H60" s="723"/>
    </row>
    <row r="61" spans="2:8" ht="15" hidden="1" outlineLevel="1">
      <c r="B61" s="1018"/>
      <c r="C61" s="840"/>
      <c r="D61" s="1179"/>
      <c r="E61" s="1"/>
      <c r="F61" s="1018"/>
      <c r="G61" s="722"/>
      <c r="H61" s="723"/>
    </row>
    <row r="62" spans="2:8" ht="15" hidden="1" outlineLevel="1">
      <c r="B62" s="1018"/>
      <c r="C62" s="840"/>
      <c r="D62" s="1179"/>
      <c r="E62" s="1"/>
      <c r="F62" s="1018"/>
      <c r="G62" s="722"/>
      <c r="H62" s="723"/>
    </row>
    <row r="63" spans="2:8" ht="15" hidden="1" outlineLevel="1">
      <c r="B63" s="1018"/>
      <c r="C63" s="840"/>
      <c r="D63" s="1179"/>
      <c r="E63" s="1"/>
      <c r="F63" s="1018"/>
      <c r="G63" s="722"/>
      <c r="H63" s="723"/>
    </row>
    <row r="64" spans="2:8" ht="15" hidden="1" outlineLevel="1">
      <c r="B64" s="1018"/>
      <c r="C64" s="840"/>
      <c r="D64" s="613"/>
      <c r="E64" s="1"/>
      <c r="F64" s="1018"/>
      <c r="G64" s="722"/>
      <c r="H64" s="352"/>
    </row>
    <row r="65" spans="1:9" ht="15" hidden="1" outlineLevel="1">
      <c r="B65" s="426"/>
      <c r="C65" s="319" t="s">
        <v>195</v>
      </c>
      <c r="D65" s="279">
        <f>SUM(D38:D39)</f>
        <v>0</v>
      </c>
      <c r="E65" s="18"/>
      <c r="F65" s="426"/>
      <c r="G65" s="319" t="s">
        <v>195</v>
      </c>
      <c r="H65" s="279">
        <f>SUM(H38:H38)</f>
        <v>0</v>
      </c>
    </row>
    <row r="66" spans="1:9" ht="15" hidden="1" outlineLevel="1">
      <c r="B66" s="18"/>
      <c r="C66" s="1" t="s">
        <v>1962</v>
      </c>
      <c r="D66" s="70">
        <f>D65-H65</f>
        <v>0</v>
      </c>
      <c r="E66" s="13"/>
      <c r="F66" s="18"/>
      <c r="G66" s="18"/>
      <c r="H66" s="18"/>
    </row>
    <row r="67" spans="1:9" collapsed="1"/>
    <row r="68" spans="1:9">
      <c r="A68" s="2574" t="s">
        <v>12526</v>
      </c>
      <c r="B68" s="2574"/>
      <c r="C68" s="2574"/>
      <c r="D68" s="2574"/>
      <c r="E68" s="2574"/>
      <c r="F68" s="2574"/>
      <c r="G68" s="2574"/>
      <c r="H68" s="2574"/>
      <c r="I68" s="2574"/>
    </row>
    <row r="69" spans="1:9" hidden="1" outlineLevel="1"/>
    <row r="70" spans="1:9" ht="15" hidden="1" outlineLevel="1">
      <c r="B70" s="354" t="s">
        <v>115</v>
      </c>
      <c r="C70" s="2575" t="s">
        <v>12529</v>
      </c>
      <c r="D70" s="1443" t="s">
        <v>4</v>
      </c>
      <c r="E70" s="18"/>
      <c r="F70" s="152" t="s">
        <v>115</v>
      </c>
      <c r="G70" s="152" t="s">
        <v>1331</v>
      </c>
      <c r="H70" s="355" t="s">
        <v>4</v>
      </c>
    </row>
    <row r="71" spans="1:9" ht="15" hidden="1" outlineLevel="1">
      <c r="B71" s="1018"/>
      <c r="C71" s="840"/>
      <c r="D71" s="1179"/>
      <c r="E71" s="87"/>
      <c r="F71" s="1481"/>
      <c r="G71" s="1522"/>
      <c r="H71" s="1522"/>
    </row>
    <row r="72" spans="1:9" ht="15" hidden="1" outlineLevel="1">
      <c r="B72" s="1018"/>
      <c r="C72" s="840"/>
      <c r="D72" s="1179"/>
      <c r="E72" s="1376"/>
      <c r="F72" s="1018"/>
      <c r="G72" s="722"/>
      <c r="H72" s="723"/>
    </row>
    <row r="73" spans="1:9" ht="15" hidden="1" outlineLevel="1">
      <c r="B73" s="1018"/>
      <c r="C73" s="840"/>
      <c r="D73" s="1179"/>
      <c r="E73" s="1"/>
      <c r="F73" s="1018"/>
      <c r="G73" s="722"/>
      <c r="H73" s="723"/>
    </row>
    <row r="74" spans="1:9" ht="15" hidden="1" outlineLevel="1">
      <c r="B74" s="1018"/>
      <c r="C74" s="840"/>
      <c r="D74" s="1179"/>
      <c r="E74" s="1"/>
      <c r="F74" s="1018"/>
      <c r="G74" s="722"/>
      <c r="H74" s="723"/>
    </row>
    <row r="75" spans="1:9" ht="15" hidden="1" outlineLevel="1">
      <c r="B75" s="1018"/>
      <c r="C75" s="840"/>
      <c r="D75" s="1179"/>
      <c r="E75" s="1"/>
      <c r="F75" s="1018"/>
      <c r="G75" s="722"/>
      <c r="H75" s="723"/>
    </row>
    <row r="76" spans="1:9" ht="15" hidden="1" outlineLevel="1">
      <c r="B76" s="1018"/>
      <c r="C76" s="840"/>
      <c r="D76" s="1179"/>
      <c r="E76" s="1"/>
      <c r="F76" s="1018"/>
      <c r="G76" s="722"/>
      <c r="H76" s="723"/>
    </row>
    <row r="77" spans="1:9" ht="15" hidden="1" outlineLevel="1">
      <c r="B77" s="1018"/>
      <c r="C77" s="840"/>
      <c r="D77" s="1179"/>
      <c r="E77" s="1"/>
      <c r="F77" s="1018"/>
      <c r="G77" s="722"/>
      <c r="H77" s="723"/>
    </row>
    <row r="78" spans="1:9" ht="15" hidden="1" outlineLevel="1">
      <c r="B78" s="1018"/>
      <c r="C78" s="840"/>
      <c r="D78" s="1179"/>
      <c r="E78" s="1"/>
      <c r="F78" s="1018"/>
      <c r="G78" s="722"/>
      <c r="H78" s="723"/>
    </row>
    <row r="79" spans="1:9" ht="15" hidden="1" outlineLevel="1">
      <c r="B79" s="1018"/>
      <c r="C79" s="840"/>
      <c r="D79" s="1179"/>
      <c r="E79" s="1"/>
      <c r="F79" s="1018"/>
      <c r="G79" s="722"/>
      <c r="H79" s="723"/>
    </row>
    <row r="80" spans="1:9" ht="15" hidden="1" outlineLevel="1">
      <c r="B80" s="1018"/>
      <c r="C80" s="840"/>
      <c r="D80" s="1179"/>
      <c r="E80" s="1"/>
      <c r="F80" s="1018"/>
      <c r="G80" s="722"/>
      <c r="H80" s="723"/>
    </row>
    <row r="81" spans="2:8" ht="15" hidden="1" outlineLevel="1">
      <c r="B81" s="1018"/>
      <c r="C81" s="840"/>
      <c r="D81" s="1179"/>
      <c r="E81" s="1"/>
      <c r="F81" s="1018"/>
      <c r="G81" s="722"/>
      <c r="H81" s="723"/>
    </row>
    <row r="82" spans="2:8" ht="15" hidden="1" outlineLevel="1">
      <c r="B82" s="1018"/>
      <c r="C82" s="840"/>
      <c r="D82" s="1179"/>
      <c r="E82" s="1"/>
      <c r="F82" s="1018"/>
      <c r="G82" s="722"/>
      <c r="H82" s="723"/>
    </row>
    <row r="83" spans="2:8" ht="15" hidden="1" outlineLevel="1">
      <c r="B83" s="1018"/>
      <c r="C83" s="840"/>
      <c r="D83" s="1179"/>
      <c r="E83" s="1"/>
      <c r="F83" s="1018"/>
      <c r="G83" s="722"/>
      <c r="H83" s="723"/>
    </row>
    <row r="84" spans="2:8" ht="15" hidden="1" outlineLevel="1">
      <c r="B84" s="1018"/>
      <c r="C84" s="840"/>
      <c r="D84" s="1179"/>
      <c r="E84" s="1"/>
      <c r="F84" s="1018"/>
      <c r="G84" s="722"/>
      <c r="H84" s="723"/>
    </row>
    <row r="85" spans="2:8" ht="15" hidden="1" outlineLevel="1">
      <c r="B85" s="1018"/>
      <c r="C85" s="840"/>
      <c r="D85" s="1179"/>
      <c r="E85" s="1"/>
      <c r="F85" s="1018"/>
      <c r="G85" s="722"/>
      <c r="H85" s="723"/>
    </row>
    <row r="86" spans="2:8" ht="15" hidden="1" outlineLevel="1">
      <c r="B86" s="1018"/>
      <c r="C86" s="840"/>
      <c r="D86" s="1179"/>
      <c r="E86" s="1"/>
      <c r="F86" s="1018"/>
      <c r="G86" s="722"/>
      <c r="H86" s="723"/>
    </row>
    <row r="87" spans="2:8" ht="15" hidden="1" outlineLevel="1">
      <c r="B87" s="1018"/>
      <c r="C87" s="840"/>
      <c r="D87" s="1179"/>
      <c r="E87" s="1"/>
      <c r="F87" s="1018"/>
      <c r="G87" s="722"/>
      <c r="H87" s="723"/>
    </row>
    <row r="88" spans="2:8" ht="15" hidden="1" outlineLevel="1">
      <c r="B88" s="1018"/>
      <c r="C88" s="840"/>
      <c r="D88" s="1179"/>
      <c r="E88" s="1"/>
      <c r="F88" s="1018"/>
      <c r="G88" s="722"/>
      <c r="H88" s="723"/>
    </row>
    <row r="89" spans="2:8" ht="15" hidden="1" outlineLevel="1">
      <c r="B89" s="1018"/>
      <c r="C89" s="840"/>
      <c r="D89" s="1179"/>
      <c r="E89" s="1"/>
      <c r="F89" s="1018"/>
      <c r="G89" s="722"/>
      <c r="H89" s="723"/>
    </row>
    <row r="90" spans="2:8" ht="15" hidden="1" outlineLevel="1">
      <c r="B90" s="1018"/>
      <c r="C90" s="840"/>
      <c r="D90" s="1179"/>
      <c r="E90" s="1"/>
      <c r="F90" s="1018"/>
      <c r="G90" s="722"/>
      <c r="H90" s="723"/>
    </row>
    <row r="91" spans="2:8" ht="15" hidden="1" outlineLevel="1">
      <c r="B91" s="1018"/>
      <c r="C91" s="840"/>
      <c r="D91" s="1179"/>
      <c r="E91" s="1"/>
      <c r="F91" s="1018"/>
      <c r="G91" s="722"/>
      <c r="H91" s="723"/>
    </row>
    <row r="92" spans="2:8" ht="15" hidden="1" outlineLevel="1">
      <c r="B92" s="1018"/>
      <c r="C92" s="840"/>
      <c r="D92" s="1179"/>
      <c r="E92" s="1"/>
      <c r="F92" s="1018"/>
      <c r="G92" s="722"/>
      <c r="H92" s="723"/>
    </row>
    <row r="93" spans="2:8" ht="15" hidden="1" outlineLevel="1">
      <c r="B93" s="1018"/>
      <c r="C93" s="840"/>
      <c r="D93" s="1179"/>
      <c r="E93" s="1"/>
      <c r="F93" s="1018"/>
      <c r="G93" s="722"/>
      <c r="H93" s="723"/>
    </row>
    <row r="94" spans="2:8" ht="15" hidden="1" outlineLevel="1">
      <c r="B94" s="1018"/>
      <c r="C94" s="840"/>
      <c r="D94" s="1179"/>
      <c r="E94" s="1"/>
      <c r="F94" s="1018"/>
      <c r="G94" s="722"/>
      <c r="H94" s="723"/>
    </row>
    <row r="95" spans="2:8" ht="15" hidden="1" outlineLevel="1">
      <c r="B95" s="1018"/>
      <c r="C95" s="840"/>
      <c r="D95" s="1179"/>
      <c r="E95" s="1"/>
      <c r="F95" s="1018"/>
      <c r="G95" s="722"/>
      <c r="H95" s="723"/>
    </row>
    <row r="96" spans="2:8" ht="15" hidden="1" outlineLevel="1">
      <c r="B96" s="1018"/>
      <c r="C96" s="840"/>
      <c r="D96" s="1179"/>
      <c r="E96" s="1"/>
      <c r="F96" s="1018"/>
      <c r="G96" s="722"/>
      <c r="H96" s="723"/>
    </row>
    <row r="97" spans="1:9" ht="15" hidden="1" outlineLevel="1">
      <c r="B97" s="1018"/>
      <c r="C97" s="840"/>
      <c r="D97" s="613"/>
      <c r="E97" s="1"/>
      <c r="F97" s="1018"/>
      <c r="G97" s="722"/>
      <c r="H97" s="352"/>
    </row>
    <row r="98" spans="1:9" ht="15" hidden="1" outlineLevel="1">
      <c r="B98" s="426"/>
      <c r="C98" s="319" t="s">
        <v>195</v>
      </c>
      <c r="D98" s="279">
        <f>SUM(D71:D72)</f>
        <v>0</v>
      </c>
      <c r="E98" s="18"/>
      <c r="F98" s="426"/>
      <c r="G98" s="319" t="s">
        <v>195</v>
      </c>
      <c r="H98" s="279">
        <f>SUM(H71:H71)</f>
        <v>0</v>
      </c>
    </row>
    <row r="99" spans="1:9" ht="15" hidden="1" outlineLevel="1">
      <c r="B99" s="18"/>
      <c r="C99" s="1" t="s">
        <v>1962</v>
      </c>
      <c r="D99" s="70">
        <f>D98-H98</f>
        <v>0</v>
      </c>
      <c r="E99" s="13"/>
      <c r="F99" s="18"/>
      <c r="G99" s="18"/>
      <c r="H99" s="18"/>
    </row>
    <row r="100" spans="1:9" collapsed="1"/>
    <row r="101" spans="1:9">
      <c r="A101" s="2574" t="s">
        <v>12512</v>
      </c>
      <c r="B101" s="2574"/>
      <c r="C101" s="2574"/>
      <c r="D101" s="2574"/>
      <c r="E101" s="2574"/>
      <c r="F101" s="2574"/>
      <c r="G101" s="2574"/>
      <c r="H101" s="2574"/>
      <c r="I101" s="2574"/>
    </row>
    <row r="102" spans="1:9" hidden="1" outlineLevel="1"/>
    <row r="103" spans="1:9" ht="15" hidden="1" outlineLevel="1">
      <c r="B103" s="354" t="s">
        <v>115</v>
      </c>
      <c r="C103" s="2575" t="s">
        <v>12530</v>
      </c>
      <c r="D103" s="1443" t="s">
        <v>4</v>
      </c>
      <c r="E103" s="18"/>
      <c r="F103" s="152" t="s">
        <v>115</v>
      </c>
      <c r="G103" s="152" t="s">
        <v>1331</v>
      </c>
      <c r="H103" s="355" t="s">
        <v>4</v>
      </c>
    </row>
    <row r="104" spans="1:9" ht="15" hidden="1" outlineLevel="1">
      <c r="B104" s="1018"/>
      <c r="C104" s="840"/>
      <c r="D104" s="1179"/>
      <c r="E104" s="87"/>
      <c r="F104" s="1481"/>
      <c r="G104" s="1522"/>
      <c r="H104" s="1522"/>
    </row>
    <row r="105" spans="1:9" ht="15" hidden="1" outlineLevel="1">
      <c r="B105" s="1018"/>
      <c r="C105" s="840"/>
      <c r="D105" s="1179"/>
      <c r="E105" s="1376"/>
      <c r="F105" s="1018"/>
      <c r="G105" s="722"/>
      <c r="H105" s="723"/>
    </row>
    <row r="106" spans="1:9" ht="15" hidden="1" outlineLevel="1">
      <c r="B106" s="1018"/>
      <c r="C106" s="840"/>
      <c r="D106" s="1179"/>
      <c r="E106" s="1"/>
      <c r="F106" s="1018"/>
      <c r="G106" s="722"/>
      <c r="H106" s="723"/>
    </row>
    <row r="107" spans="1:9" ht="15" hidden="1" outlineLevel="1">
      <c r="B107" s="1018"/>
      <c r="C107" s="840"/>
      <c r="D107" s="1179"/>
      <c r="E107" s="1"/>
      <c r="F107" s="1018"/>
      <c r="G107" s="722"/>
      <c r="H107" s="723"/>
    </row>
    <row r="108" spans="1:9" ht="15" hidden="1" outlineLevel="1">
      <c r="B108" s="1018"/>
      <c r="C108" s="840"/>
      <c r="D108" s="1179"/>
      <c r="E108" s="1"/>
      <c r="F108" s="1018"/>
      <c r="G108" s="722"/>
      <c r="H108" s="723"/>
    </row>
    <row r="109" spans="1:9" ht="15" hidden="1" outlineLevel="1">
      <c r="B109" s="1018"/>
      <c r="C109" s="840"/>
      <c r="D109" s="1179"/>
      <c r="E109" s="1"/>
      <c r="F109" s="1018"/>
      <c r="G109" s="722"/>
      <c r="H109" s="723"/>
    </row>
    <row r="110" spans="1:9" ht="15" hidden="1" outlineLevel="1">
      <c r="B110" s="1018"/>
      <c r="C110" s="840"/>
      <c r="D110" s="1179"/>
      <c r="E110" s="1"/>
      <c r="F110" s="1018"/>
      <c r="G110" s="722"/>
      <c r="H110" s="723"/>
    </row>
    <row r="111" spans="1:9" ht="15" hidden="1" outlineLevel="1">
      <c r="B111" s="1018"/>
      <c r="C111" s="840"/>
      <c r="D111" s="1179"/>
      <c r="E111" s="1"/>
      <c r="F111" s="1018"/>
      <c r="G111" s="722"/>
      <c r="H111" s="723"/>
    </row>
    <row r="112" spans="1:9" ht="15" hidden="1" outlineLevel="1">
      <c r="B112" s="1018"/>
      <c r="C112" s="840"/>
      <c r="D112" s="1179"/>
      <c r="E112" s="1"/>
      <c r="F112" s="1018"/>
      <c r="G112" s="722"/>
      <c r="H112" s="723"/>
    </row>
    <row r="113" spans="2:8" ht="15" hidden="1" outlineLevel="1">
      <c r="B113" s="1018"/>
      <c r="C113" s="840"/>
      <c r="D113" s="1179"/>
      <c r="E113" s="1"/>
      <c r="F113" s="1018"/>
      <c r="G113" s="722"/>
      <c r="H113" s="723"/>
    </row>
    <row r="114" spans="2:8" ht="15" hidden="1" outlineLevel="1">
      <c r="B114" s="1018"/>
      <c r="C114" s="840"/>
      <c r="D114" s="1179"/>
      <c r="E114" s="1"/>
      <c r="F114" s="1018"/>
      <c r="G114" s="722"/>
      <c r="H114" s="723"/>
    </row>
    <row r="115" spans="2:8" ht="15" hidden="1" outlineLevel="1">
      <c r="B115" s="1018"/>
      <c r="C115" s="840"/>
      <c r="D115" s="1179"/>
      <c r="E115" s="1"/>
      <c r="F115" s="1018"/>
      <c r="G115" s="722"/>
      <c r="H115" s="723"/>
    </row>
    <row r="116" spans="2:8" ht="15" hidden="1" outlineLevel="1">
      <c r="B116" s="1018"/>
      <c r="C116" s="840"/>
      <c r="D116" s="1179"/>
      <c r="E116" s="1"/>
      <c r="F116" s="1018"/>
      <c r="G116" s="722"/>
      <c r="H116" s="723"/>
    </row>
    <row r="117" spans="2:8" ht="15" hidden="1" outlineLevel="1">
      <c r="B117" s="1018"/>
      <c r="C117" s="840"/>
      <c r="D117" s="1179"/>
      <c r="E117" s="1"/>
      <c r="F117" s="1018"/>
      <c r="G117" s="722"/>
      <c r="H117" s="723"/>
    </row>
    <row r="118" spans="2:8" ht="15" hidden="1" outlineLevel="1">
      <c r="B118" s="1018"/>
      <c r="C118" s="840"/>
      <c r="D118" s="1179"/>
      <c r="E118" s="1"/>
      <c r="F118" s="1018"/>
      <c r="G118" s="722"/>
      <c r="H118" s="723"/>
    </row>
    <row r="119" spans="2:8" ht="15" hidden="1" outlineLevel="1">
      <c r="B119" s="1018"/>
      <c r="C119" s="840"/>
      <c r="D119" s="1179"/>
      <c r="E119" s="1"/>
      <c r="F119" s="1018"/>
      <c r="G119" s="722"/>
      <c r="H119" s="723"/>
    </row>
    <row r="120" spans="2:8" ht="15" hidden="1" outlineLevel="1">
      <c r="B120" s="1018"/>
      <c r="C120" s="840"/>
      <c r="D120" s="1179"/>
      <c r="E120" s="1"/>
      <c r="F120" s="1018"/>
      <c r="G120" s="722"/>
      <c r="H120" s="723"/>
    </row>
    <row r="121" spans="2:8" ht="15" hidden="1" outlineLevel="1">
      <c r="B121" s="1018"/>
      <c r="C121" s="840"/>
      <c r="D121" s="1179"/>
      <c r="E121" s="1"/>
      <c r="F121" s="1018"/>
      <c r="G121" s="722"/>
      <c r="H121" s="723"/>
    </row>
    <row r="122" spans="2:8" ht="15" hidden="1" outlineLevel="1">
      <c r="B122" s="1018"/>
      <c r="C122" s="840"/>
      <c r="D122" s="1179"/>
      <c r="E122" s="1"/>
      <c r="F122" s="1018"/>
      <c r="G122" s="722"/>
      <c r="H122" s="723"/>
    </row>
    <row r="123" spans="2:8" ht="15" hidden="1" outlineLevel="1">
      <c r="B123" s="1018"/>
      <c r="C123" s="840"/>
      <c r="D123" s="1179"/>
      <c r="E123" s="1"/>
      <c r="F123" s="1018"/>
      <c r="G123" s="722"/>
      <c r="H123" s="723"/>
    </row>
    <row r="124" spans="2:8" ht="15" hidden="1" outlineLevel="1">
      <c r="B124" s="1018"/>
      <c r="C124" s="840"/>
      <c r="D124" s="1179"/>
      <c r="E124" s="1"/>
      <c r="F124" s="1018"/>
      <c r="G124" s="722"/>
      <c r="H124" s="723"/>
    </row>
    <row r="125" spans="2:8" ht="15" hidden="1" outlineLevel="1">
      <c r="B125" s="1018"/>
      <c r="C125" s="840"/>
      <c r="D125" s="1179"/>
      <c r="E125" s="1"/>
      <c r="F125" s="1018"/>
      <c r="G125" s="722"/>
      <c r="H125" s="723"/>
    </row>
    <row r="126" spans="2:8" ht="15" hidden="1" outlineLevel="1">
      <c r="B126" s="1018"/>
      <c r="C126" s="840"/>
      <c r="D126" s="1179"/>
      <c r="E126" s="1"/>
      <c r="F126" s="1018"/>
      <c r="G126" s="722"/>
      <c r="H126" s="723"/>
    </row>
    <row r="127" spans="2:8" ht="15" hidden="1" outlineLevel="1">
      <c r="B127" s="1018"/>
      <c r="C127" s="840"/>
      <c r="D127" s="1179"/>
      <c r="E127" s="1"/>
      <c r="F127" s="1018"/>
      <c r="G127" s="722"/>
      <c r="H127" s="723"/>
    </row>
    <row r="128" spans="2:8" ht="15" hidden="1" outlineLevel="1">
      <c r="B128" s="1018"/>
      <c r="C128" s="840"/>
      <c r="D128" s="1179"/>
      <c r="E128" s="1"/>
      <c r="F128" s="1018"/>
      <c r="G128" s="722"/>
      <c r="H128" s="723"/>
    </row>
    <row r="129" spans="1:9" ht="15" hidden="1" outlineLevel="1">
      <c r="B129" s="1018"/>
      <c r="C129" s="840"/>
      <c r="D129" s="1179"/>
      <c r="E129" s="1"/>
      <c r="F129" s="1018"/>
      <c r="G129" s="722"/>
      <c r="H129" s="723"/>
    </row>
    <row r="130" spans="1:9" ht="15" hidden="1" outlineLevel="1">
      <c r="B130" s="1018"/>
      <c r="C130" s="840"/>
      <c r="D130" s="613"/>
      <c r="E130" s="1"/>
      <c r="F130" s="1018"/>
      <c r="G130" s="722"/>
      <c r="H130" s="352"/>
    </row>
    <row r="131" spans="1:9" ht="15" hidden="1" outlineLevel="1">
      <c r="B131" s="426"/>
      <c r="C131" s="319" t="s">
        <v>195</v>
      </c>
      <c r="D131" s="279">
        <f>SUM(D104:D105)</f>
        <v>0</v>
      </c>
      <c r="E131" s="18"/>
      <c r="F131" s="426"/>
      <c r="G131" s="319" t="s">
        <v>195</v>
      </c>
      <c r="H131" s="279">
        <f>SUM(H104:H104)</f>
        <v>0</v>
      </c>
    </row>
    <row r="132" spans="1:9" ht="15" hidden="1" outlineLevel="1">
      <c r="B132" s="18"/>
      <c r="C132" s="1" t="s">
        <v>1962</v>
      </c>
      <c r="D132" s="70">
        <f>D131-H131</f>
        <v>0</v>
      </c>
      <c r="E132" s="13"/>
      <c r="F132" s="18"/>
      <c r="G132" s="18"/>
      <c r="H132" s="18"/>
    </row>
    <row r="133" spans="1:9" collapsed="1"/>
    <row r="134" spans="1:9">
      <c r="A134" s="2576" t="s">
        <v>12510</v>
      </c>
      <c r="B134" s="2576"/>
      <c r="C134" s="2576"/>
      <c r="D134" s="2576"/>
      <c r="E134" s="2576"/>
      <c r="F134" s="2576"/>
      <c r="G134" s="2576"/>
      <c r="H134" s="2576"/>
      <c r="I134" s="2576"/>
    </row>
    <row r="135" spans="1:9" hidden="1" outlineLevel="1"/>
    <row r="136" spans="1:9" ht="15" hidden="1" outlineLevel="1">
      <c r="B136" s="354" t="s">
        <v>115</v>
      </c>
      <c r="C136" s="2575" t="s">
        <v>12531</v>
      </c>
      <c r="D136" s="1443" t="s">
        <v>4</v>
      </c>
      <c r="E136" s="18"/>
      <c r="F136" s="152" t="s">
        <v>115</v>
      </c>
      <c r="G136" s="152" t="s">
        <v>1331</v>
      </c>
      <c r="H136" s="355" t="s">
        <v>4</v>
      </c>
    </row>
    <row r="137" spans="1:9" ht="15" hidden="1" outlineLevel="1">
      <c r="B137" s="1018"/>
      <c r="C137" s="840"/>
      <c r="D137" s="1179"/>
      <c r="E137" s="87"/>
      <c r="F137" s="1481"/>
      <c r="G137" s="1522"/>
      <c r="H137" s="1522"/>
    </row>
    <row r="138" spans="1:9" ht="15" hidden="1" outlineLevel="1">
      <c r="B138" s="1018"/>
      <c r="C138" s="840"/>
      <c r="D138" s="1179"/>
      <c r="E138" s="1376"/>
      <c r="F138" s="1018"/>
      <c r="G138" s="722"/>
      <c r="H138" s="723"/>
    </row>
    <row r="139" spans="1:9" ht="15" hidden="1" outlineLevel="1">
      <c r="B139" s="1018"/>
      <c r="C139" s="840"/>
      <c r="D139" s="1179"/>
      <c r="E139" s="1"/>
      <c r="F139" s="1018"/>
      <c r="G139" s="722"/>
      <c r="H139" s="723"/>
    </row>
    <row r="140" spans="1:9" ht="15" hidden="1" outlineLevel="1">
      <c r="B140" s="1018"/>
      <c r="C140" s="840"/>
      <c r="D140" s="1179"/>
      <c r="E140" s="1"/>
      <c r="F140" s="1018"/>
      <c r="G140" s="722"/>
      <c r="H140" s="723"/>
    </row>
    <row r="141" spans="1:9" ht="15" hidden="1" outlineLevel="1">
      <c r="B141" s="1018"/>
      <c r="C141" s="840"/>
      <c r="D141" s="1179"/>
      <c r="E141" s="1"/>
      <c r="F141" s="1018"/>
      <c r="G141" s="722"/>
      <c r="H141" s="723"/>
    </row>
    <row r="142" spans="1:9" ht="15" hidden="1" outlineLevel="1">
      <c r="B142" s="1018"/>
      <c r="C142" s="840"/>
      <c r="D142" s="1179"/>
      <c r="E142" s="1"/>
      <c r="F142" s="1018"/>
      <c r="G142" s="722"/>
      <c r="H142" s="723"/>
    </row>
    <row r="143" spans="1:9" ht="15" hidden="1" outlineLevel="1">
      <c r="B143" s="1018"/>
      <c r="C143" s="840"/>
      <c r="D143" s="1179"/>
      <c r="E143" s="1"/>
      <c r="F143" s="1018"/>
      <c r="G143" s="722"/>
      <c r="H143" s="723"/>
    </row>
    <row r="144" spans="1:9" ht="15" hidden="1" outlineLevel="1">
      <c r="B144" s="1018"/>
      <c r="C144" s="840"/>
      <c r="D144" s="1179"/>
      <c r="E144" s="1"/>
      <c r="F144" s="1018"/>
      <c r="G144" s="722"/>
      <c r="H144" s="723"/>
    </row>
    <row r="145" spans="2:8" ht="15" hidden="1" outlineLevel="1">
      <c r="B145" s="1018"/>
      <c r="C145" s="840"/>
      <c r="D145" s="1179"/>
      <c r="E145" s="1"/>
      <c r="F145" s="1018"/>
      <c r="G145" s="722"/>
      <c r="H145" s="723"/>
    </row>
    <row r="146" spans="2:8" ht="15" hidden="1" outlineLevel="1">
      <c r="B146" s="1018"/>
      <c r="C146" s="840"/>
      <c r="D146" s="1179"/>
      <c r="E146" s="1"/>
      <c r="F146" s="1018"/>
      <c r="G146" s="722"/>
      <c r="H146" s="723"/>
    </row>
    <row r="147" spans="2:8" ht="15" hidden="1" outlineLevel="1">
      <c r="B147" s="1018"/>
      <c r="C147" s="840"/>
      <c r="D147" s="1179"/>
      <c r="E147" s="1"/>
      <c r="F147" s="1018"/>
      <c r="G147" s="722"/>
      <c r="H147" s="723"/>
    </row>
    <row r="148" spans="2:8" ht="15" hidden="1" outlineLevel="1">
      <c r="B148" s="1018"/>
      <c r="C148" s="840"/>
      <c r="D148" s="1179"/>
      <c r="E148" s="1"/>
      <c r="F148" s="1018"/>
      <c r="G148" s="722"/>
      <c r="H148" s="723"/>
    </row>
    <row r="149" spans="2:8" ht="15" hidden="1" outlineLevel="1">
      <c r="B149" s="1018"/>
      <c r="C149" s="840"/>
      <c r="D149" s="1179"/>
      <c r="E149" s="1"/>
      <c r="F149" s="1018"/>
      <c r="G149" s="722"/>
      <c r="H149" s="723"/>
    </row>
    <row r="150" spans="2:8" ht="15" hidden="1" outlineLevel="1">
      <c r="B150" s="1018"/>
      <c r="C150" s="840"/>
      <c r="D150" s="1179"/>
      <c r="E150" s="1"/>
      <c r="F150" s="1018"/>
      <c r="G150" s="722"/>
      <c r="H150" s="723"/>
    </row>
    <row r="151" spans="2:8" ht="15" hidden="1" outlineLevel="1">
      <c r="B151" s="1018"/>
      <c r="C151" s="840"/>
      <c r="D151" s="1179"/>
      <c r="E151" s="1"/>
      <c r="F151" s="1018"/>
      <c r="G151" s="722"/>
      <c r="H151" s="723"/>
    </row>
    <row r="152" spans="2:8" ht="15" hidden="1" outlineLevel="1">
      <c r="B152" s="1018"/>
      <c r="C152" s="840"/>
      <c r="D152" s="1179"/>
      <c r="E152" s="1"/>
      <c r="F152" s="1018"/>
      <c r="G152" s="722"/>
      <c r="H152" s="723"/>
    </row>
    <row r="153" spans="2:8" ht="15" hidden="1" outlineLevel="1">
      <c r="B153" s="1018"/>
      <c r="C153" s="840"/>
      <c r="D153" s="1179"/>
      <c r="E153" s="1"/>
      <c r="F153" s="1018"/>
      <c r="G153" s="722"/>
      <c r="H153" s="723"/>
    </row>
    <row r="154" spans="2:8" ht="15" hidden="1" outlineLevel="1">
      <c r="B154" s="1018"/>
      <c r="C154" s="840"/>
      <c r="D154" s="1179"/>
      <c r="E154" s="1"/>
      <c r="F154" s="1018"/>
      <c r="G154" s="722"/>
      <c r="H154" s="723"/>
    </row>
    <row r="155" spans="2:8" ht="15" hidden="1" outlineLevel="1">
      <c r="B155" s="1018"/>
      <c r="C155" s="840"/>
      <c r="D155" s="1179"/>
      <c r="E155" s="1"/>
      <c r="F155" s="1018"/>
      <c r="G155" s="722"/>
      <c r="H155" s="723"/>
    </row>
    <row r="156" spans="2:8" ht="15" hidden="1" outlineLevel="1">
      <c r="B156" s="1018"/>
      <c r="C156" s="840"/>
      <c r="D156" s="1179"/>
      <c r="E156" s="1"/>
      <c r="F156" s="1018"/>
      <c r="G156" s="722"/>
      <c r="H156" s="723"/>
    </row>
    <row r="157" spans="2:8" ht="15" hidden="1" outlineLevel="1">
      <c r="B157" s="1018"/>
      <c r="C157" s="840"/>
      <c r="D157" s="1179"/>
      <c r="E157" s="1"/>
      <c r="F157" s="1018"/>
      <c r="G157" s="722"/>
      <c r="H157" s="723"/>
    </row>
    <row r="158" spans="2:8" ht="15" hidden="1" outlineLevel="1">
      <c r="B158" s="1018"/>
      <c r="C158" s="840"/>
      <c r="D158" s="1179"/>
      <c r="E158" s="1"/>
      <c r="F158" s="1018"/>
      <c r="G158" s="722"/>
      <c r="H158" s="723"/>
    </row>
    <row r="159" spans="2:8" ht="15" hidden="1" outlineLevel="1">
      <c r="B159" s="1018"/>
      <c r="C159" s="840"/>
      <c r="D159" s="1179"/>
      <c r="E159" s="1"/>
      <c r="F159" s="1018"/>
      <c r="G159" s="722"/>
      <c r="H159" s="723"/>
    </row>
    <row r="160" spans="2:8" ht="15" hidden="1" outlineLevel="1">
      <c r="B160" s="1018"/>
      <c r="C160" s="840"/>
      <c r="D160" s="1179"/>
      <c r="E160" s="1"/>
      <c r="F160" s="1018"/>
      <c r="G160" s="722"/>
      <c r="H160" s="723"/>
    </row>
    <row r="161" spans="1:9" ht="15" hidden="1" outlineLevel="1">
      <c r="B161" s="1018"/>
      <c r="C161" s="840"/>
      <c r="D161" s="1179"/>
      <c r="E161" s="1"/>
      <c r="F161" s="1018"/>
      <c r="G161" s="722"/>
      <c r="H161" s="723"/>
    </row>
    <row r="162" spans="1:9" ht="15" hidden="1" outlineLevel="1">
      <c r="B162" s="1018"/>
      <c r="C162" s="840"/>
      <c r="D162" s="1179"/>
      <c r="E162" s="1"/>
      <c r="F162" s="1018"/>
      <c r="G162" s="722"/>
      <c r="H162" s="723"/>
    </row>
    <row r="163" spans="1:9" ht="15" hidden="1" outlineLevel="1">
      <c r="B163" s="1018"/>
      <c r="C163" s="840"/>
      <c r="D163" s="613"/>
      <c r="E163" s="1"/>
      <c r="F163" s="1018"/>
      <c r="G163" s="722"/>
      <c r="H163" s="352"/>
    </row>
    <row r="164" spans="1:9" ht="15" hidden="1" outlineLevel="1">
      <c r="B164" s="426"/>
      <c r="C164" s="319" t="s">
        <v>195</v>
      </c>
      <c r="D164" s="279">
        <f>SUM(D137:D138)</f>
        <v>0</v>
      </c>
      <c r="E164" s="18"/>
      <c r="F164" s="426"/>
      <c r="G164" s="319" t="s">
        <v>195</v>
      </c>
      <c r="H164" s="279">
        <f>SUM(H137:H137)</f>
        <v>0</v>
      </c>
    </row>
    <row r="165" spans="1:9" ht="15" hidden="1" outlineLevel="1">
      <c r="B165" s="18"/>
      <c r="C165" s="1" t="s">
        <v>1962</v>
      </c>
      <c r="D165" s="70">
        <f>D164-H164</f>
        <v>0</v>
      </c>
      <c r="E165" s="13"/>
      <c r="F165" s="18"/>
      <c r="G165" s="18"/>
      <c r="H165" s="18"/>
    </row>
    <row r="166" spans="1:9" collapsed="1"/>
    <row r="167" spans="1:9">
      <c r="A167" s="2576" t="s">
        <v>12527</v>
      </c>
      <c r="B167" s="2576"/>
      <c r="C167" s="2576"/>
      <c r="D167" s="2576"/>
      <c r="E167" s="2576"/>
      <c r="F167" s="2576"/>
      <c r="G167" s="2576"/>
      <c r="H167" s="2576"/>
      <c r="I167" s="2576"/>
    </row>
    <row r="168" spans="1:9" hidden="1" outlineLevel="1"/>
    <row r="169" spans="1:9" ht="15" hidden="1" outlineLevel="1">
      <c r="B169" s="354" t="s">
        <v>115</v>
      </c>
      <c r="C169" s="2575" t="s">
        <v>12529</v>
      </c>
      <c r="D169" s="1443" t="s">
        <v>4</v>
      </c>
      <c r="E169" s="18"/>
      <c r="F169" s="152" t="s">
        <v>115</v>
      </c>
      <c r="G169" s="152" t="s">
        <v>1331</v>
      </c>
      <c r="H169" s="355" t="s">
        <v>4</v>
      </c>
    </row>
    <row r="170" spans="1:9" ht="15" hidden="1" outlineLevel="1">
      <c r="B170" s="1018"/>
      <c r="C170" s="840"/>
      <c r="D170" s="1179"/>
      <c r="E170" s="87"/>
      <c r="F170" s="1481"/>
      <c r="G170" s="1522"/>
      <c r="H170" s="1522"/>
    </row>
    <row r="171" spans="1:9" ht="15" hidden="1" outlineLevel="1">
      <c r="B171" s="1018"/>
      <c r="C171" s="840"/>
      <c r="D171" s="1179"/>
      <c r="E171" s="1376"/>
      <c r="F171" s="1018"/>
      <c r="G171" s="722"/>
      <c r="H171" s="723"/>
    </row>
    <row r="172" spans="1:9" ht="15" hidden="1" outlineLevel="1">
      <c r="B172" s="1018"/>
      <c r="C172" s="840"/>
      <c r="D172" s="1179"/>
      <c r="E172" s="1"/>
      <c r="F172" s="1018"/>
      <c r="G172" s="722"/>
      <c r="H172" s="723"/>
    </row>
    <row r="173" spans="1:9" ht="15" hidden="1" outlineLevel="1">
      <c r="B173" s="1018"/>
      <c r="C173" s="840"/>
      <c r="D173" s="1179"/>
      <c r="E173" s="1"/>
      <c r="F173" s="1018"/>
      <c r="G173" s="722"/>
      <c r="H173" s="723"/>
    </row>
    <row r="174" spans="1:9" ht="15" hidden="1" outlineLevel="1">
      <c r="B174" s="1018"/>
      <c r="C174" s="840"/>
      <c r="D174" s="1179"/>
      <c r="E174" s="1"/>
      <c r="F174" s="1018"/>
      <c r="G174" s="722"/>
      <c r="H174" s="723"/>
    </row>
    <row r="175" spans="1:9" ht="15" hidden="1" outlineLevel="1">
      <c r="B175" s="1018"/>
      <c r="C175" s="840"/>
      <c r="D175" s="1179"/>
      <c r="E175" s="1"/>
      <c r="F175" s="1018"/>
      <c r="G175" s="722"/>
      <c r="H175" s="723"/>
    </row>
    <row r="176" spans="1:9" ht="15" hidden="1" outlineLevel="1">
      <c r="B176" s="1018"/>
      <c r="C176" s="840"/>
      <c r="D176" s="1179"/>
      <c r="E176" s="1"/>
      <c r="F176" s="1018"/>
      <c r="G176" s="722"/>
      <c r="H176" s="723"/>
    </row>
    <row r="177" spans="2:8" ht="15" hidden="1" outlineLevel="1">
      <c r="B177" s="1018"/>
      <c r="C177" s="840"/>
      <c r="D177" s="1179"/>
      <c r="E177" s="1"/>
      <c r="F177" s="1018"/>
      <c r="G177" s="722"/>
      <c r="H177" s="723"/>
    </row>
    <row r="178" spans="2:8" ht="15" hidden="1" outlineLevel="1">
      <c r="B178" s="1018"/>
      <c r="C178" s="840"/>
      <c r="D178" s="1179"/>
      <c r="E178" s="1"/>
      <c r="F178" s="1018"/>
      <c r="G178" s="722"/>
      <c r="H178" s="723"/>
    </row>
    <row r="179" spans="2:8" ht="15" hidden="1" outlineLevel="1">
      <c r="B179" s="1018"/>
      <c r="C179" s="840"/>
      <c r="D179" s="1179"/>
      <c r="E179" s="1"/>
      <c r="F179" s="1018"/>
      <c r="G179" s="722"/>
      <c r="H179" s="723"/>
    </row>
    <row r="180" spans="2:8" ht="15" hidden="1" outlineLevel="1">
      <c r="B180" s="1018"/>
      <c r="C180" s="840"/>
      <c r="D180" s="1179"/>
      <c r="E180" s="1"/>
      <c r="F180" s="1018"/>
      <c r="G180" s="722"/>
      <c r="H180" s="723"/>
    </row>
    <row r="181" spans="2:8" ht="15" hidden="1" outlineLevel="1">
      <c r="B181" s="1018"/>
      <c r="C181" s="840"/>
      <c r="D181" s="1179"/>
      <c r="E181" s="1"/>
      <c r="F181" s="1018"/>
      <c r="G181" s="722"/>
      <c r="H181" s="723"/>
    </row>
    <row r="182" spans="2:8" ht="15" hidden="1" outlineLevel="1">
      <c r="B182" s="1018"/>
      <c r="C182" s="840"/>
      <c r="D182" s="1179"/>
      <c r="E182" s="1"/>
      <c r="F182" s="1018"/>
      <c r="G182" s="722"/>
      <c r="H182" s="723"/>
    </row>
    <row r="183" spans="2:8" ht="15" hidden="1" outlineLevel="1">
      <c r="B183" s="1018"/>
      <c r="C183" s="840"/>
      <c r="D183" s="1179"/>
      <c r="E183" s="1"/>
      <c r="F183" s="1018"/>
      <c r="G183" s="722"/>
      <c r="H183" s="723"/>
    </row>
    <row r="184" spans="2:8" ht="15" hidden="1" outlineLevel="1">
      <c r="B184" s="1018"/>
      <c r="C184" s="840"/>
      <c r="D184" s="1179"/>
      <c r="E184" s="1"/>
      <c r="F184" s="1018"/>
      <c r="G184" s="722"/>
      <c r="H184" s="723"/>
    </row>
    <row r="185" spans="2:8" ht="15" hidden="1" outlineLevel="1">
      <c r="B185" s="1018"/>
      <c r="C185" s="840"/>
      <c r="D185" s="1179"/>
      <c r="E185" s="1"/>
      <c r="F185" s="1018"/>
      <c r="G185" s="722"/>
      <c r="H185" s="723"/>
    </row>
    <row r="186" spans="2:8" ht="15" hidden="1" outlineLevel="1">
      <c r="B186" s="1018"/>
      <c r="C186" s="840"/>
      <c r="D186" s="1179"/>
      <c r="E186" s="1"/>
      <c r="F186" s="1018"/>
      <c r="G186" s="722"/>
      <c r="H186" s="723"/>
    </row>
    <row r="187" spans="2:8" ht="15" hidden="1" outlineLevel="1">
      <c r="B187" s="1018"/>
      <c r="C187" s="840"/>
      <c r="D187" s="1179"/>
      <c r="E187" s="1"/>
      <c r="F187" s="1018"/>
      <c r="G187" s="722"/>
      <c r="H187" s="723"/>
    </row>
    <row r="188" spans="2:8" ht="15" hidden="1" outlineLevel="1">
      <c r="B188" s="1018"/>
      <c r="C188" s="840"/>
      <c r="D188" s="1179"/>
      <c r="E188" s="1"/>
      <c r="F188" s="1018"/>
      <c r="G188" s="722"/>
      <c r="H188" s="723"/>
    </row>
    <row r="189" spans="2:8" ht="15" hidden="1" outlineLevel="1">
      <c r="B189" s="1018"/>
      <c r="C189" s="840"/>
      <c r="D189" s="1179"/>
      <c r="E189" s="1"/>
      <c r="F189" s="1018"/>
      <c r="G189" s="722"/>
      <c r="H189" s="723"/>
    </row>
    <row r="190" spans="2:8" ht="15" hidden="1" outlineLevel="1">
      <c r="B190" s="1018"/>
      <c r="C190" s="840"/>
      <c r="D190" s="1179"/>
      <c r="E190" s="1"/>
      <c r="F190" s="1018"/>
      <c r="G190" s="722"/>
      <c r="H190" s="723"/>
    </row>
    <row r="191" spans="2:8" ht="15" hidden="1" outlineLevel="1">
      <c r="B191" s="1018"/>
      <c r="C191" s="840"/>
      <c r="D191" s="1179"/>
      <c r="E191" s="1"/>
      <c r="F191" s="1018"/>
      <c r="G191" s="722"/>
      <c r="H191" s="723"/>
    </row>
    <row r="192" spans="2:8" ht="15" hidden="1" outlineLevel="1">
      <c r="B192" s="1018"/>
      <c r="C192" s="840"/>
      <c r="D192" s="1179"/>
      <c r="E192" s="1"/>
      <c r="F192" s="1018"/>
      <c r="G192" s="722"/>
      <c r="H192" s="723"/>
    </row>
    <row r="193" spans="1:9" ht="15" hidden="1" outlineLevel="1">
      <c r="B193" s="1018"/>
      <c r="C193" s="840"/>
      <c r="D193" s="1179"/>
      <c r="E193" s="1"/>
      <c r="F193" s="1018"/>
      <c r="G193" s="722"/>
      <c r="H193" s="723"/>
    </row>
    <row r="194" spans="1:9" ht="15" hidden="1" outlineLevel="1">
      <c r="B194" s="1018"/>
      <c r="C194" s="840"/>
      <c r="D194" s="1179"/>
      <c r="E194" s="1"/>
      <c r="F194" s="1018"/>
      <c r="G194" s="722"/>
      <c r="H194" s="723"/>
    </row>
    <row r="195" spans="1:9" ht="15" hidden="1" outlineLevel="1">
      <c r="B195" s="1018"/>
      <c r="C195" s="840"/>
      <c r="D195" s="1179"/>
      <c r="E195" s="1"/>
      <c r="F195" s="1018"/>
      <c r="G195" s="722"/>
      <c r="H195" s="723"/>
    </row>
    <row r="196" spans="1:9" ht="15" hidden="1" outlineLevel="1">
      <c r="B196" s="1018"/>
      <c r="C196" s="840"/>
      <c r="D196" s="613"/>
      <c r="E196" s="1"/>
      <c r="F196" s="1018"/>
      <c r="G196" s="722"/>
      <c r="H196" s="352"/>
    </row>
    <row r="197" spans="1:9" ht="15" hidden="1" outlineLevel="1">
      <c r="B197" s="426"/>
      <c r="C197" s="319" t="s">
        <v>195</v>
      </c>
      <c r="D197" s="279">
        <f>SUM(D170:D171)</f>
        <v>0</v>
      </c>
      <c r="E197" s="18"/>
      <c r="F197" s="426"/>
      <c r="G197" s="319" t="s">
        <v>195</v>
      </c>
      <c r="H197" s="279">
        <f>SUM(H170:H170)</f>
        <v>0</v>
      </c>
    </row>
    <row r="198" spans="1:9" collapsed="1"/>
    <row r="199" spans="1:9">
      <c r="A199" s="2576" t="s">
        <v>12511</v>
      </c>
      <c r="B199" s="2576"/>
      <c r="C199" s="2576"/>
      <c r="D199" s="2576"/>
      <c r="E199" s="2576"/>
      <c r="F199" s="2576"/>
      <c r="G199" s="2576"/>
      <c r="H199" s="2576"/>
      <c r="I199" s="2576"/>
    </row>
    <row r="200" spans="1:9" hidden="1" outlineLevel="1"/>
    <row r="201" spans="1:9" ht="15" hidden="1" outlineLevel="1">
      <c r="B201" s="354" t="s">
        <v>115</v>
      </c>
      <c r="C201" s="2575" t="s">
        <v>12530</v>
      </c>
      <c r="D201" s="1443" t="s">
        <v>4</v>
      </c>
      <c r="E201" s="18"/>
      <c r="F201" s="152" t="s">
        <v>115</v>
      </c>
      <c r="G201" s="152" t="s">
        <v>1331</v>
      </c>
      <c r="H201" s="355" t="s">
        <v>4</v>
      </c>
    </row>
    <row r="202" spans="1:9" ht="15" hidden="1" outlineLevel="1">
      <c r="B202" s="1018"/>
      <c r="C202" s="840"/>
      <c r="D202" s="1179"/>
      <c r="E202" s="87"/>
      <c r="F202" s="1481"/>
      <c r="G202" s="1522"/>
      <c r="H202" s="1522"/>
    </row>
    <row r="203" spans="1:9" ht="15" hidden="1" outlineLevel="1">
      <c r="A203" s="18"/>
      <c r="B203" s="1018"/>
      <c r="C203" s="840"/>
      <c r="D203" s="1179"/>
      <c r="E203" s="1376"/>
      <c r="F203" s="1018"/>
      <c r="G203" s="722"/>
      <c r="H203" s="723"/>
    </row>
    <row r="204" spans="1:9" ht="15" hidden="1" outlineLevel="1">
      <c r="B204" s="1018"/>
      <c r="C204" s="840"/>
      <c r="D204" s="1179"/>
      <c r="E204" s="1"/>
      <c r="F204" s="1018"/>
      <c r="G204" s="722"/>
      <c r="H204" s="723"/>
    </row>
    <row r="205" spans="1:9" ht="15" hidden="1" outlineLevel="1">
      <c r="B205" s="1018"/>
      <c r="C205" s="840"/>
      <c r="D205" s="1179"/>
      <c r="E205" s="1"/>
      <c r="F205" s="1018"/>
      <c r="G205" s="722"/>
      <c r="H205" s="723"/>
    </row>
    <row r="206" spans="1:9" ht="15" hidden="1" outlineLevel="1">
      <c r="B206" s="1018"/>
      <c r="C206" s="840"/>
      <c r="D206" s="1179"/>
      <c r="E206" s="1"/>
      <c r="F206" s="1018"/>
      <c r="G206" s="722"/>
      <c r="H206" s="723"/>
    </row>
    <row r="207" spans="1:9" ht="15" hidden="1" outlineLevel="1">
      <c r="B207" s="1018"/>
      <c r="C207" s="840"/>
      <c r="D207" s="1179"/>
      <c r="E207" s="1"/>
      <c r="F207" s="1018"/>
      <c r="G207" s="722"/>
      <c r="H207" s="723"/>
    </row>
    <row r="208" spans="1:9" ht="15" hidden="1" outlineLevel="1">
      <c r="B208" s="1018"/>
      <c r="C208" s="840"/>
      <c r="D208" s="1179"/>
      <c r="E208" s="1"/>
      <c r="F208" s="1018"/>
      <c r="G208" s="722"/>
      <c r="H208" s="723"/>
    </row>
    <row r="209" spans="2:8" ht="15" hidden="1" outlineLevel="1">
      <c r="B209" s="1018"/>
      <c r="C209" s="840"/>
      <c r="D209" s="1179"/>
      <c r="E209" s="1"/>
      <c r="F209" s="1018"/>
      <c r="G209" s="722"/>
      <c r="H209" s="723"/>
    </row>
    <row r="210" spans="2:8" ht="15" hidden="1" outlineLevel="1">
      <c r="B210" s="1018"/>
      <c r="C210" s="840"/>
      <c r="D210" s="1179"/>
      <c r="E210" s="1"/>
      <c r="F210" s="1018"/>
      <c r="G210" s="722"/>
      <c r="H210" s="723"/>
    </row>
    <row r="211" spans="2:8" ht="15" hidden="1" outlineLevel="1">
      <c r="B211" s="1018"/>
      <c r="C211" s="840"/>
      <c r="D211" s="1179"/>
      <c r="E211" s="1"/>
      <c r="F211" s="1018"/>
      <c r="G211" s="722"/>
      <c r="H211" s="723"/>
    </row>
    <row r="212" spans="2:8" ht="15" hidden="1" outlineLevel="1">
      <c r="B212" s="1018"/>
      <c r="C212" s="840"/>
      <c r="D212" s="1179"/>
      <c r="E212" s="1"/>
      <c r="F212" s="1018"/>
      <c r="G212" s="722"/>
      <c r="H212" s="723"/>
    </row>
    <row r="213" spans="2:8" ht="15" hidden="1" outlineLevel="1">
      <c r="B213" s="1018"/>
      <c r="C213" s="840"/>
      <c r="D213" s="1179"/>
      <c r="E213" s="1"/>
      <c r="F213" s="1018"/>
      <c r="G213" s="722"/>
      <c r="H213" s="723"/>
    </row>
    <row r="214" spans="2:8" ht="15" hidden="1" outlineLevel="1">
      <c r="B214" s="1018"/>
      <c r="C214" s="840"/>
      <c r="D214" s="1179"/>
      <c r="E214" s="1"/>
      <c r="F214" s="1018"/>
      <c r="G214" s="722"/>
      <c r="H214" s="723"/>
    </row>
    <row r="215" spans="2:8" ht="15" hidden="1" outlineLevel="1">
      <c r="B215" s="1018"/>
      <c r="C215" s="840"/>
      <c r="D215" s="1179"/>
      <c r="E215" s="1"/>
      <c r="F215" s="1018"/>
      <c r="G215" s="722"/>
      <c r="H215" s="723"/>
    </row>
    <row r="216" spans="2:8" ht="15" hidden="1" outlineLevel="1">
      <c r="B216" s="1018"/>
      <c r="C216" s="840"/>
      <c r="D216" s="1179"/>
      <c r="E216" s="1"/>
      <c r="F216" s="1018"/>
      <c r="G216" s="722"/>
      <c r="H216" s="723"/>
    </row>
    <row r="217" spans="2:8" ht="15" hidden="1" outlineLevel="1">
      <c r="B217" s="1018"/>
      <c r="C217" s="840"/>
      <c r="D217" s="1179"/>
      <c r="E217" s="1"/>
      <c r="F217" s="1018"/>
      <c r="G217" s="722"/>
      <c r="H217" s="723"/>
    </row>
    <row r="218" spans="2:8" ht="15" hidden="1" outlineLevel="1">
      <c r="B218" s="1018"/>
      <c r="C218" s="840"/>
      <c r="D218" s="1179"/>
      <c r="E218" s="1"/>
      <c r="F218" s="1018"/>
      <c r="G218" s="722"/>
      <c r="H218" s="723"/>
    </row>
    <row r="219" spans="2:8" ht="15" hidden="1" outlineLevel="1">
      <c r="B219" s="1018"/>
      <c r="C219" s="840"/>
      <c r="D219" s="1179"/>
      <c r="E219" s="1"/>
      <c r="F219" s="1018"/>
      <c r="G219" s="722"/>
      <c r="H219" s="723"/>
    </row>
    <row r="220" spans="2:8" ht="15" hidden="1" outlineLevel="1">
      <c r="B220" s="1018"/>
      <c r="C220" s="840"/>
      <c r="D220" s="1179"/>
      <c r="E220" s="1"/>
      <c r="F220" s="1018"/>
      <c r="G220" s="722"/>
      <c r="H220" s="723"/>
    </row>
    <row r="221" spans="2:8" ht="15" hidden="1" outlineLevel="1">
      <c r="B221" s="1018"/>
      <c r="C221" s="840"/>
      <c r="D221" s="1179"/>
      <c r="E221" s="1"/>
      <c r="F221" s="1018"/>
      <c r="G221" s="722"/>
      <c r="H221" s="723"/>
    </row>
    <row r="222" spans="2:8" ht="15" hidden="1" outlineLevel="1">
      <c r="B222" s="1018"/>
      <c r="C222" s="840"/>
      <c r="D222" s="1179"/>
      <c r="E222" s="1"/>
      <c r="F222" s="1018"/>
      <c r="G222" s="722"/>
      <c r="H222" s="723"/>
    </row>
    <row r="223" spans="2:8" ht="15" hidden="1" outlineLevel="1">
      <c r="B223" s="1018"/>
      <c r="C223" s="840"/>
      <c r="D223" s="1179"/>
      <c r="E223" s="1"/>
      <c r="F223" s="1018"/>
      <c r="G223" s="722"/>
      <c r="H223" s="723"/>
    </row>
    <row r="224" spans="2:8" ht="15" hidden="1" outlineLevel="1">
      <c r="B224" s="1018"/>
      <c r="C224" s="840"/>
      <c r="D224" s="1179"/>
      <c r="E224" s="1"/>
      <c r="F224" s="1018"/>
      <c r="G224" s="722"/>
      <c r="H224" s="723"/>
    </row>
    <row r="225" spans="2:8" ht="15" hidden="1" outlineLevel="1">
      <c r="B225" s="1018"/>
      <c r="C225" s="840"/>
      <c r="D225" s="1179"/>
      <c r="E225" s="1"/>
      <c r="F225" s="1018"/>
      <c r="G225" s="722"/>
      <c r="H225" s="723"/>
    </row>
    <row r="226" spans="2:8" ht="15" hidden="1" outlineLevel="1">
      <c r="B226" s="1018"/>
      <c r="C226" s="840"/>
      <c r="D226" s="1179"/>
      <c r="E226" s="1"/>
      <c r="F226" s="1018"/>
      <c r="G226" s="722"/>
      <c r="H226" s="723"/>
    </row>
    <row r="227" spans="2:8" ht="15" hidden="1" outlineLevel="1">
      <c r="B227" s="1018"/>
      <c r="C227" s="840"/>
      <c r="D227" s="1179"/>
      <c r="E227" s="1"/>
      <c r="F227" s="1018"/>
      <c r="G227" s="722"/>
      <c r="H227" s="723"/>
    </row>
    <row r="228" spans="2:8" ht="15" hidden="1" outlineLevel="1">
      <c r="B228" s="1018"/>
      <c r="C228" s="840"/>
      <c r="D228" s="613"/>
      <c r="E228" s="1"/>
      <c r="F228" s="1018"/>
      <c r="G228" s="722"/>
      <c r="H228" s="352"/>
    </row>
    <row r="229" spans="2:8" ht="15" hidden="1" outlineLevel="1">
      <c r="B229" s="426"/>
      <c r="C229" s="319" t="s">
        <v>195</v>
      </c>
      <c r="D229" s="279">
        <f>SUM(D202:D203)</f>
        <v>0</v>
      </c>
      <c r="E229" s="18"/>
      <c r="F229" s="426"/>
      <c r="G229" s="319" t="s">
        <v>195</v>
      </c>
      <c r="H229" s="279">
        <f>SUM(H202:H202)</f>
        <v>0</v>
      </c>
    </row>
    <row r="230" spans="2:8" ht="15" hidden="1" outlineLevel="1">
      <c r="B230" s="18"/>
      <c r="C230" s="1" t="s">
        <v>1962</v>
      </c>
      <c r="D230" s="70">
        <f>D229-H229</f>
        <v>0</v>
      </c>
      <c r="E230" s="13"/>
      <c r="F230" s="18"/>
      <c r="G230" s="18"/>
      <c r="H230" s="18"/>
    </row>
    <row r="231" spans="2:8" collapsed="1"/>
  </sheetData>
  <mergeCells count="7">
    <mergeCell ref="A2:I2"/>
    <mergeCell ref="A35:I35"/>
    <mergeCell ref="A68:I68"/>
    <mergeCell ref="A101:I101"/>
    <mergeCell ref="A134:I134"/>
    <mergeCell ref="A167:I167"/>
    <mergeCell ref="A199:I199"/>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211"/>
  <sheetViews>
    <sheetView topLeftCell="A183" workbookViewId="0">
      <selection activeCell="F220" sqref="F220"/>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4.85546875" bestFit="1" customWidth="1"/>
    <col min="7" max="7" width="14.42578125" bestFit="1" customWidth="1"/>
    <col min="8" max="8" width="19.42578125" bestFit="1" customWidth="1"/>
  </cols>
  <sheetData>
    <row r="1" spans="1:8" ht="13.5" thickBot="1"/>
    <row r="2" spans="1:8" ht="13.5" thickBot="1">
      <c r="A2" s="2518" t="s">
        <v>12301</v>
      </c>
      <c r="B2" s="2519"/>
      <c r="C2" s="2519"/>
      <c r="D2" s="2519"/>
      <c r="E2" s="2519"/>
      <c r="F2" s="2519"/>
      <c r="G2" s="2519"/>
      <c r="H2" s="2520"/>
    </row>
    <row r="3" spans="1:8" hidden="1" outlineLevel="1">
      <c r="C3" s="2386" t="s">
        <v>12276</v>
      </c>
      <c r="D3" s="2522" t="s">
        <v>12277</v>
      </c>
      <c r="E3" s="2522"/>
      <c r="F3" s="2523"/>
    </row>
    <row r="4" spans="1:8" hidden="1" outlineLevel="1">
      <c r="C4" s="1565" t="s">
        <v>5487</v>
      </c>
      <c r="D4" s="2524" t="s">
        <v>12278</v>
      </c>
      <c r="E4" s="2524"/>
      <c r="F4" s="2525"/>
    </row>
    <row r="5" spans="1:8" hidden="1" outlineLevel="1">
      <c r="C5" s="1565" t="s">
        <v>12281</v>
      </c>
      <c r="D5" s="2524" t="s">
        <v>12280</v>
      </c>
      <c r="E5" s="2524"/>
      <c r="F5" s="2525"/>
    </row>
    <row r="6" spans="1:8" hidden="1" outlineLevel="1">
      <c r="C6" s="1565" t="s">
        <v>5487</v>
      </c>
      <c r="D6" s="2524" t="s">
        <v>12279</v>
      </c>
      <c r="E6" s="2524"/>
      <c r="F6" s="2525"/>
    </row>
    <row r="7" spans="1:8" hidden="1" outlineLevel="1">
      <c r="C7" s="1565" t="s">
        <v>12282</v>
      </c>
      <c r="D7" s="2524" t="s">
        <v>12283</v>
      </c>
      <c r="E7" s="2524"/>
      <c r="F7" s="2525"/>
    </row>
    <row r="8" spans="1:8" hidden="1" outlineLevel="1">
      <c r="C8" s="1565" t="s">
        <v>5358</v>
      </c>
      <c r="D8" s="2526">
        <v>100312694458</v>
      </c>
      <c r="E8" s="2526"/>
      <c r="F8" s="2527"/>
    </row>
    <row r="9" spans="1:8" hidden="1" outlineLevel="1">
      <c r="C9" s="1565" t="s">
        <v>12269</v>
      </c>
      <c r="D9" s="2384">
        <v>0</v>
      </c>
      <c r="E9" s="677"/>
      <c r="F9" s="1566"/>
    </row>
    <row r="10" spans="1:8" ht="13.5" hidden="1" outlineLevel="1" thickBot="1">
      <c r="C10" s="1567" t="s">
        <v>12270</v>
      </c>
      <c r="D10" s="2385">
        <v>0</v>
      </c>
      <c r="E10" s="1568"/>
      <c r="F10" s="1570"/>
    </row>
    <row r="11" spans="1:8" hidden="1" outlineLevel="1"/>
    <row r="12" spans="1:8" hidden="1" outlineLevel="1">
      <c r="A12" s="1168"/>
      <c r="B12" s="1168"/>
      <c r="C12" s="1168"/>
      <c r="D12" s="2521" t="s">
        <v>12268</v>
      </c>
      <c r="E12" s="2521"/>
      <c r="F12" s="2521" t="s">
        <v>12271</v>
      </c>
      <c r="G12" s="2521"/>
      <c r="H12" s="1168" t="s">
        <v>12272</v>
      </c>
    </row>
    <row r="13" spans="1:8" ht="13.5" hidden="1" outlineLevel="1" thickBot="1">
      <c r="A13" s="1660" t="s">
        <v>12265</v>
      </c>
      <c r="B13" s="1660" t="s">
        <v>12266</v>
      </c>
      <c r="C13" s="1660" t="s">
        <v>12267</v>
      </c>
      <c r="D13" s="1660" t="s">
        <v>12269</v>
      </c>
      <c r="E13" s="1660" t="s">
        <v>12270</v>
      </c>
      <c r="F13" s="1660" t="s">
        <v>12269</v>
      </c>
      <c r="G13" s="1660" t="s">
        <v>12270</v>
      </c>
      <c r="H13" s="1660"/>
    </row>
    <row r="14" spans="1:8" hidden="1" outlineLevel="1">
      <c r="A14" s="2362">
        <v>40634</v>
      </c>
      <c r="B14" s="2363" t="s">
        <v>12264</v>
      </c>
      <c r="C14" s="2363" t="s">
        <v>6816</v>
      </c>
      <c r="D14" s="2364">
        <v>0</v>
      </c>
      <c r="E14" s="2364">
        <v>0</v>
      </c>
      <c r="F14" s="2364"/>
      <c r="G14" s="2364"/>
      <c r="H14" s="2365">
        <v>0</v>
      </c>
    </row>
    <row r="15" spans="1:8" hidden="1" outlineLevel="1">
      <c r="A15" s="2366">
        <v>41095</v>
      </c>
      <c r="B15" s="2359" t="s">
        <v>12273</v>
      </c>
      <c r="C15" s="2359" t="s">
        <v>6817</v>
      </c>
      <c r="D15" s="2360">
        <v>0</v>
      </c>
      <c r="E15" s="2360">
        <v>0</v>
      </c>
      <c r="F15" s="2360"/>
      <c r="G15" s="2360"/>
      <c r="H15" s="2367">
        <v>0</v>
      </c>
    </row>
    <row r="16" spans="1:8" hidden="1" outlineLevel="1">
      <c r="A16" s="2366">
        <v>41095</v>
      </c>
      <c r="B16" s="2359" t="s">
        <v>12273</v>
      </c>
      <c r="C16" s="2359" t="s">
        <v>6818</v>
      </c>
      <c r="D16" s="2360">
        <v>0</v>
      </c>
      <c r="E16" s="2360">
        <v>0</v>
      </c>
      <c r="F16" s="2360"/>
      <c r="G16" s="2360"/>
      <c r="H16" s="2367">
        <v>0</v>
      </c>
    </row>
    <row r="17" spans="1:8" hidden="1" outlineLevel="1">
      <c r="A17" s="2366">
        <v>41095</v>
      </c>
      <c r="B17" s="2359" t="s">
        <v>12273</v>
      </c>
      <c r="C17" s="2359" t="s">
        <v>6819</v>
      </c>
      <c r="D17" s="2360">
        <v>0</v>
      </c>
      <c r="E17" s="2360">
        <v>0</v>
      </c>
      <c r="F17" s="2360"/>
      <c r="G17" s="2360"/>
      <c r="H17" s="2367">
        <v>0</v>
      </c>
    </row>
    <row r="18" spans="1:8" hidden="1" outlineLevel="1">
      <c r="A18" s="2366">
        <v>41095</v>
      </c>
      <c r="B18" s="2359" t="s">
        <v>12273</v>
      </c>
      <c r="C18" s="2359" t="s">
        <v>6820</v>
      </c>
      <c r="D18" s="2360">
        <v>0</v>
      </c>
      <c r="E18" s="2360">
        <v>0</v>
      </c>
      <c r="F18" s="2360"/>
      <c r="G18" s="2360"/>
      <c r="H18" s="2367">
        <v>0</v>
      </c>
    </row>
    <row r="19" spans="1:8" hidden="1" outlineLevel="1">
      <c r="A19" s="2366">
        <v>41095</v>
      </c>
      <c r="B19" s="2359" t="s">
        <v>12273</v>
      </c>
      <c r="C19" s="2359" t="s">
        <v>6821</v>
      </c>
      <c r="D19" s="2360">
        <v>0</v>
      </c>
      <c r="E19" s="2360">
        <v>0</v>
      </c>
      <c r="F19" s="2360"/>
      <c r="G19" s="2360"/>
      <c r="H19" s="2367">
        <v>0</v>
      </c>
    </row>
    <row r="20" spans="1:8" hidden="1" outlineLevel="1">
      <c r="A20" s="2366">
        <v>41095</v>
      </c>
      <c r="B20" s="2359" t="s">
        <v>12273</v>
      </c>
      <c r="C20" s="2359" t="s">
        <v>6822</v>
      </c>
      <c r="D20" s="2360">
        <v>0</v>
      </c>
      <c r="E20" s="2360">
        <v>0</v>
      </c>
      <c r="F20" s="2360"/>
      <c r="G20" s="2360"/>
      <c r="H20" s="2367">
        <v>0</v>
      </c>
    </row>
    <row r="21" spans="1:8" hidden="1" outlineLevel="1">
      <c r="A21" s="2366">
        <v>41095</v>
      </c>
      <c r="B21" s="2359" t="s">
        <v>12273</v>
      </c>
      <c r="C21" s="2359" t="s">
        <v>6823</v>
      </c>
      <c r="D21" s="2361">
        <v>1710</v>
      </c>
      <c r="E21" s="2361">
        <v>1169</v>
      </c>
      <c r="F21" s="2360"/>
      <c r="G21" s="2360"/>
      <c r="H21" s="2367">
        <v>541</v>
      </c>
    </row>
    <row r="22" spans="1:8" hidden="1" outlineLevel="1">
      <c r="A22" s="2366">
        <v>41095</v>
      </c>
      <c r="B22" s="2359" t="s">
        <v>12273</v>
      </c>
      <c r="C22" s="2359" t="s">
        <v>6824</v>
      </c>
      <c r="D22" s="2361">
        <v>2700</v>
      </c>
      <c r="E22" s="2361">
        <v>2159</v>
      </c>
      <c r="F22" s="2360"/>
      <c r="G22" s="2360"/>
      <c r="H22" s="2367">
        <v>541</v>
      </c>
    </row>
    <row r="23" spans="1:8" hidden="1" outlineLevel="1">
      <c r="A23" s="2366">
        <v>41095</v>
      </c>
      <c r="B23" s="2359" t="s">
        <v>12273</v>
      </c>
      <c r="C23" s="2359" t="s">
        <v>6825</v>
      </c>
      <c r="D23" s="2361">
        <v>2700</v>
      </c>
      <c r="E23" s="2361">
        <v>2159</v>
      </c>
      <c r="F23" s="2360"/>
      <c r="G23" s="2360"/>
      <c r="H23" s="2367">
        <v>541</v>
      </c>
    </row>
    <row r="24" spans="1:8" hidden="1" outlineLevel="1">
      <c r="A24" s="2366">
        <v>41095</v>
      </c>
      <c r="B24" s="2359" t="s">
        <v>12273</v>
      </c>
      <c r="C24" s="2359" t="s">
        <v>6826</v>
      </c>
      <c r="D24" s="2361">
        <v>2700</v>
      </c>
      <c r="E24" s="2361">
        <v>2159</v>
      </c>
      <c r="F24" s="2360"/>
      <c r="G24" s="2360"/>
      <c r="H24" s="2367">
        <v>541</v>
      </c>
    </row>
    <row r="25" spans="1:8" hidden="1" outlineLevel="1">
      <c r="A25" s="2366">
        <v>41095</v>
      </c>
      <c r="B25" s="2359" t="s">
        <v>12273</v>
      </c>
      <c r="C25" s="2359" t="s">
        <v>6827</v>
      </c>
      <c r="D25" s="2361">
        <v>2700</v>
      </c>
      <c r="E25" s="2361">
        <v>2159</v>
      </c>
      <c r="F25" s="2360"/>
      <c r="G25" s="2360"/>
      <c r="H25" s="2367">
        <v>541</v>
      </c>
    </row>
    <row r="26" spans="1:8" hidden="1" outlineLevel="1">
      <c r="A26" s="2366">
        <v>41095</v>
      </c>
      <c r="B26" s="2359" t="s">
        <v>12273</v>
      </c>
      <c r="C26" s="2359" t="s">
        <v>6828</v>
      </c>
      <c r="D26" s="2361">
        <v>2700</v>
      </c>
      <c r="E26" s="2361">
        <v>2159</v>
      </c>
      <c r="F26" s="2360"/>
      <c r="G26" s="2360"/>
      <c r="H26" s="2367">
        <v>541</v>
      </c>
    </row>
    <row r="27" spans="1:8" ht="13.5" hidden="1" outlineLevel="1" thickBot="1">
      <c r="A27" s="2368">
        <v>41303</v>
      </c>
      <c r="B27" s="2369" t="s">
        <v>12273</v>
      </c>
      <c r="C27" s="2369" t="s">
        <v>6829</v>
      </c>
      <c r="D27" s="2381">
        <v>244</v>
      </c>
      <c r="E27" s="2381">
        <v>189</v>
      </c>
      <c r="F27" s="2370"/>
      <c r="G27" s="2370"/>
      <c r="H27" s="2371">
        <v>0</v>
      </c>
    </row>
    <row r="28" spans="1:8" hidden="1" outlineLevel="1">
      <c r="A28" s="2362">
        <v>41155</v>
      </c>
      <c r="B28" s="2363" t="s">
        <v>12273</v>
      </c>
      <c r="C28" s="2363" t="s">
        <v>6830</v>
      </c>
      <c r="D28" s="2372">
        <v>2700</v>
      </c>
      <c r="E28" s="2372">
        <v>2159</v>
      </c>
      <c r="F28" s="2364"/>
      <c r="G28" s="2364"/>
      <c r="H28" s="2365">
        <v>541</v>
      </c>
    </row>
    <row r="29" spans="1:8" hidden="1" outlineLevel="1">
      <c r="A29" s="2366">
        <v>41116</v>
      </c>
      <c r="B29" s="2359" t="s">
        <v>12273</v>
      </c>
      <c r="C29" s="2359" t="s">
        <v>6831</v>
      </c>
      <c r="D29" s="2361">
        <v>2700</v>
      </c>
      <c r="E29" s="2361">
        <v>2159</v>
      </c>
      <c r="F29" s="2360"/>
      <c r="G29" s="2360"/>
      <c r="H29" s="2367">
        <v>541</v>
      </c>
    </row>
    <row r="30" spans="1:8" hidden="1" outlineLevel="1">
      <c r="A30" s="2366">
        <v>41117</v>
      </c>
      <c r="B30" s="2359" t="s">
        <v>12273</v>
      </c>
      <c r="C30" s="2359" t="s">
        <v>6832</v>
      </c>
      <c r="D30" s="2361">
        <v>2700</v>
      </c>
      <c r="E30" s="2361">
        <v>2159</v>
      </c>
      <c r="F30" s="2360"/>
      <c r="G30" s="2360"/>
      <c r="H30" s="2367">
        <v>541</v>
      </c>
    </row>
    <row r="31" spans="1:8" hidden="1" outlineLevel="1">
      <c r="A31" s="2366">
        <v>41152</v>
      </c>
      <c r="B31" s="2359" t="s">
        <v>12273</v>
      </c>
      <c r="C31" s="2359" t="s">
        <v>6833</v>
      </c>
      <c r="D31" s="2361">
        <v>2700</v>
      </c>
      <c r="E31" s="2361">
        <v>2159</v>
      </c>
      <c r="F31" s="2360"/>
      <c r="G31" s="2360"/>
      <c r="H31" s="2367">
        <v>541</v>
      </c>
    </row>
    <row r="32" spans="1:8" hidden="1" outlineLevel="1">
      <c r="A32" s="2366">
        <v>41169</v>
      </c>
      <c r="B32" s="2359" t="s">
        <v>12273</v>
      </c>
      <c r="C32" s="2359" t="s">
        <v>6834</v>
      </c>
      <c r="D32" s="2361">
        <v>2700</v>
      </c>
      <c r="E32" s="2361">
        <v>2159</v>
      </c>
      <c r="F32" s="2360"/>
      <c r="G32" s="2360"/>
      <c r="H32" s="2367">
        <v>541</v>
      </c>
    </row>
    <row r="33" spans="1:8" hidden="1" outlineLevel="1">
      <c r="A33" s="2366">
        <v>41205</v>
      </c>
      <c r="B33" s="2359" t="s">
        <v>12273</v>
      </c>
      <c r="C33" s="2359" t="s">
        <v>6835</v>
      </c>
      <c r="D33" s="2361">
        <v>2700</v>
      </c>
      <c r="E33" s="2361">
        <v>2159</v>
      </c>
      <c r="F33" s="2360"/>
      <c r="G33" s="2360"/>
      <c r="H33" s="2367">
        <v>541</v>
      </c>
    </row>
    <row r="34" spans="1:8" hidden="1" outlineLevel="1">
      <c r="A34" s="2366">
        <v>41221</v>
      </c>
      <c r="B34" s="2359" t="s">
        <v>12273</v>
      </c>
      <c r="C34" s="2359" t="s">
        <v>6836</v>
      </c>
      <c r="D34" s="2361">
        <v>3373</v>
      </c>
      <c r="E34" s="2361">
        <v>2832</v>
      </c>
      <c r="F34" s="2360"/>
      <c r="G34" s="2360"/>
      <c r="H34" s="2367">
        <v>541</v>
      </c>
    </row>
    <row r="35" spans="1:8" hidden="1" outlineLevel="1">
      <c r="A35" s="2366">
        <v>41269</v>
      </c>
      <c r="B35" s="2359" t="s">
        <v>12273</v>
      </c>
      <c r="C35" s="2359" t="s">
        <v>6837</v>
      </c>
      <c r="D35" s="2361">
        <v>3373</v>
      </c>
      <c r="E35" s="2361">
        <v>2832</v>
      </c>
      <c r="F35" s="2360"/>
      <c r="G35" s="2360"/>
      <c r="H35" s="2367">
        <v>541</v>
      </c>
    </row>
    <row r="36" spans="1:8" hidden="1" outlineLevel="1">
      <c r="A36" s="2366">
        <v>41288</v>
      </c>
      <c r="B36" s="2359" t="s">
        <v>12273</v>
      </c>
      <c r="C36" s="2359" t="s">
        <v>6838</v>
      </c>
      <c r="D36" s="2361">
        <v>3373</v>
      </c>
      <c r="E36" s="2361">
        <v>2832</v>
      </c>
      <c r="F36" s="2360"/>
      <c r="G36" s="2360"/>
      <c r="H36" s="2367">
        <v>541</v>
      </c>
    </row>
    <row r="37" spans="1:8" hidden="1" outlineLevel="1">
      <c r="A37" s="2366">
        <v>41404</v>
      </c>
      <c r="B37" s="2359" t="s">
        <v>12274</v>
      </c>
      <c r="C37" s="2359" t="s">
        <v>6839</v>
      </c>
      <c r="D37" s="2361">
        <v>3373</v>
      </c>
      <c r="E37" s="2361">
        <v>2832</v>
      </c>
      <c r="F37" s="2360"/>
      <c r="G37" s="2360"/>
      <c r="H37" s="2367">
        <v>541</v>
      </c>
    </row>
    <row r="38" spans="1:8" hidden="1" outlineLevel="1">
      <c r="A38" s="2366">
        <v>41472</v>
      </c>
      <c r="B38" s="2359" t="s">
        <v>12274</v>
      </c>
      <c r="C38" s="2359" t="s">
        <v>6840</v>
      </c>
      <c r="D38" s="2361">
        <v>3373</v>
      </c>
      <c r="E38" s="2361">
        <v>2832</v>
      </c>
      <c r="F38" s="2360"/>
      <c r="G38" s="2360"/>
      <c r="H38" s="2367">
        <v>541</v>
      </c>
    </row>
    <row r="39" spans="1:8" hidden="1" outlineLevel="1">
      <c r="A39" s="2366">
        <v>41382</v>
      </c>
      <c r="B39" s="2359" t="s">
        <v>12274</v>
      </c>
      <c r="C39" s="2359" t="s">
        <v>6841</v>
      </c>
      <c r="D39" s="2361">
        <v>3373</v>
      </c>
      <c r="E39" s="2361">
        <v>2832</v>
      </c>
      <c r="F39" s="2360"/>
      <c r="G39" s="2360"/>
      <c r="H39" s="2367">
        <v>541</v>
      </c>
    </row>
    <row r="40" spans="1:8" ht="13.5" hidden="1" outlineLevel="1" thickBot="1">
      <c r="A40" s="2368">
        <v>41599</v>
      </c>
      <c r="B40" s="2369" t="s">
        <v>12274</v>
      </c>
      <c r="C40" s="2369" t="s">
        <v>6842</v>
      </c>
      <c r="D40" s="2382">
        <v>2647</v>
      </c>
      <c r="E40" s="2382">
        <v>2114</v>
      </c>
      <c r="F40" s="2370"/>
      <c r="G40" s="2370"/>
      <c r="H40" s="2371">
        <v>0</v>
      </c>
    </row>
    <row r="41" spans="1:8" hidden="1" outlineLevel="1">
      <c r="A41" s="2362">
        <v>41400</v>
      </c>
      <c r="B41" s="2363" t="s">
        <v>12274</v>
      </c>
      <c r="C41" s="2363" t="s">
        <v>6843</v>
      </c>
      <c r="D41" s="2372">
        <v>3373</v>
      </c>
      <c r="E41" s="2372">
        <v>2832</v>
      </c>
      <c r="F41" s="2364"/>
      <c r="G41" s="2364"/>
      <c r="H41" s="2365">
        <v>541</v>
      </c>
    </row>
    <row r="42" spans="1:8" hidden="1" outlineLevel="1">
      <c r="A42" s="2366">
        <v>41431</v>
      </c>
      <c r="B42" s="2359" t="s">
        <v>12274</v>
      </c>
      <c r="C42" s="2359" t="s">
        <v>6844</v>
      </c>
      <c r="D42" s="2361">
        <v>3373</v>
      </c>
      <c r="E42" s="2361">
        <v>2832</v>
      </c>
      <c r="F42" s="2360"/>
      <c r="G42" s="2360"/>
      <c r="H42" s="2367">
        <v>541</v>
      </c>
    </row>
    <row r="43" spans="1:8" hidden="1" outlineLevel="1">
      <c r="A43" s="2366">
        <v>41451</v>
      </c>
      <c r="B43" s="2359" t="s">
        <v>12274</v>
      </c>
      <c r="C43" s="2359" t="s">
        <v>6845</v>
      </c>
      <c r="D43" s="2361">
        <v>3373</v>
      </c>
      <c r="E43" s="2361">
        <v>2832</v>
      </c>
      <c r="F43" s="2360"/>
      <c r="G43" s="2360"/>
      <c r="H43" s="2367">
        <v>541</v>
      </c>
    </row>
    <row r="44" spans="1:8" hidden="1" outlineLevel="1">
      <c r="A44" s="2366">
        <v>41478</v>
      </c>
      <c r="B44" s="2359" t="s">
        <v>12274</v>
      </c>
      <c r="C44" s="2359" t="s">
        <v>6846</v>
      </c>
      <c r="D44" s="2361">
        <v>3373</v>
      </c>
      <c r="E44" s="2361">
        <v>2832</v>
      </c>
      <c r="F44" s="2360"/>
      <c r="G44" s="2360"/>
      <c r="H44" s="2367">
        <v>541</v>
      </c>
    </row>
    <row r="45" spans="1:8" hidden="1" outlineLevel="1">
      <c r="A45" s="2366">
        <v>41508</v>
      </c>
      <c r="B45" s="2359" t="s">
        <v>12274</v>
      </c>
      <c r="C45" s="2359" t="s">
        <v>6847</v>
      </c>
      <c r="D45" s="2361">
        <v>3373</v>
      </c>
      <c r="E45" s="2361">
        <v>2832</v>
      </c>
      <c r="F45" s="2360"/>
      <c r="G45" s="2360"/>
      <c r="H45" s="2367">
        <v>541</v>
      </c>
    </row>
    <row r="46" spans="1:8" hidden="1" outlineLevel="1">
      <c r="A46" s="2366">
        <v>41542</v>
      </c>
      <c r="B46" s="2359" t="s">
        <v>12274</v>
      </c>
      <c r="C46" s="2359" t="s">
        <v>6848</v>
      </c>
      <c r="D46" s="2361">
        <v>3373</v>
      </c>
      <c r="E46" s="2361">
        <v>2832</v>
      </c>
      <c r="F46" s="2360"/>
      <c r="G46" s="2360"/>
      <c r="H46" s="2367">
        <v>541</v>
      </c>
    </row>
    <row r="47" spans="1:8" hidden="1" outlineLevel="1">
      <c r="A47" s="2366">
        <v>41571</v>
      </c>
      <c r="B47" s="2359" t="s">
        <v>12274</v>
      </c>
      <c r="C47" s="2359" t="s">
        <v>6849</v>
      </c>
      <c r="D47" s="2361">
        <v>3373</v>
      </c>
      <c r="E47" s="2361">
        <v>2832</v>
      </c>
      <c r="F47" s="2360"/>
      <c r="G47" s="2360"/>
      <c r="H47" s="2367">
        <v>541</v>
      </c>
    </row>
    <row r="48" spans="1:8" hidden="1" outlineLevel="1">
      <c r="A48" s="2366">
        <v>41617</v>
      </c>
      <c r="B48" s="2359" t="s">
        <v>12274</v>
      </c>
      <c r="C48" s="2359" t="s">
        <v>6850</v>
      </c>
      <c r="D48" s="2361">
        <v>3373</v>
      </c>
      <c r="E48" s="2361">
        <v>2832</v>
      </c>
      <c r="F48" s="2360"/>
      <c r="G48" s="2360"/>
      <c r="H48" s="2367">
        <v>541</v>
      </c>
    </row>
    <row r="49" spans="1:8" hidden="1" outlineLevel="1">
      <c r="A49" s="2366">
        <v>41627</v>
      </c>
      <c r="B49" s="2359" t="s">
        <v>12274</v>
      </c>
      <c r="C49" s="2359" t="s">
        <v>6851</v>
      </c>
      <c r="D49" s="2361">
        <v>3373</v>
      </c>
      <c r="E49" s="2361">
        <v>2832</v>
      </c>
      <c r="F49" s="2360"/>
      <c r="G49" s="2360"/>
      <c r="H49" s="2367">
        <v>541</v>
      </c>
    </row>
    <row r="50" spans="1:8" hidden="1" outlineLevel="1">
      <c r="A50" s="2366">
        <v>41669</v>
      </c>
      <c r="B50" s="2359" t="s">
        <v>12274</v>
      </c>
      <c r="C50" s="2359" t="s">
        <v>6852</v>
      </c>
      <c r="D50" s="2361">
        <v>3373</v>
      </c>
      <c r="E50" s="2361">
        <v>2832</v>
      </c>
      <c r="F50" s="2360"/>
      <c r="G50" s="2360"/>
      <c r="H50" s="2367">
        <v>541</v>
      </c>
    </row>
    <row r="51" spans="1:8" hidden="1" outlineLevel="1">
      <c r="A51" s="2366">
        <v>41695</v>
      </c>
      <c r="B51" s="2359" t="s">
        <v>12274</v>
      </c>
      <c r="C51" s="2359" t="s">
        <v>6853</v>
      </c>
      <c r="D51" s="2361">
        <v>3373</v>
      </c>
      <c r="E51" s="2361">
        <v>2832</v>
      </c>
      <c r="F51" s="2360"/>
      <c r="G51" s="2360"/>
      <c r="H51" s="2367">
        <v>541</v>
      </c>
    </row>
    <row r="52" spans="1:8" hidden="1" outlineLevel="1">
      <c r="A52" s="2366">
        <v>41760</v>
      </c>
      <c r="B52" s="2359" t="s">
        <v>12263</v>
      </c>
      <c r="C52" s="2359" t="s">
        <v>6854</v>
      </c>
      <c r="D52" s="2361">
        <v>3373</v>
      </c>
      <c r="E52" s="2361">
        <v>2832</v>
      </c>
      <c r="F52" s="2360"/>
      <c r="G52" s="2360"/>
      <c r="H52" s="2367">
        <v>541</v>
      </c>
    </row>
    <row r="53" spans="1:8" ht="13.5" hidden="1" outlineLevel="1" thickBot="1">
      <c r="A53" s="2368">
        <v>41845</v>
      </c>
      <c r="B53" s="2369" t="s">
        <v>12263</v>
      </c>
      <c r="C53" s="2369" t="s">
        <v>6855</v>
      </c>
      <c r="D53" s="2382">
        <v>6395</v>
      </c>
      <c r="E53" s="2382">
        <v>5232</v>
      </c>
      <c r="F53" s="2370"/>
      <c r="G53" s="2370"/>
      <c r="H53" s="2371">
        <v>0</v>
      </c>
    </row>
    <row r="54" spans="1:8" hidden="1" outlineLevel="1">
      <c r="A54" s="2362">
        <v>41758</v>
      </c>
      <c r="B54" s="2363" t="s">
        <v>12263</v>
      </c>
      <c r="C54" s="2363" t="s">
        <v>6856</v>
      </c>
      <c r="D54" s="2372">
        <v>3373</v>
      </c>
      <c r="E54" s="2372">
        <v>2832</v>
      </c>
      <c r="F54" s="2364"/>
      <c r="G54" s="2364"/>
      <c r="H54" s="2365">
        <v>541</v>
      </c>
    </row>
    <row r="55" spans="1:8" hidden="1" outlineLevel="1">
      <c r="A55" s="2366">
        <v>41782</v>
      </c>
      <c r="B55" s="2359" t="s">
        <v>12263</v>
      </c>
      <c r="C55" s="2359" t="s">
        <v>6857</v>
      </c>
      <c r="D55" s="2361">
        <v>3373</v>
      </c>
      <c r="E55" s="2361">
        <v>2832</v>
      </c>
      <c r="F55" s="2360"/>
      <c r="G55" s="2360"/>
      <c r="H55" s="2367">
        <v>541</v>
      </c>
    </row>
    <row r="56" spans="1:8" hidden="1" outlineLevel="1">
      <c r="A56" s="2366">
        <v>41803</v>
      </c>
      <c r="B56" s="2359" t="s">
        <v>12263</v>
      </c>
      <c r="C56" s="2359" t="s">
        <v>6858</v>
      </c>
      <c r="D56" s="2361">
        <v>3373</v>
      </c>
      <c r="E56" s="2361">
        <v>2832</v>
      </c>
      <c r="F56" s="2360"/>
      <c r="G56" s="2360"/>
      <c r="H56" s="2367">
        <v>541</v>
      </c>
    </row>
    <row r="57" spans="1:8" hidden="1" outlineLevel="1">
      <c r="A57" s="2366">
        <v>41859</v>
      </c>
      <c r="B57" s="2359" t="s">
        <v>12263</v>
      </c>
      <c r="C57" s="2359" t="s">
        <v>6859</v>
      </c>
      <c r="D57" s="2361">
        <v>3373</v>
      </c>
      <c r="E57" s="2361">
        <v>2832</v>
      </c>
      <c r="F57" s="2360"/>
      <c r="G57" s="2360"/>
      <c r="H57" s="2367">
        <v>541</v>
      </c>
    </row>
    <row r="58" spans="1:8" hidden="1" outlineLevel="1">
      <c r="A58" s="2366">
        <v>41877</v>
      </c>
      <c r="B58" s="2359" t="s">
        <v>12263</v>
      </c>
      <c r="C58" s="2359" t="s">
        <v>6860</v>
      </c>
      <c r="D58" s="2361">
        <v>3634</v>
      </c>
      <c r="E58" s="2361">
        <v>3093</v>
      </c>
      <c r="F58" s="2360"/>
      <c r="G58" s="2360"/>
      <c r="H58" s="2367">
        <v>541</v>
      </c>
    </row>
    <row r="59" spans="1:8" hidden="1" outlineLevel="1">
      <c r="A59" s="2366">
        <v>41901</v>
      </c>
      <c r="B59" s="2359" t="s">
        <v>12263</v>
      </c>
      <c r="C59" s="2359" t="s">
        <v>6861</v>
      </c>
      <c r="D59" s="2361">
        <v>3634</v>
      </c>
      <c r="E59" s="2361">
        <v>3093</v>
      </c>
      <c r="F59" s="2360"/>
      <c r="G59" s="2360"/>
      <c r="H59" s="2367">
        <v>541</v>
      </c>
    </row>
    <row r="60" spans="1:8" hidden="1" outlineLevel="1">
      <c r="A60" s="2366">
        <v>41934</v>
      </c>
      <c r="B60" s="2359" t="s">
        <v>12263</v>
      </c>
      <c r="C60" s="2359" t="s">
        <v>6862</v>
      </c>
      <c r="D60" s="2361">
        <v>3634</v>
      </c>
      <c r="E60" s="2361">
        <v>2384</v>
      </c>
      <c r="F60" s="2360"/>
      <c r="G60" s="2360"/>
      <c r="H60" s="2367">
        <v>1250</v>
      </c>
    </row>
    <row r="61" spans="1:8" hidden="1" outlineLevel="1">
      <c r="A61" s="2366">
        <v>41957</v>
      </c>
      <c r="B61" s="2359" t="s">
        <v>12263</v>
      </c>
      <c r="C61" s="2359" t="s">
        <v>6863</v>
      </c>
      <c r="D61" s="2361">
        <v>3634</v>
      </c>
      <c r="E61" s="2361">
        <v>2384</v>
      </c>
      <c r="F61" s="2360"/>
      <c r="G61" s="2360"/>
      <c r="H61" s="2367">
        <v>1250</v>
      </c>
    </row>
    <row r="62" spans="1:8" hidden="1" outlineLevel="1">
      <c r="A62" s="2366">
        <v>41983</v>
      </c>
      <c r="B62" s="2359" t="s">
        <v>12263</v>
      </c>
      <c r="C62" s="2359" t="s">
        <v>6864</v>
      </c>
      <c r="D62" s="2361">
        <v>3634</v>
      </c>
      <c r="E62" s="2361">
        <v>2384</v>
      </c>
      <c r="F62" s="2360"/>
      <c r="G62" s="2360"/>
      <c r="H62" s="2367">
        <v>1250</v>
      </c>
    </row>
    <row r="63" spans="1:8" hidden="1" outlineLevel="1">
      <c r="A63" s="2366">
        <v>42016</v>
      </c>
      <c r="B63" s="2359" t="s">
        <v>12263</v>
      </c>
      <c r="C63" s="2359" t="s">
        <v>6865</v>
      </c>
      <c r="D63" s="2361">
        <v>3634</v>
      </c>
      <c r="E63" s="2361">
        <v>2384</v>
      </c>
      <c r="F63" s="2360"/>
      <c r="G63" s="2360"/>
      <c r="H63" s="2367">
        <v>1250</v>
      </c>
    </row>
    <row r="64" spans="1:8" hidden="1" outlineLevel="1">
      <c r="A64" s="2373">
        <v>42047</v>
      </c>
      <c r="B64" s="2359" t="s">
        <v>12263</v>
      </c>
      <c r="C64" s="2359" t="s">
        <v>6866</v>
      </c>
      <c r="D64" s="2361">
        <v>3634</v>
      </c>
      <c r="E64" s="2361">
        <v>2384</v>
      </c>
      <c r="F64" s="2360"/>
      <c r="G64" s="2360"/>
      <c r="H64" s="2367">
        <v>1250</v>
      </c>
    </row>
    <row r="65" spans="1:8" hidden="1" outlineLevel="1">
      <c r="A65" s="2366">
        <v>42075</v>
      </c>
      <c r="B65" s="2359" t="s">
        <v>12263</v>
      </c>
      <c r="C65" s="2359" t="s">
        <v>6867</v>
      </c>
      <c r="D65" s="2361">
        <v>3634</v>
      </c>
      <c r="E65" s="2361">
        <v>2384</v>
      </c>
      <c r="F65" s="2360"/>
      <c r="G65" s="2360"/>
      <c r="H65" s="2367">
        <v>1250</v>
      </c>
    </row>
    <row r="66" spans="1:8" ht="13.5" hidden="1" outlineLevel="1" thickBot="1">
      <c r="A66" s="2368">
        <v>42095</v>
      </c>
      <c r="B66" s="2369" t="s">
        <v>12262</v>
      </c>
      <c r="C66" s="2369" t="s">
        <v>6868</v>
      </c>
      <c r="D66" s="2382">
        <v>10550</v>
      </c>
      <c r="E66" s="2382">
        <v>8639</v>
      </c>
      <c r="F66" s="2370"/>
      <c r="G66" s="2370"/>
      <c r="H66" s="2371">
        <v>0</v>
      </c>
    </row>
    <row r="67" spans="1:8" hidden="1" outlineLevel="1">
      <c r="A67" s="2362">
        <v>42107</v>
      </c>
      <c r="B67" s="2363" t="s">
        <v>12262</v>
      </c>
      <c r="C67" s="2363" t="s">
        <v>6869</v>
      </c>
      <c r="D67" s="2372">
        <v>3634</v>
      </c>
      <c r="E67" s="2372">
        <v>2384</v>
      </c>
      <c r="F67" s="2364"/>
      <c r="G67" s="2364"/>
      <c r="H67" s="2365">
        <v>1250</v>
      </c>
    </row>
    <row r="68" spans="1:8" hidden="1" outlineLevel="1">
      <c r="A68" s="2366">
        <v>42233</v>
      </c>
      <c r="B68" s="2359" t="s">
        <v>12262</v>
      </c>
      <c r="C68" s="2359" t="s">
        <v>6870</v>
      </c>
      <c r="D68" s="2361">
        <v>3634</v>
      </c>
      <c r="E68" s="2361">
        <v>2384</v>
      </c>
      <c r="F68" s="2360"/>
      <c r="G68" s="2360"/>
      <c r="H68" s="2367">
        <v>1250</v>
      </c>
    </row>
    <row r="69" spans="1:8" hidden="1" outlineLevel="1">
      <c r="A69" s="2366">
        <v>42172</v>
      </c>
      <c r="B69" s="2359" t="s">
        <v>12262</v>
      </c>
      <c r="C69" s="2359" t="s">
        <v>6871</v>
      </c>
      <c r="D69" s="2361">
        <v>3634</v>
      </c>
      <c r="E69" s="2361">
        <v>2384</v>
      </c>
      <c r="F69" s="2360"/>
      <c r="G69" s="2360"/>
      <c r="H69" s="2367">
        <v>1250</v>
      </c>
    </row>
    <row r="70" spans="1:8" hidden="1" outlineLevel="1">
      <c r="A70" s="2366">
        <v>42205</v>
      </c>
      <c r="B70" s="2359" t="s">
        <v>12262</v>
      </c>
      <c r="C70" s="2359" t="s">
        <v>6872</v>
      </c>
      <c r="D70" s="2361">
        <v>3634</v>
      </c>
      <c r="E70" s="2361">
        <v>2384</v>
      </c>
      <c r="F70" s="2360"/>
      <c r="G70" s="2360"/>
      <c r="H70" s="2367">
        <v>1250</v>
      </c>
    </row>
    <row r="71" spans="1:8" hidden="1" outlineLevel="1">
      <c r="A71" s="2366">
        <v>42235</v>
      </c>
      <c r="B71" s="2359" t="s">
        <v>12262</v>
      </c>
      <c r="C71" s="2359" t="s">
        <v>6873</v>
      </c>
      <c r="D71" s="2361">
        <v>3634</v>
      </c>
      <c r="E71" s="2361">
        <v>2384</v>
      </c>
      <c r="F71" s="2360"/>
      <c r="G71" s="2360"/>
      <c r="H71" s="2367">
        <v>1250</v>
      </c>
    </row>
    <row r="72" spans="1:8" hidden="1" outlineLevel="1">
      <c r="A72" s="2366">
        <v>42269</v>
      </c>
      <c r="B72" s="2359" t="s">
        <v>12262</v>
      </c>
      <c r="C72" s="2359" t="s">
        <v>6874</v>
      </c>
      <c r="D72" s="2361">
        <v>3634</v>
      </c>
      <c r="E72" s="2361">
        <v>2384</v>
      </c>
      <c r="F72" s="2360"/>
      <c r="G72" s="2360"/>
      <c r="H72" s="2367">
        <v>1250</v>
      </c>
    </row>
    <row r="73" spans="1:8" hidden="1" outlineLevel="1">
      <c r="A73" s="2366">
        <v>42317</v>
      </c>
      <c r="B73" s="2359" t="s">
        <v>12262</v>
      </c>
      <c r="C73" s="2359" t="s">
        <v>6875</v>
      </c>
      <c r="D73" s="2361">
        <v>3634</v>
      </c>
      <c r="E73" s="2361">
        <v>2384</v>
      </c>
      <c r="F73" s="2360"/>
      <c r="G73" s="2360"/>
      <c r="H73" s="2367">
        <v>1250</v>
      </c>
    </row>
    <row r="74" spans="1:8" hidden="1" outlineLevel="1">
      <c r="A74" s="2366">
        <v>42327</v>
      </c>
      <c r="B74" s="2359" t="s">
        <v>12262</v>
      </c>
      <c r="C74" s="2359" t="s">
        <v>6876</v>
      </c>
      <c r="D74" s="2361">
        <v>3634</v>
      </c>
      <c r="E74" s="2361">
        <v>2384</v>
      </c>
      <c r="F74" s="2360"/>
      <c r="G74" s="2360"/>
      <c r="H74" s="2367">
        <v>1250</v>
      </c>
    </row>
    <row r="75" spans="1:8" hidden="1" outlineLevel="1">
      <c r="A75" s="2366">
        <v>42382</v>
      </c>
      <c r="B75" s="2359" t="s">
        <v>12262</v>
      </c>
      <c r="C75" s="2359" t="s">
        <v>6877</v>
      </c>
      <c r="D75" s="2361">
        <v>3634</v>
      </c>
      <c r="E75" s="2361">
        <v>2384</v>
      </c>
      <c r="F75" s="2360"/>
      <c r="G75" s="2360"/>
      <c r="H75" s="2367">
        <v>1250</v>
      </c>
    </row>
    <row r="76" spans="1:8" hidden="1" outlineLevel="1">
      <c r="A76" s="2366">
        <v>42387</v>
      </c>
      <c r="B76" s="2359" t="s">
        <v>12262</v>
      </c>
      <c r="C76" s="2359" t="s">
        <v>6878</v>
      </c>
      <c r="D76" s="2361">
        <v>3634</v>
      </c>
      <c r="E76" s="2361">
        <v>2384</v>
      </c>
      <c r="F76" s="2360"/>
      <c r="G76" s="2360"/>
      <c r="H76" s="2367">
        <v>1250</v>
      </c>
    </row>
    <row r="77" spans="1:8" hidden="1" outlineLevel="1">
      <c r="A77" s="2366">
        <v>42439</v>
      </c>
      <c r="B77" s="2359" t="s">
        <v>12262</v>
      </c>
      <c r="C77" s="2359" t="s">
        <v>6939</v>
      </c>
      <c r="D77" s="2361">
        <v>3998</v>
      </c>
      <c r="E77" s="2361">
        <v>2748</v>
      </c>
      <c r="F77" s="2360"/>
      <c r="G77" s="2360"/>
      <c r="H77" s="2367">
        <v>1250</v>
      </c>
    </row>
    <row r="78" spans="1:8" hidden="1" outlineLevel="1">
      <c r="A78" s="2366">
        <v>42445</v>
      </c>
      <c r="B78" s="2359" t="s">
        <v>12262</v>
      </c>
      <c r="C78" s="2359" t="s">
        <v>6940</v>
      </c>
      <c r="D78" s="2361">
        <v>3998</v>
      </c>
      <c r="E78" s="2361">
        <v>2748</v>
      </c>
      <c r="F78" s="2360"/>
      <c r="G78" s="2360"/>
      <c r="H78" s="2367">
        <v>1250</v>
      </c>
    </row>
    <row r="79" spans="1:8" ht="13.5" hidden="1" outlineLevel="1" thickBot="1">
      <c r="A79" s="2368">
        <v>42519</v>
      </c>
      <c r="B79" s="2369" t="s">
        <v>12260</v>
      </c>
      <c r="C79" s="2369" t="s">
        <v>7205</v>
      </c>
      <c r="D79" s="2382">
        <v>15360</v>
      </c>
      <c r="E79" s="2382">
        <v>12058</v>
      </c>
      <c r="F79" s="2370"/>
      <c r="G79" s="2370"/>
      <c r="H79" s="2371">
        <v>0</v>
      </c>
    </row>
    <row r="80" spans="1:8" hidden="1" outlineLevel="1">
      <c r="A80" s="2362">
        <v>42513</v>
      </c>
      <c r="B80" s="2363" t="s">
        <v>12260</v>
      </c>
      <c r="C80" s="2363" t="s">
        <v>7206</v>
      </c>
      <c r="D80" s="2372">
        <v>3998</v>
      </c>
      <c r="E80" s="2372">
        <v>2748</v>
      </c>
      <c r="F80" s="2364"/>
      <c r="G80" s="2364"/>
      <c r="H80" s="2365">
        <v>1250</v>
      </c>
    </row>
    <row r="81" spans="1:8" hidden="1" outlineLevel="1">
      <c r="A81" s="2366">
        <v>42517</v>
      </c>
      <c r="B81" s="2359" t="s">
        <v>12260</v>
      </c>
      <c r="C81" s="2359" t="s">
        <v>7207</v>
      </c>
      <c r="D81" s="2361">
        <v>3998</v>
      </c>
      <c r="E81" s="2361">
        <v>2748</v>
      </c>
      <c r="F81" s="2360"/>
      <c r="G81" s="2360"/>
      <c r="H81" s="2367">
        <v>1250</v>
      </c>
    </row>
    <row r="82" spans="1:8" hidden="1" outlineLevel="1">
      <c r="A82" s="2366">
        <v>42565</v>
      </c>
      <c r="B82" s="2359" t="s">
        <v>12260</v>
      </c>
      <c r="C82" s="2359" t="s">
        <v>7585</v>
      </c>
      <c r="D82" s="2361">
        <v>2579</v>
      </c>
      <c r="E82" s="2361">
        <v>1329</v>
      </c>
      <c r="F82" s="2360"/>
      <c r="G82" s="2360"/>
      <c r="H82" s="2367">
        <v>1250</v>
      </c>
    </row>
    <row r="83" spans="1:8" hidden="1" outlineLevel="1">
      <c r="A83" s="2366">
        <v>42632</v>
      </c>
      <c r="B83" s="2359" t="s">
        <v>12260</v>
      </c>
      <c r="C83" s="2359" t="s">
        <v>7586</v>
      </c>
      <c r="D83" s="2383">
        <v>8098</v>
      </c>
      <c r="E83" s="2383">
        <v>6221</v>
      </c>
      <c r="F83" s="2360"/>
      <c r="G83" s="2360"/>
      <c r="H83" s="2367">
        <v>0</v>
      </c>
    </row>
    <row r="84" spans="1:8" hidden="1" outlineLevel="1">
      <c r="A84" s="2366">
        <v>42632</v>
      </c>
      <c r="B84" s="2359" t="s">
        <v>12260</v>
      </c>
      <c r="C84" s="2359" t="s">
        <v>12261</v>
      </c>
      <c r="D84" s="2360">
        <v>0</v>
      </c>
      <c r="E84" s="2360">
        <v>0</v>
      </c>
      <c r="F84" s="2380">
        <v>232893</v>
      </c>
      <c r="G84" s="2380">
        <v>178326</v>
      </c>
      <c r="H84" s="2367">
        <v>0</v>
      </c>
    </row>
    <row r="85" spans="1:8" ht="13.5" hidden="1" outlineLevel="1" thickBot="1">
      <c r="A85" s="2377"/>
      <c r="B85" s="1569"/>
      <c r="C85" s="2374" t="s">
        <v>12275</v>
      </c>
      <c r="D85" s="2375">
        <f>SUM(D14:D84)</f>
        <v>232893</v>
      </c>
      <c r="E85" s="2375">
        <f>SUM(E14:E84)</f>
        <v>178326</v>
      </c>
      <c r="F85" s="2375">
        <f>SUM(F14:F84)</f>
        <v>232893</v>
      </c>
      <c r="G85" s="2375">
        <f>SUM(G14:G84)</f>
        <v>178326</v>
      </c>
      <c r="H85" s="2376">
        <f>SUM(H14:H84)</f>
        <v>45726</v>
      </c>
    </row>
    <row r="86" spans="1:8" hidden="1" outlineLevel="1"/>
    <row r="87" spans="1:8" ht="13.5" collapsed="1" thickBot="1"/>
    <row r="88" spans="1:8" ht="13.5" thickBot="1">
      <c r="A88" s="2518" t="s">
        <v>12302</v>
      </c>
      <c r="B88" s="2519"/>
      <c r="C88" s="2519"/>
      <c r="D88" s="2519"/>
      <c r="E88" s="2519"/>
      <c r="F88" s="2519"/>
      <c r="G88" s="2519"/>
      <c r="H88" s="2520"/>
    </row>
    <row r="89" spans="1:8" hidden="1" outlineLevel="1">
      <c r="C89" s="2386" t="s">
        <v>12276</v>
      </c>
      <c r="D89" s="2522" t="s">
        <v>12303</v>
      </c>
      <c r="E89" s="2522"/>
      <c r="F89" s="2523"/>
    </row>
    <row r="90" spans="1:8" hidden="1" outlineLevel="1">
      <c r="C90" s="1565" t="s">
        <v>5487</v>
      </c>
      <c r="D90" s="2524" t="s">
        <v>12304</v>
      </c>
      <c r="E90" s="2524"/>
      <c r="F90" s="2525"/>
    </row>
    <row r="91" spans="1:8" hidden="1" outlineLevel="1">
      <c r="C91" s="1565" t="s">
        <v>12281</v>
      </c>
      <c r="D91" s="2524" t="s">
        <v>12305</v>
      </c>
      <c r="E91" s="2524"/>
      <c r="F91" s="2525"/>
    </row>
    <row r="92" spans="1:8" hidden="1" outlineLevel="1">
      <c r="C92" s="1565" t="s">
        <v>5487</v>
      </c>
      <c r="D92" s="2524" t="s">
        <v>12306</v>
      </c>
      <c r="E92" s="2524"/>
      <c r="F92" s="2525"/>
    </row>
    <row r="93" spans="1:8" hidden="1" outlineLevel="1">
      <c r="C93" s="1565" t="s">
        <v>12282</v>
      </c>
      <c r="D93" s="2524" t="s">
        <v>12307</v>
      </c>
      <c r="E93" s="2524"/>
      <c r="F93" s="2525"/>
    </row>
    <row r="94" spans="1:8" hidden="1" outlineLevel="1">
      <c r="C94" s="1565" t="s">
        <v>5358</v>
      </c>
      <c r="D94" s="2526">
        <v>100312694458</v>
      </c>
      <c r="E94" s="2526"/>
      <c r="F94" s="2527"/>
    </row>
    <row r="95" spans="1:8" hidden="1" outlineLevel="1">
      <c r="C95" s="1565" t="s">
        <v>12269</v>
      </c>
      <c r="D95" s="2384">
        <v>0</v>
      </c>
      <c r="E95" s="677"/>
      <c r="F95" s="1566"/>
    </row>
    <row r="96" spans="1:8" ht="13.5" hidden="1" outlineLevel="1" thickBot="1">
      <c r="C96" s="1567" t="s">
        <v>12270</v>
      </c>
      <c r="D96" s="2385">
        <v>0</v>
      </c>
      <c r="E96" s="1568"/>
      <c r="F96" s="1570"/>
    </row>
    <row r="97" spans="1:8" ht="13.5" hidden="1" outlineLevel="1" thickBot="1"/>
    <row r="98" spans="1:8" hidden="1" outlineLevel="1">
      <c r="A98" s="2387"/>
      <c r="B98" s="2388"/>
      <c r="C98" s="2388"/>
      <c r="D98" s="2528" t="s">
        <v>12268</v>
      </c>
      <c r="E98" s="2528"/>
      <c r="F98" s="2528" t="s">
        <v>12271</v>
      </c>
      <c r="G98" s="2528"/>
      <c r="H98" s="2389" t="s">
        <v>12272</v>
      </c>
    </row>
    <row r="99" spans="1:8" hidden="1" outlineLevel="1">
      <c r="A99" s="2390" t="s">
        <v>12265</v>
      </c>
      <c r="B99" s="1168" t="s">
        <v>12266</v>
      </c>
      <c r="C99" s="1168" t="s">
        <v>12267</v>
      </c>
      <c r="D99" s="1168" t="s">
        <v>12269</v>
      </c>
      <c r="E99" s="1168" t="s">
        <v>12270</v>
      </c>
      <c r="F99" s="1168" t="s">
        <v>12269</v>
      </c>
      <c r="G99" s="1168" t="s">
        <v>12270</v>
      </c>
      <c r="H99" s="2391"/>
    </row>
    <row r="100" spans="1:8" hidden="1" outlineLevel="1">
      <c r="A100" s="2366">
        <v>42461</v>
      </c>
      <c r="B100" s="2359" t="s">
        <v>12260</v>
      </c>
      <c r="C100" s="2359" t="s">
        <v>12285</v>
      </c>
      <c r="D100" s="2360">
        <v>0</v>
      </c>
      <c r="E100" s="2360">
        <v>0</v>
      </c>
      <c r="F100" s="2360"/>
      <c r="G100" s="2360"/>
      <c r="H100" s="2367">
        <v>0</v>
      </c>
    </row>
    <row r="101" spans="1:8" hidden="1" outlineLevel="1">
      <c r="A101" s="2366">
        <v>42586</v>
      </c>
      <c r="B101" s="2359" t="s">
        <v>12260</v>
      </c>
      <c r="C101" s="2359" t="s">
        <v>12284</v>
      </c>
      <c r="D101" s="2361">
        <v>5250</v>
      </c>
      <c r="E101" s="2361">
        <v>4000</v>
      </c>
      <c r="F101" s="2360"/>
      <c r="G101" s="2360"/>
      <c r="H101" s="2367">
        <v>1250</v>
      </c>
    </row>
    <row r="102" spans="1:8" hidden="1" outlineLevel="1">
      <c r="A102" s="2366">
        <v>42607</v>
      </c>
      <c r="B102" s="2359" t="s">
        <v>12260</v>
      </c>
      <c r="C102" s="2359" t="s">
        <v>12286</v>
      </c>
      <c r="D102" s="2361">
        <v>6300</v>
      </c>
      <c r="E102" s="2361">
        <v>5050</v>
      </c>
      <c r="F102" s="2360"/>
      <c r="G102" s="2360"/>
      <c r="H102" s="2367">
        <v>1250</v>
      </c>
    </row>
    <row r="103" spans="1:8" hidden="1" outlineLevel="1">
      <c r="A103" s="2366">
        <v>42633</v>
      </c>
      <c r="B103" s="2359" t="s">
        <v>12260</v>
      </c>
      <c r="C103" s="2359" t="s">
        <v>12287</v>
      </c>
      <c r="D103" s="2361">
        <v>6300</v>
      </c>
      <c r="E103" s="2361">
        <v>5050</v>
      </c>
      <c r="F103" s="2360"/>
      <c r="G103" s="2360"/>
      <c r="H103" s="2367">
        <v>1250</v>
      </c>
    </row>
    <row r="104" spans="1:8" hidden="1" outlineLevel="1">
      <c r="A104" s="2366">
        <v>42685</v>
      </c>
      <c r="B104" s="2359" t="s">
        <v>12260</v>
      </c>
      <c r="C104" s="2359" t="s">
        <v>12288</v>
      </c>
      <c r="D104" s="2361">
        <v>6300</v>
      </c>
      <c r="E104" s="2361">
        <v>5050</v>
      </c>
      <c r="F104" s="2360"/>
      <c r="G104" s="2360"/>
      <c r="H104" s="2367">
        <v>1250</v>
      </c>
    </row>
    <row r="105" spans="1:8" hidden="1" outlineLevel="1">
      <c r="A105" s="2366">
        <v>42689</v>
      </c>
      <c r="B105" s="2359" t="s">
        <v>12260</v>
      </c>
      <c r="C105" s="2359" t="s">
        <v>12289</v>
      </c>
      <c r="D105" s="2361">
        <v>6300</v>
      </c>
      <c r="E105" s="2361">
        <v>5050</v>
      </c>
      <c r="F105" s="2360"/>
      <c r="G105" s="2360"/>
      <c r="H105" s="2367">
        <v>1250</v>
      </c>
    </row>
    <row r="106" spans="1:8" hidden="1" outlineLevel="1">
      <c r="A106" s="2366">
        <v>42858</v>
      </c>
      <c r="B106" s="2359" t="s">
        <v>12290</v>
      </c>
      <c r="C106" s="2359" t="s">
        <v>12291</v>
      </c>
      <c r="D106" s="2361">
        <v>6300</v>
      </c>
      <c r="E106" s="2361">
        <v>5050</v>
      </c>
      <c r="F106" s="677"/>
      <c r="G106" s="677"/>
      <c r="H106" s="2379">
        <v>1250</v>
      </c>
    </row>
    <row r="107" spans="1:8" hidden="1" outlineLevel="1">
      <c r="A107" s="2366">
        <v>42839</v>
      </c>
      <c r="B107" s="2359" t="s">
        <v>12290</v>
      </c>
      <c r="C107" s="2359" t="s">
        <v>12292</v>
      </c>
      <c r="D107" s="2361">
        <v>6300</v>
      </c>
      <c r="E107" s="2361">
        <v>5050</v>
      </c>
      <c r="F107" s="677"/>
      <c r="G107" s="677"/>
      <c r="H107" s="2379">
        <v>1250</v>
      </c>
    </row>
    <row r="108" spans="1:8" hidden="1" outlineLevel="1">
      <c r="A108" s="2366">
        <v>42826</v>
      </c>
      <c r="B108" s="2359" t="s">
        <v>12290</v>
      </c>
      <c r="C108" s="2359" t="s">
        <v>12293</v>
      </c>
      <c r="D108" s="2361">
        <v>6300</v>
      </c>
      <c r="E108" s="2361">
        <v>5050</v>
      </c>
      <c r="F108" s="677"/>
      <c r="G108" s="677"/>
      <c r="H108" s="2379">
        <v>1250</v>
      </c>
    </row>
    <row r="109" spans="1:8" hidden="1" outlineLevel="1">
      <c r="A109" s="2366">
        <v>42834</v>
      </c>
      <c r="B109" s="2359" t="s">
        <v>12290</v>
      </c>
      <c r="C109" s="2359" t="s">
        <v>12294</v>
      </c>
      <c r="D109" s="2361">
        <v>6300</v>
      </c>
      <c r="E109" s="2361">
        <v>5050</v>
      </c>
      <c r="F109" s="677"/>
      <c r="G109" s="677"/>
      <c r="H109" s="2379">
        <v>1250</v>
      </c>
    </row>
    <row r="110" spans="1:8" hidden="1" outlineLevel="1">
      <c r="A110" s="2366">
        <v>43391</v>
      </c>
      <c r="B110" s="2359" t="s">
        <v>12296</v>
      </c>
      <c r="C110" s="2359" t="s">
        <v>7586</v>
      </c>
      <c r="D110" s="2383">
        <v>12917</v>
      </c>
      <c r="E110" s="2383">
        <v>9934</v>
      </c>
      <c r="F110" s="677"/>
      <c r="G110" s="677"/>
      <c r="H110" s="1566"/>
    </row>
    <row r="111" spans="1:8" hidden="1" outlineLevel="1">
      <c r="A111" s="2366">
        <v>42850</v>
      </c>
      <c r="B111" s="2359" t="s">
        <v>12290</v>
      </c>
      <c r="C111" s="2359" t="s">
        <v>12295</v>
      </c>
      <c r="D111" s="2361">
        <v>2032</v>
      </c>
      <c r="E111" s="2360">
        <v>782</v>
      </c>
      <c r="F111" s="677"/>
      <c r="G111" s="677"/>
      <c r="H111" s="2379">
        <v>1250</v>
      </c>
    </row>
    <row r="112" spans="1:8" hidden="1" outlineLevel="1">
      <c r="A112" s="2366">
        <v>43045</v>
      </c>
      <c r="B112" s="2359" t="s">
        <v>12290</v>
      </c>
      <c r="C112" s="2359" t="s">
        <v>12297</v>
      </c>
      <c r="D112" s="2383">
        <v>15299</v>
      </c>
      <c r="E112" s="2383">
        <v>11773</v>
      </c>
      <c r="F112" s="677"/>
      <c r="G112" s="677"/>
      <c r="H112" s="1566"/>
    </row>
    <row r="113" spans="1:8" ht="24" hidden="1" outlineLevel="1">
      <c r="A113" s="2366">
        <v>42856</v>
      </c>
      <c r="B113" s="2359" t="s">
        <v>12290</v>
      </c>
      <c r="C113" s="2378" t="s">
        <v>12299</v>
      </c>
      <c r="D113" s="2380">
        <v>224795</v>
      </c>
      <c r="E113" s="2380">
        <v>172105</v>
      </c>
      <c r="F113" s="677"/>
      <c r="G113" s="677"/>
      <c r="H113" s="1566"/>
    </row>
    <row r="114" spans="1:8" ht="24" hidden="1" outlineLevel="1">
      <c r="A114" s="2366">
        <v>42856</v>
      </c>
      <c r="B114" s="2359" t="s">
        <v>12290</v>
      </c>
      <c r="C114" s="2378" t="s">
        <v>12300</v>
      </c>
      <c r="D114" s="2380">
        <v>8098</v>
      </c>
      <c r="E114" s="2380">
        <v>6221</v>
      </c>
      <c r="F114" s="677"/>
      <c r="G114" s="677"/>
      <c r="H114" s="1566"/>
    </row>
    <row r="115" spans="1:8" hidden="1" outlineLevel="1">
      <c r="A115" s="2366">
        <v>43045</v>
      </c>
      <c r="B115" s="2359" t="s">
        <v>12290</v>
      </c>
      <c r="C115" s="2359" t="s">
        <v>12298</v>
      </c>
      <c r="D115" s="2360">
        <v>0</v>
      </c>
      <c r="E115" s="2360">
        <v>0</v>
      </c>
      <c r="F115" s="2394">
        <v>318791</v>
      </c>
      <c r="G115" s="2394">
        <v>245215</v>
      </c>
      <c r="H115" s="1566"/>
    </row>
    <row r="116" spans="1:8" ht="13.5" hidden="1" outlineLevel="1" thickBot="1">
      <c r="A116" s="2377"/>
      <c r="B116" s="1569"/>
      <c r="C116" s="2374" t="s">
        <v>12275</v>
      </c>
      <c r="D116" s="2375">
        <f>SUM(D100:D115)</f>
        <v>318791</v>
      </c>
      <c r="E116" s="2375">
        <f>SUM(E100:E115)</f>
        <v>245215</v>
      </c>
      <c r="F116" s="2375">
        <f>SUM(F100:F115)</f>
        <v>318791</v>
      </c>
      <c r="G116" s="2375">
        <f>SUM(G100:G115)</f>
        <v>245215</v>
      </c>
      <c r="H116" s="2376">
        <f>SUM(H100:H115)</f>
        <v>12500</v>
      </c>
    </row>
    <row r="117" spans="1:8" hidden="1" outlineLevel="1"/>
    <row r="118" spans="1:8" ht="13.5" collapsed="1" thickBot="1"/>
    <row r="119" spans="1:8" ht="13.5" thickBot="1">
      <c r="A119" s="2518" t="s">
        <v>12308</v>
      </c>
      <c r="B119" s="2519"/>
      <c r="C119" s="2519"/>
      <c r="D119" s="2519"/>
      <c r="E119" s="2519"/>
      <c r="F119" s="2519"/>
      <c r="G119" s="2519"/>
      <c r="H119" s="2520"/>
    </row>
    <row r="120" spans="1:8" hidden="1" outlineLevel="1">
      <c r="C120" s="2386" t="s">
        <v>12276</v>
      </c>
      <c r="D120" s="2522" t="s">
        <v>12309</v>
      </c>
      <c r="E120" s="2522"/>
      <c r="F120" s="2523"/>
    </row>
    <row r="121" spans="1:8" ht="25.5" hidden="1" customHeight="1" outlineLevel="1">
      <c r="C121" s="1565" t="s">
        <v>5487</v>
      </c>
      <c r="D121" s="2529" t="s">
        <v>12310</v>
      </c>
      <c r="E121" s="2524"/>
      <c r="F121" s="2525"/>
    </row>
    <row r="122" spans="1:8" hidden="1" outlineLevel="1">
      <c r="C122" s="1565" t="s">
        <v>12281</v>
      </c>
      <c r="D122" s="2524" t="s">
        <v>12311</v>
      </c>
      <c r="E122" s="2524"/>
      <c r="F122" s="2525"/>
    </row>
    <row r="123" spans="1:8" hidden="1" outlineLevel="1">
      <c r="C123" s="1565" t="s">
        <v>5487</v>
      </c>
      <c r="D123" s="2524" t="s">
        <v>12306</v>
      </c>
      <c r="E123" s="2524"/>
      <c r="F123" s="2525"/>
    </row>
    <row r="124" spans="1:8" hidden="1" outlineLevel="1">
      <c r="C124" s="1565" t="s">
        <v>12282</v>
      </c>
      <c r="D124" s="2524" t="s">
        <v>12307</v>
      </c>
      <c r="E124" s="2524"/>
      <c r="F124" s="2525"/>
    </row>
    <row r="125" spans="1:8" hidden="1" outlineLevel="1">
      <c r="C125" s="1565" t="s">
        <v>5358</v>
      </c>
      <c r="D125" s="2526">
        <v>100312694458</v>
      </c>
      <c r="E125" s="2526"/>
      <c r="F125" s="2527"/>
    </row>
    <row r="126" spans="1:8" hidden="1" outlineLevel="1">
      <c r="C126" s="1565" t="s">
        <v>12269</v>
      </c>
      <c r="D126" s="2384">
        <v>0</v>
      </c>
      <c r="E126" s="677"/>
      <c r="F126" s="1566"/>
    </row>
    <row r="127" spans="1:8" ht="13.5" hidden="1" outlineLevel="1" thickBot="1">
      <c r="C127" s="1567" t="s">
        <v>12270</v>
      </c>
      <c r="D127" s="2385">
        <v>0</v>
      </c>
      <c r="E127" s="1568"/>
      <c r="F127" s="1570"/>
    </row>
    <row r="128" spans="1:8" ht="13.5" hidden="1" outlineLevel="1" thickBot="1"/>
    <row r="129" spans="1:8" hidden="1" outlineLevel="1">
      <c r="A129" s="2387"/>
      <c r="B129" s="2388"/>
      <c r="C129" s="2388"/>
      <c r="D129" s="2528" t="s">
        <v>12268</v>
      </c>
      <c r="E129" s="2528"/>
      <c r="F129" s="2528" t="s">
        <v>12271</v>
      </c>
      <c r="G129" s="2528"/>
      <c r="H129" s="2389" t="s">
        <v>12272</v>
      </c>
    </row>
    <row r="130" spans="1:8" hidden="1" outlineLevel="1">
      <c r="A130" s="2390" t="s">
        <v>12265</v>
      </c>
      <c r="B130" s="1168" t="s">
        <v>12266</v>
      </c>
      <c r="C130" s="1168" t="s">
        <v>12267</v>
      </c>
      <c r="D130" s="1168" t="s">
        <v>12269</v>
      </c>
      <c r="E130" s="1168" t="s">
        <v>12270</v>
      </c>
      <c r="F130" s="1168" t="s">
        <v>12269</v>
      </c>
      <c r="G130" s="1168" t="s">
        <v>12270</v>
      </c>
      <c r="H130" s="2391"/>
    </row>
    <row r="131" spans="1:8" hidden="1" outlineLevel="1">
      <c r="A131" s="2366">
        <v>42826</v>
      </c>
      <c r="B131" s="2359" t="s">
        <v>12290</v>
      </c>
      <c r="C131" s="2359" t="s">
        <v>12312</v>
      </c>
      <c r="D131" s="2360">
        <v>0</v>
      </c>
      <c r="E131" s="2360">
        <v>0</v>
      </c>
      <c r="F131" s="2360"/>
      <c r="G131" s="2360"/>
      <c r="H131" s="2367">
        <v>0</v>
      </c>
    </row>
    <row r="132" spans="1:8" hidden="1" outlineLevel="1">
      <c r="A132" s="2366">
        <v>42892</v>
      </c>
      <c r="B132" s="2359" t="s">
        <v>12290</v>
      </c>
      <c r="C132" s="2359" t="s">
        <v>12313</v>
      </c>
      <c r="D132" s="2361">
        <v>8400</v>
      </c>
      <c r="E132" s="2361">
        <v>7150</v>
      </c>
      <c r="F132" s="2360"/>
      <c r="G132" s="2360"/>
      <c r="H132" s="2367">
        <v>1250</v>
      </c>
    </row>
    <row r="133" spans="1:8" hidden="1" outlineLevel="1">
      <c r="A133" s="2366">
        <v>42916</v>
      </c>
      <c r="B133" s="2359" t="s">
        <v>12290</v>
      </c>
      <c r="C133" s="2359" t="s">
        <v>12314</v>
      </c>
      <c r="D133" s="2361">
        <v>9000</v>
      </c>
      <c r="E133" s="2361">
        <v>7750</v>
      </c>
      <c r="F133" s="2360"/>
      <c r="G133" s="2360"/>
      <c r="H133" s="2367">
        <v>1250</v>
      </c>
    </row>
    <row r="134" spans="1:8" hidden="1" outlineLevel="1">
      <c r="A134" s="2366">
        <v>42946</v>
      </c>
      <c r="B134" s="2359" t="s">
        <v>12290</v>
      </c>
      <c r="C134" s="2359" t="s">
        <v>12315</v>
      </c>
      <c r="D134" s="2361">
        <v>9000</v>
      </c>
      <c r="E134" s="2361">
        <v>7750</v>
      </c>
      <c r="F134" s="2360"/>
      <c r="G134" s="2360"/>
      <c r="H134" s="2367">
        <v>1250</v>
      </c>
    </row>
    <row r="135" spans="1:8" hidden="1" outlineLevel="1">
      <c r="A135" s="2366">
        <v>42991</v>
      </c>
      <c r="B135" s="2359" t="s">
        <v>12290</v>
      </c>
      <c r="C135" s="2359" t="s">
        <v>12316</v>
      </c>
      <c r="D135" s="2361">
        <v>9000</v>
      </c>
      <c r="E135" s="2361">
        <v>7750</v>
      </c>
      <c r="F135" s="2360"/>
      <c r="G135" s="2360"/>
      <c r="H135" s="2367">
        <v>1250</v>
      </c>
    </row>
    <row r="136" spans="1:8" hidden="1" outlineLevel="1">
      <c r="A136" s="2366">
        <v>42998</v>
      </c>
      <c r="B136" s="2359" t="s">
        <v>12290</v>
      </c>
      <c r="C136" s="2359" t="s">
        <v>12317</v>
      </c>
      <c r="D136" s="2361">
        <v>9000</v>
      </c>
      <c r="E136" s="2361">
        <v>7750</v>
      </c>
      <c r="F136" s="2360"/>
      <c r="G136" s="2360"/>
      <c r="H136" s="2367">
        <v>1250</v>
      </c>
    </row>
    <row r="137" spans="1:8" hidden="1" outlineLevel="1">
      <c r="A137" s="2366">
        <v>43026</v>
      </c>
      <c r="B137" s="2359" t="s">
        <v>12290</v>
      </c>
      <c r="C137" s="2359" t="s">
        <v>12318</v>
      </c>
      <c r="D137" s="2361">
        <v>9000</v>
      </c>
      <c r="E137" s="2361">
        <v>7750</v>
      </c>
      <c r="F137" s="2360"/>
      <c r="G137" s="2360"/>
      <c r="H137" s="2367">
        <v>1250</v>
      </c>
    </row>
    <row r="138" spans="1:8" hidden="1" outlineLevel="1">
      <c r="A138" s="2366">
        <v>43057</v>
      </c>
      <c r="B138" s="2359" t="s">
        <v>12290</v>
      </c>
      <c r="C138" s="2359" t="s">
        <v>12319</v>
      </c>
      <c r="D138" s="2361">
        <v>9000</v>
      </c>
      <c r="E138" s="2361">
        <v>7750</v>
      </c>
      <c r="F138" s="2360"/>
      <c r="G138" s="2360"/>
      <c r="H138" s="2367">
        <v>1250</v>
      </c>
    </row>
    <row r="139" spans="1:8" hidden="1" outlineLevel="1">
      <c r="A139" s="2366">
        <v>43098</v>
      </c>
      <c r="B139" s="2359" t="s">
        <v>12290</v>
      </c>
      <c r="C139" s="2359" t="s">
        <v>12320</v>
      </c>
      <c r="D139" s="2361">
        <v>9000</v>
      </c>
      <c r="E139" s="2361">
        <v>7750</v>
      </c>
      <c r="F139" s="2360"/>
      <c r="G139" s="2360"/>
      <c r="H139" s="2367">
        <v>1250</v>
      </c>
    </row>
    <row r="140" spans="1:8" ht="24" hidden="1" outlineLevel="1">
      <c r="A140" s="2366">
        <v>43104</v>
      </c>
      <c r="B140" s="2359" t="s">
        <v>12290</v>
      </c>
      <c r="C140" s="2378" t="s">
        <v>12342</v>
      </c>
      <c r="D140" s="2394">
        <v>15299</v>
      </c>
      <c r="E140" s="2394">
        <v>11773</v>
      </c>
      <c r="F140" s="677"/>
      <c r="G140" s="677"/>
      <c r="H140" s="2379">
        <v>0</v>
      </c>
    </row>
    <row r="141" spans="1:8" ht="24" hidden="1" outlineLevel="1">
      <c r="A141" s="2366">
        <v>43104</v>
      </c>
      <c r="B141" s="2359" t="s">
        <v>12290</v>
      </c>
      <c r="C141" s="2378" t="s">
        <v>12343</v>
      </c>
      <c r="D141" s="2394">
        <v>303492</v>
      </c>
      <c r="E141" s="2394">
        <v>233442</v>
      </c>
      <c r="F141" s="2360"/>
      <c r="G141" s="2360"/>
      <c r="H141" s="1566">
        <v>0</v>
      </c>
    </row>
    <row r="142" spans="1:8" hidden="1" outlineLevel="1">
      <c r="A142" s="2366">
        <v>43118</v>
      </c>
      <c r="B142" s="2359" t="s">
        <v>12290</v>
      </c>
      <c r="C142" s="2359" t="s">
        <v>12321</v>
      </c>
      <c r="D142" s="2361">
        <v>9000</v>
      </c>
      <c r="E142" s="2361">
        <v>7750</v>
      </c>
      <c r="F142" s="2360"/>
      <c r="G142" s="2360"/>
      <c r="H142" s="2367">
        <v>1250</v>
      </c>
    </row>
    <row r="143" spans="1:8" hidden="1" outlineLevel="1">
      <c r="A143" s="2366">
        <v>43148</v>
      </c>
      <c r="B143" s="2359" t="s">
        <v>12290</v>
      </c>
      <c r="C143" s="2359" t="s">
        <v>12322</v>
      </c>
      <c r="D143" s="2361">
        <v>9000</v>
      </c>
      <c r="E143" s="2361">
        <v>7750</v>
      </c>
      <c r="F143" s="2360"/>
      <c r="G143" s="2360"/>
      <c r="H143" s="2367">
        <v>1250</v>
      </c>
    </row>
    <row r="144" spans="1:8" hidden="1" outlineLevel="1">
      <c r="A144" s="2366">
        <v>43180</v>
      </c>
      <c r="B144" s="2359" t="s">
        <v>12290</v>
      </c>
      <c r="C144" s="2359" t="s">
        <v>12323</v>
      </c>
      <c r="D144" s="2361">
        <v>9000</v>
      </c>
      <c r="E144" s="2361">
        <v>7750</v>
      </c>
      <c r="F144" s="2360"/>
      <c r="G144" s="2360"/>
      <c r="H144" s="2367">
        <v>1250</v>
      </c>
    </row>
    <row r="145" spans="1:8" hidden="1" outlineLevel="1">
      <c r="A145" s="2366">
        <v>43479</v>
      </c>
      <c r="B145" s="2359" t="s">
        <v>12296</v>
      </c>
      <c r="C145" s="2359" t="s">
        <v>12297</v>
      </c>
      <c r="D145" s="2383">
        <v>29595</v>
      </c>
      <c r="E145" s="2383">
        <v>23084</v>
      </c>
      <c r="F145" s="2360"/>
      <c r="G145" s="2360"/>
      <c r="H145" s="2367">
        <v>0</v>
      </c>
    </row>
    <row r="146" spans="1:8" hidden="1" outlineLevel="1">
      <c r="A146" s="2366">
        <v>43215</v>
      </c>
      <c r="B146" s="2359" t="s">
        <v>12296</v>
      </c>
      <c r="C146" s="2359" t="s">
        <v>12324</v>
      </c>
      <c r="D146" s="2361">
        <v>9000</v>
      </c>
      <c r="E146" s="2361">
        <v>7750</v>
      </c>
      <c r="F146" s="2360"/>
      <c r="G146" s="2360"/>
      <c r="H146" s="2367">
        <v>1250</v>
      </c>
    </row>
    <row r="147" spans="1:8" hidden="1" outlineLevel="1">
      <c r="A147" s="2366">
        <v>43237</v>
      </c>
      <c r="B147" s="2359" t="s">
        <v>12296</v>
      </c>
      <c r="C147" s="2359" t="s">
        <v>12325</v>
      </c>
      <c r="D147" s="2361">
        <v>9540</v>
      </c>
      <c r="E147" s="2361">
        <v>8290</v>
      </c>
      <c r="F147" s="2360"/>
      <c r="G147" s="2360"/>
      <c r="H147" s="2367">
        <v>1250</v>
      </c>
    </row>
    <row r="148" spans="1:8" hidden="1" outlineLevel="1">
      <c r="A148" s="2366">
        <v>43275</v>
      </c>
      <c r="B148" s="2359" t="s">
        <v>12296</v>
      </c>
      <c r="C148" s="2359" t="s">
        <v>12326</v>
      </c>
      <c r="D148" s="2361">
        <v>9540</v>
      </c>
      <c r="E148" s="2361">
        <v>8290</v>
      </c>
      <c r="F148" s="2360"/>
      <c r="G148" s="2360"/>
      <c r="H148" s="2367">
        <v>1250</v>
      </c>
    </row>
    <row r="149" spans="1:8" hidden="1" outlineLevel="1">
      <c r="A149" s="2366">
        <v>43301</v>
      </c>
      <c r="B149" s="2359" t="s">
        <v>12296</v>
      </c>
      <c r="C149" s="2359" t="s">
        <v>12327</v>
      </c>
      <c r="D149" s="2361">
        <v>9540</v>
      </c>
      <c r="E149" s="2361">
        <v>8290</v>
      </c>
      <c r="F149" s="2360"/>
      <c r="G149" s="2360"/>
      <c r="H149" s="2367">
        <v>1250</v>
      </c>
    </row>
    <row r="150" spans="1:8" hidden="1" outlineLevel="1">
      <c r="A150" s="2366">
        <v>43331</v>
      </c>
      <c r="B150" s="2359" t="s">
        <v>12296</v>
      </c>
      <c r="C150" s="2359" t="s">
        <v>12328</v>
      </c>
      <c r="D150" s="2361">
        <v>9540</v>
      </c>
      <c r="E150" s="2361">
        <v>8290</v>
      </c>
      <c r="F150" s="2360"/>
      <c r="G150" s="2360"/>
      <c r="H150" s="2367">
        <v>1250</v>
      </c>
    </row>
    <row r="151" spans="1:8" hidden="1" outlineLevel="1">
      <c r="A151" s="2366">
        <v>43361</v>
      </c>
      <c r="B151" s="2359" t="s">
        <v>12296</v>
      </c>
      <c r="C151" s="2359" t="s">
        <v>12329</v>
      </c>
      <c r="D151" s="2361">
        <v>9540</v>
      </c>
      <c r="E151" s="2361">
        <v>8290</v>
      </c>
      <c r="F151" s="2360"/>
      <c r="G151" s="2360"/>
      <c r="H151" s="2367">
        <v>1250</v>
      </c>
    </row>
    <row r="152" spans="1:8" hidden="1" outlineLevel="1">
      <c r="A152" s="2366">
        <v>43392</v>
      </c>
      <c r="B152" s="2359" t="s">
        <v>12296</v>
      </c>
      <c r="C152" s="2359" t="s">
        <v>12330</v>
      </c>
      <c r="D152" s="2361">
        <v>9540</v>
      </c>
      <c r="E152" s="2361">
        <v>8290</v>
      </c>
      <c r="F152" s="2360"/>
      <c r="G152" s="2360"/>
      <c r="H152" s="2367">
        <v>1250</v>
      </c>
    </row>
    <row r="153" spans="1:8" hidden="1" outlineLevel="1">
      <c r="A153" s="2366">
        <v>43423</v>
      </c>
      <c r="B153" s="2359" t="s">
        <v>12296</v>
      </c>
      <c r="C153" s="2359" t="s">
        <v>12331</v>
      </c>
      <c r="D153" s="2361">
        <v>9540</v>
      </c>
      <c r="E153" s="2361">
        <v>8290</v>
      </c>
      <c r="F153" s="2360"/>
      <c r="G153" s="2360"/>
      <c r="H153" s="2367">
        <v>1250</v>
      </c>
    </row>
    <row r="154" spans="1:8" hidden="1" outlineLevel="1">
      <c r="A154" s="2366">
        <v>43459</v>
      </c>
      <c r="B154" s="2359" t="s">
        <v>12296</v>
      </c>
      <c r="C154" s="2359" t="s">
        <v>12332</v>
      </c>
      <c r="D154" s="2361">
        <v>9540</v>
      </c>
      <c r="E154" s="2361">
        <v>8290</v>
      </c>
      <c r="F154" s="2360"/>
      <c r="G154" s="2360"/>
      <c r="H154" s="2367">
        <v>1250</v>
      </c>
    </row>
    <row r="155" spans="1:8" hidden="1" outlineLevel="1">
      <c r="A155" s="2366">
        <v>43482</v>
      </c>
      <c r="B155" s="2359" t="s">
        <v>12296</v>
      </c>
      <c r="C155" s="2359" t="s">
        <v>12333</v>
      </c>
      <c r="D155" s="2361">
        <v>9540</v>
      </c>
      <c r="E155" s="2361">
        <v>8290</v>
      </c>
      <c r="F155" s="2360"/>
      <c r="G155" s="2360"/>
      <c r="H155" s="2367">
        <v>1250</v>
      </c>
    </row>
    <row r="156" spans="1:8" hidden="1" outlineLevel="1">
      <c r="A156" s="2366">
        <v>43533</v>
      </c>
      <c r="B156" s="2359" t="s">
        <v>12296</v>
      </c>
      <c r="C156" s="2359" t="s">
        <v>12334</v>
      </c>
      <c r="D156" s="2361">
        <v>9540</v>
      </c>
      <c r="E156" s="2361">
        <v>8290</v>
      </c>
      <c r="F156" s="2360"/>
      <c r="G156" s="2360"/>
      <c r="H156" s="2367">
        <v>1250</v>
      </c>
    </row>
    <row r="157" spans="1:8" hidden="1" outlineLevel="1">
      <c r="A157" s="2366">
        <v>43543</v>
      </c>
      <c r="B157" s="2359" t="s">
        <v>12296</v>
      </c>
      <c r="C157" s="2359" t="s">
        <v>12335</v>
      </c>
      <c r="D157" s="2361">
        <v>9540</v>
      </c>
      <c r="E157" s="2361">
        <v>8290</v>
      </c>
      <c r="F157" s="2360"/>
      <c r="G157" s="2360"/>
      <c r="H157" s="2367">
        <v>1250</v>
      </c>
    </row>
    <row r="158" spans="1:8" hidden="1" outlineLevel="1">
      <c r="A158" s="2366">
        <v>43743</v>
      </c>
      <c r="B158" s="2359" t="s">
        <v>12336</v>
      </c>
      <c r="C158" s="2359" t="s">
        <v>12341</v>
      </c>
      <c r="D158" s="2383">
        <v>42644</v>
      </c>
      <c r="E158" s="2383">
        <v>34033</v>
      </c>
      <c r="F158" s="2392"/>
      <c r="G158" s="2392"/>
      <c r="H158" s="2393">
        <v>0</v>
      </c>
    </row>
    <row r="159" spans="1:8" hidden="1" outlineLevel="1">
      <c r="A159" s="2366">
        <v>43574</v>
      </c>
      <c r="B159" s="2359" t="s">
        <v>12336</v>
      </c>
      <c r="C159" s="2359" t="s">
        <v>12337</v>
      </c>
      <c r="D159" s="2361">
        <v>9540</v>
      </c>
      <c r="E159" s="2361">
        <v>8290</v>
      </c>
      <c r="F159" s="2360"/>
      <c r="G159" s="2360"/>
      <c r="H159" s="2367">
        <v>1250</v>
      </c>
    </row>
    <row r="160" spans="1:8" hidden="1" outlineLevel="1">
      <c r="A160" s="2366">
        <v>43605</v>
      </c>
      <c r="B160" s="2359" t="s">
        <v>12336</v>
      </c>
      <c r="C160" s="2359" t="s">
        <v>12338</v>
      </c>
      <c r="D160" s="2361">
        <v>9540</v>
      </c>
      <c r="E160" s="2361">
        <v>8290</v>
      </c>
      <c r="F160" s="2360"/>
      <c r="G160" s="2360"/>
      <c r="H160" s="2367">
        <v>1250</v>
      </c>
    </row>
    <row r="161" spans="1:8" hidden="1" outlineLevel="1">
      <c r="A161" s="2366">
        <v>43636</v>
      </c>
      <c r="B161" s="2359" t="s">
        <v>12336</v>
      </c>
      <c r="C161" s="2359" t="s">
        <v>12339</v>
      </c>
      <c r="D161" s="2361">
        <v>5232</v>
      </c>
      <c r="E161" s="2361">
        <v>3982</v>
      </c>
      <c r="F161" s="2360"/>
      <c r="G161" s="2360"/>
      <c r="H161" s="2367">
        <v>1250</v>
      </c>
    </row>
    <row r="162" spans="1:8" hidden="1" outlineLevel="1">
      <c r="A162" s="2366">
        <v>43714</v>
      </c>
      <c r="B162" s="2359" t="s">
        <v>12336</v>
      </c>
      <c r="C162" s="2359" t="s">
        <v>12340</v>
      </c>
      <c r="D162" s="2383">
        <v>22045</v>
      </c>
      <c r="E162" s="2383">
        <v>17781</v>
      </c>
      <c r="F162" s="2360"/>
      <c r="G162" s="2360"/>
      <c r="H162" s="2367">
        <v>0</v>
      </c>
    </row>
    <row r="163" spans="1:8" hidden="1" outlineLevel="1">
      <c r="A163" s="2366">
        <v>43714</v>
      </c>
      <c r="B163" s="2359" t="s">
        <v>12336</v>
      </c>
      <c r="C163" s="2359" t="s">
        <v>12298</v>
      </c>
      <c r="D163" s="2360">
        <v>0</v>
      </c>
      <c r="E163" s="2360">
        <v>0</v>
      </c>
      <c r="F163" s="2397">
        <v>649727</v>
      </c>
      <c r="G163" s="2397">
        <v>524265</v>
      </c>
      <c r="H163" s="2367">
        <v>0</v>
      </c>
    </row>
    <row r="164" spans="1:8" ht="13.5" hidden="1" outlineLevel="1" thickBot="1">
      <c r="A164" s="2377"/>
      <c r="B164" s="1569"/>
      <c r="C164" s="2374" t="s">
        <v>12275</v>
      </c>
      <c r="D164" s="2375">
        <f>SUM(D131:D163)</f>
        <v>649727</v>
      </c>
      <c r="E164" s="2375">
        <f>SUM(E131:E163)</f>
        <v>524265</v>
      </c>
      <c r="F164" s="2375">
        <f>SUM(F131:F163)</f>
        <v>649727</v>
      </c>
      <c r="G164" s="2375">
        <f>SUM(G131:G163)</f>
        <v>524265</v>
      </c>
      <c r="H164" s="2376">
        <f>SUM(H131:H163)</f>
        <v>32500</v>
      </c>
    </row>
    <row r="165" spans="1:8" ht="13.5" collapsed="1" thickBot="1"/>
    <row r="166" spans="1:8" ht="13.5" thickBot="1">
      <c r="A166" s="2518" t="s">
        <v>12344</v>
      </c>
      <c r="B166" s="2519"/>
      <c r="C166" s="2519"/>
      <c r="D166" s="2519"/>
      <c r="E166" s="2519"/>
      <c r="F166" s="2519"/>
      <c r="G166" s="2519"/>
      <c r="H166" s="2520"/>
    </row>
    <row r="167" spans="1:8" outlineLevel="1">
      <c r="C167" s="2386" t="s">
        <v>12276</v>
      </c>
      <c r="D167" s="2522" t="s">
        <v>12345</v>
      </c>
      <c r="E167" s="2522"/>
      <c r="F167" s="2523"/>
    </row>
    <row r="168" spans="1:8" outlineLevel="1">
      <c r="C168" s="1565" t="s">
        <v>5487</v>
      </c>
      <c r="D168" s="2529" t="s">
        <v>12346</v>
      </c>
      <c r="E168" s="2524"/>
      <c r="F168" s="2525"/>
    </row>
    <row r="169" spans="1:8" outlineLevel="1">
      <c r="C169" s="1565" t="s">
        <v>12281</v>
      </c>
      <c r="D169" s="2524" t="s">
        <v>12347</v>
      </c>
      <c r="E169" s="2524"/>
      <c r="F169" s="2525"/>
    </row>
    <row r="170" spans="1:8" outlineLevel="1">
      <c r="C170" s="1565" t="s">
        <v>5487</v>
      </c>
      <c r="D170" s="2524" t="s">
        <v>11801</v>
      </c>
      <c r="E170" s="2524"/>
      <c r="F170" s="2525"/>
    </row>
    <row r="171" spans="1:8" outlineLevel="1">
      <c r="C171" s="1565" t="s">
        <v>12282</v>
      </c>
      <c r="D171" s="2524" t="s">
        <v>12307</v>
      </c>
      <c r="E171" s="2524"/>
      <c r="F171" s="2525"/>
    </row>
    <row r="172" spans="1:8" outlineLevel="1">
      <c r="C172" s="1565" t="s">
        <v>5358</v>
      </c>
      <c r="D172" s="2526">
        <v>100312694458</v>
      </c>
      <c r="E172" s="2526"/>
      <c r="F172" s="2527"/>
    </row>
    <row r="173" spans="1:8" outlineLevel="1">
      <c r="C173" s="1565" t="s">
        <v>12269</v>
      </c>
      <c r="D173" s="2384">
        <f>D211</f>
        <v>701128</v>
      </c>
      <c r="E173" s="677"/>
      <c r="F173" s="1566"/>
    </row>
    <row r="174" spans="1:8" ht="13.5" outlineLevel="1" thickBot="1">
      <c r="C174" s="1567" t="s">
        <v>12270</v>
      </c>
      <c r="D174" s="2385">
        <f>E211</f>
        <v>566916</v>
      </c>
      <c r="E174" s="1568"/>
      <c r="F174" s="1570"/>
    </row>
    <row r="175" spans="1:8" ht="13.5" outlineLevel="1" thickBot="1"/>
    <row r="176" spans="1:8" outlineLevel="1">
      <c r="A176" s="2387"/>
      <c r="B176" s="2388"/>
      <c r="C176" s="2388"/>
      <c r="D176" s="2528" t="s">
        <v>12268</v>
      </c>
      <c r="E176" s="2528"/>
      <c r="F176" s="2528" t="s">
        <v>12271</v>
      </c>
      <c r="G176" s="2528"/>
      <c r="H176" s="2389" t="s">
        <v>12272</v>
      </c>
    </row>
    <row r="177" spans="1:8" outlineLevel="1">
      <c r="A177" s="2395" t="s">
        <v>12265</v>
      </c>
      <c r="B177" s="1660" t="s">
        <v>12266</v>
      </c>
      <c r="C177" s="1660" t="s">
        <v>12267</v>
      </c>
      <c r="D177" s="1660" t="s">
        <v>12269</v>
      </c>
      <c r="E177" s="1660" t="s">
        <v>12270</v>
      </c>
      <c r="F177" s="1660" t="s">
        <v>12269</v>
      </c>
      <c r="G177" s="1660" t="s">
        <v>12270</v>
      </c>
      <c r="H177" s="2396"/>
    </row>
    <row r="178" spans="1:8" outlineLevel="1">
      <c r="A178" s="2366">
        <v>43556</v>
      </c>
      <c r="B178" s="2359" t="s">
        <v>12336</v>
      </c>
      <c r="C178" s="2359" t="s">
        <v>12348</v>
      </c>
      <c r="D178" s="2360">
        <v>0</v>
      </c>
      <c r="E178" s="2360">
        <v>0</v>
      </c>
      <c r="F178" s="2360"/>
      <c r="G178" s="2360"/>
      <c r="H178" s="2367"/>
    </row>
    <row r="179" spans="1:8" outlineLevel="1">
      <c r="A179" s="2366">
        <v>43695</v>
      </c>
      <c r="B179" s="2359" t="s">
        <v>12336</v>
      </c>
      <c r="C179" s="2359" t="s">
        <v>12349</v>
      </c>
      <c r="D179" s="2361">
        <v>7343</v>
      </c>
      <c r="E179" s="2361">
        <v>6093</v>
      </c>
      <c r="F179" s="2360"/>
      <c r="G179" s="2360"/>
      <c r="H179" s="2367">
        <v>1250</v>
      </c>
    </row>
    <row r="180" spans="1:8" outlineLevel="1">
      <c r="A180" s="2366">
        <v>43765</v>
      </c>
      <c r="B180" s="2359" t="s">
        <v>12336</v>
      </c>
      <c r="C180" s="2359" t="s">
        <v>12350</v>
      </c>
      <c r="D180" s="2361">
        <v>7343</v>
      </c>
      <c r="E180" s="2361">
        <v>6093</v>
      </c>
      <c r="F180" s="2360"/>
      <c r="G180" s="2360"/>
      <c r="H180" s="2367">
        <v>1250</v>
      </c>
    </row>
    <row r="181" spans="1:8" ht="24" outlineLevel="1">
      <c r="A181" s="2366">
        <v>43728</v>
      </c>
      <c r="B181" s="2359" t="s">
        <v>12336</v>
      </c>
      <c r="C181" s="2378" t="s">
        <v>12356</v>
      </c>
      <c r="D181" s="2397">
        <v>627682</v>
      </c>
      <c r="E181" s="2397">
        <v>506484</v>
      </c>
      <c r="F181" s="2360"/>
      <c r="G181" s="2360"/>
      <c r="H181" s="2367">
        <v>0</v>
      </c>
    </row>
    <row r="182" spans="1:8" ht="24" outlineLevel="1">
      <c r="A182" s="2366">
        <v>43728</v>
      </c>
      <c r="B182" s="2359" t="s">
        <v>12336</v>
      </c>
      <c r="C182" s="2378" t="s">
        <v>12357</v>
      </c>
      <c r="D182" s="2397">
        <v>22045</v>
      </c>
      <c r="E182" s="2397">
        <v>17781</v>
      </c>
      <c r="F182" s="2392"/>
      <c r="G182" s="2392"/>
      <c r="H182" s="2393">
        <v>0</v>
      </c>
    </row>
    <row r="183" spans="1:8" outlineLevel="1">
      <c r="A183" s="2366">
        <v>43769</v>
      </c>
      <c r="B183" s="2359" t="s">
        <v>12336</v>
      </c>
      <c r="C183" s="2359" t="s">
        <v>12351</v>
      </c>
      <c r="D183" s="2361">
        <v>7343</v>
      </c>
      <c r="E183" s="2361">
        <v>6093</v>
      </c>
      <c r="F183" s="2360"/>
      <c r="G183" s="2360"/>
      <c r="H183" s="2367">
        <v>1250</v>
      </c>
    </row>
    <row r="184" spans="1:8" outlineLevel="1">
      <c r="A184" s="2366">
        <v>43785</v>
      </c>
      <c r="B184" s="2359" t="s">
        <v>12336</v>
      </c>
      <c r="C184" s="2359" t="s">
        <v>12352</v>
      </c>
      <c r="D184" s="2361">
        <v>7343</v>
      </c>
      <c r="E184" s="2361">
        <v>6093</v>
      </c>
      <c r="F184" s="2360"/>
      <c r="G184" s="2360"/>
      <c r="H184" s="2367">
        <v>1250</v>
      </c>
    </row>
    <row r="185" spans="1:8" outlineLevel="1">
      <c r="A185" s="2366">
        <v>43817</v>
      </c>
      <c r="B185" s="2359" t="s">
        <v>12336</v>
      </c>
      <c r="C185" s="2359" t="s">
        <v>12353</v>
      </c>
      <c r="D185" s="2361">
        <v>7343</v>
      </c>
      <c r="E185" s="2361">
        <v>6093</v>
      </c>
      <c r="F185" s="2360"/>
      <c r="G185" s="2360"/>
      <c r="H185" s="2367">
        <v>1250</v>
      </c>
    </row>
    <row r="186" spans="1:8" outlineLevel="1">
      <c r="A186" s="2366">
        <v>43846</v>
      </c>
      <c r="B186" s="2359" t="s">
        <v>12336</v>
      </c>
      <c r="C186" s="2359" t="s">
        <v>12354</v>
      </c>
      <c r="D186" s="2361">
        <v>7343</v>
      </c>
      <c r="E186" s="2361">
        <v>6093</v>
      </c>
      <c r="F186" s="2360"/>
      <c r="G186" s="2360"/>
      <c r="H186" s="2367">
        <v>1250</v>
      </c>
    </row>
    <row r="187" spans="1:8" outlineLevel="1">
      <c r="A187" s="2366">
        <v>43878</v>
      </c>
      <c r="B187" s="2359" t="s">
        <v>12336</v>
      </c>
      <c r="C187" s="2359" t="s">
        <v>12355</v>
      </c>
      <c r="D187" s="2361">
        <v>7343</v>
      </c>
      <c r="E187" s="2361">
        <v>6093</v>
      </c>
      <c r="F187" s="2360"/>
      <c r="G187" s="2360"/>
      <c r="H187" s="2367">
        <v>1250</v>
      </c>
    </row>
    <row r="188" spans="1:8" outlineLevel="1">
      <c r="A188" s="2366"/>
      <c r="B188" s="2359"/>
      <c r="C188" s="2359"/>
      <c r="D188" s="2361"/>
      <c r="E188" s="2361"/>
      <c r="F188" s="2360"/>
      <c r="G188" s="2360"/>
      <c r="H188" s="2367"/>
    </row>
    <row r="189" spans="1:8" outlineLevel="1">
      <c r="A189" s="2366"/>
      <c r="B189" s="2359"/>
      <c r="C189" s="2359"/>
      <c r="D189" s="2361"/>
      <c r="E189" s="2361"/>
      <c r="F189" s="2360"/>
      <c r="G189" s="2360"/>
      <c r="H189" s="2367"/>
    </row>
    <row r="190" spans="1:8" outlineLevel="1">
      <c r="A190" s="2366"/>
      <c r="B190" s="2359"/>
      <c r="C190" s="2359"/>
      <c r="D190" s="2361"/>
      <c r="E190" s="2361"/>
      <c r="F190" s="2360"/>
      <c r="G190" s="2360"/>
      <c r="H190" s="2367"/>
    </row>
    <row r="191" spans="1:8" outlineLevel="1">
      <c r="A191" s="2366"/>
      <c r="B191" s="2359"/>
      <c r="C191" s="2359"/>
      <c r="D191" s="2361"/>
      <c r="E191" s="2361"/>
      <c r="F191" s="2360"/>
      <c r="G191" s="2360"/>
      <c r="H191" s="2367"/>
    </row>
    <row r="192" spans="1:8" outlineLevel="1">
      <c r="A192" s="2366"/>
      <c r="B192" s="2359"/>
      <c r="C192" s="2359"/>
      <c r="D192" s="2361"/>
      <c r="E192" s="2361"/>
      <c r="F192" s="2360"/>
      <c r="G192" s="2360"/>
      <c r="H192" s="2367"/>
    </row>
    <row r="193" spans="1:8" outlineLevel="1">
      <c r="A193" s="2366"/>
      <c r="B193" s="2359"/>
      <c r="C193" s="2359"/>
      <c r="D193" s="2361"/>
      <c r="E193" s="2361"/>
      <c r="F193" s="2360"/>
      <c r="G193" s="2360"/>
      <c r="H193" s="2367"/>
    </row>
    <row r="194" spans="1:8" outlineLevel="1">
      <c r="A194" s="2366"/>
      <c r="B194" s="2359"/>
      <c r="C194" s="2359"/>
      <c r="D194" s="2361"/>
      <c r="E194" s="2361"/>
      <c r="F194" s="2360"/>
      <c r="G194" s="2360"/>
      <c r="H194" s="2367"/>
    </row>
    <row r="195" spans="1:8" outlineLevel="1">
      <c r="A195" s="2366"/>
      <c r="B195" s="2359"/>
      <c r="C195" s="2359"/>
      <c r="D195" s="2361"/>
      <c r="E195" s="2361"/>
      <c r="F195" s="2360"/>
      <c r="G195" s="2360"/>
      <c r="H195" s="2367"/>
    </row>
    <row r="196" spans="1:8" outlineLevel="1">
      <c r="A196" s="2366"/>
      <c r="B196" s="2359"/>
      <c r="C196" s="2359"/>
      <c r="D196" s="2361"/>
      <c r="E196" s="2361"/>
      <c r="F196" s="2360"/>
      <c r="G196" s="2360"/>
      <c r="H196" s="2367"/>
    </row>
    <row r="197" spans="1:8" outlineLevel="1">
      <c r="A197" s="2366"/>
      <c r="B197" s="2359"/>
      <c r="C197" s="2359"/>
      <c r="D197" s="2361"/>
      <c r="E197" s="2361"/>
      <c r="F197" s="2360"/>
      <c r="G197" s="2360"/>
      <c r="H197" s="2367"/>
    </row>
    <row r="198" spans="1:8" outlineLevel="1">
      <c r="A198" s="2366"/>
      <c r="B198" s="2359"/>
      <c r="C198" s="2359"/>
      <c r="D198" s="2361"/>
      <c r="E198" s="2361"/>
      <c r="F198" s="2360"/>
      <c r="G198" s="2360"/>
      <c r="H198" s="2367"/>
    </row>
    <row r="199" spans="1:8" outlineLevel="1">
      <c r="A199" s="2366"/>
      <c r="B199" s="2359"/>
      <c r="C199" s="2359"/>
      <c r="D199" s="2361"/>
      <c r="E199" s="2361"/>
      <c r="F199" s="2360"/>
      <c r="G199" s="2360"/>
      <c r="H199" s="2367"/>
    </row>
    <row r="200" spans="1:8" outlineLevel="1">
      <c r="A200" s="2366"/>
      <c r="B200" s="2359"/>
      <c r="C200" s="2359"/>
      <c r="D200" s="2361"/>
      <c r="E200" s="2361"/>
      <c r="F200" s="2360"/>
      <c r="G200" s="2360"/>
      <c r="H200" s="2367"/>
    </row>
    <row r="201" spans="1:8" outlineLevel="1">
      <c r="A201" s="2366"/>
      <c r="B201" s="2359"/>
      <c r="C201" s="2359"/>
      <c r="D201" s="2361"/>
      <c r="E201" s="2361"/>
      <c r="F201" s="2360"/>
      <c r="G201" s="2360"/>
      <c r="H201" s="2367"/>
    </row>
    <row r="202" spans="1:8" outlineLevel="1">
      <c r="A202" s="2366"/>
      <c r="B202" s="2359"/>
      <c r="C202" s="2359"/>
      <c r="D202" s="2361"/>
      <c r="E202" s="2361"/>
      <c r="F202" s="2360"/>
      <c r="G202" s="2360"/>
      <c r="H202" s="2367"/>
    </row>
    <row r="203" spans="1:8" outlineLevel="1">
      <c r="A203" s="2366"/>
      <c r="B203" s="2359"/>
      <c r="C203" s="2359"/>
      <c r="D203" s="2361"/>
      <c r="E203" s="2361"/>
      <c r="F203" s="2360"/>
      <c r="G203" s="2360"/>
      <c r="H203" s="2367"/>
    </row>
    <row r="204" spans="1:8" outlineLevel="1">
      <c r="A204" s="2366"/>
      <c r="B204" s="2359"/>
      <c r="C204" s="2359"/>
      <c r="D204" s="2361"/>
      <c r="E204" s="2361"/>
      <c r="F204" s="2360"/>
      <c r="G204" s="2360"/>
      <c r="H204" s="2367"/>
    </row>
    <row r="205" spans="1:8" outlineLevel="1">
      <c r="A205" s="2366"/>
      <c r="B205" s="2359"/>
      <c r="C205" s="2359"/>
      <c r="D205" s="2361"/>
      <c r="E205" s="2361"/>
      <c r="F205" s="2360"/>
      <c r="G205" s="2360"/>
      <c r="H205" s="2367"/>
    </row>
    <row r="206" spans="1:8" outlineLevel="1">
      <c r="A206" s="2366"/>
      <c r="B206" s="2359"/>
      <c r="C206" s="2359"/>
      <c r="D206" s="2361"/>
      <c r="E206" s="2361"/>
      <c r="F206" s="2360"/>
      <c r="G206" s="2360"/>
      <c r="H206" s="2367"/>
    </row>
    <row r="207" spans="1:8" outlineLevel="1">
      <c r="A207" s="2366"/>
      <c r="B207" s="2359"/>
      <c r="C207" s="2359"/>
      <c r="D207" s="2361"/>
      <c r="E207" s="2361"/>
      <c r="F207" s="2360"/>
      <c r="G207" s="2360"/>
      <c r="H207" s="2367"/>
    </row>
    <row r="208" spans="1:8" outlineLevel="1">
      <c r="A208" s="2366"/>
      <c r="B208" s="2359"/>
      <c r="C208" s="2359"/>
      <c r="D208" s="2361"/>
      <c r="E208" s="2361"/>
      <c r="F208" s="2360"/>
      <c r="G208" s="2360"/>
      <c r="H208" s="2367"/>
    </row>
    <row r="209" spans="1:8" outlineLevel="1">
      <c r="A209" s="2366"/>
      <c r="B209" s="2359"/>
      <c r="C209" s="2359"/>
      <c r="D209" s="2361"/>
      <c r="E209" s="2361"/>
      <c r="F209" s="2360"/>
      <c r="G209" s="2360"/>
      <c r="H209" s="2367"/>
    </row>
    <row r="210" spans="1:8" outlineLevel="1">
      <c r="A210" s="2366"/>
      <c r="B210" s="2359"/>
      <c r="C210" s="2359"/>
      <c r="D210" s="2360"/>
      <c r="E210" s="2360"/>
      <c r="F210" s="2360"/>
      <c r="G210" s="2360"/>
      <c r="H210" s="2367"/>
    </row>
    <row r="211" spans="1:8" ht="13.5" outlineLevel="1" thickBot="1">
      <c r="A211" s="2377"/>
      <c r="B211" s="1569"/>
      <c r="C211" s="2374" t="s">
        <v>12275</v>
      </c>
      <c r="D211" s="2375">
        <f>SUM(D178:D210)</f>
        <v>701128</v>
      </c>
      <c r="E211" s="2375">
        <f>SUM(E178:E210)</f>
        <v>566916</v>
      </c>
      <c r="F211" s="2375">
        <f>SUM(F178:F210)</f>
        <v>0</v>
      </c>
      <c r="G211" s="2375">
        <f>SUM(G178:G210)</f>
        <v>0</v>
      </c>
      <c r="H211" s="2376">
        <f>SUM(H178:H210)</f>
        <v>8750</v>
      </c>
    </row>
  </sheetData>
  <mergeCells count="36">
    <mergeCell ref="D172:F172"/>
    <mergeCell ref="D176:E176"/>
    <mergeCell ref="F176:G176"/>
    <mergeCell ref="D167:F167"/>
    <mergeCell ref="D168:F168"/>
    <mergeCell ref="D169:F169"/>
    <mergeCell ref="D170:F170"/>
    <mergeCell ref="D171:F171"/>
    <mergeCell ref="D124:F124"/>
    <mergeCell ref="D125:F125"/>
    <mergeCell ref="D129:E129"/>
    <mergeCell ref="F129:G129"/>
    <mergeCell ref="A166:H166"/>
    <mergeCell ref="A119:H119"/>
    <mergeCell ref="D120:F120"/>
    <mergeCell ref="D121:F121"/>
    <mergeCell ref="D122:F122"/>
    <mergeCell ref="D123:F123"/>
    <mergeCell ref="D93:F93"/>
    <mergeCell ref="D8:F8"/>
    <mergeCell ref="D94:F94"/>
    <mergeCell ref="D98:E98"/>
    <mergeCell ref="F98:G98"/>
    <mergeCell ref="A88:H88"/>
    <mergeCell ref="D89:F89"/>
    <mergeCell ref="D90:F90"/>
    <mergeCell ref="D91:F91"/>
    <mergeCell ref="D92:F92"/>
    <mergeCell ref="A2:H2"/>
    <mergeCell ref="D12:E12"/>
    <mergeCell ref="F12:G12"/>
    <mergeCell ref="D3:F3"/>
    <mergeCell ref="D4:F4"/>
    <mergeCell ref="D5:F5"/>
    <mergeCell ref="D6:F6"/>
    <mergeCell ref="D7:F7"/>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dimension ref="B1:N96"/>
  <sheetViews>
    <sheetView topLeftCell="A25" zoomScale="80" zoomScaleNormal="80" workbookViewId="0">
      <selection activeCell="C2" sqref="C2"/>
    </sheetView>
  </sheetViews>
  <sheetFormatPr defaultRowHeight="12.75"/>
  <cols>
    <col min="2" max="2" width="10.5703125" bestFit="1" customWidth="1"/>
    <col min="3" max="3" width="51.140625" customWidth="1"/>
    <col min="4" max="5" width="9.85546875" bestFit="1" customWidth="1"/>
    <col min="8" max="8" width="29.85546875" bestFit="1" customWidth="1"/>
  </cols>
  <sheetData>
    <row r="1" spans="2:13">
      <c r="C1" t="s">
        <v>12259</v>
      </c>
    </row>
    <row r="2" spans="2:13">
      <c r="B2" t="s">
        <v>5358</v>
      </c>
      <c r="C2" s="959">
        <v>100312694458</v>
      </c>
    </row>
    <row r="3" spans="2:13" ht="25.5">
      <c r="B3" s="2357" t="s">
        <v>12256</v>
      </c>
      <c r="C3" s="1168" t="s">
        <v>12244</v>
      </c>
    </row>
    <row r="4" spans="2:13">
      <c r="B4" t="s">
        <v>5359</v>
      </c>
      <c r="C4" t="s">
        <v>5260</v>
      </c>
    </row>
    <row r="6" spans="2:13">
      <c r="C6" t="s">
        <v>12258</v>
      </c>
    </row>
    <row r="7" spans="2:13">
      <c r="B7" t="s">
        <v>5358</v>
      </c>
      <c r="C7" s="959">
        <v>100312694458</v>
      </c>
    </row>
    <row r="8" spans="2:13">
      <c r="B8" t="s">
        <v>5359</v>
      </c>
      <c r="C8" t="s">
        <v>5260</v>
      </c>
    </row>
    <row r="10" spans="2:13" ht="38.25">
      <c r="B10" t="s">
        <v>5360</v>
      </c>
      <c r="C10" s="2152" t="s">
        <v>7993</v>
      </c>
    </row>
    <row r="11" spans="2:13">
      <c r="C11" s="2155" t="s">
        <v>11748</v>
      </c>
    </row>
    <row r="13" spans="2:13">
      <c r="B13" t="s">
        <v>5556</v>
      </c>
      <c r="C13" s="1907" t="s">
        <v>10526</v>
      </c>
      <c r="H13" s="2532" t="s">
        <v>6809</v>
      </c>
      <c r="I13" s="2535" t="s">
        <v>6810</v>
      </c>
      <c r="J13" s="2537"/>
      <c r="K13" s="2537"/>
      <c r="L13" s="2536"/>
      <c r="M13" s="2532" t="s">
        <v>6811</v>
      </c>
    </row>
    <row r="14" spans="2:13">
      <c r="H14" s="2533"/>
      <c r="I14" s="2535" t="s">
        <v>6812</v>
      </c>
      <c r="J14" s="2536"/>
      <c r="K14" s="2535" t="s">
        <v>6813</v>
      </c>
      <c r="L14" s="2536"/>
      <c r="M14" s="2533"/>
    </row>
    <row r="15" spans="2:13" ht="51">
      <c r="C15" s="1781" t="s">
        <v>9893</v>
      </c>
      <c r="H15" s="2534"/>
      <c r="I15" s="1182" t="s">
        <v>6814</v>
      </c>
      <c r="J15" s="1182" t="s">
        <v>6815</v>
      </c>
      <c r="K15" s="1182" t="s">
        <v>6814</v>
      </c>
      <c r="L15" s="1182" t="s">
        <v>6815</v>
      </c>
      <c r="M15" s="2534"/>
    </row>
    <row r="16" spans="2:13">
      <c r="B16" s="2530" t="s">
        <v>5963</v>
      </c>
      <c r="C16" s="2531"/>
      <c r="H16" s="1183" t="s">
        <v>6816</v>
      </c>
      <c r="I16" s="1183">
        <v>0</v>
      </c>
      <c r="J16" s="1183">
        <v>0</v>
      </c>
      <c r="K16" s="1183"/>
      <c r="L16" s="1183"/>
      <c r="M16" s="1183">
        <v>0</v>
      </c>
    </row>
    <row r="17" spans="2:13">
      <c r="B17" s="677" t="s">
        <v>4682</v>
      </c>
      <c r="C17" s="677" t="s">
        <v>8094</v>
      </c>
      <c r="H17" s="1183" t="s">
        <v>6817</v>
      </c>
      <c r="I17" s="1183">
        <v>0</v>
      </c>
      <c r="J17" s="1183">
        <v>0</v>
      </c>
      <c r="K17" s="1183"/>
      <c r="L17" s="1183"/>
      <c r="M17" s="1183">
        <v>0</v>
      </c>
    </row>
    <row r="18" spans="2:13" ht="25.5">
      <c r="B18" s="2357" t="s">
        <v>12256</v>
      </c>
      <c r="C18" s="189" t="s">
        <v>12257</v>
      </c>
      <c r="H18" s="1183"/>
      <c r="I18" s="1183"/>
      <c r="J18" s="1183"/>
      <c r="K18" s="1183"/>
      <c r="L18" s="1183"/>
      <c r="M18" s="1183"/>
    </row>
    <row r="19" spans="2:13">
      <c r="B19" s="677" t="s">
        <v>5359</v>
      </c>
      <c r="C19" s="677" t="s">
        <v>12210</v>
      </c>
      <c r="H19" s="1183" t="s">
        <v>6818</v>
      </c>
      <c r="I19" s="1183">
        <v>0</v>
      </c>
      <c r="J19" s="1183">
        <v>0</v>
      </c>
      <c r="K19" s="1183"/>
      <c r="L19" s="1183"/>
      <c r="M19" s="1183">
        <v>0</v>
      </c>
    </row>
    <row r="20" spans="2:13" ht="25.5">
      <c r="B20" s="1357" t="s">
        <v>8092</v>
      </c>
      <c r="C20" s="967" t="s">
        <v>8093</v>
      </c>
      <c r="H20" s="1183" t="s">
        <v>6819</v>
      </c>
      <c r="I20" s="1183">
        <v>0</v>
      </c>
      <c r="J20" s="1183">
        <v>0</v>
      </c>
      <c r="K20" s="1183"/>
      <c r="L20" s="1183"/>
      <c r="M20" s="1183">
        <v>0</v>
      </c>
    </row>
    <row r="21" spans="2:13">
      <c r="H21" s="1183" t="s">
        <v>6820</v>
      </c>
      <c r="I21" s="1183">
        <v>0</v>
      </c>
      <c r="J21" s="1183">
        <v>0</v>
      </c>
      <c r="K21" s="1183"/>
      <c r="L21" s="1183"/>
      <c r="M21" s="1183">
        <v>0</v>
      </c>
    </row>
    <row r="22" spans="2:13">
      <c r="B22" s="2530" t="s">
        <v>6333</v>
      </c>
      <c r="C22" s="2531"/>
      <c r="H22" s="1183" t="s">
        <v>6821</v>
      </c>
      <c r="I22" s="1183">
        <v>0</v>
      </c>
      <c r="J22" s="1183">
        <v>0</v>
      </c>
      <c r="K22" s="1183"/>
      <c r="L22" s="1183"/>
      <c r="M22" s="1183">
        <v>0</v>
      </c>
    </row>
    <row r="23" spans="2:13">
      <c r="B23" s="677" t="s">
        <v>5573</v>
      </c>
      <c r="C23" s="677" t="s">
        <v>6331</v>
      </c>
      <c r="H23" s="1183" t="s">
        <v>6822</v>
      </c>
      <c r="I23" s="1183">
        <v>0</v>
      </c>
      <c r="J23" s="1183">
        <v>0</v>
      </c>
      <c r="K23" s="1183"/>
      <c r="L23" s="1183"/>
      <c r="M23" s="1183">
        <v>0</v>
      </c>
    </row>
    <row r="24" spans="2:13" ht="25.5">
      <c r="B24" s="2357" t="s">
        <v>12256</v>
      </c>
      <c r="C24" s="1168" t="s">
        <v>12244</v>
      </c>
      <c r="H24" s="1183" t="s">
        <v>6823</v>
      </c>
      <c r="I24" s="1183">
        <v>1710</v>
      </c>
      <c r="J24" s="1183">
        <v>1169</v>
      </c>
      <c r="K24" s="1183"/>
      <c r="L24" s="1183"/>
      <c r="M24" s="1183">
        <v>541</v>
      </c>
    </row>
    <row r="25" spans="2:13">
      <c r="B25" s="677" t="s">
        <v>5359</v>
      </c>
      <c r="C25" s="677" t="s">
        <v>7229</v>
      </c>
      <c r="H25" s="1183" t="s">
        <v>6824</v>
      </c>
      <c r="I25" s="1183">
        <v>2700</v>
      </c>
      <c r="J25" s="1183">
        <v>2159</v>
      </c>
      <c r="K25" s="1183"/>
      <c r="L25" s="1183"/>
      <c r="M25" s="1183">
        <v>541</v>
      </c>
    </row>
    <row r="26" spans="2:13">
      <c r="B26" s="677" t="s">
        <v>6332</v>
      </c>
      <c r="C26" s="1137">
        <v>30293</v>
      </c>
      <c r="H26" s="1183" t="s">
        <v>6825</v>
      </c>
      <c r="I26" s="1183">
        <v>2700</v>
      </c>
      <c r="J26" s="1183">
        <v>2159</v>
      </c>
      <c r="K26" s="1183"/>
      <c r="L26" s="1183"/>
      <c r="M26" s="1183">
        <v>541</v>
      </c>
    </row>
    <row r="27" spans="2:13">
      <c r="H27" s="1183" t="s">
        <v>6826</v>
      </c>
      <c r="I27" s="1183">
        <v>2700</v>
      </c>
      <c r="J27" s="1183">
        <v>2159</v>
      </c>
      <c r="K27" s="1183"/>
      <c r="L27" s="1183"/>
      <c r="M27" s="1183">
        <v>541</v>
      </c>
    </row>
    <row r="28" spans="2:13">
      <c r="B28" s="2530" t="s">
        <v>6333</v>
      </c>
      <c r="C28" s="2531"/>
      <c r="H28" s="1183" t="s">
        <v>6827</v>
      </c>
      <c r="I28" s="1183">
        <v>2700</v>
      </c>
      <c r="J28" s="1183">
        <v>2159</v>
      </c>
      <c r="K28" s="1183"/>
      <c r="L28" s="1183"/>
      <c r="M28" s="1183">
        <v>541</v>
      </c>
    </row>
    <row r="29" spans="2:13">
      <c r="B29" s="677" t="s">
        <v>5573</v>
      </c>
      <c r="C29" s="677" t="s">
        <v>9885</v>
      </c>
      <c r="H29" s="1183" t="s">
        <v>6828</v>
      </c>
      <c r="I29" s="1183">
        <v>2700</v>
      </c>
      <c r="J29" s="1183">
        <v>2159</v>
      </c>
      <c r="K29" s="1183"/>
      <c r="L29" s="1183"/>
      <c r="M29" s="1183">
        <v>541</v>
      </c>
    </row>
    <row r="30" spans="2:13" ht="25.5">
      <c r="B30" s="2357" t="s">
        <v>12256</v>
      </c>
      <c r="C30" s="1168" t="s">
        <v>12255</v>
      </c>
      <c r="H30" s="1183" t="s">
        <v>6829</v>
      </c>
      <c r="I30" s="1183">
        <v>244</v>
      </c>
      <c r="J30" s="1183">
        <v>189</v>
      </c>
      <c r="K30" s="1183"/>
      <c r="L30" s="1183"/>
      <c r="M30" s="1183">
        <v>0</v>
      </c>
    </row>
    <row r="31" spans="2:13">
      <c r="B31" s="677" t="s">
        <v>5359</v>
      </c>
      <c r="C31" s="677" t="s">
        <v>9886</v>
      </c>
      <c r="H31" s="1183" t="s">
        <v>6830</v>
      </c>
      <c r="I31" s="1183">
        <v>2700</v>
      </c>
      <c r="J31" s="1183">
        <v>2159</v>
      </c>
      <c r="K31" s="1183"/>
      <c r="L31" s="1183"/>
      <c r="M31" s="1183">
        <v>541</v>
      </c>
    </row>
    <row r="32" spans="2:13">
      <c r="B32" s="677" t="s">
        <v>6332</v>
      </c>
      <c r="C32" s="1137" t="s">
        <v>9887</v>
      </c>
      <c r="H32" s="1183" t="s">
        <v>6831</v>
      </c>
      <c r="I32" s="1183">
        <v>2700</v>
      </c>
      <c r="J32" s="1183">
        <v>2159</v>
      </c>
      <c r="K32" s="1183"/>
      <c r="L32" s="1183"/>
      <c r="M32" s="1183">
        <v>541</v>
      </c>
    </row>
    <row r="33" spans="2:13">
      <c r="H33" s="1183" t="s">
        <v>6832</v>
      </c>
      <c r="I33" s="1183">
        <v>2700</v>
      </c>
      <c r="J33" s="1183">
        <v>2159</v>
      </c>
      <c r="K33" s="1183"/>
      <c r="L33" s="1183"/>
      <c r="M33" s="1183">
        <v>541</v>
      </c>
    </row>
    <row r="34" spans="2:13" ht="45">
      <c r="B34" s="1018">
        <v>42614</v>
      </c>
      <c r="C34" s="317" t="s">
        <v>7464</v>
      </c>
      <c r="D34" s="326">
        <v>1090</v>
      </c>
      <c r="E34" t="s">
        <v>8057</v>
      </c>
      <c r="H34" s="1183" t="s">
        <v>6833</v>
      </c>
      <c r="I34" s="1183">
        <v>2700</v>
      </c>
      <c r="J34" s="1183">
        <v>2159</v>
      </c>
      <c r="K34" s="1183"/>
      <c r="L34" s="1183"/>
      <c r="M34" s="1183">
        <v>541</v>
      </c>
    </row>
    <row r="35" spans="2:13" ht="45">
      <c r="B35" s="1018">
        <v>42690</v>
      </c>
      <c r="C35" s="317" t="s">
        <v>7726</v>
      </c>
      <c r="D35" s="326">
        <v>1090</v>
      </c>
      <c r="E35" t="s">
        <v>8058</v>
      </c>
      <c r="H35" s="1183" t="s">
        <v>6834</v>
      </c>
      <c r="I35" s="1183">
        <v>2700</v>
      </c>
      <c r="J35" s="1183">
        <v>2159</v>
      </c>
      <c r="K35" s="1183"/>
      <c r="L35" s="1183"/>
      <c r="M35" s="1183">
        <v>541</v>
      </c>
    </row>
    <row r="36" spans="2:13" ht="45">
      <c r="B36" s="725">
        <v>42782</v>
      </c>
      <c r="C36" s="223" t="s">
        <v>8105</v>
      </c>
      <c r="D36" s="175">
        <v>1090</v>
      </c>
      <c r="E36" t="s">
        <v>8059</v>
      </c>
      <c r="H36" s="1183" t="s">
        <v>6835</v>
      </c>
      <c r="I36" s="1183">
        <v>2700</v>
      </c>
      <c r="J36" s="1183">
        <v>2159</v>
      </c>
      <c r="K36" s="1183"/>
      <c r="L36" s="1183"/>
      <c r="M36" s="1183">
        <v>541</v>
      </c>
    </row>
    <row r="37" spans="2:13" ht="45">
      <c r="B37" s="725">
        <v>42871</v>
      </c>
      <c r="C37" s="223" t="s">
        <v>8441</v>
      </c>
      <c r="D37" s="614">
        <v>1090</v>
      </c>
      <c r="E37" t="s">
        <v>8106</v>
      </c>
      <c r="H37" s="1183" t="s">
        <v>6836</v>
      </c>
      <c r="I37" s="1183">
        <v>3373</v>
      </c>
      <c r="J37" s="1183">
        <v>2832</v>
      </c>
      <c r="K37" s="1183"/>
      <c r="L37" s="1183"/>
      <c r="M37" s="1183">
        <v>541</v>
      </c>
    </row>
    <row r="38" spans="2:13" ht="45">
      <c r="B38" s="725">
        <v>42963</v>
      </c>
      <c r="C38" s="223" t="s">
        <v>8736</v>
      </c>
      <c r="D38" s="175">
        <v>1090</v>
      </c>
      <c r="E38" t="s">
        <v>8057</v>
      </c>
      <c r="H38" s="1183" t="s">
        <v>6837</v>
      </c>
      <c r="I38" s="1183">
        <v>3373</v>
      </c>
      <c r="J38" s="1183">
        <v>2832</v>
      </c>
      <c r="K38" s="1183"/>
      <c r="L38" s="1183"/>
      <c r="M38" s="1183">
        <v>541</v>
      </c>
    </row>
    <row r="39" spans="2:13" ht="45">
      <c r="B39" s="302">
        <v>43055</v>
      </c>
      <c r="C39" s="282" t="s">
        <v>9054</v>
      </c>
      <c r="D39" s="283">
        <v>1090</v>
      </c>
      <c r="E39" t="s">
        <v>8058</v>
      </c>
      <c r="H39" s="1183" t="s">
        <v>6838</v>
      </c>
      <c r="I39" s="1183">
        <v>3373</v>
      </c>
      <c r="J39" s="1183">
        <v>2832</v>
      </c>
      <c r="K39" s="1183"/>
      <c r="L39" s="1183"/>
      <c r="M39" s="1183">
        <v>541</v>
      </c>
    </row>
    <row r="40" spans="2:13" ht="45">
      <c r="B40" s="285">
        <v>43147</v>
      </c>
      <c r="C40" s="317" t="s">
        <v>9418</v>
      </c>
      <c r="D40" s="326">
        <v>1090</v>
      </c>
      <c r="E40" t="s">
        <v>8059</v>
      </c>
      <c r="H40" s="1183" t="s">
        <v>6839</v>
      </c>
      <c r="I40" s="1183">
        <v>3373</v>
      </c>
      <c r="J40" s="1183">
        <v>2832</v>
      </c>
      <c r="K40" s="1183"/>
      <c r="L40" s="1183"/>
      <c r="M40" s="1183">
        <v>541</v>
      </c>
    </row>
    <row r="41" spans="2:13" ht="45">
      <c r="B41" s="285">
        <v>43236</v>
      </c>
      <c r="C41" s="317" t="s">
        <v>9700</v>
      </c>
      <c r="D41" s="326">
        <v>1090</v>
      </c>
      <c r="E41" t="s">
        <v>8106</v>
      </c>
      <c r="H41" s="1183" t="s">
        <v>6840</v>
      </c>
      <c r="I41" s="1183">
        <v>3373</v>
      </c>
      <c r="J41" s="1183">
        <v>2832</v>
      </c>
      <c r="K41" s="1183"/>
      <c r="L41" s="1183"/>
      <c r="M41" s="1183">
        <v>541</v>
      </c>
    </row>
    <row r="42" spans="2:13" ht="45">
      <c r="B42" s="285">
        <v>43328</v>
      </c>
      <c r="C42" s="317" t="s">
        <v>9992</v>
      </c>
      <c r="D42" s="326">
        <v>1090</v>
      </c>
      <c r="E42" t="s">
        <v>8057</v>
      </c>
      <c r="H42" s="1183" t="s">
        <v>6841</v>
      </c>
      <c r="I42" s="1183">
        <v>3373</v>
      </c>
      <c r="J42" s="1183">
        <v>2832</v>
      </c>
      <c r="K42" s="1183"/>
      <c r="L42" s="1183"/>
      <c r="M42" s="1183">
        <v>541</v>
      </c>
    </row>
    <row r="43" spans="2:13" ht="45">
      <c r="B43" s="991">
        <v>43420</v>
      </c>
      <c r="C43" s="840" t="s">
        <v>10315</v>
      </c>
      <c r="D43" s="1764">
        <v>1090</v>
      </c>
      <c r="E43" t="s">
        <v>8058</v>
      </c>
      <c r="H43" s="1183" t="s">
        <v>6842</v>
      </c>
      <c r="I43" s="1183">
        <v>2647</v>
      </c>
      <c r="J43" s="1183">
        <v>2114</v>
      </c>
      <c r="K43" s="1183"/>
      <c r="L43" s="1183"/>
      <c r="M43" s="1183">
        <v>0</v>
      </c>
    </row>
    <row r="44" spans="2:13" ht="45">
      <c r="B44" s="285">
        <v>43512</v>
      </c>
      <c r="C44" s="671" t="s">
        <v>10632</v>
      </c>
      <c r="D44" s="672">
        <v>1090</v>
      </c>
      <c r="E44" t="s">
        <v>8059</v>
      </c>
      <c r="H44" s="1183" t="s">
        <v>6843</v>
      </c>
      <c r="I44" s="1183">
        <v>3373</v>
      </c>
      <c r="J44" s="1183">
        <v>2832</v>
      </c>
      <c r="K44" s="1183"/>
      <c r="L44" s="1183"/>
      <c r="M44" s="1183">
        <v>541</v>
      </c>
    </row>
    <row r="45" spans="2:13" ht="45">
      <c r="B45" s="581">
        <v>43601</v>
      </c>
      <c r="C45" s="1763" t="s">
        <v>10978</v>
      </c>
      <c r="D45" s="1764">
        <v>1090</v>
      </c>
      <c r="E45" t="s">
        <v>8106</v>
      </c>
      <c r="H45" s="1183" t="s">
        <v>6844</v>
      </c>
      <c r="I45" s="1183">
        <v>3373</v>
      </c>
      <c r="J45" s="1183">
        <v>2832</v>
      </c>
      <c r="K45" s="1183"/>
      <c r="L45" s="1183"/>
      <c r="M45" s="1183">
        <v>541</v>
      </c>
    </row>
    <row r="46" spans="2:13" ht="45">
      <c r="B46" s="285">
        <v>43693</v>
      </c>
      <c r="C46" s="1640" t="s">
        <v>11311</v>
      </c>
      <c r="D46" s="1641">
        <v>1090</v>
      </c>
      <c r="E46" t="s">
        <v>8057</v>
      </c>
      <c r="H46" s="1183" t="s">
        <v>6845</v>
      </c>
      <c r="I46" s="1183">
        <v>3373</v>
      </c>
      <c r="J46" s="1183">
        <v>2832</v>
      </c>
      <c r="K46" s="1183"/>
      <c r="L46" s="1183"/>
      <c r="M46" s="1183">
        <v>541</v>
      </c>
    </row>
    <row r="47" spans="2:13" ht="45">
      <c r="B47" s="285">
        <v>43785</v>
      </c>
      <c r="C47" s="1763" t="s">
        <v>11665</v>
      </c>
      <c r="D47" s="1764">
        <v>1090</v>
      </c>
      <c r="E47" t="s">
        <v>8058</v>
      </c>
      <c r="H47" s="1183" t="s">
        <v>6846</v>
      </c>
      <c r="I47" s="1183">
        <v>3373</v>
      </c>
      <c r="J47" s="1183">
        <v>2832</v>
      </c>
      <c r="K47" s="1183"/>
      <c r="L47" s="1183"/>
      <c r="M47" s="1183">
        <v>541</v>
      </c>
    </row>
    <row r="48" spans="2:13" ht="45">
      <c r="B48" s="1481">
        <v>43878</v>
      </c>
      <c r="C48" s="1763" t="s">
        <v>12198</v>
      </c>
      <c r="D48" s="1764">
        <v>1090</v>
      </c>
      <c r="E48" t="s">
        <v>8059</v>
      </c>
      <c r="H48" s="1183" t="s">
        <v>6847</v>
      </c>
      <c r="I48" s="1183">
        <v>3373</v>
      </c>
      <c r="J48" s="1183">
        <v>2832</v>
      </c>
      <c r="K48" s="1183"/>
      <c r="L48" s="1183"/>
      <c r="M48" s="1183">
        <v>541</v>
      </c>
    </row>
    <row r="49" spans="8:13">
      <c r="H49" s="1183" t="s">
        <v>6848</v>
      </c>
      <c r="I49" s="1183">
        <v>3373</v>
      </c>
      <c r="J49" s="1183">
        <v>2832</v>
      </c>
      <c r="K49" s="1183"/>
      <c r="L49" s="1183"/>
      <c r="M49" s="1183">
        <v>541</v>
      </c>
    </row>
    <row r="50" spans="8:13">
      <c r="H50" s="1183" t="s">
        <v>6849</v>
      </c>
      <c r="I50" s="1183">
        <v>3373</v>
      </c>
      <c r="J50" s="1183">
        <v>2832</v>
      </c>
      <c r="K50" s="1183"/>
      <c r="L50" s="1183"/>
      <c r="M50" s="1183">
        <v>541</v>
      </c>
    </row>
    <row r="51" spans="8:13">
      <c r="H51" s="1183" t="s">
        <v>6850</v>
      </c>
      <c r="I51" s="1183">
        <v>3373</v>
      </c>
      <c r="J51" s="1183">
        <v>2832</v>
      </c>
      <c r="K51" s="1183"/>
      <c r="L51" s="1183"/>
      <c r="M51" s="1183">
        <v>541</v>
      </c>
    </row>
    <row r="52" spans="8:13">
      <c r="H52" s="1183" t="s">
        <v>6851</v>
      </c>
      <c r="I52" s="1183">
        <v>3373</v>
      </c>
      <c r="J52" s="1183">
        <v>2832</v>
      </c>
      <c r="K52" s="1183"/>
      <c r="L52" s="1183"/>
      <c r="M52" s="1183">
        <v>541</v>
      </c>
    </row>
    <row r="53" spans="8:13">
      <c r="H53" s="1183" t="s">
        <v>6852</v>
      </c>
      <c r="I53" s="1183">
        <v>3373</v>
      </c>
      <c r="J53" s="1183">
        <v>2832</v>
      </c>
      <c r="K53" s="1183"/>
      <c r="L53" s="1183"/>
      <c r="M53" s="1183">
        <v>541</v>
      </c>
    </row>
    <row r="54" spans="8:13">
      <c r="H54" s="1183" t="s">
        <v>6853</v>
      </c>
      <c r="I54" s="1183">
        <v>3373</v>
      </c>
      <c r="J54" s="1183">
        <v>2832</v>
      </c>
      <c r="K54" s="1183"/>
      <c r="L54" s="1183"/>
      <c r="M54" s="1183">
        <v>541</v>
      </c>
    </row>
    <row r="55" spans="8:13">
      <c r="H55" s="1183" t="s">
        <v>6854</v>
      </c>
      <c r="I55" s="1183">
        <v>3373</v>
      </c>
      <c r="J55" s="1183">
        <v>2832</v>
      </c>
      <c r="K55" s="1183"/>
      <c r="L55" s="1183"/>
      <c r="M55" s="1183">
        <v>541</v>
      </c>
    </row>
    <row r="56" spans="8:13">
      <c r="H56" s="1183" t="s">
        <v>6855</v>
      </c>
      <c r="I56" s="1183">
        <v>6395</v>
      </c>
      <c r="J56" s="1183">
        <v>5232</v>
      </c>
      <c r="K56" s="1183"/>
      <c r="L56" s="1183"/>
      <c r="M56" s="1183">
        <v>0</v>
      </c>
    </row>
    <row r="57" spans="8:13">
      <c r="H57" s="1183" t="s">
        <v>6856</v>
      </c>
      <c r="I57" s="1183">
        <v>3373</v>
      </c>
      <c r="J57" s="1183">
        <v>2832</v>
      </c>
      <c r="K57" s="1183"/>
      <c r="L57" s="1183"/>
      <c r="M57" s="1183">
        <v>541</v>
      </c>
    </row>
    <row r="58" spans="8:13">
      <c r="H58" s="1183" t="s">
        <v>6857</v>
      </c>
      <c r="I58" s="1183">
        <v>3373</v>
      </c>
      <c r="J58" s="1183">
        <v>2832</v>
      </c>
      <c r="K58" s="1183"/>
      <c r="L58" s="1183"/>
      <c r="M58" s="1183">
        <v>541</v>
      </c>
    </row>
    <row r="59" spans="8:13">
      <c r="H59" s="1183" t="s">
        <v>6858</v>
      </c>
      <c r="I59" s="1183">
        <v>3373</v>
      </c>
      <c r="J59" s="1183">
        <v>2832</v>
      </c>
      <c r="K59" s="1183"/>
      <c r="L59" s="1183"/>
      <c r="M59" s="1183">
        <v>541</v>
      </c>
    </row>
    <row r="60" spans="8:13">
      <c r="H60" s="1183" t="s">
        <v>6859</v>
      </c>
      <c r="I60" s="1183">
        <v>3373</v>
      </c>
      <c r="J60" s="1183">
        <v>2832</v>
      </c>
      <c r="K60" s="1183"/>
      <c r="L60" s="1183"/>
      <c r="M60" s="1183">
        <v>541</v>
      </c>
    </row>
    <row r="61" spans="8:13">
      <c r="H61" s="1183" t="s">
        <v>6860</v>
      </c>
      <c r="I61" s="1183">
        <v>3634</v>
      </c>
      <c r="J61" s="1183">
        <v>3093</v>
      </c>
      <c r="K61" s="1183"/>
      <c r="L61" s="1183"/>
      <c r="M61" s="1183">
        <v>541</v>
      </c>
    </row>
    <row r="62" spans="8:13">
      <c r="H62" s="1183" t="s">
        <v>6861</v>
      </c>
      <c r="I62" s="1183">
        <v>3634</v>
      </c>
      <c r="J62" s="1183">
        <v>3093</v>
      </c>
      <c r="K62" s="1183"/>
      <c r="L62" s="1183"/>
      <c r="M62" s="1183">
        <v>541</v>
      </c>
    </row>
    <row r="63" spans="8:13">
      <c r="H63" s="1183" t="s">
        <v>6862</v>
      </c>
      <c r="I63" s="1183">
        <v>3634</v>
      </c>
      <c r="J63" s="1183">
        <v>2384</v>
      </c>
      <c r="K63" s="1183"/>
      <c r="L63" s="1183"/>
      <c r="M63" s="1183">
        <v>1250</v>
      </c>
    </row>
    <row r="64" spans="8:13">
      <c r="H64" s="1183" t="s">
        <v>6863</v>
      </c>
      <c r="I64" s="1183">
        <v>3634</v>
      </c>
      <c r="J64" s="1183">
        <v>2384</v>
      </c>
      <c r="K64" s="1183"/>
      <c r="L64" s="1183"/>
      <c r="M64" s="1183">
        <v>1250</v>
      </c>
    </row>
    <row r="65" spans="8:13">
      <c r="H65" s="1183" t="s">
        <v>6864</v>
      </c>
      <c r="I65" s="1183">
        <v>3634</v>
      </c>
      <c r="J65" s="1183">
        <v>2384</v>
      </c>
      <c r="K65" s="1183"/>
      <c r="L65" s="1183"/>
      <c r="M65" s="1183">
        <v>1250</v>
      </c>
    </row>
    <row r="66" spans="8:13">
      <c r="H66" s="1183" t="s">
        <v>6865</v>
      </c>
      <c r="I66" s="1183">
        <v>3634</v>
      </c>
      <c r="J66" s="1183">
        <v>2384</v>
      </c>
      <c r="K66" s="1183"/>
      <c r="L66" s="1183"/>
      <c r="M66" s="1183">
        <v>1250</v>
      </c>
    </row>
    <row r="67" spans="8:13">
      <c r="H67" s="1183" t="s">
        <v>6866</v>
      </c>
      <c r="I67" s="1183">
        <v>3634</v>
      </c>
      <c r="J67" s="1183">
        <v>2384</v>
      </c>
      <c r="K67" s="1183"/>
      <c r="L67" s="1183"/>
      <c r="M67" s="1183">
        <v>1250</v>
      </c>
    </row>
    <row r="68" spans="8:13">
      <c r="H68" s="1183" t="s">
        <v>6867</v>
      </c>
      <c r="I68" s="1183">
        <v>3634</v>
      </c>
      <c r="J68" s="1183">
        <v>2384</v>
      </c>
      <c r="K68" s="1183"/>
      <c r="L68" s="1183"/>
      <c r="M68" s="1183">
        <v>1250</v>
      </c>
    </row>
    <row r="69" spans="8:13">
      <c r="H69" s="1183" t="s">
        <v>6868</v>
      </c>
      <c r="I69" s="1183">
        <v>10550</v>
      </c>
      <c r="J69" s="1183">
        <v>8639</v>
      </c>
      <c r="K69" s="1183"/>
      <c r="L69" s="1183"/>
      <c r="M69" s="1183">
        <v>0</v>
      </c>
    </row>
    <row r="70" spans="8:13">
      <c r="H70" s="1183" t="s">
        <v>6869</v>
      </c>
      <c r="I70" s="1183">
        <v>3634</v>
      </c>
      <c r="J70" s="1183">
        <v>2384</v>
      </c>
      <c r="K70" s="1183"/>
      <c r="L70" s="1183"/>
      <c r="M70" s="1183">
        <v>1250</v>
      </c>
    </row>
    <row r="71" spans="8:13">
      <c r="H71" s="1183" t="s">
        <v>6870</v>
      </c>
      <c r="I71" s="1183">
        <v>3634</v>
      </c>
      <c r="J71" s="1183">
        <v>2384</v>
      </c>
      <c r="K71" s="1183"/>
      <c r="L71" s="1183"/>
      <c r="M71" s="1183">
        <v>1250</v>
      </c>
    </row>
    <row r="72" spans="8:13">
      <c r="H72" s="1183" t="s">
        <v>6871</v>
      </c>
      <c r="I72" s="1183">
        <v>3634</v>
      </c>
      <c r="J72" s="1183">
        <v>2384</v>
      </c>
      <c r="K72" s="1183"/>
      <c r="L72" s="1183"/>
      <c r="M72" s="1183">
        <v>1250</v>
      </c>
    </row>
    <row r="73" spans="8:13">
      <c r="H73" s="1183" t="s">
        <v>6872</v>
      </c>
      <c r="I73" s="1183">
        <v>3634</v>
      </c>
      <c r="J73" s="1183">
        <v>2384</v>
      </c>
      <c r="K73" s="1183"/>
      <c r="L73" s="1183"/>
      <c r="M73" s="1183">
        <v>1250</v>
      </c>
    </row>
    <row r="74" spans="8:13">
      <c r="H74" s="1183" t="s">
        <v>6873</v>
      </c>
      <c r="I74" s="1183">
        <v>3634</v>
      </c>
      <c r="J74" s="1183">
        <v>2384</v>
      </c>
      <c r="K74" s="1183"/>
      <c r="L74" s="1183"/>
      <c r="M74" s="1183">
        <v>1250</v>
      </c>
    </row>
    <row r="75" spans="8:13">
      <c r="H75" s="1183" t="s">
        <v>6874</v>
      </c>
      <c r="I75" s="1183">
        <v>3634</v>
      </c>
      <c r="J75" s="1183">
        <v>2384</v>
      </c>
      <c r="K75" s="1183"/>
      <c r="L75" s="1183"/>
      <c r="M75" s="1183">
        <v>1250</v>
      </c>
    </row>
    <row r="76" spans="8:13">
      <c r="H76" s="1183" t="s">
        <v>6875</v>
      </c>
      <c r="I76" s="1183">
        <v>3634</v>
      </c>
      <c r="J76" s="1183">
        <v>2384</v>
      </c>
      <c r="K76" s="1183"/>
      <c r="L76" s="1183"/>
      <c r="M76" s="1183">
        <v>1250</v>
      </c>
    </row>
    <row r="77" spans="8:13">
      <c r="H77" s="1183" t="s">
        <v>6876</v>
      </c>
      <c r="I77" s="1183">
        <v>3634</v>
      </c>
      <c r="J77" s="1183">
        <v>2384</v>
      </c>
      <c r="K77" s="1183"/>
      <c r="L77" s="1183"/>
      <c r="M77" s="1183">
        <v>1250</v>
      </c>
    </row>
    <row r="78" spans="8:13">
      <c r="H78" s="1183" t="s">
        <v>6877</v>
      </c>
      <c r="I78" s="1183">
        <v>3634</v>
      </c>
      <c r="J78" s="1183">
        <v>2384</v>
      </c>
      <c r="K78" s="1183"/>
      <c r="L78" s="1183"/>
      <c r="M78" s="1183">
        <v>1250</v>
      </c>
    </row>
    <row r="79" spans="8:13">
      <c r="H79" s="1183" t="s">
        <v>6878</v>
      </c>
      <c r="I79" s="1183">
        <v>3634</v>
      </c>
      <c r="J79" s="1183">
        <v>2384</v>
      </c>
      <c r="K79" s="1183"/>
      <c r="L79" s="1183"/>
      <c r="M79" s="1183">
        <v>1250</v>
      </c>
    </row>
    <row r="80" spans="8:13">
      <c r="H80" s="1183" t="s">
        <v>6939</v>
      </c>
      <c r="I80" s="1183">
        <v>3998</v>
      </c>
      <c r="J80" s="1183">
        <v>2748</v>
      </c>
      <c r="K80" s="1183"/>
      <c r="L80" s="1183"/>
      <c r="M80" s="1183">
        <v>1250</v>
      </c>
    </row>
    <row r="81" spans="8:14">
      <c r="H81" s="1183" t="s">
        <v>6940</v>
      </c>
      <c r="I81" s="1183">
        <v>3998</v>
      </c>
      <c r="J81" s="1183">
        <v>2748</v>
      </c>
      <c r="K81" s="1183"/>
      <c r="L81" s="1183"/>
      <c r="M81" s="1183">
        <v>1250</v>
      </c>
    </row>
    <row r="82" spans="8:14">
      <c r="H82" s="1183" t="s">
        <v>7205</v>
      </c>
      <c r="I82" s="1183">
        <v>15360</v>
      </c>
      <c r="J82" s="1183">
        <v>12058</v>
      </c>
      <c r="K82" s="1183"/>
      <c r="L82" s="1183"/>
      <c r="M82" s="1183">
        <v>0</v>
      </c>
    </row>
    <row r="83" spans="8:14">
      <c r="H83" s="1183" t="s">
        <v>7206</v>
      </c>
      <c r="I83" s="1183">
        <v>3998</v>
      </c>
      <c r="J83" s="1183">
        <v>2748</v>
      </c>
      <c r="K83" s="1183"/>
      <c r="L83" s="1183"/>
      <c r="M83" s="1183">
        <v>1250</v>
      </c>
    </row>
    <row r="84" spans="8:14">
      <c r="H84" s="1295" t="s">
        <v>7207</v>
      </c>
      <c r="I84" s="1295">
        <v>3998</v>
      </c>
      <c r="J84" s="1295">
        <v>2748</v>
      </c>
      <c r="K84" s="1295"/>
      <c r="L84" s="1295"/>
      <c r="M84" s="1295">
        <v>1250</v>
      </c>
    </row>
    <row r="85" spans="8:14">
      <c r="H85" s="1296" t="s">
        <v>7585</v>
      </c>
      <c r="I85" s="1297">
        <v>2579</v>
      </c>
      <c r="J85" s="1296">
        <v>1329</v>
      </c>
      <c r="K85" s="1296"/>
      <c r="L85" s="1296"/>
      <c r="M85" s="1296">
        <v>1250</v>
      </c>
    </row>
    <row r="86" spans="8:14">
      <c r="H86" s="1296" t="s">
        <v>7586</v>
      </c>
      <c r="I86" s="1296">
        <v>8098</v>
      </c>
      <c r="J86" s="1296">
        <v>6221</v>
      </c>
      <c r="K86" s="1296"/>
      <c r="L86" s="1296"/>
      <c r="M86" s="1296">
        <v>0</v>
      </c>
    </row>
    <row r="87" spans="8:14">
      <c r="H87" s="677"/>
      <c r="I87" s="677">
        <f>SUM(I16:I86)</f>
        <v>232893</v>
      </c>
      <c r="J87" s="677">
        <f>SUM(J16:J86)</f>
        <v>178326</v>
      </c>
      <c r="K87" s="677"/>
      <c r="L87" s="677"/>
      <c r="M87" s="677">
        <f>SUM(M16:M86)</f>
        <v>45726</v>
      </c>
    </row>
    <row r="89" spans="8:14">
      <c r="L89">
        <f>I87+J87</f>
        <v>411219</v>
      </c>
      <c r="M89">
        <f>M87</f>
        <v>45726</v>
      </c>
    </row>
    <row r="90" spans="8:14">
      <c r="M90">
        <f>L89+M89</f>
        <v>456945</v>
      </c>
    </row>
    <row r="93" spans="8:14">
      <c r="M93">
        <v>45726</v>
      </c>
      <c r="N93">
        <v>679099</v>
      </c>
    </row>
    <row r="94" spans="8:14">
      <c r="M94">
        <v>12500</v>
      </c>
      <c r="N94">
        <v>548637</v>
      </c>
    </row>
    <row r="95" spans="8:14">
      <c r="M95">
        <v>32500</v>
      </c>
    </row>
    <row r="96" spans="8:14">
      <c r="M96">
        <v>5000</v>
      </c>
    </row>
  </sheetData>
  <mergeCells count="8">
    <mergeCell ref="B28:C28"/>
    <mergeCell ref="M13:M15"/>
    <mergeCell ref="I14:J14"/>
    <mergeCell ref="K14:L14"/>
    <mergeCell ref="B22:C22"/>
    <mergeCell ref="B16:C16"/>
    <mergeCell ref="H13:H15"/>
    <mergeCell ref="I13:L13"/>
  </mergeCells>
  <hyperlinks>
    <hyperlink ref="C11" r:id="rId1"/>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B1:O11803"/>
  <sheetViews>
    <sheetView topLeftCell="A11791" zoomScale="80" zoomScaleNormal="80" workbookViewId="0">
      <selection activeCell="G11808" sqref="G11808"/>
    </sheetView>
  </sheetViews>
  <sheetFormatPr defaultRowHeight="12.75" outlineLevelRow="1"/>
  <cols>
    <col min="2" max="2" width="15.7109375" bestFit="1" customWidth="1"/>
    <col min="3" max="3" width="50.7109375" customWidth="1"/>
    <col min="4" max="4" width="15.5703125" customWidth="1"/>
    <col min="5" max="5" width="10" customWidth="1"/>
    <col min="6" max="6" width="17.28515625" bestFit="1" customWidth="1"/>
    <col min="7" max="7" width="61.140625" customWidth="1"/>
    <col min="8" max="8" width="20.7109375" customWidth="1"/>
    <col min="9" max="9" width="19.85546875" customWidth="1"/>
    <col min="10" max="10" width="15.28515625" bestFit="1" customWidth="1"/>
    <col min="11" max="12" width="11.5703125" bestFit="1" customWidth="1"/>
    <col min="13" max="13" width="18.140625" bestFit="1" customWidth="1"/>
    <col min="14" max="14" width="10.85546875" bestFit="1" customWidth="1"/>
  </cols>
  <sheetData>
    <row r="1" spans="2:10">
      <c r="B1" s="189"/>
      <c r="C1" s="189"/>
      <c r="D1" s="189"/>
      <c r="E1" s="398">
        <v>41456</v>
      </c>
      <c r="F1" s="189"/>
      <c r="G1" s="189"/>
      <c r="H1" s="189"/>
      <c r="I1" s="189"/>
      <c r="J1" s="189"/>
    </row>
    <row r="3" spans="2:10" s="1" customFormat="1" ht="45">
      <c r="B3" s="323">
        <v>41453</v>
      </c>
      <c r="C3" s="282" t="s">
        <v>3276</v>
      </c>
      <c r="D3" s="283">
        <v>77454</v>
      </c>
      <c r="F3" s="322">
        <v>41456</v>
      </c>
      <c r="G3" s="223" t="s">
        <v>3285</v>
      </c>
      <c r="H3" s="175">
        <v>5000</v>
      </c>
      <c r="I3" s="277" t="s">
        <v>3287</v>
      </c>
    </row>
    <row r="4" spans="2:10" s="1" customFormat="1" ht="30">
      <c r="B4" s="330">
        <v>41457</v>
      </c>
      <c r="C4" s="47" t="s">
        <v>3303</v>
      </c>
      <c r="D4" s="48">
        <v>55</v>
      </c>
      <c r="F4" s="322">
        <v>41457</v>
      </c>
      <c r="G4" s="252" t="s">
        <v>3286</v>
      </c>
      <c r="H4" s="257">
        <v>25000</v>
      </c>
      <c r="I4" s="204" t="s">
        <v>2914</v>
      </c>
      <c r="J4" s="204" t="s">
        <v>3184</v>
      </c>
    </row>
    <row r="5" spans="2:10" s="1" customFormat="1" ht="30">
      <c r="B5" s="280"/>
      <c r="C5" s="280"/>
      <c r="D5" s="280"/>
      <c r="F5" s="322">
        <v>41457</v>
      </c>
      <c r="G5" s="252" t="s">
        <v>3288</v>
      </c>
      <c r="H5" s="257">
        <v>3000</v>
      </c>
      <c r="I5" s="204" t="s">
        <v>257</v>
      </c>
      <c r="J5" s="204" t="s">
        <v>3186</v>
      </c>
    </row>
    <row r="6" spans="2:10" s="1" customFormat="1" ht="30">
      <c r="B6" s="280"/>
      <c r="C6" s="280"/>
      <c r="D6" s="280"/>
      <c r="F6" s="321">
        <v>41457</v>
      </c>
      <c r="G6" s="221" t="s">
        <v>3289</v>
      </c>
      <c r="H6" s="214">
        <v>9000</v>
      </c>
      <c r="I6" s="182" t="s">
        <v>3022</v>
      </c>
      <c r="J6" s="182" t="s">
        <v>3183</v>
      </c>
    </row>
    <row r="7" spans="2:10" s="1" customFormat="1" ht="30">
      <c r="B7" s="280"/>
      <c r="C7" s="280"/>
      <c r="D7" s="280"/>
      <c r="F7" s="328">
        <v>41457</v>
      </c>
      <c r="G7" s="329" t="s">
        <v>3291</v>
      </c>
      <c r="H7" s="324">
        <v>3220</v>
      </c>
      <c r="I7" s="182" t="s">
        <v>3180</v>
      </c>
      <c r="J7" s="182" t="s">
        <v>3181</v>
      </c>
    </row>
    <row r="8" spans="2:10" s="1" customFormat="1" ht="30">
      <c r="B8" s="280"/>
      <c r="C8" s="280"/>
      <c r="D8" s="280"/>
      <c r="F8" s="346">
        <v>41457</v>
      </c>
      <c r="G8" s="347" t="s">
        <v>3299</v>
      </c>
      <c r="H8" s="348">
        <v>1870</v>
      </c>
      <c r="I8" s="247" t="s">
        <v>3302</v>
      </c>
      <c r="J8" s="204" t="s">
        <v>3182</v>
      </c>
    </row>
    <row r="9" spans="2:10" s="1" customFormat="1" ht="30">
      <c r="B9" s="280"/>
      <c r="C9" s="280"/>
      <c r="D9" s="280"/>
      <c r="F9" s="346">
        <v>41457</v>
      </c>
      <c r="G9" s="347" t="s">
        <v>3300</v>
      </c>
      <c r="H9" s="348">
        <v>419</v>
      </c>
      <c r="I9" s="247" t="s">
        <v>3301</v>
      </c>
      <c r="J9" s="204" t="s">
        <v>3184</v>
      </c>
    </row>
    <row r="10" spans="2:10" s="1" customFormat="1" ht="30">
      <c r="B10" s="280"/>
      <c r="C10" s="280"/>
      <c r="D10" s="280"/>
      <c r="F10" s="351">
        <v>41459</v>
      </c>
      <c r="G10" s="252" t="s">
        <v>3324</v>
      </c>
      <c r="H10" s="257">
        <v>1000</v>
      </c>
    </row>
    <row r="11" spans="2:10" s="1" customFormat="1" ht="45">
      <c r="B11" s="280"/>
      <c r="C11" s="280"/>
      <c r="D11" s="280"/>
      <c r="F11" s="276">
        <v>41461</v>
      </c>
      <c r="G11" s="223" t="s">
        <v>3330</v>
      </c>
      <c r="H11" s="175">
        <v>4000</v>
      </c>
      <c r="I11" s="277" t="s">
        <v>3287</v>
      </c>
    </row>
    <row r="12" spans="2:10" s="1" customFormat="1" ht="30">
      <c r="B12" s="280"/>
      <c r="C12" s="280"/>
      <c r="D12" s="280"/>
      <c r="F12" s="351">
        <v>41464</v>
      </c>
      <c r="G12" s="252" t="s">
        <v>3331</v>
      </c>
      <c r="H12" s="257">
        <v>10000</v>
      </c>
      <c r="I12" s="204" t="s">
        <v>257</v>
      </c>
      <c r="J12" s="204" t="s">
        <v>3186</v>
      </c>
    </row>
    <row r="13" spans="2:10" s="1" customFormat="1" ht="45">
      <c r="B13" s="280"/>
      <c r="C13" s="280"/>
      <c r="D13" s="280"/>
      <c r="F13" s="269">
        <v>41470</v>
      </c>
      <c r="G13" s="371" t="s">
        <v>3346</v>
      </c>
      <c r="H13" s="175">
        <v>1000</v>
      </c>
      <c r="I13" s="277" t="s">
        <v>3287</v>
      </c>
    </row>
    <row r="14" spans="2:10" s="1" customFormat="1" ht="45">
      <c r="B14" s="280"/>
      <c r="C14" s="280"/>
      <c r="D14" s="280"/>
      <c r="F14" s="269">
        <v>41470</v>
      </c>
      <c r="G14" s="372" t="s">
        <v>3347</v>
      </c>
      <c r="H14" s="175">
        <v>1000</v>
      </c>
      <c r="I14" s="277" t="s">
        <v>3287</v>
      </c>
    </row>
    <row r="15" spans="2:10" s="1" customFormat="1" ht="45">
      <c r="B15" s="280"/>
      <c r="C15" s="280"/>
      <c r="D15" s="280"/>
      <c r="F15" s="269">
        <v>41472</v>
      </c>
      <c r="G15" s="372" t="s">
        <v>3351</v>
      </c>
      <c r="H15" s="175">
        <v>1000</v>
      </c>
      <c r="I15" s="277" t="s">
        <v>3287</v>
      </c>
    </row>
    <row r="16" spans="2:10" s="1" customFormat="1" ht="45">
      <c r="B16" s="280"/>
      <c r="C16" s="280"/>
      <c r="D16" s="280"/>
      <c r="F16" s="269">
        <v>41474</v>
      </c>
      <c r="G16" s="223" t="s">
        <v>3365</v>
      </c>
      <c r="H16" s="294">
        <v>1000</v>
      </c>
      <c r="I16" s="277" t="s">
        <v>3287</v>
      </c>
    </row>
    <row r="17" spans="2:9" s="1" customFormat="1" ht="45">
      <c r="B17" s="280"/>
      <c r="C17" s="280"/>
      <c r="D17" s="280"/>
      <c r="F17" s="269">
        <v>41475</v>
      </c>
      <c r="G17" s="223" t="s">
        <v>3366</v>
      </c>
      <c r="H17" s="294">
        <v>1000</v>
      </c>
      <c r="I17" s="277" t="s">
        <v>3287</v>
      </c>
    </row>
    <row r="18" spans="2:9" s="1" customFormat="1" ht="45">
      <c r="B18" s="280"/>
      <c r="C18" s="280"/>
      <c r="D18" s="280"/>
      <c r="F18" s="269">
        <v>41477</v>
      </c>
      <c r="G18" s="223" t="s">
        <v>3367</v>
      </c>
      <c r="H18" s="294">
        <v>2000</v>
      </c>
      <c r="I18" s="277" t="s">
        <v>3287</v>
      </c>
    </row>
    <row r="19" spans="2:9" s="1" customFormat="1" ht="45">
      <c r="B19" s="280"/>
      <c r="C19" s="280"/>
      <c r="D19" s="280"/>
      <c r="F19" s="269">
        <v>41479</v>
      </c>
      <c r="G19" s="223" t="s">
        <v>3377</v>
      </c>
      <c r="H19" s="175">
        <v>3000</v>
      </c>
      <c r="I19" s="277" t="s">
        <v>3287</v>
      </c>
    </row>
    <row r="20" spans="2:9" s="1" customFormat="1" ht="45">
      <c r="B20" s="280"/>
      <c r="C20" s="280"/>
      <c r="D20" s="280"/>
      <c r="F20" s="269">
        <v>41484</v>
      </c>
      <c r="G20" s="223" t="s">
        <v>3378</v>
      </c>
      <c r="H20" s="175">
        <v>1000</v>
      </c>
      <c r="I20" s="277" t="s">
        <v>3287</v>
      </c>
    </row>
    <row r="21" spans="2:9" s="1" customFormat="1" ht="45">
      <c r="B21" s="280"/>
      <c r="C21" s="280"/>
      <c r="D21" s="280"/>
      <c r="F21" s="269">
        <v>41485</v>
      </c>
      <c r="G21" s="223" t="s">
        <v>3380</v>
      </c>
      <c r="H21" s="175">
        <v>1000</v>
      </c>
      <c r="I21" s="277" t="s">
        <v>3287</v>
      </c>
    </row>
    <row r="22" spans="2:9" s="1" customFormat="1" ht="45">
      <c r="B22" s="280"/>
      <c r="C22" s="280"/>
      <c r="D22" s="280"/>
      <c r="F22" s="269">
        <v>41485</v>
      </c>
      <c r="G22" s="223" t="s">
        <v>3379</v>
      </c>
      <c r="H22" s="175">
        <v>1000</v>
      </c>
      <c r="I22" s="277" t="s">
        <v>3287</v>
      </c>
    </row>
    <row r="23" spans="2:9" s="1" customFormat="1" ht="45">
      <c r="B23" s="280"/>
      <c r="C23" s="280"/>
      <c r="D23" s="280"/>
      <c r="F23" s="269">
        <v>41485</v>
      </c>
      <c r="G23" s="376" t="s">
        <v>3390</v>
      </c>
      <c r="H23" s="326">
        <v>1000</v>
      </c>
      <c r="I23" s="277" t="s">
        <v>3287</v>
      </c>
    </row>
    <row r="24" spans="2:9" s="1" customFormat="1" ht="15">
      <c r="B24" s="280"/>
      <c r="C24" s="280"/>
      <c r="D24" s="280"/>
      <c r="F24" s="280"/>
      <c r="G24" s="280"/>
      <c r="H24" s="280"/>
    </row>
    <row r="25" spans="2:9" s="1" customFormat="1" ht="15">
      <c r="B25" s="280"/>
      <c r="C25" s="280"/>
      <c r="D25" s="280"/>
      <c r="F25" s="280"/>
      <c r="G25" s="280"/>
      <c r="H25" s="280"/>
    </row>
    <row r="26" spans="2:9" s="1" customFormat="1" ht="15">
      <c r="B26" s="280"/>
      <c r="C26" s="280"/>
      <c r="D26" s="280"/>
      <c r="F26" s="280"/>
      <c r="G26" s="280"/>
      <c r="H26" s="280"/>
    </row>
    <row r="27" spans="2:9" s="1" customFormat="1" ht="15">
      <c r="B27" s="280"/>
      <c r="C27" s="280"/>
      <c r="D27" s="280"/>
      <c r="F27" s="280"/>
      <c r="G27" s="280"/>
      <c r="H27" s="280"/>
    </row>
    <row r="28" spans="2:9" s="1" customFormat="1" ht="15">
      <c r="B28" s="280"/>
      <c r="C28" s="280"/>
      <c r="D28" s="294">
        <f>SUM(D3:D27)</f>
        <v>77509</v>
      </c>
      <c r="F28" s="280"/>
      <c r="G28" s="280"/>
      <c r="H28" s="294">
        <f>SUM(H3:H27)</f>
        <v>76509</v>
      </c>
    </row>
    <row r="29" spans="2:9" s="1" customFormat="1" ht="15">
      <c r="D29" s="2">
        <f>D28-H28</f>
        <v>1000</v>
      </c>
    </row>
    <row r="30" spans="2:9" s="1" customFormat="1" ht="15"/>
    <row r="31" spans="2:9" s="1" customFormat="1" ht="45">
      <c r="B31" s="374">
        <v>41456</v>
      </c>
      <c r="C31" s="282" t="s">
        <v>3285</v>
      </c>
      <c r="D31" s="283">
        <v>5000</v>
      </c>
      <c r="E31" s="277" t="s">
        <v>3287</v>
      </c>
    </row>
    <row r="32" spans="2:9" s="1" customFormat="1" ht="45">
      <c r="B32" s="370">
        <v>41461</v>
      </c>
      <c r="C32" s="282" t="s">
        <v>3330</v>
      </c>
      <c r="D32" s="283">
        <v>4000</v>
      </c>
      <c r="E32" s="277" t="s">
        <v>3287</v>
      </c>
      <c r="H32" s="2"/>
    </row>
    <row r="33" spans="2:8" s="1" customFormat="1" ht="45">
      <c r="B33" s="269">
        <v>41470</v>
      </c>
      <c r="C33" s="371" t="s">
        <v>3346</v>
      </c>
      <c r="D33" s="175">
        <v>1000</v>
      </c>
      <c r="E33" s="277" t="s">
        <v>3287</v>
      </c>
      <c r="H33" s="2"/>
    </row>
    <row r="34" spans="2:8" s="1" customFormat="1" ht="45">
      <c r="B34" s="269">
        <v>41470</v>
      </c>
      <c r="C34" s="375" t="s">
        <v>3347</v>
      </c>
      <c r="D34" s="283">
        <v>1000</v>
      </c>
      <c r="E34" s="277" t="s">
        <v>3287</v>
      </c>
    </row>
    <row r="35" spans="2:8" s="1" customFormat="1" ht="45">
      <c r="B35" s="269">
        <v>41472</v>
      </c>
      <c r="C35" s="376" t="s">
        <v>3351</v>
      </c>
      <c r="D35" s="326">
        <v>1000</v>
      </c>
      <c r="E35" s="277" t="s">
        <v>3287</v>
      </c>
    </row>
    <row r="36" spans="2:8" s="1" customFormat="1" ht="45">
      <c r="B36" s="269">
        <v>41474</v>
      </c>
      <c r="C36" s="223" t="s">
        <v>3365</v>
      </c>
      <c r="D36" s="294">
        <v>1000</v>
      </c>
      <c r="E36" s="277" t="s">
        <v>3287</v>
      </c>
    </row>
    <row r="37" spans="2:8" s="1" customFormat="1" ht="45">
      <c r="B37" s="269">
        <v>41475</v>
      </c>
      <c r="C37" s="223" t="s">
        <v>3366</v>
      </c>
      <c r="D37" s="294">
        <v>1000</v>
      </c>
      <c r="E37" s="277" t="s">
        <v>3287</v>
      </c>
    </row>
    <row r="38" spans="2:8" s="1" customFormat="1" ht="45">
      <c r="B38" s="269">
        <v>41477</v>
      </c>
      <c r="C38" s="223" t="s">
        <v>3367</v>
      </c>
      <c r="D38" s="294">
        <v>2000</v>
      </c>
      <c r="E38" s="277" t="s">
        <v>3287</v>
      </c>
    </row>
    <row r="39" spans="2:8" s="1" customFormat="1" ht="45">
      <c r="B39" s="269">
        <v>41479</v>
      </c>
      <c r="C39" s="282" t="s">
        <v>3377</v>
      </c>
      <c r="D39" s="283">
        <v>3000</v>
      </c>
      <c r="E39" s="277" t="s">
        <v>3287</v>
      </c>
    </row>
    <row r="40" spans="2:8" s="1" customFormat="1" ht="45">
      <c r="B40" s="269">
        <v>41484</v>
      </c>
      <c r="C40" s="223" t="s">
        <v>3378</v>
      </c>
      <c r="D40" s="175">
        <v>1000</v>
      </c>
      <c r="E40" s="277" t="s">
        <v>3287</v>
      </c>
    </row>
    <row r="41" spans="2:8" s="1" customFormat="1" ht="45">
      <c r="B41" s="269">
        <v>41485</v>
      </c>
      <c r="C41" s="223" t="s">
        <v>3380</v>
      </c>
      <c r="D41" s="175">
        <v>1000</v>
      </c>
      <c r="E41" s="277" t="s">
        <v>3287</v>
      </c>
    </row>
    <row r="42" spans="2:8" s="1" customFormat="1" ht="45">
      <c r="B42" s="269">
        <v>41485</v>
      </c>
      <c r="C42" s="223" t="s">
        <v>3379</v>
      </c>
      <c r="D42" s="175">
        <v>1000</v>
      </c>
      <c r="E42" s="277" t="s">
        <v>3287</v>
      </c>
    </row>
    <row r="43" spans="2:8" s="1" customFormat="1" ht="45">
      <c r="B43" s="269">
        <v>41485</v>
      </c>
      <c r="C43" s="376" t="s">
        <v>3390</v>
      </c>
      <c r="D43" s="326">
        <v>1000</v>
      </c>
      <c r="E43" s="277" t="s">
        <v>3287</v>
      </c>
    </row>
    <row r="44" spans="2:8" s="1" customFormat="1" ht="15">
      <c r="B44" s="269"/>
      <c r="C44" s="376"/>
      <c r="D44" s="326"/>
      <c r="E44" s="277"/>
    </row>
    <row r="45" spans="2:8" s="1" customFormat="1" ht="15">
      <c r="B45" s="280"/>
      <c r="C45" s="280"/>
      <c r="D45" s="294">
        <f>SUM(D31:D43)</f>
        <v>23000</v>
      </c>
      <c r="E45" s="2">
        <f>D45-D162-H162</f>
        <v>872</v>
      </c>
    </row>
    <row r="46" spans="2:8" s="1" customFormat="1" ht="15"/>
    <row r="47" spans="2:8" s="1" customFormat="1" ht="15">
      <c r="B47" s="345">
        <v>41456</v>
      </c>
      <c r="C47" s="376" t="s">
        <v>3293</v>
      </c>
      <c r="D47" s="386">
        <v>1500</v>
      </c>
      <c r="F47" s="269">
        <v>41473</v>
      </c>
      <c r="G47" s="280" t="s">
        <v>525</v>
      </c>
      <c r="H47" s="294">
        <v>49</v>
      </c>
    </row>
    <row r="48" spans="2:8" s="1" customFormat="1" ht="15">
      <c r="B48" s="345">
        <v>41456</v>
      </c>
      <c r="C48" s="393" t="s">
        <v>707</v>
      </c>
      <c r="D48" s="386">
        <v>750</v>
      </c>
      <c r="F48" s="269">
        <v>41473</v>
      </c>
      <c r="G48" s="280" t="s">
        <v>114</v>
      </c>
      <c r="H48" s="294">
        <v>57</v>
      </c>
    </row>
    <row r="49" spans="2:8" s="1" customFormat="1" ht="15">
      <c r="B49" s="345">
        <v>41456</v>
      </c>
      <c r="C49" s="393" t="s">
        <v>3119</v>
      </c>
      <c r="D49" s="386">
        <v>730</v>
      </c>
      <c r="F49" s="269">
        <v>41474</v>
      </c>
      <c r="G49" s="280" t="s">
        <v>525</v>
      </c>
      <c r="H49" s="349">
        <v>51</v>
      </c>
    </row>
    <row r="50" spans="2:8" s="1" customFormat="1" ht="15">
      <c r="B50" s="345">
        <v>41456</v>
      </c>
      <c r="C50" s="393" t="s">
        <v>51</v>
      </c>
      <c r="D50" s="386">
        <v>80</v>
      </c>
      <c r="F50" s="269">
        <v>41474</v>
      </c>
      <c r="G50" s="280" t="s">
        <v>525</v>
      </c>
      <c r="H50" s="349">
        <v>30</v>
      </c>
    </row>
    <row r="51" spans="2:8" s="1" customFormat="1" ht="15">
      <c r="B51" s="345">
        <v>41456</v>
      </c>
      <c r="C51" s="393" t="s">
        <v>58</v>
      </c>
      <c r="D51" s="386">
        <v>14</v>
      </c>
      <c r="F51" s="345">
        <v>41474</v>
      </c>
      <c r="G51" s="386" t="s">
        <v>3327</v>
      </c>
      <c r="H51" s="386">
        <v>600</v>
      </c>
    </row>
    <row r="52" spans="2:8" s="1" customFormat="1" ht="15">
      <c r="B52" s="345">
        <v>41456</v>
      </c>
      <c r="C52" s="393" t="s">
        <v>3294</v>
      </c>
      <c r="D52" s="386">
        <v>10</v>
      </c>
      <c r="F52" s="345">
        <v>41474</v>
      </c>
      <c r="G52" s="393" t="s">
        <v>525</v>
      </c>
      <c r="H52" s="386">
        <v>125</v>
      </c>
    </row>
    <row r="53" spans="2:8" s="1" customFormat="1" ht="15">
      <c r="B53" s="345">
        <v>41456</v>
      </c>
      <c r="C53" s="393" t="s">
        <v>401</v>
      </c>
      <c r="D53" s="386">
        <v>25</v>
      </c>
      <c r="F53" s="345">
        <v>41474</v>
      </c>
      <c r="G53" s="393" t="s">
        <v>525</v>
      </c>
      <c r="H53" s="386">
        <v>110</v>
      </c>
    </row>
    <row r="54" spans="2:8" s="1" customFormat="1" ht="15">
      <c r="B54" s="345">
        <v>41456</v>
      </c>
      <c r="C54" s="393" t="s">
        <v>2209</v>
      </c>
      <c r="D54" s="386">
        <v>106</v>
      </c>
      <c r="F54" s="345">
        <v>41474</v>
      </c>
      <c r="G54" s="393" t="s">
        <v>525</v>
      </c>
      <c r="H54" s="386">
        <v>21</v>
      </c>
    </row>
    <row r="55" spans="2:8" s="1" customFormat="1" ht="15">
      <c r="B55" s="345">
        <v>41457</v>
      </c>
      <c r="C55" s="393" t="s">
        <v>525</v>
      </c>
      <c r="D55" s="386">
        <v>14</v>
      </c>
      <c r="F55" s="345">
        <v>41475</v>
      </c>
      <c r="G55" s="393" t="s">
        <v>525</v>
      </c>
      <c r="H55" s="386">
        <v>14</v>
      </c>
    </row>
    <row r="56" spans="2:8" s="1" customFormat="1" ht="15">
      <c r="B56" s="345">
        <v>41457</v>
      </c>
      <c r="C56" s="393" t="s">
        <v>525</v>
      </c>
      <c r="D56" s="386">
        <v>14</v>
      </c>
      <c r="F56" s="345">
        <v>41475</v>
      </c>
      <c r="G56" s="393" t="s">
        <v>18</v>
      </c>
      <c r="H56" s="386">
        <v>340</v>
      </c>
    </row>
    <row r="57" spans="2:8" s="1" customFormat="1" ht="15">
      <c r="B57" s="345">
        <v>41457</v>
      </c>
      <c r="C57" s="393" t="s">
        <v>525</v>
      </c>
      <c r="D57" s="386">
        <v>17</v>
      </c>
      <c r="F57" s="345">
        <v>41475</v>
      </c>
      <c r="G57" s="393" t="s">
        <v>57</v>
      </c>
      <c r="H57" s="386">
        <v>150</v>
      </c>
    </row>
    <row r="58" spans="2:8" s="1" customFormat="1" ht="15">
      <c r="B58" s="345">
        <v>41457</v>
      </c>
      <c r="C58" s="393" t="s">
        <v>373</v>
      </c>
      <c r="D58" s="386">
        <v>200</v>
      </c>
      <c r="F58" s="345">
        <v>41475</v>
      </c>
      <c r="G58" s="393" t="s">
        <v>3352</v>
      </c>
      <c r="H58" s="386">
        <v>132</v>
      </c>
    </row>
    <row r="59" spans="2:8" s="1" customFormat="1" ht="15">
      <c r="B59" s="345">
        <v>41457</v>
      </c>
      <c r="C59" s="393" t="s">
        <v>525</v>
      </c>
      <c r="D59" s="386">
        <v>26</v>
      </c>
      <c r="F59" s="345">
        <v>41475</v>
      </c>
      <c r="G59" s="386" t="s">
        <v>3353</v>
      </c>
      <c r="H59" s="386">
        <v>96</v>
      </c>
    </row>
    <row r="60" spans="2:8" s="1" customFormat="1" ht="15">
      <c r="B60" s="345">
        <v>41457</v>
      </c>
      <c r="C60" s="393" t="s">
        <v>525</v>
      </c>
      <c r="D60" s="386">
        <v>24</v>
      </c>
      <c r="F60" s="345">
        <v>41475</v>
      </c>
      <c r="G60" s="393" t="s">
        <v>57</v>
      </c>
      <c r="H60" s="386">
        <v>64</v>
      </c>
    </row>
    <row r="61" spans="2:8" s="1" customFormat="1" ht="15">
      <c r="B61" s="345">
        <v>41457</v>
      </c>
      <c r="C61" s="393" t="s">
        <v>3317</v>
      </c>
      <c r="D61" s="386">
        <v>60</v>
      </c>
      <c r="F61" s="345">
        <v>41475</v>
      </c>
      <c r="G61" s="393" t="s">
        <v>246</v>
      </c>
      <c r="H61" s="386">
        <v>60</v>
      </c>
    </row>
    <row r="62" spans="2:8" s="1" customFormat="1" ht="15">
      <c r="B62" s="345">
        <v>41457</v>
      </c>
      <c r="C62" s="393" t="s">
        <v>23</v>
      </c>
      <c r="D62" s="386">
        <v>94</v>
      </c>
      <c r="F62" s="345">
        <v>41475</v>
      </c>
      <c r="G62" s="393" t="s">
        <v>516</v>
      </c>
      <c r="H62" s="386">
        <v>10</v>
      </c>
    </row>
    <row r="63" spans="2:8" s="1" customFormat="1" ht="15">
      <c r="B63" s="345">
        <v>41457</v>
      </c>
      <c r="C63" s="393" t="s">
        <v>516</v>
      </c>
      <c r="D63" s="386">
        <v>10</v>
      </c>
      <c r="F63" s="345">
        <v>41475</v>
      </c>
      <c r="G63" s="393" t="s">
        <v>3354</v>
      </c>
      <c r="H63" s="386">
        <v>140</v>
      </c>
    </row>
    <row r="64" spans="2:8" s="1" customFormat="1" ht="15">
      <c r="B64" s="345">
        <v>41458</v>
      </c>
      <c r="C64" s="393" t="s">
        <v>367</v>
      </c>
      <c r="D64" s="386">
        <v>5</v>
      </c>
      <c r="F64" s="345">
        <v>41475</v>
      </c>
      <c r="G64" s="393" t="s">
        <v>3355</v>
      </c>
      <c r="H64" s="386">
        <v>110</v>
      </c>
    </row>
    <row r="65" spans="2:8" s="1" customFormat="1" ht="15">
      <c r="B65" s="345">
        <v>41458</v>
      </c>
      <c r="C65" s="393" t="s">
        <v>525</v>
      </c>
      <c r="D65" s="386">
        <v>14</v>
      </c>
      <c r="F65" s="345">
        <v>41475</v>
      </c>
      <c r="G65" s="393" t="s">
        <v>3356</v>
      </c>
      <c r="H65" s="386">
        <v>90</v>
      </c>
    </row>
    <row r="66" spans="2:8" s="1" customFormat="1" ht="15">
      <c r="B66" s="345">
        <v>41458</v>
      </c>
      <c r="C66" s="393" t="s">
        <v>525</v>
      </c>
      <c r="D66" s="386">
        <v>22</v>
      </c>
      <c r="F66" s="269">
        <v>41475</v>
      </c>
      <c r="G66" s="280" t="s">
        <v>51</v>
      </c>
      <c r="H66" s="294">
        <v>90</v>
      </c>
    </row>
    <row r="67" spans="2:8" s="1" customFormat="1" ht="15">
      <c r="B67" s="345">
        <v>41458</v>
      </c>
      <c r="C67" s="393" t="s">
        <v>2928</v>
      </c>
      <c r="D67" s="386">
        <v>55</v>
      </c>
      <c r="F67" s="269">
        <v>41475</v>
      </c>
      <c r="G67" s="280" t="s">
        <v>3357</v>
      </c>
      <c r="H67" s="294">
        <v>10</v>
      </c>
    </row>
    <row r="68" spans="2:8" s="1" customFormat="1" ht="15">
      <c r="B68" s="345">
        <v>41458</v>
      </c>
      <c r="C68" s="393" t="s">
        <v>525</v>
      </c>
      <c r="D68" s="386">
        <v>30</v>
      </c>
      <c r="F68" s="269">
        <v>41475</v>
      </c>
      <c r="G68" s="280" t="s">
        <v>48</v>
      </c>
      <c r="H68" s="294">
        <v>49</v>
      </c>
    </row>
    <row r="69" spans="2:8" s="1" customFormat="1" ht="15">
      <c r="B69" s="345">
        <v>41458</v>
      </c>
      <c r="C69" s="393" t="s">
        <v>3322</v>
      </c>
      <c r="D69" s="386">
        <v>300</v>
      </c>
      <c r="F69" s="345">
        <v>41475</v>
      </c>
      <c r="G69" s="393" t="s">
        <v>401</v>
      </c>
      <c r="H69" s="386">
        <v>40</v>
      </c>
    </row>
    <row r="70" spans="2:8" s="1" customFormat="1" ht="15">
      <c r="B70" s="345">
        <v>41458</v>
      </c>
      <c r="C70" s="393" t="s">
        <v>1229</v>
      </c>
      <c r="D70" s="386">
        <v>9</v>
      </c>
      <c r="F70" s="345">
        <v>41475</v>
      </c>
      <c r="G70" s="393" t="s">
        <v>286</v>
      </c>
      <c r="H70" s="386">
        <v>100</v>
      </c>
    </row>
    <row r="71" spans="2:8" s="1" customFormat="1" ht="15">
      <c r="B71" s="345">
        <v>41459</v>
      </c>
      <c r="C71" s="393" t="s">
        <v>525</v>
      </c>
      <c r="D71" s="386">
        <v>14</v>
      </c>
      <c r="F71" s="345">
        <v>41475</v>
      </c>
      <c r="G71" s="386" t="s">
        <v>955</v>
      </c>
      <c r="H71" s="386">
        <v>50</v>
      </c>
    </row>
    <row r="72" spans="2:8" s="1" customFormat="1" ht="15">
      <c r="B72" s="345">
        <v>41459</v>
      </c>
      <c r="C72" s="393" t="s">
        <v>525</v>
      </c>
      <c r="D72" s="386">
        <v>22</v>
      </c>
      <c r="F72" s="345">
        <v>41476</v>
      </c>
      <c r="G72" s="386" t="s">
        <v>2556</v>
      </c>
      <c r="H72" s="386">
        <v>40</v>
      </c>
    </row>
    <row r="73" spans="2:8" s="1" customFormat="1" ht="15">
      <c r="B73" s="345">
        <v>41459</v>
      </c>
      <c r="C73" s="393" t="s">
        <v>525</v>
      </c>
      <c r="D73" s="386">
        <v>8</v>
      </c>
      <c r="F73" s="345">
        <v>41476</v>
      </c>
      <c r="G73" s="386" t="s">
        <v>166</v>
      </c>
      <c r="H73" s="386">
        <v>40</v>
      </c>
    </row>
    <row r="74" spans="2:8" s="1" customFormat="1" ht="15">
      <c r="B74" s="345">
        <v>41459</v>
      </c>
      <c r="C74" s="386" t="s">
        <v>525</v>
      </c>
      <c r="D74" s="386">
        <v>20</v>
      </c>
      <c r="F74" s="345">
        <v>41476</v>
      </c>
      <c r="G74" s="386" t="s">
        <v>224</v>
      </c>
      <c r="H74" s="386">
        <v>5</v>
      </c>
    </row>
    <row r="75" spans="2:8" s="1" customFormat="1" ht="15">
      <c r="B75" s="345">
        <v>41459</v>
      </c>
      <c r="C75" s="386" t="s">
        <v>525</v>
      </c>
      <c r="D75" s="386">
        <v>60</v>
      </c>
      <c r="F75" s="345">
        <v>41476</v>
      </c>
      <c r="G75" s="386" t="s">
        <v>516</v>
      </c>
      <c r="H75" s="386">
        <v>30</v>
      </c>
    </row>
    <row r="76" spans="2:8" s="1" customFormat="1" ht="15">
      <c r="B76" s="345">
        <v>41460</v>
      </c>
      <c r="C76" s="393" t="s">
        <v>525</v>
      </c>
      <c r="D76" s="386">
        <v>14</v>
      </c>
      <c r="F76" s="345">
        <v>41476</v>
      </c>
      <c r="G76" s="386" t="s">
        <v>414</v>
      </c>
      <c r="H76" s="386">
        <v>30</v>
      </c>
    </row>
    <row r="77" spans="2:8" s="1" customFormat="1" ht="15">
      <c r="B77" s="345">
        <v>41460</v>
      </c>
      <c r="C77" s="386" t="s">
        <v>525</v>
      </c>
      <c r="D77" s="386">
        <v>28</v>
      </c>
      <c r="F77" s="345">
        <v>41476</v>
      </c>
      <c r="G77" s="386" t="s">
        <v>58</v>
      </c>
      <c r="H77" s="386">
        <v>40</v>
      </c>
    </row>
    <row r="78" spans="2:8" s="1" customFormat="1" ht="15">
      <c r="B78" s="345">
        <v>41460</v>
      </c>
      <c r="C78" s="386" t="s">
        <v>525</v>
      </c>
      <c r="D78" s="386">
        <v>20</v>
      </c>
      <c r="F78" s="345">
        <v>41476</v>
      </c>
      <c r="G78" s="386" t="s">
        <v>774</v>
      </c>
      <c r="H78" s="386">
        <v>80</v>
      </c>
    </row>
    <row r="79" spans="2:8" s="1" customFormat="1" ht="15">
      <c r="B79" s="345">
        <v>41460</v>
      </c>
      <c r="C79" s="386" t="s">
        <v>525</v>
      </c>
      <c r="D79" s="386">
        <v>210</v>
      </c>
      <c r="F79" s="345">
        <v>41476</v>
      </c>
      <c r="G79" s="393" t="s">
        <v>3358</v>
      </c>
      <c r="H79" s="386">
        <v>420</v>
      </c>
    </row>
    <row r="80" spans="2:8" s="1" customFormat="1" ht="15">
      <c r="B80" s="345">
        <v>41460</v>
      </c>
      <c r="C80" s="386" t="s">
        <v>2548</v>
      </c>
      <c r="D80" s="386">
        <v>2</v>
      </c>
      <c r="F80" s="345">
        <v>41476</v>
      </c>
      <c r="G80" s="393" t="s">
        <v>12</v>
      </c>
      <c r="H80" s="386">
        <v>110</v>
      </c>
    </row>
    <row r="81" spans="2:8" s="1" customFormat="1" ht="15">
      <c r="B81" s="345">
        <v>41460</v>
      </c>
      <c r="C81" s="386" t="s">
        <v>516</v>
      </c>
      <c r="D81" s="386">
        <v>10</v>
      </c>
      <c r="F81" s="345">
        <v>41476</v>
      </c>
      <c r="G81" s="393" t="s">
        <v>51</v>
      </c>
      <c r="H81" s="386">
        <v>20</v>
      </c>
    </row>
    <row r="82" spans="2:8" s="1" customFormat="1" ht="15">
      <c r="B82" s="345">
        <v>41460</v>
      </c>
      <c r="C82" s="386" t="s">
        <v>80</v>
      </c>
      <c r="D82" s="386">
        <v>15</v>
      </c>
      <c r="F82" s="345">
        <v>41476</v>
      </c>
      <c r="G82" s="393" t="s">
        <v>3359</v>
      </c>
      <c r="H82" s="386">
        <v>40</v>
      </c>
    </row>
    <row r="83" spans="2:8" s="1" customFormat="1" ht="15">
      <c r="B83" s="345">
        <v>41460</v>
      </c>
      <c r="C83" s="386" t="s">
        <v>3323</v>
      </c>
      <c r="D83" s="386">
        <v>7</v>
      </c>
      <c r="F83" s="345">
        <v>41476</v>
      </c>
      <c r="G83" s="386" t="s">
        <v>3360</v>
      </c>
      <c r="H83" s="386">
        <v>30</v>
      </c>
    </row>
    <row r="84" spans="2:8" s="1" customFormat="1" ht="15">
      <c r="B84" s="345">
        <v>41460</v>
      </c>
      <c r="C84" s="393" t="s">
        <v>525</v>
      </c>
      <c r="D84" s="386">
        <v>28</v>
      </c>
      <c r="F84" s="345">
        <v>41476</v>
      </c>
      <c r="G84" s="386" t="s">
        <v>92</v>
      </c>
      <c r="H84" s="386">
        <v>7</v>
      </c>
    </row>
    <row r="85" spans="2:8" s="1" customFormat="1" ht="15">
      <c r="B85" s="345">
        <v>41460</v>
      </c>
      <c r="C85" s="393" t="s">
        <v>18</v>
      </c>
      <c r="D85" s="386">
        <v>123</v>
      </c>
      <c r="F85" s="345">
        <v>41476</v>
      </c>
      <c r="G85" s="393" t="s">
        <v>57</v>
      </c>
      <c r="H85" s="386">
        <v>85</v>
      </c>
    </row>
    <row r="86" spans="2:8" s="1" customFormat="1" ht="15">
      <c r="B86" s="345">
        <v>41460</v>
      </c>
      <c r="C86" s="393" t="s">
        <v>23</v>
      </c>
      <c r="D86" s="386">
        <v>66</v>
      </c>
      <c r="F86" s="345">
        <v>41476</v>
      </c>
      <c r="G86" s="386" t="s">
        <v>984</v>
      </c>
      <c r="H86" s="386">
        <v>370</v>
      </c>
    </row>
    <row r="87" spans="2:8" s="1" customFormat="1" ht="15">
      <c r="B87" s="345">
        <v>41461</v>
      </c>
      <c r="C87" s="393" t="s">
        <v>525</v>
      </c>
      <c r="D87" s="386">
        <v>14</v>
      </c>
      <c r="F87" s="269">
        <v>41476</v>
      </c>
      <c r="G87" s="294" t="s">
        <v>114</v>
      </c>
      <c r="H87" s="294">
        <v>50</v>
      </c>
    </row>
    <row r="88" spans="2:8" s="1" customFormat="1" ht="15">
      <c r="B88" s="345">
        <v>41461</v>
      </c>
      <c r="C88" s="393" t="s">
        <v>3136</v>
      </c>
      <c r="D88" s="386">
        <v>5</v>
      </c>
      <c r="F88" s="269">
        <v>41477</v>
      </c>
      <c r="G88" s="294" t="s">
        <v>525</v>
      </c>
      <c r="H88" s="294">
        <v>14</v>
      </c>
    </row>
    <row r="89" spans="2:8" s="1" customFormat="1" ht="15">
      <c r="B89" s="345">
        <v>41461</v>
      </c>
      <c r="C89" s="386" t="s">
        <v>3052</v>
      </c>
      <c r="D89" s="386">
        <v>5</v>
      </c>
      <c r="F89" s="269">
        <v>41477</v>
      </c>
      <c r="G89" s="280" t="s">
        <v>525</v>
      </c>
      <c r="H89" s="294">
        <v>22</v>
      </c>
    </row>
    <row r="90" spans="2:8" s="1" customFormat="1" ht="15">
      <c r="B90" s="345">
        <v>41461</v>
      </c>
      <c r="C90" s="386" t="s">
        <v>401</v>
      </c>
      <c r="D90" s="386">
        <v>40</v>
      </c>
      <c r="F90" s="269">
        <v>41477</v>
      </c>
      <c r="G90" s="280" t="s">
        <v>525</v>
      </c>
      <c r="H90" s="294">
        <v>13</v>
      </c>
    </row>
    <row r="91" spans="2:8" s="1" customFormat="1" ht="15">
      <c r="B91" s="345">
        <v>41461</v>
      </c>
      <c r="C91" s="386" t="s">
        <v>223</v>
      </c>
      <c r="D91" s="386">
        <v>70</v>
      </c>
      <c r="F91" s="269">
        <v>41477</v>
      </c>
      <c r="G91" s="280" t="s">
        <v>525</v>
      </c>
      <c r="H91" s="294">
        <v>22</v>
      </c>
    </row>
    <row r="92" spans="2:8" s="1" customFormat="1" ht="15">
      <c r="B92" s="345">
        <v>41461</v>
      </c>
      <c r="C92" s="386" t="s">
        <v>23</v>
      </c>
      <c r="D92" s="386">
        <v>40</v>
      </c>
      <c r="F92" s="269">
        <v>41477</v>
      </c>
      <c r="G92" s="280" t="s">
        <v>3371</v>
      </c>
      <c r="H92" s="294">
        <v>100</v>
      </c>
    </row>
    <row r="93" spans="2:8" s="1" customFormat="1" ht="15">
      <c r="B93" s="345">
        <v>41461</v>
      </c>
      <c r="C93" s="393" t="s">
        <v>3368</v>
      </c>
      <c r="D93" s="386">
        <v>520</v>
      </c>
      <c r="F93" s="269">
        <v>41477</v>
      </c>
      <c r="G93" s="280" t="s">
        <v>525</v>
      </c>
      <c r="H93" s="294">
        <v>30</v>
      </c>
    </row>
    <row r="94" spans="2:8" s="1" customFormat="1" ht="15">
      <c r="B94" s="345">
        <v>41462</v>
      </c>
      <c r="C94" s="393" t="s">
        <v>18</v>
      </c>
      <c r="D94" s="386">
        <v>120</v>
      </c>
      <c r="F94" s="269">
        <v>41477</v>
      </c>
      <c r="G94" s="280" t="s">
        <v>401</v>
      </c>
      <c r="H94" s="294">
        <v>30</v>
      </c>
    </row>
    <row r="95" spans="2:8" s="1" customFormat="1" ht="15">
      <c r="B95" s="345">
        <v>41462</v>
      </c>
      <c r="C95" s="393" t="s">
        <v>372</v>
      </c>
      <c r="D95" s="386">
        <v>120</v>
      </c>
      <c r="F95" s="269">
        <v>41477</v>
      </c>
      <c r="G95" s="280" t="s">
        <v>114</v>
      </c>
      <c r="H95" s="294">
        <v>20</v>
      </c>
    </row>
    <row r="96" spans="2:8" s="1" customFormat="1" ht="15">
      <c r="B96" s="345">
        <v>41462</v>
      </c>
      <c r="C96" s="393" t="s">
        <v>3327</v>
      </c>
      <c r="D96" s="386">
        <v>800</v>
      </c>
      <c r="F96" s="269">
        <v>41477</v>
      </c>
      <c r="G96" s="280" t="s">
        <v>246</v>
      </c>
      <c r="H96" s="294">
        <v>70</v>
      </c>
    </row>
    <row r="97" spans="2:8" s="1" customFormat="1" ht="15">
      <c r="B97" s="345">
        <v>41462</v>
      </c>
      <c r="C97" s="393" t="s">
        <v>3329</v>
      </c>
      <c r="D97" s="386">
        <v>35</v>
      </c>
      <c r="F97" s="269">
        <v>41477</v>
      </c>
      <c r="G97" s="280" t="s">
        <v>2209</v>
      </c>
      <c r="H97" s="294">
        <v>12</v>
      </c>
    </row>
    <row r="98" spans="2:8" s="1" customFormat="1" ht="15">
      <c r="B98" s="345">
        <v>41462</v>
      </c>
      <c r="C98" s="393" t="s">
        <v>3369</v>
      </c>
      <c r="D98" s="386">
        <v>160</v>
      </c>
      <c r="F98" s="269">
        <v>41478</v>
      </c>
      <c r="G98" s="294" t="s">
        <v>525</v>
      </c>
      <c r="H98" s="294">
        <v>14</v>
      </c>
    </row>
    <row r="99" spans="2:8" s="1" customFormat="1" ht="15">
      <c r="B99" s="345">
        <v>41462</v>
      </c>
      <c r="C99" s="393" t="s">
        <v>114</v>
      </c>
      <c r="D99" s="386">
        <v>275</v>
      </c>
      <c r="F99" s="269">
        <v>41478</v>
      </c>
      <c r="G99" s="280" t="s">
        <v>525</v>
      </c>
      <c r="H99" s="294">
        <v>20</v>
      </c>
    </row>
    <row r="100" spans="2:8" s="1" customFormat="1" ht="15">
      <c r="B100" s="345">
        <v>41462</v>
      </c>
      <c r="C100" s="393" t="s">
        <v>657</v>
      </c>
      <c r="D100" s="386">
        <v>145</v>
      </c>
      <c r="F100" s="269">
        <v>41478</v>
      </c>
      <c r="G100" s="280" t="s">
        <v>525</v>
      </c>
      <c r="H100" s="294">
        <v>23</v>
      </c>
    </row>
    <row r="101" spans="2:8" s="1" customFormat="1" ht="15">
      <c r="B101" s="345">
        <v>41463</v>
      </c>
      <c r="C101" s="393" t="s">
        <v>525</v>
      </c>
      <c r="D101" s="386">
        <v>13</v>
      </c>
      <c r="F101" s="269">
        <v>41478</v>
      </c>
      <c r="G101" s="294" t="s">
        <v>525</v>
      </c>
      <c r="H101" s="294">
        <v>20</v>
      </c>
    </row>
    <row r="102" spans="2:8" s="1" customFormat="1" ht="15">
      <c r="B102" s="345">
        <v>41463</v>
      </c>
      <c r="C102" s="393" t="s">
        <v>525</v>
      </c>
      <c r="D102" s="386">
        <v>42</v>
      </c>
      <c r="F102" s="269">
        <v>41478</v>
      </c>
      <c r="G102" s="294" t="s">
        <v>3373</v>
      </c>
      <c r="H102" s="294">
        <v>200</v>
      </c>
    </row>
    <row r="103" spans="2:8" s="1" customFormat="1" ht="15">
      <c r="B103" s="345">
        <v>41463</v>
      </c>
      <c r="C103" s="393" t="s">
        <v>525</v>
      </c>
      <c r="D103" s="386">
        <v>14</v>
      </c>
      <c r="F103" s="269">
        <v>41478</v>
      </c>
      <c r="G103" s="280" t="s">
        <v>525</v>
      </c>
      <c r="H103" s="294">
        <v>22</v>
      </c>
    </row>
    <row r="104" spans="2:8" s="1" customFormat="1" ht="15">
      <c r="B104" s="345">
        <v>41463</v>
      </c>
      <c r="C104" s="393" t="s">
        <v>525</v>
      </c>
      <c r="D104" s="386">
        <v>20</v>
      </c>
      <c r="F104" s="269">
        <v>41478</v>
      </c>
      <c r="G104" s="294" t="s">
        <v>525</v>
      </c>
      <c r="H104" s="294">
        <v>30</v>
      </c>
    </row>
    <row r="105" spans="2:8" s="1" customFormat="1" ht="15">
      <c r="B105" s="345">
        <v>41463</v>
      </c>
      <c r="C105" s="386" t="s">
        <v>80</v>
      </c>
      <c r="D105" s="386">
        <v>10</v>
      </c>
      <c r="F105" s="269">
        <v>41478</v>
      </c>
      <c r="G105" s="294" t="s">
        <v>3374</v>
      </c>
      <c r="H105" s="294">
        <v>20</v>
      </c>
    </row>
    <row r="106" spans="2:8" s="1" customFormat="1" ht="15">
      <c r="B106" s="345">
        <v>41463</v>
      </c>
      <c r="C106" s="386" t="s">
        <v>401</v>
      </c>
      <c r="D106" s="386">
        <v>40</v>
      </c>
      <c r="F106" s="269">
        <v>41478</v>
      </c>
      <c r="G106" s="294" t="s">
        <v>3375</v>
      </c>
      <c r="H106" s="294">
        <v>30</v>
      </c>
    </row>
    <row r="107" spans="2:8" s="1" customFormat="1" ht="15">
      <c r="B107" s="345">
        <v>41463</v>
      </c>
      <c r="C107" s="393" t="s">
        <v>114</v>
      </c>
      <c r="D107" s="386">
        <v>56</v>
      </c>
      <c r="F107" s="269">
        <v>41479</v>
      </c>
      <c r="G107" s="294" t="s">
        <v>3376</v>
      </c>
      <c r="H107" s="294">
        <v>100</v>
      </c>
    </row>
    <row r="108" spans="2:8" s="1" customFormat="1" ht="15">
      <c r="B108" s="345">
        <v>41464</v>
      </c>
      <c r="C108" s="393" t="s">
        <v>525</v>
      </c>
      <c r="D108" s="386">
        <v>89</v>
      </c>
      <c r="F108" s="269">
        <v>41479</v>
      </c>
      <c r="G108" s="326" t="s">
        <v>525</v>
      </c>
      <c r="H108" s="326">
        <v>20</v>
      </c>
    </row>
    <row r="109" spans="2:8" s="1" customFormat="1" ht="15">
      <c r="B109" s="345">
        <v>41464</v>
      </c>
      <c r="C109" s="393" t="s">
        <v>111</v>
      </c>
      <c r="D109" s="386">
        <v>33</v>
      </c>
      <c r="F109" s="269">
        <v>41479</v>
      </c>
      <c r="G109" s="326" t="s">
        <v>525</v>
      </c>
      <c r="H109" s="326">
        <v>26</v>
      </c>
    </row>
    <row r="110" spans="2:8" s="1" customFormat="1" ht="15">
      <c r="B110" s="345">
        <v>41464</v>
      </c>
      <c r="C110" s="386" t="s">
        <v>246</v>
      </c>
      <c r="D110" s="386">
        <v>60</v>
      </c>
      <c r="F110" s="269">
        <v>41479</v>
      </c>
      <c r="G110" s="304" t="s">
        <v>525</v>
      </c>
      <c r="H110" s="326">
        <v>22</v>
      </c>
    </row>
    <row r="111" spans="2:8" s="1" customFormat="1" ht="15">
      <c r="B111" s="345">
        <v>41464</v>
      </c>
      <c r="C111" s="393" t="s">
        <v>189</v>
      </c>
      <c r="D111" s="386">
        <v>110</v>
      </c>
      <c r="F111" s="269">
        <v>41479</v>
      </c>
      <c r="G111" s="304" t="s">
        <v>304</v>
      </c>
      <c r="H111" s="326">
        <v>80</v>
      </c>
    </row>
    <row r="112" spans="2:8" s="1" customFormat="1" ht="15">
      <c r="B112" s="345">
        <v>41465</v>
      </c>
      <c r="C112" s="393" t="s">
        <v>525</v>
      </c>
      <c r="D112" s="386">
        <v>14</v>
      </c>
      <c r="F112" s="269">
        <v>41479</v>
      </c>
      <c r="G112" s="304" t="s">
        <v>2524</v>
      </c>
      <c r="H112" s="326">
        <v>30</v>
      </c>
    </row>
    <row r="113" spans="2:8" s="1" customFormat="1" ht="15">
      <c r="B113" s="345">
        <v>41465</v>
      </c>
      <c r="C113" s="393" t="s">
        <v>525</v>
      </c>
      <c r="D113" s="386">
        <v>25</v>
      </c>
      <c r="F113" s="269">
        <v>41479</v>
      </c>
      <c r="G113" s="326" t="s">
        <v>3381</v>
      </c>
      <c r="H113" s="326">
        <v>300</v>
      </c>
    </row>
    <row r="114" spans="2:8" s="1" customFormat="1" ht="15">
      <c r="B114" s="345">
        <v>41465</v>
      </c>
      <c r="C114" s="393" t="s">
        <v>525</v>
      </c>
      <c r="D114" s="386">
        <v>8</v>
      </c>
      <c r="F114" s="269">
        <v>41479</v>
      </c>
      <c r="G114" s="280" t="s">
        <v>114</v>
      </c>
      <c r="H114" s="294">
        <v>30</v>
      </c>
    </row>
    <row r="115" spans="2:8" s="1" customFormat="1" ht="15">
      <c r="B115" s="345">
        <v>41465</v>
      </c>
      <c r="C115" s="393" t="s">
        <v>525</v>
      </c>
      <c r="D115" s="386">
        <v>30</v>
      </c>
      <c r="F115" s="269">
        <v>41479</v>
      </c>
      <c r="G115" s="326" t="s">
        <v>605</v>
      </c>
      <c r="H115" s="326">
        <v>120</v>
      </c>
    </row>
    <row r="116" spans="2:8" s="1" customFormat="1" ht="15">
      <c r="B116" s="345">
        <v>41465</v>
      </c>
      <c r="C116" s="393" t="s">
        <v>113</v>
      </c>
      <c r="D116" s="386">
        <v>130</v>
      </c>
      <c r="F116" s="269">
        <v>41479</v>
      </c>
      <c r="G116" s="326" t="s">
        <v>401</v>
      </c>
      <c r="H116" s="326">
        <v>30</v>
      </c>
    </row>
    <row r="117" spans="2:8" s="1" customFormat="1" ht="15">
      <c r="B117" s="345">
        <v>41465</v>
      </c>
      <c r="C117" s="393" t="s">
        <v>2681</v>
      </c>
      <c r="D117" s="386">
        <v>50</v>
      </c>
      <c r="F117" s="269">
        <v>41480</v>
      </c>
      <c r="G117" s="280" t="s">
        <v>3382</v>
      </c>
      <c r="H117" s="294">
        <v>25</v>
      </c>
    </row>
    <row r="118" spans="2:8" s="1" customFormat="1" ht="15">
      <c r="B118" s="345">
        <v>41465</v>
      </c>
      <c r="C118" s="393" t="s">
        <v>64</v>
      </c>
      <c r="D118" s="386">
        <v>150</v>
      </c>
      <c r="F118" s="269">
        <v>41480</v>
      </c>
      <c r="G118" s="280" t="s">
        <v>173</v>
      </c>
      <c r="H118" s="294">
        <v>50</v>
      </c>
    </row>
    <row r="119" spans="2:8" s="1" customFormat="1" ht="15">
      <c r="B119" s="345">
        <v>41465</v>
      </c>
      <c r="C119" s="386" t="s">
        <v>3339</v>
      </c>
      <c r="D119" s="386">
        <v>42</v>
      </c>
      <c r="F119" s="269">
        <v>41480</v>
      </c>
      <c r="G119" s="280" t="s">
        <v>605</v>
      </c>
      <c r="H119" s="294">
        <v>700</v>
      </c>
    </row>
    <row r="120" spans="2:8" s="1" customFormat="1" ht="15">
      <c r="B120" s="345">
        <v>41465</v>
      </c>
      <c r="C120" s="386" t="s">
        <v>401</v>
      </c>
      <c r="D120" s="386">
        <v>35</v>
      </c>
      <c r="F120" s="269">
        <v>41480</v>
      </c>
      <c r="G120" s="280" t="s">
        <v>516</v>
      </c>
      <c r="H120" s="294">
        <v>50</v>
      </c>
    </row>
    <row r="121" spans="2:8" s="1" customFormat="1" ht="15">
      <c r="B121" s="345">
        <v>41466</v>
      </c>
      <c r="C121" s="386" t="s">
        <v>525</v>
      </c>
      <c r="D121" s="386">
        <v>61</v>
      </c>
      <c r="F121" s="269">
        <v>41480</v>
      </c>
      <c r="G121" s="294" t="s">
        <v>222</v>
      </c>
      <c r="H121" s="294">
        <v>101</v>
      </c>
    </row>
    <row r="122" spans="2:8" s="1" customFormat="1" ht="15">
      <c r="B122" s="345">
        <v>41466</v>
      </c>
      <c r="C122" s="386" t="s">
        <v>114</v>
      </c>
      <c r="D122" s="386">
        <v>33</v>
      </c>
      <c r="F122" s="269">
        <v>41481</v>
      </c>
      <c r="G122" s="294" t="s">
        <v>222</v>
      </c>
      <c r="H122" s="294">
        <v>100</v>
      </c>
    </row>
    <row r="123" spans="2:8" s="1" customFormat="1" ht="15">
      <c r="B123" s="345">
        <v>41466</v>
      </c>
      <c r="C123" s="393" t="s">
        <v>114</v>
      </c>
      <c r="D123" s="386">
        <v>16</v>
      </c>
      <c r="F123" s="269">
        <v>41481</v>
      </c>
      <c r="G123" s="280" t="s">
        <v>525</v>
      </c>
      <c r="H123" s="294">
        <v>1</v>
      </c>
    </row>
    <row r="124" spans="2:8" s="1" customFormat="1" ht="15">
      <c r="B124" s="345">
        <v>41467</v>
      </c>
      <c r="C124" s="393" t="s">
        <v>525</v>
      </c>
      <c r="D124" s="386">
        <v>43</v>
      </c>
      <c r="F124" s="269">
        <v>41481</v>
      </c>
      <c r="G124" s="280" t="s">
        <v>64</v>
      </c>
      <c r="H124" s="294">
        <v>50</v>
      </c>
    </row>
    <row r="125" spans="2:8" s="1" customFormat="1" ht="15">
      <c r="B125" s="345">
        <v>41467</v>
      </c>
      <c r="C125" s="393" t="s">
        <v>525</v>
      </c>
      <c r="D125" s="386">
        <v>15</v>
      </c>
      <c r="F125" s="269">
        <v>41481</v>
      </c>
      <c r="G125" s="280" t="s">
        <v>205</v>
      </c>
      <c r="H125" s="294">
        <v>12</v>
      </c>
    </row>
    <row r="126" spans="2:8" s="1" customFormat="1" ht="15">
      <c r="B126" s="345">
        <v>41467</v>
      </c>
      <c r="C126" s="393" t="s">
        <v>949</v>
      </c>
      <c r="D126" s="386">
        <v>37</v>
      </c>
      <c r="F126" s="269">
        <v>41482</v>
      </c>
      <c r="G126" s="280" t="s">
        <v>222</v>
      </c>
      <c r="H126" s="294">
        <v>11</v>
      </c>
    </row>
    <row r="127" spans="2:8" s="1" customFormat="1" ht="15">
      <c r="B127" s="345">
        <v>41467</v>
      </c>
      <c r="C127" s="393" t="s">
        <v>2845</v>
      </c>
      <c r="D127" s="386">
        <v>240</v>
      </c>
      <c r="F127" s="269">
        <v>41482</v>
      </c>
      <c r="G127" s="280" t="s">
        <v>700</v>
      </c>
      <c r="H127" s="294">
        <v>10</v>
      </c>
    </row>
    <row r="128" spans="2:8" s="1" customFormat="1" ht="15">
      <c r="B128" s="345">
        <v>41467</v>
      </c>
      <c r="C128" s="393" t="s">
        <v>114</v>
      </c>
      <c r="D128" s="386">
        <v>88</v>
      </c>
      <c r="F128" s="269">
        <v>41483</v>
      </c>
      <c r="G128" s="280" t="s">
        <v>57</v>
      </c>
      <c r="H128" s="294">
        <v>270</v>
      </c>
    </row>
    <row r="129" spans="2:8" s="1" customFormat="1" ht="15">
      <c r="B129" s="345">
        <v>41468</v>
      </c>
      <c r="C129" s="393" t="s">
        <v>246</v>
      </c>
      <c r="D129" s="386">
        <v>70</v>
      </c>
      <c r="F129" s="269">
        <v>41483</v>
      </c>
      <c r="G129" s="280" t="s">
        <v>132</v>
      </c>
      <c r="H129" s="294">
        <v>70</v>
      </c>
    </row>
    <row r="130" spans="2:8" s="1" customFormat="1" ht="15">
      <c r="B130" s="345">
        <v>41468</v>
      </c>
      <c r="C130" s="393" t="s">
        <v>224</v>
      </c>
      <c r="D130" s="386">
        <v>10</v>
      </c>
      <c r="F130" s="269">
        <v>41484</v>
      </c>
      <c r="G130" s="280" t="s">
        <v>2177</v>
      </c>
      <c r="H130" s="294">
        <v>390</v>
      </c>
    </row>
    <row r="131" spans="2:8" s="1" customFormat="1" ht="15">
      <c r="B131" s="345">
        <v>41468</v>
      </c>
      <c r="C131" s="393" t="s">
        <v>114</v>
      </c>
      <c r="D131" s="386">
        <v>90</v>
      </c>
      <c r="F131" s="269">
        <v>41484</v>
      </c>
      <c r="G131" s="280" t="s">
        <v>246</v>
      </c>
      <c r="H131" s="294">
        <v>60</v>
      </c>
    </row>
    <row r="132" spans="2:8" s="1" customFormat="1" ht="15">
      <c r="B132" s="345">
        <v>41469</v>
      </c>
      <c r="C132" s="393" t="s">
        <v>3340</v>
      </c>
      <c r="D132" s="386">
        <v>40</v>
      </c>
      <c r="F132" s="269">
        <v>41484</v>
      </c>
      <c r="G132" s="280" t="s">
        <v>401</v>
      </c>
      <c r="H132" s="294">
        <v>50</v>
      </c>
    </row>
    <row r="133" spans="2:8" s="1" customFormat="1" ht="15">
      <c r="B133" s="345">
        <v>41469</v>
      </c>
      <c r="C133" s="393" t="s">
        <v>114</v>
      </c>
      <c r="D133" s="386">
        <v>38</v>
      </c>
      <c r="F133" s="269">
        <v>41484</v>
      </c>
      <c r="G133" s="280" t="s">
        <v>3383</v>
      </c>
      <c r="H133" s="294">
        <v>225</v>
      </c>
    </row>
    <row r="134" spans="2:8" s="1" customFormat="1" ht="15">
      <c r="B134" s="345">
        <v>41469</v>
      </c>
      <c r="C134" s="393" t="s">
        <v>3341</v>
      </c>
      <c r="D134" s="386">
        <v>10</v>
      </c>
      <c r="F134" s="269">
        <v>41484</v>
      </c>
      <c r="G134" s="280" t="s">
        <v>2856</v>
      </c>
      <c r="H134" s="294">
        <v>50</v>
      </c>
    </row>
    <row r="135" spans="2:8" s="1" customFormat="1" ht="15">
      <c r="B135" s="345">
        <v>41469</v>
      </c>
      <c r="C135" s="393" t="s">
        <v>3342</v>
      </c>
      <c r="D135" s="386">
        <v>15</v>
      </c>
      <c r="F135" s="269">
        <v>41484</v>
      </c>
      <c r="G135" s="280" t="s">
        <v>143</v>
      </c>
      <c r="H135" s="294">
        <v>10</v>
      </c>
    </row>
    <row r="136" spans="2:8" s="1" customFormat="1" ht="15">
      <c r="B136" s="345">
        <v>41469</v>
      </c>
      <c r="C136" s="397" t="s">
        <v>2598</v>
      </c>
      <c r="D136" s="386">
        <v>120</v>
      </c>
      <c r="F136" s="269">
        <v>41484</v>
      </c>
      <c r="G136" s="280" t="s">
        <v>516</v>
      </c>
      <c r="H136" s="294">
        <v>30</v>
      </c>
    </row>
    <row r="137" spans="2:8" s="1" customFormat="1" ht="15">
      <c r="B137" s="345">
        <v>41469</v>
      </c>
      <c r="C137" s="393" t="s">
        <v>51</v>
      </c>
      <c r="D137" s="386">
        <v>110</v>
      </c>
      <c r="F137" s="269">
        <v>41484</v>
      </c>
      <c r="G137" s="280" t="s">
        <v>222</v>
      </c>
      <c r="H137" s="294">
        <v>11</v>
      </c>
    </row>
    <row r="138" spans="2:8" s="1" customFormat="1" ht="15">
      <c r="B138" s="345">
        <v>41469</v>
      </c>
      <c r="C138" s="393" t="s">
        <v>23</v>
      </c>
      <c r="D138" s="386">
        <v>106</v>
      </c>
      <c r="F138" s="269">
        <v>41484</v>
      </c>
      <c r="G138" s="280" t="s">
        <v>23</v>
      </c>
      <c r="H138" s="294">
        <v>213</v>
      </c>
    </row>
    <row r="139" spans="2:8" s="1" customFormat="1" ht="15">
      <c r="B139" s="345">
        <v>41470</v>
      </c>
      <c r="C139" s="393" t="s">
        <v>525</v>
      </c>
      <c r="D139" s="386">
        <v>28</v>
      </c>
      <c r="F139" s="269">
        <v>41484</v>
      </c>
      <c r="G139" s="280" t="s">
        <v>173</v>
      </c>
      <c r="H139" s="294">
        <v>40</v>
      </c>
    </row>
    <row r="140" spans="2:8" s="1" customFormat="1" ht="15">
      <c r="B140" s="345">
        <v>41470</v>
      </c>
      <c r="C140" s="386" t="s">
        <v>12</v>
      </c>
      <c r="D140" s="386">
        <v>140</v>
      </c>
      <c r="F140" s="269">
        <v>41485</v>
      </c>
      <c r="G140" s="280" t="s">
        <v>605</v>
      </c>
      <c r="H140" s="294">
        <v>200</v>
      </c>
    </row>
    <row r="141" spans="2:8" s="1" customFormat="1" ht="15">
      <c r="B141" s="345">
        <v>41470</v>
      </c>
      <c r="C141" s="393" t="s">
        <v>525</v>
      </c>
      <c r="D141" s="386">
        <v>20</v>
      </c>
      <c r="F141" s="269">
        <v>41485</v>
      </c>
      <c r="G141" s="280" t="s">
        <v>112</v>
      </c>
      <c r="H141" s="294">
        <v>34</v>
      </c>
    </row>
    <row r="142" spans="2:8" s="1" customFormat="1" ht="15">
      <c r="B142" s="345">
        <v>41470</v>
      </c>
      <c r="C142" s="393" t="s">
        <v>48</v>
      </c>
      <c r="D142" s="386">
        <v>130</v>
      </c>
      <c r="F142" s="269">
        <v>41485</v>
      </c>
      <c r="G142" s="280" t="s">
        <v>81</v>
      </c>
      <c r="H142" s="294">
        <v>20</v>
      </c>
    </row>
    <row r="143" spans="2:8" s="1" customFormat="1" ht="15">
      <c r="B143" s="345">
        <v>41470</v>
      </c>
      <c r="C143" s="393" t="s">
        <v>968</v>
      </c>
      <c r="D143" s="386">
        <v>112</v>
      </c>
      <c r="F143" s="269">
        <v>41485</v>
      </c>
      <c r="G143" s="280" t="s">
        <v>154</v>
      </c>
      <c r="H143" s="294">
        <v>50</v>
      </c>
    </row>
    <row r="144" spans="2:8" s="1" customFormat="1" ht="15">
      <c r="B144" s="345">
        <v>41470</v>
      </c>
      <c r="C144" s="393" t="s">
        <v>114</v>
      </c>
      <c r="D144" s="386">
        <v>87</v>
      </c>
      <c r="F144" s="269">
        <v>41485</v>
      </c>
      <c r="G144" s="280" t="s">
        <v>525</v>
      </c>
      <c r="H144" s="294">
        <v>98</v>
      </c>
    </row>
    <row r="145" spans="2:8" s="1" customFormat="1" ht="15">
      <c r="B145" s="345">
        <v>41470</v>
      </c>
      <c r="C145" s="386" t="s">
        <v>3343</v>
      </c>
      <c r="D145" s="386">
        <v>200</v>
      </c>
      <c r="F145" s="269">
        <v>41485</v>
      </c>
      <c r="G145" s="280" t="s">
        <v>525</v>
      </c>
      <c r="H145" s="294">
        <v>2100</v>
      </c>
    </row>
    <row r="146" spans="2:8" s="1" customFormat="1" ht="15">
      <c r="B146" s="345">
        <v>41470</v>
      </c>
      <c r="C146" s="393" t="s">
        <v>3344</v>
      </c>
      <c r="D146" s="386">
        <v>230</v>
      </c>
      <c r="F146" s="269">
        <v>41485</v>
      </c>
      <c r="G146" s="280" t="s">
        <v>525</v>
      </c>
      <c r="H146" s="294">
        <v>21</v>
      </c>
    </row>
    <row r="147" spans="2:8" s="1" customFormat="1" ht="15">
      <c r="B147" s="345">
        <v>41471</v>
      </c>
      <c r="C147" s="393" t="s">
        <v>525</v>
      </c>
      <c r="D147" s="386">
        <v>15</v>
      </c>
      <c r="F147" s="345">
        <v>41485</v>
      </c>
      <c r="G147" s="393" t="s">
        <v>3389</v>
      </c>
      <c r="H147" s="386">
        <v>75</v>
      </c>
    </row>
    <row r="148" spans="2:8" s="1" customFormat="1" ht="15">
      <c r="B148" s="345">
        <v>41471</v>
      </c>
      <c r="C148" s="393" t="s">
        <v>12</v>
      </c>
      <c r="D148" s="386">
        <v>120</v>
      </c>
      <c r="F148" s="345">
        <v>41485</v>
      </c>
      <c r="G148" s="393" t="s">
        <v>48</v>
      </c>
      <c r="H148" s="386">
        <v>27</v>
      </c>
    </row>
    <row r="149" spans="2:8" s="1" customFormat="1" ht="15">
      <c r="B149" s="345">
        <v>41471</v>
      </c>
      <c r="C149" s="393" t="s">
        <v>2740</v>
      </c>
      <c r="D149" s="386">
        <v>225</v>
      </c>
      <c r="F149" s="345">
        <v>41485</v>
      </c>
      <c r="G149" s="394" t="s">
        <v>51</v>
      </c>
      <c r="H149" s="395">
        <v>180</v>
      </c>
    </row>
    <row r="150" spans="2:8" s="1" customFormat="1" ht="15">
      <c r="B150" s="345">
        <v>41471</v>
      </c>
      <c r="C150" s="393" t="s">
        <v>3345</v>
      </c>
      <c r="D150" s="386">
        <v>41</v>
      </c>
      <c r="F150" s="345">
        <v>41485</v>
      </c>
      <c r="G150" s="394" t="s">
        <v>48</v>
      </c>
      <c r="H150" s="395">
        <v>48</v>
      </c>
    </row>
    <row r="151" spans="2:8" s="1" customFormat="1" ht="15">
      <c r="B151" s="345">
        <v>41471</v>
      </c>
      <c r="C151" s="393" t="s">
        <v>525</v>
      </c>
      <c r="D151" s="386">
        <v>30</v>
      </c>
      <c r="F151" s="345">
        <v>41485</v>
      </c>
      <c r="G151" s="394" t="s">
        <v>111</v>
      </c>
      <c r="H151" s="395">
        <v>50</v>
      </c>
    </row>
    <row r="152" spans="2:8" s="1" customFormat="1" ht="15">
      <c r="B152" s="345">
        <v>41471</v>
      </c>
      <c r="C152" s="393" t="s">
        <v>3370</v>
      </c>
      <c r="D152" s="386">
        <v>100</v>
      </c>
      <c r="F152" s="345">
        <v>41485</v>
      </c>
      <c r="G152" s="393" t="s">
        <v>112</v>
      </c>
      <c r="H152" s="386">
        <v>32</v>
      </c>
    </row>
    <row r="153" spans="2:8" s="1" customFormat="1" ht="15">
      <c r="B153" s="345">
        <v>41471</v>
      </c>
      <c r="C153" s="393" t="s">
        <v>111</v>
      </c>
      <c r="D153" s="386">
        <v>50</v>
      </c>
      <c r="F153" s="345">
        <v>41486</v>
      </c>
      <c r="G153" s="396" t="s">
        <v>525</v>
      </c>
      <c r="H153" s="395">
        <v>14</v>
      </c>
    </row>
    <row r="154" spans="2:8" s="1" customFormat="1" ht="15">
      <c r="B154" s="345">
        <v>41471</v>
      </c>
      <c r="C154" s="393" t="s">
        <v>1229</v>
      </c>
      <c r="D154" s="386">
        <v>55</v>
      </c>
      <c r="F154" s="345">
        <v>41486</v>
      </c>
      <c r="G154" s="396" t="s">
        <v>525</v>
      </c>
      <c r="H154" s="395">
        <v>3</v>
      </c>
    </row>
    <row r="155" spans="2:8" s="1" customFormat="1" ht="15">
      <c r="B155" s="345">
        <v>41471</v>
      </c>
      <c r="C155" s="393" t="s">
        <v>401</v>
      </c>
      <c r="D155" s="386">
        <v>30</v>
      </c>
      <c r="F155" s="345">
        <v>41486</v>
      </c>
      <c r="G155" s="396" t="s">
        <v>525</v>
      </c>
      <c r="H155" s="395">
        <v>30</v>
      </c>
    </row>
    <row r="156" spans="2:8" s="1" customFormat="1" ht="15">
      <c r="B156" s="345">
        <v>41471</v>
      </c>
      <c r="C156" s="393" t="s">
        <v>901</v>
      </c>
      <c r="D156" s="386">
        <v>5</v>
      </c>
      <c r="F156" s="345">
        <v>41486</v>
      </c>
      <c r="G156" s="396" t="s">
        <v>525</v>
      </c>
      <c r="H156" s="395">
        <v>25</v>
      </c>
    </row>
    <row r="157" spans="2:8" s="1" customFormat="1" ht="15">
      <c r="B157" s="345">
        <v>41472</v>
      </c>
      <c r="C157" s="393" t="s">
        <v>525</v>
      </c>
      <c r="D157" s="386">
        <v>20</v>
      </c>
      <c r="F157" s="345">
        <v>41486</v>
      </c>
      <c r="G157" s="396" t="s">
        <v>525</v>
      </c>
      <c r="H157" s="395">
        <v>33</v>
      </c>
    </row>
    <row r="158" spans="2:8" s="1" customFormat="1" ht="15">
      <c r="B158" s="345">
        <v>41472</v>
      </c>
      <c r="C158" s="386" t="s">
        <v>246</v>
      </c>
      <c r="D158" s="386">
        <v>35</v>
      </c>
      <c r="F158" s="345">
        <v>41486</v>
      </c>
      <c r="G158" s="396" t="s">
        <v>525</v>
      </c>
      <c r="H158" s="395">
        <v>13</v>
      </c>
    </row>
    <row r="159" spans="2:8" s="1" customFormat="1" ht="15">
      <c r="B159" s="345">
        <v>41472</v>
      </c>
      <c r="C159" s="386" t="s">
        <v>111</v>
      </c>
      <c r="D159" s="386">
        <v>25</v>
      </c>
      <c r="F159" s="345">
        <v>41486</v>
      </c>
      <c r="G159" s="396" t="s">
        <v>525</v>
      </c>
      <c r="H159" s="395">
        <v>8</v>
      </c>
    </row>
    <row r="160" spans="2:8" s="1" customFormat="1" ht="15">
      <c r="B160" s="345">
        <v>41472</v>
      </c>
      <c r="C160" s="386" t="s">
        <v>114</v>
      </c>
      <c r="D160" s="386">
        <v>47</v>
      </c>
      <c r="F160" s="280"/>
      <c r="G160" s="280"/>
      <c r="H160" s="280"/>
    </row>
    <row r="161" spans="2:11" s="1" customFormat="1" ht="15">
      <c r="B161" s="345">
        <v>41472</v>
      </c>
      <c r="C161" s="393" t="s">
        <v>48</v>
      </c>
      <c r="D161" s="386">
        <v>120</v>
      </c>
      <c r="F161" s="280"/>
      <c r="G161" s="280"/>
      <c r="H161" s="280"/>
    </row>
    <row r="162" spans="2:11" s="1" customFormat="1" ht="15">
      <c r="D162" s="2">
        <f>SUM(D47:D161)</f>
        <v>11083</v>
      </c>
      <c r="H162" s="2">
        <f>SUM(H47:H161)</f>
        <v>11045</v>
      </c>
    </row>
    <row r="163" spans="2:11">
      <c r="B163" s="189"/>
      <c r="C163" s="189"/>
      <c r="D163" s="189"/>
      <c r="E163" s="398">
        <v>41487</v>
      </c>
      <c r="F163" s="189"/>
      <c r="G163" s="189"/>
      <c r="H163" s="189"/>
      <c r="I163" s="189"/>
      <c r="J163" s="189"/>
    </row>
    <row r="165" spans="2:11" s="1" customFormat="1" ht="30">
      <c r="B165" s="410">
        <v>41487</v>
      </c>
      <c r="C165" s="411" t="s">
        <v>1039</v>
      </c>
      <c r="D165" s="412">
        <v>1000.31</v>
      </c>
      <c r="F165" s="327">
        <v>41487</v>
      </c>
      <c r="G165" s="252" t="s">
        <v>3401</v>
      </c>
      <c r="H165" s="257">
        <v>25000</v>
      </c>
      <c r="I165" s="204" t="s">
        <v>2914</v>
      </c>
      <c r="J165" s="204" t="s">
        <v>3184</v>
      </c>
    </row>
    <row r="166" spans="2:11" s="1" customFormat="1" ht="45">
      <c r="B166" s="269">
        <v>41486</v>
      </c>
      <c r="C166" s="47" t="s">
        <v>3398</v>
      </c>
      <c r="D166" s="48">
        <v>75324</v>
      </c>
      <c r="F166" s="369">
        <v>41487</v>
      </c>
      <c r="G166" s="221" t="s">
        <v>3409</v>
      </c>
      <c r="H166" s="214">
        <v>1000</v>
      </c>
      <c r="I166" s="182" t="s">
        <v>3402</v>
      </c>
      <c r="J166" s="182" t="s">
        <v>3403</v>
      </c>
    </row>
    <row r="167" spans="2:11" s="1" customFormat="1" ht="30">
      <c r="B167" s="269">
        <v>41491</v>
      </c>
      <c r="C167" s="223" t="s">
        <v>3421</v>
      </c>
      <c r="D167" s="175">
        <v>149</v>
      </c>
      <c r="F167" s="369">
        <v>41487</v>
      </c>
      <c r="G167" s="221" t="s">
        <v>3404</v>
      </c>
      <c r="H167" s="214">
        <v>9000</v>
      </c>
      <c r="I167" s="182" t="s">
        <v>3022</v>
      </c>
      <c r="J167" s="182" t="s">
        <v>3183</v>
      </c>
    </row>
    <row r="168" spans="2:11" s="1" customFormat="1" ht="45">
      <c r="B168" s="269">
        <v>41502</v>
      </c>
      <c r="C168" s="47" t="s">
        <v>3457</v>
      </c>
      <c r="D168" s="48">
        <v>4381</v>
      </c>
      <c r="F168" s="369">
        <v>41487</v>
      </c>
      <c r="G168" s="221" t="s">
        <v>3406</v>
      </c>
      <c r="H168" s="214">
        <v>3280</v>
      </c>
      <c r="I168" s="182" t="s">
        <v>3180</v>
      </c>
      <c r="J168" s="182" t="s">
        <v>3181</v>
      </c>
    </row>
    <row r="169" spans="2:11" s="1" customFormat="1" ht="30">
      <c r="B169" s="269">
        <v>41516</v>
      </c>
      <c r="C169" s="47" t="s">
        <v>3483</v>
      </c>
      <c r="D169" s="48">
        <v>30</v>
      </c>
      <c r="F169" s="327">
        <v>41487</v>
      </c>
      <c r="G169" s="252" t="s">
        <v>3408</v>
      </c>
      <c r="H169" s="257">
        <v>1210</v>
      </c>
      <c r="I169" s="204" t="s">
        <v>2820</v>
      </c>
      <c r="J169" s="204" t="s">
        <v>3182</v>
      </c>
    </row>
    <row r="170" spans="2:11" s="1" customFormat="1" ht="45">
      <c r="B170" s="269">
        <v>41516</v>
      </c>
      <c r="C170" s="47" t="s">
        <v>3487</v>
      </c>
      <c r="D170" s="48">
        <v>75201</v>
      </c>
      <c r="F170" s="327">
        <v>41487</v>
      </c>
      <c r="G170" s="252" t="s">
        <v>2993</v>
      </c>
      <c r="H170" s="257">
        <v>12983.07</v>
      </c>
      <c r="I170" s="204" t="s">
        <v>231</v>
      </c>
      <c r="J170" s="204" t="s">
        <v>3395</v>
      </c>
    </row>
    <row r="171" spans="2:11" s="1" customFormat="1" ht="30">
      <c r="B171" s="280"/>
      <c r="C171" s="280"/>
      <c r="D171" s="280"/>
      <c r="F171" s="327">
        <v>41491</v>
      </c>
      <c r="G171" s="252" t="s">
        <v>3419</v>
      </c>
      <c r="H171" s="257">
        <v>1000</v>
      </c>
      <c r="I171" s="247" t="s">
        <v>45</v>
      </c>
      <c r="J171" s="204" t="s">
        <v>3395</v>
      </c>
    </row>
    <row r="172" spans="2:11" s="1" customFormat="1" ht="45">
      <c r="B172" s="280"/>
      <c r="C172" s="280"/>
      <c r="D172" s="280"/>
      <c r="F172" s="302">
        <v>41491</v>
      </c>
      <c r="G172" s="282" t="s">
        <v>3420</v>
      </c>
      <c r="H172" s="283">
        <v>5000</v>
      </c>
      <c r="I172" s="236" t="s">
        <v>3287</v>
      </c>
      <c r="K172" s="182"/>
    </row>
    <row r="173" spans="2:11" s="1" customFormat="1" ht="45">
      <c r="B173" s="280"/>
      <c r="C173" s="280"/>
      <c r="D173" s="280"/>
      <c r="F173" s="302">
        <v>41493</v>
      </c>
      <c r="G173" s="435" t="s">
        <v>3433</v>
      </c>
      <c r="H173" s="283">
        <v>8000</v>
      </c>
      <c r="I173" s="277" t="s">
        <v>3287</v>
      </c>
    </row>
    <row r="174" spans="2:11" s="1" customFormat="1" ht="45">
      <c r="B174" s="280"/>
      <c r="C174" s="280"/>
      <c r="D174" s="280"/>
      <c r="F174" s="285">
        <v>41498</v>
      </c>
      <c r="G174" s="317" t="s">
        <v>3443</v>
      </c>
      <c r="H174" s="434">
        <v>3500</v>
      </c>
      <c r="I174" s="277" t="s">
        <v>3287</v>
      </c>
    </row>
    <row r="175" spans="2:11" s="1" customFormat="1" ht="45">
      <c r="B175" s="280"/>
      <c r="C175" s="280"/>
      <c r="D175" s="280"/>
      <c r="F175" s="285">
        <v>41499</v>
      </c>
      <c r="G175" s="372" t="s">
        <v>3445</v>
      </c>
      <c r="H175" s="175">
        <v>1500</v>
      </c>
      <c r="I175" s="277" t="s">
        <v>3287</v>
      </c>
    </row>
    <row r="176" spans="2:11" s="1" customFormat="1" ht="45">
      <c r="B176" s="280"/>
      <c r="C176" s="280"/>
      <c r="D176" s="280"/>
      <c r="F176" s="285">
        <v>41503</v>
      </c>
      <c r="G176" s="372" t="s">
        <v>3455</v>
      </c>
      <c r="H176" s="175">
        <v>2000</v>
      </c>
      <c r="I176" s="277" t="s">
        <v>3287</v>
      </c>
    </row>
    <row r="177" spans="2:11" s="1" customFormat="1" ht="45">
      <c r="B177" s="280"/>
      <c r="C177" s="280"/>
      <c r="D177" s="280"/>
      <c r="F177" s="285">
        <v>41505</v>
      </c>
      <c r="G177" s="223" t="s">
        <v>3456</v>
      </c>
      <c r="H177" s="294">
        <v>2300</v>
      </c>
      <c r="I177" s="277" t="s">
        <v>3287</v>
      </c>
    </row>
    <row r="178" spans="2:11" s="1" customFormat="1" ht="45">
      <c r="B178" s="280"/>
      <c r="C178" s="280"/>
      <c r="D178" s="280"/>
      <c r="F178" s="285">
        <v>41508</v>
      </c>
      <c r="G178" s="223" t="s">
        <v>3461</v>
      </c>
      <c r="H178" s="294">
        <v>1000</v>
      </c>
      <c r="I178" s="277" t="s">
        <v>3287</v>
      </c>
    </row>
    <row r="179" spans="2:11" s="1" customFormat="1" ht="45">
      <c r="B179" s="280"/>
      <c r="C179" s="280"/>
      <c r="D179" s="280"/>
      <c r="F179" s="285">
        <v>41509</v>
      </c>
      <c r="G179" s="282" t="s">
        <v>3467</v>
      </c>
      <c r="H179" s="283">
        <v>1000</v>
      </c>
      <c r="I179" s="277" t="s">
        <v>3287</v>
      </c>
    </row>
    <row r="180" spans="2:11" s="1" customFormat="1" ht="45">
      <c r="B180" s="280"/>
      <c r="C180" s="280"/>
      <c r="D180" s="280"/>
      <c r="F180" s="285">
        <v>41513</v>
      </c>
      <c r="G180" s="223" t="s">
        <v>3477</v>
      </c>
      <c r="H180" s="175">
        <v>1000</v>
      </c>
      <c r="I180" s="277" t="s">
        <v>3287</v>
      </c>
    </row>
    <row r="181" spans="2:11" s="1" customFormat="1" ht="45">
      <c r="B181" s="280"/>
      <c r="C181" s="280"/>
      <c r="D181" s="280"/>
      <c r="F181" s="285">
        <v>41515</v>
      </c>
      <c r="G181" s="223" t="s">
        <v>3481</v>
      </c>
      <c r="H181" s="175">
        <v>1000</v>
      </c>
      <c r="I181" s="277" t="s">
        <v>3287</v>
      </c>
    </row>
    <row r="182" spans="2:11" s="1" customFormat="1" ht="30">
      <c r="B182" s="280"/>
      <c r="C182" s="280"/>
      <c r="D182" s="280"/>
      <c r="F182" s="413">
        <v>41516</v>
      </c>
      <c r="G182" s="414" t="s">
        <v>3482</v>
      </c>
      <c r="H182" s="415">
        <v>10</v>
      </c>
      <c r="I182" s="456" t="s">
        <v>2493</v>
      </c>
      <c r="K182" s="417" t="s">
        <v>3182</v>
      </c>
    </row>
    <row r="183" spans="2:11" s="1" customFormat="1" ht="45">
      <c r="B183" s="280"/>
      <c r="C183" s="280"/>
      <c r="D183" s="280"/>
      <c r="F183" s="413">
        <v>41517</v>
      </c>
      <c r="G183" s="223" t="s">
        <v>3484</v>
      </c>
      <c r="H183" s="175">
        <v>1000</v>
      </c>
      <c r="I183" s="277" t="s">
        <v>3287</v>
      </c>
    </row>
    <row r="184" spans="2:11" s="1" customFormat="1" ht="45">
      <c r="B184" s="280"/>
      <c r="C184" s="280"/>
      <c r="D184" s="280"/>
      <c r="F184" s="413">
        <v>41517</v>
      </c>
      <c r="G184" s="376" t="s">
        <v>3485</v>
      </c>
      <c r="H184" s="326">
        <v>240</v>
      </c>
      <c r="I184" s="277" t="s">
        <v>3486</v>
      </c>
    </row>
    <row r="185" spans="2:11" s="1" customFormat="1" ht="15">
      <c r="B185" s="280"/>
      <c r="C185" s="280"/>
      <c r="D185" s="280"/>
      <c r="F185" s="269"/>
      <c r="G185" s="376"/>
      <c r="H185" s="326"/>
      <c r="I185" s="277"/>
    </row>
    <row r="186" spans="2:11" s="1" customFormat="1" ht="15">
      <c r="B186" s="280"/>
      <c r="C186" s="280"/>
      <c r="D186" s="280"/>
      <c r="F186" s="280"/>
      <c r="G186" s="280"/>
      <c r="H186" s="280"/>
    </row>
    <row r="187" spans="2:11" s="1" customFormat="1" ht="15">
      <c r="B187" s="280"/>
      <c r="C187" s="280"/>
      <c r="D187" s="280"/>
      <c r="F187" s="280"/>
      <c r="G187" s="280"/>
      <c r="H187" s="280"/>
    </row>
    <row r="188" spans="2:11" s="1" customFormat="1" ht="15">
      <c r="B188" s="280"/>
      <c r="C188" s="280"/>
      <c r="D188" s="280"/>
      <c r="F188" s="280"/>
      <c r="G188" s="280"/>
      <c r="H188" s="280"/>
    </row>
    <row r="189" spans="2:11" s="1" customFormat="1" ht="15">
      <c r="B189" s="280"/>
      <c r="C189" s="280"/>
      <c r="D189" s="280"/>
      <c r="F189" s="280"/>
      <c r="G189" s="280"/>
      <c r="H189" s="280"/>
    </row>
    <row r="190" spans="2:11" s="1" customFormat="1" ht="15">
      <c r="B190" s="280"/>
      <c r="C190" s="280"/>
      <c r="D190" s="294">
        <f>SUM(D165:D189)</f>
        <v>156085.31</v>
      </c>
      <c r="F190" s="280"/>
      <c r="G190" s="280"/>
      <c r="H190" s="294">
        <f>SUM(H165:H189)</f>
        <v>81023.070000000007</v>
      </c>
    </row>
    <row r="191" spans="2:11" s="1" customFormat="1" ht="15">
      <c r="D191" s="2">
        <f>D190-H190</f>
        <v>75062.239999999991</v>
      </c>
    </row>
    <row r="192" spans="2:11" s="1" customFormat="1" ht="15"/>
    <row r="193" spans="2:8" s="1" customFormat="1" ht="15">
      <c r="B193" s="374">
        <v>41486</v>
      </c>
      <c r="C193" s="282" t="s">
        <v>3426</v>
      </c>
      <c r="D193" s="283">
        <v>872</v>
      </c>
      <c r="E193" s="277" t="s">
        <v>3088</v>
      </c>
    </row>
    <row r="194" spans="2:8" s="1" customFormat="1" ht="45">
      <c r="B194" s="302">
        <v>41491</v>
      </c>
      <c r="C194" s="282" t="s">
        <v>3420</v>
      </c>
      <c r="D194" s="283">
        <v>5000</v>
      </c>
      <c r="E194" s="277" t="s">
        <v>3287</v>
      </c>
      <c r="H194" s="2"/>
    </row>
    <row r="195" spans="2:8" s="1" customFormat="1" ht="45">
      <c r="B195" s="302">
        <v>41493</v>
      </c>
      <c r="C195" s="371" t="s">
        <v>3433</v>
      </c>
      <c r="D195" s="175">
        <v>8000</v>
      </c>
      <c r="E195" s="277" t="s">
        <v>3287</v>
      </c>
      <c r="H195" s="2"/>
    </row>
    <row r="196" spans="2:8" s="1" customFormat="1" ht="45">
      <c r="B196" s="285">
        <v>41498</v>
      </c>
      <c r="C196" s="317" t="s">
        <v>3443</v>
      </c>
      <c r="D196" s="434">
        <v>3500</v>
      </c>
      <c r="E196" s="277" t="s">
        <v>3287</v>
      </c>
    </row>
    <row r="197" spans="2:8" s="1" customFormat="1" ht="45">
      <c r="B197" s="285">
        <v>41499</v>
      </c>
      <c r="C197" s="372" t="s">
        <v>3445</v>
      </c>
      <c r="D197" s="175">
        <v>1500</v>
      </c>
      <c r="E197" s="277" t="s">
        <v>3287</v>
      </c>
    </row>
    <row r="198" spans="2:8" s="1" customFormat="1" ht="45">
      <c r="B198" s="285">
        <v>41503</v>
      </c>
      <c r="C198" s="372" t="s">
        <v>3455</v>
      </c>
      <c r="D198" s="175">
        <v>2000</v>
      </c>
      <c r="E198" s="277" t="s">
        <v>3287</v>
      </c>
    </row>
    <row r="199" spans="2:8" s="1" customFormat="1" ht="45">
      <c r="B199" s="285">
        <v>41505</v>
      </c>
      <c r="C199" s="223" t="s">
        <v>3456</v>
      </c>
      <c r="D199" s="294">
        <v>2300</v>
      </c>
      <c r="E199" s="277" t="s">
        <v>3287</v>
      </c>
    </row>
    <row r="200" spans="2:8" s="1" customFormat="1" ht="45">
      <c r="B200" s="285">
        <v>41508</v>
      </c>
      <c r="C200" s="223" t="s">
        <v>3461</v>
      </c>
      <c r="D200" s="294">
        <v>1000</v>
      </c>
      <c r="E200" s="277" t="s">
        <v>3287</v>
      </c>
    </row>
    <row r="201" spans="2:8" s="1" customFormat="1" ht="45">
      <c r="B201" s="285">
        <v>41509</v>
      </c>
      <c r="C201" s="282" t="s">
        <v>3467</v>
      </c>
      <c r="D201" s="283">
        <v>1000</v>
      </c>
      <c r="E201" s="277" t="s">
        <v>3287</v>
      </c>
    </row>
    <row r="202" spans="2:8" s="1" customFormat="1" ht="45">
      <c r="B202" s="285">
        <v>41513</v>
      </c>
      <c r="C202" s="223" t="s">
        <v>3477</v>
      </c>
      <c r="D202" s="175">
        <v>1000</v>
      </c>
      <c r="E202" s="277" t="s">
        <v>3287</v>
      </c>
    </row>
    <row r="203" spans="2:8" s="1" customFormat="1" ht="45">
      <c r="B203" s="285">
        <v>41515</v>
      </c>
      <c r="C203" s="223" t="s">
        <v>3481</v>
      </c>
      <c r="D203" s="175">
        <v>1000</v>
      </c>
      <c r="E203" s="277" t="s">
        <v>3287</v>
      </c>
    </row>
    <row r="204" spans="2:8" s="1" customFormat="1" ht="45">
      <c r="B204" s="413">
        <v>41517</v>
      </c>
      <c r="C204" s="223" t="s">
        <v>3484</v>
      </c>
      <c r="D204" s="175">
        <v>1000</v>
      </c>
      <c r="E204" s="277" t="s">
        <v>3287</v>
      </c>
    </row>
    <row r="205" spans="2:8" s="1" customFormat="1" ht="15">
      <c r="B205" s="269"/>
      <c r="C205" s="376"/>
      <c r="D205" s="326"/>
      <c r="E205" s="277"/>
    </row>
    <row r="206" spans="2:8" s="1" customFormat="1" ht="15">
      <c r="B206" s="269"/>
      <c r="C206" s="376"/>
      <c r="D206" s="326"/>
      <c r="E206" s="277"/>
    </row>
    <row r="207" spans="2:8" s="1" customFormat="1" ht="15">
      <c r="B207" s="280"/>
      <c r="C207" s="280"/>
      <c r="D207" s="294">
        <f>SUM(D193:D205)</f>
        <v>28172</v>
      </c>
      <c r="E207" s="2">
        <f>D207-D324-H324</f>
        <v>1010</v>
      </c>
    </row>
    <row r="208" spans="2:8" s="1" customFormat="1" ht="15"/>
    <row r="209" spans="2:8" s="1" customFormat="1" ht="15">
      <c r="B209" s="345">
        <v>41487</v>
      </c>
      <c r="C209" s="396" t="s">
        <v>525</v>
      </c>
      <c r="D209" s="395">
        <v>14</v>
      </c>
      <c r="F209" s="285">
        <v>41504</v>
      </c>
      <c r="G209" s="280" t="s">
        <v>18</v>
      </c>
      <c r="H209" s="294">
        <v>444</v>
      </c>
    </row>
    <row r="210" spans="2:8" s="1" customFormat="1" ht="15">
      <c r="B210" s="345">
        <v>41487</v>
      </c>
      <c r="C210" s="409" t="s">
        <v>525</v>
      </c>
      <c r="D210" s="386">
        <v>22</v>
      </c>
      <c r="F210" s="285">
        <v>41504</v>
      </c>
      <c r="G210" s="294" t="s">
        <v>289</v>
      </c>
      <c r="H210" s="294">
        <v>50</v>
      </c>
    </row>
    <row r="211" spans="2:8" s="1" customFormat="1" ht="15">
      <c r="B211" s="345">
        <v>41487</v>
      </c>
      <c r="C211" s="396" t="s">
        <v>525</v>
      </c>
      <c r="D211" s="326">
        <v>20</v>
      </c>
      <c r="F211" s="285">
        <v>41504</v>
      </c>
      <c r="G211" s="294" t="s">
        <v>132</v>
      </c>
      <c r="H211" s="294">
        <v>100</v>
      </c>
    </row>
    <row r="212" spans="2:8" s="1" customFormat="1" ht="15">
      <c r="B212" s="345">
        <v>41487</v>
      </c>
      <c r="C212" s="409" t="s">
        <v>525</v>
      </c>
      <c r="D212" s="326">
        <v>15</v>
      </c>
      <c r="F212" s="285">
        <v>41505</v>
      </c>
      <c r="G212" s="294" t="s">
        <v>525</v>
      </c>
      <c r="H212" s="294">
        <v>60</v>
      </c>
    </row>
    <row r="213" spans="2:8" s="1" customFormat="1" ht="15">
      <c r="B213" s="345">
        <v>41487</v>
      </c>
      <c r="C213" s="304" t="s">
        <v>485</v>
      </c>
      <c r="D213" s="326">
        <v>30</v>
      </c>
      <c r="F213" s="285">
        <v>41505</v>
      </c>
      <c r="G213" s="280" t="s">
        <v>3458</v>
      </c>
      <c r="H213" s="294">
        <v>145</v>
      </c>
    </row>
    <row r="214" spans="2:8" s="1" customFormat="1" ht="15">
      <c r="B214" s="345">
        <v>41487</v>
      </c>
      <c r="C214" s="304" t="s">
        <v>2961</v>
      </c>
      <c r="D214" s="326">
        <v>64</v>
      </c>
      <c r="F214" s="285">
        <v>41505</v>
      </c>
      <c r="G214" s="280" t="s">
        <v>3447</v>
      </c>
      <c r="H214" s="294">
        <v>20</v>
      </c>
    </row>
    <row r="215" spans="2:8" s="1" customFormat="1" ht="15">
      <c r="B215" s="345">
        <v>41487</v>
      </c>
      <c r="C215" s="280" t="s">
        <v>246</v>
      </c>
      <c r="D215" s="326">
        <v>65</v>
      </c>
      <c r="F215" s="285">
        <v>41505</v>
      </c>
      <c r="G215" s="280" t="s">
        <v>51</v>
      </c>
      <c r="H215" s="294">
        <v>106</v>
      </c>
    </row>
    <row r="216" spans="2:8" s="1" customFormat="1" ht="15">
      <c r="B216" s="345">
        <v>41488</v>
      </c>
      <c r="C216" s="409" t="s">
        <v>525</v>
      </c>
      <c r="D216" s="326">
        <v>14</v>
      </c>
      <c r="F216" s="285">
        <v>41506</v>
      </c>
      <c r="G216" s="280" t="s">
        <v>525</v>
      </c>
      <c r="H216" s="294">
        <v>78</v>
      </c>
    </row>
    <row r="217" spans="2:8" s="1" customFormat="1" ht="15">
      <c r="B217" s="345">
        <v>41488</v>
      </c>
      <c r="C217" s="396" t="s">
        <v>525</v>
      </c>
      <c r="D217" s="326">
        <v>28</v>
      </c>
      <c r="F217" s="285">
        <v>41506</v>
      </c>
      <c r="G217" s="280" t="s">
        <v>12</v>
      </c>
      <c r="H217" s="294">
        <v>15</v>
      </c>
    </row>
    <row r="218" spans="2:8" s="1" customFormat="1" ht="15">
      <c r="B218" s="345">
        <v>41488</v>
      </c>
      <c r="C218" s="409" t="s">
        <v>525</v>
      </c>
      <c r="D218" s="326">
        <v>28</v>
      </c>
      <c r="F218" s="285">
        <v>41506</v>
      </c>
      <c r="G218" s="280" t="s">
        <v>485</v>
      </c>
      <c r="H218" s="349">
        <v>20</v>
      </c>
    </row>
    <row r="219" spans="2:8" s="1" customFormat="1" ht="15">
      <c r="B219" s="345">
        <v>41488</v>
      </c>
      <c r="C219" s="280" t="s">
        <v>525</v>
      </c>
      <c r="D219" s="294">
        <v>10</v>
      </c>
      <c r="F219" s="285">
        <v>41506</v>
      </c>
      <c r="G219" s="280" t="s">
        <v>23</v>
      </c>
      <c r="H219" s="349">
        <v>35</v>
      </c>
    </row>
    <row r="220" spans="2:8" s="1" customFormat="1" ht="15">
      <c r="B220" s="345">
        <v>41488</v>
      </c>
      <c r="C220" s="280" t="s">
        <v>525</v>
      </c>
      <c r="D220" s="294">
        <v>12</v>
      </c>
      <c r="F220" s="285">
        <v>41506</v>
      </c>
      <c r="G220" s="294" t="s">
        <v>246</v>
      </c>
      <c r="H220" s="294">
        <v>70</v>
      </c>
    </row>
    <row r="221" spans="2:8" s="1" customFormat="1" ht="15">
      <c r="B221" s="345">
        <v>41488</v>
      </c>
      <c r="C221" s="280" t="s">
        <v>525</v>
      </c>
      <c r="D221" s="294">
        <v>220</v>
      </c>
      <c r="F221" s="285">
        <v>41507</v>
      </c>
      <c r="G221" s="280" t="s">
        <v>525</v>
      </c>
      <c r="H221" s="294">
        <v>118</v>
      </c>
    </row>
    <row r="222" spans="2:8" s="1" customFormat="1" ht="15">
      <c r="B222" s="345">
        <v>41488</v>
      </c>
      <c r="C222" s="280" t="s">
        <v>23</v>
      </c>
      <c r="D222" s="294">
        <v>94</v>
      </c>
      <c r="F222" s="285">
        <v>41507</v>
      </c>
      <c r="G222" s="280" t="s">
        <v>3458</v>
      </c>
      <c r="H222" s="294">
        <v>155</v>
      </c>
    </row>
    <row r="223" spans="2:8" s="1" customFormat="1" ht="15">
      <c r="B223" s="345">
        <v>41488</v>
      </c>
      <c r="C223" s="280" t="s">
        <v>525</v>
      </c>
      <c r="D223" s="294">
        <v>28</v>
      </c>
      <c r="F223" s="285">
        <v>41508</v>
      </c>
      <c r="G223" s="280" t="s">
        <v>525</v>
      </c>
      <c r="H223" s="294">
        <v>14</v>
      </c>
    </row>
    <row r="224" spans="2:8" s="1" customFormat="1" ht="15">
      <c r="B224" s="345">
        <v>41489</v>
      </c>
      <c r="C224" s="280" t="s">
        <v>525</v>
      </c>
      <c r="D224" s="294">
        <v>35</v>
      </c>
      <c r="F224" s="285">
        <v>41508</v>
      </c>
      <c r="G224" s="280" t="s">
        <v>525</v>
      </c>
      <c r="H224" s="294">
        <v>45</v>
      </c>
    </row>
    <row r="225" spans="2:8" s="1" customFormat="1" ht="15">
      <c r="B225" s="345">
        <v>41489</v>
      </c>
      <c r="C225" s="280" t="s">
        <v>525</v>
      </c>
      <c r="D225" s="294">
        <v>20</v>
      </c>
      <c r="F225" s="285">
        <v>41508</v>
      </c>
      <c r="G225" s="280" t="s">
        <v>525</v>
      </c>
      <c r="H225" s="294">
        <v>11</v>
      </c>
    </row>
    <row r="226" spans="2:8" s="1" customFormat="1" ht="15">
      <c r="B226" s="345">
        <v>41489</v>
      </c>
      <c r="C226" s="280" t="s">
        <v>401</v>
      </c>
      <c r="D226" s="294">
        <v>30</v>
      </c>
      <c r="F226" s="285">
        <v>41508</v>
      </c>
      <c r="G226" s="280" t="s">
        <v>3460</v>
      </c>
      <c r="H226" s="294">
        <v>200</v>
      </c>
    </row>
    <row r="227" spans="2:8" s="1" customFormat="1" ht="15">
      <c r="B227" s="345">
        <v>41490</v>
      </c>
      <c r="C227" s="280" t="s">
        <v>3211</v>
      </c>
      <c r="D227" s="294">
        <v>60</v>
      </c>
      <c r="F227" s="285">
        <v>41508</v>
      </c>
      <c r="G227" s="280" t="s">
        <v>125</v>
      </c>
      <c r="H227" s="294">
        <v>230</v>
      </c>
    </row>
    <row r="228" spans="2:8" s="1" customFormat="1" ht="15">
      <c r="B228" s="345">
        <v>41490</v>
      </c>
      <c r="C228" s="280" t="s">
        <v>3418</v>
      </c>
      <c r="D228" s="294">
        <v>30</v>
      </c>
      <c r="F228" s="285">
        <v>41508</v>
      </c>
      <c r="G228" s="294" t="s">
        <v>406</v>
      </c>
      <c r="H228" s="294">
        <v>20</v>
      </c>
    </row>
    <row r="229" spans="2:8" s="1" customFormat="1" ht="15">
      <c r="B229" s="345">
        <v>41491</v>
      </c>
      <c r="C229" s="280" t="s">
        <v>525</v>
      </c>
      <c r="D229" s="294">
        <v>28</v>
      </c>
      <c r="F229" s="285">
        <v>41508</v>
      </c>
      <c r="G229" s="280" t="s">
        <v>114</v>
      </c>
      <c r="H229" s="294">
        <v>20</v>
      </c>
    </row>
    <row r="230" spans="2:8" s="1" customFormat="1" ht="15">
      <c r="B230" s="345">
        <v>41491</v>
      </c>
      <c r="C230" s="280" t="s">
        <v>2928</v>
      </c>
      <c r="D230" s="294">
        <v>149</v>
      </c>
      <c r="F230" s="285">
        <v>41508</v>
      </c>
      <c r="G230" s="280" t="s">
        <v>401</v>
      </c>
      <c r="H230" s="294">
        <v>30</v>
      </c>
    </row>
    <row r="231" spans="2:8" s="1" customFormat="1" ht="15">
      <c r="B231" s="345">
        <v>41491</v>
      </c>
      <c r="C231" s="280" t="s">
        <v>525</v>
      </c>
      <c r="D231" s="294">
        <v>16</v>
      </c>
      <c r="F231" s="285">
        <v>41508</v>
      </c>
      <c r="G231" s="280" t="s">
        <v>269</v>
      </c>
      <c r="H231" s="294">
        <v>90</v>
      </c>
    </row>
    <row r="232" spans="2:8" s="1" customFormat="1" ht="15">
      <c r="B232" s="345">
        <v>41491</v>
      </c>
      <c r="C232" s="280" t="s">
        <v>525</v>
      </c>
      <c r="D232" s="294">
        <v>14</v>
      </c>
      <c r="F232" s="285">
        <v>41508</v>
      </c>
      <c r="G232" s="280" t="s">
        <v>3463</v>
      </c>
      <c r="H232" s="294">
        <v>80</v>
      </c>
    </row>
    <row r="233" spans="2:8" s="1" customFormat="1" ht="15">
      <c r="B233" s="345">
        <v>41491</v>
      </c>
      <c r="C233" s="280" t="s">
        <v>525</v>
      </c>
      <c r="D233" s="294">
        <v>15</v>
      </c>
      <c r="F233" s="285">
        <v>41509</v>
      </c>
      <c r="G233" s="280" t="s">
        <v>525</v>
      </c>
      <c r="H233" s="294">
        <v>15</v>
      </c>
    </row>
    <row r="234" spans="2:8" s="1" customFormat="1" ht="15">
      <c r="B234" s="345">
        <v>41491</v>
      </c>
      <c r="C234" s="280" t="s">
        <v>525</v>
      </c>
      <c r="D234" s="294">
        <v>10</v>
      </c>
      <c r="F234" s="285">
        <v>41509</v>
      </c>
      <c r="G234" s="280" t="s">
        <v>525</v>
      </c>
      <c r="H234" s="294">
        <v>24</v>
      </c>
    </row>
    <row r="235" spans="2:8" s="1" customFormat="1" ht="15">
      <c r="B235" s="345">
        <v>41491</v>
      </c>
      <c r="C235" s="419" t="s">
        <v>3307</v>
      </c>
      <c r="D235" s="420">
        <v>750</v>
      </c>
      <c r="F235" s="285">
        <v>41509</v>
      </c>
      <c r="G235" s="280" t="s">
        <v>12</v>
      </c>
      <c r="H235" s="294">
        <v>100</v>
      </c>
    </row>
    <row r="236" spans="2:8" s="1" customFormat="1" ht="15">
      <c r="B236" s="345">
        <v>41491</v>
      </c>
      <c r="C236" s="419" t="s">
        <v>3308</v>
      </c>
      <c r="D236" s="420">
        <v>1450</v>
      </c>
      <c r="F236" s="285">
        <v>41509</v>
      </c>
      <c r="G236" s="280" t="s">
        <v>3464</v>
      </c>
      <c r="H236" s="294">
        <v>60</v>
      </c>
    </row>
    <row r="237" spans="2:8" s="1" customFormat="1" ht="15">
      <c r="B237" s="345">
        <v>41491</v>
      </c>
      <c r="C237" s="325" t="s">
        <v>3293</v>
      </c>
      <c r="D237" s="421">
        <v>1500</v>
      </c>
      <c r="F237" s="285">
        <v>41509</v>
      </c>
      <c r="G237" s="280" t="s">
        <v>3465</v>
      </c>
      <c r="H237" s="294">
        <v>110</v>
      </c>
    </row>
    <row r="238" spans="2:8" s="1" customFormat="1" ht="15">
      <c r="B238" s="345">
        <v>41491</v>
      </c>
      <c r="C238" s="280" t="s">
        <v>246</v>
      </c>
      <c r="D238" s="294">
        <v>100</v>
      </c>
      <c r="F238" s="285">
        <v>41509</v>
      </c>
      <c r="G238" s="280" t="s">
        <v>3466</v>
      </c>
      <c r="H238" s="294">
        <v>50</v>
      </c>
    </row>
    <row r="239" spans="2:8" s="1" customFormat="1" ht="15">
      <c r="B239" s="345">
        <v>41492</v>
      </c>
      <c r="C239" s="280" t="s">
        <v>525</v>
      </c>
      <c r="D239" s="294">
        <v>14</v>
      </c>
      <c r="F239" s="285">
        <v>41509</v>
      </c>
      <c r="G239" s="280" t="s">
        <v>525</v>
      </c>
      <c r="H239" s="294">
        <v>30</v>
      </c>
    </row>
    <row r="240" spans="2:8" s="1" customFormat="1" ht="15">
      <c r="B240" s="345">
        <v>41492</v>
      </c>
      <c r="C240" s="294" t="s">
        <v>525</v>
      </c>
      <c r="D240" s="349">
        <v>20</v>
      </c>
      <c r="F240" s="285">
        <v>41509</v>
      </c>
      <c r="G240" s="294" t="s">
        <v>525</v>
      </c>
      <c r="H240" s="294">
        <v>38</v>
      </c>
    </row>
    <row r="241" spans="2:8" s="1" customFormat="1" ht="15">
      <c r="B241" s="345">
        <v>41492</v>
      </c>
      <c r="C241" s="294" t="s">
        <v>525</v>
      </c>
      <c r="D241" s="294">
        <v>21</v>
      </c>
      <c r="F241" s="285">
        <v>41509</v>
      </c>
      <c r="G241" s="294" t="s">
        <v>3468</v>
      </c>
      <c r="H241" s="294">
        <v>450</v>
      </c>
    </row>
    <row r="242" spans="2:8" s="1" customFormat="1" ht="15">
      <c r="B242" s="345">
        <v>41492</v>
      </c>
      <c r="C242" s="294" t="s">
        <v>525</v>
      </c>
      <c r="D242" s="294">
        <v>16</v>
      </c>
      <c r="F242" s="285">
        <v>41509</v>
      </c>
      <c r="G242" s="294" t="s">
        <v>23</v>
      </c>
      <c r="H242" s="294">
        <v>66</v>
      </c>
    </row>
    <row r="243" spans="2:8" s="1" customFormat="1" ht="15">
      <c r="B243" s="345">
        <v>41492</v>
      </c>
      <c r="C243" s="294" t="s">
        <v>525</v>
      </c>
      <c r="D243" s="294">
        <v>20</v>
      </c>
      <c r="F243" s="285">
        <v>41509</v>
      </c>
      <c r="G243" s="294" t="s">
        <v>525</v>
      </c>
      <c r="H243" s="294">
        <v>16</v>
      </c>
    </row>
    <row r="244" spans="2:8" s="1" customFormat="1" ht="15">
      <c r="B244" s="345">
        <v>41492</v>
      </c>
      <c r="C244" s="294" t="s">
        <v>516</v>
      </c>
      <c r="D244" s="294">
        <v>30</v>
      </c>
      <c r="F244" s="285">
        <v>41510</v>
      </c>
      <c r="G244" s="294" t="s">
        <v>12</v>
      </c>
      <c r="H244" s="294">
        <v>233</v>
      </c>
    </row>
    <row r="245" spans="2:8" s="1" customFormat="1" ht="15">
      <c r="B245" s="345">
        <v>41492</v>
      </c>
      <c r="C245" s="294" t="s">
        <v>516</v>
      </c>
      <c r="D245" s="294">
        <v>20</v>
      </c>
      <c r="F245" s="285">
        <v>41510</v>
      </c>
      <c r="G245" s="294" t="s">
        <v>525</v>
      </c>
      <c r="H245" s="294">
        <v>23</v>
      </c>
    </row>
    <row r="246" spans="2:8" s="1" customFormat="1" ht="15">
      <c r="B246" s="345">
        <v>41492</v>
      </c>
      <c r="C246" s="294" t="s">
        <v>58</v>
      </c>
      <c r="D246" s="349">
        <v>25</v>
      </c>
      <c r="F246" s="285">
        <v>41510</v>
      </c>
      <c r="G246" s="294" t="s">
        <v>525</v>
      </c>
      <c r="H246" s="294">
        <v>15</v>
      </c>
    </row>
    <row r="247" spans="2:8" s="1" customFormat="1" ht="15">
      <c r="B247" s="345">
        <v>41492</v>
      </c>
      <c r="C247" s="280" t="s">
        <v>71</v>
      </c>
      <c r="D247" s="294">
        <v>3</v>
      </c>
      <c r="F247" s="285">
        <v>41510</v>
      </c>
      <c r="G247" s="294" t="s">
        <v>367</v>
      </c>
      <c r="H247" s="294">
        <v>5</v>
      </c>
    </row>
    <row r="248" spans="2:8" s="1" customFormat="1" ht="15">
      <c r="B248" s="345">
        <v>41492</v>
      </c>
      <c r="C248" s="280" t="s">
        <v>286</v>
      </c>
      <c r="D248" s="294">
        <v>100</v>
      </c>
      <c r="F248" s="285">
        <v>41510</v>
      </c>
      <c r="G248" s="280" t="s">
        <v>57</v>
      </c>
      <c r="H248" s="294">
        <v>200</v>
      </c>
    </row>
    <row r="249" spans="2:8" s="1" customFormat="1" ht="15">
      <c r="B249" s="345">
        <v>41493</v>
      </c>
      <c r="C249" s="294" t="s">
        <v>525</v>
      </c>
      <c r="D249" s="294">
        <v>27</v>
      </c>
      <c r="F249" s="285">
        <v>41513</v>
      </c>
      <c r="G249" s="280" t="s">
        <v>525</v>
      </c>
      <c r="H249" s="294">
        <v>100</v>
      </c>
    </row>
    <row r="250" spans="2:8" s="1" customFormat="1" ht="15">
      <c r="B250" s="345">
        <v>41493</v>
      </c>
      <c r="C250" s="294" t="s">
        <v>525</v>
      </c>
      <c r="D250" s="349">
        <v>20</v>
      </c>
      <c r="F250" s="285">
        <v>41514</v>
      </c>
      <c r="G250" s="280" t="s">
        <v>730</v>
      </c>
      <c r="H250" s="294">
        <v>300</v>
      </c>
    </row>
    <row r="251" spans="2:8" s="1" customFormat="1" ht="15">
      <c r="B251" s="345">
        <v>41493</v>
      </c>
      <c r="C251" s="280" t="s">
        <v>12</v>
      </c>
      <c r="D251" s="294">
        <v>159</v>
      </c>
      <c r="F251" s="285">
        <v>41514</v>
      </c>
      <c r="G251" s="280" t="s">
        <v>742</v>
      </c>
      <c r="H251" s="294">
        <v>190</v>
      </c>
    </row>
    <row r="252" spans="2:8" s="1" customFormat="1" ht="15">
      <c r="B252" s="345">
        <v>41493</v>
      </c>
      <c r="C252" s="280" t="s">
        <v>525</v>
      </c>
      <c r="D252" s="294">
        <v>20</v>
      </c>
      <c r="F252" s="285">
        <v>41514</v>
      </c>
      <c r="G252" s="294" t="s">
        <v>525</v>
      </c>
      <c r="H252" s="294">
        <v>80</v>
      </c>
    </row>
    <row r="253" spans="2:8" s="1" customFormat="1" ht="15">
      <c r="B253" s="345">
        <v>41493</v>
      </c>
      <c r="C253" s="280" t="s">
        <v>3211</v>
      </c>
      <c r="D253" s="294">
        <v>6</v>
      </c>
      <c r="F253" s="285">
        <v>41514</v>
      </c>
      <c r="G253" s="294" t="s">
        <v>12</v>
      </c>
      <c r="H253" s="294">
        <v>60</v>
      </c>
    </row>
    <row r="254" spans="2:8" s="1" customFormat="1" ht="15">
      <c r="B254" s="345">
        <v>41493</v>
      </c>
      <c r="C254" s="280" t="s">
        <v>3435</v>
      </c>
      <c r="D254" s="294">
        <v>20</v>
      </c>
      <c r="F254" s="285">
        <v>41514</v>
      </c>
      <c r="G254" s="280" t="s">
        <v>3480</v>
      </c>
      <c r="H254" s="294">
        <v>50</v>
      </c>
    </row>
    <row r="255" spans="2:8" s="1" customFormat="1" ht="15">
      <c r="B255" s="345">
        <v>41494</v>
      </c>
      <c r="C255" s="280" t="s">
        <v>525</v>
      </c>
      <c r="D255" s="294">
        <v>20</v>
      </c>
      <c r="F255" s="285">
        <v>41514</v>
      </c>
      <c r="G255" s="280" t="s">
        <v>525</v>
      </c>
      <c r="H255" s="294">
        <v>13</v>
      </c>
    </row>
    <row r="256" spans="2:8" s="1" customFormat="1" ht="15">
      <c r="B256" s="345">
        <v>41494</v>
      </c>
      <c r="C256" s="294" t="s">
        <v>525</v>
      </c>
      <c r="D256" s="349">
        <v>17</v>
      </c>
      <c r="F256" s="285">
        <v>41514</v>
      </c>
      <c r="G256" s="294" t="s">
        <v>23</v>
      </c>
      <c r="H256" s="294">
        <v>88</v>
      </c>
    </row>
    <row r="257" spans="2:8" s="1" customFormat="1" ht="15">
      <c r="B257" s="345">
        <v>41494</v>
      </c>
      <c r="C257" s="294" t="s">
        <v>525</v>
      </c>
      <c r="D257" s="294">
        <v>7</v>
      </c>
      <c r="F257" s="285">
        <v>41515</v>
      </c>
      <c r="G257" s="294" t="s">
        <v>525</v>
      </c>
      <c r="H257" s="294">
        <v>114</v>
      </c>
    </row>
    <row r="258" spans="2:8" s="1" customFormat="1" ht="15">
      <c r="B258" s="345">
        <v>41494</v>
      </c>
      <c r="C258" s="294" t="s">
        <v>3436</v>
      </c>
      <c r="D258" s="294">
        <v>300</v>
      </c>
      <c r="F258" s="285">
        <v>41515</v>
      </c>
      <c r="G258" s="280" t="s">
        <v>12</v>
      </c>
      <c r="H258" s="294">
        <v>60</v>
      </c>
    </row>
    <row r="259" spans="2:8" s="1" customFormat="1" ht="15">
      <c r="B259" s="327">
        <v>41494</v>
      </c>
      <c r="C259" s="378" t="s">
        <v>25</v>
      </c>
      <c r="D259" s="420">
        <v>120</v>
      </c>
      <c r="F259" s="285">
        <v>41515</v>
      </c>
      <c r="G259" s="280" t="s">
        <v>114</v>
      </c>
      <c r="H259" s="294">
        <v>20</v>
      </c>
    </row>
    <row r="260" spans="2:8" s="1" customFormat="1" ht="15">
      <c r="B260" s="285">
        <v>41494</v>
      </c>
      <c r="C260" s="304" t="s">
        <v>51</v>
      </c>
      <c r="D260" s="326">
        <v>7</v>
      </c>
      <c r="F260" s="285">
        <v>41515</v>
      </c>
      <c r="G260" s="280" t="s">
        <v>81</v>
      </c>
      <c r="H260" s="294">
        <v>20</v>
      </c>
    </row>
    <row r="261" spans="2:8" s="1" customFormat="1" ht="15">
      <c r="B261" s="285">
        <v>41495</v>
      </c>
      <c r="C261" s="280" t="s">
        <v>3437</v>
      </c>
      <c r="D261" s="294">
        <v>45</v>
      </c>
      <c r="F261" s="285">
        <v>41516</v>
      </c>
      <c r="G261" s="280" t="s">
        <v>525</v>
      </c>
      <c r="H261" s="294">
        <v>15</v>
      </c>
    </row>
    <row r="262" spans="2:8" s="1" customFormat="1" ht="15">
      <c r="B262" s="285">
        <v>41495</v>
      </c>
      <c r="C262" s="280" t="s">
        <v>401</v>
      </c>
      <c r="D262" s="294">
        <v>55</v>
      </c>
      <c r="F262" s="285">
        <v>41516</v>
      </c>
      <c r="G262" s="280" t="s">
        <v>525</v>
      </c>
      <c r="H262" s="294">
        <v>34</v>
      </c>
    </row>
    <row r="263" spans="2:8" s="1" customFormat="1" ht="15">
      <c r="B263" s="285">
        <v>41495</v>
      </c>
      <c r="C263" s="280" t="s">
        <v>80</v>
      </c>
      <c r="D263" s="294">
        <v>4</v>
      </c>
      <c r="F263" s="285">
        <v>41516</v>
      </c>
      <c r="G263" s="280" t="s">
        <v>2928</v>
      </c>
      <c r="H263" s="294">
        <v>30</v>
      </c>
    </row>
    <row r="264" spans="2:8" s="1" customFormat="1" ht="15">
      <c r="B264" s="285">
        <v>41495</v>
      </c>
      <c r="C264" s="280" t="s">
        <v>246</v>
      </c>
      <c r="D264" s="294">
        <v>60</v>
      </c>
      <c r="F264" s="285">
        <v>41516</v>
      </c>
      <c r="G264" s="280" t="s">
        <v>12</v>
      </c>
      <c r="H264" s="294">
        <v>200</v>
      </c>
    </row>
    <row r="265" spans="2:8" s="1" customFormat="1" ht="15">
      <c r="B265" s="436">
        <v>41495</v>
      </c>
      <c r="C265" s="439" t="s">
        <v>455</v>
      </c>
      <c r="D265" s="457">
        <v>50</v>
      </c>
      <c r="F265" s="285">
        <v>41516</v>
      </c>
      <c r="G265" s="280" t="s">
        <v>525</v>
      </c>
      <c r="H265" s="294">
        <v>11</v>
      </c>
    </row>
    <row r="266" spans="2:8" s="1" customFormat="1" ht="15">
      <c r="B266" s="285">
        <v>41495</v>
      </c>
      <c r="C266" s="294" t="s">
        <v>23</v>
      </c>
      <c r="D266" s="294">
        <v>103</v>
      </c>
      <c r="F266" s="285">
        <v>41516</v>
      </c>
      <c r="G266" s="280" t="s">
        <v>525</v>
      </c>
      <c r="H266" s="294">
        <v>15</v>
      </c>
    </row>
    <row r="267" spans="2:8" s="1" customFormat="1" ht="15">
      <c r="B267" s="285">
        <v>41495</v>
      </c>
      <c r="C267" s="280" t="s">
        <v>525</v>
      </c>
      <c r="D267" s="294">
        <v>73</v>
      </c>
      <c r="F267" s="285">
        <v>41516</v>
      </c>
      <c r="G267" s="294" t="s">
        <v>3474</v>
      </c>
      <c r="H267" s="294">
        <v>270</v>
      </c>
    </row>
    <row r="268" spans="2:8" s="1" customFormat="1" ht="15">
      <c r="B268" s="436">
        <v>41496</v>
      </c>
      <c r="C268" s="439" t="s">
        <v>455</v>
      </c>
      <c r="D268" s="438">
        <v>20</v>
      </c>
      <c r="F268" s="285">
        <v>41517</v>
      </c>
      <c r="G268" s="280" t="s">
        <v>150</v>
      </c>
      <c r="H268" s="294">
        <v>5</v>
      </c>
    </row>
    <row r="269" spans="2:8" s="1" customFormat="1" ht="15">
      <c r="B269" s="285">
        <v>41496</v>
      </c>
      <c r="C269" s="280" t="s">
        <v>132</v>
      </c>
      <c r="D269" s="294">
        <v>100</v>
      </c>
      <c r="F269" s="285">
        <v>41517</v>
      </c>
      <c r="G269" s="280" t="s">
        <v>166</v>
      </c>
      <c r="H269" s="294">
        <v>40</v>
      </c>
    </row>
    <row r="270" spans="2:8" s="1" customFormat="1" ht="15">
      <c r="B270" s="285">
        <v>41496</v>
      </c>
      <c r="C270" s="280" t="s">
        <v>525</v>
      </c>
      <c r="D270" s="349">
        <v>20</v>
      </c>
      <c r="F270" s="285">
        <v>41517</v>
      </c>
      <c r="G270" s="294" t="s">
        <v>179</v>
      </c>
      <c r="H270" s="294">
        <v>45</v>
      </c>
    </row>
    <row r="271" spans="2:8" s="1" customFormat="1" ht="15">
      <c r="B271" s="285">
        <v>41496</v>
      </c>
      <c r="C271" s="280" t="s">
        <v>3438</v>
      </c>
      <c r="D271" s="294">
        <v>500</v>
      </c>
      <c r="F271" s="285">
        <v>41517</v>
      </c>
      <c r="G271" s="294" t="s">
        <v>516</v>
      </c>
      <c r="H271" s="294">
        <v>20</v>
      </c>
    </row>
    <row r="272" spans="2:8" s="1" customFormat="1" ht="15">
      <c r="B272" s="285">
        <v>41496</v>
      </c>
      <c r="C272" s="294" t="s">
        <v>3043</v>
      </c>
      <c r="D272" s="294">
        <v>100</v>
      </c>
      <c r="F272" s="285">
        <v>41517</v>
      </c>
      <c r="G272" s="280" t="s">
        <v>850</v>
      </c>
      <c r="H272" s="294">
        <v>10</v>
      </c>
    </row>
    <row r="273" spans="2:8" s="1" customFormat="1" ht="15">
      <c r="B273" s="436">
        <v>41496</v>
      </c>
      <c r="C273" s="439" t="s">
        <v>3439</v>
      </c>
      <c r="D273" s="438">
        <v>1400</v>
      </c>
      <c r="F273" s="285">
        <v>41517</v>
      </c>
      <c r="G273" s="294" t="s">
        <v>246</v>
      </c>
      <c r="H273" s="294">
        <v>30</v>
      </c>
    </row>
    <row r="274" spans="2:8" s="1" customFormat="1" ht="15">
      <c r="B274" s="285">
        <v>41496</v>
      </c>
      <c r="C274" s="280" t="s">
        <v>23</v>
      </c>
      <c r="D274" s="294">
        <v>240</v>
      </c>
      <c r="F274" s="285">
        <v>41517</v>
      </c>
      <c r="G274" s="294" t="s">
        <v>173</v>
      </c>
      <c r="H274" s="294">
        <v>14</v>
      </c>
    </row>
    <row r="275" spans="2:8" s="1" customFormat="1" ht="15">
      <c r="B275" s="436">
        <v>41497</v>
      </c>
      <c r="C275" s="439" t="s">
        <v>3440</v>
      </c>
      <c r="D275" s="438">
        <v>135</v>
      </c>
      <c r="F275" s="285">
        <v>41517</v>
      </c>
      <c r="G275" s="294" t="s">
        <v>3488</v>
      </c>
      <c r="H275" s="294">
        <v>30</v>
      </c>
    </row>
    <row r="276" spans="2:8" s="1" customFormat="1" ht="15">
      <c r="B276" s="285">
        <v>41497</v>
      </c>
      <c r="C276" s="294" t="s">
        <v>48</v>
      </c>
      <c r="D276" s="294">
        <v>100</v>
      </c>
      <c r="F276" s="285">
        <v>41517</v>
      </c>
      <c r="G276" s="294" t="s">
        <v>114</v>
      </c>
      <c r="H276" s="294">
        <v>86</v>
      </c>
    </row>
    <row r="277" spans="2:8" s="1" customFormat="1" ht="15">
      <c r="B277" s="285">
        <v>41497</v>
      </c>
      <c r="C277" s="280" t="s">
        <v>3441</v>
      </c>
      <c r="D277" s="294">
        <v>60</v>
      </c>
      <c r="F277" s="285">
        <v>41517</v>
      </c>
      <c r="G277" s="326" t="s">
        <v>173</v>
      </c>
      <c r="H277" s="326">
        <v>15</v>
      </c>
    </row>
    <row r="278" spans="2:8" s="1" customFormat="1" ht="15">
      <c r="B278" s="285">
        <v>41497</v>
      </c>
      <c r="C278" s="280" t="s">
        <v>132</v>
      </c>
      <c r="D278" s="294">
        <v>200</v>
      </c>
      <c r="F278" s="285">
        <v>41517</v>
      </c>
      <c r="G278" s="326" t="s">
        <v>114</v>
      </c>
      <c r="H278" s="326">
        <v>20</v>
      </c>
    </row>
    <row r="279" spans="2:8" s="1" customFormat="1" ht="15">
      <c r="B279" s="436">
        <v>41498</v>
      </c>
      <c r="C279" s="437" t="s">
        <v>3442</v>
      </c>
      <c r="D279" s="421">
        <v>7300</v>
      </c>
      <c r="F279" s="285">
        <v>41517</v>
      </c>
      <c r="G279" s="304" t="s">
        <v>749</v>
      </c>
      <c r="H279" s="326">
        <v>35</v>
      </c>
    </row>
    <row r="280" spans="2:8" s="1" customFormat="1" ht="15">
      <c r="B280" s="285">
        <v>41498</v>
      </c>
      <c r="C280" s="280" t="s">
        <v>286</v>
      </c>
      <c r="D280" s="294">
        <v>100</v>
      </c>
      <c r="F280" s="285">
        <v>41517</v>
      </c>
      <c r="G280" s="304" t="s">
        <v>246</v>
      </c>
      <c r="H280" s="326">
        <v>70</v>
      </c>
    </row>
    <row r="281" spans="2:8" s="1" customFormat="1" ht="15">
      <c r="B281" s="285">
        <v>41498</v>
      </c>
      <c r="C281" s="280" t="s">
        <v>525</v>
      </c>
      <c r="D281" s="294">
        <v>14</v>
      </c>
      <c r="F281" s="269"/>
      <c r="G281" s="280"/>
      <c r="H281" s="294"/>
    </row>
    <row r="282" spans="2:8" s="1" customFormat="1" ht="15">
      <c r="B282" s="285">
        <v>41498</v>
      </c>
      <c r="C282" s="280" t="s">
        <v>525</v>
      </c>
      <c r="D282" s="294">
        <v>28</v>
      </c>
      <c r="F282" s="269"/>
      <c r="G282" s="280"/>
      <c r="H282" s="294"/>
    </row>
    <row r="283" spans="2:8" s="1" customFormat="1" ht="15">
      <c r="B283" s="285">
        <v>41498</v>
      </c>
      <c r="C283" s="280" t="s">
        <v>525</v>
      </c>
      <c r="D283" s="294">
        <v>25</v>
      </c>
      <c r="F283" s="269"/>
      <c r="G283" s="294"/>
      <c r="H283" s="294"/>
    </row>
    <row r="284" spans="2:8" s="1" customFormat="1" ht="15">
      <c r="B284" s="285">
        <v>41498</v>
      </c>
      <c r="C284" s="280" t="s">
        <v>223</v>
      </c>
      <c r="D284" s="294">
        <v>110</v>
      </c>
      <c r="F284" s="269"/>
      <c r="G284" s="294"/>
      <c r="H284" s="294"/>
    </row>
    <row r="285" spans="2:8" s="1" customFormat="1" ht="15">
      <c r="B285" s="285">
        <v>41498</v>
      </c>
      <c r="C285" s="280" t="s">
        <v>516</v>
      </c>
      <c r="D285" s="294">
        <v>100</v>
      </c>
      <c r="F285" s="269"/>
      <c r="G285" s="280"/>
      <c r="H285" s="294"/>
    </row>
    <row r="286" spans="2:8" s="1" customFormat="1" ht="15">
      <c r="B286" s="285">
        <v>41498</v>
      </c>
      <c r="C286" s="280" t="s">
        <v>58</v>
      </c>
      <c r="D286" s="294">
        <v>40</v>
      </c>
      <c r="F286" s="269"/>
      <c r="G286" s="280"/>
      <c r="H286" s="294"/>
    </row>
    <row r="287" spans="2:8" s="1" customFormat="1" ht="15">
      <c r="B287" s="285">
        <v>41498</v>
      </c>
      <c r="C287" s="294" t="s">
        <v>80</v>
      </c>
      <c r="D287" s="294">
        <v>40</v>
      </c>
      <c r="F287" s="269"/>
      <c r="G287" s="280"/>
      <c r="H287" s="294"/>
    </row>
    <row r="288" spans="2:8" s="1" customFormat="1" ht="15">
      <c r="B288" s="285">
        <v>41498</v>
      </c>
      <c r="C288" s="294" t="s">
        <v>2876</v>
      </c>
      <c r="D288" s="294">
        <v>7</v>
      </c>
      <c r="F288" s="269"/>
      <c r="G288" s="280"/>
      <c r="H288" s="294"/>
    </row>
    <row r="289" spans="2:8" s="1" customFormat="1" ht="15">
      <c r="B289" s="285">
        <v>41498</v>
      </c>
      <c r="C289" s="294" t="s">
        <v>246</v>
      </c>
      <c r="D289" s="294">
        <v>80</v>
      </c>
      <c r="F289" s="269"/>
      <c r="G289" s="280"/>
      <c r="H289" s="294"/>
    </row>
    <row r="290" spans="2:8" s="1" customFormat="1" ht="15">
      <c r="B290" s="285">
        <v>41498</v>
      </c>
      <c r="C290" s="294" t="s">
        <v>58</v>
      </c>
      <c r="D290" s="294">
        <v>35</v>
      </c>
      <c r="F290" s="269"/>
      <c r="G290" s="280"/>
      <c r="H290" s="294"/>
    </row>
    <row r="291" spans="2:8" s="1" customFormat="1" ht="15">
      <c r="B291" s="285">
        <v>41498</v>
      </c>
      <c r="C291" s="280" t="s">
        <v>2707</v>
      </c>
      <c r="D291" s="294">
        <v>40</v>
      </c>
      <c r="F291" s="269"/>
      <c r="G291" s="280"/>
      <c r="H291" s="294"/>
    </row>
    <row r="292" spans="2:8" s="1" customFormat="1" ht="15">
      <c r="B292" s="285">
        <v>41498</v>
      </c>
      <c r="C292" s="280" t="s">
        <v>222</v>
      </c>
      <c r="D292" s="294">
        <v>10</v>
      </c>
      <c r="F292" s="269"/>
      <c r="G292" s="280"/>
      <c r="H292" s="294"/>
    </row>
    <row r="293" spans="2:8" s="1" customFormat="1" ht="15">
      <c r="B293" s="285">
        <v>41498</v>
      </c>
      <c r="C293" s="280" t="s">
        <v>48</v>
      </c>
      <c r="D293" s="294">
        <v>50</v>
      </c>
      <c r="F293" s="269"/>
      <c r="G293" s="280"/>
      <c r="H293" s="294"/>
    </row>
    <row r="294" spans="2:8" s="1" customFormat="1" ht="15">
      <c r="B294" s="285">
        <v>41498</v>
      </c>
      <c r="C294" s="280" t="s">
        <v>114</v>
      </c>
      <c r="D294" s="294">
        <v>32</v>
      </c>
      <c r="F294" s="269"/>
      <c r="G294" s="280"/>
      <c r="H294" s="294"/>
    </row>
    <row r="295" spans="2:8" s="1" customFormat="1" ht="15">
      <c r="B295" s="285">
        <v>41498</v>
      </c>
      <c r="C295" s="280" t="s">
        <v>51</v>
      </c>
      <c r="D295" s="294">
        <v>166</v>
      </c>
      <c r="F295" s="269"/>
      <c r="G295" s="280"/>
      <c r="H295" s="294"/>
    </row>
    <row r="296" spans="2:8" s="1" customFormat="1" ht="15">
      <c r="B296" s="285">
        <v>41499</v>
      </c>
      <c r="C296" s="280" t="s">
        <v>525</v>
      </c>
      <c r="D296" s="294">
        <v>14</v>
      </c>
      <c r="F296" s="269"/>
      <c r="G296" s="280"/>
      <c r="H296" s="294"/>
    </row>
    <row r="297" spans="2:8" s="1" customFormat="1" ht="15">
      <c r="B297" s="285">
        <v>41499</v>
      </c>
      <c r="C297" s="280" t="s">
        <v>525</v>
      </c>
      <c r="D297" s="294">
        <v>28</v>
      </c>
      <c r="F297" s="269"/>
      <c r="G297" s="280"/>
      <c r="H297" s="294"/>
    </row>
    <row r="298" spans="2:8" s="1" customFormat="1" ht="15">
      <c r="B298" s="285">
        <v>41499</v>
      </c>
      <c r="C298" s="280" t="s">
        <v>525</v>
      </c>
      <c r="D298" s="294">
        <v>7</v>
      </c>
      <c r="F298" s="269"/>
      <c r="G298" s="280"/>
      <c r="H298" s="294"/>
    </row>
    <row r="299" spans="2:8" s="1" customFormat="1" ht="15">
      <c r="B299" s="285">
        <v>41499</v>
      </c>
      <c r="C299" s="280" t="s">
        <v>525</v>
      </c>
      <c r="D299" s="294">
        <v>18</v>
      </c>
      <c r="F299" s="269"/>
      <c r="G299" s="280"/>
      <c r="H299" s="294"/>
    </row>
    <row r="300" spans="2:8" s="1" customFormat="1" ht="15">
      <c r="B300" s="285">
        <v>41499</v>
      </c>
      <c r="C300" s="280" t="s">
        <v>18</v>
      </c>
      <c r="D300" s="294">
        <v>305</v>
      </c>
      <c r="F300" s="269"/>
      <c r="G300" s="280"/>
      <c r="H300" s="294"/>
    </row>
    <row r="301" spans="2:8" s="1" customFormat="1" ht="15">
      <c r="B301" s="285">
        <v>41499</v>
      </c>
      <c r="C301" s="280" t="s">
        <v>111</v>
      </c>
      <c r="D301" s="294">
        <v>26</v>
      </c>
      <c r="F301" s="269"/>
      <c r="G301" s="280"/>
      <c r="H301" s="294"/>
    </row>
    <row r="302" spans="2:8" s="1" customFormat="1" ht="15">
      <c r="B302" s="285">
        <v>41499</v>
      </c>
      <c r="C302" s="280" t="s">
        <v>3446</v>
      </c>
      <c r="D302" s="438">
        <v>230</v>
      </c>
      <c r="F302" s="269"/>
      <c r="G302" s="280"/>
      <c r="H302" s="294"/>
    </row>
    <row r="303" spans="2:8" s="1" customFormat="1" ht="15">
      <c r="B303" s="285">
        <v>41500</v>
      </c>
      <c r="C303" s="280" t="s">
        <v>525</v>
      </c>
      <c r="D303" s="294">
        <v>64</v>
      </c>
      <c r="F303" s="269"/>
      <c r="G303" s="280"/>
      <c r="H303" s="294"/>
    </row>
    <row r="304" spans="2:8" s="1" customFormat="1" ht="15">
      <c r="B304" s="285">
        <v>41500</v>
      </c>
      <c r="C304" s="280" t="s">
        <v>525</v>
      </c>
      <c r="D304" s="294">
        <v>30</v>
      </c>
      <c r="F304" s="269"/>
      <c r="G304" s="280"/>
      <c r="H304" s="294"/>
    </row>
    <row r="305" spans="2:8" s="1" customFormat="1" ht="15">
      <c r="B305" s="285">
        <v>41500</v>
      </c>
      <c r="C305" s="280" t="s">
        <v>772</v>
      </c>
      <c r="D305" s="294">
        <v>120</v>
      </c>
      <c r="F305" s="269"/>
      <c r="G305" s="280"/>
      <c r="H305" s="294"/>
    </row>
    <row r="306" spans="2:8" s="1" customFormat="1" ht="15">
      <c r="B306" s="285">
        <v>41501</v>
      </c>
      <c r="C306" s="280" t="s">
        <v>80</v>
      </c>
      <c r="D306" s="294">
        <v>50</v>
      </c>
      <c r="F306" s="269"/>
      <c r="G306" s="280"/>
      <c r="H306" s="294"/>
    </row>
    <row r="307" spans="2:8" s="1" customFormat="1" ht="15">
      <c r="B307" s="285">
        <v>41501</v>
      </c>
      <c r="C307" s="294" t="s">
        <v>114</v>
      </c>
      <c r="D307" s="294">
        <v>75</v>
      </c>
      <c r="F307" s="269"/>
      <c r="G307" s="280"/>
      <c r="H307" s="294"/>
    </row>
    <row r="308" spans="2:8" s="1" customFormat="1" ht="15">
      <c r="B308" s="285">
        <v>41501</v>
      </c>
      <c r="C308" s="280" t="s">
        <v>3447</v>
      </c>
      <c r="D308" s="294">
        <v>10</v>
      </c>
      <c r="F308" s="269"/>
      <c r="G308" s="280"/>
      <c r="H308" s="294"/>
    </row>
    <row r="309" spans="2:8" s="1" customFormat="1" ht="15">
      <c r="B309" s="285">
        <v>41502</v>
      </c>
      <c r="C309" s="280" t="s">
        <v>525</v>
      </c>
      <c r="D309" s="294">
        <v>45</v>
      </c>
      <c r="F309" s="345"/>
      <c r="G309" s="393"/>
      <c r="H309" s="386"/>
    </row>
    <row r="310" spans="2:8" s="1" customFormat="1" ht="15">
      <c r="B310" s="285">
        <v>41502</v>
      </c>
      <c r="C310" s="280" t="s">
        <v>525</v>
      </c>
      <c r="D310" s="294">
        <v>10</v>
      </c>
      <c r="F310" s="345"/>
      <c r="G310" s="393"/>
      <c r="H310" s="386"/>
    </row>
    <row r="311" spans="2:8" s="1" customFormat="1" ht="15">
      <c r="B311" s="285">
        <v>41502</v>
      </c>
      <c r="C311" s="280" t="s">
        <v>114</v>
      </c>
      <c r="D311" s="294">
        <v>59</v>
      </c>
      <c r="F311" s="345"/>
      <c r="G311" s="394"/>
      <c r="H311" s="395"/>
    </row>
    <row r="312" spans="2:8" s="1" customFormat="1" ht="15">
      <c r="B312" s="285">
        <v>41502</v>
      </c>
      <c r="C312" s="280" t="s">
        <v>3449</v>
      </c>
      <c r="D312" s="294">
        <v>10</v>
      </c>
      <c r="F312" s="345"/>
      <c r="G312" s="394"/>
      <c r="H312" s="395"/>
    </row>
    <row r="313" spans="2:8" s="1" customFormat="1" ht="15">
      <c r="B313" s="285">
        <v>41502</v>
      </c>
      <c r="C313" s="280" t="s">
        <v>246</v>
      </c>
      <c r="D313" s="294">
        <v>60</v>
      </c>
      <c r="F313" s="345"/>
      <c r="G313" s="394"/>
      <c r="H313" s="395"/>
    </row>
    <row r="314" spans="2:8" s="1" customFormat="1" ht="15">
      <c r="B314" s="436">
        <v>41502</v>
      </c>
      <c r="C314" s="439" t="s">
        <v>3450</v>
      </c>
      <c r="D314" s="438">
        <v>35</v>
      </c>
      <c r="F314" s="345"/>
      <c r="G314" s="393"/>
      <c r="H314" s="386"/>
    </row>
    <row r="315" spans="2:8" s="1" customFormat="1" ht="15">
      <c r="B315" s="285">
        <v>41503</v>
      </c>
      <c r="C315" s="280" t="s">
        <v>76</v>
      </c>
      <c r="D315" s="294">
        <v>220</v>
      </c>
      <c r="F315" s="345"/>
      <c r="G315" s="396"/>
      <c r="H315" s="395"/>
    </row>
    <row r="316" spans="2:8" s="1" customFormat="1" ht="15">
      <c r="B316" s="285">
        <v>41503</v>
      </c>
      <c r="C316" s="280" t="s">
        <v>525</v>
      </c>
      <c r="D316" s="294">
        <v>15</v>
      </c>
      <c r="F316" s="345"/>
      <c r="G316" s="396"/>
      <c r="H316" s="395"/>
    </row>
    <row r="317" spans="2:8" s="1" customFormat="1" ht="15">
      <c r="B317" s="285">
        <v>41503</v>
      </c>
      <c r="C317" s="280" t="s">
        <v>18</v>
      </c>
      <c r="D317" s="294">
        <v>57</v>
      </c>
      <c r="F317" s="345"/>
      <c r="G317" s="396"/>
      <c r="H317" s="395"/>
    </row>
    <row r="318" spans="2:8" s="1" customFormat="1" ht="15">
      <c r="B318" s="436">
        <v>41503</v>
      </c>
      <c r="C318" s="439" t="s">
        <v>3451</v>
      </c>
      <c r="D318" s="438">
        <v>350</v>
      </c>
      <c r="F318" s="345"/>
      <c r="G318" s="396"/>
      <c r="H318" s="395"/>
    </row>
    <row r="319" spans="2:8" s="1" customFormat="1" ht="15">
      <c r="B319" s="285">
        <v>41503</v>
      </c>
      <c r="C319" s="280" t="s">
        <v>3452</v>
      </c>
      <c r="D319" s="294">
        <v>53</v>
      </c>
      <c r="F319" s="345"/>
      <c r="G319" s="396"/>
      <c r="H319" s="395"/>
    </row>
    <row r="320" spans="2:8" s="1" customFormat="1" ht="15">
      <c r="B320" s="285">
        <v>41503</v>
      </c>
      <c r="C320" s="280" t="s">
        <v>51</v>
      </c>
      <c r="D320" s="294">
        <v>30</v>
      </c>
      <c r="F320" s="345"/>
      <c r="G320" s="396"/>
      <c r="H320" s="395"/>
    </row>
    <row r="321" spans="2:12" s="1" customFormat="1" ht="15">
      <c r="B321" s="285">
        <v>41503</v>
      </c>
      <c r="C321" s="280" t="s">
        <v>3453</v>
      </c>
      <c r="D321" s="294">
        <v>105</v>
      </c>
      <c r="F321" s="345"/>
      <c r="G321" s="396"/>
      <c r="H321" s="395"/>
    </row>
    <row r="322" spans="2:12" s="1" customFormat="1" ht="15">
      <c r="B322" s="436">
        <v>41503</v>
      </c>
      <c r="C322" s="439" t="s">
        <v>2328</v>
      </c>
      <c r="D322" s="438">
        <v>2000</v>
      </c>
      <c r="F322" s="280"/>
      <c r="G322" s="280"/>
      <c r="H322" s="280"/>
    </row>
    <row r="323" spans="2:12" s="1" customFormat="1" ht="15">
      <c r="B323" s="285">
        <v>41503</v>
      </c>
      <c r="C323" s="280" t="s">
        <v>23</v>
      </c>
      <c r="D323" s="294">
        <v>150</v>
      </c>
      <c r="F323" s="280"/>
      <c r="G323" s="280"/>
      <c r="H323" s="280"/>
    </row>
    <row r="324" spans="2:12" s="1" customFormat="1" ht="15">
      <c r="D324" s="2">
        <f>SUM(D209:D323)</f>
        <v>21481</v>
      </c>
      <c r="H324" s="2">
        <f>SUM(H209:H323)</f>
        <v>5681</v>
      </c>
    </row>
    <row r="325" spans="2:12" s="1" customFormat="1" ht="15">
      <c r="D325" s="2"/>
      <c r="H325" s="2"/>
    </row>
    <row r="326" spans="2:12" s="1" customFormat="1" ht="15.75">
      <c r="B326" s="2541" t="s">
        <v>3490</v>
      </c>
      <c r="C326" s="2484"/>
      <c r="D326" s="2484"/>
      <c r="E326" s="2484"/>
      <c r="F326" s="2484"/>
      <c r="G326" s="2484"/>
      <c r="H326" s="2484"/>
      <c r="I326" s="2484"/>
    </row>
    <row r="327" spans="2:12" s="1" customFormat="1" ht="15" outlineLevel="1">
      <c r="C327" s="18"/>
      <c r="D327" s="18"/>
      <c r="E327" s="18"/>
      <c r="F327" s="18"/>
      <c r="G327" s="18"/>
      <c r="H327" s="18"/>
      <c r="I327" s="18"/>
      <c r="J327" s="18"/>
    </row>
    <row r="328" spans="2:12" s="1" customFormat="1" ht="15" outlineLevel="1">
      <c r="B328" s="152" t="s">
        <v>115</v>
      </c>
      <c r="C328" s="152" t="s">
        <v>1330</v>
      </c>
      <c r="D328" s="153" t="s">
        <v>4</v>
      </c>
      <c r="E328" s="18"/>
      <c r="F328" s="152" t="s">
        <v>115</v>
      </c>
      <c r="G328" s="152" t="s">
        <v>1331</v>
      </c>
      <c r="H328" s="153" t="s">
        <v>4</v>
      </c>
    </row>
    <row r="329" spans="2:12" s="1" customFormat="1" ht="30" outlineLevel="1">
      <c r="B329" s="258">
        <v>41518</v>
      </c>
      <c r="C329" s="259" t="s">
        <v>1039</v>
      </c>
      <c r="D329" s="260">
        <v>75062.240000000005</v>
      </c>
      <c r="E329" s="18"/>
      <c r="F329" s="459">
        <v>41519</v>
      </c>
      <c r="G329" s="223" t="s">
        <v>3500</v>
      </c>
      <c r="H329" s="175">
        <v>25000</v>
      </c>
      <c r="I329" s="236" t="s">
        <v>2914</v>
      </c>
      <c r="J329" s="236" t="s">
        <v>3184</v>
      </c>
      <c r="L329" s="417"/>
    </row>
    <row r="330" spans="2:12" s="1" customFormat="1" ht="45" outlineLevel="1">
      <c r="B330" s="330">
        <v>41519</v>
      </c>
      <c r="C330" s="47" t="s">
        <v>3491</v>
      </c>
      <c r="D330" s="48">
        <v>11000</v>
      </c>
      <c r="F330" s="321">
        <v>41519</v>
      </c>
      <c r="G330" s="221" t="s">
        <v>3501</v>
      </c>
      <c r="H330" s="214">
        <v>1000</v>
      </c>
      <c r="I330" s="182" t="s">
        <v>3402</v>
      </c>
      <c r="J330" s="182" t="s">
        <v>3403</v>
      </c>
      <c r="L330" s="417"/>
    </row>
    <row r="331" spans="2:12" s="1" customFormat="1" ht="45" outlineLevel="1">
      <c r="B331" s="330">
        <v>41534</v>
      </c>
      <c r="C331" s="47" t="s">
        <v>3557</v>
      </c>
      <c r="D331" s="48">
        <v>9510</v>
      </c>
      <c r="E331" s="2"/>
      <c r="F331" s="321">
        <v>41519</v>
      </c>
      <c r="G331" s="221" t="s">
        <v>3502</v>
      </c>
      <c r="H331" s="214">
        <v>9000</v>
      </c>
      <c r="I331" s="182" t="s">
        <v>3022</v>
      </c>
      <c r="J331" s="182" t="s">
        <v>3183</v>
      </c>
      <c r="L331" s="417"/>
    </row>
    <row r="332" spans="2:12" s="1" customFormat="1" ht="45" outlineLevel="1">
      <c r="B332" s="330">
        <v>41544</v>
      </c>
      <c r="C332" s="47" t="s">
        <v>3566</v>
      </c>
      <c r="D332" s="48">
        <v>77743</v>
      </c>
      <c r="F332" s="459">
        <v>41519</v>
      </c>
      <c r="G332" s="223" t="s">
        <v>3503</v>
      </c>
      <c r="H332" s="175">
        <v>11000</v>
      </c>
      <c r="I332" s="461" t="s">
        <v>3178</v>
      </c>
      <c r="J332" s="462" t="s">
        <v>3182</v>
      </c>
      <c r="L332" s="417"/>
    </row>
    <row r="333" spans="2:12" s="1" customFormat="1" ht="30" outlineLevel="1">
      <c r="B333" s="330">
        <v>41547</v>
      </c>
      <c r="C333" s="223" t="s">
        <v>3576</v>
      </c>
      <c r="D333" s="175">
        <v>530</v>
      </c>
      <c r="E333" s="2"/>
      <c r="F333" s="460">
        <v>41519</v>
      </c>
      <c r="G333" s="244" t="s">
        <v>2993</v>
      </c>
      <c r="H333" s="245">
        <v>8951.0300000000007</v>
      </c>
      <c r="I333" s="267" t="s">
        <v>231</v>
      </c>
      <c r="J333" s="267" t="s">
        <v>3395</v>
      </c>
      <c r="L333" s="417"/>
    </row>
    <row r="334" spans="2:12" s="1" customFormat="1" ht="45" outlineLevel="1">
      <c r="B334" s="413"/>
      <c r="C334" s="414"/>
      <c r="D334" s="415"/>
      <c r="E334" s="210"/>
      <c r="F334" s="459">
        <v>41519</v>
      </c>
      <c r="G334" s="223" t="s">
        <v>3504</v>
      </c>
      <c r="H334" s="175">
        <v>5000</v>
      </c>
      <c r="I334" s="277" t="s">
        <v>3287</v>
      </c>
      <c r="L334" s="417"/>
    </row>
    <row r="335" spans="2:12" s="1" customFormat="1" ht="30" outlineLevel="1">
      <c r="B335" s="269"/>
      <c r="C335" s="47"/>
      <c r="D335" s="48"/>
      <c r="E335" s="18"/>
      <c r="F335" s="459">
        <v>41521</v>
      </c>
      <c r="G335" s="223" t="s">
        <v>3512</v>
      </c>
      <c r="H335" s="175">
        <v>1000</v>
      </c>
      <c r="I335" s="277" t="s">
        <v>45</v>
      </c>
      <c r="J335" s="236" t="s">
        <v>3395</v>
      </c>
    </row>
    <row r="336" spans="2:12" s="1" customFormat="1" ht="45" outlineLevel="1">
      <c r="B336" s="269"/>
      <c r="C336" s="47"/>
      <c r="D336" s="48"/>
      <c r="E336" s="18"/>
      <c r="F336" s="321">
        <v>41521</v>
      </c>
      <c r="G336" s="221" t="s">
        <v>3513</v>
      </c>
      <c r="H336" s="214">
        <v>3360</v>
      </c>
      <c r="I336" s="182" t="s">
        <v>3180</v>
      </c>
      <c r="J336" s="182" t="s">
        <v>3181</v>
      </c>
    </row>
    <row r="337" spans="2:11" s="1" customFormat="1" ht="45" outlineLevel="1">
      <c r="B337" s="269"/>
      <c r="C337" s="47"/>
      <c r="D337" s="48"/>
      <c r="E337" s="18"/>
      <c r="F337" s="460">
        <v>41522</v>
      </c>
      <c r="G337" s="244" t="s">
        <v>3525</v>
      </c>
      <c r="H337" s="245">
        <v>1700</v>
      </c>
      <c r="I337" s="277" t="s">
        <v>3287</v>
      </c>
    </row>
    <row r="338" spans="2:11" s="1" customFormat="1" ht="45" outlineLevel="1">
      <c r="B338" s="46"/>
      <c r="C338" s="47"/>
      <c r="D338" s="48"/>
      <c r="E338" s="18"/>
      <c r="F338" s="460">
        <v>41524</v>
      </c>
      <c r="G338" s="244" t="s">
        <v>3526</v>
      </c>
      <c r="H338" s="245">
        <v>2000</v>
      </c>
      <c r="I338" s="277" t="s">
        <v>3287</v>
      </c>
      <c r="J338" s="236"/>
      <c r="K338" s="182"/>
    </row>
    <row r="339" spans="2:11" s="1" customFormat="1" ht="45" outlineLevel="1">
      <c r="B339" s="46"/>
      <c r="C339" s="47"/>
      <c r="D339" s="48"/>
      <c r="F339" s="460">
        <v>41529</v>
      </c>
      <c r="G339" s="244" t="s">
        <v>3529</v>
      </c>
      <c r="H339" s="245">
        <v>2000</v>
      </c>
      <c r="I339" s="277" t="s">
        <v>3287</v>
      </c>
      <c r="J339" s="418"/>
      <c r="K339" s="417"/>
    </row>
    <row r="340" spans="2:11" s="1" customFormat="1" ht="30" outlineLevel="1">
      <c r="B340" s="46"/>
      <c r="C340" s="47"/>
      <c r="D340" s="48"/>
      <c r="F340" s="460">
        <v>41530</v>
      </c>
      <c r="G340" s="371" t="s">
        <v>3534</v>
      </c>
      <c r="H340" s="175">
        <v>359</v>
      </c>
      <c r="I340" s="277" t="s">
        <v>3302</v>
      </c>
      <c r="J340" s="182" t="s">
        <v>3537</v>
      </c>
    </row>
    <row r="341" spans="2:11" s="1" customFormat="1" ht="30" outlineLevel="1">
      <c r="B341" s="46"/>
      <c r="C341" s="47"/>
      <c r="D341" s="48"/>
      <c r="F341" s="460">
        <v>41530</v>
      </c>
      <c r="G341" s="317" t="s">
        <v>3535</v>
      </c>
      <c r="H341" s="434">
        <v>291</v>
      </c>
      <c r="I341" s="277" t="s">
        <v>3302</v>
      </c>
      <c r="J341" s="182" t="s">
        <v>3182</v>
      </c>
    </row>
    <row r="342" spans="2:11" s="1" customFormat="1" ht="30" outlineLevel="1">
      <c r="B342" s="46"/>
      <c r="C342" s="47"/>
      <c r="D342" s="48"/>
      <c r="F342" s="460">
        <v>41530</v>
      </c>
      <c r="G342" s="372" t="s">
        <v>3536</v>
      </c>
      <c r="H342" s="175">
        <v>393</v>
      </c>
      <c r="I342" s="277" t="s">
        <v>3302</v>
      </c>
      <c r="J342" s="182" t="s">
        <v>3184</v>
      </c>
    </row>
    <row r="343" spans="2:11" s="1" customFormat="1" ht="45" outlineLevel="1">
      <c r="B343" s="46"/>
      <c r="C343" s="47"/>
      <c r="D343" s="48"/>
      <c r="F343" s="460">
        <v>41531</v>
      </c>
      <c r="G343" s="372" t="s">
        <v>3544</v>
      </c>
      <c r="H343" s="175">
        <v>2000</v>
      </c>
      <c r="I343" s="277" t="s">
        <v>3287</v>
      </c>
      <c r="J343" s="182"/>
    </row>
    <row r="344" spans="2:11" s="1" customFormat="1" ht="45" outlineLevel="1">
      <c r="B344" s="46"/>
      <c r="C344" s="47"/>
      <c r="D344" s="48"/>
      <c r="F344" s="460">
        <v>41532</v>
      </c>
      <c r="G344" s="223" t="s">
        <v>3545</v>
      </c>
      <c r="H344" s="294">
        <v>2000</v>
      </c>
      <c r="I344" s="277" t="s">
        <v>3287</v>
      </c>
    </row>
    <row r="345" spans="2:11" s="1" customFormat="1" ht="45" outlineLevel="1">
      <c r="B345" s="46"/>
      <c r="C345" s="47"/>
      <c r="D345" s="48"/>
      <c r="F345" s="460">
        <v>41536</v>
      </c>
      <c r="G345" s="223" t="s">
        <v>3558</v>
      </c>
      <c r="H345" s="294">
        <v>1500</v>
      </c>
      <c r="I345" s="277" t="s">
        <v>3287</v>
      </c>
    </row>
    <row r="346" spans="2:11" s="1" customFormat="1" ht="45" outlineLevel="1">
      <c r="B346" s="46"/>
      <c r="C346" s="47"/>
      <c r="D346" s="48"/>
      <c r="F346" s="460">
        <v>41537</v>
      </c>
      <c r="G346" s="282" t="s">
        <v>3561</v>
      </c>
      <c r="H346" s="283">
        <v>4000</v>
      </c>
      <c r="I346" s="277" t="s">
        <v>3287</v>
      </c>
    </row>
    <row r="347" spans="2:11" s="1" customFormat="1" ht="30" outlineLevel="1">
      <c r="B347" s="46"/>
      <c r="C347" s="47"/>
      <c r="D347" s="48"/>
      <c r="F347" s="330">
        <v>41544</v>
      </c>
      <c r="G347" s="223" t="s">
        <v>3569</v>
      </c>
      <c r="H347" s="175">
        <v>2188</v>
      </c>
      <c r="I347" s="277" t="s">
        <v>3570</v>
      </c>
      <c r="J347" s="1" t="s">
        <v>3571</v>
      </c>
    </row>
    <row r="348" spans="2:11" s="1" customFormat="1" ht="45" outlineLevel="1">
      <c r="B348" s="46"/>
      <c r="C348" s="47"/>
      <c r="D348" s="48"/>
      <c r="F348" s="330">
        <v>41545</v>
      </c>
      <c r="G348" s="223" t="s">
        <v>3572</v>
      </c>
      <c r="H348" s="175">
        <v>2800</v>
      </c>
      <c r="I348" s="277" t="s">
        <v>3287</v>
      </c>
    </row>
    <row r="349" spans="2:11" s="1" customFormat="1" ht="45" outlineLevel="1">
      <c r="B349" s="46"/>
      <c r="C349" s="47"/>
      <c r="D349" s="48"/>
      <c r="F349" s="330">
        <v>41545</v>
      </c>
      <c r="G349" s="223" t="s">
        <v>3573</v>
      </c>
      <c r="H349" s="175">
        <v>1000</v>
      </c>
      <c r="I349" s="277" t="s">
        <v>3287</v>
      </c>
      <c r="J349" s="417"/>
    </row>
    <row r="350" spans="2:11" s="1" customFormat="1" ht="45" outlineLevel="1">
      <c r="B350" s="46"/>
      <c r="C350" s="47"/>
      <c r="D350" s="48"/>
      <c r="F350" s="330">
        <v>41547</v>
      </c>
      <c r="G350" s="223" t="s">
        <v>3574</v>
      </c>
      <c r="H350" s="175">
        <v>500</v>
      </c>
      <c r="I350" s="277" t="s">
        <v>3287</v>
      </c>
    </row>
    <row r="351" spans="2:11" s="1" customFormat="1" ht="45" outlineLevel="1">
      <c r="B351" s="46"/>
      <c r="C351" s="47"/>
      <c r="D351" s="48"/>
      <c r="F351" s="330">
        <v>41547</v>
      </c>
      <c r="G351" s="376" t="s">
        <v>3575</v>
      </c>
      <c r="H351" s="326">
        <v>500</v>
      </c>
      <c r="I351" s="277" t="s">
        <v>3287</v>
      </c>
    </row>
    <row r="352" spans="2:11" s="1" customFormat="1" ht="30" outlineLevel="1">
      <c r="B352" s="46"/>
      <c r="C352" s="47"/>
      <c r="D352" s="48"/>
      <c r="F352" s="330">
        <v>41547</v>
      </c>
      <c r="G352" s="376" t="s">
        <v>3254</v>
      </c>
      <c r="H352" s="326">
        <v>8560.2099999999991</v>
      </c>
      <c r="I352" s="1" t="s">
        <v>3584</v>
      </c>
    </row>
    <row r="353" spans="2:10" s="1" customFormat="1" ht="15" outlineLevel="1">
      <c r="B353" s="46"/>
      <c r="C353" s="47"/>
      <c r="D353" s="48"/>
      <c r="F353" s="285"/>
      <c r="G353" s="244"/>
      <c r="H353" s="245"/>
    </row>
    <row r="354" spans="2:10" s="1" customFormat="1" ht="15" outlineLevel="1">
      <c r="B354" s="46"/>
      <c r="C354" s="47"/>
      <c r="D354" s="48"/>
      <c r="F354" s="285"/>
      <c r="G354" s="47"/>
      <c r="H354" s="48"/>
    </row>
    <row r="355" spans="2:10" s="1" customFormat="1" ht="15" outlineLevel="1">
      <c r="B355" s="46"/>
      <c r="C355" s="47"/>
      <c r="D355" s="48"/>
      <c r="F355" s="285"/>
      <c r="G355" s="47"/>
      <c r="H355" s="48"/>
    </row>
    <row r="356" spans="2:10" s="1" customFormat="1" ht="15" outlineLevel="1">
      <c r="B356" s="46"/>
      <c r="C356" s="47"/>
      <c r="D356" s="48"/>
      <c r="F356" s="285"/>
      <c r="G356" s="47"/>
      <c r="H356" s="48"/>
    </row>
    <row r="357" spans="2:10" s="1" customFormat="1" ht="15" outlineLevel="1">
      <c r="B357" s="46"/>
      <c r="C357" s="47"/>
      <c r="D357" s="48"/>
      <c r="F357" s="285"/>
      <c r="G357" s="47"/>
      <c r="H357" s="48"/>
    </row>
    <row r="358" spans="2:10" s="1" customFormat="1" ht="15" outlineLevel="1">
      <c r="B358" s="46"/>
      <c r="C358" s="47"/>
      <c r="D358" s="48"/>
      <c r="F358" s="285"/>
      <c r="G358" s="318"/>
      <c r="H358" s="48"/>
    </row>
    <row r="359" spans="2:10" s="1" customFormat="1" ht="15" outlineLevel="1">
      <c r="B359" s="46"/>
      <c r="C359" s="47"/>
      <c r="D359" s="48"/>
      <c r="F359" s="285"/>
      <c r="G359" s="318"/>
      <c r="H359" s="48"/>
    </row>
    <row r="360" spans="2:10" s="1" customFormat="1" ht="15" outlineLevel="1">
      <c r="B360" s="46"/>
      <c r="C360" s="47"/>
      <c r="D360" s="48"/>
      <c r="F360" s="285"/>
      <c r="G360" s="318"/>
      <c r="H360" s="48"/>
    </row>
    <row r="361" spans="2:10" s="1" customFormat="1" ht="15" outlineLevel="1">
      <c r="B361" s="50"/>
      <c r="C361" s="50" t="s">
        <v>195</v>
      </c>
      <c r="D361" s="48">
        <f>SUM(D329:D353)</f>
        <v>173845.24</v>
      </c>
      <c r="E361" s="18"/>
      <c r="F361" s="319"/>
      <c r="G361" s="50" t="s">
        <v>195</v>
      </c>
      <c r="H361" s="48">
        <f>SUM(H329:H360)</f>
        <v>96102.239999999991</v>
      </c>
    </row>
    <row r="362" spans="2:10" s="1" customFormat="1" ht="15" outlineLevel="1">
      <c r="B362" s="18"/>
      <c r="C362" s="18"/>
      <c r="D362" s="18"/>
      <c r="E362" s="18"/>
      <c r="F362" s="18"/>
      <c r="G362" s="18"/>
      <c r="H362" s="18"/>
    </row>
    <row r="363" spans="2:10" s="1" customFormat="1" ht="15" outlineLevel="1">
      <c r="B363" s="50"/>
      <c r="C363" s="50" t="s">
        <v>1328</v>
      </c>
      <c r="D363" s="48">
        <f>D361-H361</f>
        <v>77743</v>
      </c>
      <c r="E363" s="14"/>
      <c r="F363" s="13"/>
      <c r="H363" s="182"/>
      <c r="J363" s="2"/>
    </row>
    <row r="364" spans="2:10" s="1" customFormat="1" ht="15">
      <c r="D364" s="466"/>
      <c r="E364" s="2"/>
      <c r="F364" s="471"/>
      <c r="J364" s="236"/>
    </row>
    <row r="365" spans="2:10" s="1" customFormat="1" ht="15">
      <c r="D365" s="13"/>
    </row>
    <row r="366" spans="2:10" s="1" customFormat="1" ht="15">
      <c r="B366" s="374">
        <v>41519</v>
      </c>
      <c r="C366" s="282" t="s">
        <v>3492</v>
      </c>
      <c r="D366" s="283">
        <v>1010</v>
      </c>
      <c r="E366" s="277" t="s">
        <v>3088</v>
      </c>
    </row>
    <row r="367" spans="2:10" s="1" customFormat="1" ht="45">
      <c r="B367" s="459">
        <v>41519</v>
      </c>
      <c r="C367" s="223" t="s">
        <v>3504</v>
      </c>
      <c r="D367" s="175">
        <v>5000</v>
      </c>
      <c r="E367" s="277" t="s">
        <v>3287</v>
      </c>
    </row>
    <row r="368" spans="2:10" s="1" customFormat="1" ht="45">
      <c r="B368" s="460">
        <v>41522</v>
      </c>
      <c r="C368" s="244" t="s">
        <v>3525</v>
      </c>
      <c r="D368" s="245">
        <v>1700</v>
      </c>
      <c r="E368" s="277" t="s">
        <v>3287</v>
      </c>
    </row>
    <row r="369" spans="2:8" s="1" customFormat="1" ht="45">
      <c r="B369" s="460">
        <v>41524</v>
      </c>
      <c r="C369" s="244" t="s">
        <v>3526</v>
      </c>
      <c r="D369" s="245">
        <v>2000</v>
      </c>
      <c r="E369" s="277" t="s">
        <v>3287</v>
      </c>
    </row>
    <row r="370" spans="2:8" s="1" customFormat="1" ht="15">
      <c r="B370" s="460">
        <v>41526</v>
      </c>
      <c r="C370" s="372" t="s">
        <v>3546</v>
      </c>
      <c r="D370" s="175">
        <v>750</v>
      </c>
      <c r="E370" s="277" t="s">
        <v>3547</v>
      </c>
    </row>
    <row r="371" spans="2:8" s="1" customFormat="1" ht="45">
      <c r="B371" s="460">
        <v>41529</v>
      </c>
      <c r="C371" s="244" t="s">
        <v>3529</v>
      </c>
      <c r="D371" s="245">
        <v>2000</v>
      </c>
      <c r="E371" s="277" t="s">
        <v>3287</v>
      </c>
    </row>
    <row r="372" spans="2:8" s="1" customFormat="1" ht="45">
      <c r="B372" s="460">
        <v>41531</v>
      </c>
      <c r="C372" s="372" t="s">
        <v>3544</v>
      </c>
      <c r="D372" s="175">
        <v>2000</v>
      </c>
      <c r="E372" s="277" t="s">
        <v>3287</v>
      </c>
    </row>
    <row r="373" spans="2:8" s="1" customFormat="1" ht="45">
      <c r="B373" s="460">
        <v>41532</v>
      </c>
      <c r="C373" s="223" t="s">
        <v>3545</v>
      </c>
      <c r="D373" s="294">
        <v>2000</v>
      </c>
      <c r="E373" s="277" t="s">
        <v>3287</v>
      </c>
    </row>
    <row r="374" spans="2:8" s="1" customFormat="1" ht="15">
      <c r="B374" s="460">
        <v>41535</v>
      </c>
      <c r="C374" s="282" t="s">
        <v>421</v>
      </c>
      <c r="D374" s="283">
        <v>60</v>
      </c>
      <c r="E374" s="277" t="s">
        <v>421</v>
      </c>
    </row>
    <row r="375" spans="2:8" s="1" customFormat="1" ht="45">
      <c r="B375" s="460">
        <v>41536</v>
      </c>
      <c r="C375" s="223" t="s">
        <v>3558</v>
      </c>
      <c r="D375" s="294">
        <v>1500</v>
      </c>
      <c r="E375" s="277" t="s">
        <v>3287</v>
      </c>
    </row>
    <row r="376" spans="2:8" s="1" customFormat="1" ht="45">
      <c r="B376" s="460">
        <v>41537</v>
      </c>
      <c r="C376" s="282" t="s">
        <v>3561</v>
      </c>
      <c r="D376" s="283">
        <v>4000</v>
      </c>
      <c r="E376" s="277" t="s">
        <v>3287</v>
      </c>
    </row>
    <row r="377" spans="2:8" s="1" customFormat="1" ht="45">
      <c r="B377" s="330">
        <v>41545</v>
      </c>
      <c r="C377" s="223" t="s">
        <v>3572</v>
      </c>
      <c r="D377" s="175">
        <v>2800</v>
      </c>
      <c r="E377" s="277" t="s">
        <v>3287</v>
      </c>
    </row>
    <row r="378" spans="2:8" s="1" customFormat="1" ht="45">
      <c r="B378" s="330">
        <v>41545</v>
      </c>
      <c r="C378" s="223" t="s">
        <v>3573</v>
      </c>
      <c r="D378" s="175">
        <v>1000</v>
      </c>
      <c r="E378" s="277" t="s">
        <v>3287</v>
      </c>
    </row>
    <row r="379" spans="2:8" s="1" customFormat="1" ht="45">
      <c r="B379" s="330">
        <v>41547</v>
      </c>
      <c r="C379" s="223" t="s">
        <v>3574</v>
      </c>
      <c r="D379" s="175">
        <v>500</v>
      </c>
      <c r="E379" s="277" t="s">
        <v>3287</v>
      </c>
    </row>
    <row r="380" spans="2:8" s="1" customFormat="1" ht="45">
      <c r="B380" s="330">
        <v>41547</v>
      </c>
      <c r="C380" s="376" t="s">
        <v>3575</v>
      </c>
      <c r="D380" s="326">
        <v>500</v>
      </c>
      <c r="E380" s="277" t="s">
        <v>3287</v>
      </c>
    </row>
    <row r="381" spans="2:8" s="1" customFormat="1" ht="15">
      <c r="B381" s="330">
        <v>41547</v>
      </c>
      <c r="C381" s="376" t="s">
        <v>3546</v>
      </c>
      <c r="D381" s="326">
        <v>300</v>
      </c>
      <c r="E381" s="277"/>
    </row>
    <row r="382" spans="2:8" s="1" customFormat="1" ht="15">
      <c r="B382" s="280"/>
      <c r="C382" s="280"/>
      <c r="D382" s="294">
        <f>SUM(D366:D381)</f>
        <v>27120</v>
      </c>
      <c r="E382" s="2">
        <f>D382-D499-H499</f>
        <v>114</v>
      </c>
    </row>
    <row r="383" spans="2:8" s="1" customFormat="1" ht="15"/>
    <row r="384" spans="2:8" s="1" customFormat="1" ht="15">
      <c r="B384" s="285">
        <v>41518</v>
      </c>
      <c r="C384" s="304" t="s">
        <v>246</v>
      </c>
      <c r="D384" s="326">
        <v>60</v>
      </c>
      <c r="F384" s="285">
        <v>41534</v>
      </c>
      <c r="G384" s="280" t="s">
        <v>3556</v>
      </c>
      <c r="H384" s="294">
        <v>100</v>
      </c>
    </row>
    <row r="385" spans="2:8" s="1" customFormat="1" ht="15">
      <c r="B385" s="285">
        <v>41518</v>
      </c>
      <c r="C385" s="326" t="s">
        <v>516</v>
      </c>
      <c r="D385" s="326">
        <v>70</v>
      </c>
      <c r="F385" s="285">
        <v>41534</v>
      </c>
      <c r="G385" s="280" t="s">
        <v>111</v>
      </c>
      <c r="H385" s="294">
        <v>48</v>
      </c>
    </row>
    <row r="386" spans="2:8" s="1" customFormat="1" ht="15">
      <c r="B386" s="285">
        <v>41518</v>
      </c>
      <c r="C386" s="280" t="s">
        <v>289</v>
      </c>
      <c r="D386" s="294">
        <v>90</v>
      </c>
      <c r="F386" s="285">
        <v>41534</v>
      </c>
      <c r="G386" s="280" t="s">
        <v>721</v>
      </c>
      <c r="H386" s="294">
        <v>97</v>
      </c>
    </row>
    <row r="387" spans="2:8" s="1" customFormat="1" ht="15">
      <c r="B387" s="285">
        <v>41518</v>
      </c>
      <c r="C387" s="326" t="s">
        <v>23</v>
      </c>
      <c r="D387" s="326">
        <v>190</v>
      </c>
      <c r="F387" s="285">
        <v>41535</v>
      </c>
      <c r="G387" s="280" t="s">
        <v>525</v>
      </c>
      <c r="H387" s="349">
        <v>110</v>
      </c>
    </row>
    <row r="388" spans="2:8" s="1" customFormat="1" ht="15">
      <c r="B388" s="285">
        <v>41518</v>
      </c>
      <c r="C388" s="326" t="s">
        <v>218</v>
      </c>
      <c r="D388" s="326">
        <v>96</v>
      </c>
      <c r="F388" s="285">
        <v>41535</v>
      </c>
      <c r="G388" s="280" t="s">
        <v>525</v>
      </c>
      <c r="H388" s="349">
        <v>30</v>
      </c>
    </row>
    <row r="389" spans="2:8" s="1" customFormat="1" ht="45">
      <c r="B389" s="285">
        <v>41518</v>
      </c>
      <c r="C389" s="406" t="s">
        <v>3489</v>
      </c>
      <c r="D389" s="294">
        <v>170</v>
      </c>
      <c r="F389" s="285">
        <v>41535</v>
      </c>
      <c r="G389" s="294" t="s">
        <v>246</v>
      </c>
      <c r="H389" s="294">
        <v>90</v>
      </c>
    </row>
    <row r="390" spans="2:8" s="1" customFormat="1" ht="15">
      <c r="B390" s="285">
        <v>41519</v>
      </c>
      <c r="C390" s="280" t="s">
        <v>525</v>
      </c>
      <c r="D390" s="294">
        <v>15</v>
      </c>
      <c r="F390" s="285">
        <v>41535</v>
      </c>
      <c r="G390" s="280" t="s">
        <v>485</v>
      </c>
      <c r="H390" s="294">
        <v>10</v>
      </c>
    </row>
    <row r="391" spans="2:8" s="1" customFormat="1" ht="15">
      <c r="B391" s="285">
        <v>41519</v>
      </c>
      <c r="C391" s="280" t="s">
        <v>525</v>
      </c>
      <c r="D391" s="294">
        <v>67</v>
      </c>
      <c r="F391" s="285">
        <v>41535</v>
      </c>
      <c r="G391" s="280" t="s">
        <v>3447</v>
      </c>
      <c r="H391" s="294">
        <v>5</v>
      </c>
    </row>
    <row r="392" spans="2:8" s="1" customFormat="1" ht="15">
      <c r="B392" s="436">
        <v>41519</v>
      </c>
      <c r="C392" s="463" t="s">
        <v>3307</v>
      </c>
      <c r="D392" s="467">
        <v>750</v>
      </c>
      <c r="F392" s="285">
        <v>41536</v>
      </c>
      <c r="G392" s="280" t="s">
        <v>525</v>
      </c>
      <c r="H392" s="294">
        <v>45</v>
      </c>
    </row>
    <row r="393" spans="2:8" s="1" customFormat="1" ht="15">
      <c r="B393" s="436">
        <v>41519</v>
      </c>
      <c r="C393" s="463" t="s">
        <v>3308</v>
      </c>
      <c r="D393" s="467">
        <v>720</v>
      </c>
      <c r="F393" s="285">
        <v>41536</v>
      </c>
      <c r="G393" s="280" t="s">
        <v>525</v>
      </c>
      <c r="H393" s="294">
        <v>50</v>
      </c>
    </row>
    <row r="394" spans="2:8" s="1" customFormat="1" ht="15">
      <c r="B394" s="285">
        <v>41519</v>
      </c>
      <c r="C394" s="280" t="s">
        <v>111</v>
      </c>
      <c r="D394" s="294">
        <v>39</v>
      </c>
      <c r="F394" s="285">
        <v>41536</v>
      </c>
      <c r="G394" s="280" t="s">
        <v>112</v>
      </c>
      <c r="H394" s="294">
        <v>30</v>
      </c>
    </row>
    <row r="395" spans="2:8" s="1" customFormat="1" ht="15">
      <c r="B395" s="285">
        <v>41519</v>
      </c>
      <c r="C395" s="280" t="s">
        <v>3509</v>
      </c>
      <c r="D395" s="294">
        <v>20</v>
      </c>
      <c r="F395" s="285">
        <v>41536</v>
      </c>
      <c r="G395" s="280" t="s">
        <v>57</v>
      </c>
      <c r="H395" s="294">
        <v>120</v>
      </c>
    </row>
    <row r="396" spans="2:8" s="1" customFormat="1" ht="15">
      <c r="B396" s="285">
        <v>41519</v>
      </c>
      <c r="C396" s="280" t="s">
        <v>51</v>
      </c>
      <c r="D396" s="294">
        <v>195</v>
      </c>
      <c r="F396" s="285">
        <v>41536</v>
      </c>
      <c r="G396" s="280" t="s">
        <v>114</v>
      </c>
      <c r="H396" s="294">
        <v>62</v>
      </c>
    </row>
    <row r="397" spans="2:8" s="1" customFormat="1" ht="15">
      <c r="B397" s="285">
        <v>41519</v>
      </c>
      <c r="C397" s="280" t="s">
        <v>491</v>
      </c>
      <c r="D397" s="294">
        <v>15</v>
      </c>
      <c r="F397" s="285">
        <v>41536</v>
      </c>
      <c r="G397" s="294" t="s">
        <v>51</v>
      </c>
      <c r="H397" s="294">
        <v>116</v>
      </c>
    </row>
    <row r="398" spans="2:8" s="1" customFormat="1" ht="15">
      <c r="B398" s="285">
        <v>41519</v>
      </c>
      <c r="C398" s="280" t="s">
        <v>401</v>
      </c>
      <c r="D398" s="294">
        <v>30</v>
      </c>
      <c r="F398" s="285">
        <v>41537</v>
      </c>
      <c r="G398" s="280" t="s">
        <v>525</v>
      </c>
      <c r="H398" s="294">
        <v>15</v>
      </c>
    </row>
    <row r="399" spans="2:8" s="1" customFormat="1" ht="15">
      <c r="B399" s="285">
        <v>41519</v>
      </c>
      <c r="C399" s="280" t="s">
        <v>3510</v>
      </c>
      <c r="D399" s="294">
        <v>10</v>
      </c>
      <c r="F399" s="285">
        <v>41537</v>
      </c>
      <c r="G399" s="280" t="s">
        <v>525</v>
      </c>
      <c r="H399" s="294">
        <v>130</v>
      </c>
    </row>
    <row r="400" spans="2:8" s="1" customFormat="1" ht="15">
      <c r="B400" s="285">
        <v>41519</v>
      </c>
      <c r="C400" s="280" t="s">
        <v>80</v>
      </c>
      <c r="D400" s="294">
        <v>30</v>
      </c>
      <c r="F400" s="285">
        <v>41537</v>
      </c>
      <c r="G400" s="280" t="s">
        <v>12</v>
      </c>
      <c r="H400" s="294">
        <v>180</v>
      </c>
    </row>
    <row r="401" spans="2:8" s="1" customFormat="1" ht="15">
      <c r="B401" s="285">
        <v>41519</v>
      </c>
      <c r="C401" s="280" t="s">
        <v>18</v>
      </c>
      <c r="D401" s="294">
        <v>157</v>
      </c>
      <c r="F401" s="369">
        <v>41537</v>
      </c>
      <c r="G401" s="358" t="s">
        <v>3560</v>
      </c>
      <c r="H401" s="352">
        <v>180</v>
      </c>
    </row>
    <row r="402" spans="2:8" s="1" customFormat="1" ht="15">
      <c r="B402" s="285">
        <v>41520</v>
      </c>
      <c r="C402" s="280" t="s">
        <v>525</v>
      </c>
      <c r="D402" s="294">
        <v>22</v>
      </c>
      <c r="F402" s="285">
        <v>41537</v>
      </c>
      <c r="G402" s="280" t="s">
        <v>525</v>
      </c>
      <c r="H402" s="294">
        <v>8</v>
      </c>
    </row>
    <row r="403" spans="2:8" s="1" customFormat="1" ht="15">
      <c r="B403" s="285">
        <v>41520</v>
      </c>
      <c r="C403" s="280" t="s">
        <v>525</v>
      </c>
      <c r="D403" s="294">
        <v>38</v>
      </c>
      <c r="F403" s="285">
        <v>41537</v>
      </c>
      <c r="G403" s="280" t="s">
        <v>525</v>
      </c>
      <c r="H403" s="294">
        <v>32</v>
      </c>
    </row>
    <row r="404" spans="2:8" s="1" customFormat="1" ht="15">
      <c r="B404" s="285">
        <v>41520</v>
      </c>
      <c r="C404" s="280" t="s">
        <v>525</v>
      </c>
      <c r="D404" s="294">
        <v>39</v>
      </c>
      <c r="F404" s="285">
        <v>41537</v>
      </c>
      <c r="G404" s="280" t="s">
        <v>112</v>
      </c>
      <c r="H404" s="294">
        <v>16</v>
      </c>
    </row>
    <row r="405" spans="2:8" s="1" customFormat="1" ht="15">
      <c r="B405" s="285">
        <v>41520</v>
      </c>
      <c r="C405" s="280" t="s">
        <v>3511</v>
      </c>
      <c r="D405" s="294">
        <v>850</v>
      </c>
      <c r="F405" s="285">
        <v>41537</v>
      </c>
      <c r="G405" s="280" t="s">
        <v>112</v>
      </c>
      <c r="H405" s="294">
        <v>36</v>
      </c>
    </row>
    <row r="406" spans="2:8" s="1" customFormat="1" ht="15">
      <c r="B406" s="285">
        <v>41520</v>
      </c>
      <c r="C406" s="280" t="s">
        <v>525</v>
      </c>
      <c r="D406" s="294">
        <v>20</v>
      </c>
      <c r="F406" s="285">
        <v>41537</v>
      </c>
      <c r="G406" s="280" t="s">
        <v>3562</v>
      </c>
      <c r="H406" s="294">
        <v>5</v>
      </c>
    </row>
    <row r="407" spans="2:8" s="1" customFormat="1" ht="45">
      <c r="B407" s="285">
        <v>41520</v>
      </c>
      <c r="C407" s="280" t="s">
        <v>3474</v>
      </c>
      <c r="D407" s="294">
        <v>158</v>
      </c>
      <c r="F407" s="436">
        <v>41538</v>
      </c>
      <c r="G407" s="468" t="s">
        <v>3508</v>
      </c>
      <c r="H407" s="438">
        <v>2104</v>
      </c>
    </row>
    <row r="408" spans="2:8" s="1" customFormat="1" ht="15">
      <c r="B408" s="285">
        <v>41520</v>
      </c>
      <c r="C408" s="280" t="s">
        <v>18</v>
      </c>
      <c r="D408" s="294">
        <v>3</v>
      </c>
      <c r="F408" s="285">
        <v>41538</v>
      </c>
      <c r="G408" s="280" t="s">
        <v>2164</v>
      </c>
      <c r="H408" s="294">
        <v>325</v>
      </c>
    </row>
    <row r="409" spans="2:8" s="1" customFormat="1" ht="15">
      <c r="B409" s="285">
        <v>41520</v>
      </c>
      <c r="C409" s="280" t="s">
        <v>246</v>
      </c>
      <c r="D409" s="294">
        <v>60</v>
      </c>
      <c r="F409" s="285">
        <v>41539</v>
      </c>
      <c r="G409" s="280" t="s">
        <v>114</v>
      </c>
      <c r="H409" s="294">
        <v>20</v>
      </c>
    </row>
    <row r="410" spans="2:8" s="1" customFormat="1" ht="15">
      <c r="B410" s="285">
        <v>41520</v>
      </c>
      <c r="C410" s="280" t="s">
        <v>525</v>
      </c>
      <c r="D410" s="294">
        <v>5</v>
      </c>
      <c r="F410" s="285">
        <v>41540</v>
      </c>
      <c r="G410" s="280" t="s">
        <v>525</v>
      </c>
      <c r="H410" s="294">
        <v>15</v>
      </c>
    </row>
    <row r="411" spans="2:8" s="1" customFormat="1" ht="15">
      <c r="B411" s="285">
        <v>41520</v>
      </c>
      <c r="C411" s="280" t="s">
        <v>23</v>
      </c>
      <c r="D411" s="294">
        <v>62</v>
      </c>
      <c r="F411" s="285">
        <v>41540</v>
      </c>
      <c r="G411" s="280" t="s">
        <v>525</v>
      </c>
      <c r="H411" s="294">
        <v>39</v>
      </c>
    </row>
    <row r="412" spans="2:8" s="1" customFormat="1" ht="15">
      <c r="B412" s="285">
        <v>41521</v>
      </c>
      <c r="C412" s="294" t="s">
        <v>525</v>
      </c>
      <c r="D412" s="349">
        <v>15</v>
      </c>
      <c r="F412" s="285">
        <v>41540</v>
      </c>
      <c r="G412" s="280" t="s">
        <v>525</v>
      </c>
      <c r="H412" s="294">
        <v>32</v>
      </c>
    </row>
    <row r="413" spans="2:8" s="1" customFormat="1" ht="15">
      <c r="B413" s="285">
        <v>41521</v>
      </c>
      <c r="C413" s="294" t="s">
        <v>525</v>
      </c>
      <c r="D413" s="294">
        <v>8</v>
      </c>
      <c r="F413" s="285">
        <v>41540</v>
      </c>
      <c r="G413" s="280" t="s">
        <v>525</v>
      </c>
      <c r="H413" s="294">
        <v>40</v>
      </c>
    </row>
    <row r="414" spans="2:8" s="1" customFormat="1" ht="15">
      <c r="B414" s="285">
        <v>41521</v>
      </c>
      <c r="C414" s="294" t="s">
        <v>525</v>
      </c>
      <c r="D414" s="294">
        <v>55</v>
      </c>
      <c r="F414" s="285">
        <v>41540</v>
      </c>
      <c r="G414" s="280" t="s">
        <v>525</v>
      </c>
      <c r="H414" s="294">
        <v>31</v>
      </c>
    </row>
    <row r="415" spans="2:8" s="1" customFormat="1" ht="15">
      <c r="B415" s="285">
        <v>41521</v>
      </c>
      <c r="C415" s="294" t="s">
        <v>525</v>
      </c>
      <c r="D415" s="294">
        <v>32</v>
      </c>
      <c r="F415" s="285">
        <v>41540</v>
      </c>
      <c r="G415" s="294" t="s">
        <v>525</v>
      </c>
      <c r="H415" s="294">
        <v>220</v>
      </c>
    </row>
    <row r="416" spans="2:8" s="1" customFormat="1" ht="15">
      <c r="B416" s="285">
        <v>41521</v>
      </c>
      <c r="C416" s="294" t="s">
        <v>18</v>
      </c>
      <c r="D416" s="294">
        <v>104</v>
      </c>
      <c r="F416" s="285">
        <v>41540</v>
      </c>
      <c r="G416" s="280" t="s">
        <v>23</v>
      </c>
      <c r="H416" s="294">
        <v>170</v>
      </c>
    </row>
    <row r="417" spans="2:8" s="1" customFormat="1" ht="15">
      <c r="B417" s="285">
        <v>41522</v>
      </c>
      <c r="C417" s="294" t="s">
        <v>57</v>
      </c>
      <c r="D417" s="294">
        <v>215</v>
      </c>
      <c r="F417" s="285">
        <v>41541</v>
      </c>
      <c r="G417" s="280" t="s">
        <v>525</v>
      </c>
      <c r="H417" s="294">
        <v>15</v>
      </c>
    </row>
    <row r="418" spans="2:8" s="1" customFormat="1" ht="15">
      <c r="B418" s="285">
        <v>41522</v>
      </c>
      <c r="C418" s="294" t="s">
        <v>525</v>
      </c>
      <c r="D418" s="349">
        <v>64</v>
      </c>
      <c r="F418" s="285">
        <v>41541</v>
      </c>
      <c r="G418" s="294" t="s">
        <v>525</v>
      </c>
      <c r="H418" s="294">
        <v>47</v>
      </c>
    </row>
    <row r="419" spans="2:8" s="1" customFormat="1" ht="15">
      <c r="B419" s="285">
        <v>41522</v>
      </c>
      <c r="C419" s="280" t="s">
        <v>12</v>
      </c>
      <c r="D419" s="294">
        <v>15</v>
      </c>
      <c r="F419" s="285">
        <v>41541</v>
      </c>
      <c r="G419" s="294" t="s">
        <v>525</v>
      </c>
      <c r="H419" s="294">
        <v>70</v>
      </c>
    </row>
    <row r="420" spans="2:8" s="1" customFormat="1" ht="15">
      <c r="B420" s="285">
        <v>41522</v>
      </c>
      <c r="C420" s="280" t="s">
        <v>246</v>
      </c>
      <c r="D420" s="294">
        <v>25</v>
      </c>
      <c r="F420" s="285">
        <v>41541</v>
      </c>
      <c r="G420" s="280" t="s">
        <v>12</v>
      </c>
      <c r="H420" s="294">
        <v>120</v>
      </c>
    </row>
    <row r="421" spans="2:8" s="1" customFormat="1" ht="15">
      <c r="B421" s="285">
        <v>41522</v>
      </c>
      <c r="C421" s="294" t="s">
        <v>3516</v>
      </c>
      <c r="D421" s="294">
        <v>2578</v>
      </c>
      <c r="F421" s="285">
        <v>41541</v>
      </c>
      <c r="G421" s="294" t="s">
        <v>132</v>
      </c>
      <c r="H421" s="294">
        <v>102</v>
      </c>
    </row>
    <row r="422" spans="2:8" s="1" customFormat="1" ht="15">
      <c r="B422" s="285">
        <v>41522</v>
      </c>
      <c r="C422" s="294" t="s">
        <v>3516</v>
      </c>
      <c r="D422" s="349">
        <v>8</v>
      </c>
      <c r="F422" s="285">
        <v>41542</v>
      </c>
      <c r="G422" s="294" t="s">
        <v>525</v>
      </c>
      <c r="H422" s="294">
        <v>98</v>
      </c>
    </row>
    <row r="423" spans="2:8" s="1" customFormat="1" ht="15">
      <c r="B423" s="285">
        <v>41522</v>
      </c>
      <c r="C423" s="280" t="s">
        <v>76</v>
      </c>
      <c r="D423" s="294">
        <v>10</v>
      </c>
      <c r="F423" s="285">
        <v>41543</v>
      </c>
      <c r="G423" s="294" t="s">
        <v>525</v>
      </c>
      <c r="H423" s="294">
        <v>32</v>
      </c>
    </row>
    <row r="424" spans="2:8" s="1" customFormat="1" ht="15">
      <c r="B424" s="285">
        <v>41523</v>
      </c>
      <c r="C424" s="280" t="s">
        <v>414</v>
      </c>
      <c r="D424" s="294">
        <v>40</v>
      </c>
      <c r="F424" s="285">
        <v>41543</v>
      </c>
      <c r="G424" s="294" t="s">
        <v>525</v>
      </c>
      <c r="H424" s="294">
        <v>25</v>
      </c>
    </row>
    <row r="425" spans="2:8" s="1" customFormat="1" ht="15">
      <c r="B425" s="285">
        <v>41523</v>
      </c>
      <c r="C425" s="280" t="s">
        <v>12</v>
      </c>
      <c r="D425" s="294">
        <v>95</v>
      </c>
      <c r="F425" s="285">
        <v>41543</v>
      </c>
      <c r="G425" s="326" t="s">
        <v>51</v>
      </c>
      <c r="H425" s="326">
        <v>50</v>
      </c>
    </row>
    <row r="426" spans="2:8" s="1" customFormat="1" ht="15">
      <c r="B426" s="285">
        <v>41523</v>
      </c>
      <c r="C426" s="280" t="s">
        <v>23</v>
      </c>
      <c r="D426" s="294">
        <v>130</v>
      </c>
      <c r="F426" s="285">
        <v>41543</v>
      </c>
      <c r="G426" s="326" t="s">
        <v>51</v>
      </c>
      <c r="H426" s="326">
        <v>60</v>
      </c>
    </row>
    <row r="427" spans="2:8" s="1" customFormat="1" ht="15">
      <c r="B427" s="285">
        <v>41523</v>
      </c>
      <c r="C427" s="280" t="s">
        <v>81</v>
      </c>
      <c r="D427" s="294">
        <v>10</v>
      </c>
      <c r="F427" s="285">
        <v>41543</v>
      </c>
      <c r="G427" s="304" t="s">
        <v>246</v>
      </c>
      <c r="H427" s="326">
        <v>60</v>
      </c>
    </row>
    <row r="428" spans="2:8" s="1" customFormat="1" ht="15">
      <c r="B428" s="285">
        <v>41523</v>
      </c>
      <c r="C428" s="294" t="s">
        <v>177</v>
      </c>
      <c r="D428" s="349">
        <v>22</v>
      </c>
      <c r="F428" s="285">
        <v>41543</v>
      </c>
      <c r="G428" s="304" t="s">
        <v>429</v>
      </c>
      <c r="H428" s="326">
        <v>10</v>
      </c>
    </row>
    <row r="429" spans="2:8" s="1" customFormat="1" ht="15">
      <c r="B429" s="285">
        <v>41523</v>
      </c>
      <c r="C429" s="294" t="s">
        <v>3519</v>
      </c>
      <c r="D429" s="294">
        <v>3</v>
      </c>
      <c r="F429" s="285">
        <v>41544</v>
      </c>
      <c r="G429" s="280" t="s">
        <v>525</v>
      </c>
      <c r="H429" s="326">
        <v>15</v>
      </c>
    </row>
    <row r="430" spans="2:8" s="1" customFormat="1" ht="15">
      <c r="B430" s="285">
        <v>41523</v>
      </c>
      <c r="C430" s="294" t="s">
        <v>401</v>
      </c>
      <c r="D430" s="294">
        <v>42</v>
      </c>
      <c r="F430" s="285">
        <v>41544</v>
      </c>
      <c r="G430" s="280" t="s">
        <v>525</v>
      </c>
      <c r="H430" s="326">
        <v>80</v>
      </c>
    </row>
    <row r="431" spans="2:8" s="1" customFormat="1" ht="15">
      <c r="B431" s="285">
        <v>41523</v>
      </c>
      <c r="C431" s="304" t="s">
        <v>786</v>
      </c>
      <c r="D431" s="326">
        <v>20</v>
      </c>
      <c r="F431" s="285">
        <v>41544</v>
      </c>
      <c r="G431" s="280" t="s">
        <v>525</v>
      </c>
      <c r="H431" s="294">
        <v>100</v>
      </c>
    </row>
    <row r="432" spans="2:8" s="1" customFormat="1" ht="15">
      <c r="B432" s="285">
        <v>41523</v>
      </c>
      <c r="C432" s="280" t="s">
        <v>92</v>
      </c>
      <c r="D432" s="294">
        <v>15</v>
      </c>
      <c r="F432" s="285">
        <v>41544</v>
      </c>
      <c r="G432" s="280" t="s">
        <v>525</v>
      </c>
      <c r="H432" s="294">
        <v>24</v>
      </c>
    </row>
    <row r="433" spans="2:8" s="1" customFormat="1" ht="15">
      <c r="B433" s="285">
        <v>41524</v>
      </c>
      <c r="C433" s="280" t="s">
        <v>173</v>
      </c>
      <c r="D433" s="294">
        <v>50</v>
      </c>
      <c r="F433" s="285">
        <v>41544</v>
      </c>
      <c r="G433" s="280" t="s">
        <v>3474</v>
      </c>
      <c r="H433" s="294">
        <v>76</v>
      </c>
    </row>
    <row r="434" spans="2:8" s="1" customFormat="1" ht="15">
      <c r="B434" s="285">
        <v>41524</v>
      </c>
      <c r="C434" s="280" t="s">
        <v>3520</v>
      </c>
      <c r="D434" s="294">
        <v>900</v>
      </c>
      <c r="F434" s="285">
        <v>41545</v>
      </c>
      <c r="G434" s="280" t="s">
        <v>730</v>
      </c>
      <c r="H434" s="280">
        <v>100</v>
      </c>
    </row>
    <row r="435" spans="2:8" s="1" customFormat="1" ht="15">
      <c r="B435" s="285">
        <v>41524</v>
      </c>
      <c r="C435" s="280" t="s">
        <v>6</v>
      </c>
      <c r="D435" s="294">
        <v>800</v>
      </c>
      <c r="F435" s="285">
        <v>41545</v>
      </c>
      <c r="G435" s="280" t="s">
        <v>742</v>
      </c>
      <c r="H435" s="280">
        <v>198</v>
      </c>
    </row>
    <row r="436" spans="2:8" s="1" customFormat="1" ht="15">
      <c r="B436" s="285">
        <v>41524</v>
      </c>
      <c r="C436" s="280" t="s">
        <v>3522</v>
      </c>
      <c r="D436" s="349">
        <v>145</v>
      </c>
      <c r="F436" s="285">
        <v>41545</v>
      </c>
      <c r="G436" s="280" t="s">
        <v>3577</v>
      </c>
      <c r="H436" s="280">
        <v>125</v>
      </c>
    </row>
    <row r="437" spans="2:8" s="1" customFormat="1" ht="15">
      <c r="B437" s="285">
        <v>41524</v>
      </c>
      <c r="C437" s="294" t="s">
        <v>786</v>
      </c>
      <c r="D437" s="294">
        <v>20</v>
      </c>
      <c r="F437" s="285">
        <v>41545</v>
      </c>
      <c r="G437" s="294" t="s">
        <v>431</v>
      </c>
      <c r="H437" s="294">
        <v>2</v>
      </c>
    </row>
    <row r="438" spans="2:8" s="1" customFormat="1" ht="15">
      <c r="B438" s="285">
        <v>41524</v>
      </c>
      <c r="C438" s="280" t="s">
        <v>132</v>
      </c>
      <c r="D438" s="294">
        <v>100</v>
      </c>
      <c r="F438" s="285">
        <v>41545</v>
      </c>
      <c r="G438" s="294" t="s">
        <v>525</v>
      </c>
      <c r="H438" s="294">
        <v>15</v>
      </c>
    </row>
    <row r="439" spans="2:8" s="1" customFormat="1" ht="15">
      <c r="B439" s="285">
        <v>41524</v>
      </c>
      <c r="C439" s="280" t="s">
        <v>93</v>
      </c>
      <c r="D439" s="294">
        <v>60</v>
      </c>
      <c r="F439" s="285">
        <v>41545</v>
      </c>
      <c r="G439" s="280" t="s">
        <v>3578</v>
      </c>
      <c r="H439" s="294">
        <v>3200</v>
      </c>
    </row>
    <row r="440" spans="2:8" s="1" customFormat="1" ht="15">
      <c r="B440" s="285">
        <v>41524</v>
      </c>
      <c r="C440" s="280" t="s">
        <v>3523</v>
      </c>
      <c r="D440" s="294">
        <v>22</v>
      </c>
      <c r="F440" s="285">
        <v>41545</v>
      </c>
      <c r="G440" s="280" t="s">
        <v>3579</v>
      </c>
      <c r="H440" s="294">
        <v>150</v>
      </c>
    </row>
    <row r="441" spans="2:8" s="1" customFormat="1" ht="15">
      <c r="B441" s="285">
        <v>41525</v>
      </c>
      <c r="C441" s="280" t="s">
        <v>114</v>
      </c>
      <c r="D441" s="349">
        <v>46</v>
      </c>
      <c r="F441" s="285">
        <v>41545</v>
      </c>
      <c r="G441" s="280" t="s">
        <v>23</v>
      </c>
      <c r="H441" s="294">
        <v>374</v>
      </c>
    </row>
    <row r="442" spans="2:8" s="1" customFormat="1" ht="15">
      <c r="B442" s="285">
        <v>41525</v>
      </c>
      <c r="C442" s="280" t="s">
        <v>48</v>
      </c>
      <c r="D442" s="294">
        <v>24</v>
      </c>
      <c r="F442" s="285">
        <v>41546</v>
      </c>
      <c r="G442" s="280" t="s">
        <v>246</v>
      </c>
      <c r="H442" s="294">
        <v>60</v>
      </c>
    </row>
    <row r="443" spans="2:8" s="1" customFormat="1" ht="15">
      <c r="B443" s="285">
        <v>41525</v>
      </c>
      <c r="C443" s="294" t="s">
        <v>286</v>
      </c>
      <c r="D443" s="294">
        <v>10</v>
      </c>
      <c r="F443" s="285">
        <v>41546</v>
      </c>
      <c r="G443" s="280" t="s">
        <v>57</v>
      </c>
      <c r="H443" s="294">
        <v>110</v>
      </c>
    </row>
    <row r="444" spans="2:8" s="1" customFormat="1" ht="15">
      <c r="B444" s="285">
        <v>41526</v>
      </c>
      <c r="C444" s="280" t="s">
        <v>173</v>
      </c>
      <c r="D444" s="294">
        <v>50</v>
      </c>
      <c r="F444" s="285">
        <v>41546</v>
      </c>
      <c r="G444" s="280" t="s">
        <v>2164</v>
      </c>
      <c r="H444" s="294">
        <v>400</v>
      </c>
    </row>
    <row r="445" spans="2:8" s="1" customFormat="1" ht="15">
      <c r="B445" s="285">
        <v>41526</v>
      </c>
      <c r="C445" s="280" t="s">
        <v>3524</v>
      </c>
      <c r="D445" s="294">
        <v>200</v>
      </c>
      <c r="F445" s="285">
        <v>41547</v>
      </c>
      <c r="G445" s="280" t="s">
        <v>525</v>
      </c>
      <c r="H445" s="294">
        <v>15</v>
      </c>
    </row>
    <row r="446" spans="2:8" s="1" customFormat="1" ht="15">
      <c r="B446" s="285">
        <v>41527</v>
      </c>
      <c r="C446" s="280" t="s">
        <v>394</v>
      </c>
      <c r="D446" s="294">
        <v>20</v>
      </c>
      <c r="F446" s="285">
        <v>41547</v>
      </c>
      <c r="G446" s="280" t="s">
        <v>525</v>
      </c>
      <c r="H446" s="294">
        <v>22</v>
      </c>
    </row>
    <row r="447" spans="2:8" s="1" customFormat="1" ht="15">
      <c r="B447" s="285">
        <v>41527</v>
      </c>
      <c r="C447" s="294" t="s">
        <v>525</v>
      </c>
      <c r="D447" s="294">
        <v>19</v>
      </c>
      <c r="F447" s="285">
        <v>41547</v>
      </c>
      <c r="G447" s="280" t="s">
        <v>804</v>
      </c>
      <c r="H447" s="294">
        <v>200</v>
      </c>
    </row>
    <row r="448" spans="2:8" s="1" customFormat="1" ht="15">
      <c r="B448" s="285">
        <v>41528</v>
      </c>
      <c r="C448" s="280" t="s">
        <v>289</v>
      </c>
      <c r="D448" s="294">
        <v>2</v>
      </c>
      <c r="F448" s="285">
        <v>41547</v>
      </c>
      <c r="G448" s="280" t="s">
        <v>525</v>
      </c>
      <c r="H448" s="294">
        <v>26</v>
      </c>
    </row>
    <row r="449" spans="2:8" s="1" customFormat="1" ht="15">
      <c r="B449" s="285">
        <v>41528</v>
      </c>
      <c r="C449" s="280" t="s">
        <v>2556</v>
      </c>
      <c r="D449" s="294">
        <v>80</v>
      </c>
      <c r="F449" s="285">
        <v>41547</v>
      </c>
      <c r="G449" s="280" t="s">
        <v>525</v>
      </c>
      <c r="H449" s="294">
        <v>30</v>
      </c>
    </row>
    <row r="450" spans="2:8" s="1" customFormat="1" ht="15">
      <c r="B450" s="285">
        <v>41528</v>
      </c>
      <c r="C450" s="280" t="s">
        <v>173</v>
      </c>
      <c r="D450" s="294">
        <v>50</v>
      </c>
      <c r="F450" s="285">
        <v>41547</v>
      </c>
      <c r="G450" s="280" t="s">
        <v>3474</v>
      </c>
      <c r="H450" s="294">
        <v>75</v>
      </c>
    </row>
    <row r="451" spans="2:8" s="1" customFormat="1" ht="15">
      <c r="B451" s="285">
        <v>41528</v>
      </c>
      <c r="C451" s="280" t="s">
        <v>226</v>
      </c>
      <c r="D451" s="294">
        <v>30</v>
      </c>
      <c r="F451" s="285">
        <v>41547</v>
      </c>
      <c r="G451" s="280" t="s">
        <v>589</v>
      </c>
      <c r="H451" s="294">
        <v>145</v>
      </c>
    </row>
    <row r="452" spans="2:8" s="1" customFormat="1" ht="15">
      <c r="B452" s="285">
        <v>41528</v>
      </c>
      <c r="C452" s="280" t="s">
        <v>112</v>
      </c>
      <c r="D452" s="294">
        <v>14</v>
      </c>
      <c r="F452" s="285">
        <v>41547</v>
      </c>
      <c r="G452" s="280" t="s">
        <v>18</v>
      </c>
      <c r="H452" s="294">
        <v>204</v>
      </c>
    </row>
    <row r="453" spans="2:8" s="1" customFormat="1" ht="15">
      <c r="B453" s="285">
        <v>41529</v>
      </c>
      <c r="C453" s="280" t="s">
        <v>226</v>
      </c>
      <c r="D453" s="294">
        <v>10</v>
      </c>
      <c r="F453" s="285">
        <v>41547</v>
      </c>
      <c r="G453" s="280" t="s">
        <v>3593</v>
      </c>
      <c r="H453" s="294">
        <v>75</v>
      </c>
    </row>
    <row r="454" spans="2:8" s="1" customFormat="1" ht="15">
      <c r="B454" s="285">
        <v>41529</v>
      </c>
      <c r="C454" s="280" t="s">
        <v>173</v>
      </c>
      <c r="D454" s="294">
        <v>30</v>
      </c>
      <c r="F454" s="285"/>
      <c r="G454" s="304"/>
      <c r="H454" s="326"/>
    </row>
    <row r="455" spans="2:8" s="1" customFormat="1" ht="15">
      <c r="B455" s="285">
        <v>41529</v>
      </c>
      <c r="C455" s="280" t="s">
        <v>81</v>
      </c>
      <c r="D455" s="294">
        <v>10</v>
      </c>
      <c r="F455" s="285"/>
      <c r="G455" s="304"/>
      <c r="H455" s="326"/>
    </row>
    <row r="456" spans="2:8" s="1" customFormat="1" ht="15">
      <c r="B456" s="285">
        <v>41529</v>
      </c>
      <c r="C456" s="280" t="s">
        <v>525</v>
      </c>
      <c r="D456" s="294">
        <v>15</v>
      </c>
      <c r="F456" s="269"/>
      <c r="G456" s="280"/>
      <c r="H456" s="294"/>
    </row>
    <row r="457" spans="2:8" s="1" customFormat="1" ht="15">
      <c r="B457" s="285">
        <v>41529</v>
      </c>
      <c r="C457" s="294" t="s">
        <v>525</v>
      </c>
      <c r="D457" s="294">
        <v>30</v>
      </c>
      <c r="F457" s="269"/>
      <c r="G457" s="280"/>
      <c r="H457" s="294"/>
    </row>
    <row r="458" spans="2:8" s="1" customFormat="1" ht="15">
      <c r="B458" s="285">
        <v>41529</v>
      </c>
      <c r="C458" s="294" t="s">
        <v>525</v>
      </c>
      <c r="D458" s="294">
        <v>25</v>
      </c>
      <c r="F458" s="269"/>
      <c r="G458" s="294"/>
      <c r="H458" s="294"/>
    </row>
    <row r="459" spans="2:8" s="1" customFormat="1" ht="15">
      <c r="B459" s="285">
        <v>41529</v>
      </c>
      <c r="C459" s="294" t="s">
        <v>12</v>
      </c>
      <c r="D459" s="294">
        <v>109</v>
      </c>
      <c r="F459" s="269"/>
      <c r="G459" s="294"/>
      <c r="H459" s="294"/>
    </row>
    <row r="460" spans="2:8" s="1" customFormat="1" ht="15">
      <c r="B460" s="285">
        <v>41529</v>
      </c>
      <c r="C460" s="294" t="s">
        <v>525</v>
      </c>
      <c r="D460" s="294">
        <v>22</v>
      </c>
      <c r="F460" s="269"/>
      <c r="G460" s="280"/>
      <c r="H460" s="294"/>
    </row>
    <row r="461" spans="2:8" s="1" customFormat="1" ht="15">
      <c r="B461" s="285">
        <v>41529</v>
      </c>
      <c r="C461" s="294" t="s">
        <v>2873</v>
      </c>
      <c r="D461" s="294">
        <v>126</v>
      </c>
      <c r="F461" s="269"/>
      <c r="G461" s="280"/>
      <c r="H461" s="294"/>
    </row>
    <row r="462" spans="2:8" s="1" customFormat="1" ht="15">
      <c r="B462" s="285">
        <v>41529</v>
      </c>
      <c r="C462" s="280" t="s">
        <v>3530</v>
      </c>
      <c r="D462" s="294">
        <v>40</v>
      </c>
      <c r="F462" s="269"/>
      <c r="G462" s="280"/>
      <c r="H462" s="294"/>
    </row>
    <row r="463" spans="2:8" s="1" customFormat="1" ht="15">
      <c r="B463" s="285">
        <v>41529</v>
      </c>
      <c r="C463" s="280" t="s">
        <v>3531</v>
      </c>
      <c r="D463" s="294">
        <v>50</v>
      </c>
      <c r="F463" s="269"/>
      <c r="G463" s="280"/>
      <c r="H463" s="294"/>
    </row>
    <row r="464" spans="2:8" s="1" customFormat="1" ht="15">
      <c r="B464" s="285">
        <v>41529</v>
      </c>
      <c r="C464" s="280" t="s">
        <v>176</v>
      </c>
      <c r="D464" s="294">
        <v>30</v>
      </c>
      <c r="F464" s="269"/>
      <c r="G464" s="280"/>
      <c r="H464" s="294"/>
    </row>
    <row r="465" spans="2:8" s="1" customFormat="1" ht="15">
      <c r="B465" s="285">
        <v>41529</v>
      </c>
      <c r="C465" s="280" t="s">
        <v>3532</v>
      </c>
      <c r="D465" s="294">
        <v>30</v>
      </c>
      <c r="F465" s="269"/>
      <c r="G465" s="280"/>
      <c r="H465" s="294"/>
    </row>
    <row r="466" spans="2:8" s="1" customFormat="1" ht="15">
      <c r="B466" s="285">
        <v>41530</v>
      </c>
      <c r="C466" s="280" t="s">
        <v>3533</v>
      </c>
      <c r="D466" s="294">
        <v>320</v>
      </c>
      <c r="F466" s="269"/>
      <c r="G466" s="280"/>
      <c r="H466" s="294"/>
    </row>
    <row r="467" spans="2:8" s="1" customFormat="1" ht="15">
      <c r="B467" s="285">
        <v>41530</v>
      </c>
      <c r="C467" s="280" t="s">
        <v>525</v>
      </c>
      <c r="D467" s="294">
        <v>15</v>
      </c>
      <c r="F467" s="269"/>
      <c r="G467" s="280"/>
      <c r="H467" s="294"/>
    </row>
    <row r="468" spans="2:8" s="1" customFormat="1" ht="15">
      <c r="B468" s="285">
        <v>41530</v>
      </c>
      <c r="C468" s="280" t="s">
        <v>525</v>
      </c>
      <c r="D468" s="294">
        <v>25</v>
      </c>
      <c r="F468" s="269"/>
      <c r="G468" s="280"/>
      <c r="H468" s="294"/>
    </row>
    <row r="469" spans="2:8" s="1" customFormat="1" ht="15">
      <c r="B469" s="285">
        <v>41530</v>
      </c>
      <c r="C469" s="280" t="s">
        <v>525</v>
      </c>
      <c r="D469" s="294">
        <v>24</v>
      </c>
      <c r="F469" s="269"/>
      <c r="G469" s="280"/>
      <c r="H469" s="294"/>
    </row>
    <row r="470" spans="2:8" s="1" customFormat="1" ht="15">
      <c r="B470" s="369">
        <v>41530</v>
      </c>
      <c r="C470" s="358" t="s">
        <v>3540</v>
      </c>
      <c r="D470" s="352">
        <v>350</v>
      </c>
      <c r="F470" s="269"/>
      <c r="G470" s="280"/>
      <c r="H470" s="294"/>
    </row>
    <row r="471" spans="2:8" s="1" customFormat="1" ht="15">
      <c r="B471" s="285">
        <v>41530</v>
      </c>
      <c r="C471" s="280" t="s">
        <v>3541</v>
      </c>
      <c r="D471" s="294">
        <v>120</v>
      </c>
      <c r="F471" s="269"/>
      <c r="G471" s="280"/>
      <c r="H471" s="294"/>
    </row>
    <row r="472" spans="2:8" s="1" customFormat="1" ht="15">
      <c r="B472" s="285">
        <v>41530</v>
      </c>
      <c r="C472" s="280" t="s">
        <v>3542</v>
      </c>
      <c r="D472" s="294">
        <v>190</v>
      </c>
      <c r="F472" s="269"/>
      <c r="G472" s="280"/>
      <c r="H472" s="294"/>
    </row>
    <row r="473" spans="2:8" s="1" customFormat="1" ht="15">
      <c r="B473" s="285">
        <v>41530</v>
      </c>
      <c r="C473" s="280" t="s">
        <v>525</v>
      </c>
      <c r="D473" s="294">
        <v>25</v>
      </c>
      <c r="F473" s="269"/>
      <c r="G473" s="280"/>
      <c r="H473" s="294"/>
    </row>
    <row r="474" spans="2:8" s="1" customFormat="1" ht="15">
      <c r="B474" s="285">
        <v>41530</v>
      </c>
      <c r="C474" s="280" t="s">
        <v>538</v>
      </c>
      <c r="D474" s="294">
        <v>58</v>
      </c>
      <c r="F474" s="269"/>
      <c r="G474" s="280"/>
      <c r="H474" s="294"/>
    </row>
    <row r="475" spans="2:8" s="1" customFormat="1" ht="15">
      <c r="B475" s="285">
        <v>41530</v>
      </c>
      <c r="C475" s="280" t="s">
        <v>3543</v>
      </c>
      <c r="D475" s="294">
        <v>200</v>
      </c>
      <c r="F475" s="269"/>
      <c r="G475" s="280"/>
      <c r="H475" s="294"/>
    </row>
    <row r="476" spans="2:8" s="1" customFormat="1" ht="15">
      <c r="B476" s="285">
        <v>41530</v>
      </c>
      <c r="C476" s="280" t="s">
        <v>76</v>
      </c>
      <c r="D476" s="294">
        <v>15</v>
      </c>
      <c r="F476" s="269"/>
      <c r="G476" s="280"/>
      <c r="H476" s="294"/>
    </row>
    <row r="477" spans="2:8" s="1" customFormat="1" ht="15">
      <c r="B477" s="285">
        <v>41531</v>
      </c>
      <c r="C477" s="280" t="s">
        <v>3551</v>
      </c>
      <c r="D477" s="294">
        <v>1620</v>
      </c>
      <c r="F477" s="269"/>
      <c r="G477" s="280"/>
      <c r="H477" s="294"/>
    </row>
    <row r="478" spans="2:8" s="1" customFormat="1" ht="15">
      <c r="B478" s="285">
        <v>41531</v>
      </c>
      <c r="C478" s="280" t="s">
        <v>3552</v>
      </c>
      <c r="D478" s="294">
        <v>80</v>
      </c>
      <c r="F478" s="269"/>
      <c r="G478" s="280"/>
      <c r="H478" s="294"/>
    </row>
    <row r="479" spans="2:8" s="1" customFormat="1" ht="15">
      <c r="B479" s="285">
        <v>41531</v>
      </c>
      <c r="C479" s="280" t="s">
        <v>3043</v>
      </c>
      <c r="D479" s="294">
        <v>100</v>
      </c>
      <c r="F479" s="269"/>
      <c r="G479" s="280"/>
      <c r="H479" s="294"/>
    </row>
    <row r="480" spans="2:8" s="1" customFormat="1" ht="15">
      <c r="B480" s="285">
        <v>41531</v>
      </c>
      <c r="C480" s="294" t="s">
        <v>110</v>
      </c>
      <c r="D480" s="294">
        <v>30</v>
      </c>
      <c r="F480" s="269"/>
      <c r="G480" s="280"/>
      <c r="H480" s="294"/>
    </row>
    <row r="481" spans="2:8" s="1" customFormat="1" ht="15">
      <c r="B481" s="285">
        <v>41531</v>
      </c>
      <c r="C481" s="280" t="s">
        <v>18</v>
      </c>
      <c r="D481" s="294">
        <v>64</v>
      </c>
      <c r="F481" s="269"/>
      <c r="G481" s="280"/>
      <c r="H481" s="294"/>
    </row>
    <row r="482" spans="2:8" s="1" customFormat="1" ht="15">
      <c r="B482" s="285">
        <v>41531</v>
      </c>
      <c r="C482" s="280" t="s">
        <v>265</v>
      </c>
      <c r="D482" s="294">
        <v>187</v>
      </c>
      <c r="F482" s="269"/>
      <c r="G482" s="280"/>
      <c r="H482" s="294"/>
    </row>
    <row r="483" spans="2:8" s="1" customFormat="1" ht="15">
      <c r="B483" s="285">
        <v>41531</v>
      </c>
      <c r="C483" s="280" t="s">
        <v>3553</v>
      </c>
      <c r="D483" s="294">
        <v>10</v>
      </c>
      <c r="F483" s="269"/>
      <c r="G483" s="280"/>
      <c r="H483" s="294"/>
    </row>
    <row r="484" spans="2:8" s="1" customFormat="1" ht="15">
      <c r="B484" s="285">
        <v>41531</v>
      </c>
      <c r="C484" s="280" t="s">
        <v>114</v>
      </c>
      <c r="D484" s="294">
        <v>60</v>
      </c>
      <c r="F484" s="345"/>
      <c r="G484" s="393"/>
      <c r="H484" s="386"/>
    </row>
    <row r="485" spans="2:8" s="1" customFormat="1" ht="15">
      <c r="B485" s="285">
        <v>41531</v>
      </c>
      <c r="C485" s="280" t="s">
        <v>23</v>
      </c>
      <c r="D485" s="294">
        <v>70</v>
      </c>
      <c r="F485" s="345"/>
      <c r="G485" s="393"/>
      <c r="H485" s="386"/>
    </row>
    <row r="486" spans="2:8" s="1" customFormat="1" ht="15">
      <c r="B486" s="285">
        <v>41532</v>
      </c>
      <c r="C486" s="280" t="s">
        <v>18</v>
      </c>
      <c r="D486" s="294">
        <v>62</v>
      </c>
      <c r="F486" s="345"/>
      <c r="G486" s="394"/>
      <c r="H486" s="395"/>
    </row>
    <row r="487" spans="2:8" s="1" customFormat="1" ht="15">
      <c r="B487" s="285">
        <v>41532</v>
      </c>
      <c r="C487" s="280" t="s">
        <v>246</v>
      </c>
      <c r="D487" s="294">
        <v>60</v>
      </c>
      <c r="F487" s="345"/>
      <c r="G487" s="394"/>
      <c r="H487" s="395"/>
    </row>
    <row r="488" spans="2:8" s="1" customFormat="1" ht="15">
      <c r="B488" s="285">
        <v>41532</v>
      </c>
      <c r="C488" s="280" t="s">
        <v>3554</v>
      </c>
      <c r="D488" s="294">
        <v>700</v>
      </c>
      <c r="F488" s="345"/>
      <c r="G488" s="394"/>
      <c r="H488" s="395"/>
    </row>
    <row r="489" spans="2:8" s="1" customFormat="1" ht="15">
      <c r="B489" s="285">
        <v>41532</v>
      </c>
      <c r="C489" s="280" t="s">
        <v>414</v>
      </c>
      <c r="D489" s="294">
        <v>20</v>
      </c>
      <c r="F489" s="345"/>
      <c r="G489" s="393"/>
      <c r="H489" s="386"/>
    </row>
    <row r="490" spans="2:8" s="1" customFormat="1" ht="15">
      <c r="B490" s="285">
        <v>41532</v>
      </c>
      <c r="C490" s="280" t="s">
        <v>525</v>
      </c>
      <c r="D490" s="294">
        <v>286</v>
      </c>
      <c r="F490" s="345"/>
      <c r="G490" s="396"/>
      <c r="H490" s="395"/>
    </row>
    <row r="491" spans="2:8" s="1" customFormat="1" ht="15">
      <c r="B491" s="285">
        <v>41533</v>
      </c>
      <c r="C491" s="280" t="s">
        <v>525</v>
      </c>
      <c r="D491" s="294">
        <v>107</v>
      </c>
      <c r="F491" s="345"/>
      <c r="G491" s="396"/>
      <c r="H491" s="395"/>
    </row>
    <row r="492" spans="2:8" s="1" customFormat="1" ht="15">
      <c r="B492" s="285">
        <v>41533</v>
      </c>
      <c r="C492" s="280" t="s">
        <v>525</v>
      </c>
      <c r="D492" s="294">
        <v>34</v>
      </c>
      <c r="F492" s="345"/>
      <c r="G492" s="396"/>
      <c r="H492" s="395"/>
    </row>
    <row r="493" spans="2:8" s="1" customFormat="1" ht="15">
      <c r="B493" s="285">
        <v>41533</v>
      </c>
      <c r="C493" s="280" t="s">
        <v>525</v>
      </c>
      <c r="D493" s="294">
        <v>27</v>
      </c>
      <c r="F493" s="345"/>
      <c r="G493" s="396"/>
      <c r="H493" s="395"/>
    </row>
    <row r="494" spans="2:8" s="1" customFormat="1" ht="15">
      <c r="B494" s="285">
        <v>41533</v>
      </c>
      <c r="C494" s="294" t="s">
        <v>2873</v>
      </c>
      <c r="D494" s="294">
        <v>75</v>
      </c>
      <c r="F494" s="345"/>
      <c r="G494" s="396"/>
      <c r="H494" s="395"/>
    </row>
    <row r="495" spans="2:8" s="1" customFormat="1" ht="15">
      <c r="B495" s="285">
        <v>41533</v>
      </c>
      <c r="C495" s="294" t="s">
        <v>246</v>
      </c>
      <c r="D495" s="294">
        <v>30</v>
      </c>
      <c r="F495" s="345"/>
      <c r="G495" s="396"/>
      <c r="H495" s="395"/>
    </row>
    <row r="496" spans="2:8" s="1" customFormat="1" ht="15">
      <c r="B496" s="436">
        <v>41533</v>
      </c>
      <c r="C496" s="438" t="s">
        <v>3555</v>
      </c>
      <c r="D496" s="438">
        <v>230</v>
      </c>
      <c r="F496" s="345"/>
      <c r="G496" s="396"/>
      <c r="H496" s="395"/>
    </row>
    <row r="497" spans="2:10" s="1" customFormat="1" ht="15">
      <c r="B497" s="285">
        <v>41533</v>
      </c>
      <c r="C497" s="280" t="s">
        <v>2282</v>
      </c>
      <c r="D497" s="294">
        <v>20</v>
      </c>
      <c r="F497" s="280"/>
      <c r="G497" s="280"/>
      <c r="H497" s="280"/>
    </row>
    <row r="498" spans="2:10" s="1" customFormat="1" ht="15">
      <c r="B498" s="285">
        <v>41534</v>
      </c>
      <c r="C498" s="280" t="s">
        <v>525</v>
      </c>
      <c r="D498" s="294">
        <v>115</v>
      </c>
      <c r="F498" s="280"/>
      <c r="G498" s="280"/>
      <c r="H498" s="280"/>
    </row>
    <row r="499" spans="2:10" s="1" customFormat="1" ht="15">
      <c r="D499" s="2">
        <f>SUM(D384:D498)</f>
        <v>15985</v>
      </c>
      <c r="H499" s="2">
        <f>SUM(H384:H498)</f>
        <v>11021</v>
      </c>
    </row>
    <row r="501" spans="2:10" s="1" customFormat="1" ht="15.75">
      <c r="B501" s="2541" t="s">
        <v>3585</v>
      </c>
      <c r="C501" s="2484"/>
      <c r="D501" s="2484"/>
      <c r="E501" s="2484"/>
      <c r="F501" s="2484"/>
      <c r="G501" s="2484"/>
      <c r="H501" s="2484"/>
      <c r="I501" s="2542"/>
      <c r="J501" s="18"/>
    </row>
    <row r="502" spans="2:10" s="1" customFormat="1" ht="15" outlineLevel="1">
      <c r="C502" s="18"/>
      <c r="D502" s="18"/>
      <c r="E502" s="18"/>
      <c r="F502" s="18"/>
      <c r="G502" s="18"/>
      <c r="H502" s="18"/>
      <c r="I502" s="18"/>
      <c r="J502" s="18"/>
    </row>
    <row r="503" spans="2:10" s="1" customFormat="1" ht="15" outlineLevel="1">
      <c r="B503" s="152" t="s">
        <v>115</v>
      </c>
      <c r="C503" s="152" t="s">
        <v>1330</v>
      </c>
      <c r="D503" s="153" t="s">
        <v>4</v>
      </c>
      <c r="E503" s="18"/>
      <c r="F503" s="152" t="s">
        <v>115</v>
      </c>
      <c r="G503" s="152" t="s">
        <v>1331</v>
      </c>
      <c r="H503" s="153" t="s">
        <v>4</v>
      </c>
    </row>
    <row r="504" spans="2:10" s="1" customFormat="1" ht="30" outlineLevel="1">
      <c r="B504" s="258">
        <v>41548</v>
      </c>
      <c r="C504" s="259" t="s">
        <v>1039</v>
      </c>
      <c r="D504" s="260">
        <v>78318</v>
      </c>
      <c r="E504" s="18"/>
      <c r="F504" s="345">
        <v>41548</v>
      </c>
      <c r="G504" s="244" t="s">
        <v>3596</v>
      </c>
      <c r="H504" s="241">
        <v>865</v>
      </c>
      <c r="I504" s="267" t="s">
        <v>3584</v>
      </c>
    </row>
    <row r="505" spans="2:10" s="1" customFormat="1" ht="45" outlineLevel="1">
      <c r="B505" s="330">
        <v>41548</v>
      </c>
      <c r="C505" s="47" t="s">
        <v>3594</v>
      </c>
      <c r="D505" s="48">
        <v>11290</v>
      </c>
      <c r="F505" s="345">
        <v>41548</v>
      </c>
      <c r="G505" s="244" t="s">
        <v>2993</v>
      </c>
      <c r="H505" s="241">
        <v>7534.22</v>
      </c>
      <c r="I505" s="267" t="s">
        <v>3584</v>
      </c>
    </row>
    <row r="506" spans="2:10" s="1" customFormat="1" ht="45" outlineLevel="1">
      <c r="B506" s="330">
        <v>41562</v>
      </c>
      <c r="C506" s="47" t="s">
        <v>3638</v>
      </c>
      <c r="D506" s="48">
        <v>1838</v>
      </c>
      <c r="F506" s="345">
        <v>41548</v>
      </c>
      <c r="G506" s="372" t="s">
        <v>3597</v>
      </c>
      <c r="H506" s="245">
        <v>11000</v>
      </c>
      <c r="I506" s="475" t="s">
        <v>3178</v>
      </c>
      <c r="J506" s="476" t="s">
        <v>3182</v>
      </c>
    </row>
    <row r="507" spans="2:10" s="1" customFormat="1" ht="30" outlineLevel="1">
      <c r="B507" s="330">
        <v>41568</v>
      </c>
      <c r="C507" s="47" t="s">
        <v>3665</v>
      </c>
      <c r="D507" s="48">
        <v>15000</v>
      </c>
      <c r="F507" s="369">
        <v>41548</v>
      </c>
      <c r="G507" s="472" t="s">
        <v>3598</v>
      </c>
      <c r="H507" s="365">
        <v>9000</v>
      </c>
      <c r="I507" s="182" t="s">
        <v>3022</v>
      </c>
      <c r="J507" s="182" t="s">
        <v>3183</v>
      </c>
    </row>
    <row r="508" spans="2:10" s="1" customFormat="1" ht="30" outlineLevel="1">
      <c r="B508" s="330">
        <v>41571</v>
      </c>
      <c r="C508" s="223" t="s">
        <v>3673</v>
      </c>
      <c r="D508" s="175">
        <v>100</v>
      </c>
      <c r="F508" s="345">
        <v>41548</v>
      </c>
      <c r="G508" s="372" t="s">
        <v>3599</v>
      </c>
      <c r="H508" s="245">
        <v>25000</v>
      </c>
      <c r="I508" s="267" t="s">
        <v>2914</v>
      </c>
      <c r="J508" s="267" t="s">
        <v>3184</v>
      </c>
    </row>
    <row r="509" spans="2:10" s="1" customFormat="1" ht="30" outlineLevel="1">
      <c r="B509" s="330">
        <v>41575</v>
      </c>
      <c r="C509" s="223" t="s">
        <v>3682</v>
      </c>
      <c r="D509" s="175">
        <v>7500</v>
      </c>
      <c r="E509" s="2"/>
      <c r="F509" s="285">
        <v>41548</v>
      </c>
      <c r="G509" s="371" t="s">
        <v>3600</v>
      </c>
      <c r="H509" s="175">
        <v>500</v>
      </c>
      <c r="I509" s="236" t="s">
        <v>3402</v>
      </c>
      <c r="J509" s="236" t="s">
        <v>3403</v>
      </c>
    </row>
    <row r="510" spans="2:10" s="1" customFormat="1" ht="45" outlineLevel="1">
      <c r="B510" s="330">
        <v>41578</v>
      </c>
      <c r="C510" s="47" t="s">
        <v>3693</v>
      </c>
      <c r="D510" s="48">
        <v>78910</v>
      </c>
      <c r="F510" s="345">
        <v>41548</v>
      </c>
      <c r="G510" s="244" t="s">
        <v>3603</v>
      </c>
      <c r="H510" s="245">
        <v>5700</v>
      </c>
      <c r="I510" s="267" t="s">
        <v>3287</v>
      </c>
      <c r="J510" s="182"/>
    </row>
    <row r="511" spans="2:10" s="1" customFormat="1" ht="30" outlineLevel="1">
      <c r="B511" s="269"/>
      <c r="C511" s="47"/>
      <c r="D511" s="48"/>
      <c r="F511" s="345">
        <v>41551</v>
      </c>
      <c r="G511" s="244" t="s">
        <v>3604</v>
      </c>
      <c r="H511" s="245">
        <v>1000</v>
      </c>
      <c r="I511" s="477" t="s">
        <v>45</v>
      </c>
      <c r="J511" s="267" t="s">
        <v>3395</v>
      </c>
    </row>
    <row r="512" spans="2:10" s="1" customFormat="1" ht="30" outlineLevel="1">
      <c r="B512" s="269"/>
      <c r="C512" s="47"/>
      <c r="D512" s="48"/>
      <c r="E512" s="18"/>
      <c r="F512" s="369">
        <v>41556</v>
      </c>
      <c r="G512" s="221" t="s">
        <v>3617</v>
      </c>
      <c r="H512" s="324">
        <v>3440</v>
      </c>
      <c r="I512" s="182" t="s">
        <v>3180</v>
      </c>
      <c r="J512" s="182" t="s">
        <v>3181</v>
      </c>
    </row>
    <row r="513" spans="2:10" s="1" customFormat="1" ht="45" outlineLevel="1">
      <c r="B513" s="46"/>
      <c r="C513" s="47"/>
      <c r="D513" s="48"/>
      <c r="F513" s="285">
        <v>41557</v>
      </c>
      <c r="G513" s="223" t="s">
        <v>3620</v>
      </c>
      <c r="H513" s="283">
        <v>2000</v>
      </c>
      <c r="I513" s="267" t="s">
        <v>3287</v>
      </c>
      <c r="J513" s="182"/>
    </row>
    <row r="514" spans="2:10" s="1" customFormat="1" ht="30" outlineLevel="1">
      <c r="B514" s="46"/>
      <c r="C514" s="47"/>
      <c r="D514" s="48"/>
      <c r="F514" s="243">
        <v>41558</v>
      </c>
      <c r="G514" s="244" t="s">
        <v>3626</v>
      </c>
      <c r="H514" s="245">
        <v>347</v>
      </c>
      <c r="I514" s="267" t="s">
        <v>2493</v>
      </c>
      <c r="J514" s="267" t="s">
        <v>3624</v>
      </c>
    </row>
    <row r="515" spans="2:10" s="1" customFormat="1" ht="30" outlineLevel="1">
      <c r="B515" s="46"/>
      <c r="C515" s="47"/>
      <c r="D515" s="48"/>
      <c r="F515" s="405">
        <v>41558</v>
      </c>
      <c r="G515" s="244" t="s">
        <v>3627</v>
      </c>
      <c r="H515" s="245">
        <v>146</v>
      </c>
      <c r="I515" s="267" t="s">
        <v>2493</v>
      </c>
      <c r="J515" s="267" t="s">
        <v>3625</v>
      </c>
    </row>
    <row r="516" spans="2:10" s="1" customFormat="1" ht="45" outlineLevel="1">
      <c r="B516" s="46"/>
      <c r="C516" s="47"/>
      <c r="D516" s="48"/>
      <c r="F516" s="405">
        <v>41558</v>
      </c>
      <c r="G516" s="423" t="s">
        <v>3628</v>
      </c>
      <c r="H516" s="424">
        <v>3000</v>
      </c>
      <c r="I516" s="267" t="s">
        <v>3287</v>
      </c>
    </row>
    <row r="517" spans="2:10" s="1" customFormat="1" ht="45" outlineLevel="1">
      <c r="B517" s="46"/>
      <c r="C517" s="47"/>
      <c r="D517" s="48"/>
      <c r="F517" s="405">
        <v>41561</v>
      </c>
      <c r="G517" s="423" t="s">
        <v>3629</v>
      </c>
      <c r="H517" s="424">
        <v>2000</v>
      </c>
      <c r="I517" s="267" t="s">
        <v>3287</v>
      </c>
    </row>
    <row r="518" spans="2:10" s="1" customFormat="1" ht="45" outlineLevel="1">
      <c r="B518" s="46"/>
      <c r="C518" s="47"/>
      <c r="D518" s="48"/>
      <c r="F518" s="330">
        <v>41562</v>
      </c>
      <c r="G518" s="47" t="s">
        <v>3639</v>
      </c>
      <c r="H518" s="48">
        <v>1000</v>
      </c>
      <c r="I518" s="267" t="s">
        <v>3287</v>
      </c>
    </row>
    <row r="519" spans="2:10" s="1" customFormat="1" ht="45" outlineLevel="1">
      <c r="B519" s="46"/>
      <c r="C519" s="47"/>
      <c r="D519" s="48"/>
      <c r="F519" s="330">
        <v>41563</v>
      </c>
      <c r="G519" s="282" t="s">
        <v>3642</v>
      </c>
      <c r="H519" s="283">
        <v>2900</v>
      </c>
      <c r="I519" s="267" t="s">
        <v>3287</v>
      </c>
    </row>
    <row r="520" spans="2:10" s="1" customFormat="1" ht="45" outlineLevel="1">
      <c r="B520" s="46"/>
      <c r="C520" s="47"/>
      <c r="D520" s="48"/>
      <c r="F520" s="330">
        <v>41566</v>
      </c>
      <c r="G520" s="282" t="s">
        <v>3649</v>
      </c>
      <c r="H520" s="283">
        <v>2000</v>
      </c>
      <c r="I520" s="267" t="s">
        <v>3287</v>
      </c>
    </row>
    <row r="521" spans="2:10" s="1" customFormat="1" ht="45" outlineLevel="1">
      <c r="B521" s="46"/>
      <c r="C521" s="47"/>
      <c r="D521" s="48"/>
      <c r="F521" s="330">
        <v>41568</v>
      </c>
      <c r="G521" s="282" t="s">
        <v>3650</v>
      </c>
      <c r="H521" s="283">
        <v>2000</v>
      </c>
      <c r="I521" s="267" t="s">
        <v>3287</v>
      </c>
    </row>
    <row r="522" spans="2:10" s="1" customFormat="1" ht="30" outlineLevel="1">
      <c r="B522" s="46"/>
      <c r="C522" s="47"/>
      <c r="D522" s="48"/>
      <c r="F522" s="330">
        <v>41571</v>
      </c>
      <c r="G522" s="282" t="s">
        <v>2993</v>
      </c>
      <c r="H522" s="283">
        <v>111.04</v>
      </c>
      <c r="I522" s="267" t="s">
        <v>3584</v>
      </c>
    </row>
    <row r="523" spans="2:10" s="1" customFormat="1" ht="45" outlineLevel="1">
      <c r="B523" s="46"/>
      <c r="C523" s="47"/>
      <c r="D523" s="48"/>
      <c r="F523" s="330">
        <v>41572</v>
      </c>
      <c r="G523" s="223" t="s">
        <v>3674</v>
      </c>
      <c r="H523" s="175">
        <v>2000</v>
      </c>
      <c r="I523" s="267" t="s">
        <v>3287</v>
      </c>
    </row>
    <row r="524" spans="2:10" s="1" customFormat="1" ht="45" outlineLevel="1">
      <c r="B524" s="46"/>
      <c r="C524" s="47"/>
      <c r="D524" s="48"/>
      <c r="F524" s="330">
        <v>41573</v>
      </c>
      <c r="G524" s="223" t="s">
        <v>3679</v>
      </c>
      <c r="H524" s="175">
        <v>10000</v>
      </c>
      <c r="I524" s="267" t="s">
        <v>3287</v>
      </c>
      <c r="J524" s="417"/>
    </row>
    <row r="525" spans="2:10" s="1" customFormat="1" ht="45" outlineLevel="1">
      <c r="B525" s="46"/>
      <c r="C525" s="47"/>
      <c r="D525" s="48"/>
      <c r="F525" s="330">
        <v>41575</v>
      </c>
      <c r="G525" s="223" t="s">
        <v>3680</v>
      </c>
      <c r="H525" s="175">
        <v>1000</v>
      </c>
      <c r="I525" s="267" t="s">
        <v>3287</v>
      </c>
    </row>
    <row r="526" spans="2:10" s="1" customFormat="1" ht="45" outlineLevel="1">
      <c r="B526" s="46"/>
      <c r="C526" s="47"/>
      <c r="D526" s="48"/>
      <c r="F526" s="330">
        <v>41575</v>
      </c>
      <c r="G526" s="376" t="s">
        <v>3684</v>
      </c>
      <c r="H526" s="175">
        <v>1000</v>
      </c>
      <c r="I526" s="267" t="s">
        <v>3287</v>
      </c>
    </row>
    <row r="527" spans="2:10" s="1" customFormat="1" ht="45" outlineLevel="1">
      <c r="B527" s="46"/>
      <c r="C527" s="47"/>
      <c r="D527" s="48"/>
      <c r="F527" s="330">
        <v>41577</v>
      </c>
      <c r="G527" s="376" t="s">
        <v>3689</v>
      </c>
      <c r="H527" s="326">
        <v>7500</v>
      </c>
      <c r="I527" s="267" t="s">
        <v>3287</v>
      </c>
    </row>
    <row r="528" spans="2:10" s="1" customFormat="1" ht="45" outlineLevel="1">
      <c r="B528" s="46"/>
      <c r="C528" s="47"/>
      <c r="D528" s="48"/>
      <c r="F528" s="330">
        <v>41577</v>
      </c>
      <c r="G528" s="244" t="s">
        <v>3690</v>
      </c>
      <c r="H528" s="245">
        <v>1000</v>
      </c>
      <c r="I528" s="267" t="s">
        <v>3287</v>
      </c>
    </row>
    <row r="529" spans="2:10" s="1" customFormat="1" ht="30" outlineLevel="1">
      <c r="B529" s="46"/>
      <c r="C529" s="47"/>
      <c r="D529" s="48"/>
      <c r="E529" s="506" t="s">
        <v>3701</v>
      </c>
      <c r="F529" s="495">
        <v>41578</v>
      </c>
      <c r="G529" s="507" t="s">
        <v>3695</v>
      </c>
      <c r="H529" s="429">
        <v>11000</v>
      </c>
      <c r="I529" s="506" t="s">
        <v>3584</v>
      </c>
      <c r="J529" s="487"/>
    </row>
    <row r="530" spans="2:10" s="1" customFormat="1" ht="15" outlineLevel="1">
      <c r="B530" s="46"/>
      <c r="C530" s="47"/>
      <c r="D530" s="48"/>
      <c r="E530" s="506" t="s">
        <v>3701</v>
      </c>
      <c r="F530" s="495">
        <v>41578</v>
      </c>
      <c r="G530" s="507" t="s">
        <v>3696</v>
      </c>
      <c r="H530" s="429">
        <v>7500</v>
      </c>
      <c r="I530" s="506" t="s">
        <v>3702</v>
      </c>
      <c r="J530" s="487"/>
    </row>
    <row r="531" spans="2:10" s="1" customFormat="1" ht="45" outlineLevel="1">
      <c r="B531" s="46"/>
      <c r="C531" s="47"/>
      <c r="D531" s="48"/>
      <c r="E531" s="487" t="s">
        <v>3701</v>
      </c>
      <c r="F531" s="492">
        <v>41578</v>
      </c>
      <c r="G531" s="493" t="s">
        <v>3697</v>
      </c>
      <c r="H531" s="494">
        <v>9000</v>
      </c>
      <c r="I531" s="487" t="s">
        <v>3022</v>
      </c>
      <c r="J531" s="487" t="s">
        <v>3183</v>
      </c>
    </row>
    <row r="532" spans="2:10" s="1" customFormat="1" ht="45" outlineLevel="1">
      <c r="B532" s="46"/>
      <c r="C532" s="47"/>
      <c r="D532" s="48"/>
      <c r="E532" s="487" t="s">
        <v>3701</v>
      </c>
      <c r="F532" s="488">
        <v>41578</v>
      </c>
      <c r="G532" s="489" t="s">
        <v>3698</v>
      </c>
      <c r="H532" s="490">
        <v>25000</v>
      </c>
      <c r="I532" s="487" t="s">
        <v>2914</v>
      </c>
      <c r="J532" s="487" t="s">
        <v>3184</v>
      </c>
    </row>
    <row r="533" spans="2:10" s="1" customFormat="1" ht="30" outlineLevel="1">
      <c r="B533" s="46"/>
      <c r="C533" s="47"/>
      <c r="D533" s="48"/>
      <c r="E533" s="487" t="s">
        <v>3701</v>
      </c>
      <c r="F533" s="492">
        <v>41578</v>
      </c>
      <c r="G533" s="493" t="s">
        <v>3699</v>
      </c>
      <c r="H533" s="494">
        <v>500</v>
      </c>
      <c r="I533" s="487" t="s">
        <v>3402</v>
      </c>
      <c r="J533" s="487" t="s">
        <v>3403</v>
      </c>
    </row>
    <row r="534" spans="2:10" s="1" customFormat="1" ht="30" outlineLevel="1">
      <c r="B534" s="46"/>
      <c r="C534" s="47"/>
      <c r="D534" s="48"/>
      <c r="E534" s="506" t="s">
        <v>3701</v>
      </c>
      <c r="F534" s="495">
        <v>41578</v>
      </c>
      <c r="G534" s="507" t="s">
        <v>3700</v>
      </c>
      <c r="H534" s="429">
        <v>11000</v>
      </c>
      <c r="I534" s="508" t="s">
        <v>3178</v>
      </c>
      <c r="J534" s="506" t="s">
        <v>3182</v>
      </c>
    </row>
    <row r="535" spans="2:10" s="1" customFormat="1" ht="30" outlineLevel="1">
      <c r="B535" s="46"/>
      <c r="C535" s="47"/>
      <c r="D535" s="48"/>
      <c r="E535" s="511" t="s">
        <v>3701</v>
      </c>
      <c r="F535" s="512">
        <v>41578</v>
      </c>
      <c r="G535" s="254" t="s">
        <v>3704</v>
      </c>
      <c r="H535" s="513">
        <v>1552</v>
      </c>
      <c r="I535" s="511" t="s">
        <v>3703</v>
      </c>
      <c r="J535" s="511" t="s">
        <v>3182</v>
      </c>
    </row>
    <row r="536" spans="2:10" s="1" customFormat="1" ht="45" outlineLevel="1">
      <c r="B536" s="46"/>
      <c r="C536" s="47"/>
      <c r="D536" s="48"/>
      <c r="F536" s="495">
        <v>41578</v>
      </c>
      <c r="G536" s="499" t="s">
        <v>3715</v>
      </c>
      <c r="H536" s="498">
        <v>1300</v>
      </c>
      <c r="I536" s="267" t="s">
        <v>3287</v>
      </c>
    </row>
    <row r="537" spans="2:10" s="1" customFormat="1" ht="15" outlineLevel="1">
      <c r="B537" s="46"/>
      <c r="C537" s="47"/>
      <c r="D537" s="48"/>
      <c r="F537" s="285"/>
      <c r="G537" s="318"/>
      <c r="H537" s="279"/>
    </row>
    <row r="538" spans="2:10" s="1" customFormat="1" ht="15" outlineLevel="1">
      <c r="B538" s="46"/>
      <c r="C538" s="47"/>
      <c r="D538" s="48"/>
      <c r="F538" s="285"/>
      <c r="G538" s="318"/>
      <c r="H538" s="48"/>
    </row>
    <row r="539" spans="2:10" s="1" customFormat="1" ht="15" outlineLevel="1">
      <c r="B539" s="46"/>
      <c r="C539" s="47"/>
      <c r="D539" s="48"/>
      <c r="F539" s="285"/>
      <c r="G539" s="318"/>
      <c r="H539" s="48"/>
    </row>
    <row r="540" spans="2:10" s="1" customFormat="1" ht="15" outlineLevel="1">
      <c r="B540" s="50"/>
      <c r="C540" s="50" t="s">
        <v>195</v>
      </c>
      <c r="D540" s="48">
        <f>SUM(D504:D528)</f>
        <v>192956</v>
      </c>
      <c r="E540" s="18"/>
      <c r="F540" s="319"/>
      <c r="G540" s="50" t="s">
        <v>195</v>
      </c>
      <c r="H540" s="48">
        <f>SUM(H504:H539)</f>
        <v>168895.26</v>
      </c>
    </row>
    <row r="541" spans="2:10" s="1" customFormat="1" ht="15" outlineLevel="1">
      <c r="B541" s="18"/>
      <c r="C541" s="18"/>
      <c r="D541" s="18"/>
      <c r="E541" s="18"/>
      <c r="F541" s="18"/>
      <c r="G541" s="18"/>
      <c r="H541" s="18"/>
    </row>
    <row r="542" spans="2:10" s="1" customFormat="1" ht="15" outlineLevel="1">
      <c r="B542" s="50"/>
      <c r="C542" s="50" t="s">
        <v>1328</v>
      </c>
      <c r="D542" s="48">
        <f>D540-H540</f>
        <v>24060.739999999991</v>
      </c>
      <c r="E542" s="14"/>
      <c r="F542" s="13"/>
      <c r="G542" s="13"/>
      <c r="H542" s="226"/>
      <c r="I542" s="2"/>
    </row>
    <row r="543" spans="2:10" s="1" customFormat="1" ht="15">
      <c r="D543" s="13"/>
    </row>
    <row r="544" spans="2:10" s="1" customFormat="1" ht="15">
      <c r="B544" s="374">
        <v>41548</v>
      </c>
      <c r="C544" s="282" t="s">
        <v>3602</v>
      </c>
      <c r="D544" s="283">
        <v>114</v>
      </c>
      <c r="E544" s="277" t="s">
        <v>3088</v>
      </c>
      <c r="H544" s="226"/>
    </row>
    <row r="545" spans="2:8" s="1" customFormat="1" ht="45">
      <c r="B545" s="374">
        <v>41548</v>
      </c>
      <c r="C545" s="244" t="s">
        <v>3603</v>
      </c>
      <c r="D545" s="283">
        <v>5700</v>
      </c>
      <c r="E545" s="267" t="s">
        <v>3287</v>
      </c>
    </row>
    <row r="546" spans="2:8" s="1" customFormat="1" ht="45">
      <c r="B546" s="285">
        <v>41557</v>
      </c>
      <c r="C546" s="223" t="s">
        <v>3620</v>
      </c>
      <c r="D546" s="283">
        <v>2000</v>
      </c>
      <c r="E546" s="267" t="s">
        <v>3287</v>
      </c>
      <c r="H546" s="13"/>
    </row>
    <row r="547" spans="2:8" s="1" customFormat="1" ht="45">
      <c r="B547" s="405">
        <v>41558</v>
      </c>
      <c r="C547" s="423" t="s">
        <v>3628</v>
      </c>
      <c r="D547" s="424">
        <v>3000</v>
      </c>
      <c r="E547" s="267" t="s">
        <v>3287</v>
      </c>
      <c r="H547" s="13"/>
    </row>
    <row r="548" spans="2:8" s="1" customFormat="1" ht="45">
      <c r="B548" s="405">
        <v>41561</v>
      </c>
      <c r="C548" s="423" t="s">
        <v>3629</v>
      </c>
      <c r="D548" s="424">
        <v>2000</v>
      </c>
      <c r="E548" s="267" t="s">
        <v>3287</v>
      </c>
    </row>
    <row r="549" spans="2:8" s="1" customFormat="1" ht="45">
      <c r="B549" s="330">
        <v>41562</v>
      </c>
      <c r="C549" s="47" t="s">
        <v>3639</v>
      </c>
      <c r="D549" s="48">
        <v>1000</v>
      </c>
      <c r="E549" s="267" t="s">
        <v>3287</v>
      </c>
    </row>
    <row r="550" spans="2:8" s="1" customFormat="1" ht="45">
      <c r="B550" s="330">
        <v>41563</v>
      </c>
      <c r="C550" s="282" t="s">
        <v>3642</v>
      </c>
      <c r="D550" s="283">
        <v>2900</v>
      </c>
      <c r="E550" s="267" t="s">
        <v>3287</v>
      </c>
    </row>
    <row r="551" spans="2:8" s="1" customFormat="1" ht="45">
      <c r="B551" s="330">
        <v>41566</v>
      </c>
      <c r="C551" s="282" t="s">
        <v>3649</v>
      </c>
      <c r="D551" s="283">
        <v>2000</v>
      </c>
      <c r="E551" s="267" t="s">
        <v>3287</v>
      </c>
    </row>
    <row r="552" spans="2:8" s="1" customFormat="1" ht="45">
      <c r="B552" s="330">
        <v>41568</v>
      </c>
      <c r="C552" s="282" t="s">
        <v>3650</v>
      </c>
      <c r="D552" s="283">
        <v>2000</v>
      </c>
      <c r="E552" s="267" t="s">
        <v>3287</v>
      </c>
    </row>
    <row r="553" spans="2:8" s="1" customFormat="1" ht="15">
      <c r="B553" s="330">
        <v>41569</v>
      </c>
      <c r="C553" s="282" t="s">
        <v>3669</v>
      </c>
      <c r="D553" s="283">
        <v>1000</v>
      </c>
      <c r="E553" s="277" t="s">
        <v>3287</v>
      </c>
    </row>
    <row r="554" spans="2:8" s="1" customFormat="1" ht="45">
      <c r="B554" s="330">
        <v>41572</v>
      </c>
      <c r="C554" s="223" t="s">
        <v>3674</v>
      </c>
      <c r="D554" s="175">
        <v>2000</v>
      </c>
      <c r="E554" s="267" t="s">
        <v>3287</v>
      </c>
    </row>
    <row r="555" spans="2:8" s="1" customFormat="1" ht="45">
      <c r="B555" s="330">
        <v>41573</v>
      </c>
      <c r="C555" s="223" t="s">
        <v>3679</v>
      </c>
      <c r="D555" s="175">
        <v>10000</v>
      </c>
      <c r="E555" s="267" t="s">
        <v>3287</v>
      </c>
    </row>
    <row r="556" spans="2:8" s="1" customFormat="1" ht="45">
      <c r="B556" s="330">
        <v>41575</v>
      </c>
      <c r="C556" s="223" t="s">
        <v>3680</v>
      </c>
      <c r="D556" s="175">
        <v>1000</v>
      </c>
      <c r="E556" s="267" t="s">
        <v>3287</v>
      </c>
    </row>
    <row r="557" spans="2:8" s="1" customFormat="1" ht="45">
      <c r="B557" s="330">
        <v>41575</v>
      </c>
      <c r="C557" s="376" t="s">
        <v>3684</v>
      </c>
      <c r="D557" s="175">
        <v>1000</v>
      </c>
      <c r="E557" s="267" t="s">
        <v>3287</v>
      </c>
    </row>
    <row r="558" spans="2:8" s="1" customFormat="1" ht="45">
      <c r="B558" s="330">
        <v>41577</v>
      </c>
      <c r="C558" s="376" t="s">
        <v>3689</v>
      </c>
      <c r="D558" s="326">
        <v>7500</v>
      </c>
      <c r="E558" s="267" t="s">
        <v>3287</v>
      </c>
    </row>
    <row r="559" spans="2:8" s="1" customFormat="1" ht="45">
      <c r="B559" s="496">
        <v>41577</v>
      </c>
      <c r="C559" s="423" t="s">
        <v>3690</v>
      </c>
      <c r="D559" s="424">
        <v>1000</v>
      </c>
      <c r="E559" s="267" t="s">
        <v>3287</v>
      </c>
    </row>
    <row r="560" spans="2:8" s="1" customFormat="1" ht="45">
      <c r="B560" s="497">
        <v>41578</v>
      </c>
      <c r="C560" s="317" t="s">
        <v>3715</v>
      </c>
      <c r="D560" s="498">
        <v>1300</v>
      </c>
      <c r="E560" s="267" t="s">
        <v>3287</v>
      </c>
    </row>
    <row r="561" spans="2:8" s="1" customFormat="1" ht="15">
      <c r="B561" s="480"/>
      <c r="C561" s="481"/>
      <c r="D561" s="482"/>
      <c r="E561" s="277"/>
    </row>
    <row r="562" spans="2:8" s="1" customFormat="1" ht="15">
      <c r="B562" s="330"/>
      <c r="C562" s="376"/>
      <c r="D562" s="326"/>
      <c r="E562" s="277"/>
    </row>
    <row r="563" spans="2:8" s="1" customFormat="1" ht="15">
      <c r="B563" s="280"/>
      <c r="C563" s="280"/>
      <c r="D563" s="294">
        <f>SUM(D544:D562)</f>
        <v>45514</v>
      </c>
      <c r="E563" s="2">
        <f>D563-D681-H681</f>
        <v>1240</v>
      </c>
    </row>
    <row r="564" spans="2:8" s="1" customFormat="1" ht="15"/>
    <row r="565" spans="2:8" s="1" customFormat="1" ht="15">
      <c r="B565" s="285">
        <v>41548</v>
      </c>
      <c r="C565" s="326" t="s">
        <v>525</v>
      </c>
      <c r="D565" s="326">
        <v>48</v>
      </c>
      <c r="F565" s="285">
        <v>41566</v>
      </c>
      <c r="G565" s="280" t="s">
        <v>246</v>
      </c>
      <c r="H565" s="294">
        <v>50</v>
      </c>
    </row>
    <row r="566" spans="2:8" s="1" customFormat="1" ht="15">
      <c r="B566" s="285">
        <v>41548</v>
      </c>
      <c r="C566" s="280" t="s">
        <v>525</v>
      </c>
      <c r="D566" s="294">
        <v>16</v>
      </c>
      <c r="F566" s="285">
        <v>41566</v>
      </c>
      <c r="G566" s="280" t="s">
        <v>173</v>
      </c>
      <c r="H566" s="294">
        <v>30</v>
      </c>
    </row>
    <row r="567" spans="2:8" s="1" customFormat="1" ht="15">
      <c r="B567" s="285">
        <v>41548</v>
      </c>
      <c r="C567" s="326" t="s">
        <v>525</v>
      </c>
      <c r="D567" s="326">
        <v>25</v>
      </c>
      <c r="F567" s="285">
        <v>41566</v>
      </c>
      <c r="G567" s="280" t="s">
        <v>2177</v>
      </c>
      <c r="H567" s="294">
        <v>170</v>
      </c>
    </row>
    <row r="568" spans="2:8" s="1" customFormat="1" ht="15">
      <c r="B568" s="285">
        <v>41548</v>
      </c>
      <c r="C568" s="326" t="s">
        <v>525</v>
      </c>
      <c r="D568" s="326">
        <v>74</v>
      </c>
      <c r="F568" s="285">
        <v>41566</v>
      </c>
      <c r="G568" s="280" t="s">
        <v>92</v>
      </c>
      <c r="H568" s="294">
        <v>10</v>
      </c>
    </row>
    <row r="569" spans="2:8" s="1" customFormat="1" ht="15">
      <c r="B569" s="285">
        <v>41548</v>
      </c>
      <c r="C569" s="406" t="s">
        <v>23</v>
      </c>
      <c r="D569" s="294">
        <v>30</v>
      </c>
      <c r="F569" s="285">
        <v>41566</v>
      </c>
      <c r="G569" s="280" t="s">
        <v>76</v>
      </c>
      <c r="H569" s="349">
        <v>175</v>
      </c>
    </row>
    <row r="570" spans="2:8" s="1" customFormat="1" ht="15">
      <c r="B570" s="285">
        <v>41549</v>
      </c>
      <c r="C570" s="280" t="s">
        <v>226</v>
      </c>
      <c r="D570" s="294">
        <v>20</v>
      </c>
      <c r="F570" s="285">
        <v>41566</v>
      </c>
      <c r="G570" s="280" t="s">
        <v>110</v>
      </c>
      <c r="H570" s="349">
        <v>12</v>
      </c>
    </row>
    <row r="571" spans="2:8" s="1" customFormat="1" ht="15">
      <c r="B571" s="285">
        <v>41549</v>
      </c>
      <c r="C571" s="280" t="s">
        <v>531</v>
      </c>
      <c r="D571" s="294">
        <v>20</v>
      </c>
      <c r="F571" s="285">
        <v>41566</v>
      </c>
      <c r="G571" s="294" t="s">
        <v>173</v>
      </c>
      <c r="H571" s="294">
        <v>40</v>
      </c>
    </row>
    <row r="572" spans="2:8" s="1" customFormat="1" ht="15">
      <c r="B572" s="285">
        <v>41549</v>
      </c>
      <c r="C572" s="280" t="s">
        <v>401</v>
      </c>
      <c r="D572" s="294">
        <v>10</v>
      </c>
      <c r="F572" s="285">
        <v>41566</v>
      </c>
      <c r="G572" s="280" t="s">
        <v>3652</v>
      </c>
      <c r="H572" s="294">
        <v>15</v>
      </c>
    </row>
    <row r="573" spans="2:8" s="1" customFormat="1" ht="15">
      <c r="B573" s="285">
        <v>41549</v>
      </c>
      <c r="C573" s="280" t="s">
        <v>173</v>
      </c>
      <c r="D573" s="294">
        <v>40</v>
      </c>
      <c r="F573" s="285">
        <v>41566</v>
      </c>
      <c r="G573" s="280" t="s">
        <v>92</v>
      </c>
      <c r="H573" s="294">
        <v>50</v>
      </c>
    </row>
    <row r="574" spans="2:8" s="1" customFormat="1" ht="15">
      <c r="B574" s="285">
        <v>41549</v>
      </c>
      <c r="C574" s="280" t="s">
        <v>23</v>
      </c>
      <c r="D574" s="294">
        <v>40</v>
      </c>
      <c r="F574" s="285">
        <v>41566</v>
      </c>
      <c r="G574" s="280" t="s">
        <v>173</v>
      </c>
      <c r="H574" s="294">
        <v>20</v>
      </c>
    </row>
    <row r="575" spans="2:8" ht="15">
      <c r="B575" s="285">
        <v>41550</v>
      </c>
      <c r="C575" s="280" t="s">
        <v>3608</v>
      </c>
      <c r="D575" s="294">
        <v>200</v>
      </c>
      <c r="E575" s="1"/>
      <c r="F575" s="285">
        <v>41566</v>
      </c>
      <c r="G575" s="280" t="s">
        <v>226</v>
      </c>
      <c r="H575" s="294">
        <v>20</v>
      </c>
    </row>
    <row r="576" spans="2:8" s="1" customFormat="1" ht="15">
      <c r="B576" s="285">
        <v>41550</v>
      </c>
      <c r="C576" s="280" t="s">
        <v>3609</v>
      </c>
      <c r="D576" s="294">
        <v>79</v>
      </c>
      <c r="F576" s="285">
        <v>41566</v>
      </c>
      <c r="G576" s="280" t="s">
        <v>3653</v>
      </c>
      <c r="H576" s="294">
        <v>226</v>
      </c>
    </row>
    <row r="577" spans="2:8" s="1" customFormat="1" ht="15">
      <c r="B577" s="285">
        <v>41550</v>
      </c>
      <c r="C577" s="280" t="s">
        <v>51</v>
      </c>
      <c r="D577" s="294">
        <v>100</v>
      </c>
      <c r="F577" s="285">
        <v>41567</v>
      </c>
      <c r="G577" s="280" t="s">
        <v>401</v>
      </c>
      <c r="H577" s="294">
        <v>65</v>
      </c>
    </row>
    <row r="578" spans="2:8" s="1" customFormat="1" ht="15">
      <c r="B578" s="285">
        <v>41552</v>
      </c>
      <c r="C578" s="280" t="s">
        <v>6</v>
      </c>
      <c r="D578" s="294">
        <v>1300</v>
      </c>
      <c r="F578" s="285">
        <v>41567</v>
      </c>
      <c r="G578" s="280" t="s">
        <v>3654</v>
      </c>
      <c r="H578" s="294">
        <v>1660</v>
      </c>
    </row>
    <row r="579" spans="2:8" s="1" customFormat="1" ht="15">
      <c r="B579" s="285">
        <v>41552</v>
      </c>
      <c r="C579" s="280" t="s">
        <v>2316</v>
      </c>
      <c r="D579" s="294">
        <v>100</v>
      </c>
      <c r="F579" s="285">
        <v>41567</v>
      </c>
      <c r="G579" s="294" t="s">
        <v>3655</v>
      </c>
      <c r="H579" s="294">
        <v>200</v>
      </c>
    </row>
    <row r="580" spans="2:8" s="1" customFormat="1" ht="15">
      <c r="B580" s="285">
        <v>41552</v>
      </c>
      <c r="C580" s="280" t="s">
        <v>18</v>
      </c>
      <c r="D580" s="294">
        <v>122</v>
      </c>
      <c r="F580" s="285">
        <v>41567</v>
      </c>
      <c r="G580" s="280" t="s">
        <v>57</v>
      </c>
      <c r="H580" s="294">
        <v>120</v>
      </c>
    </row>
    <row r="581" spans="2:8" s="1" customFormat="1" ht="15">
      <c r="B581" s="285">
        <v>41552</v>
      </c>
      <c r="C581" s="280" t="s">
        <v>3611</v>
      </c>
      <c r="D581" s="294">
        <v>10</v>
      </c>
      <c r="F581" s="285">
        <v>41567</v>
      </c>
      <c r="G581" s="280" t="s">
        <v>3656</v>
      </c>
      <c r="H581" s="294">
        <v>100</v>
      </c>
    </row>
    <row r="582" spans="2:8" s="1" customFormat="1" ht="15">
      <c r="B582" s="285">
        <v>41552</v>
      </c>
      <c r="C582" s="280" t="s">
        <v>2138</v>
      </c>
      <c r="D582" s="294">
        <v>100</v>
      </c>
      <c r="F582" s="285">
        <v>41567</v>
      </c>
      <c r="G582" s="280" t="s">
        <v>3657</v>
      </c>
      <c r="H582" s="294">
        <v>20</v>
      </c>
    </row>
    <row r="583" spans="2:8" s="1" customFormat="1" ht="15">
      <c r="B583" s="285">
        <v>41552</v>
      </c>
      <c r="C583" s="280" t="s">
        <v>516</v>
      </c>
      <c r="D583" s="294">
        <v>102</v>
      </c>
      <c r="F583" s="285">
        <v>41567</v>
      </c>
      <c r="G583" s="280" t="s">
        <v>3658</v>
      </c>
      <c r="H583" s="294">
        <v>345</v>
      </c>
    </row>
    <row r="584" spans="2:8" s="1" customFormat="1" ht="15">
      <c r="B584" s="285">
        <v>41552</v>
      </c>
      <c r="C584" s="280" t="s">
        <v>114</v>
      </c>
      <c r="D584" s="294">
        <v>38</v>
      </c>
      <c r="F584" s="285">
        <v>41568</v>
      </c>
      <c r="G584" s="280" t="s">
        <v>525</v>
      </c>
      <c r="H584" s="294">
        <v>15</v>
      </c>
    </row>
    <row r="585" spans="2:8" s="1" customFormat="1" ht="15">
      <c r="B585" s="285">
        <v>41552</v>
      </c>
      <c r="C585" s="280" t="s">
        <v>2796</v>
      </c>
      <c r="D585" s="294">
        <v>190</v>
      </c>
      <c r="F585" s="285">
        <v>41568</v>
      </c>
      <c r="G585" s="280" t="s">
        <v>525</v>
      </c>
      <c r="H585" s="294">
        <v>30</v>
      </c>
    </row>
    <row r="586" spans="2:8" s="1" customFormat="1" ht="15">
      <c r="B586" s="285">
        <v>41552</v>
      </c>
      <c r="C586" s="280" t="s">
        <v>23</v>
      </c>
      <c r="D586" s="294">
        <v>338</v>
      </c>
      <c r="F586" s="285">
        <v>41568</v>
      </c>
      <c r="G586" s="280" t="s">
        <v>12</v>
      </c>
      <c r="H586" s="294">
        <v>55</v>
      </c>
    </row>
    <row r="587" spans="2:8" s="1" customFormat="1" ht="15">
      <c r="B587" s="285">
        <v>41553</v>
      </c>
      <c r="C587" s="280" t="s">
        <v>18</v>
      </c>
      <c r="D587" s="294">
        <v>100</v>
      </c>
      <c r="F587" s="285">
        <v>41568</v>
      </c>
      <c r="G587" s="280" t="s">
        <v>525</v>
      </c>
      <c r="H587" s="294">
        <v>17</v>
      </c>
    </row>
    <row r="588" spans="2:8" s="1" customFormat="1" ht="15">
      <c r="B588" s="285">
        <v>41553</v>
      </c>
      <c r="C588" s="280" t="s">
        <v>51</v>
      </c>
      <c r="D588" s="294">
        <v>50</v>
      </c>
      <c r="F588" s="285">
        <v>41568</v>
      </c>
      <c r="G588" s="406" t="s">
        <v>3666</v>
      </c>
      <c r="H588" s="294">
        <v>200</v>
      </c>
    </row>
    <row r="589" spans="2:8" s="1" customFormat="1" ht="15">
      <c r="B589" s="285">
        <v>41553</v>
      </c>
      <c r="C589" s="280" t="s">
        <v>246</v>
      </c>
      <c r="D589" s="294">
        <v>60</v>
      </c>
      <c r="F589" s="285">
        <v>41568</v>
      </c>
      <c r="G589" s="280" t="s">
        <v>48</v>
      </c>
      <c r="H589" s="294">
        <v>255</v>
      </c>
    </row>
    <row r="590" spans="2:8" s="1" customFormat="1" ht="15">
      <c r="B590" s="285">
        <v>41553</v>
      </c>
      <c r="C590" s="294" t="s">
        <v>3612</v>
      </c>
      <c r="D590" s="349">
        <v>230</v>
      </c>
      <c r="F590" s="285">
        <v>41568</v>
      </c>
      <c r="G590" s="280" t="s">
        <v>51</v>
      </c>
      <c r="H590" s="294">
        <v>172</v>
      </c>
    </row>
    <row r="591" spans="2:8" s="1" customFormat="1" ht="15">
      <c r="B591" s="285">
        <v>41553</v>
      </c>
      <c r="C591" s="294" t="s">
        <v>111</v>
      </c>
      <c r="D591" s="294">
        <v>50</v>
      </c>
      <c r="F591" s="285">
        <v>41568</v>
      </c>
      <c r="G591" s="280" t="s">
        <v>114</v>
      </c>
      <c r="H591" s="294">
        <v>89</v>
      </c>
    </row>
    <row r="592" spans="2:8" s="1" customFormat="1" ht="15">
      <c r="B592" s="285">
        <v>41553</v>
      </c>
      <c r="C592" s="294" t="s">
        <v>114</v>
      </c>
      <c r="D592" s="294">
        <v>76</v>
      </c>
      <c r="F592" s="285">
        <v>41568</v>
      </c>
      <c r="G592" s="280" t="s">
        <v>3667</v>
      </c>
      <c r="H592" s="294">
        <v>30</v>
      </c>
    </row>
    <row r="593" spans="2:8" s="1" customFormat="1" ht="15">
      <c r="B593" s="285">
        <v>41554</v>
      </c>
      <c r="C593" s="294" t="s">
        <v>525</v>
      </c>
      <c r="D593" s="294">
        <v>40</v>
      </c>
      <c r="F593" s="285">
        <v>41568</v>
      </c>
      <c r="G593" s="280" t="s">
        <v>111</v>
      </c>
      <c r="H593" s="294">
        <v>35</v>
      </c>
    </row>
    <row r="594" spans="2:8" s="1" customFormat="1" ht="15">
      <c r="B594" s="285">
        <v>41554</v>
      </c>
      <c r="C594" s="294" t="s">
        <v>525</v>
      </c>
      <c r="D594" s="294">
        <v>24</v>
      </c>
      <c r="F594" s="285">
        <v>41569</v>
      </c>
      <c r="G594" s="280" t="s">
        <v>226</v>
      </c>
      <c r="H594" s="294">
        <v>20</v>
      </c>
    </row>
    <row r="595" spans="2:8" s="1" customFormat="1" ht="15">
      <c r="B595" s="285">
        <v>41554</v>
      </c>
      <c r="C595" s="280" t="s">
        <v>525</v>
      </c>
      <c r="D595" s="294">
        <v>30</v>
      </c>
      <c r="F595" s="285">
        <v>41569</v>
      </c>
      <c r="G595" s="280" t="s">
        <v>3668</v>
      </c>
      <c r="H595" s="294">
        <v>255</v>
      </c>
    </row>
    <row r="596" spans="2:8" s="1" customFormat="1" ht="15">
      <c r="B596" s="285">
        <v>41554</v>
      </c>
      <c r="C596" s="294" t="s">
        <v>219</v>
      </c>
      <c r="D596" s="294">
        <v>75</v>
      </c>
      <c r="F596" s="285">
        <v>41569</v>
      </c>
      <c r="G596" s="294" t="s">
        <v>2259</v>
      </c>
      <c r="H596" s="294">
        <v>15</v>
      </c>
    </row>
    <row r="597" spans="2:8" s="1" customFormat="1" ht="15">
      <c r="B597" s="285">
        <v>41554</v>
      </c>
      <c r="C597" s="294" t="s">
        <v>246</v>
      </c>
      <c r="D597" s="294">
        <v>90</v>
      </c>
      <c r="F597" s="285">
        <v>41569</v>
      </c>
      <c r="G597" s="280" t="s">
        <v>525</v>
      </c>
      <c r="H597" s="294">
        <v>5</v>
      </c>
    </row>
    <row r="598" spans="2:8" s="1" customFormat="1" ht="15">
      <c r="B598" s="285">
        <v>41554</v>
      </c>
      <c r="C598" s="294" t="s">
        <v>3614</v>
      </c>
      <c r="D598" s="349">
        <v>302</v>
      </c>
      <c r="F598" s="285">
        <v>41569</v>
      </c>
      <c r="G598" s="280" t="s">
        <v>1173</v>
      </c>
      <c r="H598" s="294">
        <v>67</v>
      </c>
    </row>
    <row r="599" spans="2:8" s="1" customFormat="1" ht="15">
      <c r="B599" s="285">
        <v>41554</v>
      </c>
      <c r="C599" s="280" t="s">
        <v>10</v>
      </c>
      <c r="D599" s="294">
        <v>750</v>
      </c>
      <c r="F599" s="285">
        <v>41569</v>
      </c>
      <c r="G599" s="280" t="s">
        <v>71</v>
      </c>
      <c r="H599" s="294">
        <v>60</v>
      </c>
    </row>
    <row r="600" spans="2:8" s="1" customFormat="1" ht="15">
      <c r="B600" s="285">
        <v>41555</v>
      </c>
      <c r="C600" s="280" t="s">
        <v>525</v>
      </c>
      <c r="D600" s="294">
        <v>48</v>
      </c>
      <c r="F600" s="285">
        <v>41570</v>
      </c>
      <c r="G600" s="294" t="s">
        <v>12</v>
      </c>
      <c r="H600" s="294">
        <v>40</v>
      </c>
    </row>
    <row r="601" spans="2:8" s="1" customFormat="1" ht="15">
      <c r="B601" s="285">
        <v>41556</v>
      </c>
      <c r="C601" s="294" t="s">
        <v>525</v>
      </c>
      <c r="D601" s="294">
        <v>32</v>
      </c>
      <c r="F601" s="285">
        <v>41570</v>
      </c>
      <c r="G601" s="280" t="s">
        <v>525</v>
      </c>
      <c r="H601" s="294">
        <v>15</v>
      </c>
    </row>
    <row r="602" spans="2:8" s="1" customFormat="1" ht="15">
      <c r="B602" s="285">
        <v>41556</v>
      </c>
      <c r="C602" s="294" t="s">
        <v>12</v>
      </c>
      <c r="D602" s="349">
        <v>45</v>
      </c>
      <c r="F602" s="285">
        <v>41570</v>
      </c>
      <c r="G602" s="280" t="s">
        <v>525</v>
      </c>
      <c r="H602" s="294">
        <v>33</v>
      </c>
    </row>
    <row r="603" spans="2:8" s="1" customFormat="1" ht="15">
      <c r="B603" s="285">
        <v>41556</v>
      </c>
      <c r="C603" s="280" t="s">
        <v>525</v>
      </c>
      <c r="D603" s="294">
        <v>30</v>
      </c>
      <c r="F603" s="285">
        <v>41570</v>
      </c>
      <c r="G603" s="294" t="s">
        <v>525</v>
      </c>
      <c r="H603" s="294">
        <v>30</v>
      </c>
    </row>
    <row r="604" spans="2:8" s="1" customFormat="1" ht="15">
      <c r="B604" s="285">
        <v>41556</v>
      </c>
      <c r="C604" s="280" t="s">
        <v>525</v>
      </c>
      <c r="D604" s="294">
        <v>24</v>
      </c>
      <c r="F604" s="285">
        <v>41570</v>
      </c>
      <c r="G604" s="294" t="s">
        <v>246</v>
      </c>
      <c r="H604" s="294">
        <v>75</v>
      </c>
    </row>
    <row r="605" spans="2:8" s="1" customFormat="1" ht="15">
      <c r="B605" s="285">
        <v>41556</v>
      </c>
      <c r="C605" s="280" t="s">
        <v>525</v>
      </c>
      <c r="D605" s="294">
        <v>17</v>
      </c>
      <c r="F605" s="285">
        <v>41570</v>
      </c>
      <c r="G605" s="294" t="s">
        <v>18</v>
      </c>
      <c r="H605" s="294">
        <v>160</v>
      </c>
    </row>
    <row r="606" spans="2:8" s="1" customFormat="1" ht="15">
      <c r="B606" s="285">
        <v>41556</v>
      </c>
      <c r="C606" s="280" t="s">
        <v>114</v>
      </c>
      <c r="D606" s="294">
        <v>30</v>
      </c>
      <c r="F606" s="285">
        <v>41571</v>
      </c>
      <c r="G606" s="326" t="s">
        <v>525</v>
      </c>
      <c r="H606" s="326">
        <v>32</v>
      </c>
    </row>
    <row r="607" spans="2:8" s="1" customFormat="1" ht="15">
      <c r="B607" s="285">
        <v>41557</v>
      </c>
      <c r="C607" s="280" t="s">
        <v>525</v>
      </c>
      <c r="D607" s="294">
        <v>200</v>
      </c>
      <c r="F607" s="285">
        <v>41571</v>
      </c>
      <c r="G607" s="326" t="s">
        <v>525</v>
      </c>
      <c r="H607" s="326">
        <v>25</v>
      </c>
    </row>
    <row r="608" spans="2:8" s="1" customFormat="1" ht="15">
      <c r="B608" s="285">
        <v>41557</v>
      </c>
      <c r="C608" s="294" t="s">
        <v>525</v>
      </c>
      <c r="D608" s="349">
        <v>15</v>
      </c>
      <c r="F608" s="285">
        <v>41571</v>
      </c>
      <c r="G608" s="304" t="s">
        <v>3675</v>
      </c>
      <c r="H608" s="326">
        <v>100</v>
      </c>
    </row>
    <row r="609" spans="2:8" s="1" customFormat="1" ht="15">
      <c r="B609" s="285">
        <v>41557</v>
      </c>
      <c r="C609" s="294" t="s">
        <v>525</v>
      </c>
      <c r="D609" s="294">
        <v>32</v>
      </c>
      <c r="F609" s="285">
        <v>41571</v>
      </c>
      <c r="G609" s="304" t="s">
        <v>3052</v>
      </c>
      <c r="H609" s="326">
        <v>10</v>
      </c>
    </row>
    <row r="610" spans="2:8" s="1" customFormat="1" ht="15">
      <c r="B610" s="285">
        <v>41557</v>
      </c>
      <c r="C610" s="294" t="s">
        <v>388</v>
      </c>
      <c r="D610" s="294">
        <v>2000</v>
      </c>
      <c r="F610" s="285">
        <v>41571</v>
      </c>
      <c r="G610" s="280" t="s">
        <v>406</v>
      </c>
      <c r="H610" s="326">
        <v>60</v>
      </c>
    </row>
    <row r="611" spans="2:8" s="1" customFormat="1" ht="15">
      <c r="B611" s="285">
        <v>41557</v>
      </c>
      <c r="C611" s="294" t="s">
        <v>3621</v>
      </c>
      <c r="D611" s="294">
        <v>10</v>
      </c>
      <c r="F611" s="285">
        <v>41571</v>
      </c>
      <c r="G611" s="280" t="s">
        <v>114</v>
      </c>
      <c r="H611" s="294">
        <v>55</v>
      </c>
    </row>
    <row r="612" spans="2:8" s="1" customFormat="1" ht="15">
      <c r="B612" s="285">
        <v>41557</v>
      </c>
      <c r="C612" s="304" t="s">
        <v>525</v>
      </c>
      <c r="D612" s="326">
        <v>17</v>
      </c>
      <c r="F612" s="285">
        <v>41571</v>
      </c>
      <c r="G612" s="280" t="s">
        <v>111</v>
      </c>
      <c r="H612" s="294">
        <v>25</v>
      </c>
    </row>
    <row r="613" spans="2:8" s="1" customFormat="1" ht="15">
      <c r="B613" s="285">
        <v>41557</v>
      </c>
      <c r="C613" s="280" t="s">
        <v>525</v>
      </c>
      <c r="D613" s="294">
        <v>35</v>
      </c>
      <c r="F613" s="285">
        <v>41571</v>
      </c>
      <c r="G613" s="280" t="s">
        <v>3676</v>
      </c>
      <c r="H613" s="294">
        <v>70</v>
      </c>
    </row>
    <row r="614" spans="2:8" s="1" customFormat="1" ht="15">
      <c r="B614" s="285">
        <v>41557</v>
      </c>
      <c r="C614" s="280" t="s">
        <v>3622</v>
      </c>
      <c r="D614" s="294">
        <v>200</v>
      </c>
      <c r="F614" s="285">
        <v>41572</v>
      </c>
      <c r="G614" s="280" t="s">
        <v>525</v>
      </c>
      <c r="H614" s="294">
        <v>15</v>
      </c>
    </row>
    <row r="615" spans="2:8" s="1" customFormat="1" ht="15">
      <c r="B615" s="285">
        <v>41557</v>
      </c>
      <c r="C615" s="280" t="s">
        <v>51</v>
      </c>
      <c r="D615" s="294">
        <v>80</v>
      </c>
      <c r="F615" s="285">
        <v>41572</v>
      </c>
      <c r="G615" s="280" t="s">
        <v>525</v>
      </c>
      <c r="H615" s="294">
        <v>20</v>
      </c>
    </row>
    <row r="616" spans="2:8" s="1" customFormat="1" ht="15">
      <c r="B616" s="285">
        <v>41558</v>
      </c>
      <c r="C616" s="280" t="s">
        <v>525</v>
      </c>
      <c r="D616" s="349">
        <v>16</v>
      </c>
      <c r="F616" s="285">
        <v>41572</v>
      </c>
      <c r="G616" s="280" t="s">
        <v>3327</v>
      </c>
      <c r="H616" s="294">
        <v>1400</v>
      </c>
    </row>
    <row r="617" spans="2:8" s="1" customFormat="1" ht="15">
      <c r="B617" s="285">
        <v>41558</v>
      </c>
      <c r="C617" s="294" t="s">
        <v>3623</v>
      </c>
      <c r="D617" s="294">
        <v>100</v>
      </c>
      <c r="F617" s="285">
        <v>41572</v>
      </c>
      <c r="G617" s="280" t="s">
        <v>2928</v>
      </c>
      <c r="H617" s="294">
        <v>100</v>
      </c>
    </row>
    <row r="618" spans="2:8" s="1" customFormat="1" ht="15">
      <c r="B618" s="285">
        <v>41558</v>
      </c>
      <c r="C618" s="280" t="s">
        <v>3632</v>
      </c>
      <c r="D618" s="294">
        <v>230</v>
      </c>
      <c r="F618" s="285">
        <v>41572</v>
      </c>
      <c r="G618" s="294" t="s">
        <v>525</v>
      </c>
      <c r="H618" s="294">
        <v>35</v>
      </c>
    </row>
    <row r="619" spans="2:8" s="1" customFormat="1" ht="15">
      <c r="B619" s="285">
        <v>41558</v>
      </c>
      <c r="C619" s="280" t="s">
        <v>3211</v>
      </c>
      <c r="D619" s="294">
        <v>55</v>
      </c>
      <c r="F619" s="285">
        <v>41572</v>
      </c>
      <c r="G619" s="294" t="s">
        <v>3678</v>
      </c>
      <c r="H619" s="294">
        <v>40</v>
      </c>
    </row>
    <row r="620" spans="2:8" s="1" customFormat="1" ht="15">
      <c r="B620" s="285">
        <v>41558</v>
      </c>
      <c r="C620" s="280" t="s">
        <v>772</v>
      </c>
      <c r="D620" s="294">
        <v>110</v>
      </c>
      <c r="F620" s="285">
        <v>41572</v>
      </c>
      <c r="G620" s="280" t="s">
        <v>431</v>
      </c>
      <c r="H620" s="294">
        <v>10</v>
      </c>
    </row>
    <row r="621" spans="2:8" s="1" customFormat="1" ht="15">
      <c r="B621" s="285">
        <v>41558</v>
      </c>
      <c r="C621" s="280" t="s">
        <v>71</v>
      </c>
      <c r="D621" s="349">
        <v>10</v>
      </c>
      <c r="F621" s="285">
        <v>41572</v>
      </c>
      <c r="G621" s="280" t="s">
        <v>205</v>
      </c>
      <c r="H621" s="294">
        <v>20</v>
      </c>
    </row>
    <row r="622" spans="2:8" s="1" customFormat="1" ht="15">
      <c r="B622" s="285">
        <v>41558</v>
      </c>
      <c r="C622" s="280" t="s">
        <v>2794</v>
      </c>
      <c r="D622" s="294">
        <v>420</v>
      </c>
      <c r="F622" s="285">
        <v>41573</v>
      </c>
      <c r="G622" s="280" t="s">
        <v>525</v>
      </c>
      <c r="H622" s="294">
        <v>400</v>
      </c>
    </row>
    <row r="623" spans="2:8" s="1" customFormat="1" ht="15">
      <c r="B623" s="285">
        <v>41559</v>
      </c>
      <c r="C623" s="294" t="s">
        <v>3633</v>
      </c>
      <c r="D623" s="294">
        <v>140</v>
      </c>
      <c r="F623" s="285">
        <v>41573</v>
      </c>
      <c r="G623" s="280" t="s">
        <v>516</v>
      </c>
      <c r="H623" s="294">
        <v>40</v>
      </c>
    </row>
    <row r="624" spans="2:8" s="1" customFormat="1" ht="15">
      <c r="B624" s="285">
        <v>41559</v>
      </c>
      <c r="C624" s="280" t="s">
        <v>2209</v>
      </c>
      <c r="D624" s="294">
        <v>100</v>
      </c>
      <c r="F624" s="285">
        <v>41573</v>
      </c>
      <c r="G624" s="280" t="s">
        <v>525</v>
      </c>
      <c r="H624" s="294">
        <v>37</v>
      </c>
    </row>
    <row r="625" spans="2:8" s="1" customFormat="1" ht="15">
      <c r="B625" s="285">
        <v>41559</v>
      </c>
      <c r="C625" s="280" t="s">
        <v>57</v>
      </c>
      <c r="D625" s="294">
        <v>215</v>
      </c>
      <c r="F625" s="285">
        <v>41573</v>
      </c>
      <c r="G625" s="280" t="s">
        <v>431</v>
      </c>
      <c r="H625" s="294">
        <v>3</v>
      </c>
    </row>
    <row r="626" spans="2:8" s="1" customFormat="1" ht="15">
      <c r="B626" s="285">
        <v>41559</v>
      </c>
      <c r="C626" s="280" t="s">
        <v>516</v>
      </c>
      <c r="D626" s="294">
        <v>80</v>
      </c>
      <c r="F626" s="285">
        <v>41573</v>
      </c>
      <c r="G626" s="280" t="s">
        <v>23</v>
      </c>
      <c r="H626" s="294">
        <v>70</v>
      </c>
    </row>
    <row r="627" spans="2:8" s="1" customFormat="1" ht="15">
      <c r="B627" s="285">
        <v>41559</v>
      </c>
      <c r="C627" s="294" t="s">
        <v>80</v>
      </c>
      <c r="D627" s="294">
        <v>50</v>
      </c>
      <c r="F627" s="285">
        <v>41574</v>
      </c>
      <c r="G627" s="280" t="s">
        <v>57</v>
      </c>
      <c r="H627" s="294">
        <v>50</v>
      </c>
    </row>
    <row r="628" spans="2:8" s="1" customFormat="1" ht="15">
      <c r="B628" s="285">
        <v>41559</v>
      </c>
      <c r="C628" s="280" t="s">
        <v>59</v>
      </c>
      <c r="D628" s="294">
        <v>59</v>
      </c>
      <c r="F628" s="285">
        <v>41574</v>
      </c>
      <c r="G628" s="280" t="s">
        <v>114</v>
      </c>
      <c r="H628" s="294">
        <v>34</v>
      </c>
    </row>
    <row r="629" spans="2:8" s="1" customFormat="1" ht="15">
      <c r="B629" s="285">
        <v>41559</v>
      </c>
      <c r="C629" s="280" t="s">
        <v>2360</v>
      </c>
      <c r="D629" s="294">
        <v>20</v>
      </c>
      <c r="F629" s="285">
        <v>41574</v>
      </c>
      <c r="G629" s="280" t="s">
        <v>431</v>
      </c>
      <c r="H629" s="294">
        <v>3</v>
      </c>
    </row>
    <row r="630" spans="2:8" s="1" customFormat="1" ht="15">
      <c r="B630" s="285">
        <v>41559</v>
      </c>
      <c r="C630" s="280" t="s">
        <v>525</v>
      </c>
      <c r="D630" s="294">
        <v>440</v>
      </c>
      <c r="F630" s="285">
        <v>41574</v>
      </c>
      <c r="G630" s="280" t="s">
        <v>97</v>
      </c>
      <c r="H630" s="294">
        <v>14</v>
      </c>
    </row>
    <row r="631" spans="2:8" s="1" customFormat="1" ht="15">
      <c r="B631" s="285">
        <v>41559</v>
      </c>
      <c r="C631" s="280" t="s">
        <v>3043</v>
      </c>
      <c r="D631" s="294">
        <v>120</v>
      </c>
      <c r="F631" s="285">
        <v>41575</v>
      </c>
      <c r="G631" s="280" t="s">
        <v>525</v>
      </c>
      <c r="H631" s="294">
        <v>15</v>
      </c>
    </row>
    <row r="632" spans="2:8" s="1" customFormat="1" ht="15">
      <c r="B632" s="285">
        <v>41559</v>
      </c>
      <c r="C632" s="280" t="s">
        <v>525</v>
      </c>
      <c r="D632" s="294">
        <v>54</v>
      </c>
      <c r="F632" s="285">
        <v>41575</v>
      </c>
      <c r="G632" s="280" t="s">
        <v>525</v>
      </c>
      <c r="H632" s="294">
        <v>23</v>
      </c>
    </row>
    <row r="633" spans="2:8" s="1" customFormat="1" ht="15">
      <c r="B633" s="285">
        <v>41559</v>
      </c>
      <c r="C633" s="280" t="s">
        <v>23</v>
      </c>
      <c r="D633" s="294">
        <v>110</v>
      </c>
      <c r="F633" s="285">
        <v>41575</v>
      </c>
      <c r="G633" s="280" t="s">
        <v>3681</v>
      </c>
      <c r="H633" s="294">
        <v>10000</v>
      </c>
    </row>
    <row r="634" spans="2:8" s="1" customFormat="1" ht="15">
      <c r="B634" s="285">
        <v>41559</v>
      </c>
      <c r="C634" s="280" t="s">
        <v>226</v>
      </c>
      <c r="D634" s="294">
        <v>5</v>
      </c>
      <c r="F634" s="285">
        <v>41575</v>
      </c>
      <c r="G634" s="280" t="s">
        <v>525</v>
      </c>
      <c r="H634" s="294">
        <v>16</v>
      </c>
    </row>
    <row r="635" spans="2:8" s="1" customFormat="1" ht="15">
      <c r="B635" s="285">
        <v>41559</v>
      </c>
      <c r="C635" s="280" t="s">
        <v>401</v>
      </c>
      <c r="D635" s="294">
        <v>10</v>
      </c>
      <c r="F635" s="285">
        <v>41575</v>
      </c>
      <c r="G635" s="280" t="s">
        <v>12</v>
      </c>
      <c r="H635" s="294">
        <v>40</v>
      </c>
    </row>
    <row r="636" spans="2:8" s="1" customFormat="1" ht="15">
      <c r="B636" s="285">
        <v>41560</v>
      </c>
      <c r="C636" s="280" t="s">
        <v>3634</v>
      </c>
      <c r="D636" s="294">
        <v>30</v>
      </c>
      <c r="F636" s="285">
        <v>41575</v>
      </c>
      <c r="G636" s="280" t="s">
        <v>525</v>
      </c>
      <c r="H636" s="294">
        <v>25</v>
      </c>
    </row>
    <row r="637" spans="2:8" s="1" customFormat="1" ht="15">
      <c r="B637" s="285">
        <v>41560</v>
      </c>
      <c r="C637" s="280" t="s">
        <v>3635</v>
      </c>
      <c r="D637" s="294">
        <v>100</v>
      </c>
      <c r="F637" s="285">
        <v>41575</v>
      </c>
      <c r="G637" s="280" t="s">
        <v>114</v>
      </c>
      <c r="H637" s="294">
        <v>40</v>
      </c>
    </row>
    <row r="638" spans="2:8" s="1" customFormat="1" ht="15">
      <c r="B638" s="285">
        <v>41560</v>
      </c>
      <c r="C638" s="294" t="s">
        <v>3636</v>
      </c>
      <c r="D638" s="294">
        <v>120</v>
      </c>
      <c r="F638" s="285">
        <v>41575</v>
      </c>
      <c r="G638" s="280" t="s">
        <v>3685</v>
      </c>
      <c r="H638" s="294">
        <v>500</v>
      </c>
    </row>
    <row r="639" spans="2:8" s="1" customFormat="1" ht="15">
      <c r="B639" s="285">
        <v>41560</v>
      </c>
      <c r="C639" s="294" t="s">
        <v>172</v>
      </c>
      <c r="D639" s="294">
        <v>10</v>
      </c>
      <c r="F639" s="285">
        <v>41575</v>
      </c>
      <c r="G639" s="280" t="s">
        <v>134</v>
      </c>
      <c r="H639" s="294">
        <v>20</v>
      </c>
    </row>
    <row r="640" spans="2:8" s="1" customFormat="1" ht="15">
      <c r="B640" s="285">
        <v>41560</v>
      </c>
      <c r="C640" s="294" t="s">
        <v>23</v>
      </c>
      <c r="D640" s="294">
        <v>80</v>
      </c>
      <c r="F640" s="285">
        <v>41575</v>
      </c>
      <c r="G640" s="484" t="s">
        <v>3686</v>
      </c>
      <c r="H640" s="485">
        <v>20</v>
      </c>
    </row>
    <row r="641" spans="2:8" s="1" customFormat="1" ht="15">
      <c r="B641" s="285">
        <v>41561</v>
      </c>
      <c r="C641" s="280" t="s">
        <v>172</v>
      </c>
      <c r="D641" s="294">
        <v>15</v>
      </c>
      <c r="F641" s="285">
        <v>41575</v>
      </c>
      <c r="G641" s="484" t="s">
        <v>2531</v>
      </c>
      <c r="H641" s="485">
        <v>335</v>
      </c>
    </row>
    <row r="642" spans="2:8" s="1" customFormat="1" ht="15">
      <c r="B642" s="285">
        <v>41561</v>
      </c>
      <c r="C642" s="280" t="s">
        <v>172</v>
      </c>
      <c r="D642" s="294">
        <v>24</v>
      </c>
      <c r="F642" s="285">
        <v>41575</v>
      </c>
      <c r="G642" s="484" t="s">
        <v>18</v>
      </c>
      <c r="H642" s="485">
        <v>107</v>
      </c>
    </row>
    <row r="643" spans="2:8" s="1" customFormat="1" ht="15">
      <c r="B643" s="285">
        <v>41561</v>
      </c>
      <c r="C643" s="280" t="s">
        <v>172</v>
      </c>
      <c r="D643" s="294">
        <v>17</v>
      </c>
      <c r="F643" s="285">
        <v>41575</v>
      </c>
      <c r="G643" s="280" t="s">
        <v>51</v>
      </c>
      <c r="H643" s="294">
        <v>8</v>
      </c>
    </row>
    <row r="644" spans="2:8" s="1" customFormat="1" ht="15">
      <c r="B644" s="285">
        <v>41561</v>
      </c>
      <c r="C644" s="280" t="s">
        <v>172</v>
      </c>
      <c r="D644" s="294">
        <v>20</v>
      </c>
      <c r="F644" s="285">
        <v>41575</v>
      </c>
      <c r="G644" s="484" t="s">
        <v>246</v>
      </c>
      <c r="H644" s="485">
        <v>75</v>
      </c>
    </row>
    <row r="645" spans="2:8" s="1" customFormat="1" ht="15">
      <c r="B645" s="285">
        <v>41561</v>
      </c>
      <c r="C645" s="280" t="s">
        <v>525</v>
      </c>
      <c r="D645" s="294">
        <v>20</v>
      </c>
      <c r="F645" s="285">
        <v>41576</v>
      </c>
      <c r="G645" s="484" t="s">
        <v>525</v>
      </c>
      <c r="H645" s="485">
        <v>15</v>
      </c>
    </row>
    <row r="646" spans="2:8" s="1" customFormat="1" ht="15">
      <c r="B646" s="285">
        <v>41561</v>
      </c>
      <c r="C646" s="280" t="s">
        <v>525</v>
      </c>
      <c r="D646" s="294">
        <v>2000</v>
      </c>
      <c r="F646" s="285">
        <v>41576</v>
      </c>
      <c r="G646" s="484" t="s">
        <v>525</v>
      </c>
      <c r="H646" s="485">
        <v>24</v>
      </c>
    </row>
    <row r="647" spans="2:8" s="1" customFormat="1" ht="15">
      <c r="B647" s="285">
        <v>41561</v>
      </c>
      <c r="C647" s="280" t="s">
        <v>3637</v>
      </c>
      <c r="D647" s="294">
        <v>8</v>
      </c>
      <c r="F647" s="285">
        <v>41576</v>
      </c>
      <c r="G647" s="484" t="s">
        <v>3373</v>
      </c>
      <c r="H647" s="485">
        <v>200</v>
      </c>
    </row>
    <row r="648" spans="2:8" s="1" customFormat="1" ht="15">
      <c r="B648" s="285">
        <v>41561</v>
      </c>
      <c r="C648" s="280" t="s">
        <v>525</v>
      </c>
      <c r="D648" s="294">
        <v>15</v>
      </c>
      <c r="F648" s="285">
        <v>41576</v>
      </c>
      <c r="G648" s="484" t="s">
        <v>12</v>
      </c>
      <c r="H648" s="485">
        <v>100</v>
      </c>
    </row>
    <row r="649" spans="2:8" s="1" customFormat="1" ht="15">
      <c r="B649" s="285">
        <v>41561</v>
      </c>
      <c r="C649" s="280" t="s">
        <v>525</v>
      </c>
      <c r="D649" s="294">
        <v>27</v>
      </c>
      <c r="F649" s="285">
        <v>41576</v>
      </c>
      <c r="G649" s="484" t="s">
        <v>525</v>
      </c>
      <c r="H649" s="485">
        <v>26</v>
      </c>
    </row>
    <row r="650" spans="2:8" s="1" customFormat="1" ht="15">
      <c r="B650" s="285">
        <v>41561</v>
      </c>
      <c r="C650" s="280" t="s">
        <v>525</v>
      </c>
      <c r="D650" s="294">
        <v>110</v>
      </c>
      <c r="F650" s="285">
        <v>41576</v>
      </c>
      <c r="G650" s="484" t="s">
        <v>525</v>
      </c>
      <c r="H650" s="485">
        <v>20</v>
      </c>
    </row>
    <row r="651" spans="2:8" s="1" customFormat="1" ht="15">
      <c r="B651" s="285">
        <v>41561</v>
      </c>
      <c r="C651" s="280" t="s">
        <v>23</v>
      </c>
      <c r="D651" s="294">
        <v>98</v>
      </c>
      <c r="F651" s="285">
        <v>41576</v>
      </c>
      <c r="G651" s="484" t="s">
        <v>3687</v>
      </c>
      <c r="H651" s="485">
        <v>50</v>
      </c>
    </row>
    <row r="652" spans="2:8" s="1" customFormat="1" ht="15">
      <c r="B652" s="285">
        <v>41562</v>
      </c>
      <c r="C652" s="393" t="s">
        <v>525</v>
      </c>
      <c r="D652" s="386">
        <v>28</v>
      </c>
      <c r="F652" s="285">
        <v>41576</v>
      </c>
      <c r="G652" s="484" t="s">
        <v>3688</v>
      </c>
      <c r="H652" s="485">
        <v>6</v>
      </c>
    </row>
    <row r="653" spans="2:8" s="1" customFormat="1" ht="15">
      <c r="B653" s="285">
        <v>41562</v>
      </c>
      <c r="C653" s="280" t="s">
        <v>12</v>
      </c>
      <c r="D653" s="294">
        <v>154</v>
      </c>
      <c r="F653" s="285">
        <v>41576</v>
      </c>
      <c r="G653" s="484" t="s">
        <v>272</v>
      </c>
      <c r="H653" s="485">
        <v>127</v>
      </c>
    </row>
    <row r="654" spans="2:8" s="1" customFormat="1" ht="15">
      <c r="B654" s="285">
        <v>41562</v>
      </c>
      <c r="C654" s="280" t="s">
        <v>525</v>
      </c>
      <c r="D654" s="294">
        <v>16</v>
      </c>
      <c r="F654" s="285">
        <v>41577</v>
      </c>
      <c r="G654" s="484" t="s">
        <v>525</v>
      </c>
      <c r="H654" s="485">
        <v>20</v>
      </c>
    </row>
    <row r="655" spans="2:8" s="1" customFormat="1" ht="15">
      <c r="B655" s="285">
        <v>41562</v>
      </c>
      <c r="C655" s="280" t="s">
        <v>525</v>
      </c>
      <c r="D655" s="294">
        <v>110</v>
      </c>
      <c r="F655" s="285">
        <v>41577</v>
      </c>
      <c r="G655" s="484" t="s">
        <v>525</v>
      </c>
      <c r="H655" s="485">
        <v>10</v>
      </c>
    </row>
    <row r="656" spans="2:8" s="1" customFormat="1" ht="15">
      <c r="B656" s="285">
        <v>41562</v>
      </c>
      <c r="C656" s="280" t="s">
        <v>23</v>
      </c>
      <c r="D656" s="294">
        <v>56</v>
      </c>
      <c r="F656" s="285">
        <v>41577</v>
      </c>
      <c r="G656" s="484" t="s">
        <v>12</v>
      </c>
      <c r="H656" s="485">
        <v>50</v>
      </c>
    </row>
    <row r="657" spans="2:8" s="1" customFormat="1" ht="15">
      <c r="B657" s="285">
        <v>41562</v>
      </c>
      <c r="C657" s="280" t="s">
        <v>525</v>
      </c>
      <c r="D657" s="294">
        <v>7</v>
      </c>
      <c r="F657" s="285">
        <v>41577</v>
      </c>
      <c r="G657" s="484" t="s">
        <v>525</v>
      </c>
      <c r="H657" s="485">
        <v>16</v>
      </c>
    </row>
    <row r="658" spans="2:8" s="1" customFormat="1" ht="15">
      <c r="B658" s="285">
        <v>41562</v>
      </c>
      <c r="C658" s="280" t="s">
        <v>525</v>
      </c>
      <c r="D658" s="294">
        <v>31</v>
      </c>
      <c r="F658" s="285">
        <v>41577</v>
      </c>
      <c r="G658" s="484" t="s">
        <v>3691</v>
      </c>
      <c r="H658" s="485">
        <v>7400</v>
      </c>
    </row>
    <row r="659" spans="2:8" s="1" customFormat="1" ht="15">
      <c r="B659" s="285">
        <v>41562</v>
      </c>
      <c r="C659" s="280" t="s">
        <v>525</v>
      </c>
      <c r="D659" s="294">
        <v>50</v>
      </c>
      <c r="F659" s="285">
        <v>41577</v>
      </c>
      <c r="G659" s="280" t="s">
        <v>3692</v>
      </c>
      <c r="H659" s="294">
        <v>50</v>
      </c>
    </row>
    <row r="660" spans="2:8" s="1" customFormat="1" ht="15">
      <c r="B660" s="285">
        <v>41562</v>
      </c>
      <c r="C660" s="280" t="s">
        <v>525</v>
      </c>
      <c r="D660" s="294">
        <v>10</v>
      </c>
      <c r="F660" s="285">
        <v>41577</v>
      </c>
      <c r="G660" s="484" t="s">
        <v>525</v>
      </c>
      <c r="H660" s="485">
        <v>20</v>
      </c>
    </row>
    <row r="661" spans="2:8" s="1" customFormat="1" ht="15">
      <c r="B661" s="285">
        <v>41562</v>
      </c>
      <c r="C661" s="280" t="s">
        <v>525</v>
      </c>
      <c r="D661" s="294">
        <v>15</v>
      </c>
      <c r="F661" s="285">
        <v>41577</v>
      </c>
      <c r="G661" s="484" t="s">
        <v>429</v>
      </c>
      <c r="H661" s="485">
        <v>10</v>
      </c>
    </row>
    <row r="662" spans="2:8" s="1" customFormat="1" ht="15">
      <c r="B662" s="285">
        <v>41562</v>
      </c>
      <c r="C662" s="280" t="s">
        <v>525</v>
      </c>
      <c r="D662" s="294">
        <v>20</v>
      </c>
      <c r="F662" s="285">
        <v>41577</v>
      </c>
      <c r="G662" s="484" t="s">
        <v>2773</v>
      </c>
      <c r="H662" s="485">
        <v>10</v>
      </c>
    </row>
    <row r="663" spans="2:8" s="1" customFormat="1" ht="15">
      <c r="B663" s="285">
        <v>41562</v>
      </c>
      <c r="C663" s="280" t="s">
        <v>111</v>
      </c>
      <c r="D663" s="294">
        <v>25</v>
      </c>
      <c r="F663" s="285">
        <v>41577</v>
      </c>
      <c r="G663" s="484" t="s">
        <v>3694</v>
      </c>
      <c r="H663" s="485">
        <v>139</v>
      </c>
    </row>
    <row r="664" spans="2:8" s="1" customFormat="1" ht="15">
      <c r="B664" s="285">
        <v>41562</v>
      </c>
      <c r="C664" s="294" t="s">
        <v>3640</v>
      </c>
      <c r="D664" s="294">
        <v>2035</v>
      </c>
      <c r="F664" s="285">
        <v>41577</v>
      </c>
      <c r="G664" s="484" t="s">
        <v>772</v>
      </c>
      <c r="H664" s="485">
        <v>60</v>
      </c>
    </row>
    <row r="665" spans="2:8" s="1" customFormat="1" ht="15">
      <c r="B665" s="285">
        <v>41562</v>
      </c>
      <c r="C665" s="280" t="s">
        <v>3641</v>
      </c>
      <c r="D665" s="294">
        <v>12</v>
      </c>
      <c r="F665" s="285">
        <v>41578</v>
      </c>
      <c r="G665" s="484" t="s">
        <v>525</v>
      </c>
      <c r="H665" s="485">
        <v>10</v>
      </c>
    </row>
    <row r="666" spans="2:8" s="1" customFormat="1" ht="15">
      <c r="B666" s="285">
        <v>41563</v>
      </c>
      <c r="C666" s="280" t="s">
        <v>525</v>
      </c>
      <c r="D666" s="294">
        <v>13</v>
      </c>
      <c r="F666" s="285">
        <v>41578</v>
      </c>
      <c r="G666" s="484" t="s">
        <v>525</v>
      </c>
      <c r="H666" s="485">
        <v>29</v>
      </c>
    </row>
    <row r="667" spans="2:8" s="1" customFormat="1" ht="15">
      <c r="B667" s="285">
        <v>41563</v>
      </c>
      <c r="C667" s="280" t="s">
        <v>525</v>
      </c>
      <c r="D667" s="294">
        <v>25</v>
      </c>
      <c r="F667" s="285">
        <v>41578</v>
      </c>
      <c r="G667" s="484" t="s">
        <v>12</v>
      </c>
      <c r="H667" s="485">
        <v>100</v>
      </c>
    </row>
    <row r="668" spans="2:8" s="1" customFormat="1" ht="15">
      <c r="B668" s="285">
        <v>41563</v>
      </c>
      <c r="C668" s="280" t="s">
        <v>525</v>
      </c>
      <c r="D668" s="294">
        <v>24</v>
      </c>
      <c r="F668" s="285">
        <v>41578</v>
      </c>
      <c r="G668" s="484" t="s">
        <v>525</v>
      </c>
      <c r="H668" s="485">
        <v>38</v>
      </c>
    </row>
    <row r="669" spans="2:8" s="1" customFormat="1" ht="15">
      <c r="B669" s="285">
        <v>41563</v>
      </c>
      <c r="C669" s="280" t="s">
        <v>12</v>
      </c>
      <c r="D669" s="294">
        <v>45</v>
      </c>
      <c r="F669" s="285">
        <v>41578</v>
      </c>
      <c r="G669" s="484" t="s">
        <v>525</v>
      </c>
      <c r="H669" s="485">
        <v>42</v>
      </c>
    </row>
    <row r="670" spans="2:8" s="1" customFormat="1" ht="15">
      <c r="B670" s="285">
        <v>41563</v>
      </c>
      <c r="C670" s="280" t="s">
        <v>525</v>
      </c>
      <c r="D670" s="294">
        <v>8</v>
      </c>
      <c r="F670" s="285">
        <v>41578</v>
      </c>
      <c r="G670" s="484" t="s">
        <v>132</v>
      </c>
      <c r="H670" s="485">
        <v>100</v>
      </c>
    </row>
    <row r="671" spans="2:8" s="1" customFormat="1" ht="15">
      <c r="B671" s="285">
        <v>41563</v>
      </c>
      <c r="C671" s="280" t="s">
        <v>265</v>
      </c>
      <c r="D671" s="294">
        <v>211</v>
      </c>
      <c r="F671" s="285">
        <v>41578</v>
      </c>
      <c r="G671" s="484" t="s">
        <v>3555</v>
      </c>
      <c r="H671" s="485">
        <v>230</v>
      </c>
    </row>
    <row r="672" spans="2:8" s="1" customFormat="1" ht="15">
      <c r="B672" s="285">
        <v>41563</v>
      </c>
      <c r="C672" s="280" t="s">
        <v>3648</v>
      </c>
      <c r="D672" s="294">
        <v>82</v>
      </c>
      <c r="F672" s="285">
        <v>41578</v>
      </c>
      <c r="G672" s="484" t="s">
        <v>81</v>
      </c>
      <c r="H672" s="485">
        <v>100</v>
      </c>
    </row>
    <row r="673" spans="2:10" s="1" customFormat="1" ht="15">
      <c r="B673" s="285">
        <v>41564</v>
      </c>
      <c r="C673" s="280" t="s">
        <v>525</v>
      </c>
      <c r="D673" s="294">
        <v>15</v>
      </c>
      <c r="F673" s="285">
        <v>41578</v>
      </c>
      <c r="G673" s="484" t="s">
        <v>605</v>
      </c>
      <c r="H673" s="485">
        <v>120</v>
      </c>
    </row>
    <row r="674" spans="2:10" s="1" customFormat="1" ht="15">
      <c r="B674" s="285">
        <v>41564</v>
      </c>
      <c r="C674" s="280" t="s">
        <v>525</v>
      </c>
      <c r="D674" s="294">
        <v>10</v>
      </c>
      <c r="F674" s="285">
        <v>41578</v>
      </c>
      <c r="G674" s="484" t="s">
        <v>226</v>
      </c>
      <c r="H674" s="485">
        <v>30</v>
      </c>
    </row>
    <row r="675" spans="2:10" s="1" customFormat="1" ht="15">
      <c r="B675" s="285">
        <v>41564</v>
      </c>
      <c r="C675" s="280" t="s">
        <v>12</v>
      </c>
      <c r="D675" s="294">
        <v>170</v>
      </c>
      <c r="F675" s="285">
        <v>41578</v>
      </c>
      <c r="G675" s="484" t="s">
        <v>367</v>
      </c>
      <c r="H675" s="485">
        <v>3</v>
      </c>
    </row>
    <row r="676" spans="2:10" s="1" customFormat="1" ht="15">
      <c r="B676" s="285">
        <v>41564</v>
      </c>
      <c r="C676" s="294" t="s">
        <v>525</v>
      </c>
      <c r="D676" s="294">
        <v>20</v>
      </c>
      <c r="F676" s="345"/>
      <c r="G676" s="396"/>
      <c r="H676" s="395"/>
    </row>
    <row r="677" spans="2:10" s="1" customFormat="1" ht="15">
      <c r="B677" s="285">
        <v>41565</v>
      </c>
      <c r="C677" s="294" t="s">
        <v>3474</v>
      </c>
      <c r="D677" s="294">
        <v>75</v>
      </c>
      <c r="F677" s="345"/>
      <c r="G677" s="396"/>
      <c r="H677" s="395"/>
    </row>
    <row r="678" spans="2:10" s="1" customFormat="1" ht="15">
      <c r="B678" s="285">
        <v>41565</v>
      </c>
      <c r="C678" s="294" t="s">
        <v>246</v>
      </c>
      <c r="D678" s="294">
        <v>90</v>
      </c>
      <c r="F678" s="345"/>
      <c r="G678" s="396"/>
      <c r="H678" s="395"/>
    </row>
    <row r="679" spans="2:10" s="1" customFormat="1" ht="15">
      <c r="B679" s="285">
        <v>41566</v>
      </c>
      <c r="C679" s="280" t="s">
        <v>148</v>
      </c>
      <c r="D679" s="294">
        <v>70</v>
      </c>
      <c r="F679" s="280"/>
      <c r="G679" s="280"/>
      <c r="H679" s="280"/>
    </row>
    <row r="680" spans="2:10" s="1" customFormat="1" ht="15">
      <c r="B680" s="285">
        <v>41566</v>
      </c>
      <c r="C680" s="280" t="s">
        <v>205</v>
      </c>
      <c r="D680" s="294">
        <v>67</v>
      </c>
      <c r="F680" s="280"/>
      <c r="G680" s="280"/>
      <c r="H680" s="280"/>
    </row>
    <row r="681" spans="2:10" s="1" customFormat="1" ht="15">
      <c r="C681" s="1" t="s">
        <v>195</v>
      </c>
      <c r="D681" s="2">
        <f>SUM(D565:D680)</f>
        <v>16226</v>
      </c>
      <c r="G681" s="1" t="s">
        <v>195</v>
      </c>
      <c r="H681" s="2">
        <f>SUM(H565:H680)</f>
        <v>28048</v>
      </c>
    </row>
    <row r="683" spans="2:10" s="1" customFormat="1" ht="15.75">
      <c r="C683" s="2480" t="s">
        <v>3711</v>
      </c>
      <c r="D683" s="2480"/>
      <c r="E683" s="2480"/>
      <c r="F683" s="2480"/>
      <c r="G683" s="2480"/>
      <c r="H683" s="2480"/>
      <c r="I683" s="2480"/>
      <c r="J683" s="18"/>
    </row>
    <row r="684" spans="2:10" s="1" customFormat="1" ht="15" outlineLevel="1">
      <c r="C684" s="18"/>
      <c r="D684" s="18"/>
      <c r="E684" s="18"/>
      <c r="F684" s="18"/>
      <c r="G684" s="18"/>
      <c r="H684" s="18"/>
      <c r="I684" s="18"/>
      <c r="J684" s="18"/>
    </row>
    <row r="685" spans="2:10" s="1" customFormat="1" ht="15" outlineLevel="1">
      <c r="B685" s="152" t="s">
        <v>115</v>
      </c>
      <c r="C685" s="152" t="s">
        <v>1330</v>
      </c>
      <c r="D685" s="153" t="s">
        <v>4</v>
      </c>
      <c r="E685" s="18"/>
      <c r="F685" s="152" t="s">
        <v>115</v>
      </c>
      <c r="G685" s="152" t="s">
        <v>1331</v>
      </c>
      <c r="H685" s="153" t="s">
        <v>4</v>
      </c>
    </row>
    <row r="686" spans="2:10" s="1" customFormat="1" ht="45" outlineLevel="1">
      <c r="B686" s="258">
        <v>41579</v>
      </c>
      <c r="C686" s="259" t="s">
        <v>1039</v>
      </c>
      <c r="D686" s="260">
        <v>24060.74</v>
      </c>
      <c r="E686" s="18"/>
      <c r="F686" s="330">
        <v>41579</v>
      </c>
      <c r="G686" s="244" t="s">
        <v>3717</v>
      </c>
      <c r="H686" s="241">
        <v>1000</v>
      </c>
      <c r="I686" s="267" t="s">
        <v>3287</v>
      </c>
    </row>
    <row r="687" spans="2:10" s="1" customFormat="1" ht="45" outlineLevel="1">
      <c r="B687" s="330">
        <v>41579</v>
      </c>
      <c r="C687" s="47" t="s">
        <v>3716</v>
      </c>
      <c r="D687" s="48">
        <v>11000</v>
      </c>
      <c r="F687" s="330">
        <v>41582</v>
      </c>
      <c r="G687" s="244" t="s">
        <v>3718</v>
      </c>
      <c r="H687" s="241">
        <v>1000</v>
      </c>
      <c r="I687" s="477" t="s">
        <v>45</v>
      </c>
    </row>
    <row r="688" spans="2:10" s="1" customFormat="1" ht="45" outlineLevel="1">
      <c r="B688" s="459">
        <v>41596</v>
      </c>
      <c r="C688" s="244" t="s">
        <v>3755</v>
      </c>
      <c r="D688" s="245">
        <v>1565</v>
      </c>
      <c r="F688" s="330">
        <v>41585</v>
      </c>
      <c r="G688" s="372" t="s">
        <v>3719</v>
      </c>
      <c r="H688" s="245">
        <v>1000</v>
      </c>
      <c r="I688" s="267" t="s">
        <v>3287</v>
      </c>
      <c r="J688" s="476"/>
    </row>
    <row r="689" spans="2:10" s="1" customFormat="1" ht="45" outlineLevel="1">
      <c r="B689" s="459">
        <v>41596</v>
      </c>
      <c r="C689" s="47" t="s">
        <v>3760</v>
      </c>
      <c r="D689" s="48">
        <v>31</v>
      </c>
      <c r="F689" s="330">
        <v>41586</v>
      </c>
      <c r="G689" s="372" t="s">
        <v>3720</v>
      </c>
      <c r="H689" s="245">
        <v>5000</v>
      </c>
      <c r="I689" s="267" t="s">
        <v>3287</v>
      </c>
      <c r="J689" s="182"/>
    </row>
    <row r="690" spans="2:10" s="1" customFormat="1" ht="45" outlineLevel="1">
      <c r="B690" s="459">
        <v>41603</v>
      </c>
      <c r="C690" s="223" t="s">
        <v>3777</v>
      </c>
      <c r="D690" s="175">
        <v>500</v>
      </c>
      <c r="F690" s="330">
        <v>41590</v>
      </c>
      <c r="G690" s="372" t="s">
        <v>3742</v>
      </c>
      <c r="H690" s="245">
        <v>2000</v>
      </c>
      <c r="I690" s="267" t="s">
        <v>3287</v>
      </c>
      <c r="J690" s="267"/>
    </row>
    <row r="691" spans="2:10" s="1" customFormat="1" ht="45" outlineLevel="1">
      <c r="B691" s="459">
        <v>41607</v>
      </c>
      <c r="C691" s="223" t="s">
        <v>3798</v>
      </c>
      <c r="D691" s="175">
        <v>77560</v>
      </c>
      <c r="E691" s="2"/>
      <c r="F691" s="459">
        <v>41591</v>
      </c>
      <c r="G691" s="371" t="s">
        <v>3745</v>
      </c>
      <c r="H691" s="175">
        <v>3600</v>
      </c>
      <c r="I691" s="236" t="s">
        <v>3180</v>
      </c>
      <c r="J691" s="236" t="s">
        <v>3181</v>
      </c>
    </row>
    <row r="692" spans="2:10" s="1" customFormat="1" ht="30" outlineLevel="1">
      <c r="B692" s="330"/>
      <c r="C692" s="47"/>
      <c r="D692" s="48"/>
      <c r="F692" s="459">
        <v>41591</v>
      </c>
      <c r="G692" s="223" t="s">
        <v>3746</v>
      </c>
      <c r="H692" s="175">
        <v>556</v>
      </c>
      <c r="I692" s="236" t="s">
        <v>2493</v>
      </c>
      <c r="J692" s="236" t="s">
        <v>3625</v>
      </c>
    </row>
    <row r="693" spans="2:10" s="1" customFormat="1" ht="45" outlineLevel="1">
      <c r="B693" s="269"/>
      <c r="C693" s="47"/>
      <c r="D693" s="48"/>
      <c r="F693" s="459">
        <v>41596</v>
      </c>
      <c r="G693" s="244" t="s">
        <v>3758</v>
      </c>
      <c r="H693" s="245">
        <v>2500</v>
      </c>
      <c r="I693" s="267" t="s">
        <v>3287</v>
      </c>
      <c r="J693" s="267"/>
    </row>
    <row r="694" spans="2:10" s="1" customFormat="1" ht="45" outlineLevel="1">
      <c r="B694" s="269"/>
      <c r="C694" s="47"/>
      <c r="D694" s="48"/>
      <c r="E694" s="18"/>
      <c r="F694" s="459">
        <v>41601</v>
      </c>
      <c r="G694" s="223" t="s">
        <v>3768</v>
      </c>
      <c r="H694" s="283">
        <v>3000</v>
      </c>
      <c r="I694" s="236" t="s">
        <v>3287</v>
      </c>
      <c r="J694" s="182"/>
    </row>
    <row r="695" spans="2:10" s="1" customFormat="1" ht="30" outlineLevel="1">
      <c r="B695" s="46"/>
      <c r="C695" s="47"/>
      <c r="D695" s="48"/>
      <c r="F695" s="459">
        <v>41603</v>
      </c>
      <c r="G695" s="223" t="s">
        <v>3778</v>
      </c>
      <c r="H695" s="283">
        <v>111</v>
      </c>
      <c r="I695" s="511" t="s">
        <v>3703</v>
      </c>
      <c r="J695" s="511" t="s">
        <v>3182</v>
      </c>
    </row>
    <row r="696" spans="2:10" s="1" customFormat="1" ht="30" outlineLevel="1">
      <c r="B696" s="46"/>
      <c r="C696" s="47"/>
      <c r="D696" s="48"/>
      <c r="F696" s="460">
        <v>41603</v>
      </c>
      <c r="G696" s="244" t="s">
        <v>2993</v>
      </c>
      <c r="H696" s="424">
        <v>278.91000000000003</v>
      </c>
      <c r="I696" s="267" t="s">
        <v>3584</v>
      </c>
      <c r="J696" s="267"/>
    </row>
    <row r="697" spans="2:10" s="1" customFormat="1" ht="45" outlineLevel="1">
      <c r="B697" s="46"/>
      <c r="C697" s="47"/>
      <c r="D697" s="48"/>
      <c r="F697" s="459">
        <v>41605</v>
      </c>
      <c r="G697" s="282" t="s">
        <v>3782</v>
      </c>
      <c r="H697" s="283">
        <v>1000</v>
      </c>
      <c r="I697" s="236" t="s">
        <v>3287</v>
      </c>
      <c r="J697" s="267"/>
    </row>
    <row r="698" spans="2:10" s="1" customFormat="1" ht="45" outlineLevel="1">
      <c r="B698" s="46"/>
      <c r="C698" s="47"/>
      <c r="D698" s="48"/>
      <c r="F698" s="459">
        <v>41607</v>
      </c>
      <c r="G698" s="423" t="s">
        <v>3788</v>
      </c>
      <c r="H698" s="283">
        <v>1000</v>
      </c>
      <c r="I698" s="236" t="s">
        <v>3287</v>
      </c>
    </row>
    <row r="699" spans="2:10" s="1" customFormat="1" ht="30" outlineLevel="1">
      <c r="B699" s="46"/>
      <c r="C699" s="47"/>
      <c r="D699" s="48"/>
      <c r="F699" s="459">
        <v>41607</v>
      </c>
      <c r="G699" s="282" t="s">
        <v>3789</v>
      </c>
      <c r="H699" s="283">
        <v>1230</v>
      </c>
      <c r="I699" s="236" t="s">
        <v>3703</v>
      </c>
      <c r="J699" s="236" t="s">
        <v>3182</v>
      </c>
    </row>
    <row r="700" spans="2:10" s="1" customFormat="1" ht="30" outlineLevel="1">
      <c r="B700" s="46"/>
      <c r="C700" s="47"/>
      <c r="D700" s="48"/>
      <c r="F700" s="321">
        <v>41607</v>
      </c>
      <c r="G700" s="329" t="s">
        <v>2993</v>
      </c>
      <c r="H700" s="324">
        <v>8000</v>
      </c>
      <c r="I700" s="182" t="s">
        <v>3584</v>
      </c>
    </row>
    <row r="701" spans="2:10" s="1" customFormat="1" ht="30" outlineLevel="1">
      <c r="B701" s="46"/>
      <c r="C701" s="47"/>
      <c r="D701" s="48"/>
      <c r="F701" s="459">
        <v>41607</v>
      </c>
      <c r="G701" s="282" t="s">
        <v>3792</v>
      </c>
      <c r="H701" s="283">
        <v>5880</v>
      </c>
      <c r="I701" s="236" t="s">
        <v>3793</v>
      </c>
      <c r="J701" s="236" t="s">
        <v>3182</v>
      </c>
    </row>
    <row r="702" spans="2:10" s="1" customFormat="1" ht="30" outlineLevel="1">
      <c r="B702" s="46"/>
      <c r="C702" s="47"/>
      <c r="D702" s="48"/>
      <c r="F702" s="459">
        <v>41607</v>
      </c>
      <c r="G702" s="282" t="s">
        <v>3801</v>
      </c>
      <c r="H702" s="283">
        <v>25000</v>
      </c>
      <c r="I702" s="236" t="s">
        <v>2914</v>
      </c>
      <c r="J702" s="236" t="s">
        <v>3184</v>
      </c>
    </row>
    <row r="703" spans="2:10" s="1" customFormat="1" ht="30" outlineLevel="1">
      <c r="B703" s="46"/>
      <c r="C703" s="47"/>
      <c r="D703" s="48"/>
      <c r="F703" s="321">
        <v>41607</v>
      </c>
      <c r="G703" s="329" t="s">
        <v>3802</v>
      </c>
      <c r="H703" s="324">
        <v>9000</v>
      </c>
      <c r="I703" s="514" t="s">
        <v>3022</v>
      </c>
      <c r="J703" s="514" t="s">
        <v>3183</v>
      </c>
    </row>
    <row r="704" spans="2:10" s="1" customFormat="1" ht="30" outlineLevel="1">
      <c r="B704" s="46"/>
      <c r="C704" s="47"/>
      <c r="D704" s="48"/>
      <c r="F704" s="459">
        <v>41607</v>
      </c>
      <c r="G704" s="282" t="s">
        <v>3803</v>
      </c>
      <c r="H704" s="283">
        <v>11000</v>
      </c>
      <c r="I704" s="70" t="s">
        <v>3178</v>
      </c>
      <c r="J704" s="236" t="s">
        <v>3182</v>
      </c>
    </row>
    <row r="705" spans="2:10" s="1" customFormat="1" ht="30" outlineLevel="1">
      <c r="B705" s="46"/>
      <c r="C705" s="47"/>
      <c r="D705" s="48"/>
      <c r="F705" s="321">
        <v>41607</v>
      </c>
      <c r="G705" s="221" t="s">
        <v>3804</v>
      </c>
      <c r="H705" s="214">
        <v>500</v>
      </c>
      <c r="I705" s="514" t="s">
        <v>3402</v>
      </c>
      <c r="J705" s="514" t="s">
        <v>3403</v>
      </c>
    </row>
    <row r="706" spans="2:10" s="1" customFormat="1" ht="15" outlineLevel="1">
      <c r="B706" s="46"/>
      <c r="C706" s="47"/>
      <c r="D706" s="48"/>
      <c r="F706" s="330"/>
      <c r="G706" s="223"/>
      <c r="H706" s="175"/>
      <c r="I706" s="267"/>
      <c r="J706" s="417"/>
    </row>
    <row r="707" spans="2:10" s="1" customFormat="1" ht="15" outlineLevel="1">
      <c r="B707" s="46"/>
      <c r="C707" s="47"/>
      <c r="D707" s="48"/>
      <c r="F707" s="330"/>
      <c r="G707" s="223"/>
      <c r="H707" s="175"/>
      <c r="I707" s="267"/>
    </row>
    <row r="708" spans="2:10" s="1" customFormat="1" ht="15" outlineLevel="1">
      <c r="B708" s="46"/>
      <c r="C708" s="47"/>
      <c r="D708" s="48"/>
      <c r="F708" s="330"/>
      <c r="G708" s="376"/>
      <c r="H708" s="175"/>
      <c r="I708" s="267"/>
    </row>
    <row r="709" spans="2:10" s="1" customFormat="1" ht="15" outlineLevel="1">
      <c r="B709" s="46"/>
      <c r="C709" s="47"/>
      <c r="D709" s="48"/>
      <c r="F709" s="330"/>
      <c r="G709" s="376"/>
      <c r="H709" s="326"/>
      <c r="I709" s="267"/>
    </row>
    <row r="710" spans="2:10" s="1" customFormat="1" ht="15" outlineLevel="1">
      <c r="B710" s="46"/>
      <c r="C710" s="47"/>
      <c r="D710" s="48"/>
      <c r="F710" s="330"/>
      <c r="G710" s="244"/>
      <c r="H710" s="245"/>
      <c r="I710" s="267"/>
    </row>
    <row r="711" spans="2:10" s="1" customFormat="1" ht="15" outlineLevel="1">
      <c r="B711" s="46"/>
      <c r="C711" s="47"/>
      <c r="D711" s="48"/>
      <c r="E711" s="487"/>
      <c r="F711" s="488"/>
      <c r="G711" s="489"/>
      <c r="H711" s="490"/>
      <c r="I711" s="487"/>
      <c r="J711" s="487"/>
    </row>
    <row r="712" spans="2:10" s="1" customFormat="1" ht="15" outlineLevel="1">
      <c r="B712" s="46"/>
      <c r="C712" s="47"/>
      <c r="D712" s="48"/>
      <c r="E712" s="487"/>
      <c r="F712" s="492"/>
      <c r="G712" s="493"/>
      <c r="H712" s="494"/>
      <c r="I712" s="487"/>
      <c r="J712" s="487"/>
    </row>
    <row r="713" spans="2:10" s="1" customFormat="1" ht="15" outlineLevel="1">
      <c r="B713" s="46"/>
      <c r="C713" s="47"/>
      <c r="D713" s="48"/>
      <c r="E713" s="487"/>
      <c r="F713" s="492"/>
      <c r="G713" s="493"/>
      <c r="H713" s="494"/>
      <c r="I713" s="487"/>
      <c r="J713" s="487"/>
    </row>
    <row r="714" spans="2:10" s="1" customFormat="1" ht="15" outlineLevel="1">
      <c r="B714" s="46"/>
      <c r="C714" s="47"/>
      <c r="D714" s="48"/>
      <c r="E714" s="487"/>
      <c r="F714" s="488"/>
      <c r="G714" s="489"/>
      <c r="H714" s="490"/>
      <c r="I714" s="487"/>
      <c r="J714" s="487"/>
    </row>
    <row r="715" spans="2:10" s="1" customFormat="1" ht="15" outlineLevel="1">
      <c r="B715" s="46"/>
      <c r="C715" s="47"/>
      <c r="D715" s="48"/>
      <c r="E715" s="487"/>
      <c r="F715" s="492"/>
      <c r="G715" s="493"/>
      <c r="H715" s="494"/>
      <c r="I715" s="487"/>
      <c r="J715" s="487"/>
    </row>
    <row r="716" spans="2:10" s="1" customFormat="1" ht="15" outlineLevel="1">
      <c r="B716" s="46"/>
      <c r="C716" s="47"/>
      <c r="D716" s="48"/>
      <c r="E716" s="487"/>
      <c r="F716" s="488"/>
      <c r="G716" s="489"/>
      <c r="H716" s="490"/>
      <c r="I716" s="491"/>
      <c r="J716" s="487"/>
    </row>
    <row r="717" spans="2:10" s="1" customFormat="1" ht="15" outlineLevel="1">
      <c r="B717" s="46"/>
      <c r="C717" s="47"/>
      <c r="D717" s="48"/>
      <c r="E717" s="487"/>
      <c r="F717" s="488"/>
      <c r="G717" s="489"/>
      <c r="H717" s="490"/>
      <c r="I717" s="487"/>
      <c r="J717" s="487"/>
    </row>
    <row r="718" spans="2:10" s="1" customFormat="1" ht="15" outlineLevel="1">
      <c r="B718" s="46"/>
      <c r="C718" s="47"/>
      <c r="D718" s="48"/>
      <c r="F718" s="285"/>
      <c r="G718" s="47"/>
      <c r="H718" s="48"/>
    </row>
    <row r="719" spans="2:10" s="1" customFormat="1" ht="15" outlineLevel="1">
      <c r="B719" s="46"/>
      <c r="C719" s="47"/>
      <c r="D719" s="48"/>
      <c r="F719" s="285"/>
      <c r="G719" s="318"/>
      <c r="H719" s="48"/>
    </row>
    <row r="720" spans="2:10" s="1" customFormat="1" ht="15" outlineLevel="1">
      <c r="B720" s="46"/>
      <c r="C720" s="47"/>
      <c r="D720" s="48"/>
      <c r="F720" s="285"/>
      <c r="G720" s="318"/>
      <c r="H720" s="48"/>
    </row>
    <row r="721" spans="2:9" s="1" customFormat="1" ht="15" outlineLevel="1">
      <c r="B721" s="46"/>
      <c r="C721" s="47"/>
      <c r="D721" s="48"/>
      <c r="F721" s="285"/>
      <c r="G721" s="318"/>
      <c r="H721" s="48"/>
    </row>
    <row r="722" spans="2:9" s="1" customFormat="1" ht="15" outlineLevel="1">
      <c r="B722" s="50"/>
      <c r="C722" s="50" t="s">
        <v>195</v>
      </c>
      <c r="D722" s="48">
        <f>SUM(D686:D710)</f>
        <v>114716.74</v>
      </c>
      <c r="E722" s="18"/>
      <c r="F722" s="319"/>
      <c r="G722" s="50" t="s">
        <v>195</v>
      </c>
      <c r="H722" s="48">
        <f>SUM(H686:H721)</f>
        <v>82655.91</v>
      </c>
    </row>
    <row r="723" spans="2:9" s="1" customFormat="1" ht="15" outlineLevel="1">
      <c r="B723" s="18"/>
      <c r="C723" s="18"/>
      <c r="D723" s="18"/>
      <c r="E723" s="18"/>
      <c r="F723" s="18"/>
      <c r="G723" s="18"/>
      <c r="H723" s="18"/>
    </row>
    <row r="724" spans="2:9" s="1" customFormat="1" ht="15" outlineLevel="1">
      <c r="B724" s="50"/>
      <c r="C724" s="50" t="s">
        <v>1328</v>
      </c>
      <c r="D724" s="48">
        <f>D722-H722</f>
        <v>32060.83</v>
      </c>
      <c r="E724" s="14"/>
      <c r="F724" s="13"/>
      <c r="G724" s="13"/>
      <c r="H724" s="226"/>
      <c r="I724" s="2"/>
    </row>
    <row r="725" spans="2:9" s="1" customFormat="1" ht="15">
      <c r="D725" s="13"/>
    </row>
    <row r="726" spans="2:9" s="1" customFormat="1" ht="15">
      <c r="B726" s="374">
        <v>41579</v>
      </c>
      <c r="C726" s="282" t="s">
        <v>3712</v>
      </c>
      <c r="D726" s="283">
        <v>1240</v>
      </c>
      <c r="E726" s="277" t="s">
        <v>3088</v>
      </c>
      <c r="H726" s="226"/>
    </row>
    <row r="727" spans="2:9" s="1" customFormat="1" ht="45">
      <c r="B727" s="330">
        <v>41579</v>
      </c>
      <c r="C727" s="244" t="s">
        <v>3717</v>
      </c>
      <c r="D727" s="241">
        <v>1000</v>
      </c>
      <c r="E727" s="267" t="s">
        <v>3287</v>
      </c>
    </row>
    <row r="728" spans="2:9" s="1" customFormat="1" ht="45">
      <c r="B728" s="330">
        <v>41585</v>
      </c>
      <c r="C728" s="372" t="s">
        <v>3719</v>
      </c>
      <c r="D728" s="245">
        <v>1000</v>
      </c>
      <c r="E728" s="267" t="s">
        <v>3287</v>
      </c>
      <c r="H728" s="13"/>
    </row>
    <row r="729" spans="2:9" s="1" customFormat="1" ht="45">
      <c r="B729" s="330">
        <v>41586</v>
      </c>
      <c r="C729" s="372" t="s">
        <v>3720</v>
      </c>
      <c r="D729" s="245">
        <v>5000</v>
      </c>
      <c r="E729" s="267" t="s">
        <v>3287</v>
      </c>
      <c r="H729" s="13"/>
    </row>
    <row r="730" spans="2:9" s="1" customFormat="1" ht="45">
      <c r="B730" s="496">
        <v>41590</v>
      </c>
      <c r="C730" s="375" t="s">
        <v>3742</v>
      </c>
      <c r="D730" s="424">
        <v>2000</v>
      </c>
      <c r="E730" s="267" t="s">
        <v>3287</v>
      </c>
    </row>
    <row r="731" spans="2:9" s="1" customFormat="1" ht="45">
      <c r="B731" s="526">
        <v>41596</v>
      </c>
      <c r="C731" s="376" t="s">
        <v>3758</v>
      </c>
      <c r="D731" s="386">
        <v>2500</v>
      </c>
      <c r="E731" s="267" t="s">
        <v>3287</v>
      </c>
    </row>
    <row r="732" spans="2:9" s="1" customFormat="1" ht="45">
      <c r="B732" s="459">
        <v>41601</v>
      </c>
      <c r="C732" s="223" t="s">
        <v>3768</v>
      </c>
      <c r="D732" s="283">
        <v>3000</v>
      </c>
      <c r="E732" s="236" t="s">
        <v>3287</v>
      </c>
    </row>
    <row r="733" spans="2:9" s="1" customFormat="1" ht="45">
      <c r="B733" s="459">
        <v>41605</v>
      </c>
      <c r="C733" s="282" t="s">
        <v>3782</v>
      </c>
      <c r="D733" s="283">
        <v>1000</v>
      </c>
      <c r="E733" s="236" t="s">
        <v>3287</v>
      </c>
    </row>
    <row r="734" spans="2:9" s="1" customFormat="1" ht="60">
      <c r="B734" s="459">
        <v>41607</v>
      </c>
      <c r="C734" s="423" t="s">
        <v>3788</v>
      </c>
      <c r="D734" s="283">
        <v>1000</v>
      </c>
      <c r="E734" s="236" t="s">
        <v>3287</v>
      </c>
    </row>
    <row r="735" spans="2:9" s="1" customFormat="1" ht="15">
      <c r="B735" s="330"/>
      <c r="C735" s="282"/>
      <c r="D735" s="283"/>
      <c r="E735" s="277"/>
    </row>
    <row r="736" spans="2:9" s="1" customFormat="1" ht="15">
      <c r="B736" s="330"/>
      <c r="C736" s="223"/>
      <c r="D736" s="175"/>
      <c r="E736" s="267"/>
    </row>
    <row r="737" spans="2:8" s="1" customFormat="1" ht="15">
      <c r="B737" s="330"/>
      <c r="C737" s="223"/>
      <c r="D737" s="175"/>
      <c r="E737" s="267"/>
    </row>
    <row r="738" spans="2:8" s="1" customFormat="1" ht="15">
      <c r="B738" s="330"/>
      <c r="C738" s="223"/>
      <c r="D738" s="175"/>
      <c r="E738" s="267"/>
    </row>
    <row r="739" spans="2:8" s="1" customFormat="1" ht="15">
      <c r="B739" s="330"/>
      <c r="C739" s="376"/>
      <c r="D739" s="175"/>
      <c r="E739" s="267"/>
    </row>
    <row r="740" spans="2:8" s="1" customFormat="1" ht="15">
      <c r="B740" s="330"/>
      <c r="C740" s="376"/>
      <c r="D740" s="326"/>
      <c r="E740" s="267"/>
    </row>
    <row r="741" spans="2:8" s="1" customFormat="1" ht="15">
      <c r="B741" s="330"/>
      <c r="C741" s="244"/>
      <c r="D741" s="245"/>
      <c r="E741" s="267"/>
    </row>
    <row r="742" spans="2:8" s="1" customFormat="1" ht="15">
      <c r="B742" s="483"/>
      <c r="C742" s="317"/>
      <c r="D742" s="326"/>
      <c r="E742" s="277"/>
    </row>
    <row r="743" spans="2:8" s="1" customFormat="1" ht="15">
      <c r="B743" s="480"/>
      <c r="C743" s="481"/>
      <c r="D743" s="482"/>
      <c r="E743" s="277"/>
    </row>
    <row r="744" spans="2:8" s="1" customFormat="1" ht="15">
      <c r="B744" s="330"/>
      <c r="C744" s="376"/>
      <c r="D744" s="326"/>
      <c r="E744" s="277"/>
    </row>
    <row r="745" spans="2:8" s="1" customFormat="1" ht="15">
      <c r="B745" s="280"/>
      <c r="C745" s="280"/>
      <c r="D745" s="294">
        <f>SUM(D726:D744)</f>
        <v>17740</v>
      </c>
      <c r="E745" s="2">
        <f>D745-D863-H863</f>
        <v>764</v>
      </c>
    </row>
    <row r="746" spans="2:8" s="1" customFormat="1" ht="15"/>
    <row r="747" spans="2:8" s="1" customFormat="1" ht="15">
      <c r="B747" s="285">
        <v>41579</v>
      </c>
      <c r="C747" s="326" t="s">
        <v>3721</v>
      </c>
      <c r="D747" s="326">
        <v>8</v>
      </c>
      <c r="F747" s="285">
        <v>41592</v>
      </c>
      <c r="G747" s="280" t="s">
        <v>3750</v>
      </c>
      <c r="H747" s="349">
        <v>20</v>
      </c>
    </row>
    <row r="748" spans="2:8" s="1" customFormat="1" ht="15">
      <c r="B748" s="285">
        <v>41579</v>
      </c>
      <c r="C748" s="280" t="s">
        <v>3722</v>
      </c>
      <c r="D748" s="294">
        <v>14</v>
      </c>
      <c r="F748" s="285">
        <v>41592</v>
      </c>
      <c r="G748" s="294" t="s">
        <v>3751</v>
      </c>
      <c r="H748" s="294">
        <v>25</v>
      </c>
    </row>
    <row r="749" spans="2:8" s="1" customFormat="1" ht="15">
      <c r="B749" s="285">
        <v>41579</v>
      </c>
      <c r="C749" s="326" t="s">
        <v>112</v>
      </c>
      <c r="D749" s="326">
        <v>20</v>
      </c>
      <c r="F749" s="285">
        <v>41592</v>
      </c>
      <c r="G749" s="280" t="s">
        <v>114</v>
      </c>
      <c r="H749" s="294">
        <v>90</v>
      </c>
    </row>
    <row r="750" spans="2:8" s="1" customFormat="1" ht="15">
      <c r="B750" s="285">
        <v>41579</v>
      </c>
      <c r="C750" s="326" t="s">
        <v>173</v>
      </c>
      <c r="D750" s="326">
        <v>50</v>
      </c>
      <c r="F750" s="285">
        <v>41594</v>
      </c>
      <c r="G750" s="280" t="s">
        <v>525</v>
      </c>
      <c r="H750" s="294">
        <v>57</v>
      </c>
    </row>
    <row r="751" spans="2:8" s="1" customFormat="1" ht="15">
      <c r="B751" s="285">
        <v>41579</v>
      </c>
      <c r="C751" s="406" t="s">
        <v>3723</v>
      </c>
      <c r="D751" s="294">
        <v>700</v>
      </c>
      <c r="F751" s="285">
        <v>41594</v>
      </c>
      <c r="G751" s="280" t="s">
        <v>3211</v>
      </c>
      <c r="H751" s="294">
        <v>110</v>
      </c>
    </row>
    <row r="752" spans="2:8" s="1" customFormat="1" ht="15">
      <c r="B752" s="285">
        <v>41579</v>
      </c>
      <c r="C752" s="280" t="s">
        <v>850</v>
      </c>
      <c r="D752" s="294">
        <v>20</v>
      </c>
      <c r="F752" s="285">
        <v>41594</v>
      </c>
      <c r="G752" s="280" t="s">
        <v>525</v>
      </c>
      <c r="H752" s="294">
        <v>165</v>
      </c>
    </row>
    <row r="753" spans="2:8" s="1" customFormat="1" ht="15">
      <c r="B753" s="285">
        <v>41579</v>
      </c>
      <c r="C753" s="280" t="s">
        <v>401</v>
      </c>
      <c r="D753" s="294">
        <v>20</v>
      </c>
      <c r="F753" s="285">
        <v>41594</v>
      </c>
      <c r="G753" s="280" t="s">
        <v>23</v>
      </c>
      <c r="H753" s="294">
        <v>177</v>
      </c>
    </row>
    <row r="754" spans="2:8" s="1" customFormat="1" ht="15">
      <c r="B754" s="285">
        <v>41579</v>
      </c>
      <c r="C754" s="280" t="s">
        <v>80</v>
      </c>
      <c r="D754" s="294">
        <v>10</v>
      </c>
      <c r="F754" s="285">
        <v>41595</v>
      </c>
      <c r="G754" s="280" t="s">
        <v>246</v>
      </c>
      <c r="H754" s="294">
        <v>125</v>
      </c>
    </row>
    <row r="755" spans="2:8" s="1" customFormat="1" ht="15">
      <c r="B755" s="285">
        <v>41579</v>
      </c>
      <c r="C755" s="280" t="s">
        <v>58</v>
      </c>
      <c r="D755" s="294">
        <v>30</v>
      </c>
      <c r="F755" s="285">
        <v>41596</v>
      </c>
      <c r="G755" s="280" t="s">
        <v>525</v>
      </c>
      <c r="H755" s="294">
        <v>15</v>
      </c>
    </row>
    <row r="756" spans="2:8" s="1" customFormat="1" ht="15">
      <c r="B756" s="285">
        <v>41579</v>
      </c>
      <c r="C756" s="280" t="s">
        <v>2318</v>
      </c>
      <c r="D756" s="294">
        <v>5</v>
      </c>
      <c r="F756" s="285">
        <v>41596</v>
      </c>
      <c r="G756" s="294" t="s">
        <v>525</v>
      </c>
      <c r="H756" s="294">
        <v>25</v>
      </c>
    </row>
    <row r="757" spans="2:8" ht="15">
      <c r="B757" s="285">
        <v>41579</v>
      </c>
      <c r="C757" s="280" t="s">
        <v>246</v>
      </c>
      <c r="D757" s="294">
        <v>70</v>
      </c>
      <c r="E757" s="1"/>
      <c r="F757" s="285">
        <v>41596</v>
      </c>
      <c r="G757" s="294" t="s">
        <v>525</v>
      </c>
      <c r="H757" s="294">
        <v>22</v>
      </c>
    </row>
    <row r="758" spans="2:8" s="1" customFormat="1" ht="15">
      <c r="B758" s="285">
        <v>41579</v>
      </c>
      <c r="C758" s="280" t="s">
        <v>2324</v>
      </c>
      <c r="D758" s="294">
        <v>40</v>
      </c>
      <c r="F758" s="285">
        <v>41596</v>
      </c>
      <c r="G758" s="280" t="s">
        <v>12</v>
      </c>
      <c r="H758" s="294">
        <v>40</v>
      </c>
    </row>
    <row r="759" spans="2:8" s="1" customFormat="1" ht="15">
      <c r="B759" s="285">
        <v>41579</v>
      </c>
      <c r="C759" s="280" t="s">
        <v>485</v>
      </c>
      <c r="D759" s="294">
        <v>10</v>
      </c>
      <c r="F759" s="285">
        <v>41596</v>
      </c>
      <c r="G759" s="280" t="s">
        <v>525</v>
      </c>
      <c r="H759" s="294">
        <v>9</v>
      </c>
    </row>
    <row r="760" spans="2:8" s="1" customFormat="1" ht="15">
      <c r="B760" s="285">
        <v>41579</v>
      </c>
      <c r="C760" s="280" t="s">
        <v>3724</v>
      </c>
      <c r="D760" s="294">
        <v>10</v>
      </c>
      <c r="F760" s="285">
        <v>41596</v>
      </c>
      <c r="G760" s="280" t="s">
        <v>401</v>
      </c>
      <c r="H760" s="294">
        <v>20</v>
      </c>
    </row>
    <row r="761" spans="2:8" s="1" customFormat="1" ht="15">
      <c r="B761" s="285">
        <v>41579</v>
      </c>
      <c r="C761" s="280" t="s">
        <v>23</v>
      </c>
      <c r="D761" s="294">
        <v>160</v>
      </c>
      <c r="F761" s="285">
        <v>41596</v>
      </c>
      <c r="G761" s="280" t="s">
        <v>64</v>
      </c>
      <c r="H761" s="294">
        <v>100</v>
      </c>
    </row>
    <row r="762" spans="2:8" s="1" customFormat="1" ht="15">
      <c r="B762" s="285">
        <v>41579</v>
      </c>
      <c r="C762" s="280" t="s">
        <v>620</v>
      </c>
      <c r="D762" s="294">
        <v>20</v>
      </c>
      <c r="F762" s="285">
        <v>41596</v>
      </c>
      <c r="G762" s="280" t="s">
        <v>48</v>
      </c>
      <c r="H762" s="294">
        <v>140</v>
      </c>
    </row>
    <row r="763" spans="2:8" s="1" customFormat="1" ht="15">
      <c r="B763" s="285">
        <v>41580</v>
      </c>
      <c r="C763" s="280" t="s">
        <v>289</v>
      </c>
      <c r="D763" s="294">
        <v>8</v>
      </c>
      <c r="F763" s="285">
        <v>41596</v>
      </c>
      <c r="G763" s="280" t="s">
        <v>63</v>
      </c>
      <c r="H763" s="294">
        <v>30</v>
      </c>
    </row>
    <row r="764" spans="2:8" s="1" customFormat="1" ht="15">
      <c r="B764" s="285">
        <v>41582</v>
      </c>
      <c r="C764" s="280" t="s">
        <v>3725</v>
      </c>
      <c r="D764" s="294">
        <v>15</v>
      </c>
      <c r="F764" s="285">
        <v>41596</v>
      </c>
      <c r="G764" s="280" t="s">
        <v>589</v>
      </c>
      <c r="H764" s="294">
        <v>250</v>
      </c>
    </row>
    <row r="765" spans="2:8" s="1" customFormat="1" ht="15">
      <c r="B765" s="285">
        <v>41582</v>
      </c>
      <c r="C765" s="280" t="s">
        <v>80</v>
      </c>
      <c r="D765" s="294">
        <v>19</v>
      </c>
      <c r="F765" s="285">
        <v>41596</v>
      </c>
      <c r="G765" s="406" t="s">
        <v>3634</v>
      </c>
      <c r="H765" s="294">
        <v>25</v>
      </c>
    </row>
    <row r="766" spans="2:8" s="1" customFormat="1" ht="15">
      <c r="B766" s="285">
        <v>41582</v>
      </c>
      <c r="C766" s="280" t="s">
        <v>516</v>
      </c>
      <c r="D766" s="294">
        <v>40</v>
      </c>
      <c r="F766" s="285">
        <v>41596</v>
      </c>
      <c r="G766" s="280" t="s">
        <v>205</v>
      </c>
      <c r="H766" s="294">
        <v>26</v>
      </c>
    </row>
    <row r="767" spans="2:8" s="1" customFormat="1" ht="15">
      <c r="B767" s="285">
        <v>41582</v>
      </c>
      <c r="C767" s="280" t="s">
        <v>2548</v>
      </c>
      <c r="D767" s="294">
        <v>6</v>
      </c>
      <c r="F767" s="285">
        <v>41596</v>
      </c>
      <c r="G767" s="280" t="s">
        <v>3052</v>
      </c>
      <c r="H767" s="294">
        <v>10</v>
      </c>
    </row>
    <row r="768" spans="2:8" s="1" customFormat="1" ht="15">
      <c r="B768" s="285">
        <v>41582</v>
      </c>
      <c r="C768" s="280" t="s">
        <v>289</v>
      </c>
      <c r="D768" s="294">
        <v>21</v>
      </c>
      <c r="F768" s="285">
        <v>41597</v>
      </c>
      <c r="G768" s="280" t="s">
        <v>525</v>
      </c>
      <c r="H768" s="294">
        <v>15</v>
      </c>
    </row>
    <row r="769" spans="2:8" s="1" customFormat="1" ht="15">
      <c r="B769" s="285">
        <v>41582</v>
      </c>
      <c r="C769" s="280" t="s">
        <v>172</v>
      </c>
      <c r="D769" s="294">
        <v>5</v>
      </c>
      <c r="F769" s="285">
        <v>41597</v>
      </c>
      <c r="G769" s="280" t="s">
        <v>525</v>
      </c>
      <c r="H769" s="294">
        <v>25</v>
      </c>
    </row>
    <row r="770" spans="2:8" s="1" customFormat="1" ht="15">
      <c r="B770" s="285">
        <v>41582</v>
      </c>
      <c r="C770" s="280" t="s">
        <v>186</v>
      </c>
      <c r="D770" s="294">
        <v>80</v>
      </c>
      <c r="F770" s="285">
        <v>41597</v>
      </c>
      <c r="G770" s="280" t="s">
        <v>525</v>
      </c>
      <c r="H770" s="294">
        <v>5</v>
      </c>
    </row>
    <row r="771" spans="2:8" s="1" customFormat="1" ht="15">
      <c r="B771" s="285">
        <v>41582</v>
      </c>
      <c r="C771" s="294" t="s">
        <v>48</v>
      </c>
      <c r="D771" s="294">
        <v>145</v>
      </c>
      <c r="F771" s="285">
        <v>41597</v>
      </c>
      <c r="G771" s="280" t="s">
        <v>12</v>
      </c>
      <c r="H771" s="294">
        <v>10</v>
      </c>
    </row>
    <row r="772" spans="2:8" s="1" customFormat="1" ht="15">
      <c r="B772" s="285">
        <v>41582</v>
      </c>
      <c r="C772" s="294" t="s">
        <v>3251</v>
      </c>
      <c r="D772" s="294">
        <v>23</v>
      </c>
      <c r="F772" s="285">
        <v>41597</v>
      </c>
      <c r="G772" s="280" t="s">
        <v>220</v>
      </c>
      <c r="H772" s="294">
        <v>14</v>
      </c>
    </row>
    <row r="773" spans="2:8" s="1" customFormat="1" ht="15">
      <c r="B773" s="285">
        <v>41582</v>
      </c>
      <c r="C773" s="294" t="s">
        <v>289</v>
      </c>
      <c r="D773" s="294">
        <v>12</v>
      </c>
      <c r="F773" s="285">
        <v>41597</v>
      </c>
      <c r="G773" s="294" t="s">
        <v>3015</v>
      </c>
      <c r="H773" s="294">
        <v>6</v>
      </c>
    </row>
    <row r="774" spans="2:8" s="1" customFormat="1" ht="15">
      <c r="B774" s="285">
        <v>41583</v>
      </c>
      <c r="C774" s="294" t="s">
        <v>64</v>
      </c>
      <c r="D774" s="294">
        <v>50</v>
      </c>
      <c r="F774" s="285">
        <v>41598</v>
      </c>
      <c r="G774" s="280" t="s">
        <v>51</v>
      </c>
      <c r="H774" s="294">
        <v>280</v>
      </c>
    </row>
    <row r="775" spans="2:8" s="1" customFormat="1" ht="15">
      <c r="B775" s="285">
        <v>41583</v>
      </c>
      <c r="C775" s="280" t="s">
        <v>48</v>
      </c>
      <c r="D775" s="294">
        <v>125</v>
      </c>
      <c r="F775" s="285">
        <v>41598</v>
      </c>
      <c r="G775" s="280" t="s">
        <v>59</v>
      </c>
      <c r="H775" s="294">
        <v>160</v>
      </c>
    </row>
    <row r="776" spans="2:8" s="1" customFormat="1" ht="15">
      <c r="B776" s="285">
        <v>41583</v>
      </c>
      <c r="C776" s="294" t="s">
        <v>741</v>
      </c>
      <c r="D776" s="294">
        <v>25</v>
      </c>
      <c r="F776" s="285">
        <v>41598</v>
      </c>
      <c r="G776" s="280" t="s">
        <v>114</v>
      </c>
      <c r="H776" s="294">
        <v>20</v>
      </c>
    </row>
    <row r="777" spans="2:8" s="1" customFormat="1" ht="15">
      <c r="B777" s="285">
        <v>41583</v>
      </c>
      <c r="C777" s="294" t="s">
        <v>114</v>
      </c>
      <c r="D777" s="294">
        <v>20</v>
      </c>
      <c r="F777" s="285">
        <v>41598</v>
      </c>
      <c r="G777" s="294" t="s">
        <v>401</v>
      </c>
      <c r="H777" s="294">
        <v>80</v>
      </c>
    </row>
    <row r="778" spans="2:8" s="1" customFormat="1" ht="15">
      <c r="B778" s="285">
        <v>41583</v>
      </c>
      <c r="C778" s="294" t="s">
        <v>48</v>
      </c>
      <c r="D778" s="349">
        <v>40</v>
      </c>
      <c r="F778" s="285">
        <v>41598</v>
      </c>
      <c r="G778" s="280" t="s">
        <v>132</v>
      </c>
      <c r="H778" s="294">
        <v>100</v>
      </c>
    </row>
    <row r="779" spans="2:8" s="1" customFormat="1" ht="15">
      <c r="B779" s="285">
        <v>41584</v>
      </c>
      <c r="C779" s="280" t="s">
        <v>394</v>
      </c>
      <c r="D779" s="294">
        <v>27</v>
      </c>
      <c r="F779" s="285">
        <v>41599</v>
      </c>
      <c r="G779" s="280" t="s">
        <v>525</v>
      </c>
      <c r="H779" s="294">
        <v>15</v>
      </c>
    </row>
    <row r="780" spans="2:8" s="1" customFormat="1" ht="15">
      <c r="B780" s="285">
        <v>41584</v>
      </c>
      <c r="C780" s="294" t="s">
        <v>12</v>
      </c>
      <c r="D780" s="294">
        <v>110</v>
      </c>
      <c r="F780" s="285">
        <v>41599</v>
      </c>
      <c r="G780" s="294" t="s">
        <v>525</v>
      </c>
      <c r="H780" s="294">
        <v>20</v>
      </c>
    </row>
    <row r="781" spans="2:8" s="1" customFormat="1" ht="15">
      <c r="B781" s="285">
        <v>41584</v>
      </c>
      <c r="C781" s="294" t="s">
        <v>786</v>
      </c>
      <c r="D781" s="349">
        <v>20</v>
      </c>
      <c r="F781" s="285">
        <v>41599</v>
      </c>
      <c r="G781" s="294" t="s">
        <v>3762</v>
      </c>
      <c r="H781" s="294">
        <v>600</v>
      </c>
    </row>
    <row r="782" spans="2:8" s="1" customFormat="1" ht="15">
      <c r="B782" s="285">
        <v>41584</v>
      </c>
      <c r="C782" s="280" t="s">
        <v>3726</v>
      </c>
      <c r="D782" s="294">
        <v>24</v>
      </c>
      <c r="F782" s="285">
        <v>41599</v>
      </c>
      <c r="G782" s="294" t="s">
        <v>2928</v>
      </c>
      <c r="H782" s="294">
        <v>30</v>
      </c>
    </row>
    <row r="783" spans="2:8" s="1" customFormat="1" ht="15">
      <c r="B783" s="285">
        <v>41584</v>
      </c>
      <c r="C783" s="280" t="s">
        <v>114</v>
      </c>
      <c r="D783" s="294">
        <v>36</v>
      </c>
      <c r="F783" s="285">
        <v>41599</v>
      </c>
      <c r="G783" s="326" t="s">
        <v>525</v>
      </c>
      <c r="H783" s="326">
        <v>14</v>
      </c>
    </row>
    <row r="784" spans="2:8" s="1" customFormat="1" ht="15">
      <c r="B784" s="285">
        <v>41585</v>
      </c>
      <c r="C784" s="280" t="s">
        <v>525</v>
      </c>
      <c r="D784" s="294">
        <v>30</v>
      </c>
      <c r="F784" s="285">
        <v>41599</v>
      </c>
      <c r="G784" s="326" t="s">
        <v>12</v>
      </c>
      <c r="H784" s="326">
        <v>16</v>
      </c>
    </row>
    <row r="785" spans="2:8" s="1" customFormat="1" ht="15">
      <c r="B785" s="285">
        <v>41585</v>
      </c>
      <c r="C785" s="280" t="s">
        <v>949</v>
      </c>
      <c r="D785" s="294">
        <v>120</v>
      </c>
      <c r="F785" s="285">
        <v>41599</v>
      </c>
      <c r="G785" s="304" t="s">
        <v>525</v>
      </c>
      <c r="H785" s="326">
        <v>9</v>
      </c>
    </row>
    <row r="786" spans="2:8" s="1" customFormat="1" ht="15">
      <c r="B786" s="285">
        <v>41585</v>
      </c>
      <c r="C786" s="280" t="s">
        <v>516</v>
      </c>
      <c r="D786" s="294">
        <v>20</v>
      </c>
      <c r="F786" s="285">
        <v>41599</v>
      </c>
      <c r="G786" s="304" t="s">
        <v>525</v>
      </c>
      <c r="H786" s="326">
        <v>12</v>
      </c>
    </row>
    <row r="787" spans="2:8" s="1" customFormat="1" ht="15">
      <c r="B787" s="285">
        <v>41585</v>
      </c>
      <c r="C787" s="294" t="s">
        <v>401</v>
      </c>
      <c r="D787" s="349">
        <v>26</v>
      </c>
      <c r="F787" s="285">
        <v>41599</v>
      </c>
      <c r="G787" s="280" t="s">
        <v>51</v>
      </c>
      <c r="H787" s="326">
        <v>4</v>
      </c>
    </row>
    <row r="788" spans="2:8" s="1" customFormat="1" ht="15">
      <c r="B788" s="285">
        <v>41585</v>
      </c>
      <c r="C788" s="294" t="s">
        <v>80</v>
      </c>
      <c r="D788" s="294">
        <v>16</v>
      </c>
      <c r="F788" s="285">
        <v>41599</v>
      </c>
      <c r="G788" s="280" t="s">
        <v>205</v>
      </c>
      <c r="H788" s="294">
        <v>54</v>
      </c>
    </row>
    <row r="789" spans="2:8" s="1" customFormat="1" ht="15">
      <c r="B789" s="285">
        <v>41585</v>
      </c>
      <c r="C789" s="294" t="s">
        <v>221</v>
      </c>
      <c r="D789" s="294">
        <v>90</v>
      </c>
      <c r="F789" s="285">
        <v>41600</v>
      </c>
      <c r="G789" s="280" t="s">
        <v>525</v>
      </c>
      <c r="H789" s="294">
        <v>15</v>
      </c>
    </row>
    <row r="790" spans="2:8" s="1" customFormat="1" ht="15">
      <c r="B790" s="285">
        <v>41585</v>
      </c>
      <c r="C790" s="294" t="s">
        <v>3727</v>
      </c>
      <c r="D790" s="294">
        <v>10</v>
      </c>
      <c r="F790" s="285">
        <v>41600</v>
      </c>
      <c r="G790" s="280" t="s">
        <v>525</v>
      </c>
      <c r="H790" s="294">
        <v>10</v>
      </c>
    </row>
    <row r="791" spans="2:8" s="1" customFormat="1" ht="15">
      <c r="B791" s="285">
        <v>41585</v>
      </c>
      <c r="C791" s="304" t="s">
        <v>222</v>
      </c>
      <c r="D791" s="326">
        <v>60</v>
      </c>
      <c r="F791" s="285">
        <v>41600</v>
      </c>
      <c r="G791" s="280" t="s">
        <v>525</v>
      </c>
      <c r="H791" s="294">
        <v>21</v>
      </c>
    </row>
    <row r="792" spans="2:8" s="1" customFormat="1" ht="15">
      <c r="B792" s="285">
        <v>41585</v>
      </c>
      <c r="C792" s="280" t="s">
        <v>786</v>
      </c>
      <c r="D792" s="294">
        <v>15</v>
      </c>
      <c r="F792" s="285">
        <v>41600</v>
      </c>
      <c r="G792" s="280" t="s">
        <v>525</v>
      </c>
      <c r="H792" s="294">
        <v>15</v>
      </c>
    </row>
    <row r="793" spans="2:8" s="1" customFormat="1" ht="15">
      <c r="B793" s="285">
        <v>41585</v>
      </c>
      <c r="C793" s="280" t="s">
        <v>173</v>
      </c>
      <c r="D793" s="294">
        <v>50</v>
      </c>
      <c r="F793" s="285">
        <v>41600</v>
      </c>
      <c r="G793" s="294" t="s">
        <v>2845</v>
      </c>
      <c r="H793" s="294">
        <v>200</v>
      </c>
    </row>
    <row r="794" spans="2:8" s="1" customFormat="1" ht="15">
      <c r="B794" s="285">
        <v>41585</v>
      </c>
      <c r="C794" s="280" t="s">
        <v>3728</v>
      </c>
      <c r="D794" s="294">
        <v>10</v>
      </c>
      <c r="F794" s="285">
        <v>41600</v>
      </c>
      <c r="G794" s="280" t="s">
        <v>23</v>
      </c>
      <c r="H794" s="294">
        <v>175</v>
      </c>
    </row>
    <row r="795" spans="2:8" s="1" customFormat="1" ht="15">
      <c r="B795" s="285">
        <v>41586</v>
      </c>
      <c r="C795" s="280" t="s">
        <v>955</v>
      </c>
      <c r="D795" s="349">
        <v>45</v>
      </c>
      <c r="F795" s="285">
        <v>41600</v>
      </c>
      <c r="G795" s="294" t="s">
        <v>71</v>
      </c>
      <c r="H795" s="294">
        <v>10</v>
      </c>
    </row>
    <row r="796" spans="2:8" s="1" customFormat="1" ht="15">
      <c r="B796" s="285">
        <v>41586</v>
      </c>
      <c r="C796" s="294" t="s">
        <v>3729</v>
      </c>
      <c r="D796" s="294">
        <v>1890</v>
      </c>
      <c r="F796" s="285">
        <v>41601</v>
      </c>
      <c r="G796" s="294" t="s">
        <v>246</v>
      </c>
      <c r="H796" s="294">
        <v>60</v>
      </c>
    </row>
    <row r="797" spans="2:8" s="1" customFormat="1" ht="15">
      <c r="B797" s="285">
        <v>41586</v>
      </c>
      <c r="C797" s="280" t="s">
        <v>172</v>
      </c>
      <c r="D797" s="294">
        <v>20</v>
      </c>
      <c r="F797" s="285">
        <v>41601</v>
      </c>
      <c r="G797" s="280" t="s">
        <v>3769</v>
      </c>
      <c r="H797" s="294">
        <v>380</v>
      </c>
    </row>
    <row r="798" spans="2:8" s="1" customFormat="1" ht="15">
      <c r="B798" s="285">
        <v>41586</v>
      </c>
      <c r="C798" s="280" t="s">
        <v>3730</v>
      </c>
      <c r="D798" s="294">
        <v>120</v>
      </c>
      <c r="F798" s="285">
        <v>41601</v>
      </c>
      <c r="G798" s="280" t="s">
        <v>3770</v>
      </c>
      <c r="H798" s="294">
        <v>400</v>
      </c>
    </row>
    <row r="799" spans="2:8" s="1" customFormat="1" ht="15">
      <c r="B799" s="285">
        <v>41586</v>
      </c>
      <c r="C799" s="280" t="s">
        <v>172</v>
      </c>
      <c r="D799" s="349">
        <v>15</v>
      </c>
      <c r="F799" s="285">
        <v>41602</v>
      </c>
      <c r="G799" s="280" t="s">
        <v>304</v>
      </c>
      <c r="H799" s="294">
        <v>130</v>
      </c>
    </row>
    <row r="800" spans="2:8" s="1" customFormat="1" ht="15">
      <c r="B800" s="285">
        <v>41586</v>
      </c>
      <c r="C800" s="294" t="s">
        <v>3731</v>
      </c>
      <c r="D800" s="294">
        <v>90</v>
      </c>
      <c r="F800" s="285">
        <v>41602</v>
      </c>
      <c r="G800" s="280" t="s">
        <v>296</v>
      </c>
      <c r="H800" s="294">
        <v>20</v>
      </c>
    </row>
    <row r="801" spans="2:8" s="1" customFormat="1" ht="15">
      <c r="B801" s="285">
        <v>41586</v>
      </c>
      <c r="C801" s="280" t="s">
        <v>18</v>
      </c>
      <c r="D801" s="294">
        <v>177</v>
      </c>
      <c r="F801" s="285">
        <v>41602</v>
      </c>
      <c r="G801" s="280" t="s">
        <v>3771</v>
      </c>
      <c r="H801" s="294">
        <v>57</v>
      </c>
    </row>
    <row r="802" spans="2:8" s="1" customFormat="1" ht="15">
      <c r="B802" s="285">
        <v>41586</v>
      </c>
      <c r="C802" s="280" t="s">
        <v>2318</v>
      </c>
      <c r="D802" s="294">
        <v>5</v>
      </c>
      <c r="F802" s="285">
        <v>41602</v>
      </c>
      <c r="G802" s="280" t="s">
        <v>3772</v>
      </c>
      <c r="H802" s="294">
        <v>18</v>
      </c>
    </row>
    <row r="803" spans="2:8" s="1" customFormat="1" ht="15">
      <c r="B803" s="285">
        <v>41586</v>
      </c>
      <c r="C803" s="280" t="s">
        <v>132</v>
      </c>
      <c r="D803" s="294">
        <v>300</v>
      </c>
      <c r="F803" s="285">
        <v>41602</v>
      </c>
      <c r="G803" s="280" t="s">
        <v>57</v>
      </c>
      <c r="H803" s="294">
        <v>100</v>
      </c>
    </row>
    <row r="804" spans="2:8" s="1" customFormat="1" ht="15">
      <c r="B804" s="285">
        <v>41586</v>
      </c>
      <c r="C804" s="294" t="s">
        <v>2845</v>
      </c>
      <c r="D804" s="294">
        <v>200</v>
      </c>
      <c r="F804" s="285">
        <v>41602</v>
      </c>
      <c r="G804" s="280" t="s">
        <v>111</v>
      </c>
      <c r="H804" s="294">
        <v>26</v>
      </c>
    </row>
    <row r="805" spans="2:8" s="1" customFormat="1" ht="15">
      <c r="B805" s="285">
        <v>41586</v>
      </c>
      <c r="C805" s="280" t="s">
        <v>25</v>
      </c>
      <c r="D805" s="294">
        <v>120</v>
      </c>
      <c r="F805" s="285">
        <v>41602</v>
      </c>
      <c r="G805" s="280" t="s">
        <v>525</v>
      </c>
      <c r="H805" s="294">
        <v>30</v>
      </c>
    </row>
    <row r="806" spans="2:8" s="1" customFormat="1" ht="15">
      <c r="B806" s="285">
        <v>41586</v>
      </c>
      <c r="C806" s="280" t="s">
        <v>3732</v>
      </c>
      <c r="D806" s="294">
        <v>750</v>
      </c>
      <c r="F806" s="285">
        <v>41603</v>
      </c>
      <c r="G806" s="280" t="s">
        <v>525</v>
      </c>
      <c r="H806" s="294">
        <v>16</v>
      </c>
    </row>
    <row r="807" spans="2:8" s="1" customFormat="1" ht="15">
      <c r="B807" s="285">
        <v>41586</v>
      </c>
      <c r="C807" s="280" t="s">
        <v>51</v>
      </c>
      <c r="D807" s="294">
        <v>70</v>
      </c>
      <c r="F807" s="285">
        <v>41603</v>
      </c>
      <c r="G807" s="280" t="s">
        <v>525</v>
      </c>
      <c r="H807" s="294">
        <v>33</v>
      </c>
    </row>
    <row r="808" spans="2:8" s="1" customFormat="1" ht="15">
      <c r="B808" s="285">
        <v>41586</v>
      </c>
      <c r="C808" s="280" t="s">
        <v>18</v>
      </c>
      <c r="D808" s="294">
        <v>58</v>
      </c>
      <c r="F808" s="285">
        <v>41603</v>
      </c>
      <c r="G808" s="280" t="s">
        <v>12</v>
      </c>
      <c r="H808" s="294">
        <v>100</v>
      </c>
    </row>
    <row r="809" spans="2:8" s="1" customFormat="1" ht="15">
      <c r="B809" s="285">
        <v>41586</v>
      </c>
      <c r="C809" s="280" t="s">
        <v>81</v>
      </c>
      <c r="D809" s="294">
        <v>100</v>
      </c>
      <c r="F809" s="285">
        <v>41603</v>
      </c>
      <c r="G809" s="280" t="s">
        <v>3702</v>
      </c>
      <c r="H809" s="294">
        <v>500</v>
      </c>
    </row>
    <row r="810" spans="2:8" s="1" customFormat="1" ht="15">
      <c r="B810" s="285">
        <v>41586</v>
      </c>
      <c r="C810" s="280" t="s">
        <v>71</v>
      </c>
      <c r="D810" s="294">
        <v>10</v>
      </c>
      <c r="F810" s="285">
        <v>41603</v>
      </c>
      <c r="G810" s="280" t="s">
        <v>525</v>
      </c>
      <c r="H810" s="294">
        <v>20</v>
      </c>
    </row>
    <row r="811" spans="2:8" s="1" customFormat="1" ht="15">
      <c r="B811" s="285">
        <v>41586</v>
      </c>
      <c r="C811" s="280" t="s">
        <v>3212</v>
      </c>
      <c r="D811" s="294">
        <v>30</v>
      </c>
      <c r="F811" s="285">
        <v>41603</v>
      </c>
      <c r="G811" s="280" t="s">
        <v>525</v>
      </c>
      <c r="H811" s="294">
        <v>110</v>
      </c>
    </row>
    <row r="812" spans="2:8" s="1" customFormat="1" ht="15">
      <c r="B812" s="285">
        <v>41587</v>
      </c>
      <c r="C812" s="280" t="s">
        <v>226</v>
      </c>
      <c r="D812" s="294">
        <v>20</v>
      </c>
      <c r="F812" s="285">
        <v>41603</v>
      </c>
      <c r="G812" s="280" t="s">
        <v>23</v>
      </c>
      <c r="H812" s="294">
        <v>60</v>
      </c>
    </row>
    <row r="813" spans="2:8" s="1" customFormat="1" ht="15">
      <c r="B813" s="285">
        <v>41587</v>
      </c>
      <c r="C813" s="280" t="s">
        <v>337</v>
      </c>
      <c r="D813" s="294">
        <v>25</v>
      </c>
      <c r="F813" s="285">
        <v>41604</v>
      </c>
      <c r="G813" s="280" t="s">
        <v>525</v>
      </c>
      <c r="H813" s="294">
        <v>15</v>
      </c>
    </row>
    <row r="814" spans="2:8" s="1" customFormat="1" ht="15">
      <c r="B814" s="285">
        <v>41587</v>
      </c>
      <c r="C814" s="280" t="s">
        <v>516</v>
      </c>
      <c r="D814" s="294">
        <v>20</v>
      </c>
      <c r="F814" s="285">
        <v>41604</v>
      </c>
      <c r="G814" s="280" t="s">
        <v>525</v>
      </c>
      <c r="H814" s="294">
        <v>30</v>
      </c>
    </row>
    <row r="815" spans="2:8" s="1" customFormat="1" ht="15">
      <c r="B815" s="285">
        <v>41587</v>
      </c>
      <c r="C815" s="294" t="s">
        <v>401</v>
      </c>
      <c r="D815" s="294">
        <v>20</v>
      </c>
      <c r="F815" s="285">
        <v>41604</v>
      </c>
      <c r="G815" s="280" t="s">
        <v>12</v>
      </c>
      <c r="H815" s="294">
        <v>50</v>
      </c>
    </row>
    <row r="816" spans="2:8" s="1" customFormat="1" ht="15">
      <c r="B816" s="285">
        <v>41587</v>
      </c>
      <c r="C816" s="294" t="s">
        <v>23</v>
      </c>
      <c r="D816" s="294">
        <v>86</v>
      </c>
      <c r="F816" s="285">
        <v>41604</v>
      </c>
      <c r="G816" s="280" t="s">
        <v>525</v>
      </c>
      <c r="H816" s="294">
        <v>8</v>
      </c>
    </row>
    <row r="817" spans="2:8" s="1" customFormat="1" ht="15">
      <c r="B817" s="285">
        <v>41587</v>
      </c>
      <c r="C817" s="294" t="s">
        <v>48</v>
      </c>
      <c r="D817" s="294">
        <v>59</v>
      </c>
      <c r="F817" s="285">
        <v>41604</v>
      </c>
      <c r="G817" s="484" t="s">
        <v>525</v>
      </c>
      <c r="H817" s="485">
        <v>35</v>
      </c>
    </row>
    <row r="818" spans="2:8" s="1" customFormat="1" ht="15">
      <c r="B818" s="285">
        <v>41588</v>
      </c>
      <c r="C818" s="280" t="s">
        <v>112</v>
      </c>
      <c r="D818" s="294">
        <v>435</v>
      </c>
      <c r="F818" s="285">
        <v>41604</v>
      </c>
      <c r="G818" s="484" t="s">
        <v>525</v>
      </c>
      <c r="H818" s="485">
        <v>24</v>
      </c>
    </row>
    <row r="819" spans="2:8" s="1" customFormat="1" ht="15">
      <c r="B819" s="285">
        <v>41588</v>
      </c>
      <c r="C819" s="280" t="s">
        <v>226</v>
      </c>
      <c r="D819" s="294">
        <v>40</v>
      </c>
      <c r="F819" s="285">
        <v>41604</v>
      </c>
      <c r="G819" s="484" t="s">
        <v>525</v>
      </c>
      <c r="H819" s="485">
        <v>100</v>
      </c>
    </row>
    <row r="820" spans="2:8" s="1" customFormat="1" ht="15">
      <c r="B820" s="285">
        <v>41588</v>
      </c>
      <c r="C820" s="280" t="s">
        <v>71</v>
      </c>
      <c r="D820" s="294">
        <v>5</v>
      </c>
      <c r="F820" s="285">
        <v>41604</v>
      </c>
      <c r="G820" s="280" t="s">
        <v>23</v>
      </c>
      <c r="H820" s="294">
        <v>74</v>
      </c>
    </row>
    <row r="821" spans="2:8" s="1" customFormat="1" ht="15">
      <c r="B821" s="285">
        <v>41588</v>
      </c>
      <c r="C821" s="280" t="s">
        <v>2259</v>
      </c>
      <c r="D821" s="294">
        <v>30</v>
      </c>
      <c r="F821" s="285">
        <v>41605</v>
      </c>
      <c r="G821" s="484" t="s">
        <v>525</v>
      </c>
      <c r="H821" s="485">
        <v>15</v>
      </c>
    </row>
    <row r="822" spans="2:8" s="1" customFormat="1" ht="15">
      <c r="B822" s="285">
        <v>41588</v>
      </c>
      <c r="C822" s="280" t="s">
        <v>173</v>
      </c>
      <c r="D822" s="294">
        <v>14</v>
      </c>
      <c r="F822" s="285">
        <v>41605</v>
      </c>
      <c r="G822" s="484" t="s">
        <v>525</v>
      </c>
      <c r="H822" s="485">
        <v>30</v>
      </c>
    </row>
    <row r="823" spans="2:8" s="1" customFormat="1" ht="15">
      <c r="B823" s="285">
        <v>41588</v>
      </c>
      <c r="C823" s="280" t="s">
        <v>3733</v>
      </c>
      <c r="D823" s="294">
        <v>240</v>
      </c>
      <c r="F823" s="285">
        <v>41605</v>
      </c>
      <c r="G823" s="484" t="s">
        <v>12</v>
      </c>
      <c r="H823" s="485">
        <v>59</v>
      </c>
    </row>
    <row r="824" spans="2:8" s="1" customFormat="1" ht="15">
      <c r="B824" s="285">
        <v>41588</v>
      </c>
      <c r="C824" s="280" t="s">
        <v>3734</v>
      </c>
      <c r="D824" s="294">
        <v>200</v>
      </c>
      <c r="F824" s="285">
        <v>41605</v>
      </c>
      <c r="G824" s="484" t="s">
        <v>525</v>
      </c>
      <c r="H824" s="485">
        <v>25</v>
      </c>
    </row>
    <row r="825" spans="2:8" s="1" customFormat="1" ht="15">
      <c r="B825" s="285">
        <v>41588</v>
      </c>
      <c r="C825" s="280" t="s">
        <v>173</v>
      </c>
      <c r="D825" s="294">
        <v>20</v>
      </c>
      <c r="F825" s="285">
        <v>41605</v>
      </c>
      <c r="G825" s="484" t="s">
        <v>3779</v>
      </c>
      <c r="H825" s="485">
        <v>300</v>
      </c>
    </row>
    <row r="826" spans="2:8" s="1" customFormat="1" ht="15">
      <c r="B826" s="285">
        <v>41588</v>
      </c>
      <c r="C826" s="280" t="s">
        <v>57</v>
      </c>
      <c r="D826" s="294">
        <v>70</v>
      </c>
      <c r="F826" s="285">
        <v>41605</v>
      </c>
      <c r="G826" s="484" t="s">
        <v>114</v>
      </c>
      <c r="H826" s="485">
        <v>25</v>
      </c>
    </row>
    <row r="827" spans="2:8" s="1" customFormat="1" ht="15">
      <c r="B827" s="285">
        <v>41588</v>
      </c>
      <c r="C827" s="280" t="s">
        <v>23</v>
      </c>
      <c r="D827" s="294">
        <v>100</v>
      </c>
      <c r="F827" s="285">
        <v>41605</v>
      </c>
      <c r="G827" s="484" t="s">
        <v>132</v>
      </c>
      <c r="H827" s="485">
        <v>100</v>
      </c>
    </row>
    <row r="828" spans="2:8" s="1" customFormat="1" ht="15">
      <c r="B828" s="285">
        <v>41589</v>
      </c>
      <c r="C828" s="280" t="s">
        <v>525</v>
      </c>
      <c r="D828" s="294">
        <v>15</v>
      </c>
      <c r="F828" s="285">
        <v>41605</v>
      </c>
      <c r="G828" s="484" t="s">
        <v>525</v>
      </c>
      <c r="H828" s="485">
        <v>30</v>
      </c>
    </row>
    <row r="829" spans="2:8" s="1" customFormat="1" ht="15">
      <c r="B829" s="285">
        <v>41589</v>
      </c>
      <c r="C829" s="393" t="s">
        <v>525</v>
      </c>
      <c r="D829" s="386">
        <v>19</v>
      </c>
      <c r="F829" s="285">
        <v>41605</v>
      </c>
      <c r="G829" s="484" t="s">
        <v>23</v>
      </c>
      <c r="H829" s="485">
        <v>132</v>
      </c>
    </row>
    <row r="830" spans="2:8" s="1" customFormat="1" ht="15">
      <c r="B830" s="285">
        <v>41589</v>
      </c>
      <c r="C830" s="280" t="s">
        <v>525</v>
      </c>
      <c r="D830" s="294">
        <v>21</v>
      </c>
      <c r="F830" s="285">
        <v>41605</v>
      </c>
      <c r="G830" s="484" t="s">
        <v>246</v>
      </c>
      <c r="H830" s="485">
        <v>30</v>
      </c>
    </row>
    <row r="831" spans="2:8" s="1" customFormat="1" ht="15">
      <c r="B831" s="285">
        <v>41589</v>
      </c>
      <c r="C831" s="280" t="s">
        <v>525</v>
      </c>
      <c r="D831" s="294">
        <v>16</v>
      </c>
      <c r="F831" s="285">
        <v>41605</v>
      </c>
      <c r="G831" s="484" t="s">
        <v>3780</v>
      </c>
      <c r="H831" s="485">
        <v>12</v>
      </c>
    </row>
    <row r="832" spans="2:8" s="1" customFormat="1" ht="15">
      <c r="B832" s="285">
        <v>41589</v>
      </c>
      <c r="C832" s="280" t="s">
        <v>525</v>
      </c>
      <c r="D832" s="294">
        <v>17</v>
      </c>
      <c r="F832" s="285">
        <v>41606</v>
      </c>
      <c r="G832" s="484" t="s">
        <v>525</v>
      </c>
      <c r="H832" s="485">
        <v>16</v>
      </c>
    </row>
    <row r="833" spans="2:8" s="1" customFormat="1" ht="15">
      <c r="B833" s="285">
        <v>41589</v>
      </c>
      <c r="C833" s="280" t="s">
        <v>525</v>
      </c>
      <c r="D833" s="294">
        <v>25</v>
      </c>
      <c r="F833" s="285">
        <v>41606</v>
      </c>
      <c r="G833" s="484" t="s">
        <v>525</v>
      </c>
      <c r="H833" s="485">
        <v>20</v>
      </c>
    </row>
    <row r="834" spans="2:8" s="1" customFormat="1" ht="15">
      <c r="B834" s="285">
        <v>41589</v>
      </c>
      <c r="C834" s="280" t="s">
        <v>525</v>
      </c>
      <c r="D834" s="294">
        <v>50</v>
      </c>
      <c r="F834" s="285">
        <v>41606</v>
      </c>
      <c r="G834" s="484" t="s">
        <v>525</v>
      </c>
      <c r="H834" s="485">
        <v>47</v>
      </c>
    </row>
    <row r="835" spans="2:8" s="1" customFormat="1" ht="15">
      <c r="B835" s="285">
        <v>41589</v>
      </c>
      <c r="C835" s="280" t="s">
        <v>589</v>
      </c>
      <c r="D835" s="294">
        <v>145</v>
      </c>
      <c r="F835" s="285">
        <v>41606</v>
      </c>
      <c r="G835" s="484" t="s">
        <v>12</v>
      </c>
      <c r="H835" s="485">
        <v>50</v>
      </c>
    </row>
    <row r="836" spans="2:8" s="1" customFormat="1" ht="15">
      <c r="B836" s="285">
        <v>41589</v>
      </c>
      <c r="C836" s="280" t="s">
        <v>111</v>
      </c>
      <c r="D836" s="294">
        <v>50</v>
      </c>
      <c r="F836" s="285">
        <v>41606</v>
      </c>
      <c r="G836" s="280" t="s">
        <v>132</v>
      </c>
      <c r="H836" s="294">
        <v>100</v>
      </c>
    </row>
    <row r="837" spans="2:8" s="1" customFormat="1" ht="15">
      <c r="B837" s="285">
        <v>41589</v>
      </c>
      <c r="C837" s="280" t="s">
        <v>51</v>
      </c>
      <c r="D837" s="294">
        <v>120</v>
      </c>
      <c r="F837" s="285">
        <v>41606</v>
      </c>
      <c r="G837" s="484" t="s">
        <v>114</v>
      </c>
      <c r="H837" s="485">
        <v>30</v>
      </c>
    </row>
    <row r="838" spans="2:8" s="1" customFormat="1" ht="15">
      <c r="B838" s="285">
        <v>41590</v>
      </c>
      <c r="C838" s="280" t="s">
        <v>525</v>
      </c>
      <c r="D838" s="294">
        <v>15</v>
      </c>
      <c r="F838" s="285">
        <v>41606</v>
      </c>
      <c r="G838" s="484" t="s">
        <v>2645</v>
      </c>
      <c r="H838" s="485">
        <v>37</v>
      </c>
    </row>
    <row r="839" spans="2:8" s="1" customFormat="1" ht="15">
      <c r="B839" s="285">
        <v>41590</v>
      </c>
      <c r="C839" s="280" t="s">
        <v>525</v>
      </c>
      <c r="D839" s="294">
        <v>25</v>
      </c>
      <c r="F839" s="285">
        <v>41606</v>
      </c>
      <c r="G839" s="484" t="s">
        <v>18</v>
      </c>
      <c r="H839" s="485">
        <v>100</v>
      </c>
    </row>
    <row r="840" spans="2:8" s="1" customFormat="1" ht="15">
      <c r="B840" s="285">
        <v>41590</v>
      </c>
      <c r="C840" s="280" t="s">
        <v>525</v>
      </c>
      <c r="D840" s="294">
        <v>15</v>
      </c>
      <c r="F840" s="285">
        <v>41606</v>
      </c>
      <c r="G840" s="484" t="s">
        <v>112</v>
      </c>
      <c r="H840" s="485">
        <v>27</v>
      </c>
    </row>
    <row r="841" spans="2:8" s="1" customFormat="1" ht="15">
      <c r="B841" s="285">
        <v>41590</v>
      </c>
      <c r="C841" s="294" t="s">
        <v>6</v>
      </c>
      <c r="D841" s="294">
        <v>30</v>
      </c>
      <c r="F841" s="285">
        <v>41606</v>
      </c>
      <c r="G841" s="484" t="s">
        <v>23</v>
      </c>
      <c r="H841" s="485">
        <v>20</v>
      </c>
    </row>
    <row r="842" spans="2:8" s="1" customFormat="1" ht="15">
      <c r="B842" s="285">
        <v>41590</v>
      </c>
      <c r="C842" s="280" t="s">
        <v>525</v>
      </c>
      <c r="D842" s="294">
        <v>8</v>
      </c>
      <c r="F842" s="285">
        <v>41606</v>
      </c>
      <c r="G842" s="484" t="s">
        <v>114</v>
      </c>
      <c r="H842" s="485">
        <v>10</v>
      </c>
    </row>
    <row r="843" spans="2:8" s="1" customFormat="1" ht="15">
      <c r="B843" s="285">
        <v>41590</v>
      </c>
      <c r="C843" s="280" t="s">
        <v>525</v>
      </c>
      <c r="D843" s="294">
        <v>29</v>
      </c>
      <c r="F843" s="285">
        <v>41607</v>
      </c>
      <c r="G843" s="484" t="s">
        <v>525</v>
      </c>
      <c r="H843" s="485">
        <v>15</v>
      </c>
    </row>
    <row r="844" spans="2:8" s="1" customFormat="1" ht="15">
      <c r="B844" s="285">
        <v>41590</v>
      </c>
      <c r="C844" s="280" t="s">
        <v>114</v>
      </c>
      <c r="D844" s="294">
        <v>20</v>
      </c>
      <c r="F844" s="285">
        <v>41607</v>
      </c>
      <c r="G844" s="280" t="s">
        <v>132</v>
      </c>
      <c r="H844" s="294">
        <v>300</v>
      </c>
    </row>
    <row r="845" spans="2:8" s="1" customFormat="1" ht="15">
      <c r="B845" s="285">
        <v>41590</v>
      </c>
      <c r="C845" s="280" t="s">
        <v>3211</v>
      </c>
      <c r="D845" s="294">
        <v>5</v>
      </c>
      <c r="F845" s="285">
        <v>41607</v>
      </c>
      <c r="G845" s="280" t="s">
        <v>186</v>
      </c>
      <c r="H845" s="294">
        <v>60</v>
      </c>
    </row>
    <row r="846" spans="2:8" s="1" customFormat="1" ht="15">
      <c r="B846" s="285">
        <v>41591</v>
      </c>
      <c r="C846" s="280" t="s">
        <v>525</v>
      </c>
      <c r="D846" s="294">
        <v>15</v>
      </c>
      <c r="F846" s="285">
        <v>41607</v>
      </c>
      <c r="G846" s="280" t="s">
        <v>525</v>
      </c>
      <c r="H846" s="294">
        <v>40</v>
      </c>
    </row>
    <row r="847" spans="2:8" s="1" customFormat="1" ht="15">
      <c r="B847" s="285">
        <v>41591</v>
      </c>
      <c r="C847" s="280" t="s">
        <v>525</v>
      </c>
      <c r="D847" s="294">
        <v>31</v>
      </c>
      <c r="F847" s="285">
        <v>41608</v>
      </c>
      <c r="G847" s="280" t="s">
        <v>23</v>
      </c>
      <c r="H847" s="294">
        <v>310</v>
      </c>
    </row>
    <row r="848" spans="2:8" s="1" customFormat="1" ht="15">
      <c r="B848" s="285">
        <v>41591</v>
      </c>
      <c r="C848" s="280" t="s">
        <v>525</v>
      </c>
      <c r="D848" s="294">
        <v>9</v>
      </c>
      <c r="F848" s="285"/>
      <c r="G848" s="484"/>
      <c r="H848" s="485"/>
    </row>
    <row r="849" spans="2:8" s="1" customFormat="1" ht="15">
      <c r="B849" s="285">
        <v>41591</v>
      </c>
      <c r="C849" s="280" t="s">
        <v>525</v>
      </c>
      <c r="D849" s="294">
        <v>35</v>
      </c>
      <c r="F849" s="285"/>
      <c r="G849" s="484"/>
      <c r="H849" s="485"/>
    </row>
    <row r="850" spans="2:8" s="1" customFormat="1" ht="15">
      <c r="B850" s="285">
        <v>41591</v>
      </c>
      <c r="C850" s="280" t="s">
        <v>48</v>
      </c>
      <c r="D850" s="294">
        <v>88</v>
      </c>
      <c r="F850" s="285"/>
      <c r="G850" s="484"/>
      <c r="H850" s="485"/>
    </row>
    <row r="851" spans="2:8" s="1" customFormat="1" ht="15">
      <c r="B851" s="285">
        <v>41591</v>
      </c>
      <c r="C851" s="280" t="s">
        <v>51</v>
      </c>
      <c r="D851" s="294">
        <v>117</v>
      </c>
      <c r="F851" s="345"/>
      <c r="G851" s="394"/>
      <c r="H851" s="395"/>
    </row>
    <row r="852" spans="2:8" s="1" customFormat="1" ht="15">
      <c r="B852" s="285">
        <v>41591</v>
      </c>
      <c r="C852" s="280" t="s">
        <v>749</v>
      </c>
      <c r="D852" s="294">
        <v>60</v>
      </c>
      <c r="F852" s="345"/>
      <c r="G852" s="394"/>
      <c r="H852" s="395"/>
    </row>
    <row r="853" spans="2:8" s="1" customFormat="1" ht="15">
      <c r="B853" s="285">
        <v>41591</v>
      </c>
      <c r="C853" s="294" t="s">
        <v>63</v>
      </c>
      <c r="D853" s="294">
        <v>30</v>
      </c>
      <c r="F853" s="345"/>
      <c r="G853" s="393"/>
      <c r="H853" s="386"/>
    </row>
    <row r="854" spans="2:8" s="1" customFormat="1" ht="15">
      <c r="B854" s="285">
        <v>41592</v>
      </c>
      <c r="C854" s="294" t="s">
        <v>525</v>
      </c>
      <c r="D854" s="294">
        <v>15</v>
      </c>
      <c r="F854" s="345"/>
      <c r="G854" s="396"/>
      <c r="H854" s="395"/>
    </row>
    <row r="855" spans="2:8" s="1" customFormat="1" ht="15">
      <c r="B855" s="285">
        <v>41592</v>
      </c>
      <c r="C855" s="294" t="s">
        <v>525</v>
      </c>
      <c r="D855" s="294">
        <v>37</v>
      </c>
      <c r="F855" s="345"/>
      <c r="G855" s="396"/>
      <c r="H855" s="395"/>
    </row>
    <row r="856" spans="2:8" s="1" customFormat="1" ht="15">
      <c r="B856" s="285">
        <v>41592</v>
      </c>
      <c r="C856" s="280" t="s">
        <v>12</v>
      </c>
      <c r="D856" s="294">
        <v>98</v>
      </c>
      <c r="F856" s="345"/>
      <c r="G856" s="396"/>
      <c r="H856" s="395"/>
    </row>
    <row r="857" spans="2:8" s="1" customFormat="1" ht="15">
      <c r="B857" s="285">
        <v>41592</v>
      </c>
      <c r="C857" s="280" t="s">
        <v>401</v>
      </c>
      <c r="D857" s="294">
        <v>36</v>
      </c>
      <c r="F857" s="345"/>
      <c r="G857" s="396"/>
      <c r="H857" s="395"/>
    </row>
    <row r="858" spans="2:8" s="1" customFormat="1" ht="15">
      <c r="B858" s="285">
        <v>41592</v>
      </c>
      <c r="C858" s="280" t="s">
        <v>525</v>
      </c>
      <c r="D858" s="294">
        <v>14</v>
      </c>
      <c r="F858" s="345"/>
      <c r="G858" s="396"/>
      <c r="H858" s="395"/>
    </row>
    <row r="859" spans="2:8" s="1" customFormat="1" ht="15">
      <c r="B859" s="285">
        <v>41592</v>
      </c>
      <c r="C859" s="280" t="s">
        <v>58</v>
      </c>
      <c r="D859" s="294">
        <v>20</v>
      </c>
      <c r="F859" s="345"/>
      <c r="G859" s="396"/>
      <c r="H859" s="395"/>
    </row>
    <row r="860" spans="2:8" s="1" customFormat="1" ht="15">
      <c r="B860" s="285">
        <v>41592</v>
      </c>
      <c r="C860" s="280" t="s">
        <v>516</v>
      </c>
      <c r="D860" s="294">
        <v>30</v>
      </c>
      <c r="F860" s="345"/>
      <c r="G860" s="396"/>
      <c r="H860" s="395"/>
    </row>
    <row r="861" spans="2:8" s="1" customFormat="1" ht="15">
      <c r="B861" s="285">
        <v>41592</v>
      </c>
      <c r="C861" s="280" t="s">
        <v>2590</v>
      </c>
      <c r="D861" s="294">
        <v>75</v>
      </c>
      <c r="F861" s="280"/>
      <c r="G861" s="280"/>
      <c r="H861" s="280"/>
    </row>
    <row r="862" spans="2:8" s="1" customFormat="1" ht="15">
      <c r="B862" s="285">
        <v>41592</v>
      </c>
      <c r="C862" s="280" t="s">
        <v>80</v>
      </c>
      <c r="D862" s="349">
        <v>20</v>
      </c>
      <c r="F862" s="280"/>
      <c r="G862" s="280"/>
      <c r="H862" s="280"/>
    </row>
    <row r="863" spans="2:8" s="1" customFormat="1" ht="15">
      <c r="C863" s="1" t="s">
        <v>195</v>
      </c>
      <c r="D863" s="2">
        <f>SUM(D747:D862)</f>
        <v>9224</v>
      </c>
      <c r="G863" s="1" t="s">
        <v>195</v>
      </c>
      <c r="H863" s="2">
        <f>SUM(H747:H862)</f>
        <v>7752</v>
      </c>
    </row>
    <row r="865" spans="2:10" s="1" customFormat="1" ht="15.75">
      <c r="C865" s="2480" t="s">
        <v>3799</v>
      </c>
      <c r="D865" s="2480"/>
      <c r="E865" s="2480"/>
      <c r="F865" s="2480"/>
      <c r="G865" s="2480"/>
      <c r="H865" s="2480"/>
      <c r="I865" s="2480"/>
      <c r="J865" s="18"/>
    </row>
    <row r="866" spans="2:10" s="1" customFormat="1" ht="15" outlineLevel="1">
      <c r="C866" s="18"/>
      <c r="D866" s="18"/>
      <c r="E866" s="18"/>
      <c r="F866" s="18"/>
      <c r="G866" s="18"/>
      <c r="H866" s="18"/>
      <c r="I866" s="18"/>
      <c r="J866" s="18"/>
    </row>
    <row r="867" spans="2:10" s="1" customFormat="1" ht="15" outlineLevel="1">
      <c r="B867" s="152" t="s">
        <v>115</v>
      </c>
      <c r="C867" s="152" t="s">
        <v>1330</v>
      </c>
      <c r="D867" s="153" t="s">
        <v>4</v>
      </c>
      <c r="E867" s="18"/>
      <c r="F867" s="152" t="s">
        <v>115</v>
      </c>
      <c r="G867" s="152" t="s">
        <v>1331</v>
      </c>
      <c r="H867" s="153" t="s">
        <v>4</v>
      </c>
    </row>
    <row r="868" spans="2:10" s="1" customFormat="1" ht="30" outlineLevel="1">
      <c r="B868" s="258">
        <v>41609</v>
      </c>
      <c r="C868" s="259" t="s">
        <v>1039</v>
      </c>
      <c r="D868" s="260">
        <v>32060.83</v>
      </c>
      <c r="E868" s="18"/>
      <c r="F868" s="330">
        <v>41610</v>
      </c>
      <c r="G868" s="244" t="s">
        <v>3819</v>
      </c>
      <c r="H868" s="48">
        <v>50000</v>
      </c>
      <c r="I868" s="267"/>
    </row>
    <row r="869" spans="2:10" s="1" customFormat="1" ht="45" outlineLevel="1">
      <c r="B869" s="330">
        <v>41610</v>
      </c>
      <c r="C869" s="47" t="s">
        <v>3817</v>
      </c>
      <c r="D869" s="48">
        <v>11245</v>
      </c>
      <c r="F869" s="330">
        <v>41612</v>
      </c>
      <c r="G869" s="244" t="s">
        <v>3821</v>
      </c>
      <c r="H869" s="241">
        <v>1000</v>
      </c>
      <c r="I869" s="477" t="s">
        <v>45</v>
      </c>
    </row>
    <row r="870" spans="2:10" s="1" customFormat="1" ht="45" outlineLevel="1">
      <c r="B870" s="330">
        <v>41610</v>
      </c>
      <c r="C870" s="244" t="s">
        <v>3818</v>
      </c>
      <c r="D870" s="48">
        <v>50000</v>
      </c>
      <c r="F870" s="459">
        <v>41612</v>
      </c>
      <c r="G870" s="371" t="s">
        <v>3822</v>
      </c>
      <c r="H870" s="175">
        <v>958</v>
      </c>
      <c r="I870" s="236" t="s">
        <v>2493</v>
      </c>
      <c r="J870" s="236" t="s">
        <v>3625</v>
      </c>
    </row>
    <row r="871" spans="2:10" s="1" customFormat="1" ht="45" outlineLevel="1">
      <c r="B871" s="330">
        <v>41626</v>
      </c>
      <c r="C871" s="223" t="s">
        <v>3856</v>
      </c>
      <c r="D871" s="48">
        <v>1566</v>
      </c>
      <c r="F871" s="459">
        <v>41612</v>
      </c>
      <c r="G871" s="371" t="s">
        <v>3823</v>
      </c>
      <c r="H871" s="175">
        <v>926</v>
      </c>
      <c r="I871" s="236" t="s">
        <v>3703</v>
      </c>
      <c r="J871" s="236" t="s">
        <v>3182</v>
      </c>
    </row>
    <row r="872" spans="2:10" s="1" customFormat="1" ht="45" outlineLevel="1">
      <c r="B872" s="330">
        <v>41639</v>
      </c>
      <c r="C872" s="223" t="s">
        <v>3911</v>
      </c>
      <c r="D872" s="175">
        <v>77553</v>
      </c>
      <c r="F872" s="321">
        <v>41612</v>
      </c>
      <c r="G872" s="425" t="s">
        <v>3824</v>
      </c>
      <c r="H872" s="214">
        <v>3720</v>
      </c>
      <c r="I872" s="182" t="s">
        <v>3180</v>
      </c>
      <c r="J872" s="182" t="s">
        <v>3181</v>
      </c>
    </row>
    <row r="873" spans="2:10" s="1" customFormat="1" ht="45" outlineLevel="1">
      <c r="B873" s="459"/>
      <c r="C873" s="223"/>
      <c r="D873" s="175"/>
      <c r="E873" s="2"/>
      <c r="F873" s="459">
        <v>41612</v>
      </c>
      <c r="G873" s="371" t="s">
        <v>3826</v>
      </c>
      <c r="H873" s="175">
        <v>3700</v>
      </c>
      <c r="I873" s="267" t="s">
        <v>3287</v>
      </c>
      <c r="J873" s="236"/>
    </row>
    <row r="874" spans="2:10" s="1" customFormat="1" ht="45" outlineLevel="1">
      <c r="B874" s="330"/>
      <c r="C874" s="47"/>
      <c r="D874" s="48"/>
      <c r="F874" s="330">
        <v>41615</v>
      </c>
      <c r="G874" s="372" t="s">
        <v>3843</v>
      </c>
      <c r="H874" s="245">
        <v>3000</v>
      </c>
      <c r="I874" s="236" t="s">
        <v>3287</v>
      </c>
      <c r="J874" s="236"/>
    </row>
    <row r="875" spans="2:10" s="1" customFormat="1" ht="45" outlineLevel="1">
      <c r="B875" s="269"/>
      <c r="C875" s="47"/>
      <c r="D875" s="48"/>
      <c r="F875" s="330">
        <v>41622</v>
      </c>
      <c r="G875" s="244" t="s">
        <v>3851</v>
      </c>
      <c r="H875" s="245">
        <v>3000</v>
      </c>
      <c r="I875" s="236" t="s">
        <v>3287</v>
      </c>
      <c r="J875" s="267"/>
    </row>
    <row r="876" spans="2:10" s="1" customFormat="1" ht="45" outlineLevel="1">
      <c r="B876" s="269"/>
      <c r="C876" s="47"/>
      <c r="D876" s="48"/>
      <c r="E876" s="18"/>
      <c r="F876" s="330">
        <v>41625</v>
      </c>
      <c r="G876" s="223" t="s">
        <v>3854</v>
      </c>
      <c r="H876" s="283">
        <v>4000</v>
      </c>
      <c r="I876" s="236" t="s">
        <v>3287</v>
      </c>
      <c r="J876" s="182"/>
    </row>
    <row r="877" spans="2:10" s="1" customFormat="1" ht="45" outlineLevel="1">
      <c r="B877" s="46"/>
      <c r="C877" s="47"/>
      <c r="D877" s="48"/>
      <c r="F877" s="330">
        <v>41628</v>
      </c>
      <c r="G877" s="223" t="s">
        <v>3857</v>
      </c>
      <c r="H877" s="283">
        <v>3000</v>
      </c>
      <c r="I877" s="236" t="s">
        <v>3287</v>
      </c>
      <c r="J877" s="511"/>
    </row>
    <row r="878" spans="2:10" s="1" customFormat="1" ht="45" outlineLevel="1">
      <c r="B878" s="46"/>
      <c r="C878" s="47"/>
      <c r="D878" s="48"/>
      <c r="F878" s="330">
        <v>41628</v>
      </c>
      <c r="G878" s="244" t="s">
        <v>3858</v>
      </c>
      <c r="H878" s="424">
        <v>500</v>
      </c>
      <c r="I878" s="236" t="s">
        <v>3287</v>
      </c>
      <c r="J878" s="267"/>
    </row>
    <row r="879" spans="2:10" s="1" customFormat="1" ht="30" outlineLevel="1">
      <c r="B879" s="46"/>
      <c r="C879" s="47"/>
      <c r="D879" s="48"/>
      <c r="F879" s="575">
        <v>41631</v>
      </c>
      <c r="G879" s="576" t="s">
        <v>3695</v>
      </c>
      <c r="H879" s="577">
        <v>2500</v>
      </c>
      <c r="I879" s="433" t="s">
        <v>3875</v>
      </c>
      <c r="J879" s="267"/>
    </row>
    <row r="880" spans="2:10" s="1" customFormat="1" ht="45" outlineLevel="1">
      <c r="B880" s="46"/>
      <c r="C880" s="47"/>
      <c r="D880" s="48"/>
      <c r="F880" s="330">
        <v>41634</v>
      </c>
      <c r="G880" s="282" t="s">
        <v>3883</v>
      </c>
      <c r="H880" s="283">
        <v>1000</v>
      </c>
      <c r="I880" s="236" t="s">
        <v>3287</v>
      </c>
    </row>
    <row r="881" spans="2:10" s="1" customFormat="1" ht="45" outlineLevel="1">
      <c r="B881" s="46"/>
      <c r="C881" s="47"/>
      <c r="D881" s="48"/>
      <c r="F881" s="330">
        <v>41635</v>
      </c>
      <c r="G881" s="423" t="s">
        <v>3886</v>
      </c>
      <c r="H881" s="424">
        <v>2500</v>
      </c>
      <c r="I881" s="267" t="s">
        <v>3287</v>
      </c>
      <c r="J881" s="182"/>
    </row>
    <row r="882" spans="2:10" s="1" customFormat="1" ht="30" outlineLevel="1">
      <c r="B882" s="46"/>
      <c r="C882" s="47"/>
      <c r="D882" s="48"/>
      <c r="F882" s="575">
        <v>41635</v>
      </c>
      <c r="G882" s="576" t="s">
        <v>2993</v>
      </c>
      <c r="H882" s="577">
        <v>4518.43</v>
      </c>
      <c r="I882" s="433" t="s">
        <v>3875</v>
      </c>
    </row>
    <row r="883" spans="2:10" s="1" customFormat="1" ht="45" outlineLevel="1">
      <c r="B883" s="46"/>
      <c r="C883" s="47"/>
      <c r="D883" s="48"/>
      <c r="F883" s="330">
        <v>41636</v>
      </c>
      <c r="G883" s="423" t="s">
        <v>3890</v>
      </c>
      <c r="H883" s="424">
        <v>2000</v>
      </c>
      <c r="I883" s="267"/>
      <c r="J883" s="182"/>
    </row>
    <row r="884" spans="2:10" s="1" customFormat="1" ht="30" outlineLevel="1">
      <c r="B884" s="46"/>
      <c r="C884" s="47"/>
      <c r="D884" s="48"/>
      <c r="F884" s="321">
        <v>41639</v>
      </c>
      <c r="G884" s="329" t="s">
        <v>3910</v>
      </c>
      <c r="H884" s="324">
        <v>8549</v>
      </c>
      <c r="I884" s="236" t="s">
        <v>3793</v>
      </c>
      <c r="J884" s="236" t="s">
        <v>3625</v>
      </c>
    </row>
    <row r="885" spans="2:10" s="1" customFormat="1" ht="15" outlineLevel="1">
      <c r="B885" s="46"/>
      <c r="C885" s="47"/>
      <c r="D885" s="48"/>
      <c r="F885" s="285"/>
      <c r="G885" s="318"/>
      <c r="H885" s="48"/>
    </row>
    <row r="886" spans="2:10" s="1" customFormat="1" ht="15" outlineLevel="1">
      <c r="B886" s="50"/>
      <c r="C886" s="50" t="s">
        <v>195</v>
      </c>
      <c r="D886" s="48">
        <f>SUM(D868:D884)</f>
        <v>172424.83000000002</v>
      </c>
      <c r="E886" s="18"/>
      <c r="F886" s="319"/>
      <c r="G886" s="50" t="s">
        <v>195</v>
      </c>
      <c r="H886" s="48">
        <f>SUM(H868:H885)</f>
        <v>94871.43</v>
      </c>
    </row>
    <row r="887" spans="2:10" s="1" customFormat="1" ht="15" outlineLevel="1">
      <c r="B887" s="18"/>
      <c r="C887" s="18"/>
      <c r="D887" s="18"/>
      <c r="E887" s="18"/>
      <c r="F887" s="18"/>
      <c r="G887" s="18"/>
      <c r="H887" s="18"/>
    </row>
    <row r="888" spans="2:10" s="1" customFormat="1" ht="15" outlineLevel="1">
      <c r="B888" s="50"/>
      <c r="C888" s="50" t="s">
        <v>1328</v>
      </c>
      <c r="D888" s="48">
        <f>D886-H886</f>
        <v>77553.400000000023</v>
      </c>
      <c r="E888" s="14"/>
      <c r="F888" s="13"/>
      <c r="G888" s="13"/>
      <c r="H888" s="226"/>
      <c r="I888" s="2"/>
    </row>
    <row r="889" spans="2:10" s="1" customFormat="1" ht="15">
      <c r="D889" s="13"/>
    </row>
    <row r="890" spans="2:10" s="1" customFormat="1" ht="15">
      <c r="B890" s="374">
        <v>41609</v>
      </c>
      <c r="C890" s="282" t="s">
        <v>3800</v>
      </c>
      <c r="D890" s="283">
        <v>764</v>
      </c>
      <c r="E890" s="277" t="s">
        <v>3088</v>
      </c>
      <c r="H890" s="226"/>
    </row>
    <row r="891" spans="2:10" s="1" customFormat="1" ht="15">
      <c r="B891" s="374">
        <v>41609</v>
      </c>
      <c r="C891" s="244" t="s">
        <v>3814</v>
      </c>
      <c r="D891" s="241">
        <v>1800</v>
      </c>
      <c r="E891" s="267"/>
    </row>
    <row r="892" spans="2:10" s="1" customFormat="1" ht="45">
      <c r="B892" s="459">
        <v>41612</v>
      </c>
      <c r="C892" s="371" t="s">
        <v>3826</v>
      </c>
      <c r="D892" s="175">
        <v>3700</v>
      </c>
      <c r="E892" s="236" t="s">
        <v>3287</v>
      </c>
      <c r="H892" s="13"/>
    </row>
    <row r="893" spans="2:10" s="1" customFormat="1" ht="45">
      <c r="B893" s="330">
        <v>41615</v>
      </c>
      <c r="C893" s="372" t="s">
        <v>3843</v>
      </c>
      <c r="D893" s="245">
        <v>3000</v>
      </c>
      <c r="E893" s="236" t="s">
        <v>3287</v>
      </c>
      <c r="H893" s="13"/>
    </row>
    <row r="894" spans="2:10" s="1" customFormat="1" ht="45">
      <c r="B894" s="330">
        <v>41622</v>
      </c>
      <c r="C894" s="375" t="s">
        <v>3851</v>
      </c>
      <c r="D894" s="424">
        <v>3000</v>
      </c>
      <c r="E894" s="236" t="s">
        <v>3287</v>
      </c>
    </row>
    <row r="895" spans="2:10" s="1" customFormat="1" ht="45">
      <c r="B895" s="330">
        <v>41625</v>
      </c>
      <c r="C895" s="223" t="s">
        <v>3854</v>
      </c>
      <c r="D895" s="283">
        <v>4000</v>
      </c>
      <c r="E895" s="236" t="s">
        <v>3287</v>
      </c>
    </row>
    <row r="896" spans="2:10" s="1" customFormat="1" ht="45">
      <c r="B896" s="330">
        <v>41628</v>
      </c>
      <c r="C896" s="223" t="s">
        <v>3857</v>
      </c>
      <c r="D896" s="283">
        <v>3000</v>
      </c>
      <c r="E896" s="236" t="s">
        <v>3287</v>
      </c>
    </row>
    <row r="897" spans="2:8" s="1" customFormat="1" ht="45">
      <c r="B897" s="330">
        <v>41628</v>
      </c>
      <c r="C897" s="244" t="s">
        <v>3858</v>
      </c>
      <c r="D897" s="424">
        <v>500</v>
      </c>
      <c r="E897" s="236" t="s">
        <v>3287</v>
      </c>
    </row>
    <row r="898" spans="2:8" s="1" customFormat="1" ht="15">
      <c r="B898" s="575">
        <v>41629</v>
      </c>
      <c r="C898" s="576" t="s">
        <v>3860</v>
      </c>
      <c r="D898" s="577">
        <v>2500</v>
      </c>
      <c r="E898" s="433" t="s">
        <v>3868</v>
      </c>
    </row>
    <row r="899" spans="2:8" s="1" customFormat="1" ht="45">
      <c r="B899" s="330">
        <v>41634</v>
      </c>
      <c r="C899" s="282" t="s">
        <v>3883</v>
      </c>
      <c r="D899" s="283">
        <v>1000</v>
      </c>
      <c r="E899" s="236" t="s">
        <v>3287</v>
      </c>
    </row>
    <row r="900" spans="2:8" s="1" customFormat="1" ht="45">
      <c r="B900" s="330">
        <v>41635</v>
      </c>
      <c r="C900" s="423" t="s">
        <v>3886</v>
      </c>
      <c r="D900" s="424">
        <v>2500</v>
      </c>
      <c r="E900" s="267" t="s">
        <v>3287</v>
      </c>
    </row>
    <row r="901" spans="2:8" s="1" customFormat="1" ht="45">
      <c r="B901" s="330">
        <v>41636</v>
      </c>
      <c r="C901" s="423" t="s">
        <v>3890</v>
      </c>
      <c r="D901" s="424">
        <v>2000</v>
      </c>
      <c r="E901" s="267" t="s">
        <v>3287</v>
      </c>
    </row>
    <row r="902" spans="2:8" s="1" customFormat="1" ht="15">
      <c r="B902" s="330"/>
      <c r="C902" s="376"/>
      <c r="D902" s="326"/>
      <c r="E902" s="277"/>
    </row>
    <row r="903" spans="2:8" s="1" customFormat="1" ht="15">
      <c r="B903" s="280"/>
      <c r="C903" s="280"/>
      <c r="D903" s="294">
        <f>SUM(D890:D902)</f>
        <v>27764</v>
      </c>
      <c r="E903" s="2">
        <f>D903-D1036-H1036</f>
        <v>665</v>
      </c>
    </row>
    <row r="904" spans="2:8" s="1" customFormat="1" ht="15"/>
    <row r="905" spans="2:8" s="1" customFormat="1" ht="15">
      <c r="B905" s="285">
        <v>41609</v>
      </c>
      <c r="C905" s="326" t="s">
        <v>3813</v>
      </c>
      <c r="D905" s="326">
        <v>224</v>
      </c>
      <c r="F905" s="285">
        <v>41627</v>
      </c>
      <c r="G905" s="280" t="s">
        <v>525</v>
      </c>
      <c r="H905" s="294">
        <v>17</v>
      </c>
    </row>
    <row r="906" spans="2:8" s="1" customFormat="1" ht="15">
      <c r="B906" s="285">
        <v>41609</v>
      </c>
      <c r="C906" s="567" t="s">
        <v>111</v>
      </c>
      <c r="D906" s="568">
        <v>30</v>
      </c>
      <c r="F906" s="285">
        <v>41627</v>
      </c>
      <c r="G906" s="280" t="s">
        <v>525</v>
      </c>
      <c r="H906" s="294">
        <v>25</v>
      </c>
    </row>
    <row r="907" spans="2:8" s="1" customFormat="1" ht="15">
      <c r="B907" s="285">
        <v>41610</v>
      </c>
      <c r="C907" s="326" t="s">
        <v>3705</v>
      </c>
      <c r="D907" s="326">
        <v>795</v>
      </c>
      <c r="F907" s="285">
        <v>41627</v>
      </c>
      <c r="G907" s="280" t="s">
        <v>12</v>
      </c>
      <c r="H907" s="294">
        <v>50</v>
      </c>
    </row>
    <row r="908" spans="2:8" s="1" customFormat="1" ht="15">
      <c r="B908" s="285">
        <v>41610</v>
      </c>
      <c r="C908" s="326" t="s">
        <v>525</v>
      </c>
      <c r="D908" s="326">
        <v>23</v>
      </c>
      <c r="F908" s="285">
        <v>41627</v>
      </c>
      <c r="G908" s="280" t="s">
        <v>525</v>
      </c>
      <c r="H908" s="294">
        <v>10</v>
      </c>
    </row>
    <row r="909" spans="2:8" s="1" customFormat="1" ht="15">
      <c r="B909" s="285">
        <v>41610</v>
      </c>
      <c r="C909" s="326" t="s">
        <v>23</v>
      </c>
      <c r="D909" s="326">
        <v>120</v>
      </c>
      <c r="F909" s="285">
        <v>41627</v>
      </c>
      <c r="G909" s="280" t="s">
        <v>525</v>
      </c>
      <c r="H909" s="294">
        <v>18</v>
      </c>
    </row>
    <row r="910" spans="2:8" s="1" customFormat="1" ht="15">
      <c r="B910" s="285">
        <v>41610</v>
      </c>
      <c r="C910" s="406" t="s">
        <v>157</v>
      </c>
      <c r="D910" s="294">
        <v>27</v>
      </c>
      <c r="F910" s="285">
        <v>41627</v>
      </c>
      <c r="G910" s="280" t="s">
        <v>525</v>
      </c>
      <c r="H910" s="294">
        <v>110</v>
      </c>
    </row>
    <row r="911" spans="2:8" s="1" customFormat="1" ht="15">
      <c r="B911" s="285">
        <v>41610</v>
      </c>
      <c r="C911" s="280" t="s">
        <v>525</v>
      </c>
      <c r="D911" s="294">
        <v>45</v>
      </c>
      <c r="F911" s="285">
        <v>41627</v>
      </c>
      <c r="G911" s="406" t="s">
        <v>23</v>
      </c>
      <c r="H911" s="294">
        <v>123</v>
      </c>
    </row>
    <row r="912" spans="2:8" s="1" customFormat="1" ht="15">
      <c r="B912" s="285">
        <v>41611</v>
      </c>
      <c r="C912" s="280" t="s">
        <v>525</v>
      </c>
      <c r="D912" s="294">
        <v>15</v>
      </c>
      <c r="F912" s="285">
        <v>41627</v>
      </c>
      <c r="G912" s="280" t="s">
        <v>2845</v>
      </c>
      <c r="H912" s="294">
        <v>200</v>
      </c>
    </row>
    <row r="913" spans="2:8" s="1" customFormat="1" ht="15">
      <c r="B913" s="285">
        <v>41611</v>
      </c>
      <c r="C913" s="280" t="s">
        <v>525</v>
      </c>
      <c r="D913" s="294">
        <v>48</v>
      </c>
      <c r="F913" s="285">
        <v>41627</v>
      </c>
      <c r="G913" s="280" t="s">
        <v>866</v>
      </c>
      <c r="H913" s="294">
        <v>80</v>
      </c>
    </row>
    <row r="914" spans="2:8" s="1" customFormat="1" ht="15">
      <c r="B914" s="285">
        <v>41611</v>
      </c>
      <c r="C914" s="280" t="s">
        <v>525</v>
      </c>
      <c r="D914" s="294">
        <v>18</v>
      </c>
      <c r="F914" s="285">
        <v>41627</v>
      </c>
      <c r="G914" s="280" t="s">
        <v>525</v>
      </c>
      <c r="H914" s="294">
        <v>24</v>
      </c>
    </row>
    <row r="915" spans="2:8" ht="15">
      <c r="B915" s="285">
        <v>41611</v>
      </c>
      <c r="C915" s="280" t="s">
        <v>525</v>
      </c>
      <c r="D915" s="294">
        <v>40</v>
      </c>
      <c r="E915" s="1"/>
      <c r="F915" s="285">
        <v>41628</v>
      </c>
      <c r="G915" s="280" t="s">
        <v>525</v>
      </c>
      <c r="H915" s="294">
        <v>15</v>
      </c>
    </row>
    <row r="916" spans="2:8" s="1" customFormat="1" ht="15">
      <c r="B916" s="285">
        <v>41611</v>
      </c>
      <c r="C916" s="280" t="s">
        <v>3307</v>
      </c>
      <c r="D916" s="294">
        <v>750</v>
      </c>
      <c r="F916" s="285">
        <v>41628</v>
      </c>
      <c r="G916" s="280" t="s">
        <v>525</v>
      </c>
      <c r="H916" s="294">
        <v>16</v>
      </c>
    </row>
    <row r="917" spans="2:8" s="1" customFormat="1" ht="15">
      <c r="B917" s="285">
        <v>41611</v>
      </c>
      <c r="C917" s="280" t="s">
        <v>525</v>
      </c>
      <c r="D917" s="294">
        <v>110</v>
      </c>
      <c r="F917" s="285">
        <v>41628</v>
      </c>
      <c r="G917" s="280" t="s">
        <v>525</v>
      </c>
      <c r="H917" s="294">
        <v>25</v>
      </c>
    </row>
    <row r="918" spans="2:8" s="1" customFormat="1" ht="15">
      <c r="B918" s="285">
        <v>41611</v>
      </c>
      <c r="C918" s="280" t="s">
        <v>525</v>
      </c>
      <c r="D918" s="294">
        <v>15</v>
      </c>
      <c r="F918" s="285">
        <v>41628</v>
      </c>
      <c r="G918" s="280" t="s">
        <v>12</v>
      </c>
      <c r="H918" s="294">
        <v>150</v>
      </c>
    </row>
    <row r="919" spans="2:8" s="1" customFormat="1" ht="15">
      <c r="B919" s="285">
        <v>41612</v>
      </c>
      <c r="C919" s="280" t="s">
        <v>525</v>
      </c>
      <c r="D919" s="294">
        <v>15</v>
      </c>
      <c r="F919" s="285">
        <v>41628</v>
      </c>
      <c r="G919" s="294" t="s">
        <v>525</v>
      </c>
      <c r="H919" s="294">
        <v>10</v>
      </c>
    </row>
    <row r="920" spans="2:8" s="1" customFormat="1" ht="15">
      <c r="B920" s="285">
        <v>41612</v>
      </c>
      <c r="C920" s="280" t="s">
        <v>525</v>
      </c>
      <c r="D920" s="294">
        <v>38</v>
      </c>
      <c r="F920" s="285">
        <v>41628</v>
      </c>
      <c r="G920" s="280" t="s">
        <v>525</v>
      </c>
      <c r="H920" s="294">
        <v>28</v>
      </c>
    </row>
    <row r="921" spans="2:8" s="1" customFormat="1" ht="15">
      <c r="B921" s="285">
        <v>41612</v>
      </c>
      <c r="C921" s="280" t="s">
        <v>525</v>
      </c>
      <c r="D921" s="294">
        <v>6</v>
      </c>
      <c r="F921" s="285">
        <v>41628</v>
      </c>
      <c r="G921" s="280" t="s">
        <v>23</v>
      </c>
      <c r="H921" s="294">
        <v>57</v>
      </c>
    </row>
    <row r="922" spans="2:8" s="1" customFormat="1" ht="15">
      <c r="B922" s="285">
        <v>41612</v>
      </c>
      <c r="C922" s="280" t="s">
        <v>525</v>
      </c>
      <c r="D922" s="294">
        <v>18</v>
      </c>
      <c r="F922" s="285">
        <v>41628</v>
      </c>
      <c r="G922" s="280" t="s">
        <v>525</v>
      </c>
      <c r="H922" s="294">
        <v>8</v>
      </c>
    </row>
    <row r="923" spans="2:8" s="1" customFormat="1" ht="15">
      <c r="B923" s="285">
        <v>41612</v>
      </c>
      <c r="C923" s="280" t="s">
        <v>525</v>
      </c>
      <c r="D923" s="294">
        <v>27</v>
      </c>
      <c r="F923" s="285">
        <v>41628</v>
      </c>
      <c r="G923" s="294" t="s">
        <v>224</v>
      </c>
      <c r="H923" s="294">
        <v>10</v>
      </c>
    </row>
    <row r="924" spans="2:8" s="1" customFormat="1" ht="15">
      <c r="B924" s="285">
        <v>41612</v>
      </c>
      <c r="C924" s="280" t="s">
        <v>58</v>
      </c>
      <c r="D924" s="294">
        <v>15</v>
      </c>
      <c r="F924" s="285">
        <v>41629</v>
      </c>
      <c r="G924" s="280" t="s">
        <v>3859</v>
      </c>
      <c r="H924" s="294">
        <v>1750</v>
      </c>
    </row>
    <row r="925" spans="2:8" s="1" customFormat="1" ht="15">
      <c r="B925" s="285">
        <v>41612</v>
      </c>
      <c r="C925" s="280" t="s">
        <v>51</v>
      </c>
      <c r="D925" s="294">
        <v>65</v>
      </c>
      <c r="F925" s="285">
        <v>41629</v>
      </c>
      <c r="G925" s="280" t="s">
        <v>92</v>
      </c>
      <c r="H925" s="294">
        <v>15</v>
      </c>
    </row>
    <row r="926" spans="2:8" s="1" customFormat="1" ht="15">
      <c r="B926" s="285">
        <v>41612</v>
      </c>
      <c r="C926" s="280" t="s">
        <v>114</v>
      </c>
      <c r="D926" s="294">
        <v>62</v>
      </c>
      <c r="F926" s="285">
        <v>41629</v>
      </c>
      <c r="G926" s="294" t="s">
        <v>3860</v>
      </c>
      <c r="H926" s="294">
        <v>22</v>
      </c>
    </row>
    <row r="927" spans="2:8" s="1" customFormat="1" ht="15">
      <c r="B927" s="285">
        <v>41612</v>
      </c>
      <c r="C927" s="280" t="s">
        <v>6</v>
      </c>
      <c r="D927" s="294">
        <v>3000</v>
      </c>
      <c r="F927" s="285">
        <v>41629</v>
      </c>
      <c r="G927" s="294" t="s">
        <v>12</v>
      </c>
      <c r="H927" s="294">
        <v>100</v>
      </c>
    </row>
    <row r="928" spans="2:8" s="1" customFormat="1" ht="15">
      <c r="B928" s="285">
        <v>41612</v>
      </c>
      <c r="C928" s="280" t="s">
        <v>731</v>
      </c>
      <c r="D928" s="294">
        <v>100</v>
      </c>
      <c r="F928" s="285">
        <v>41629</v>
      </c>
      <c r="G928" s="294" t="s">
        <v>3861</v>
      </c>
      <c r="H928" s="294">
        <v>600</v>
      </c>
    </row>
    <row r="929" spans="2:8" s="1" customFormat="1" ht="15">
      <c r="B929" s="285">
        <v>41612</v>
      </c>
      <c r="C929" s="280" t="s">
        <v>286</v>
      </c>
      <c r="D929" s="294">
        <v>11</v>
      </c>
      <c r="F929" s="285">
        <v>41629</v>
      </c>
      <c r="G929" s="326" t="s">
        <v>3862</v>
      </c>
      <c r="H929" s="326">
        <v>180</v>
      </c>
    </row>
    <row r="930" spans="2:8" s="1" customFormat="1" ht="15">
      <c r="B930" s="285">
        <v>41613</v>
      </c>
      <c r="C930" s="280" t="s">
        <v>525</v>
      </c>
      <c r="D930" s="294">
        <v>15</v>
      </c>
      <c r="F930" s="285">
        <v>41629</v>
      </c>
      <c r="G930" s="326" t="s">
        <v>132</v>
      </c>
      <c r="H930" s="326">
        <v>100</v>
      </c>
    </row>
    <row r="931" spans="2:8" s="1" customFormat="1" ht="15">
      <c r="B931" s="285">
        <v>41613</v>
      </c>
      <c r="C931" s="294" t="s">
        <v>525</v>
      </c>
      <c r="D931" s="294">
        <v>10</v>
      </c>
      <c r="F931" s="285">
        <v>41629</v>
      </c>
      <c r="G931" s="304" t="s">
        <v>3863</v>
      </c>
      <c r="H931" s="326">
        <v>90</v>
      </c>
    </row>
    <row r="932" spans="2:8" s="1" customFormat="1" ht="15">
      <c r="B932" s="285">
        <v>41613</v>
      </c>
      <c r="C932" s="294" t="s">
        <v>525</v>
      </c>
      <c r="D932" s="294">
        <v>16</v>
      </c>
      <c r="F932" s="285">
        <v>41629</v>
      </c>
      <c r="G932" s="304" t="s">
        <v>525</v>
      </c>
      <c r="H932" s="326">
        <v>16</v>
      </c>
    </row>
    <row r="933" spans="2:8" s="1" customFormat="1" ht="15">
      <c r="B933" s="285">
        <v>41613</v>
      </c>
      <c r="C933" s="294" t="s">
        <v>18</v>
      </c>
      <c r="D933" s="294">
        <v>337</v>
      </c>
      <c r="F933" s="285">
        <v>41629</v>
      </c>
      <c r="G933" s="280" t="s">
        <v>3864</v>
      </c>
      <c r="H933" s="326">
        <v>100</v>
      </c>
    </row>
    <row r="934" spans="2:8" s="1" customFormat="1" ht="15">
      <c r="B934" s="285">
        <v>41613</v>
      </c>
      <c r="C934" s="294" t="s">
        <v>246</v>
      </c>
      <c r="D934" s="294">
        <v>25</v>
      </c>
      <c r="F934" s="285">
        <v>41629</v>
      </c>
      <c r="G934" s="280" t="s">
        <v>3865</v>
      </c>
      <c r="H934" s="294">
        <v>85</v>
      </c>
    </row>
    <row r="935" spans="2:8" s="1" customFormat="1" ht="15">
      <c r="B935" s="285">
        <v>41613</v>
      </c>
      <c r="C935" s="280" t="s">
        <v>3829</v>
      </c>
      <c r="D935" s="294">
        <v>34</v>
      </c>
      <c r="F935" s="285">
        <v>41629</v>
      </c>
      <c r="G935" s="280" t="s">
        <v>3866</v>
      </c>
      <c r="H935" s="294">
        <v>15</v>
      </c>
    </row>
    <row r="936" spans="2:8" s="1" customFormat="1" ht="15">
      <c r="B936" s="285">
        <v>41614</v>
      </c>
      <c r="C936" s="294" t="s">
        <v>525</v>
      </c>
      <c r="D936" s="294">
        <v>15</v>
      </c>
      <c r="F936" s="285">
        <v>41629</v>
      </c>
      <c r="G936" s="280" t="s">
        <v>23</v>
      </c>
      <c r="H936" s="294">
        <v>160</v>
      </c>
    </row>
    <row r="937" spans="2:8" s="1" customFormat="1" ht="15">
      <c r="B937" s="285">
        <v>41614</v>
      </c>
      <c r="C937" s="294" t="s">
        <v>525</v>
      </c>
      <c r="D937" s="294">
        <v>30</v>
      </c>
      <c r="F937" s="285">
        <v>41629</v>
      </c>
      <c r="G937" s="280" t="s">
        <v>901</v>
      </c>
      <c r="H937" s="294">
        <v>2</v>
      </c>
    </row>
    <row r="938" spans="2:8" s="1" customFormat="1" ht="15">
      <c r="B938" s="285">
        <v>41614</v>
      </c>
      <c r="C938" s="294" t="s">
        <v>525</v>
      </c>
      <c r="D938" s="349">
        <v>15</v>
      </c>
      <c r="F938" s="285">
        <v>41630</v>
      </c>
      <c r="G938" s="280" t="s">
        <v>3869</v>
      </c>
      <c r="H938" s="294">
        <v>50</v>
      </c>
    </row>
    <row r="939" spans="2:8" s="1" customFormat="1" ht="15">
      <c r="B939" s="285">
        <v>41614</v>
      </c>
      <c r="C939" s="280" t="s">
        <v>76</v>
      </c>
      <c r="D939" s="294">
        <v>10</v>
      </c>
      <c r="F939" s="285">
        <v>41630</v>
      </c>
      <c r="G939" s="294" t="s">
        <v>112</v>
      </c>
      <c r="H939" s="294">
        <v>25</v>
      </c>
    </row>
    <row r="940" spans="2:8" s="1" customFormat="1" ht="15">
      <c r="B940" s="285">
        <v>41615</v>
      </c>
      <c r="C940" s="294" t="s">
        <v>205</v>
      </c>
      <c r="D940" s="294">
        <v>21</v>
      </c>
      <c r="F940" s="285">
        <v>41630</v>
      </c>
      <c r="G940" s="280" t="s">
        <v>594</v>
      </c>
      <c r="H940" s="294">
        <v>18</v>
      </c>
    </row>
    <row r="941" spans="2:8" s="1" customFormat="1" ht="15">
      <c r="B941" s="285">
        <v>41615</v>
      </c>
      <c r="C941" s="294" t="s">
        <v>150</v>
      </c>
      <c r="D941" s="349">
        <v>5</v>
      </c>
      <c r="F941" s="285">
        <v>41630</v>
      </c>
      <c r="G941" s="294" t="s">
        <v>2734</v>
      </c>
      <c r="H941" s="294">
        <v>30</v>
      </c>
    </row>
    <row r="942" spans="2:8" s="1" customFormat="1" ht="15">
      <c r="B942" s="285">
        <v>41615</v>
      </c>
      <c r="C942" s="280" t="s">
        <v>226</v>
      </c>
      <c r="D942" s="294">
        <v>20</v>
      </c>
      <c r="F942" s="285">
        <v>41630</v>
      </c>
      <c r="G942" s="294" t="s">
        <v>57</v>
      </c>
      <c r="H942" s="294">
        <v>70</v>
      </c>
    </row>
    <row r="943" spans="2:8" s="1" customFormat="1" ht="15">
      <c r="B943" s="285">
        <v>41615</v>
      </c>
      <c r="C943" s="280" t="s">
        <v>337</v>
      </c>
      <c r="D943" s="294">
        <v>50</v>
      </c>
      <c r="F943" s="436">
        <v>41631</v>
      </c>
      <c r="G943" s="554" t="s">
        <v>3870</v>
      </c>
      <c r="H943" s="420">
        <v>1000</v>
      </c>
    </row>
    <row r="944" spans="2:8" s="1" customFormat="1" ht="15">
      <c r="B944" s="285">
        <v>41615</v>
      </c>
      <c r="C944" s="280" t="s">
        <v>147</v>
      </c>
      <c r="D944" s="294">
        <v>120</v>
      </c>
      <c r="F944" s="285">
        <v>41631</v>
      </c>
      <c r="G944" s="280" t="s">
        <v>525</v>
      </c>
      <c r="H944" s="294">
        <v>15</v>
      </c>
    </row>
    <row r="945" spans="2:8" s="1" customFormat="1" ht="15">
      <c r="B945" s="285">
        <v>41615</v>
      </c>
      <c r="C945" s="280" t="s">
        <v>3830</v>
      </c>
      <c r="D945" s="294">
        <v>100</v>
      </c>
      <c r="F945" s="285">
        <v>41631</v>
      </c>
      <c r="G945" s="280" t="s">
        <v>525</v>
      </c>
      <c r="H945" s="294">
        <v>10</v>
      </c>
    </row>
    <row r="946" spans="2:8" s="1" customFormat="1" ht="15">
      <c r="B946" s="285">
        <v>41615</v>
      </c>
      <c r="C946" s="280" t="s">
        <v>3831</v>
      </c>
      <c r="D946" s="294">
        <v>100</v>
      </c>
      <c r="F946" s="285">
        <v>41631</v>
      </c>
      <c r="G946" s="280" t="s">
        <v>525</v>
      </c>
      <c r="H946" s="294">
        <v>24</v>
      </c>
    </row>
    <row r="947" spans="2:8" s="1" customFormat="1" ht="15">
      <c r="B947" s="285">
        <v>41615</v>
      </c>
      <c r="C947" s="294" t="s">
        <v>111</v>
      </c>
      <c r="D947" s="349">
        <v>54</v>
      </c>
      <c r="F947" s="285">
        <v>41631</v>
      </c>
      <c r="G947" s="280" t="s">
        <v>12</v>
      </c>
      <c r="H947" s="294">
        <v>60</v>
      </c>
    </row>
    <row r="948" spans="2:8" s="1" customFormat="1" ht="15">
      <c r="B948" s="285">
        <v>41616</v>
      </c>
      <c r="C948" s="294" t="s">
        <v>51</v>
      </c>
      <c r="D948" s="294">
        <v>188</v>
      </c>
      <c r="F948" s="285">
        <v>41631</v>
      </c>
      <c r="G948" s="280" t="s">
        <v>525</v>
      </c>
      <c r="H948" s="294">
        <v>24</v>
      </c>
    </row>
    <row r="949" spans="2:8" s="1" customFormat="1" ht="15">
      <c r="B949" s="285">
        <v>41616</v>
      </c>
      <c r="C949" s="294" t="s">
        <v>51</v>
      </c>
      <c r="D949" s="294">
        <v>35</v>
      </c>
      <c r="F949" s="285">
        <v>41631</v>
      </c>
      <c r="G949" s="280" t="s">
        <v>3211</v>
      </c>
      <c r="H949" s="294">
        <v>8</v>
      </c>
    </row>
    <row r="950" spans="2:8" s="1" customFormat="1" ht="15">
      <c r="B950" s="285">
        <v>41616</v>
      </c>
      <c r="C950" s="294" t="s">
        <v>51</v>
      </c>
      <c r="D950" s="294">
        <v>10</v>
      </c>
      <c r="F950" s="285">
        <v>41631</v>
      </c>
      <c r="G950" s="280" t="s">
        <v>205</v>
      </c>
      <c r="H950" s="294">
        <v>27</v>
      </c>
    </row>
    <row r="951" spans="2:8" s="1" customFormat="1" ht="15">
      <c r="B951" s="285">
        <v>41616</v>
      </c>
      <c r="C951" s="304" t="s">
        <v>51</v>
      </c>
      <c r="D951" s="326">
        <v>38</v>
      </c>
      <c r="F951" s="285">
        <v>41631</v>
      </c>
      <c r="G951" s="280" t="s">
        <v>3876</v>
      </c>
      <c r="H951" s="294">
        <v>80</v>
      </c>
    </row>
    <row r="952" spans="2:8" s="1" customFormat="1" ht="15">
      <c r="B952" s="285">
        <v>41616</v>
      </c>
      <c r="C952" s="280" t="s">
        <v>80</v>
      </c>
      <c r="D952" s="294">
        <v>30</v>
      </c>
      <c r="F952" s="285">
        <v>41631</v>
      </c>
      <c r="G952" s="280" t="s">
        <v>205</v>
      </c>
      <c r="H952" s="294">
        <v>159</v>
      </c>
    </row>
    <row r="953" spans="2:8" s="1" customFormat="1" ht="15">
      <c r="B953" s="285">
        <v>41616</v>
      </c>
      <c r="C953" s="280" t="s">
        <v>25</v>
      </c>
      <c r="D953" s="294">
        <v>120</v>
      </c>
      <c r="F953" s="285">
        <v>41631</v>
      </c>
      <c r="G953" s="280" t="s">
        <v>3877</v>
      </c>
      <c r="H953" s="294">
        <v>30</v>
      </c>
    </row>
    <row r="954" spans="2:8" s="1" customFormat="1" ht="15">
      <c r="B954" s="285">
        <v>41616</v>
      </c>
      <c r="C954" s="280" t="s">
        <v>516</v>
      </c>
      <c r="D954" s="294">
        <v>40</v>
      </c>
      <c r="F954" s="285">
        <v>41632</v>
      </c>
      <c r="G954" s="280" t="s">
        <v>525</v>
      </c>
      <c r="H954" s="294">
        <v>15</v>
      </c>
    </row>
    <row r="955" spans="2:8" s="1" customFormat="1" ht="15">
      <c r="B955" s="285">
        <v>41616</v>
      </c>
      <c r="C955" s="280" t="s">
        <v>172</v>
      </c>
      <c r="D955" s="294">
        <v>18</v>
      </c>
      <c r="F955" s="285">
        <v>41632</v>
      </c>
      <c r="G955" s="280" t="s">
        <v>525</v>
      </c>
      <c r="H955" s="294">
        <v>17</v>
      </c>
    </row>
    <row r="956" spans="2:8" s="1" customFormat="1" ht="15">
      <c r="B956" s="285">
        <v>41616</v>
      </c>
      <c r="C956" s="280" t="s">
        <v>246</v>
      </c>
      <c r="D956" s="349">
        <v>50</v>
      </c>
      <c r="F956" s="285">
        <v>41632</v>
      </c>
      <c r="G956" s="280" t="s">
        <v>525</v>
      </c>
      <c r="H956" s="294">
        <v>27</v>
      </c>
    </row>
    <row r="957" spans="2:8" s="1" customFormat="1" ht="15">
      <c r="B957" s="285">
        <v>41616</v>
      </c>
      <c r="C957" s="294" t="s">
        <v>531</v>
      </c>
      <c r="D957" s="294">
        <v>4</v>
      </c>
      <c r="F957" s="285">
        <v>41632</v>
      </c>
      <c r="G957" s="280" t="s">
        <v>525</v>
      </c>
      <c r="H957" s="294">
        <v>16</v>
      </c>
    </row>
    <row r="958" spans="2:8" s="1" customFormat="1" ht="15">
      <c r="B958" s="285">
        <v>41617</v>
      </c>
      <c r="C958" s="280" t="s">
        <v>525</v>
      </c>
      <c r="D958" s="294">
        <v>15</v>
      </c>
      <c r="F958" s="285">
        <v>41632</v>
      </c>
      <c r="G958" s="280" t="s">
        <v>525</v>
      </c>
      <c r="H958" s="294">
        <v>9</v>
      </c>
    </row>
    <row r="959" spans="2:8" s="1" customFormat="1" ht="15">
      <c r="B959" s="285">
        <v>41617</v>
      </c>
      <c r="C959" s="280" t="s">
        <v>525</v>
      </c>
      <c r="D959" s="294">
        <v>20</v>
      </c>
      <c r="F959" s="285">
        <v>41632</v>
      </c>
      <c r="G959" s="280" t="s">
        <v>525</v>
      </c>
      <c r="H959" s="294">
        <v>15</v>
      </c>
    </row>
    <row r="960" spans="2:8" s="1" customFormat="1" ht="15">
      <c r="B960" s="285">
        <v>41617</v>
      </c>
      <c r="C960" s="280" t="s">
        <v>3844</v>
      </c>
      <c r="D960" s="349">
        <v>100</v>
      </c>
      <c r="F960" s="285">
        <v>41632</v>
      </c>
      <c r="G960" s="280" t="s">
        <v>112</v>
      </c>
      <c r="H960" s="294">
        <v>27</v>
      </c>
    </row>
    <row r="961" spans="2:8" s="1" customFormat="1" ht="15">
      <c r="B961" s="285">
        <v>41617</v>
      </c>
      <c r="C961" s="294" t="s">
        <v>525</v>
      </c>
      <c r="D961" s="294">
        <v>18</v>
      </c>
      <c r="F961" s="285">
        <v>41632</v>
      </c>
      <c r="G961" s="280" t="s">
        <v>2378</v>
      </c>
      <c r="H961" s="294">
        <v>20</v>
      </c>
    </row>
    <row r="962" spans="2:8" s="1" customFormat="1" ht="15">
      <c r="B962" s="285">
        <v>41617</v>
      </c>
      <c r="C962" s="280" t="s">
        <v>525</v>
      </c>
      <c r="D962" s="294">
        <v>10</v>
      </c>
      <c r="F962" s="285">
        <v>41633</v>
      </c>
      <c r="G962" s="280" t="s">
        <v>516</v>
      </c>
      <c r="H962" s="294">
        <v>20</v>
      </c>
    </row>
    <row r="963" spans="2:8" s="1" customFormat="1" ht="15">
      <c r="B963" s="285">
        <v>41617</v>
      </c>
      <c r="C963" s="280" t="s">
        <v>3845</v>
      </c>
      <c r="D963" s="294">
        <v>98</v>
      </c>
      <c r="F963" s="285">
        <v>41633</v>
      </c>
      <c r="G963" s="280" t="s">
        <v>246</v>
      </c>
      <c r="H963" s="294">
        <v>75</v>
      </c>
    </row>
    <row r="964" spans="2:8" s="1" customFormat="1" ht="15">
      <c r="B964" s="285">
        <v>41617</v>
      </c>
      <c r="C964" s="280" t="s">
        <v>111</v>
      </c>
      <c r="D964" s="294">
        <v>52</v>
      </c>
      <c r="F964" s="285">
        <v>41633</v>
      </c>
      <c r="G964" s="484" t="s">
        <v>3878</v>
      </c>
      <c r="H964" s="485">
        <v>5</v>
      </c>
    </row>
    <row r="965" spans="2:8" s="1" customFormat="1" ht="15">
      <c r="B965" s="285">
        <v>41618</v>
      </c>
      <c r="C965" s="294" t="s">
        <v>525</v>
      </c>
      <c r="D965" s="294">
        <v>30</v>
      </c>
      <c r="F965" s="285">
        <v>41633</v>
      </c>
      <c r="G965" s="484" t="s">
        <v>226</v>
      </c>
      <c r="H965" s="485">
        <v>40</v>
      </c>
    </row>
    <row r="966" spans="2:8" s="1" customFormat="1" ht="15">
      <c r="B966" s="285">
        <v>41618</v>
      </c>
      <c r="C966" s="280" t="s">
        <v>3844</v>
      </c>
      <c r="D966" s="294">
        <v>100</v>
      </c>
      <c r="F966" s="285">
        <v>41633</v>
      </c>
      <c r="G966" s="484" t="s">
        <v>173</v>
      </c>
      <c r="H966" s="485">
        <v>14</v>
      </c>
    </row>
    <row r="967" spans="2:8" s="1" customFormat="1" ht="15">
      <c r="B967" s="285">
        <v>41618</v>
      </c>
      <c r="C967" s="280" t="s">
        <v>525</v>
      </c>
      <c r="D967" s="294">
        <v>17</v>
      </c>
      <c r="F967" s="285">
        <v>41633</v>
      </c>
      <c r="G967" s="280" t="s">
        <v>3879</v>
      </c>
      <c r="H967" s="294">
        <v>500</v>
      </c>
    </row>
    <row r="968" spans="2:8" s="1" customFormat="1" ht="15">
      <c r="B968" s="285">
        <v>41618</v>
      </c>
      <c r="C968" s="280" t="s">
        <v>525</v>
      </c>
      <c r="D968" s="294">
        <v>16</v>
      </c>
      <c r="F968" s="285">
        <v>41633</v>
      </c>
      <c r="G968" s="484" t="s">
        <v>414</v>
      </c>
      <c r="H968" s="485">
        <v>20</v>
      </c>
    </row>
    <row r="969" spans="2:8" s="1" customFormat="1" ht="15">
      <c r="B969" s="285">
        <v>41618</v>
      </c>
      <c r="C969" s="280" t="s">
        <v>205</v>
      </c>
      <c r="D969" s="294">
        <v>20</v>
      </c>
      <c r="F969" s="285">
        <v>41633</v>
      </c>
      <c r="G969" s="484" t="s">
        <v>3880</v>
      </c>
      <c r="H969" s="485">
        <v>10</v>
      </c>
    </row>
    <row r="970" spans="2:8" s="1" customFormat="1" ht="15">
      <c r="B970" s="285">
        <v>41618</v>
      </c>
      <c r="C970" s="280" t="s">
        <v>23</v>
      </c>
      <c r="D970" s="294">
        <v>70</v>
      </c>
      <c r="F970" s="285">
        <v>41633</v>
      </c>
      <c r="G970" s="484" t="s">
        <v>64</v>
      </c>
      <c r="H970" s="485">
        <v>100</v>
      </c>
    </row>
    <row r="971" spans="2:8" s="1" customFormat="1" ht="15">
      <c r="B971" s="285">
        <v>41618</v>
      </c>
      <c r="C971" s="280" t="s">
        <v>246</v>
      </c>
      <c r="D971" s="294">
        <v>30</v>
      </c>
      <c r="F971" s="285">
        <v>41633</v>
      </c>
      <c r="G971" s="484" t="s">
        <v>48</v>
      </c>
      <c r="H971" s="485">
        <v>110</v>
      </c>
    </row>
    <row r="972" spans="2:8" s="1" customFormat="1" ht="15">
      <c r="B972" s="285">
        <v>41618</v>
      </c>
      <c r="C972" s="280" t="s">
        <v>913</v>
      </c>
      <c r="D972" s="294">
        <v>15</v>
      </c>
      <c r="F972" s="285">
        <v>41633</v>
      </c>
      <c r="G972" s="484" t="s">
        <v>114</v>
      </c>
      <c r="H972" s="485">
        <v>70</v>
      </c>
    </row>
    <row r="973" spans="2:8" s="1" customFormat="1" ht="15">
      <c r="B973" s="285">
        <v>41618</v>
      </c>
      <c r="C973" s="280" t="s">
        <v>314</v>
      </c>
      <c r="D973" s="294">
        <v>15</v>
      </c>
      <c r="F973" s="285">
        <v>41633</v>
      </c>
      <c r="G973" s="484" t="s">
        <v>51</v>
      </c>
      <c r="H973" s="485">
        <v>40</v>
      </c>
    </row>
    <row r="974" spans="2:8" s="1" customFormat="1" ht="15">
      <c r="B974" s="285">
        <v>41618</v>
      </c>
      <c r="C974" s="280" t="s">
        <v>23</v>
      </c>
      <c r="D974" s="294">
        <v>20</v>
      </c>
      <c r="F974" s="285">
        <v>41634</v>
      </c>
      <c r="G974" s="484" t="s">
        <v>525</v>
      </c>
      <c r="H974" s="485">
        <v>43</v>
      </c>
    </row>
    <row r="975" spans="2:8" s="1" customFormat="1" ht="15">
      <c r="B975" s="285">
        <v>41619</v>
      </c>
      <c r="C975" s="294" t="s">
        <v>525</v>
      </c>
      <c r="D975" s="294">
        <v>15</v>
      </c>
      <c r="F975" s="285">
        <v>41634</v>
      </c>
      <c r="G975" s="484" t="s">
        <v>12</v>
      </c>
      <c r="H975" s="485">
        <v>60</v>
      </c>
    </row>
    <row r="976" spans="2:8" s="1" customFormat="1" ht="15">
      <c r="B976" s="285">
        <v>41619</v>
      </c>
      <c r="C976" s="280" t="s">
        <v>525</v>
      </c>
      <c r="D976" s="294">
        <v>20</v>
      </c>
      <c r="F976" s="285">
        <v>41634</v>
      </c>
      <c r="G976" s="484" t="s">
        <v>525</v>
      </c>
      <c r="H976" s="485">
        <v>34</v>
      </c>
    </row>
    <row r="977" spans="2:8" s="1" customFormat="1" ht="15">
      <c r="B977" s="285">
        <v>41619</v>
      </c>
      <c r="C977" s="294" t="s">
        <v>525</v>
      </c>
      <c r="D977" s="294">
        <v>16</v>
      </c>
      <c r="F977" s="285">
        <v>41634</v>
      </c>
      <c r="G977" s="484" t="s">
        <v>112</v>
      </c>
      <c r="H977" s="485">
        <v>54</v>
      </c>
    </row>
    <row r="978" spans="2:8" s="1" customFormat="1" ht="15">
      <c r="B978" s="285">
        <v>41619</v>
      </c>
      <c r="C978" s="280" t="s">
        <v>2845</v>
      </c>
      <c r="D978" s="294">
        <v>200</v>
      </c>
      <c r="F978" s="285">
        <v>41634</v>
      </c>
      <c r="G978" s="484" t="s">
        <v>51</v>
      </c>
      <c r="H978" s="485">
        <v>130</v>
      </c>
    </row>
    <row r="979" spans="2:8" s="1" customFormat="1" ht="15">
      <c r="B979" s="285">
        <v>41619</v>
      </c>
      <c r="C979" s="280" t="s">
        <v>114</v>
      </c>
      <c r="D979" s="294">
        <v>50</v>
      </c>
      <c r="F979" s="285">
        <v>41634</v>
      </c>
      <c r="G979" s="484" t="s">
        <v>246</v>
      </c>
      <c r="H979" s="485">
        <v>70</v>
      </c>
    </row>
    <row r="980" spans="2:8" s="1" customFormat="1" ht="15">
      <c r="B980" s="285">
        <v>41620</v>
      </c>
      <c r="C980" s="280" t="s">
        <v>525</v>
      </c>
      <c r="D980" s="294">
        <v>15</v>
      </c>
      <c r="F980" s="285">
        <v>41634</v>
      </c>
      <c r="G980" s="484" t="s">
        <v>3881</v>
      </c>
      <c r="H980" s="485">
        <v>290</v>
      </c>
    </row>
    <row r="981" spans="2:8" s="1" customFormat="1" ht="15">
      <c r="B981" s="285">
        <v>41620</v>
      </c>
      <c r="C981" s="280" t="s">
        <v>525</v>
      </c>
      <c r="D981" s="294">
        <v>20</v>
      </c>
      <c r="F981" s="285">
        <v>41635</v>
      </c>
      <c r="G981" s="484" t="s">
        <v>525</v>
      </c>
      <c r="H981" s="485">
        <v>16</v>
      </c>
    </row>
    <row r="982" spans="2:8" s="1" customFormat="1" ht="15">
      <c r="B982" s="285">
        <v>41620</v>
      </c>
      <c r="C982" s="280" t="s">
        <v>525</v>
      </c>
      <c r="D982" s="294">
        <v>17</v>
      </c>
      <c r="F982" s="285">
        <v>41635</v>
      </c>
      <c r="G982" s="484" t="s">
        <v>431</v>
      </c>
      <c r="H982" s="485">
        <v>2</v>
      </c>
    </row>
    <row r="983" spans="2:8" s="1" customFormat="1" ht="15">
      <c r="B983" s="285">
        <v>41620</v>
      </c>
      <c r="C983" s="280" t="s">
        <v>64</v>
      </c>
      <c r="D983" s="294">
        <v>100</v>
      </c>
      <c r="F983" s="285">
        <v>41635</v>
      </c>
      <c r="G983" s="280" t="s">
        <v>525</v>
      </c>
      <c r="H983" s="294">
        <v>20</v>
      </c>
    </row>
    <row r="984" spans="2:8" s="1" customFormat="1" ht="15">
      <c r="B984" s="285">
        <v>41620</v>
      </c>
      <c r="C984" s="280" t="s">
        <v>48</v>
      </c>
      <c r="D984" s="294">
        <v>105</v>
      </c>
      <c r="F984" s="285">
        <v>41635</v>
      </c>
      <c r="G984" s="484" t="s">
        <v>3327</v>
      </c>
      <c r="H984" s="485">
        <v>800</v>
      </c>
    </row>
    <row r="985" spans="2:8" s="1" customFormat="1" ht="15">
      <c r="B985" s="285">
        <v>41620</v>
      </c>
      <c r="C985" s="280" t="s">
        <v>246</v>
      </c>
      <c r="D985" s="294">
        <v>60</v>
      </c>
      <c r="F985" s="285">
        <v>41635</v>
      </c>
      <c r="G985" s="484" t="s">
        <v>12</v>
      </c>
      <c r="H985" s="485">
        <v>140</v>
      </c>
    </row>
    <row r="986" spans="2:8" s="1" customFormat="1" ht="15">
      <c r="B986" s="285">
        <v>41621</v>
      </c>
      <c r="C986" s="280" t="s">
        <v>742</v>
      </c>
      <c r="D986" s="294">
        <v>224</v>
      </c>
      <c r="F986" s="285">
        <v>41635</v>
      </c>
      <c r="G986" s="484" t="s">
        <v>525</v>
      </c>
      <c r="H986" s="485">
        <v>33</v>
      </c>
    </row>
    <row r="987" spans="2:8" s="1" customFormat="1" ht="15">
      <c r="B987" s="285">
        <v>41621</v>
      </c>
      <c r="C987" s="280" t="s">
        <v>525</v>
      </c>
      <c r="D987" s="294">
        <v>15</v>
      </c>
      <c r="F987" s="285">
        <v>41635</v>
      </c>
      <c r="G987" s="484" t="s">
        <v>525</v>
      </c>
      <c r="H987" s="485">
        <v>14</v>
      </c>
    </row>
    <row r="988" spans="2:8" s="1" customFormat="1" ht="15">
      <c r="B988" s="285">
        <v>41621</v>
      </c>
      <c r="C988" s="280" t="s">
        <v>525</v>
      </c>
      <c r="D988" s="294">
        <v>17</v>
      </c>
      <c r="F988" s="285">
        <v>41635</v>
      </c>
      <c r="G988" s="484" t="s">
        <v>114</v>
      </c>
      <c r="H988" s="485">
        <v>42</v>
      </c>
    </row>
    <row r="989" spans="2:8" s="1" customFormat="1" ht="15">
      <c r="B989" s="285">
        <v>41621</v>
      </c>
      <c r="C989" s="280" t="s">
        <v>525</v>
      </c>
      <c r="D989" s="294">
        <v>10</v>
      </c>
      <c r="F989" s="285">
        <v>41635</v>
      </c>
      <c r="G989" s="484" t="s">
        <v>23</v>
      </c>
      <c r="H989" s="485">
        <v>100</v>
      </c>
    </row>
    <row r="990" spans="2:8" s="1" customFormat="1" ht="15">
      <c r="B990" s="285">
        <v>41621</v>
      </c>
      <c r="C990" s="393" t="s">
        <v>219</v>
      </c>
      <c r="D990" s="386">
        <v>35</v>
      </c>
      <c r="F990" s="285">
        <v>41635</v>
      </c>
      <c r="G990" s="484" t="s">
        <v>111</v>
      </c>
      <c r="H990" s="485">
        <v>41</v>
      </c>
    </row>
    <row r="991" spans="2:8" s="1" customFormat="1" ht="15">
      <c r="B991" s="285">
        <v>41621</v>
      </c>
      <c r="C991" s="280" t="s">
        <v>186</v>
      </c>
      <c r="D991" s="294">
        <v>50</v>
      </c>
      <c r="F991" s="285">
        <v>41636</v>
      </c>
      <c r="G991" s="280" t="s">
        <v>3899</v>
      </c>
      <c r="H991" s="294">
        <v>146</v>
      </c>
    </row>
    <row r="992" spans="2:8" s="1" customFormat="1" ht="15">
      <c r="B992" s="285">
        <v>41621</v>
      </c>
      <c r="C992" s="280" t="s">
        <v>246</v>
      </c>
      <c r="D992" s="294">
        <v>55</v>
      </c>
      <c r="F992" s="285">
        <v>41636</v>
      </c>
      <c r="G992" s="280" t="s">
        <v>3900</v>
      </c>
      <c r="H992" s="294">
        <v>225</v>
      </c>
    </row>
    <row r="993" spans="2:8" s="1" customFormat="1" ht="15">
      <c r="B993" s="285">
        <v>41621</v>
      </c>
      <c r="C993" s="280" t="s">
        <v>727</v>
      </c>
      <c r="D993" s="294">
        <v>54</v>
      </c>
      <c r="F993" s="285">
        <v>41636</v>
      </c>
      <c r="G993" s="280" t="s">
        <v>2870</v>
      </c>
      <c r="H993" s="294">
        <v>130</v>
      </c>
    </row>
    <row r="994" spans="2:8" s="1" customFormat="1" ht="15">
      <c r="B994" s="285">
        <v>41621</v>
      </c>
      <c r="C994" s="280" t="s">
        <v>224</v>
      </c>
      <c r="D994" s="294">
        <v>10</v>
      </c>
      <c r="F994" s="285">
        <v>41636</v>
      </c>
      <c r="G994" s="280" t="s">
        <v>3901</v>
      </c>
      <c r="H994" s="294">
        <v>10</v>
      </c>
    </row>
    <row r="995" spans="2:8" s="1" customFormat="1" ht="15">
      <c r="B995" s="285">
        <v>41621</v>
      </c>
      <c r="C995" s="280" t="s">
        <v>525</v>
      </c>
      <c r="D995" s="294">
        <v>7</v>
      </c>
      <c r="F995" s="285">
        <v>41636</v>
      </c>
      <c r="G995" s="280" t="s">
        <v>3902</v>
      </c>
      <c r="H995" s="294">
        <v>320</v>
      </c>
    </row>
    <row r="996" spans="2:8" s="1" customFormat="1" ht="15">
      <c r="B996" s="285">
        <v>41622</v>
      </c>
      <c r="C996" s="280" t="s">
        <v>3847</v>
      </c>
      <c r="D996" s="294">
        <v>770</v>
      </c>
      <c r="F996" s="285">
        <v>41636</v>
      </c>
      <c r="G996" s="280" t="s">
        <v>12</v>
      </c>
      <c r="H996" s="294">
        <v>290</v>
      </c>
    </row>
    <row r="997" spans="2:8" s="1" customFormat="1" ht="15">
      <c r="B997" s="285">
        <v>41622</v>
      </c>
      <c r="C997" s="280" t="s">
        <v>3848</v>
      </c>
      <c r="D997" s="294">
        <v>60</v>
      </c>
      <c r="F997" s="285">
        <v>41636</v>
      </c>
      <c r="G997" s="280" t="s">
        <v>516</v>
      </c>
      <c r="H997" s="294">
        <v>30</v>
      </c>
    </row>
    <row r="998" spans="2:8" s="1" customFormat="1" ht="15">
      <c r="B998" s="285">
        <v>41622</v>
      </c>
      <c r="C998" s="280" t="s">
        <v>114</v>
      </c>
      <c r="D998" s="294">
        <v>80</v>
      </c>
      <c r="F998" s="285">
        <v>41636</v>
      </c>
      <c r="G998" s="280" t="s">
        <v>114</v>
      </c>
      <c r="H998" s="294">
        <v>45</v>
      </c>
    </row>
    <row r="999" spans="2:8" s="1" customFormat="1" ht="15">
      <c r="B999" s="285">
        <v>41623</v>
      </c>
      <c r="C999" s="280" t="s">
        <v>51</v>
      </c>
      <c r="D999" s="294">
        <v>44</v>
      </c>
      <c r="F999" s="285">
        <v>41636</v>
      </c>
      <c r="G999" s="280" t="s">
        <v>246</v>
      </c>
      <c r="H999" s="294">
        <v>75</v>
      </c>
    </row>
    <row r="1000" spans="2:8" s="1" customFormat="1" ht="15">
      <c r="B1000" s="285">
        <v>41623</v>
      </c>
      <c r="C1000" s="280" t="s">
        <v>18</v>
      </c>
      <c r="D1000" s="294">
        <v>45</v>
      </c>
      <c r="F1000" s="285">
        <v>41637</v>
      </c>
      <c r="G1000" s="280" t="s">
        <v>3903</v>
      </c>
      <c r="H1000" s="294">
        <v>100</v>
      </c>
    </row>
    <row r="1001" spans="2:8" s="1" customFormat="1" ht="15">
      <c r="B1001" s="285">
        <v>41623</v>
      </c>
      <c r="C1001" s="280" t="s">
        <v>3849</v>
      </c>
      <c r="D1001" s="294">
        <v>1000</v>
      </c>
      <c r="F1001" s="285">
        <v>41637</v>
      </c>
      <c r="G1001" s="280" t="s">
        <v>18</v>
      </c>
      <c r="H1001" s="294">
        <v>120</v>
      </c>
    </row>
    <row r="1002" spans="2:8" s="1" customFormat="1" ht="15">
      <c r="B1002" s="285">
        <v>41623</v>
      </c>
      <c r="C1002" s="294" t="s">
        <v>150</v>
      </c>
      <c r="D1002" s="294">
        <v>5</v>
      </c>
      <c r="F1002" s="285">
        <v>41637</v>
      </c>
      <c r="G1002" s="280" t="s">
        <v>51</v>
      </c>
      <c r="H1002" s="294">
        <v>20</v>
      </c>
    </row>
    <row r="1003" spans="2:8" s="1" customFormat="1" ht="15">
      <c r="B1003" s="285">
        <v>41623</v>
      </c>
      <c r="C1003" s="280" t="s">
        <v>226</v>
      </c>
      <c r="D1003" s="294">
        <v>20</v>
      </c>
      <c r="F1003" s="285">
        <v>41637</v>
      </c>
      <c r="G1003" s="280" t="s">
        <v>525</v>
      </c>
      <c r="H1003" s="294">
        <v>16</v>
      </c>
    </row>
    <row r="1004" spans="2:8" s="1" customFormat="1" ht="15">
      <c r="B1004" s="285">
        <v>41623</v>
      </c>
      <c r="C1004" s="280" t="s">
        <v>222</v>
      </c>
      <c r="D1004" s="294">
        <v>10</v>
      </c>
      <c r="F1004" s="285">
        <v>41637</v>
      </c>
      <c r="G1004" s="280" t="s">
        <v>57</v>
      </c>
      <c r="H1004" s="294">
        <v>130</v>
      </c>
    </row>
    <row r="1005" spans="2:8" s="1" customFormat="1" ht="15">
      <c r="B1005" s="285">
        <v>41623</v>
      </c>
      <c r="C1005" s="280" t="s">
        <v>3830</v>
      </c>
      <c r="D1005" s="294">
        <v>100</v>
      </c>
      <c r="F1005" s="285">
        <v>41637</v>
      </c>
      <c r="G1005" s="280" t="s">
        <v>114</v>
      </c>
      <c r="H1005" s="294">
        <v>46</v>
      </c>
    </row>
    <row r="1006" spans="2:8" s="1" customFormat="1" ht="15">
      <c r="B1006" s="285">
        <v>41623</v>
      </c>
      <c r="C1006" s="280" t="s">
        <v>516</v>
      </c>
      <c r="D1006" s="294">
        <v>50</v>
      </c>
      <c r="F1006" s="285">
        <v>41638</v>
      </c>
      <c r="G1006" s="280" t="s">
        <v>525</v>
      </c>
      <c r="H1006" s="294">
        <v>30</v>
      </c>
    </row>
    <row r="1007" spans="2:8" s="1" customFormat="1" ht="15">
      <c r="B1007" s="285">
        <v>41623</v>
      </c>
      <c r="C1007" s="280" t="s">
        <v>3029</v>
      </c>
      <c r="D1007" s="294">
        <v>10</v>
      </c>
      <c r="F1007" s="285">
        <v>41638</v>
      </c>
      <c r="G1007" s="280" t="s">
        <v>12</v>
      </c>
      <c r="H1007" s="294">
        <v>140</v>
      </c>
    </row>
    <row r="1008" spans="2:8" s="1" customFormat="1" ht="15">
      <c r="B1008" s="285">
        <v>41623</v>
      </c>
      <c r="C1008" s="280" t="s">
        <v>246</v>
      </c>
      <c r="D1008" s="294">
        <v>75</v>
      </c>
      <c r="F1008" s="285">
        <v>41638</v>
      </c>
      <c r="G1008" s="280" t="s">
        <v>525</v>
      </c>
      <c r="H1008" s="294">
        <v>20</v>
      </c>
    </row>
    <row r="1009" spans="2:8" s="1" customFormat="1" ht="15">
      <c r="B1009" s="285">
        <v>41623</v>
      </c>
      <c r="C1009" s="280" t="s">
        <v>3850</v>
      </c>
      <c r="D1009" s="294">
        <v>30</v>
      </c>
      <c r="F1009" s="285">
        <v>41638</v>
      </c>
      <c r="G1009" s="280" t="s">
        <v>525</v>
      </c>
      <c r="H1009" s="294">
        <v>350</v>
      </c>
    </row>
    <row r="1010" spans="2:8" s="1" customFormat="1" ht="15">
      <c r="B1010" s="285">
        <v>41623</v>
      </c>
      <c r="C1010" s="280" t="s">
        <v>114</v>
      </c>
      <c r="D1010" s="294">
        <v>36</v>
      </c>
      <c r="F1010" s="285">
        <v>41639</v>
      </c>
      <c r="G1010" s="280" t="s">
        <v>525</v>
      </c>
      <c r="H1010" s="294">
        <v>15</v>
      </c>
    </row>
    <row r="1011" spans="2:8" s="1" customFormat="1" ht="15">
      <c r="B1011" s="285">
        <v>41623</v>
      </c>
      <c r="C1011" s="280" t="s">
        <v>57</v>
      </c>
      <c r="D1011" s="294">
        <v>50</v>
      </c>
      <c r="F1011" s="285">
        <v>41639</v>
      </c>
      <c r="G1011" s="280" t="s">
        <v>525</v>
      </c>
      <c r="H1011" s="294">
        <v>70</v>
      </c>
    </row>
    <row r="1012" spans="2:8" s="1" customFormat="1" ht="15">
      <c r="B1012" s="285">
        <v>41623</v>
      </c>
      <c r="C1012" s="280" t="s">
        <v>247</v>
      </c>
      <c r="D1012" s="294">
        <v>90</v>
      </c>
      <c r="F1012" s="285">
        <v>41639</v>
      </c>
      <c r="G1012" s="280" t="s">
        <v>12</v>
      </c>
      <c r="H1012" s="294">
        <v>60</v>
      </c>
    </row>
    <row r="1013" spans="2:8" s="1" customFormat="1" ht="15">
      <c r="B1013" s="285">
        <v>41624</v>
      </c>
      <c r="C1013" s="280" t="s">
        <v>525</v>
      </c>
      <c r="D1013" s="294">
        <v>15</v>
      </c>
      <c r="F1013" s="285">
        <v>41639</v>
      </c>
      <c r="G1013" s="280" t="s">
        <v>3211</v>
      </c>
      <c r="H1013" s="294">
        <v>128</v>
      </c>
    </row>
    <row r="1014" spans="2:8" s="1" customFormat="1" ht="15">
      <c r="B1014" s="285">
        <v>41624</v>
      </c>
      <c r="C1014" s="294" t="s">
        <v>525</v>
      </c>
      <c r="D1014" s="294">
        <v>31</v>
      </c>
      <c r="F1014" s="285">
        <v>41639</v>
      </c>
      <c r="G1014" s="280" t="s">
        <v>516</v>
      </c>
      <c r="H1014" s="294">
        <v>60</v>
      </c>
    </row>
    <row r="1015" spans="2:8" s="1" customFormat="1" ht="15">
      <c r="B1015" s="285">
        <v>41624</v>
      </c>
      <c r="C1015" s="294" t="s">
        <v>3852</v>
      </c>
      <c r="D1015" s="294">
        <v>20</v>
      </c>
      <c r="F1015" s="285">
        <v>41639</v>
      </c>
      <c r="G1015" s="280" t="s">
        <v>401</v>
      </c>
      <c r="H1015" s="294">
        <v>20</v>
      </c>
    </row>
    <row r="1016" spans="2:8" s="1" customFormat="1" ht="15">
      <c r="B1016" s="285">
        <v>41624</v>
      </c>
      <c r="C1016" s="294" t="s">
        <v>3211</v>
      </c>
      <c r="D1016" s="294">
        <v>9</v>
      </c>
      <c r="F1016" s="285">
        <v>41639</v>
      </c>
      <c r="G1016" s="280" t="s">
        <v>114</v>
      </c>
      <c r="H1016" s="294">
        <v>20</v>
      </c>
    </row>
    <row r="1017" spans="2:8" s="1" customFormat="1" ht="15">
      <c r="B1017" s="285">
        <v>41624</v>
      </c>
      <c r="C1017" s="280" t="s">
        <v>58</v>
      </c>
      <c r="D1017" s="294">
        <v>18</v>
      </c>
      <c r="F1017" s="285">
        <v>41639</v>
      </c>
      <c r="G1017" s="280" t="s">
        <v>2759</v>
      </c>
      <c r="H1017" s="294">
        <v>10</v>
      </c>
    </row>
    <row r="1018" spans="2:8" s="1" customFormat="1" ht="15">
      <c r="B1018" s="285">
        <v>41624</v>
      </c>
      <c r="C1018" s="280" t="s">
        <v>18</v>
      </c>
      <c r="D1018" s="294">
        <v>119</v>
      </c>
      <c r="F1018" s="285">
        <v>41639</v>
      </c>
      <c r="G1018" s="280" t="s">
        <v>111</v>
      </c>
      <c r="H1018" s="294">
        <v>52</v>
      </c>
    </row>
    <row r="1019" spans="2:8" s="1" customFormat="1" ht="15">
      <c r="B1019" s="285">
        <v>41625</v>
      </c>
      <c r="C1019" s="280" t="s">
        <v>525</v>
      </c>
      <c r="D1019" s="294">
        <v>15</v>
      </c>
      <c r="F1019" s="280"/>
      <c r="G1019" s="280"/>
      <c r="H1019" s="280"/>
    </row>
    <row r="1020" spans="2:8" s="1" customFormat="1" ht="15">
      <c r="B1020" s="285">
        <v>41625</v>
      </c>
      <c r="C1020" s="280" t="s">
        <v>525</v>
      </c>
      <c r="D1020" s="294">
        <v>25</v>
      </c>
      <c r="F1020" s="280"/>
      <c r="G1020" s="280"/>
      <c r="H1020" s="280"/>
    </row>
    <row r="1021" spans="2:8" s="1" customFormat="1" ht="15">
      <c r="B1021" s="285">
        <v>41625</v>
      </c>
      <c r="C1021" s="280" t="s">
        <v>12</v>
      </c>
      <c r="D1021" s="294">
        <v>50</v>
      </c>
      <c r="F1021" s="280"/>
      <c r="G1021" s="280"/>
      <c r="H1021" s="280"/>
    </row>
    <row r="1022" spans="2:8" s="1" customFormat="1" ht="15">
      <c r="B1022" s="285">
        <v>41625</v>
      </c>
      <c r="C1022" s="280" t="s">
        <v>525</v>
      </c>
      <c r="D1022" s="294">
        <v>10</v>
      </c>
      <c r="F1022" s="280"/>
      <c r="G1022" s="280"/>
      <c r="H1022" s="280"/>
    </row>
    <row r="1023" spans="2:8" s="1" customFormat="1" ht="15">
      <c r="B1023" s="285">
        <v>41625</v>
      </c>
      <c r="C1023" s="280" t="s">
        <v>525</v>
      </c>
      <c r="D1023" s="349">
        <v>30</v>
      </c>
      <c r="F1023" s="280"/>
      <c r="G1023" s="280"/>
      <c r="H1023" s="280"/>
    </row>
    <row r="1024" spans="2:8" s="1" customFormat="1" ht="15">
      <c r="B1024" s="285">
        <v>41625</v>
      </c>
      <c r="C1024" s="280" t="s">
        <v>525</v>
      </c>
      <c r="D1024" s="294">
        <v>8</v>
      </c>
      <c r="F1024" s="280"/>
      <c r="G1024" s="280"/>
      <c r="H1024" s="280"/>
    </row>
    <row r="1025" spans="2:10" s="1" customFormat="1" ht="15">
      <c r="B1025" s="285">
        <v>41625</v>
      </c>
      <c r="C1025" s="280" t="s">
        <v>3211</v>
      </c>
      <c r="D1025" s="294">
        <v>90</v>
      </c>
      <c r="F1025" s="280"/>
      <c r="G1025" s="280"/>
      <c r="H1025" s="280"/>
    </row>
    <row r="1026" spans="2:10" s="1" customFormat="1" ht="15">
      <c r="B1026" s="285">
        <v>41625</v>
      </c>
      <c r="C1026" s="406" t="s">
        <v>3855</v>
      </c>
      <c r="D1026" s="294">
        <v>3500</v>
      </c>
      <c r="F1026" s="280"/>
      <c r="G1026" s="280"/>
      <c r="H1026" s="280"/>
    </row>
    <row r="1027" spans="2:10" s="1" customFormat="1" ht="15">
      <c r="B1027" s="285">
        <v>41625</v>
      </c>
      <c r="C1027" s="280" t="s">
        <v>114</v>
      </c>
      <c r="D1027" s="294">
        <v>75</v>
      </c>
      <c r="F1027" s="280"/>
      <c r="G1027" s="280"/>
      <c r="H1027" s="280"/>
    </row>
    <row r="1028" spans="2:10" s="1" customFormat="1" ht="15">
      <c r="B1028" s="285">
        <v>41626</v>
      </c>
      <c r="C1028" s="280" t="s">
        <v>525</v>
      </c>
      <c r="D1028" s="294">
        <v>16</v>
      </c>
      <c r="F1028" s="280"/>
      <c r="G1028" s="280"/>
      <c r="H1028" s="280"/>
    </row>
    <row r="1029" spans="2:10" s="1" customFormat="1" ht="15">
      <c r="B1029" s="285">
        <v>41626</v>
      </c>
      <c r="C1029" s="280" t="s">
        <v>525</v>
      </c>
      <c r="D1029" s="294">
        <v>20</v>
      </c>
      <c r="F1029" s="280"/>
      <c r="G1029" s="280"/>
      <c r="H1029" s="280"/>
    </row>
    <row r="1030" spans="2:10" s="1" customFormat="1" ht="15">
      <c r="B1030" s="285">
        <v>41626</v>
      </c>
      <c r="C1030" s="280" t="s">
        <v>525</v>
      </c>
      <c r="D1030" s="294">
        <v>20</v>
      </c>
      <c r="F1030" s="280"/>
      <c r="G1030" s="280"/>
      <c r="H1030" s="280"/>
    </row>
    <row r="1031" spans="2:10" s="1" customFormat="1" ht="15">
      <c r="B1031" s="285">
        <v>41626</v>
      </c>
      <c r="C1031" s="280" t="s">
        <v>12</v>
      </c>
      <c r="D1031" s="294">
        <v>50</v>
      </c>
      <c r="F1031" s="280"/>
      <c r="G1031" s="280"/>
      <c r="H1031" s="280"/>
    </row>
    <row r="1032" spans="2:10" s="1" customFormat="1" ht="15">
      <c r="B1032" s="285">
        <v>41626</v>
      </c>
      <c r="C1032" s="280" t="s">
        <v>525</v>
      </c>
      <c r="D1032" s="294">
        <v>10</v>
      </c>
      <c r="F1032" s="280"/>
      <c r="G1032" s="280"/>
      <c r="H1032" s="280"/>
    </row>
    <row r="1033" spans="2:10" s="1" customFormat="1" ht="15">
      <c r="B1033" s="285">
        <v>41626</v>
      </c>
      <c r="C1033" s="294" t="s">
        <v>525</v>
      </c>
      <c r="D1033" s="294">
        <v>20</v>
      </c>
      <c r="F1033" s="280"/>
      <c r="G1033" s="280"/>
      <c r="H1033" s="280"/>
    </row>
    <row r="1034" spans="2:10" s="1" customFormat="1" ht="15">
      <c r="B1034" s="285">
        <v>41626</v>
      </c>
      <c r="C1034" s="294" t="s">
        <v>485</v>
      </c>
      <c r="D1034" s="294">
        <v>20</v>
      </c>
      <c r="F1034" s="280"/>
      <c r="G1034" s="280"/>
      <c r="H1034" s="280"/>
    </row>
    <row r="1035" spans="2:10" s="1" customFormat="1" ht="15">
      <c r="B1035" s="285">
        <v>41626</v>
      </c>
      <c r="C1035" s="280" t="s">
        <v>112</v>
      </c>
      <c r="D1035" s="294">
        <v>27</v>
      </c>
      <c r="F1035" s="280"/>
      <c r="G1035" s="280"/>
      <c r="H1035" s="280"/>
    </row>
    <row r="1036" spans="2:10" s="1" customFormat="1" ht="15">
      <c r="C1036" s="1" t="s">
        <v>195</v>
      </c>
      <c r="D1036" s="2">
        <f>SUM(D905:D1035)</f>
        <v>15541</v>
      </c>
      <c r="G1036" s="1" t="s">
        <v>195</v>
      </c>
      <c r="H1036" s="2">
        <f>SUM(H905:H1035)</f>
        <v>11558</v>
      </c>
    </row>
    <row r="1038" spans="2:10" s="1" customFormat="1" ht="15.75">
      <c r="C1038" s="2480" t="s">
        <v>3912</v>
      </c>
      <c r="D1038" s="2480"/>
      <c r="E1038" s="2480"/>
      <c r="F1038" s="2480"/>
      <c r="G1038" s="2480"/>
      <c r="H1038" s="2480"/>
      <c r="I1038" s="2480"/>
      <c r="J1038" s="18"/>
    </row>
    <row r="1039" spans="2:10" s="1" customFormat="1" ht="15" outlineLevel="1">
      <c r="C1039" s="18"/>
      <c r="D1039" s="18"/>
      <c r="E1039" s="18"/>
      <c r="F1039" s="18"/>
      <c r="G1039" s="18"/>
      <c r="H1039" s="18"/>
      <c r="I1039" s="18"/>
      <c r="J1039" s="18"/>
    </row>
    <row r="1040" spans="2:10" s="1" customFormat="1" ht="15" outlineLevel="1">
      <c r="B1040" s="152" t="s">
        <v>115</v>
      </c>
      <c r="C1040" s="152" t="s">
        <v>1330</v>
      </c>
      <c r="D1040" s="153" t="s">
        <v>4</v>
      </c>
      <c r="E1040" s="18"/>
      <c r="F1040" s="152" t="s">
        <v>115</v>
      </c>
      <c r="G1040" s="152" t="s">
        <v>1331</v>
      </c>
      <c r="H1040" s="153" t="s">
        <v>4</v>
      </c>
    </row>
    <row r="1041" spans="2:10" s="1" customFormat="1" ht="30" outlineLevel="1">
      <c r="B1041" s="258">
        <v>41640</v>
      </c>
      <c r="C1041" s="259" t="s">
        <v>1039</v>
      </c>
      <c r="D1041" s="260">
        <v>77553.399999999994</v>
      </c>
      <c r="E1041" s="18"/>
      <c r="F1041" s="328">
        <v>41639</v>
      </c>
      <c r="G1041" s="221" t="s">
        <v>3914</v>
      </c>
      <c r="H1041" s="214">
        <v>9000</v>
      </c>
      <c r="I1041" s="182" t="s">
        <v>3022</v>
      </c>
      <c r="J1041" s="182" t="s">
        <v>3183</v>
      </c>
    </row>
    <row r="1042" spans="2:10" s="1" customFormat="1" ht="45" outlineLevel="1">
      <c r="B1042" s="330">
        <v>41640</v>
      </c>
      <c r="C1042" s="47" t="s">
        <v>3925</v>
      </c>
      <c r="D1042" s="48">
        <v>11000</v>
      </c>
      <c r="F1042" s="594">
        <v>41639</v>
      </c>
      <c r="G1042" s="244" t="s">
        <v>3915</v>
      </c>
      <c r="H1042" s="245">
        <v>25000</v>
      </c>
      <c r="I1042" s="267" t="s">
        <v>2914</v>
      </c>
      <c r="J1042" s="267" t="s">
        <v>3184</v>
      </c>
    </row>
    <row r="1043" spans="2:10" s="1" customFormat="1" ht="45" outlineLevel="1">
      <c r="B1043" s="330">
        <v>41654</v>
      </c>
      <c r="C1043" s="244" t="s">
        <v>3957</v>
      </c>
      <c r="D1043" s="48">
        <v>8409</v>
      </c>
      <c r="F1043" s="594">
        <v>41639</v>
      </c>
      <c r="G1043" s="244" t="s">
        <v>3916</v>
      </c>
      <c r="H1043" s="245">
        <v>11000</v>
      </c>
      <c r="I1043" s="404" t="s">
        <v>3178</v>
      </c>
      <c r="J1043" s="267" t="s">
        <v>3182</v>
      </c>
    </row>
    <row r="1044" spans="2:10" s="1" customFormat="1" ht="30" outlineLevel="1">
      <c r="B1044" s="330"/>
      <c r="C1044" s="223"/>
      <c r="D1044" s="48"/>
      <c r="F1044" s="594">
        <v>41639</v>
      </c>
      <c r="G1044" s="244" t="s">
        <v>3917</v>
      </c>
      <c r="H1044" s="245">
        <v>451</v>
      </c>
      <c r="I1044" s="267" t="s">
        <v>3302</v>
      </c>
      <c r="J1044" s="267" t="s">
        <v>3184</v>
      </c>
    </row>
    <row r="1045" spans="2:10" s="1" customFormat="1" ht="30" outlineLevel="1">
      <c r="B1045" s="330"/>
      <c r="C1045" s="223"/>
      <c r="D1045" s="175"/>
      <c r="F1045" s="594">
        <v>41641</v>
      </c>
      <c r="G1045" s="244" t="s">
        <v>3926</v>
      </c>
      <c r="H1045" s="245">
        <v>573</v>
      </c>
      <c r="I1045" s="267" t="s">
        <v>3302</v>
      </c>
      <c r="J1045" s="267" t="s">
        <v>3182</v>
      </c>
    </row>
    <row r="1046" spans="2:10" s="1" customFormat="1" ht="30" outlineLevel="1">
      <c r="B1046" s="459"/>
      <c r="C1046" s="223"/>
      <c r="D1046" s="175"/>
      <c r="E1046" s="2"/>
      <c r="F1046" s="374">
        <v>41641</v>
      </c>
      <c r="G1046" s="223" t="s">
        <v>3927</v>
      </c>
      <c r="H1046" s="175">
        <v>351</v>
      </c>
      <c r="I1046" s="236" t="s">
        <v>3302</v>
      </c>
      <c r="J1046" s="236" t="s">
        <v>3184</v>
      </c>
    </row>
    <row r="1047" spans="2:10" s="1" customFormat="1" ht="30" outlineLevel="1">
      <c r="B1047" s="330"/>
      <c r="C1047" s="47"/>
      <c r="D1047" s="48"/>
      <c r="F1047" s="594">
        <v>41641</v>
      </c>
      <c r="G1047" s="244" t="s">
        <v>3928</v>
      </c>
      <c r="H1047" s="245">
        <v>17537</v>
      </c>
      <c r="I1047" s="267" t="s">
        <v>3929</v>
      </c>
      <c r="J1047" s="477" t="s">
        <v>3930</v>
      </c>
    </row>
    <row r="1048" spans="2:10" s="1" customFormat="1" ht="30" outlineLevel="1">
      <c r="B1048" s="269"/>
      <c r="C1048" s="47"/>
      <c r="D1048" s="48"/>
      <c r="F1048" s="328">
        <v>41641</v>
      </c>
      <c r="G1048" s="221" t="s">
        <v>3931</v>
      </c>
      <c r="H1048" s="214">
        <v>3800</v>
      </c>
      <c r="I1048" s="182" t="s">
        <v>3180</v>
      </c>
      <c r="J1048" s="182" t="s">
        <v>3181</v>
      </c>
    </row>
    <row r="1049" spans="2:10" s="1" customFormat="1" ht="30" outlineLevel="1">
      <c r="B1049" s="269"/>
      <c r="C1049" s="47"/>
      <c r="D1049" s="48"/>
      <c r="E1049" s="18"/>
      <c r="F1049" s="594">
        <v>41643</v>
      </c>
      <c r="G1049" s="244" t="s">
        <v>3939</v>
      </c>
      <c r="H1049" s="48">
        <v>1000</v>
      </c>
      <c r="I1049" s="236" t="s">
        <v>45</v>
      </c>
      <c r="J1049" s="182"/>
    </row>
    <row r="1050" spans="2:10" s="1" customFormat="1" ht="45" outlineLevel="1">
      <c r="B1050" s="46"/>
      <c r="C1050" s="47"/>
      <c r="D1050" s="48"/>
      <c r="F1050" s="594">
        <v>41645</v>
      </c>
      <c r="G1050" s="371" t="s">
        <v>3948</v>
      </c>
      <c r="H1050" s="175">
        <v>800</v>
      </c>
      <c r="I1050" s="236" t="s">
        <v>3287</v>
      </c>
      <c r="J1050" s="511"/>
    </row>
    <row r="1051" spans="2:10" s="1" customFormat="1" ht="45" outlineLevel="1">
      <c r="B1051" s="46"/>
      <c r="C1051" s="47"/>
      <c r="D1051" s="48"/>
      <c r="F1051" s="594">
        <v>41646</v>
      </c>
      <c r="G1051" s="244" t="s">
        <v>3949</v>
      </c>
      <c r="H1051" s="48">
        <v>1000</v>
      </c>
      <c r="I1051" s="236" t="s">
        <v>3287</v>
      </c>
      <c r="J1051" s="267"/>
    </row>
    <row r="1052" spans="2:10" s="1" customFormat="1" ht="45" outlineLevel="1">
      <c r="B1052" s="46"/>
      <c r="C1052" s="47"/>
      <c r="D1052" s="48"/>
      <c r="F1052" s="594">
        <v>41649</v>
      </c>
      <c r="G1052" s="244" t="s">
        <v>3953</v>
      </c>
      <c r="H1052" s="48">
        <v>2000</v>
      </c>
      <c r="I1052" s="236" t="s">
        <v>3287</v>
      </c>
      <c r="J1052" s="267"/>
    </row>
    <row r="1053" spans="2:10" s="1" customFormat="1" ht="45" outlineLevel="1">
      <c r="B1053" s="46"/>
      <c r="C1053" s="47"/>
      <c r="D1053" s="48"/>
      <c r="F1053" s="594">
        <v>41652</v>
      </c>
      <c r="G1053" s="244" t="s">
        <v>3954</v>
      </c>
      <c r="H1053" s="48">
        <v>2000</v>
      </c>
      <c r="I1053" s="236" t="s">
        <v>3287</v>
      </c>
    </row>
    <row r="1054" spans="2:10" s="1" customFormat="1" ht="45" outlineLevel="1">
      <c r="B1054" s="46"/>
      <c r="C1054" s="47"/>
      <c r="D1054" s="48"/>
      <c r="F1054" s="594">
        <v>41655</v>
      </c>
      <c r="G1054" s="244" t="s">
        <v>3955</v>
      </c>
      <c r="H1054" s="48">
        <v>2000</v>
      </c>
      <c r="I1054" s="236" t="s">
        <v>3287</v>
      </c>
    </row>
    <row r="1055" spans="2:10" s="1" customFormat="1" ht="45" outlineLevel="1">
      <c r="B1055" s="46"/>
      <c r="C1055" s="47"/>
      <c r="D1055" s="48"/>
      <c r="F1055" s="594">
        <v>41659</v>
      </c>
      <c r="G1055" s="244" t="s">
        <v>3956</v>
      </c>
      <c r="H1055" s="48">
        <v>2000</v>
      </c>
      <c r="I1055" s="236" t="s">
        <v>3287</v>
      </c>
    </row>
    <row r="1056" spans="2:10" s="1" customFormat="1" ht="45" outlineLevel="1">
      <c r="B1056" s="46"/>
      <c r="C1056" s="47"/>
      <c r="D1056" s="48"/>
      <c r="F1056" s="594">
        <v>41660</v>
      </c>
      <c r="G1056" s="244" t="s">
        <v>3984</v>
      </c>
      <c r="H1056" s="48">
        <v>2000</v>
      </c>
      <c r="I1056" s="236" t="s">
        <v>3287</v>
      </c>
    </row>
    <row r="1057" spans="2:10" s="1" customFormat="1" ht="45" outlineLevel="1">
      <c r="B1057" s="46"/>
      <c r="C1057" s="47"/>
      <c r="D1057" s="48"/>
      <c r="F1057" s="594">
        <v>41660</v>
      </c>
      <c r="G1057" s="244" t="s">
        <v>3985</v>
      </c>
      <c r="H1057" s="48">
        <v>3000</v>
      </c>
      <c r="I1057" s="236" t="s">
        <v>3287</v>
      </c>
      <c r="J1057" s="182"/>
    </row>
    <row r="1058" spans="2:10" s="1" customFormat="1" ht="45" outlineLevel="1">
      <c r="B1058" s="46"/>
      <c r="C1058" s="47"/>
      <c r="D1058" s="48"/>
      <c r="F1058" s="594">
        <v>41660</v>
      </c>
      <c r="G1058" s="244" t="s">
        <v>3986</v>
      </c>
      <c r="H1058" s="48">
        <v>400</v>
      </c>
      <c r="I1058" s="236" t="s">
        <v>3287</v>
      </c>
    </row>
    <row r="1059" spans="2:10" s="1" customFormat="1" ht="45" outlineLevel="1">
      <c r="B1059" s="46"/>
      <c r="C1059" s="47"/>
      <c r="D1059" s="48"/>
      <c r="F1059" s="594">
        <v>41662</v>
      </c>
      <c r="G1059" s="244" t="s">
        <v>3987</v>
      </c>
      <c r="H1059" s="48">
        <v>1000</v>
      </c>
      <c r="I1059" s="236" t="s">
        <v>3287</v>
      </c>
      <c r="J1059" s="182"/>
    </row>
    <row r="1060" spans="2:10" s="1" customFormat="1" ht="45" outlineLevel="1">
      <c r="B1060" s="46"/>
      <c r="C1060" s="47"/>
      <c r="D1060" s="48"/>
      <c r="F1060" s="594">
        <v>41664</v>
      </c>
      <c r="G1060" s="244" t="s">
        <v>3989</v>
      </c>
      <c r="H1060" s="48">
        <v>2000</v>
      </c>
      <c r="I1060" s="236" t="s">
        <v>3287</v>
      </c>
      <c r="J1060" s="182"/>
    </row>
    <row r="1061" spans="2:10" s="1" customFormat="1" ht="45" outlineLevel="1">
      <c r="B1061" s="46"/>
      <c r="C1061" s="47"/>
      <c r="D1061" s="48"/>
      <c r="F1061" s="594">
        <v>41667</v>
      </c>
      <c r="G1061" s="244" t="s">
        <v>3991</v>
      </c>
      <c r="H1061" s="48">
        <v>1000</v>
      </c>
      <c r="I1061" s="236" t="s">
        <v>3287</v>
      </c>
      <c r="J1061" s="182"/>
    </row>
    <row r="1062" spans="2:10" s="1" customFormat="1" ht="45" outlineLevel="1">
      <c r="B1062" s="46"/>
      <c r="C1062" s="47"/>
      <c r="D1062" s="48"/>
      <c r="F1062" s="594">
        <v>41668</v>
      </c>
      <c r="G1062" s="244" t="s">
        <v>3992</v>
      </c>
      <c r="H1062" s="48">
        <v>1000</v>
      </c>
      <c r="I1062" s="236" t="s">
        <v>3287</v>
      </c>
      <c r="J1062" s="182"/>
    </row>
    <row r="1063" spans="2:10" s="1" customFormat="1" ht="15" outlineLevel="1">
      <c r="B1063" s="46"/>
      <c r="C1063" s="47"/>
      <c r="D1063" s="48"/>
      <c r="F1063" s="330"/>
      <c r="G1063" s="244"/>
      <c r="H1063" s="48"/>
      <c r="I1063" s="236"/>
      <c r="J1063" s="236"/>
    </row>
    <row r="1064" spans="2:10" s="1" customFormat="1" ht="15" outlineLevel="1">
      <c r="B1064" s="46"/>
      <c r="C1064" s="47"/>
      <c r="D1064" s="48"/>
      <c r="F1064" s="330"/>
      <c r="G1064" s="244"/>
      <c r="H1064" s="48"/>
    </row>
    <row r="1065" spans="2:10" s="1" customFormat="1" ht="15" outlineLevel="1">
      <c r="B1065" s="50"/>
      <c r="C1065" s="50" t="s">
        <v>195</v>
      </c>
      <c r="D1065" s="48">
        <f>SUM(D1041:D1063)</f>
        <v>96962.4</v>
      </c>
      <c r="E1065" s="18"/>
      <c r="F1065" s="319"/>
      <c r="G1065" s="50" t="s">
        <v>195</v>
      </c>
      <c r="H1065" s="48">
        <f>SUM(H1041:H1064)</f>
        <v>88912</v>
      </c>
    </row>
    <row r="1066" spans="2:10" s="1" customFormat="1" ht="15" outlineLevel="1">
      <c r="B1066" s="18"/>
      <c r="C1066" s="18"/>
      <c r="D1066" s="18"/>
      <c r="E1066" s="18"/>
      <c r="F1066" s="18"/>
      <c r="G1066" s="18"/>
      <c r="H1066" s="18"/>
    </row>
    <row r="1067" spans="2:10" s="1" customFormat="1" ht="15" outlineLevel="1">
      <c r="B1067" s="50"/>
      <c r="C1067" s="50" t="s">
        <v>1328</v>
      </c>
      <c r="D1067" s="48">
        <f>D1065-H1065</f>
        <v>8050.3999999999942</v>
      </c>
      <c r="E1067" s="14"/>
      <c r="F1067" s="13"/>
      <c r="G1067" s="13"/>
      <c r="H1067" s="226"/>
      <c r="I1067" s="2"/>
    </row>
    <row r="1068" spans="2:10" s="1" customFormat="1" ht="15">
      <c r="D1068" s="13"/>
      <c r="H1068" s="601"/>
    </row>
    <row r="1069" spans="2:10" s="1" customFormat="1" ht="15">
      <c r="B1069" s="602">
        <v>41640</v>
      </c>
      <c r="C1069" s="282" t="s">
        <v>3913</v>
      </c>
      <c r="D1069" s="283">
        <v>665</v>
      </c>
      <c r="E1069" s="277" t="s">
        <v>3088</v>
      </c>
      <c r="H1069" s="226"/>
    </row>
    <row r="1070" spans="2:10" s="1" customFormat="1" ht="15">
      <c r="B1070" s="407">
        <v>41642</v>
      </c>
      <c r="C1070" s="223" t="s">
        <v>3814</v>
      </c>
      <c r="D1070" s="429">
        <v>3000</v>
      </c>
      <c r="E1070" s="236" t="s">
        <v>3287</v>
      </c>
      <c r="H1070" s="226"/>
    </row>
    <row r="1071" spans="2:10" s="1" customFormat="1" ht="45">
      <c r="B1071" s="407">
        <v>41645</v>
      </c>
      <c r="C1071" s="371" t="s">
        <v>3948</v>
      </c>
      <c r="D1071" s="175">
        <v>800</v>
      </c>
      <c r="E1071" s="236" t="s">
        <v>3287</v>
      </c>
      <c r="H1071" s="226"/>
    </row>
    <row r="1072" spans="2:10" s="1" customFormat="1" ht="45">
      <c r="B1072" s="594">
        <v>41646</v>
      </c>
      <c r="C1072" s="244" t="s">
        <v>3949</v>
      </c>
      <c r="D1072" s="48">
        <v>1000</v>
      </c>
      <c r="E1072" s="236" t="s">
        <v>3287</v>
      </c>
      <c r="H1072" s="13"/>
    </row>
    <row r="1073" spans="2:8" s="1" customFormat="1" ht="45">
      <c r="B1073" s="594">
        <v>41649</v>
      </c>
      <c r="C1073" s="244" t="s">
        <v>3953</v>
      </c>
      <c r="D1073" s="48">
        <v>2000</v>
      </c>
      <c r="E1073" s="236" t="s">
        <v>3287</v>
      </c>
      <c r="H1073" s="13"/>
    </row>
    <row r="1074" spans="2:8" s="1" customFormat="1" ht="15">
      <c r="B1074" s="594">
        <v>41650</v>
      </c>
      <c r="C1074" s="244" t="s">
        <v>3958</v>
      </c>
      <c r="D1074" s="48">
        <v>350</v>
      </c>
      <c r="E1074" s="236" t="s">
        <v>3959</v>
      </c>
    </row>
    <row r="1075" spans="2:8" s="1" customFormat="1" ht="45">
      <c r="B1075" s="594">
        <v>41652</v>
      </c>
      <c r="C1075" s="244" t="s">
        <v>3954</v>
      </c>
      <c r="D1075" s="48">
        <v>2000</v>
      </c>
      <c r="E1075" s="236" t="s">
        <v>3287</v>
      </c>
    </row>
    <row r="1076" spans="2:8" s="1" customFormat="1" ht="45">
      <c r="B1076" s="594">
        <v>41655</v>
      </c>
      <c r="C1076" s="244" t="s">
        <v>3955</v>
      </c>
      <c r="D1076" s="48">
        <v>2000</v>
      </c>
      <c r="E1076" s="236" t="s">
        <v>3287</v>
      </c>
    </row>
    <row r="1077" spans="2:8" s="1" customFormat="1" ht="45">
      <c r="B1077" s="594">
        <v>41659</v>
      </c>
      <c r="C1077" s="244" t="s">
        <v>3956</v>
      </c>
      <c r="D1077" s="48">
        <v>2000</v>
      </c>
      <c r="E1077" s="236" t="s">
        <v>3287</v>
      </c>
    </row>
    <row r="1078" spans="2:8" s="1" customFormat="1" ht="45">
      <c r="B1078" s="594">
        <v>41660</v>
      </c>
      <c r="C1078" s="244" t="s">
        <v>3984</v>
      </c>
      <c r="D1078" s="48">
        <v>2000</v>
      </c>
      <c r="E1078" s="236" t="s">
        <v>3287</v>
      </c>
    </row>
    <row r="1079" spans="2:8" s="1" customFormat="1" ht="45">
      <c r="B1079" s="594">
        <v>41660</v>
      </c>
      <c r="C1079" s="244" t="s">
        <v>3985</v>
      </c>
      <c r="D1079" s="48">
        <v>3000</v>
      </c>
      <c r="E1079" s="236" t="s">
        <v>3287</v>
      </c>
    </row>
    <row r="1080" spans="2:8" s="1" customFormat="1" ht="45">
      <c r="B1080" s="594">
        <v>41660</v>
      </c>
      <c r="C1080" s="423" t="s">
        <v>3986</v>
      </c>
      <c r="D1080" s="571">
        <v>400</v>
      </c>
      <c r="E1080" s="236" t="s">
        <v>3287</v>
      </c>
    </row>
    <row r="1081" spans="2:8" s="1" customFormat="1" ht="45">
      <c r="B1081" s="594">
        <v>41662</v>
      </c>
      <c r="C1081" s="423" t="s">
        <v>3987</v>
      </c>
      <c r="D1081" s="571">
        <v>1000</v>
      </c>
      <c r="E1081" s="236" t="s">
        <v>3287</v>
      </c>
    </row>
    <row r="1082" spans="2:8" s="1" customFormat="1" ht="45">
      <c r="B1082" s="596">
        <v>41664</v>
      </c>
      <c r="C1082" s="376" t="s">
        <v>3989</v>
      </c>
      <c r="D1082" s="349">
        <v>2000</v>
      </c>
      <c r="E1082" s="236" t="s">
        <v>3287</v>
      </c>
    </row>
    <row r="1083" spans="2:8" s="1" customFormat="1" ht="45">
      <c r="B1083" s="594">
        <v>41667</v>
      </c>
      <c r="C1083" s="244" t="s">
        <v>3991</v>
      </c>
      <c r="D1083" s="48">
        <v>1000</v>
      </c>
      <c r="E1083" s="236" t="s">
        <v>3287</v>
      </c>
    </row>
    <row r="1084" spans="2:8" s="1" customFormat="1" ht="45">
      <c r="B1084" s="594">
        <v>41668</v>
      </c>
      <c r="C1084" s="423" t="s">
        <v>3992</v>
      </c>
      <c r="D1084" s="571">
        <v>1000</v>
      </c>
      <c r="E1084" s="236" t="s">
        <v>3287</v>
      </c>
    </row>
    <row r="1085" spans="2:8" s="1" customFormat="1" ht="15">
      <c r="B1085" s="607"/>
      <c r="C1085" s="376"/>
      <c r="D1085" s="349"/>
      <c r="E1085" s="236"/>
    </row>
    <row r="1086" spans="2:8" s="1" customFormat="1" ht="15">
      <c r="B1086" s="330"/>
      <c r="C1086" s="376"/>
      <c r="D1086" s="326"/>
      <c r="E1086" s="277"/>
    </row>
    <row r="1087" spans="2:8" s="1" customFormat="1" ht="15">
      <c r="B1087" s="280"/>
      <c r="C1087" s="280"/>
      <c r="D1087" s="294">
        <f>SUM(D1069:D1086)</f>
        <v>24215</v>
      </c>
      <c r="E1087" s="2">
        <f>D1087-D1220-H1220</f>
        <v>2</v>
      </c>
    </row>
    <row r="1088" spans="2:8" s="1" customFormat="1" ht="15"/>
    <row r="1089" spans="2:8" s="1" customFormat="1" ht="15">
      <c r="B1089" s="285">
        <v>41640</v>
      </c>
      <c r="C1089" s="326" t="s">
        <v>289</v>
      </c>
      <c r="D1089" s="326">
        <v>66</v>
      </c>
      <c r="E1089" s="342" t="s">
        <v>582</v>
      </c>
      <c r="F1089" s="285">
        <v>41660</v>
      </c>
      <c r="G1089" s="280" t="s">
        <v>525</v>
      </c>
      <c r="H1089" s="294">
        <v>23</v>
      </c>
    </row>
    <row r="1090" spans="2:8" s="1" customFormat="1" ht="15">
      <c r="B1090" s="285">
        <v>41640</v>
      </c>
      <c r="C1090" s="280" t="s">
        <v>246</v>
      </c>
      <c r="D1090" s="294">
        <v>75</v>
      </c>
      <c r="E1090" s="603" t="s">
        <v>2673</v>
      </c>
      <c r="F1090" s="285">
        <v>41660</v>
      </c>
      <c r="G1090" s="280" t="s">
        <v>525</v>
      </c>
      <c r="H1090" s="294">
        <v>20</v>
      </c>
    </row>
    <row r="1091" spans="2:8" s="1" customFormat="1" ht="15">
      <c r="B1091" s="285">
        <v>41640</v>
      </c>
      <c r="C1091" s="326" t="s">
        <v>401</v>
      </c>
      <c r="D1091" s="326">
        <v>50</v>
      </c>
      <c r="E1091" s="604" t="s">
        <v>18</v>
      </c>
      <c r="F1091" s="285">
        <v>41660</v>
      </c>
      <c r="G1091" s="280" t="s">
        <v>373</v>
      </c>
      <c r="H1091" s="294">
        <v>5000</v>
      </c>
    </row>
    <row r="1092" spans="2:8" s="1" customFormat="1" ht="15">
      <c r="B1092" s="285">
        <v>41640</v>
      </c>
      <c r="C1092" s="326" t="s">
        <v>3211</v>
      </c>
      <c r="D1092" s="326">
        <v>61</v>
      </c>
      <c r="E1092" s="605" t="s">
        <v>114</v>
      </c>
      <c r="F1092" s="285">
        <v>41660</v>
      </c>
      <c r="G1092" s="280" t="s">
        <v>525</v>
      </c>
      <c r="H1092" s="294">
        <v>30</v>
      </c>
    </row>
    <row r="1093" spans="2:8" s="1" customFormat="1" ht="15">
      <c r="B1093" s="608">
        <v>41640</v>
      </c>
      <c r="C1093" s="609" t="s">
        <v>114</v>
      </c>
      <c r="D1093" s="610">
        <v>35</v>
      </c>
      <c r="F1093" s="285">
        <v>41660</v>
      </c>
      <c r="G1093" s="280" t="s">
        <v>525</v>
      </c>
      <c r="H1093" s="294">
        <v>30</v>
      </c>
    </row>
    <row r="1094" spans="2:8" s="1" customFormat="1" ht="15">
      <c r="B1094" s="608">
        <v>41640</v>
      </c>
      <c r="C1094" s="484" t="s">
        <v>3918</v>
      </c>
      <c r="D1094" s="610">
        <v>10</v>
      </c>
      <c r="F1094" s="285">
        <v>41660</v>
      </c>
      <c r="G1094" s="406" t="s">
        <v>525</v>
      </c>
      <c r="H1094" s="294">
        <v>35</v>
      </c>
    </row>
    <row r="1095" spans="2:8" s="1" customFormat="1" ht="15">
      <c r="B1095" s="608">
        <v>41641</v>
      </c>
      <c r="C1095" s="484" t="s">
        <v>525</v>
      </c>
      <c r="D1095" s="610">
        <v>45</v>
      </c>
      <c r="F1095" s="285">
        <v>41660</v>
      </c>
      <c r="G1095" s="280" t="s">
        <v>51</v>
      </c>
      <c r="H1095" s="294">
        <v>45</v>
      </c>
    </row>
    <row r="1096" spans="2:8" s="1" customFormat="1" ht="15">
      <c r="B1096" s="608">
        <v>41641</v>
      </c>
      <c r="C1096" s="484" t="s">
        <v>12</v>
      </c>
      <c r="D1096" s="610">
        <v>70</v>
      </c>
      <c r="F1096" s="285">
        <v>41660</v>
      </c>
      <c r="G1096" s="280" t="s">
        <v>3211</v>
      </c>
      <c r="H1096" s="294">
        <v>5</v>
      </c>
    </row>
    <row r="1097" spans="2:8" s="1" customFormat="1" ht="15">
      <c r="B1097" s="608">
        <v>41641</v>
      </c>
      <c r="C1097" s="484" t="s">
        <v>525</v>
      </c>
      <c r="D1097" s="610">
        <v>38</v>
      </c>
      <c r="F1097" s="285">
        <v>41661</v>
      </c>
      <c r="G1097" s="280" t="s">
        <v>525</v>
      </c>
      <c r="H1097" s="294">
        <v>15</v>
      </c>
    </row>
    <row r="1098" spans="2:8" s="1" customFormat="1" ht="15">
      <c r="B1098" s="608">
        <v>41641</v>
      </c>
      <c r="C1098" s="484" t="s">
        <v>112</v>
      </c>
      <c r="D1098" s="610">
        <v>31</v>
      </c>
      <c r="F1098" s="285">
        <v>41661</v>
      </c>
      <c r="G1098" s="280" t="s">
        <v>525</v>
      </c>
      <c r="H1098" s="294">
        <v>75</v>
      </c>
    </row>
    <row r="1099" spans="2:8" ht="15">
      <c r="B1099" s="608">
        <v>41641</v>
      </c>
      <c r="C1099" s="484" t="s">
        <v>114</v>
      </c>
      <c r="D1099" s="610">
        <v>65</v>
      </c>
      <c r="E1099" s="1"/>
      <c r="F1099" s="285">
        <v>41661</v>
      </c>
      <c r="G1099" s="280" t="s">
        <v>49</v>
      </c>
      <c r="H1099" s="294">
        <v>125</v>
      </c>
    </row>
    <row r="1100" spans="2:8" s="1" customFormat="1" ht="15">
      <c r="B1100" s="608">
        <v>41642</v>
      </c>
      <c r="C1100" s="484" t="s">
        <v>525</v>
      </c>
      <c r="D1100" s="610">
        <v>19</v>
      </c>
      <c r="F1100" s="285">
        <v>41662</v>
      </c>
      <c r="G1100" s="280" t="s">
        <v>525</v>
      </c>
      <c r="H1100" s="294">
        <v>23</v>
      </c>
    </row>
    <row r="1101" spans="2:8" s="1" customFormat="1" ht="15">
      <c r="B1101" s="608">
        <v>41642</v>
      </c>
      <c r="C1101" s="484" t="s">
        <v>525</v>
      </c>
      <c r="D1101" s="610">
        <v>30</v>
      </c>
      <c r="F1101" s="285">
        <v>41662</v>
      </c>
      <c r="G1101" s="280" t="s">
        <v>525</v>
      </c>
      <c r="H1101" s="294">
        <v>25</v>
      </c>
    </row>
    <row r="1102" spans="2:8" s="1" customFormat="1" ht="15">
      <c r="B1102" s="608">
        <v>41642</v>
      </c>
      <c r="C1102" s="484" t="s">
        <v>12</v>
      </c>
      <c r="D1102" s="610">
        <v>60</v>
      </c>
      <c r="F1102" s="285">
        <v>41662</v>
      </c>
      <c r="G1102" s="294" t="s">
        <v>525</v>
      </c>
      <c r="H1102" s="294">
        <v>30</v>
      </c>
    </row>
    <row r="1103" spans="2:8" s="1" customFormat="1" ht="15">
      <c r="B1103" s="608">
        <v>41642</v>
      </c>
      <c r="C1103" s="484" t="s">
        <v>3293</v>
      </c>
      <c r="D1103" s="610">
        <v>1500</v>
      </c>
      <c r="F1103" s="285">
        <v>41662</v>
      </c>
      <c r="G1103" s="280" t="s">
        <v>525</v>
      </c>
      <c r="H1103" s="294">
        <v>32</v>
      </c>
    </row>
    <row r="1104" spans="2:8" s="1" customFormat="1" ht="15">
      <c r="B1104" s="608">
        <v>41642</v>
      </c>
      <c r="C1104" s="484" t="s">
        <v>23</v>
      </c>
      <c r="D1104" s="610">
        <v>290</v>
      </c>
      <c r="F1104" s="285">
        <v>41662</v>
      </c>
      <c r="G1104" s="280" t="s">
        <v>525</v>
      </c>
      <c r="H1104" s="294">
        <v>16</v>
      </c>
    </row>
    <row r="1105" spans="2:8" s="1" customFormat="1" ht="15">
      <c r="B1105" s="608">
        <v>41642</v>
      </c>
      <c r="C1105" s="484" t="s">
        <v>48</v>
      </c>
      <c r="D1105" s="610">
        <v>93</v>
      </c>
      <c r="F1105" s="285">
        <v>41662</v>
      </c>
      <c r="G1105" s="280" t="s">
        <v>525</v>
      </c>
      <c r="H1105" s="294">
        <v>20</v>
      </c>
    </row>
    <row r="1106" spans="2:8" s="1" customFormat="1" ht="15">
      <c r="B1106" s="608">
        <v>41643</v>
      </c>
      <c r="C1106" s="484" t="s">
        <v>246</v>
      </c>
      <c r="D1106" s="610">
        <v>100</v>
      </c>
      <c r="F1106" s="285">
        <v>41662</v>
      </c>
      <c r="G1106" s="294" t="s">
        <v>525</v>
      </c>
      <c r="H1106" s="294">
        <v>200</v>
      </c>
    </row>
    <row r="1107" spans="2:8" s="1" customFormat="1" ht="15">
      <c r="B1107" s="608">
        <v>41643</v>
      </c>
      <c r="C1107" s="484" t="s">
        <v>114</v>
      </c>
      <c r="D1107" s="610">
        <v>65</v>
      </c>
      <c r="F1107" s="285">
        <v>41662</v>
      </c>
      <c r="G1107" s="280" t="s">
        <v>525</v>
      </c>
      <c r="H1107" s="294">
        <v>60</v>
      </c>
    </row>
    <row r="1108" spans="2:8" s="1" customFormat="1" ht="15">
      <c r="B1108" s="608">
        <v>41644</v>
      </c>
      <c r="C1108" s="484" t="s">
        <v>51</v>
      </c>
      <c r="D1108" s="610">
        <v>151</v>
      </c>
      <c r="F1108" s="285">
        <v>41662</v>
      </c>
      <c r="G1108" s="280" t="s">
        <v>525</v>
      </c>
      <c r="H1108" s="294">
        <v>15</v>
      </c>
    </row>
    <row r="1109" spans="2:8" s="1" customFormat="1" ht="15">
      <c r="B1109" s="608">
        <v>41644</v>
      </c>
      <c r="C1109" s="484" t="s">
        <v>25</v>
      </c>
      <c r="D1109" s="610">
        <v>120</v>
      </c>
      <c r="F1109" s="285">
        <v>41662</v>
      </c>
      <c r="G1109" s="294" t="s">
        <v>23</v>
      </c>
      <c r="H1109" s="294">
        <v>70</v>
      </c>
    </row>
    <row r="1110" spans="2:8" s="1" customFormat="1" ht="15">
      <c r="B1110" s="608">
        <v>41644</v>
      </c>
      <c r="C1110" s="484" t="s">
        <v>57</v>
      </c>
      <c r="D1110" s="610">
        <v>45</v>
      </c>
      <c r="F1110" s="285">
        <v>41663</v>
      </c>
      <c r="G1110" s="294" t="s">
        <v>525</v>
      </c>
      <c r="H1110" s="294">
        <v>23</v>
      </c>
    </row>
    <row r="1111" spans="2:8" s="1" customFormat="1" ht="15">
      <c r="B1111" s="608">
        <v>41644</v>
      </c>
      <c r="C1111" s="484" t="s">
        <v>111</v>
      </c>
      <c r="D1111" s="610">
        <v>25</v>
      </c>
      <c r="F1111" s="285">
        <v>41663</v>
      </c>
      <c r="G1111" s="294" t="s">
        <v>525</v>
      </c>
      <c r="H1111" s="294">
        <v>40</v>
      </c>
    </row>
    <row r="1112" spans="2:8" s="1" customFormat="1" ht="15">
      <c r="B1112" s="608">
        <v>41644</v>
      </c>
      <c r="C1112" s="484" t="s">
        <v>18</v>
      </c>
      <c r="D1112" s="610">
        <v>132</v>
      </c>
      <c r="F1112" s="285">
        <v>41663</v>
      </c>
      <c r="G1112" s="294" t="s">
        <v>525</v>
      </c>
      <c r="H1112" s="326">
        <v>26</v>
      </c>
    </row>
    <row r="1113" spans="2:8" s="1" customFormat="1" ht="15">
      <c r="B1113" s="608">
        <v>41645</v>
      </c>
      <c r="C1113" s="484" t="s">
        <v>525</v>
      </c>
      <c r="D1113" s="610">
        <v>34</v>
      </c>
      <c r="F1113" s="285">
        <v>41663</v>
      </c>
      <c r="G1113" s="326" t="s">
        <v>525</v>
      </c>
      <c r="H1113" s="326">
        <v>60</v>
      </c>
    </row>
    <row r="1114" spans="2:8" s="1" customFormat="1" ht="15">
      <c r="B1114" s="608">
        <v>41645</v>
      </c>
      <c r="C1114" s="484" t="s">
        <v>525</v>
      </c>
      <c r="D1114" s="610">
        <v>40</v>
      </c>
      <c r="F1114" s="285">
        <v>41663</v>
      </c>
      <c r="G1114" s="304" t="s">
        <v>525</v>
      </c>
      <c r="H1114" s="326">
        <v>145</v>
      </c>
    </row>
    <row r="1115" spans="2:8" s="1" customFormat="1" ht="15">
      <c r="B1115" s="608">
        <v>41645</v>
      </c>
      <c r="C1115" s="484" t="s">
        <v>525</v>
      </c>
      <c r="D1115" s="610">
        <v>30</v>
      </c>
      <c r="F1115" s="285">
        <v>41663</v>
      </c>
      <c r="G1115" s="304" t="s">
        <v>23</v>
      </c>
      <c r="H1115" s="326">
        <v>75</v>
      </c>
    </row>
    <row r="1116" spans="2:8" s="1" customFormat="1" ht="15">
      <c r="B1116" s="608">
        <v>41645</v>
      </c>
      <c r="C1116" s="610" t="s">
        <v>80</v>
      </c>
      <c r="D1116" s="610">
        <v>10</v>
      </c>
      <c r="F1116" s="285">
        <v>41663</v>
      </c>
      <c r="G1116" s="280" t="s">
        <v>525</v>
      </c>
      <c r="H1116" s="326">
        <v>16</v>
      </c>
    </row>
    <row r="1117" spans="2:8" s="1" customFormat="1" ht="15">
      <c r="B1117" s="608">
        <v>41645</v>
      </c>
      <c r="C1117" s="610" t="s">
        <v>114</v>
      </c>
      <c r="D1117" s="610">
        <v>70</v>
      </c>
      <c r="F1117" s="285">
        <v>41664</v>
      </c>
      <c r="G1117" s="280" t="s">
        <v>132</v>
      </c>
      <c r="H1117" s="294">
        <v>200</v>
      </c>
    </row>
    <row r="1118" spans="2:8" s="1" customFormat="1" ht="15">
      <c r="B1118" s="608">
        <v>41645</v>
      </c>
      <c r="C1118" s="610" t="s">
        <v>112</v>
      </c>
      <c r="D1118" s="611">
        <v>30</v>
      </c>
      <c r="F1118" s="285">
        <v>41664</v>
      </c>
      <c r="G1118" s="280" t="s">
        <v>730</v>
      </c>
      <c r="H1118" s="294">
        <v>300</v>
      </c>
    </row>
    <row r="1119" spans="2:8" s="1" customFormat="1" ht="15">
      <c r="B1119" s="608">
        <v>41645</v>
      </c>
      <c r="C1119" s="484" t="s">
        <v>111</v>
      </c>
      <c r="D1119" s="610">
        <v>30</v>
      </c>
      <c r="F1119" s="285">
        <v>41664</v>
      </c>
      <c r="G1119" s="280" t="s">
        <v>742</v>
      </c>
      <c r="H1119" s="294">
        <v>181</v>
      </c>
    </row>
    <row r="1120" spans="2:8" s="1" customFormat="1" ht="15">
      <c r="B1120" s="608">
        <v>41645</v>
      </c>
      <c r="C1120" s="610" t="s">
        <v>3947</v>
      </c>
      <c r="D1120" s="610">
        <v>30</v>
      </c>
      <c r="F1120" s="285">
        <v>41664</v>
      </c>
      <c r="G1120" s="280" t="s">
        <v>525</v>
      </c>
      <c r="H1120" s="294">
        <v>16</v>
      </c>
    </row>
    <row r="1121" spans="2:8" s="1" customFormat="1" ht="15">
      <c r="B1121" s="608">
        <v>41646</v>
      </c>
      <c r="C1121" s="484" t="s">
        <v>3946</v>
      </c>
      <c r="D1121" s="610">
        <v>500</v>
      </c>
      <c r="F1121" s="285">
        <v>41664</v>
      </c>
      <c r="G1121" s="280" t="s">
        <v>2661</v>
      </c>
      <c r="H1121" s="294">
        <v>280</v>
      </c>
    </row>
    <row r="1122" spans="2:8" s="1" customFormat="1" ht="15">
      <c r="B1122" s="608">
        <v>41646</v>
      </c>
      <c r="C1122" s="484" t="s">
        <v>2209</v>
      </c>
      <c r="D1122" s="610">
        <v>100</v>
      </c>
      <c r="F1122" s="285">
        <v>41664</v>
      </c>
      <c r="G1122" s="294" t="s">
        <v>977</v>
      </c>
      <c r="H1122" s="294">
        <v>50</v>
      </c>
    </row>
    <row r="1123" spans="2:8" s="1" customFormat="1" ht="15">
      <c r="B1123" s="608">
        <v>41646</v>
      </c>
      <c r="C1123" s="484" t="s">
        <v>525</v>
      </c>
      <c r="D1123" s="610">
        <v>15</v>
      </c>
      <c r="F1123" s="285">
        <v>41664</v>
      </c>
      <c r="G1123" s="280" t="s">
        <v>177</v>
      </c>
      <c r="H1123" s="294">
        <v>11</v>
      </c>
    </row>
    <row r="1124" spans="2:8" s="1" customFormat="1" ht="15">
      <c r="B1124" s="608">
        <v>41646</v>
      </c>
      <c r="C1124" s="484" t="s">
        <v>525</v>
      </c>
      <c r="D1124" s="610">
        <v>50</v>
      </c>
      <c r="F1124" s="285">
        <v>41664</v>
      </c>
      <c r="G1124" s="294" t="s">
        <v>605</v>
      </c>
      <c r="H1124" s="294">
        <v>405</v>
      </c>
    </row>
    <row r="1125" spans="2:8" s="1" customFormat="1" ht="15">
      <c r="B1125" s="608">
        <v>41646</v>
      </c>
      <c r="C1125" s="484" t="s">
        <v>12</v>
      </c>
      <c r="D1125" s="610">
        <v>60</v>
      </c>
      <c r="F1125" s="285">
        <v>41665</v>
      </c>
      <c r="G1125" s="294" t="s">
        <v>173</v>
      </c>
      <c r="H1125" s="294">
        <v>40</v>
      </c>
    </row>
    <row r="1126" spans="2:8" s="1" customFormat="1" ht="15">
      <c r="B1126" s="608">
        <v>41646</v>
      </c>
      <c r="C1126" s="484" t="s">
        <v>525</v>
      </c>
      <c r="D1126" s="610">
        <v>16</v>
      </c>
      <c r="F1126" s="285">
        <v>41665</v>
      </c>
      <c r="G1126" s="280" t="s">
        <v>226</v>
      </c>
      <c r="H1126" s="294">
        <v>30</v>
      </c>
    </row>
    <row r="1127" spans="2:8" s="1" customFormat="1" ht="15">
      <c r="B1127" s="608">
        <v>41646</v>
      </c>
      <c r="C1127" s="484" t="s">
        <v>525</v>
      </c>
      <c r="D1127" s="610">
        <v>17</v>
      </c>
      <c r="F1127" s="285">
        <v>41665</v>
      </c>
      <c r="G1127" s="280" t="s">
        <v>114</v>
      </c>
      <c r="H1127" s="294">
        <v>75</v>
      </c>
    </row>
    <row r="1128" spans="2:8" s="1" customFormat="1" ht="15">
      <c r="B1128" s="608">
        <v>41646</v>
      </c>
      <c r="C1128" s="484" t="s">
        <v>525</v>
      </c>
      <c r="D1128" s="610">
        <v>24</v>
      </c>
      <c r="F1128" s="285">
        <v>41665</v>
      </c>
      <c r="G1128" s="280" t="s">
        <v>172</v>
      </c>
      <c r="H1128" s="294">
        <v>14</v>
      </c>
    </row>
    <row r="1129" spans="2:8" s="1" customFormat="1" ht="15">
      <c r="B1129" s="608">
        <v>41646</v>
      </c>
      <c r="C1129" s="484" t="s">
        <v>525</v>
      </c>
      <c r="D1129" s="610">
        <v>145</v>
      </c>
      <c r="F1129" s="285">
        <v>41665</v>
      </c>
      <c r="G1129" s="280" t="s">
        <v>346</v>
      </c>
      <c r="H1129" s="294">
        <v>20</v>
      </c>
    </row>
    <row r="1130" spans="2:8" s="1" customFormat="1" ht="15">
      <c r="B1130" s="608">
        <v>41646</v>
      </c>
      <c r="C1130" s="484" t="s">
        <v>23</v>
      </c>
      <c r="D1130" s="610">
        <v>205</v>
      </c>
      <c r="F1130" s="285">
        <v>41665</v>
      </c>
      <c r="G1130" s="280" t="s">
        <v>112</v>
      </c>
      <c r="H1130" s="294">
        <v>40</v>
      </c>
    </row>
    <row r="1131" spans="2:8" s="1" customFormat="1" ht="15">
      <c r="B1131" s="608">
        <v>41647</v>
      </c>
      <c r="C1131" s="610" t="s">
        <v>525</v>
      </c>
      <c r="D1131" s="611">
        <v>40</v>
      </c>
      <c r="F1131" s="285">
        <v>41666</v>
      </c>
      <c r="G1131" s="280" t="s">
        <v>525</v>
      </c>
      <c r="H1131" s="294">
        <v>23</v>
      </c>
    </row>
    <row r="1132" spans="2:8" s="1" customFormat="1" ht="15">
      <c r="B1132" s="608">
        <v>41647</v>
      </c>
      <c r="C1132" s="610" t="s">
        <v>12</v>
      </c>
      <c r="D1132" s="610">
        <v>60</v>
      </c>
      <c r="F1132" s="285">
        <v>41666</v>
      </c>
      <c r="G1132" s="280" t="s">
        <v>525</v>
      </c>
      <c r="H1132" s="294">
        <v>50</v>
      </c>
    </row>
    <row r="1133" spans="2:8" s="1" customFormat="1" ht="15">
      <c r="B1133" s="608">
        <v>41647</v>
      </c>
      <c r="C1133" s="610" t="s">
        <v>3950</v>
      </c>
      <c r="D1133" s="610">
        <v>100</v>
      </c>
      <c r="F1133" s="285">
        <v>41666</v>
      </c>
      <c r="G1133" s="280" t="s">
        <v>730</v>
      </c>
      <c r="H1133" s="294">
        <v>150</v>
      </c>
    </row>
    <row r="1134" spans="2:8" s="1" customFormat="1" ht="15">
      <c r="B1134" s="608">
        <v>41647</v>
      </c>
      <c r="C1134" s="610" t="s">
        <v>549</v>
      </c>
      <c r="D1134" s="610">
        <v>23</v>
      </c>
      <c r="F1134" s="285">
        <v>41666</v>
      </c>
      <c r="G1134" s="280" t="s">
        <v>742</v>
      </c>
      <c r="H1134" s="294">
        <v>230</v>
      </c>
    </row>
    <row r="1135" spans="2:8" s="1" customFormat="1" ht="15">
      <c r="B1135" s="608">
        <v>41647</v>
      </c>
      <c r="C1135" s="612" t="s">
        <v>3951</v>
      </c>
      <c r="D1135" s="613">
        <v>120</v>
      </c>
      <c r="F1135" s="285">
        <v>41666</v>
      </c>
      <c r="G1135" s="280" t="s">
        <v>955</v>
      </c>
      <c r="H1135" s="294">
        <v>45</v>
      </c>
    </row>
    <row r="1136" spans="2:8" s="1" customFormat="1" ht="15">
      <c r="B1136" s="608">
        <v>41647</v>
      </c>
      <c r="C1136" s="484" t="s">
        <v>3952</v>
      </c>
      <c r="D1136" s="610">
        <v>130</v>
      </c>
      <c r="F1136" s="285">
        <v>41667</v>
      </c>
      <c r="G1136" s="280" t="s">
        <v>525</v>
      </c>
      <c r="H1136" s="294">
        <v>7</v>
      </c>
    </row>
    <row r="1137" spans="2:8" s="1" customFormat="1" ht="15">
      <c r="B1137" s="608">
        <v>41648</v>
      </c>
      <c r="C1137" s="484" t="s">
        <v>525</v>
      </c>
      <c r="D1137" s="610">
        <v>85</v>
      </c>
      <c r="F1137" s="285">
        <v>41667</v>
      </c>
      <c r="G1137" s="280" t="s">
        <v>525</v>
      </c>
      <c r="H1137" s="294">
        <v>37</v>
      </c>
    </row>
    <row r="1138" spans="2:8" s="1" customFormat="1" ht="15">
      <c r="B1138" s="608">
        <v>41648</v>
      </c>
      <c r="C1138" s="484" t="s">
        <v>112</v>
      </c>
      <c r="D1138" s="610">
        <v>47</v>
      </c>
      <c r="F1138" s="285">
        <v>41667</v>
      </c>
      <c r="G1138" s="280" t="s">
        <v>525</v>
      </c>
      <c r="H1138" s="294">
        <v>30</v>
      </c>
    </row>
    <row r="1139" spans="2:8" s="1" customFormat="1" ht="15">
      <c r="B1139" s="608">
        <v>41649</v>
      </c>
      <c r="C1139" s="484" t="s">
        <v>525</v>
      </c>
      <c r="D1139" s="611">
        <v>15</v>
      </c>
      <c r="F1139" s="285">
        <v>41667</v>
      </c>
      <c r="G1139" s="280" t="s">
        <v>3438</v>
      </c>
      <c r="H1139" s="294">
        <v>600</v>
      </c>
    </row>
    <row r="1140" spans="2:8" s="1" customFormat="1" ht="15">
      <c r="B1140" s="608">
        <v>41649</v>
      </c>
      <c r="C1140" s="610" t="s">
        <v>525</v>
      </c>
      <c r="D1140" s="610">
        <v>13</v>
      </c>
      <c r="F1140" s="285">
        <v>41667</v>
      </c>
      <c r="G1140" s="280" t="s">
        <v>51</v>
      </c>
      <c r="H1140" s="294">
        <v>105</v>
      </c>
    </row>
    <row r="1141" spans="2:8" s="1" customFormat="1" ht="15">
      <c r="B1141" s="608">
        <v>41649</v>
      </c>
      <c r="C1141" s="484" t="s">
        <v>12</v>
      </c>
      <c r="D1141" s="610">
        <v>60</v>
      </c>
      <c r="F1141" s="285">
        <v>41667</v>
      </c>
      <c r="G1141" s="280" t="s">
        <v>172</v>
      </c>
      <c r="H1141" s="294">
        <v>11</v>
      </c>
    </row>
    <row r="1142" spans="2:8" s="1" customFormat="1" ht="15">
      <c r="B1142" s="608">
        <v>41649</v>
      </c>
      <c r="C1142" s="484" t="s">
        <v>525</v>
      </c>
      <c r="D1142" s="610">
        <v>24</v>
      </c>
      <c r="F1142" s="285">
        <v>41668</v>
      </c>
      <c r="G1142" s="280" t="s">
        <v>525</v>
      </c>
      <c r="H1142" s="294">
        <v>15</v>
      </c>
    </row>
    <row r="1143" spans="2:8" s="1" customFormat="1" ht="15">
      <c r="B1143" s="608">
        <v>41649</v>
      </c>
      <c r="C1143" s="484" t="s">
        <v>367</v>
      </c>
      <c r="D1143" s="611">
        <v>2</v>
      </c>
      <c r="F1143" s="285">
        <v>41668</v>
      </c>
      <c r="G1143" s="280" t="s">
        <v>525</v>
      </c>
      <c r="H1143" s="294">
        <v>23</v>
      </c>
    </row>
    <row r="1144" spans="2:8" s="1" customFormat="1" ht="15">
      <c r="B1144" s="608">
        <v>41649</v>
      </c>
      <c r="C1144" s="610" t="s">
        <v>10</v>
      </c>
      <c r="D1144" s="610">
        <v>750</v>
      </c>
      <c r="F1144" s="285">
        <v>41668</v>
      </c>
      <c r="G1144" s="280" t="s">
        <v>525</v>
      </c>
      <c r="H1144" s="294">
        <v>30</v>
      </c>
    </row>
    <row r="1145" spans="2:8" s="1" customFormat="1" ht="15">
      <c r="B1145" s="608">
        <v>41649</v>
      </c>
      <c r="C1145" s="484" t="s">
        <v>81</v>
      </c>
      <c r="D1145" s="610">
        <v>50</v>
      </c>
      <c r="F1145" s="285">
        <v>41668</v>
      </c>
      <c r="G1145" s="280" t="s">
        <v>373</v>
      </c>
      <c r="H1145" s="294">
        <v>500</v>
      </c>
    </row>
    <row r="1146" spans="2:8" s="1" customFormat="1" ht="15">
      <c r="B1146" s="608">
        <v>41649</v>
      </c>
      <c r="C1146" s="484" t="s">
        <v>605</v>
      </c>
      <c r="D1146" s="610">
        <v>120</v>
      </c>
      <c r="F1146" s="285">
        <v>41668</v>
      </c>
      <c r="G1146" s="280" t="s">
        <v>525</v>
      </c>
      <c r="H1146" s="294">
        <v>23</v>
      </c>
    </row>
    <row r="1147" spans="2:8" s="1" customFormat="1" ht="15">
      <c r="B1147" s="608">
        <v>41650</v>
      </c>
      <c r="C1147" s="484" t="s">
        <v>226</v>
      </c>
      <c r="D1147" s="610">
        <v>30</v>
      </c>
      <c r="F1147" s="285">
        <v>41668</v>
      </c>
      <c r="G1147" s="484" t="s">
        <v>525</v>
      </c>
      <c r="H1147" s="485">
        <v>27</v>
      </c>
    </row>
    <row r="1148" spans="2:8" s="1" customFormat="1" ht="15">
      <c r="B1148" s="608">
        <v>41650</v>
      </c>
      <c r="C1148" s="610" t="s">
        <v>3960</v>
      </c>
      <c r="D1148" s="610">
        <v>34</v>
      </c>
      <c r="F1148" s="285">
        <v>41668</v>
      </c>
      <c r="G1148" s="484" t="s">
        <v>4001</v>
      </c>
      <c r="H1148" s="485">
        <v>300</v>
      </c>
    </row>
    <row r="1149" spans="2:8" s="1" customFormat="1" ht="15">
      <c r="B1149" s="608">
        <v>41650</v>
      </c>
      <c r="C1149" s="484" t="s">
        <v>173</v>
      </c>
      <c r="D1149" s="610">
        <v>50</v>
      </c>
      <c r="F1149" s="285">
        <v>41668</v>
      </c>
      <c r="G1149" s="280" t="s">
        <v>58</v>
      </c>
      <c r="H1149" s="294">
        <v>28</v>
      </c>
    </row>
    <row r="1150" spans="2:8" s="1" customFormat="1" ht="15">
      <c r="B1150" s="608">
        <v>41650</v>
      </c>
      <c r="C1150" s="484" t="s">
        <v>3961</v>
      </c>
      <c r="D1150" s="610">
        <v>600</v>
      </c>
      <c r="F1150" s="285">
        <v>41668</v>
      </c>
      <c r="G1150" s="484" t="s">
        <v>2868</v>
      </c>
      <c r="H1150" s="485">
        <v>6</v>
      </c>
    </row>
    <row r="1151" spans="2:8" s="1" customFormat="1" ht="15">
      <c r="B1151" s="608">
        <v>41650</v>
      </c>
      <c r="C1151" s="484" t="s">
        <v>3962</v>
      </c>
      <c r="D1151" s="610">
        <v>4</v>
      </c>
      <c r="F1151" s="285">
        <v>41669</v>
      </c>
      <c r="G1151" s="484" t="s">
        <v>525</v>
      </c>
      <c r="H1151" s="485">
        <v>100</v>
      </c>
    </row>
    <row r="1152" spans="2:8" s="1" customFormat="1" ht="15">
      <c r="B1152" s="608">
        <v>41650</v>
      </c>
      <c r="C1152" s="484" t="s">
        <v>114</v>
      </c>
      <c r="D1152" s="610">
        <v>30</v>
      </c>
      <c r="F1152" s="285">
        <v>41669</v>
      </c>
      <c r="G1152" s="484" t="s">
        <v>525</v>
      </c>
      <c r="H1152" s="485">
        <v>31</v>
      </c>
    </row>
    <row r="1153" spans="2:8" s="1" customFormat="1" ht="15">
      <c r="B1153" s="608">
        <v>41650</v>
      </c>
      <c r="C1153" s="484" t="s">
        <v>531</v>
      </c>
      <c r="D1153" s="610">
        <v>20</v>
      </c>
      <c r="F1153" s="285">
        <v>41669</v>
      </c>
      <c r="G1153" s="484" t="s">
        <v>63</v>
      </c>
      <c r="H1153" s="485">
        <v>30</v>
      </c>
    </row>
    <row r="1154" spans="2:8" s="1" customFormat="1" ht="15">
      <c r="B1154" s="608">
        <v>41650</v>
      </c>
      <c r="C1154" s="484" t="s">
        <v>177</v>
      </c>
      <c r="D1154" s="610">
        <v>36</v>
      </c>
      <c r="F1154" s="285">
        <v>41670</v>
      </c>
      <c r="G1154" s="484" t="s">
        <v>525</v>
      </c>
      <c r="H1154" s="485">
        <v>23</v>
      </c>
    </row>
    <row r="1155" spans="2:8" s="1" customFormat="1" ht="15">
      <c r="B1155" s="608">
        <v>41650</v>
      </c>
      <c r="C1155" s="484" t="s">
        <v>3963</v>
      </c>
      <c r="D1155" s="610">
        <v>5</v>
      </c>
      <c r="F1155" s="285">
        <v>41670</v>
      </c>
      <c r="G1155" s="484" t="s">
        <v>525</v>
      </c>
      <c r="H1155" s="485">
        <v>56</v>
      </c>
    </row>
    <row r="1156" spans="2:8" s="1" customFormat="1" ht="15">
      <c r="B1156" s="608">
        <v>41650</v>
      </c>
      <c r="C1156" s="484" t="s">
        <v>3964</v>
      </c>
      <c r="D1156" s="610">
        <v>5</v>
      </c>
      <c r="F1156" s="285">
        <v>41670</v>
      </c>
      <c r="G1156" s="484" t="s">
        <v>525</v>
      </c>
      <c r="H1156" s="485">
        <v>50</v>
      </c>
    </row>
    <row r="1157" spans="2:8" s="1" customFormat="1" ht="15">
      <c r="B1157" s="608">
        <v>41650</v>
      </c>
      <c r="C1157" s="484" t="s">
        <v>222</v>
      </c>
      <c r="D1157" s="610">
        <v>12</v>
      </c>
      <c r="F1157" s="285">
        <v>41670</v>
      </c>
      <c r="G1157" s="484" t="s">
        <v>304</v>
      </c>
      <c r="H1157" s="485">
        <v>80</v>
      </c>
    </row>
    <row r="1158" spans="2:8" s="1" customFormat="1" ht="15">
      <c r="B1158" s="608">
        <v>41650</v>
      </c>
      <c r="C1158" s="610" t="s">
        <v>696</v>
      </c>
      <c r="D1158" s="610">
        <v>30</v>
      </c>
      <c r="F1158" s="285">
        <v>41670</v>
      </c>
      <c r="G1158" s="484" t="s">
        <v>516</v>
      </c>
      <c r="H1158" s="485">
        <v>20</v>
      </c>
    </row>
    <row r="1159" spans="2:8" s="1" customFormat="1" ht="15">
      <c r="B1159" s="608">
        <v>41650</v>
      </c>
      <c r="C1159" s="484" t="s">
        <v>485</v>
      </c>
      <c r="D1159" s="610">
        <v>20</v>
      </c>
      <c r="F1159" s="285"/>
      <c r="G1159" s="484"/>
      <c r="H1159" s="485"/>
    </row>
    <row r="1160" spans="2:8" s="1" customFormat="1" ht="15">
      <c r="B1160" s="608">
        <v>41650</v>
      </c>
      <c r="C1160" s="610" t="s">
        <v>6</v>
      </c>
      <c r="D1160" s="610">
        <v>10</v>
      </c>
      <c r="F1160" s="285"/>
      <c r="G1160" s="484"/>
      <c r="H1160" s="485"/>
    </row>
    <row r="1161" spans="2:8" s="1" customFormat="1" ht="15">
      <c r="B1161" s="608">
        <v>41650</v>
      </c>
      <c r="C1161" s="484" t="s">
        <v>3965</v>
      </c>
      <c r="D1161" s="610">
        <v>60</v>
      </c>
      <c r="F1161" s="285"/>
      <c r="G1161" s="484"/>
      <c r="H1161" s="485"/>
    </row>
    <row r="1162" spans="2:8" s="1" customFormat="1" ht="15">
      <c r="B1162" s="608">
        <v>41650</v>
      </c>
      <c r="C1162" s="484" t="s">
        <v>3966</v>
      </c>
      <c r="D1162" s="610">
        <v>10</v>
      </c>
      <c r="F1162" s="285"/>
      <c r="G1162" s="484"/>
      <c r="H1162" s="485"/>
    </row>
    <row r="1163" spans="2:8" s="1" customFormat="1" ht="15">
      <c r="B1163" s="608">
        <v>41650</v>
      </c>
      <c r="C1163" s="484" t="s">
        <v>177</v>
      </c>
      <c r="D1163" s="610">
        <v>30</v>
      </c>
      <c r="F1163" s="285"/>
      <c r="G1163" s="484"/>
      <c r="H1163" s="485"/>
    </row>
    <row r="1164" spans="2:8" s="1" customFormat="1" ht="15">
      <c r="B1164" s="608">
        <v>41650</v>
      </c>
      <c r="C1164" s="484" t="s">
        <v>93</v>
      </c>
      <c r="D1164" s="610">
        <v>35</v>
      </c>
      <c r="F1164" s="285"/>
      <c r="G1164" s="484"/>
      <c r="H1164" s="485"/>
    </row>
    <row r="1165" spans="2:8" s="1" customFormat="1" ht="15">
      <c r="B1165" s="608">
        <v>41650</v>
      </c>
      <c r="C1165" s="484" t="s">
        <v>205</v>
      </c>
      <c r="D1165" s="610">
        <v>113</v>
      </c>
      <c r="F1165" s="285"/>
      <c r="G1165" s="484"/>
      <c r="H1165" s="485"/>
    </row>
    <row r="1166" spans="2:8" s="1" customFormat="1" ht="15">
      <c r="B1166" s="608">
        <v>41650</v>
      </c>
      <c r="C1166" s="484" t="s">
        <v>205</v>
      </c>
      <c r="D1166" s="610">
        <v>129</v>
      </c>
      <c r="F1166" s="285"/>
      <c r="G1166" s="484"/>
      <c r="H1166" s="485"/>
    </row>
    <row r="1167" spans="2:8" s="1" customFormat="1" ht="15">
      <c r="B1167" s="608">
        <v>41650</v>
      </c>
      <c r="C1167" s="484" t="s">
        <v>3046</v>
      </c>
      <c r="D1167" s="610">
        <v>8</v>
      </c>
      <c r="F1167" s="285"/>
      <c r="G1167" s="280"/>
      <c r="H1167" s="294"/>
    </row>
    <row r="1168" spans="2:8" s="1" customFormat="1" ht="15">
      <c r="B1168" s="608">
        <v>41651</v>
      </c>
      <c r="C1168" s="484" t="s">
        <v>414</v>
      </c>
      <c r="D1168" s="610">
        <v>60</v>
      </c>
      <c r="F1168" s="285"/>
      <c r="G1168" s="484"/>
      <c r="H1168" s="485"/>
    </row>
    <row r="1169" spans="2:8" s="1" customFormat="1" ht="15">
      <c r="B1169" s="608">
        <v>41651</v>
      </c>
      <c r="C1169" s="484" t="s">
        <v>3967</v>
      </c>
      <c r="D1169" s="610">
        <v>80</v>
      </c>
      <c r="F1169" s="285"/>
      <c r="G1169" s="484"/>
      <c r="H1169" s="485"/>
    </row>
    <row r="1170" spans="2:8" s="1" customFormat="1" ht="15">
      <c r="B1170" s="608">
        <v>41651</v>
      </c>
      <c r="C1170" s="484" t="s">
        <v>3967</v>
      </c>
      <c r="D1170" s="610">
        <v>30</v>
      </c>
      <c r="F1170" s="285"/>
      <c r="G1170" s="484"/>
      <c r="H1170" s="485"/>
    </row>
    <row r="1171" spans="2:8" s="1" customFormat="1" ht="15">
      <c r="B1171" s="608">
        <v>41651</v>
      </c>
      <c r="C1171" s="484" t="s">
        <v>3968</v>
      </c>
      <c r="D1171" s="610">
        <v>20</v>
      </c>
      <c r="F1171" s="285"/>
      <c r="G1171" s="484"/>
      <c r="H1171" s="485"/>
    </row>
    <row r="1172" spans="2:8" s="1" customFormat="1" ht="15">
      <c r="B1172" s="608">
        <v>41651</v>
      </c>
      <c r="C1172" s="484" t="s">
        <v>3967</v>
      </c>
      <c r="D1172" s="610">
        <v>20</v>
      </c>
      <c r="F1172" s="285"/>
      <c r="G1172" s="484"/>
      <c r="H1172" s="485"/>
    </row>
    <row r="1173" spans="2:8" s="1" customFormat="1" ht="15">
      <c r="B1173" s="608">
        <v>41651</v>
      </c>
      <c r="C1173" s="394" t="s">
        <v>114</v>
      </c>
      <c r="D1173" s="614">
        <v>30</v>
      </c>
      <c r="F1173" s="285"/>
      <c r="G1173" s="484"/>
      <c r="H1173" s="485"/>
    </row>
    <row r="1174" spans="2:8" s="1" customFormat="1" ht="15">
      <c r="B1174" s="608">
        <v>41651</v>
      </c>
      <c r="C1174" s="484" t="s">
        <v>23</v>
      </c>
      <c r="D1174" s="610">
        <v>87</v>
      </c>
      <c r="F1174" s="285"/>
      <c r="G1174" s="484"/>
      <c r="H1174" s="485"/>
    </row>
    <row r="1175" spans="2:8" s="1" customFormat="1" ht="15">
      <c r="B1175" s="608">
        <v>41652</v>
      </c>
      <c r="C1175" s="484" t="s">
        <v>246</v>
      </c>
      <c r="D1175" s="610">
        <v>45</v>
      </c>
      <c r="F1175" s="285"/>
      <c r="G1175" s="280"/>
      <c r="H1175" s="294"/>
    </row>
    <row r="1176" spans="2:8" s="1" customFormat="1" ht="15">
      <c r="B1176" s="608">
        <v>41652</v>
      </c>
      <c r="C1176" s="484" t="s">
        <v>431</v>
      </c>
      <c r="D1176" s="610">
        <v>2</v>
      </c>
      <c r="F1176" s="285"/>
      <c r="G1176" s="280"/>
      <c r="H1176" s="294"/>
    </row>
    <row r="1177" spans="2:8" s="1" customFormat="1" ht="15">
      <c r="B1177" s="608">
        <v>41652</v>
      </c>
      <c r="C1177" s="484" t="s">
        <v>220</v>
      </c>
      <c r="D1177" s="610">
        <v>20</v>
      </c>
      <c r="F1177" s="285"/>
      <c r="G1177" s="280"/>
      <c r="H1177" s="294"/>
    </row>
    <row r="1178" spans="2:8" s="1" customFormat="1" ht="15">
      <c r="B1178" s="608">
        <v>41652</v>
      </c>
      <c r="C1178" s="484" t="s">
        <v>3969</v>
      </c>
      <c r="D1178" s="610">
        <v>50</v>
      </c>
      <c r="F1178" s="285"/>
      <c r="G1178" s="280"/>
      <c r="H1178" s="294"/>
    </row>
    <row r="1179" spans="2:8" s="1" customFormat="1" ht="15">
      <c r="B1179" s="608">
        <v>41652</v>
      </c>
      <c r="C1179" s="484" t="s">
        <v>2177</v>
      </c>
      <c r="D1179" s="610">
        <v>260</v>
      </c>
      <c r="F1179" s="285"/>
      <c r="G1179" s="280"/>
      <c r="H1179" s="294"/>
    </row>
    <row r="1180" spans="2:8" s="1" customFormat="1" ht="15">
      <c r="B1180" s="608">
        <v>41652</v>
      </c>
      <c r="C1180" s="484" t="s">
        <v>3970</v>
      </c>
      <c r="D1180" s="610">
        <v>24</v>
      </c>
      <c r="F1180" s="285"/>
      <c r="G1180" s="280"/>
      <c r="H1180" s="294"/>
    </row>
    <row r="1181" spans="2:8" s="1" customFormat="1" ht="15">
      <c r="B1181" s="608">
        <v>41652</v>
      </c>
      <c r="C1181" s="484" t="s">
        <v>166</v>
      </c>
      <c r="D1181" s="610">
        <v>700</v>
      </c>
      <c r="F1181" s="285"/>
      <c r="G1181" s="280"/>
      <c r="H1181" s="294"/>
    </row>
    <row r="1182" spans="2:8" s="1" customFormat="1" ht="15">
      <c r="B1182" s="608">
        <v>41653</v>
      </c>
      <c r="C1182" s="484" t="s">
        <v>3971</v>
      </c>
      <c r="D1182" s="610">
        <v>10</v>
      </c>
      <c r="F1182" s="285"/>
      <c r="G1182" s="280"/>
      <c r="H1182" s="294"/>
    </row>
    <row r="1183" spans="2:8" s="1" customFormat="1" ht="15">
      <c r="B1183" s="608">
        <v>41653</v>
      </c>
      <c r="C1183" s="484" t="s">
        <v>3972</v>
      </c>
      <c r="D1183" s="610">
        <v>30</v>
      </c>
      <c r="F1183" s="285"/>
      <c r="G1183" s="280"/>
      <c r="H1183" s="294"/>
    </row>
    <row r="1184" spans="2:8" s="1" customFormat="1" ht="15">
      <c r="B1184" s="608">
        <v>41654</v>
      </c>
      <c r="C1184" s="484" t="s">
        <v>2439</v>
      </c>
      <c r="D1184" s="610">
        <v>12</v>
      </c>
      <c r="F1184" s="285"/>
      <c r="G1184" s="280"/>
      <c r="H1184" s="294"/>
    </row>
    <row r="1185" spans="2:8" s="1" customFormat="1" ht="15">
      <c r="B1185" s="608">
        <v>41654</v>
      </c>
      <c r="C1185" s="610" t="s">
        <v>132</v>
      </c>
      <c r="D1185" s="610">
        <v>100</v>
      </c>
      <c r="F1185" s="285"/>
      <c r="G1185" s="280"/>
      <c r="H1185" s="294"/>
    </row>
    <row r="1186" spans="2:8" s="1" customFormat="1" ht="15">
      <c r="B1186" s="608">
        <v>41654</v>
      </c>
      <c r="C1186" s="484" t="s">
        <v>620</v>
      </c>
      <c r="D1186" s="610">
        <v>20</v>
      </c>
      <c r="F1186" s="285"/>
      <c r="G1186" s="280"/>
      <c r="H1186" s="294"/>
    </row>
    <row r="1187" spans="2:8" s="1" customFormat="1" ht="15">
      <c r="B1187" s="608">
        <v>41654</v>
      </c>
      <c r="C1187" s="484" t="s">
        <v>901</v>
      </c>
      <c r="D1187" s="610">
        <v>4</v>
      </c>
      <c r="F1187" s="285"/>
      <c r="G1187" s="280"/>
      <c r="H1187" s="294"/>
    </row>
    <row r="1188" spans="2:8" s="1" customFormat="1" ht="15">
      <c r="B1188" s="608">
        <v>41654</v>
      </c>
      <c r="C1188" s="484" t="s">
        <v>2439</v>
      </c>
      <c r="D1188" s="610">
        <v>12</v>
      </c>
      <c r="F1188" s="285"/>
      <c r="G1188" s="280"/>
      <c r="H1188" s="294"/>
    </row>
    <row r="1189" spans="2:8" s="1" customFormat="1" ht="15">
      <c r="B1189" s="608">
        <v>41655</v>
      </c>
      <c r="C1189" s="484" t="s">
        <v>3977</v>
      </c>
      <c r="D1189" s="610">
        <v>300</v>
      </c>
      <c r="F1189" s="285"/>
      <c r="G1189" s="280"/>
      <c r="H1189" s="294"/>
    </row>
    <row r="1190" spans="2:8" s="1" customFormat="1" ht="15">
      <c r="B1190" s="608">
        <v>41655</v>
      </c>
      <c r="C1190" s="484" t="s">
        <v>516</v>
      </c>
      <c r="D1190" s="610">
        <v>60</v>
      </c>
      <c r="F1190" s="285"/>
      <c r="G1190" s="280"/>
      <c r="H1190" s="294"/>
    </row>
    <row r="1191" spans="2:8" s="1" customFormat="1" ht="15">
      <c r="B1191" s="608">
        <v>41655</v>
      </c>
      <c r="C1191" s="484" t="s">
        <v>605</v>
      </c>
      <c r="D1191" s="610">
        <v>15</v>
      </c>
      <c r="F1191" s="285"/>
      <c r="G1191" s="280"/>
      <c r="H1191" s="294"/>
    </row>
    <row r="1192" spans="2:8" s="1" customFormat="1" ht="15">
      <c r="B1192" s="608">
        <v>41655</v>
      </c>
      <c r="C1192" s="484" t="s">
        <v>944</v>
      </c>
      <c r="D1192" s="610">
        <v>40</v>
      </c>
      <c r="F1192" s="285"/>
      <c r="G1192" s="280"/>
      <c r="H1192" s="294"/>
    </row>
    <row r="1193" spans="2:8" s="1" customFormat="1" ht="15">
      <c r="B1193" s="608">
        <v>41655</v>
      </c>
      <c r="C1193" s="484" t="s">
        <v>3978</v>
      </c>
      <c r="D1193" s="610">
        <v>20</v>
      </c>
      <c r="F1193" s="285"/>
      <c r="G1193" s="280"/>
      <c r="H1193" s="294"/>
    </row>
    <row r="1194" spans="2:8" s="1" customFormat="1" ht="15">
      <c r="B1194" s="608">
        <v>41655</v>
      </c>
      <c r="C1194" s="484" t="s">
        <v>246</v>
      </c>
      <c r="D1194" s="610">
        <v>340</v>
      </c>
      <c r="F1194" s="285"/>
      <c r="G1194" s="280"/>
      <c r="H1194" s="294"/>
    </row>
    <row r="1195" spans="2:8" s="1" customFormat="1" ht="15">
      <c r="B1195" s="608">
        <v>41656</v>
      </c>
      <c r="C1195" s="484" t="s">
        <v>222</v>
      </c>
      <c r="D1195" s="610">
        <v>101</v>
      </c>
      <c r="F1195" s="285"/>
      <c r="G1195" s="280"/>
      <c r="H1195" s="294"/>
    </row>
    <row r="1196" spans="2:8" s="1" customFormat="1" ht="15">
      <c r="B1196" s="608">
        <v>41656</v>
      </c>
      <c r="C1196" s="484" t="s">
        <v>246</v>
      </c>
      <c r="D1196" s="610">
        <v>250</v>
      </c>
      <c r="F1196" s="285"/>
      <c r="G1196" s="280"/>
      <c r="H1196" s="294"/>
    </row>
    <row r="1197" spans="2:8" s="1" customFormat="1" ht="15">
      <c r="B1197" s="608">
        <v>41656</v>
      </c>
      <c r="C1197" s="610" t="s">
        <v>3264</v>
      </c>
      <c r="D1197" s="610">
        <v>30</v>
      </c>
      <c r="F1197" s="280"/>
      <c r="G1197" s="280"/>
      <c r="H1197" s="280"/>
    </row>
    <row r="1198" spans="2:8" s="1" customFormat="1" ht="15">
      <c r="B1198" s="608">
        <v>41656</v>
      </c>
      <c r="C1198" s="610" t="s">
        <v>696</v>
      </c>
      <c r="D1198" s="610">
        <v>10</v>
      </c>
      <c r="F1198" s="280"/>
      <c r="G1198" s="280"/>
      <c r="H1198" s="280"/>
    </row>
    <row r="1199" spans="2:8" s="1" customFormat="1" ht="15">
      <c r="B1199" s="608">
        <v>41656</v>
      </c>
      <c r="C1199" s="610" t="s">
        <v>3979</v>
      </c>
      <c r="D1199" s="610">
        <v>10</v>
      </c>
      <c r="F1199" s="280"/>
      <c r="G1199" s="280"/>
      <c r="H1199" s="280"/>
    </row>
    <row r="1200" spans="2:8" s="1" customFormat="1" ht="15">
      <c r="B1200" s="608">
        <v>41656</v>
      </c>
      <c r="C1200" s="484" t="s">
        <v>2324</v>
      </c>
      <c r="D1200" s="610">
        <v>20</v>
      </c>
      <c r="F1200" s="280"/>
      <c r="G1200" s="280"/>
      <c r="H1200" s="280"/>
    </row>
    <row r="1201" spans="2:8" s="1" customFormat="1" ht="15">
      <c r="B1201" s="608">
        <v>41656</v>
      </c>
      <c r="C1201" s="484" t="s">
        <v>2759</v>
      </c>
      <c r="D1201" s="610">
        <v>40</v>
      </c>
      <c r="F1201" s="280"/>
      <c r="G1201" s="280"/>
      <c r="H1201" s="280"/>
    </row>
    <row r="1202" spans="2:8" s="1" customFormat="1" ht="15">
      <c r="B1202" s="608">
        <v>41657</v>
      </c>
      <c r="C1202" s="484" t="s">
        <v>177</v>
      </c>
      <c r="D1202" s="610">
        <v>45</v>
      </c>
      <c r="F1202" s="280"/>
      <c r="G1202" s="280"/>
      <c r="H1202" s="280"/>
    </row>
    <row r="1203" spans="2:8" s="1" customFormat="1" ht="15">
      <c r="B1203" s="608">
        <v>41657</v>
      </c>
      <c r="C1203" s="484" t="s">
        <v>2439</v>
      </c>
      <c r="D1203" s="610">
        <v>12</v>
      </c>
      <c r="F1203" s="280"/>
      <c r="G1203" s="280"/>
      <c r="H1203" s="280"/>
    </row>
    <row r="1204" spans="2:8" s="1" customFormat="1" ht="15">
      <c r="B1204" s="608">
        <v>41657</v>
      </c>
      <c r="C1204" s="484" t="s">
        <v>3052</v>
      </c>
      <c r="D1204" s="610">
        <v>10</v>
      </c>
      <c r="F1204" s="280"/>
      <c r="G1204" s="280"/>
      <c r="H1204" s="280"/>
    </row>
    <row r="1205" spans="2:8" s="1" customFormat="1" ht="15">
      <c r="B1205" s="608">
        <v>41657</v>
      </c>
      <c r="C1205" s="484" t="s">
        <v>304</v>
      </c>
      <c r="D1205" s="610">
        <v>240</v>
      </c>
      <c r="F1205" s="280"/>
      <c r="G1205" s="280"/>
      <c r="H1205" s="280"/>
    </row>
    <row r="1206" spans="2:8" s="1" customFormat="1" ht="15">
      <c r="B1206" s="608">
        <v>41657</v>
      </c>
      <c r="C1206" s="484" t="s">
        <v>23</v>
      </c>
      <c r="D1206" s="611">
        <v>160</v>
      </c>
      <c r="F1206" s="280"/>
      <c r="G1206" s="280"/>
      <c r="H1206" s="280"/>
    </row>
    <row r="1207" spans="2:8" s="1" customFormat="1" ht="15">
      <c r="B1207" s="608">
        <v>41657</v>
      </c>
      <c r="C1207" s="484" t="s">
        <v>3980</v>
      </c>
      <c r="D1207" s="610">
        <v>100</v>
      </c>
      <c r="F1207" s="280"/>
      <c r="G1207" s="280"/>
      <c r="H1207" s="280"/>
    </row>
    <row r="1208" spans="2:8" s="1" customFormat="1" ht="15">
      <c r="B1208" s="608">
        <v>41658</v>
      </c>
      <c r="C1208" s="484" t="s">
        <v>132</v>
      </c>
      <c r="D1208" s="610">
        <v>100</v>
      </c>
      <c r="F1208" s="280"/>
      <c r="G1208" s="280"/>
      <c r="H1208" s="280"/>
    </row>
    <row r="1209" spans="2:8" s="1" customFormat="1" ht="15">
      <c r="B1209" s="608">
        <v>41658</v>
      </c>
      <c r="C1209" s="609" t="s">
        <v>3982</v>
      </c>
      <c r="D1209" s="610">
        <v>20</v>
      </c>
      <c r="F1209" s="280"/>
      <c r="G1209" s="280"/>
      <c r="H1209" s="280"/>
    </row>
    <row r="1210" spans="2:8" s="1" customFormat="1" ht="15">
      <c r="B1210" s="608">
        <v>41658</v>
      </c>
      <c r="C1210" s="484" t="s">
        <v>927</v>
      </c>
      <c r="D1210" s="610">
        <v>100</v>
      </c>
      <c r="F1210" s="280"/>
      <c r="G1210" s="280"/>
      <c r="H1210" s="280"/>
    </row>
    <row r="1211" spans="2:8" s="1" customFormat="1" ht="15">
      <c r="B1211" s="608">
        <v>41658</v>
      </c>
      <c r="C1211" s="484" t="s">
        <v>620</v>
      </c>
      <c r="D1211" s="610">
        <v>10</v>
      </c>
      <c r="F1211" s="280"/>
      <c r="G1211" s="280"/>
      <c r="H1211" s="280"/>
    </row>
    <row r="1212" spans="2:8" s="1" customFormat="1" ht="15">
      <c r="B1212" s="608">
        <v>41658</v>
      </c>
      <c r="C1212" s="484" t="s">
        <v>367</v>
      </c>
      <c r="D1212" s="610">
        <v>4</v>
      </c>
      <c r="F1212" s="280"/>
      <c r="G1212" s="280"/>
      <c r="H1212" s="280"/>
    </row>
    <row r="1213" spans="2:8" s="1" customFormat="1" ht="15">
      <c r="B1213" s="608">
        <v>41658</v>
      </c>
      <c r="C1213" s="484" t="s">
        <v>173</v>
      </c>
      <c r="D1213" s="610">
        <v>50</v>
      </c>
      <c r="F1213" s="280"/>
      <c r="G1213" s="280"/>
      <c r="H1213" s="280"/>
    </row>
    <row r="1214" spans="2:8" s="1" customFormat="1" ht="15">
      <c r="B1214" s="608">
        <v>41658</v>
      </c>
      <c r="C1214" s="484" t="s">
        <v>224</v>
      </c>
      <c r="D1214" s="610">
        <v>5</v>
      </c>
      <c r="F1214" s="280"/>
      <c r="G1214" s="280"/>
      <c r="H1214" s="280"/>
    </row>
    <row r="1215" spans="2:8" s="1" customFormat="1" ht="15">
      <c r="B1215" s="608">
        <v>41659</v>
      </c>
      <c r="C1215" s="484" t="s">
        <v>173</v>
      </c>
      <c r="D1215" s="610">
        <v>30</v>
      </c>
      <c r="F1215" s="280"/>
      <c r="G1215" s="280"/>
      <c r="H1215" s="280"/>
    </row>
    <row r="1216" spans="2:8" s="1" customFormat="1" ht="15">
      <c r="B1216" s="608">
        <v>41659</v>
      </c>
      <c r="C1216" s="610" t="s">
        <v>525</v>
      </c>
      <c r="D1216" s="610">
        <v>162</v>
      </c>
      <c r="F1216" s="280"/>
      <c r="G1216" s="280"/>
      <c r="H1216" s="280"/>
    </row>
    <row r="1217" spans="2:10" s="1" customFormat="1" ht="15">
      <c r="B1217" s="608">
        <v>41659</v>
      </c>
      <c r="C1217" s="610" t="s">
        <v>525</v>
      </c>
      <c r="D1217" s="610">
        <v>2050</v>
      </c>
      <c r="F1217" s="280"/>
      <c r="G1217" s="280"/>
      <c r="H1217" s="280"/>
    </row>
    <row r="1218" spans="2:10" s="1" customFormat="1" ht="15">
      <c r="B1218" s="608">
        <v>41659</v>
      </c>
      <c r="C1218" s="484" t="s">
        <v>3983</v>
      </c>
      <c r="D1218" s="610">
        <v>100</v>
      </c>
      <c r="F1218" s="280"/>
      <c r="G1218" s="280"/>
      <c r="H1218" s="280"/>
    </row>
    <row r="1219" spans="2:10" s="1" customFormat="1" ht="15">
      <c r="B1219" s="608">
        <v>41659</v>
      </c>
      <c r="C1219" s="484" t="s">
        <v>757</v>
      </c>
      <c r="D1219" s="610">
        <v>100</v>
      </c>
      <c r="F1219" s="280"/>
      <c r="G1219" s="280"/>
      <c r="H1219" s="280"/>
    </row>
    <row r="1220" spans="2:10" s="1" customFormat="1" ht="15">
      <c r="C1220" s="1" t="s">
        <v>195</v>
      </c>
      <c r="D1220" s="2">
        <f>SUM(D1089:D1219)</f>
        <v>13642</v>
      </c>
      <c r="G1220" s="1" t="s">
        <v>195</v>
      </c>
      <c r="H1220" s="2">
        <f>SUM(H1089:H1219)</f>
        <v>10571</v>
      </c>
    </row>
    <row r="1222" spans="2:10" s="1" customFormat="1" ht="15.75">
      <c r="C1222" s="2480" t="s">
        <v>4009</v>
      </c>
      <c r="D1222" s="2480"/>
      <c r="E1222" s="2480"/>
      <c r="F1222" s="2480"/>
      <c r="G1222" s="2480"/>
      <c r="H1222" s="2480"/>
      <c r="I1222" s="2480"/>
      <c r="J1222" s="18"/>
    </row>
    <row r="1223" spans="2:10" s="1" customFormat="1" ht="15" outlineLevel="1">
      <c r="C1223" s="18"/>
      <c r="D1223" s="18"/>
      <c r="E1223" s="18"/>
      <c r="F1223" s="18"/>
      <c r="G1223" s="18"/>
      <c r="H1223" s="18"/>
      <c r="I1223" s="18"/>
      <c r="J1223" s="18"/>
    </row>
    <row r="1224" spans="2:10" s="1" customFormat="1" ht="15" outlineLevel="1">
      <c r="B1224" s="152" t="s">
        <v>115</v>
      </c>
      <c r="C1224" s="152" t="s">
        <v>1330</v>
      </c>
      <c r="D1224" s="153" t="s">
        <v>4</v>
      </c>
      <c r="E1224" s="18"/>
      <c r="F1224" s="152" t="s">
        <v>115</v>
      </c>
      <c r="G1224" s="152" t="s">
        <v>1331</v>
      </c>
      <c r="H1224" s="153" t="s">
        <v>4</v>
      </c>
    </row>
    <row r="1225" spans="2:10" s="1" customFormat="1" ht="45" outlineLevel="1">
      <c r="B1225" s="258">
        <v>41671</v>
      </c>
      <c r="C1225" s="259" t="s">
        <v>1039</v>
      </c>
      <c r="D1225" s="260">
        <v>8050.4</v>
      </c>
      <c r="E1225" s="18"/>
      <c r="F1225" s="594">
        <v>41671</v>
      </c>
      <c r="G1225" s="244" t="s">
        <v>4013</v>
      </c>
      <c r="H1225" s="245">
        <v>2000</v>
      </c>
      <c r="I1225" s="236" t="s">
        <v>3287</v>
      </c>
      <c r="J1225" s="477"/>
    </row>
    <row r="1226" spans="2:10" s="1" customFormat="1" ht="45" outlineLevel="1">
      <c r="B1226" s="330">
        <v>41670</v>
      </c>
      <c r="C1226" s="47" t="s">
        <v>4011</v>
      </c>
      <c r="D1226" s="48">
        <v>77197</v>
      </c>
      <c r="E1226" s="14"/>
      <c r="F1226" s="328">
        <v>41673</v>
      </c>
      <c r="G1226" s="221" t="s">
        <v>4016</v>
      </c>
      <c r="H1226" s="214">
        <v>9000</v>
      </c>
      <c r="I1226" s="182" t="s">
        <v>3022</v>
      </c>
      <c r="J1226" s="182" t="s">
        <v>3183</v>
      </c>
    </row>
    <row r="1227" spans="2:10" s="1" customFormat="1" ht="45" outlineLevel="1">
      <c r="B1227" s="330">
        <v>41670</v>
      </c>
      <c r="C1227" s="244" t="s">
        <v>4012</v>
      </c>
      <c r="D1227" s="48">
        <v>12030</v>
      </c>
      <c r="F1227" s="374">
        <v>41673</v>
      </c>
      <c r="G1227" s="223" t="s">
        <v>4017</v>
      </c>
      <c r="H1227" s="175">
        <v>25000</v>
      </c>
      <c r="I1227" s="236" t="s">
        <v>2914</v>
      </c>
      <c r="J1227" s="236" t="s">
        <v>3184</v>
      </c>
    </row>
    <row r="1228" spans="2:10" s="1" customFormat="1" ht="30" outlineLevel="1">
      <c r="B1228" s="374">
        <v>41674</v>
      </c>
      <c r="C1228" s="223" t="s">
        <v>4031</v>
      </c>
      <c r="D1228" s="48">
        <v>20</v>
      </c>
      <c r="F1228" s="374">
        <v>41673</v>
      </c>
      <c r="G1228" s="223" t="s">
        <v>4018</v>
      </c>
      <c r="H1228" s="175">
        <v>12030</v>
      </c>
      <c r="I1228" s="70" t="s">
        <v>3178</v>
      </c>
      <c r="J1228" s="236" t="s">
        <v>3182</v>
      </c>
    </row>
    <row r="1229" spans="2:10" s="1" customFormat="1" ht="45" outlineLevel="1">
      <c r="B1229" s="594">
        <v>41688</v>
      </c>
      <c r="C1229" s="223" t="s">
        <v>4075</v>
      </c>
      <c r="D1229" s="175">
        <v>3068</v>
      </c>
      <c r="F1229" s="374">
        <v>41673</v>
      </c>
      <c r="G1229" s="223" t="s">
        <v>2993</v>
      </c>
      <c r="H1229" s="175">
        <v>19451.240000000002</v>
      </c>
      <c r="I1229" s="236" t="s">
        <v>3875</v>
      </c>
      <c r="J1229" s="182"/>
    </row>
    <row r="1230" spans="2:10" s="1" customFormat="1" ht="45" outlineLevel="1">
      <c r="B1230" s="594">
        <v>41698</v>
      </c>
      <c r="C1230" s="223" t="s">
        <v>4111</v>
      </c>
      <c r="D1230" s="175">
        <v>75264</v>
      </c>
      <c r="F1230" s="594">
        <v>41674</v>
      </c>
      <c r="G1230" s="423" t="s">
        <v>4024</v>
      </c>
      <c r="H1230" s="424">
        <v>1000</v>
      </c>
      <c r="I1230" s="236" t="s">
        <v>45</v>
      </c>
      <c r="J1230" s="477" t="s">
        <v>3395</v>
      </c>
    </row>
    <row r="1231" spans="2:10" s="1" customFormat="1" ht="45" outlineLevel="1">
      <c r="B1231" s="594">
        <v>41698</v>
      </c>
      <c r="C1231" s="47" t="s">
        <v>4113</v>
      </c>
      <c r="D1231" s="48">
        <v>2000</v>
      </c>
      <c r="F1231" s="374">
        <v>41674</v>
      </c>
      <c r="G1231" s="282" t="s">
        <v>4026</v>
      </c>
      <c r="H1231" s="326">
        <v>910</v>
      </c>
      <c r="I1231" s="236" t="s">
        <v>3302</v>
      </c>
      <c r="J1231" s="236" t="s">
        <v>3182</v>
      </c>
    </row>
    <row r="1232" spans="2:10" s="1" customFormat="1" ht="30" outlineLevel="1">
      <c r="B1232" s="269"/>
      <c r="C1232" s="47"/>
      <c r="D1232" s="48"/>
      <c r="F1232" s="374">
        <v>41674</v>
      </c>
      <c r="G1232" s="282" t="s">
        <v>4027</v>
      </c>
      <c r="H1232" s="326">
        <v>405</v>
      </c>
      <c r="I1232" s="236" t="s">
        <v>3302</v>
      </c>
      <c r="J1232" s="236" t="s">
        <v>3184</v>
      </c>
    </row>
    <row r="1233" spans="2:10" s="1" customFormat="1" ht="45" outlineLevel="1">
      <c r="B1233" s="269"/>
      <c r="C1233" s="47"/>
      <c r="D1233" s="48"/>
      <c r="E1233" s="18"/>
      <c r="F1233" s="594">
        <v>41674</v>
      </c>
      <c r="G1233" s="423" t="s">
        <v>4032</v>
      </c>
      <c r="H1233" s="434">
        <v>4000</v>
      </c>
      <c r="I1233" s="236" t="s">
        <v>3287</v>
      </c>
    </row>
    <row r="1234" spans="2:10" s="1" customFormat="1" ht="30" outlineLevel="1">
      <c r="B1234" s="46"/>
      <c r="C1234" s="47"/>
      <c r="D1234" s="48"/>
      <c r="F1234" s="328">
        <v>41677</v>
      </c>
      <c r="G1234" s="329" t="s">
        <v>4038</v>
      </c>
      <c r="H1234" s="365">
        <v>3860</v>
      </c>
      <c r="I1234" s="182" t="s">
        <v>3180</v>
      </c>
      <c r="J1234" s="182" t="s">
        <v>3181</v>
      </c>
    </row>
    <row r="1235" spans="2:10" s="1" customFormat="1" ht="45" outlineLevel="1">
      <c r="B1235" s="46"/>
      <c r="C1235" s="47"/>
      <c r="D1235" s="48"/>
      <c r="F1235" s="594">
        <v>41680</v>
      </c>
      <c r="G1235" s="423" t="s">
        <v>4040</v>
      </c>
      <c r="H1235" s="434">
        <v>1000</v>
      </c>
      <c r="I1235" s="236" t="s">
        <v>3287</v>
      </c>
    </row>
    <row r="1236" spans="2:10" s="1" customFormat="1" ht="45" outlineLevel="1">
      <c r="B1236" s="46"/>
      <c r="C1236" s="47"/>
      <c r="D1236" s="48"/>
      <c r="F1236" s="594">
        <v>41681</v>
      </c>
      <c r="G1236" s="423" t="s">
        <v>4052</v>
      </c>
      <c r="H1236" s="434">
        <v>7600</v>
      </c>
      <c r="I1236" s="236" t="s">
        <v>3287</v>
      </c>
    </row>
    <row r="1237" spans="2:10" s="1" customFormat="1" ht="45" outlineLevel="1">
      <c r="B1237" s="46"/>
      <c r="C1237" s="47"/>
      <c r="D1237" s="48"/>
      <c r="F1237" s="594">
        <v>41683</v>
      </c>
      <c r="G1237" s="423" t="s">
        <v>4057</v>
      </c>
      <c r="H1237" s="434">
        <v>1000</v>
      </c>
      <c r="I1237" s="236" t="s">
        <v>3287</v>
      </c>
    </row>
    <row r="1238" spans="2:10" s="1" customFormat="1" ht="45" outlineLevel="1">
      <c r="B1238" s="46"/>
      <c r="C1238" s="47"/>
      <c r="D1238" s="48"/>
      <c r="F1238" s="594">
        <v>41684</v>
      </c>
      <c r="G1238" s="423" t="s">
        <v>4063</v>
      </c>
      <c r="H1238" s="434">
        <v>1000</v>
      </c>
      <c r="I1238" s="236" t="s">
        <v>3287</v>
      </c>
    </row>
    <row r="1239" spans="2:10" s="1" customFormat="1" ht="45" outlineLevel="1">
      <c r="B1239" s="46"/>
      <c r="C1239" s="47"/>
      <c r="D1239" s="48"/>
      <c r="F1239" s="594">
        <v>41687</v>
      </c>
      <c r="G1239" s="423" t="s">
        <v>4064</v>
      </c>
      <c r="H1239" s="434">
        <v>1000</v>
      </c>
      <c r="I1239" s="236" t="s">
        <v>3287</v>
      </c>
    </row>
    <row r="1240" spans="2:10" s="1" customFormat="1" ht="45" outlineLevel="1">
      <c r="B1240" s="46"/>
      <c r="C1240" s="47"/>
      <c r="D1240" s="48"/>
      <c r="F1240" s="594">
        <v>41688</v>
      </c>
      <c r="G1240" s="423" t="s">
        <v>4074</v>
      </c>
      <c r="H1240" s="48">
        <v>2000</v>
      </c>
      <c r="I1240" s="236" t="s">
        <v>3287</v>
      </c>
    </row>
    <row r="1241" spans="2:10" s="1" customFormat="1" ht="45" outlineLevel="1">
      <c r="B1241" s="46"/>
      <c r="C1241" s="47"/>
      <c r="D1241" s="48"/>
      <c r="F1241" s="594">
        <v>41691</v>
      </c>
      <c r="G1241" s="423" t="s">
        <v>4087</v>
      </c>
      <c r="H1241" s="48">
        <v>2100</v>
      </c>
      <c r="I1241" s="236" t="s">
        <v>3287</v>
      </c>
      <c r="J1241" s="182"/>
    </row>
    <row r="1242" spans="2:10" s="1" customFormat="1" ht="45" outlineLevel="1">
      <c r="B1242" s="46"/>
      <c r="C1242" s="47"/>
      <c r="D1242" s="48"/>
      <c r="F1242" s="594">
        <v>41692</v>
      </c>
      <c r="G1242" s="423" t="s">
        <v>4088</v>
      </c>
      <c r="H1242" s="48">
        <v>1000</v>
      </c>
      <c r="I1242" s="236" t="s">
        <v>3287</v>
      </c>
    </row>
    <row r="1243" spans="2:10" s="1" customFormat="1" ht="45" outlineLevel="1">
      <c r="B1243" s="46"/>
      <c r="C1243" s="47"/>
      <c r="D1243" s="48"/>
      <c r="F1243" s="594">
        <v>41694</v>
      </c>
      <c r="G1243" s="423" t="s">
        <v>4095</v>
      </c>
      <c r="H1243" s="48">
        <v>1000</v>
      </c>
      <c r="I1243" s="236" t="s">
        <v>3287</v>
      </c>
      <c r="J1243" s="182"/>
    </row>
    <row r="1244" spans="2:10" s="1" customFormat="1" ht="45" outlineLevel="1">
      <c r="B1244" s="46"/>
      <c r="C1244" s="47"/>
      <c r="D1244" s="48"/>
      <c r="F1244" s="594">
        <v>41697</v>
      </c>
      <c r="G1244" s="423" t="s">
        <v>4102</v>
      </c>
      <c r="H1244" s="48">
        <v>1000</v>
      </c>
      <c r="I1244" s="236" t="s">
        <v>3287</v>
      </c>
      <c r="J1244" s="182"/>
    </row>
    <row r="1245" spans="2:10" s="1" customFormat="1" ht="45" outlineLevel="1">
      <c r="B1245" s="46"/>
      <c r="C1245" s="47"/>
      <c r="D1245" s="48"/>
      <c r="F1245" s="594">
        <v>41698</v>
      </c>
      <c r="G1245" s="376" t="s">
        <v>4112</v>
      </c>
      <c r="H1245" s="349">
        <v>1000</v>
      </c>
      <c r="I1245" s="236" t="s">
        <v>3287</v>
      </c>
      <c r="J1245" s="182"/>
    </row>
    <row r="1246" spans="2:10" s="1" customFormat="1" ht="15" outlineLevel="1">
      <c r="B1246" s="46"/>
      <c r="C1246" s="47"/>
      <c r="D1246" s="48"/>
      <c r="F1246" s="594"/>
      <c r="G1246" s="244"/>
      <c r="H1246" s="48"/>
      <c r="I1246" s="236"/>
      <c r="J1246" s="182"/>
    </row>
    <row r="1247" spans="2:10" s="1" customFormat="1" ht="15" outlineLevel="1">
      <c r="B1247" s="46"/>
      <c r="C1247" s="47"/>
      <c r="D1247" s="48"/>
      <c r="F1247" s="330"/>
      <c r="G1247" s="244"/>
      <c r="H1247" s="48"/>
      <c r="I1247" s="236"/>
      <c r="J1247" s="236"/>
    </row>
    <row r="1248" spans="2:10" s="1" customFormat="1" ht="15" outlineLevel="1">
      <c r="B1248" s="46"/>
      <c r="C1248" s="47"/>
      <c r="D1248" s="48"/>
      <c r="F1248" s="330"/>
      <c r="G1248" s="244"/>
      <c r="H1248" s="48"/>
    </row>
    <row r="1249" spans="2:10" s="1" customFormat="1" ht="15" outlineLevel="1">
      <c r="B1249" s="50"/>
      <c r="C1249" s="50" t="s">
        <v>195</v>
      </c>
      <c r="D1249" s="48">
        <f>SUM(D1225:D1247)</f>
        <v>177629.4</v>
      </c>
      <c r="E1249" s="18"/>
      <c r="F1249" s="319"/>
      <c r="G1249" s="50" t="s">
        <v>195</v>
      </c>
      <c r="H1249" s="48">
        <f>SUM(H1225:H1248)</f>
        <v>97356.24</v>
      </c>
    </row>
    <row r="1250" spans="2:10" s="1" customFormat="1" ht="15" outlineLevel="1">
      <c r="B1250" s="18"/>
      <c r="C1250" s="18"/>
      <c r="D1250" s="18"/>
      <c r="E1250" s="18"/>
      <c r="F1250" s="18"/>
      <c r="G1250" s="18"/>
      <c r="H1250" s="18"/>
    </row>
    <row r="1251" spans="2:10" s="1" customFormat="1" ht="15" outlineLevel="1">
      <c r="B1251" s="50"/>
      <c r="C1251" s="50" t="s">
        <v>1328</v>
      </c>
      <c r="D1251" s="48">
        <f>D1249-H1249</f>
        <v>80273.159999999989</v>
      </c>
      <c r="E1251" s="14"/>
      <c r="F1251" s="13"/>
      <c r="G1251" s="13"/>
      <c r="H1251" s="226"/>
      <c r="I1251" s="2"/>
    </row>
    <row r="1252" spans="2:10" s="1" customFormat="1" ht="15">
      <c r="D1252" s="13"/>
      <c r="H1252" s="601"/>
    </row>
    <row r="1253" spans="2:10" s="1" customFormat="1" ht="15">
      <c r="B1253" s="602">
        <v>41671</v>
      </c>
      <c r="C1253" s="282" t="s">
        <v>4010</v>
      </c>
      <c r="D1253" s="283">
        <v>2</v>
      </c>
      <c r="E1253" s="277" t="s">
        <v>3088</v>
      </c>
      <c r="I1253" s="182"/>
      <c r="J1253" s="182"/>
    </row>
    <row r="1254" spans="2:10" s="1" customFormat="1" ht="45">
      <c r="B1254" s="594">
        <v>41671</v>
      </c>
      <c r="C1254" s="244" t="s">
        <v>4013</v>
      </c>
      <c r="D1254" s="245">
        <v>2000</v>
      </c>
      <c r="E1254" s="236" t="s">
        <v>3287</v>
      </c>
    </row>
    <row r="1255" spans="2:10" s="1" customFormat="1" ht="45">
      <c r="B1255" s="594">
        <v>41674</v>
      </c>
      <c r="C1255" s="423" t="s">
        <v>4032</v>
      </c>
      <c r="D1255" s="434">
        <v>4000</v>
      </c>
      <c r="E1255" s="236" t="s">
        <v>3287</v>
      </c>
    </row>
    <row r="1256" spans="2:10" s="1" customFormat="1" ht="45">
      <c r="B1256" s="594">
        <v>41680</v>
      </c>
      <c r="C1256" s="423" t="s">
        <v>4040</v>
      </c>
      <c r="D1256" s="434">
        <v>1000</v>
      </c>
      <c r="E1256" s="236" t="s">
        <v>3287</v>
      </c>
      <c r="I1256" s="182"/>
      <c r="J1256" s="182"/>
    </row>
    <row r="1257" spans="2:10" s="1" customFormat="1" ht="45">
      <c r="B1257" s="407">
        <v>41680</v>
      </c>
      <c r="C1257" s="428" t="s">
        <v>4041</v>
      </c>
      <c r="D1257" s="429">
        <v>1000</v>
      </c>
      <c r="E1257" s="277" t="s">
        <v>4042</v>
      </c>
      <c r="I1257" s="236"/>
      <c r="J1257" s="182"/>
    </row>
    <row r="1258" spans="2:10" s="1" customFormat="1" ht="45">
      <c r="B1258" s="281">
        <v>41679</v>
      </c>
      <c r="C1258" s="223" t="s">
        <v>4044</v>
      </c>
      <c r="D1258" s="175">
        <v>1000</v>
      </c>
      <c r="E1258" s="277" t="s">
        <v>4043</v>
      </c>
      <c r="I1258" s="236"/>
      <c r="J1258" s="236"/>
    </row>
    <row r="1259" spans="2:10" s="1" customFormat="1" ht="45">
      <c r="B1259" s="594">
        <v>41681</v>
      </c>
      <c r="C1259" s="423" t="s">
        <v>4052</v>
      </c>
      <c r="D1259" s="434">
        <v>7600</v>
      </c>
      <c r="E1259" s="236" t="s">
        <v>3287</v>
      </c>
    </row>
    <row r="1260" spans="2:10" s="1" customFormat="1" ht="45">
      <c r="B1260" s="594">
        <v>41683</v>
      </c>
      <c r="C1260" s="423" t="s">
        <v>4057</v>
      </c>
      <c r="D1260" s="434">
        <v>1000</v>
      </c>
      <c r="E1260" s="236" t="s">
        <v>3287</v>
      </c>
    </row>
    <row r="1261" spans="2:10" s="1" customFormat="1" ht="45">
      <c r="B1261" s="594">
        <v>41684</v>
      </c>
      <c r="C1261" s="423" t="s">
        <v>4063</v>
      </c>
      <c r="D1261" s="434">
        <v>1000</v>
      </c>
      <c r="E1261" s="236" t="s">
        <v>3287</v>
      </c>
    </row>
    <row r="1262" spans="2:10" s="1" customFormat="1" ht="45">
      <c r="B1262" s="594">
        <v>41687</v>
      </c>
      <c r="C1262" s="423" t="s">
        <v>4064</v>
      </c>
      <c r="D1262" s="434">
        <v>1000</v>
      </c>
      <c r="E1262" s="236" t="s">
        <v>3287</v>
      </c>
    </row>
    <row r="1263" spans="2:10" s="1" customFormat="1" ht="45">
      <c r="B1263" s="594">
        <v>41688</v>
      </c>
      <c r="C1263" s="423" t="s">
        <v>4074</v>
      </c>
      <c r="D1263" s="48">
        <v>2000</v>
      </c>
      <c r="E1263" s="236" t="s">
        <v>3287</v>
      </c>
    </row>
    <row r="1264" spans="2:10" s="1" customFormat="1" ht="15">
      <c r="B1264" s="594">
        <v>41688</v>
      </c>
      <c r="C1264" s="423" t="s">
        <v>208</v>
      </c>
      <c r="D1264" s="571">
        <v>26</v>
      </c>
      <c r="E1264" s="236" t="s">
        <v>421</v>
      </c>
    </row>
    <row r="1265" spans="2:8" s="1" customFormat="1" ht="45">
      <c r="B1265" s="594">
        <v>41691</v>
      </c>
      <c r="C1265" s="423" t="s">
        <v>4087</v>
      </c>
      <c r="D1265" s="48">
        <v>2100</v>
      </c>
      <c r="E1265" s="236" t="s">
        <v>3287</v>
      </c>
    </row>
    <row r="1266" spans="2:8" s="1" customFormat="1" ht="45">
      <c r="B1266" s="594">
        <v>41692</v>
      </c>
      <c r="C1266" s="423" t="s">
        <v>4088</v>
      </c>
      <c r="D1266" s="48">
        <v>1000</v>
      </c>
      <c r="E1266" s="236" t="s">
        <v>3287</v>
      </c>
    </row>
    <row r="1267" spans="2:8" s="1" customFormat="1" ht="45">
      <c r="B1267" s="594">
        <v>41694</v>
      </c>
      <c r="C1267" s="423" t="s">
        <v>4095</v>
      </c>
      <c r="D1267" s="48">
        <v>1000</v>
      </c>
      <c r="E1267" s="236" t="s">
        <v>3287</v>
      </c>
    </row>
    <row r="1268" spans="2:8" s="1" customFormat="1" ht="45">
      <c r="B1268" s="594">
        <v>41697</v>
      </c>
      <c r="C1268" s="423" t="s">
        <v>4102</v>
      </c>
      <c r="D1268" s="571">
        <v>1000</v>
      </c>
      <c r="E1268" s="236" t="s">
        <v>3287</v>
      </c>
    </row>
    <row r="1269" spans="2:8" s="1" customFormat="1" ht="45">
      <c r="B1269" s="596">
        <v>41698</v>
      </c>
      <c r="C1269" s="376" t="s">
        <v>4112</v>
      </c>
      <c r="D1269" s="349">
        <v>1000</v>
      </c>
      <c r="E1269" s="236" t="s">
        <v>3287</v>
      </c>
    </row>
    <row r="1270" spans="2:8" s="1" customFormat="1" ht="15">
      <c r="B1270" s="480"/>
      <c r="C1270" s="481"/>
      <c r="D1270" s="482"/>
      <c r="E1270" s="277"/>
    </row>
    <row r="1271" spans="2:8" s="1" customFormat="1" ht="15">
      <c r="B1271" s="280"/>
      <c r="C1271" s="280"/>
      <c r="D1271" s="294">
        <f>SUM(D1253:D1270)</f>
        <v>27728</v>
      </c>
      <c r="E1271" s="2">
        <f>D1271-D1404-H1404</f>
        <v>806</v>
      </c>
    </row>
    <row r="1272" spans="2:8" s="1" customFormat="1" ht="15"/>
    <row r="1273" spans="2:8" s="1" customFormat="1" ht="15">
      <c r="B1273" s="285">
        <v>41671</v>
      </c>
      <c r="C1273" s="326" t="s">
        <v>516</v>
      </c>
      <c r="D1273" s="326">
        <v>30</v>
      </c>
      <c r="F1273" s="285">
        <v>41691</v>
      </c>
      <c r="G1273" s="280" t="s">
        <v>4089</v>
      </c>
      <c r="H1273" s="294">
        <v>70</v>
      </c>
    </row>
    <row r="1274" spans="2:8" s="1" customFormat="1" ht="15">
      <c r="B1274" s="285">
        <v>41671</v>
      </c>
      <c r="C1274" s="280" t="s">
        <v>516</v>
      </c>
      <c r="D1274" s="294">
        <v>60</v>
      </c>
      <c r="F1274" s="285">
        <v>41691</v>
      </c>
      <c r="G1274" s="280" t="s">
        <v>246</v>
      </c>
      <c r="H1274" s="294">
        <v>125</v>
      </c>
    </row>
    <row r="1275" spans="2:8" s="1" customFormat="1" ht="15">
      <c r="B1275" s="285">
        <v>41671</v>
      </c>
      <c r="C1275" s="326" t="s">
        <v>51</v>
      </c>
      <c r="D1275" s="326">
        <v>32</v>
      </c>
      <c r="F1275" s="285">
        <v>41691</v>
      </c>
      <c r="G1275" s="280" t="s">
        <v>4051</v>
      </c>
      <c r="H1275" s="294">
        <v>200</v>
      </c>
    </row>
    <row r="1276" spans="2:8" s="1" customFormat="1" ht="15">
      <c r="B1276" s="285">
        <v>41671</v>
      </c>
      <c r="C1276" s="326" t="s">
        <v>246</v>
      </c>
      <c r="D1276" s="326">
        <v>30</v>
      </c>
      <c r="F1276" s="285">
        <v>41691</v>
      </c>
      <c r="G1276" s="280" t="s">
        <v>114</v>
      </c>
      <c r="H1276" s="294">
        <v>50</v>
      </c>
    </row>
    <row r="1277" spans="2:8" s="1" customFormat="1" ht="15">
      <c r="B1277" s="285">
        <v>41671</v>
      </c>
      <c r="C1277" s="406" t="s">
        <v>18</v>
      </c>
      <c r="D1277" s="294">
        <v>524</v>
      </c>
      <c r="F1277" s="285">
        <v>41691</v>
      </c>
      <c r="G1277" s="280" t="s">
        <v>3052</v>
      </c>
      <c r="H1277" s="294">
        <v>10</v>
      </c>
    </row>
    <row r="1278" spans="2:8" s="1" customFormat="1" ht="15">
      <c r="B1278" s="285">
        <v>41671</v>
      </c>
      <c r="C1278" s="280" t="s">
        <v>367</v>
      </c>
      <c r="D1278" s="294">
        <v>5</v>
      </c>
      <c r="F1278" s="285">
        <v>41691</v>
      </c>
      <c r="G1278" s="280" t="s">
        <v>114</v>
      </c>
      <c r="H1278" s="294">
        <v>35</v>
      </c>
    </row>
    <row r="1279" spans="2:8" s="1" customFormat="1" ht="15">
      <c r="B1279" s="285">
        <v>41671</v>
      </c>
      <c r="C1279" s="280" t="s">
        <v>516</v>
      </c>
      <c r="D1279" s="294">
        <v>20</v>
      </c>
      <c r="F1279" s="285">
        <v>41692</v>
      </c>
      <c r="G1279" s="280" t="s">
        <v>663</v>
      </c>
      <c r="H1279" s="294">
        <v>850</v>
      </c>
    </row>
    <row r="1280" spans="2:8" s="1" customFormat="1" ht="15">
      <c r="B1280" s="285">
        <v>41671</v>
      </c>
      <c r="C1280" s="280" t="s">
        <v>4002</v>
      </c>
      <c r="D1280" s="294">
        <v>35</v>
      </c>
      <c r="F1280" s="285">
        <v>41692</v>
      </c>
      <c r="G1280" s="406" t="s">
        <v>246</v>
      </c>
      <c r="H1280" s="294">
        <v>70</v>
      </c>
    </row>
    <row r="1281" spans="2:8" s="1" customFormat="1" ht="15">
      <c r="B1281" s="285">
        <v>41671</v>
      </c>
      <c r="C1281" s="280" t="s">
        <v>4003</v>
      </c>
      <c r="D1281" s="294">
        <v>30</v>
      </c>
      <c r="F1281" s="285">
        <v>41692</v>
      </c>
      <c r="G1281" s="280" t="s">
        <v>4090</v>
      </c>
      <c r="H1281" s="294">
        <v>10</v>
      </c>
    </row>
    <row r="1282" spans="2:8" s="1" customFormat="1" ht="15">
      <c r="B1282" s="285">
        <v>41671</v>
      </c>
      <c r="C1282" s="280" t="s">
        <v>4004</v>
      </c>
      <c r="D1282" s="294">
        <v>60</v>
      </c>
      <c r="F1282" s="285">
        <v>41692</v>
      </c>
      <c r="G1282" s="280" t="s">
        <v>114</v>
      </c>
      <c r="H1282" s="294">
        <v>110</v>
      </c>
    </row>
    <row r="1283" spans="2:8" ht="15">
      <c r="B1283" s="285">
        <v>41671</v>
      </c>
      <c r="C1283" s="280" t="s">
        <v>4005</v>
      </c>
      <c r="D1283" s="294">
        <v>173</v>
      </c>
      <c r="E1283" s="1"/>
      <c r="F1283" s="285">
        <v>41692</v>
      </c>
      <c r="G1283" s="280" t="s">
        <v>4091</v>
      </c>
      <c r="H1283" s="294">
        <v>88</v>
      </c>
    </row>
    <row r="1284" spans="2:8" s="1" customFormat="1" ht="15">
      <c r="B1284" s="285">
        <v>41672</v>
      </c>
      <c r="C1284" s="280" t="s">
        <v>122</v>
      </c>
      <c r="D1284" s="294">
        <v>88</v>
      </c>
      <c r="F1284" s="285">
        <v>41693</v>
      </c>
      <c r="G1284" s="280" t="s">
        <v>4092</v>
      </c>
      <c r="H1284" s="294">
        <v>500</v>
      </c>
    </row>
    <row r="1285" spans="2:8" s="1" customFormat="1" ht="15">
      <c r="B1285" s="285">
        <v>41672</v>
      </c>
      <c r="C1285" s="280" t="s">
        <v>3850</v>
      </c>
      <c r="D1285" s="294">
        <v>40</v>
      </c>
      <c r="F1285" s="285">
        <v>41693</v>
      </c>
      <c r="G1285" s="280" t="s">
        <v>525</v>
      </c>
      <c r="H1285" s="294">
        <v>20</v>
      </c>
    </row>
    <row r="1286" spans="2:8" s="1" customFormat="1" ht="15">
      <c r="B1286" s="285">
        <v>41672</v>
      </c>
      <c r="C1286" s="280" t="s">
        <v>485</v>
      </c>
      <c r="D1286" s="294">
        <v>20</v>
      </c>
      <c r="F1286" s="285">
        <v>41693</v>
      </c>
      <c r="G1286" s="280" t="s">
        <v>57</v>
      </c>
      <c r="H1286" s="294">
        <v>100</v>
      </c>
    </row>
    <row r="1287" spans="2:8" s="1" customFormat="1" ht="15">
      <c r="B1287" s="285">
        <v>41673</v>
      </c>
      <c r="C1287" s="280" t="s">
        <v>525</v>
      </c>
      <c r="D1287" s="294">
        <v>105</v>
      </c>
      <c r="F1287" s="285">
        <v>41693</v>
      </c>
      <c r="G1287" s="280" t="s">
        <v>114</v>
      </c>
      <c r="H1287" s="294">
        <v>20</v>
      </c>
    </row>
    <row r="1288" spans="2:8" s="1" customFormat="1" ht="15">
      <c r="B1288" s="285">
        <v>41673</v>
      </c>
      <c r="C1288" s="280" t="s">
        <v>525</v>
      </c>
      <c r="D1288" s="294">
        <v>554</v>
      </c>
      <c r="F1288" s="285">
        <v>41693</v>
      </c>
      <c r="G1288" s="294" t="s">
        <v>23</v>
      </c>
      <c r="H1288" s="294">
        <v>130</v>
      </c>
    </row>
    <row r="1289" spans="2:8" s="1" customFormat="1" ht="15">
      <c r="B1289" s="285">
        <v>41674</v>
      </c>
      <c r="C1289" s="280" t="s">
        <v>367</v>
      </c>
      <c r="D1289" s="294">
        <v>5</v>
      </c>
      <c r="F1289" s="285">
        <v>41694</v>
      </c>
      <c r="G1289" s="280" t="s">
        <v>525</v>
      </c>
      <c r="H1289" s="294">
        <v>15</v>
      </c>
    </row>
    <row r="1290" spans="2:8" s="1" customFormat="1" ht="15">
      <c r="B1290" s="285">
        <v>41674</v>
      </c>
      <c r="C1290" s="280" t="s">
        <v>525</v>
      </c>
      <c r="D1290" s="294">
        <v>17</v>
      </c>
      <c r="F1290" s="285">
        <v>41694</v>
      </c>
      <c r="G1290" s="280" t="s">
        <v>6</v>
      </c>
      <c r="H1290" s="294">
        <v>20</v>
      </c>
    </row>
    <row r="1291" spans="2:8" s="1" customFormat="1" ht="15">
      <c r="B1291" s="285">
        <v>41674</v>
      </c>
      <c r="C1291" s="280" t="s">
        <v>525</v>
      </c>
      <c r="D1291" s="294">
        <v>15</v>
      </c>
      <c r="F1291" s="285">
        <v>41694</v>
      </c>
      <c r="G1291" s="280" t="s">
        <v>525</v>
      </c>
      <c r="H1291" s="294">
        <v>30</v>
      </c>
    </row>
    <row r="1292" spans="2:8" s="1" customFormat="1" ht="15">
      <c r="B1292" s="285">
        <v>41674</v>
      </c>
      <c r="C1292" s="280" t="s">
        <v>525</v>
      </c>
      <c r="D1292" s="294">
        <v>40</v>
      </c>
      <c r="F1292" s="285">
        <v>41694</v>
      </c>
      <c r="G1292" s="294" t="s">
        <v>525</v>
      </c>
      <c r="H1292" s="294">
        <v>24</v>
      </c>
    </row>
    <row r="1293" spans="2:8" s="1" customFormat="1" ht="15">
      <c r="B1293" s="285">
        <v>41674</v>
      </c>
      <c r="C1293" s="280" t="s">
        <v>3136</v>
      </c>
      <c r="D1293" s="294">
        <v>68</v>
      </c>
      <c r="F1293" s="285">
        <v>41694</v>
      </c>
      <c r="G1293" s="280" t="s">
        <v>525</v>
      </c>
      <c r="H1293" s="294">
        <v>30</v>
      </c>
    </row>
    <row r="1294" spans="2:8" s="1" customFormat="1" ht="15">
      <c r="B1294" s="285">
        <v>41674</v>
      </c>
      <c r="C1294" s="280" t="s">
        <v>525</v>
      </c>
      <c r="D1294" s="294">
        <v>28</v>
      </c>
      <c r="F1294" s="285">
        <v>41694</v>
      </c>
      <c r="G1294" s="280" t="s">
        <v>57</v>
      </c>
      <c r="H1294" s="294">
        <v>75</v>
      </c>
    </row>
    <row r="1295" spans="2:8" s="1" customFormat="1" ht="15">
      <c r="B1295" s="285">
        <v>41674</v>
      </c>
      <c r="C1295" s="280" t="s">
        <v>955</v>
      </c>
      <c r="D1295" s="294">
        <v>50</v>
      </c>
      <c r="F1295" s="285">
        <v>41694</v>
      </c>
      <c r="G1295" s="294" t="s">
        <v>485</v>
      </c>
      <c r="H1295" s="294">
        <v>20</v>
      </c>
    </row>
    <row r="1296" spans="2:8" s="1" customFormat="1" ht="15">
      <c r="B1296" s="285">
        <v>41674</v>
      </c>
      <c r="C1296" s="280" t="s">
        <v>4035</v>
      </c>
      <c r="D1296" s="294">
        <v>10</v>
      </c>
      <c r="F1296" s="285">
        <v>41694</v>
      </c>
      <c r="G1296" s="294" t="s">
        <v>51</v>
      </c>
      <c r="H1296" s="294">
        <v>5</v>
      </c>
    </row>
    <row r="1297" spans="2:8" s="1" customFormat="1" ht="15">
      <c r="B1297" s="285">
        <v>41674</v>
      </c>
      <c r="C1297" s="280" t="s">
        <v>589</v>
      </c>
      <c r="D1297" s="294">
        <v>360</v>
      </c>
      <c r="F1297" s="285">
        <v>41694</v>
      </c>
      <c r="G1297" s="294" t="s">
        <v>18</v>
      </c>
      <c r="H1297" s="294">
        <v>105</v>
      </c>
    </row>
    <row r="1298" spans="2:8" s="1" customFormat="1" ht="15">
      <c r="B1298" s="285">
        <v>41675</v>
      </c>
      <c r="C1298" s="280" t="s">
        <v>525</v>
      </c>
      <c r="D1298" s="294">
        <v>20</v>
      </c>
      <c r="F1298" s="285">
        <v>41694</v>
      </c>
      <c r="G1298" s="294" t="s">
        <v>246</v>
      </c>
      <c r="H1298" s="326">
        <v>65</v>
      </c>
    </row>
    <row r="1299" spans="2:8" s="1" customFormat="1" ht="15">
      <c r="B1299" s="285">
        <v>41675</v>
      </c>
      <c r="C1299" s="294" t="s">
        <v>525</v>
      </c>
      <c r="D1299" s="294">
        <v>23</v>
      </c>
      <c r="F1299" s="285">
        <v>41695</v>
      </c>
      <c r="G1299" s="326" t="s">
        <v>525</v>
      </c>
      <c r="H1299" s="326">
        <v>35</v>
      </c>
    </row>
    <row r="1300" spans="2:8" s="1" customFormat="1" ht="15">
      <c r="B1300" s="285">
        <v>41675</v>
      </c>
      <c r="C1300" s="294" t="s">
        <v>525</v>
      </c>
      <c r="D1300" s="349">
        <v>17</v>
      </c>
      <c r="F1300" s="285">
        <v>41695</v>
      </c>
      <c r="G1300" s="304" t="s">
        <v>525</v>
      </c>
      <c r="H1300" s="326">
        <v>80</v>
      </c>
    </row>
    <row r="1301" spans="2:8" s="1" customFormat="1" ht="15">
      <c r="B1301" s="285">
        <v>41675</v>
      </c>
      <c r="C1301" s="280" t="s">
        <v>3732</v>
      </c>
      <c r="D1301" s="294">
        <v>750</v>
      </c>
      <c r="F1301" s="285">
        <v>41695</v>
      </c>
      <c r="G1301" s="304" t="s">
        <v>3850</v>
      </c>
      <c r="H1301" s="326">
        <v>20</v>
      </c>
    </row>
    <row r="1302" spans="2:8" s="1" customFormat="1" ht="15">
      <c r="B1302" s="285">
        <v>41675</v>
      </c>
      <c r="C1302" s="294" t="s">
        <v>17</v>
      </c>
      <c r="D1302" s="294">
        <v>230</v>
      </c>
      <c r="F1302" s="285">
        <v>41695</v>
      </c>
      <c r="G1302" s="280" t="s">
        <v>4097</v>
      </c>
      <c r="H1302" s="326">
        <v>30</v>
      </c>
    </row>
    <row r="1303" spans="2:8" s="1" customFormat="1" ht="15">
      <c r="B1303" s="285">
        <v>41675</v>
      </c>
      <c r="C1303" s="280" t="s">
        <v>51</v>
      </c>
      <c r="D1303" s="294">
        <v>30</v>
      </c>
      <c r="F1303" s="285">
        <v>41695</v>
      </c>
      <c r="G1303" s="280" t="s">
        <v>4098</v>
      </c>
      <c r="H1303" s="294">
        <v>30</v>
      </c>
    </row>
    <row r="1304" spans="2:8" s="1" customFormat="1" ht="15">
      <c r="B1304" s="285">
        <v>41676</v>
      </c>
      <c r="C1304" s="280" t="s">
        <v>114</v>
      </c>
      <c r="D1304" s="294">
        <v>22</v>
      </c>
      <c r="F1304" s="285">
        <v>41695</v>
      </c>
      <c r="G1304" s="280" t="s">
        <v>4099</v>
      </c>
      <c r="H1304" s="294">
        <v>40</v>
      </c>
    </row>
    <row r="1305" spans="2:8" s="1" customFormat="1" ht="15">
      <c r="B1305" s="285">
        <v>41676</v>
      </c>
      <c r="C1305" s="280" t="s">
        <v>18</v>
      </c>
      <c r="D1305" s="294">
        <v>300</v>
      </c>
      <c r="F1305" s="285">
        <v>41695</v>
      </c>
      <c r="G1305" s="280" t="s">
        <v>51</v>
      </c>
      <c r="H1305" s="294">
        <v>10</v>
      </c>
    </row>
    <row r="1306" spans="2:8" s="1" customFormat="1" ht="15">
      <c r="B1306" s="285">
        <v>41677</v>
      </c>
      <c r="C1306" s="280" t="s">
        <v>111</v>
      </c>
      <c r="D1306" s="294">
        <v>30</v>
      </c>
      <c r="F1306" s="285">
        <v>41695</v>
      </c>
      <c r="G1306" s="280" t="s">
        <v>18</v>
      </c>
      <c r="H1306" s="294">
        <v>80</v>
      </c>
    </row>
    <row r="1307" spans="2:8" s="1" customFormat="1" ht="15">
      <c r="B1307" s="285">
        <v>41677</v>
      </c>
      <c r="C1307" s="280" t="s">
        <v>525</v>
      </c>
      <c r="D1307" s="294">
        <v>40</v>
      </c>
      <c r="F1307" s="285">
        <v>41696</v>
      </c>
      <c r="G1307" s="280" t="s">
        <v>246</v>
      </c>
      <c r="H1307" s="294">
        <v>35</v>
      </c>
    </row>
    <row r="1308" spans="2:8" s="1" customFormat="1" ht="15">
      <c r="B1308" s="285">
        <v>41677</v>
      </c>
      <c r="C1308" s="280" t="s">
        <v>3637</v>
      </c>
      <c r="D1308" s="294">
        <v>20</v>
      </c>
      <c r="F1308" s="285">
        <v>41696</v>
      </c>
      <c r="G1308" s="294" t="s">
        <v>4100</v>
      </c>
      <c r="H1308" s="294">
        <v>132</v>
      </c>
    </row>
    <row r="1309" spans="2:8" s="1" customFormat="1" ht="15">
      <c r="B1309" s="285">
        <v>41677</v>
      </c>
      <c r="C1309" s="280" t="s">
        <v>12</v>
      </c>
      <c r="D1309" s="294">
        <v>176</v>
      </c>
      <c r="F1309" s="285">
        <v>41696</v>
      </c>
      <c r="G1309" s="280" t="s">
        <v>51</v>
      </c>
      <c r="H1309" s="294">
        <v>165</v>
      </c>
    </row>
    <row r="1310" spans="2:8" s="1" customFormat="1" ht="15">
      <c r="B1310" s="285">
        <v>41677</v>
      </c>
      <c r="C1310" s="280" t="s">
        <v>337</v>
      </c>
      <c r="D1310" s="294">
        <v>125</v>
      </c>
      <c r="F1310" s="285">
        <v>41696</v>
      </c>
      <c r="G1310" s="294" t="s">
        <v>6</v>
      </c>
      <c r="H1310" s="294">
        <v>35</v>
      </c>
    </row>
    <row r="1311" spans="2:8" s="1" customFormat="1" ht="15">
      <c r="B1311" s="285">
        <v>41677</v>
      </c>
      <c r="C1311" s="280" t="s">
        <v>144</v>
      </c>
      <c r="D1311" s="294">
        <v>880</v>
      </c>
      <c r="F1311" s="285">
        <v>41697</v>
      </c>
      <c r="G1311" s="294" t="s">
        <v>525</v>
      </c>
      <c r="H1311" s="294">
        <v>30</v>
      </c>
    </row>
    <row r="1312" spans="2:8" s="1" customFormat="1" ht="15">
      <c r="B1312" s="285">
        <v>41677</v>
      </c>
      <c r="C1312" s="280" t="s">
        <v>114</v>
      </c>
      <c r="D1312" s="294">
        <v>60</v>
      </c>
      <c r="F1312" s="285">
        <v>41697</v>
      </c>
      <c r="G1312" s="280" t="s">
        <v>996</v>
      </c>
      <c r="H1312" s="294">
        <v>40</v>
      </c>
    </row>
    <row r="1313" spans="2:8" s="1" customFormat="1" ht="15">
      <c r="B1313" s="285">
        <v>41678</v>
      </c>
      <c r="C1313" s="280" t="s">
        <v>2318</v>
      </c>
      <c r="D1313" s="294">
        <v>5</v>
      </c>
      <c r="F1313" s="285">
        <v>41697</v>
      </c>
      <c r="G1313" s="280" t="s">
        <v>12</v>
      </c>
      <c r="H1313" s="294">
        <v>60</v>
      </c>
    </row>
    <row r="1314" spans="2:8" s="1" customFormat="1" ht="15">
      <c r="B1314" s="285">
        <v>41678</v>
      </c>
      <c r="C1314" s="280" t="s">
        <v>2282</v>
      </c>
      <c r="D1314" s="294">
        <v>30</v>
      </c>
      <c r="F1314" s="285">
        <v>41697</v>
      </c>
      <c r="G1314" s="280" t="s">
        <v>525</v>
      </c>
      <c r="H1314" s="294">
        <v>17</v>
      </c>
    </row>
    <row r="1315" spans="2:8" s="1" customFormat="1" ht="15">
      <c r="B1315" s="285">
        <v>41678</v>
      </c>
      <c r="C1315" s="294" t="s">
        <v>886</v>
      </c>
      <c r="D1315" s="349">
        <v>10</v>
      </c>
      <c r="F1315" s="285">
        <v>41697</v>
      </c>
      <c r="G1315" s="280" t="s">
        <v>289</v>
      </c>
      <c r="H1315" s="294">
        <v>110</v>
      </c>
    </row>
    <row r="1316" spans="2:8" s="1" customFormat="1" ht="15">
      <c r="B1316" s="285">
        <v>41678</v>
      </c>
      <c r="C1316" s="294" t="s">
        <v>4039</v>
      </c>
      <c r="D1316" s="294">
        <v>10</v>
      </c>
      <c r="F1316" s="285">
        <v>41697</v>
      </c>
      <c r="G1316" s="280" t="s">
        <v>111</v>
      </c>
      <c r="H1316" s="294">
        <v>42</v>
      </c>
    </row>
    <row r="1317" spans="2:8" s="1" customFormat="1" ht="15">
      <c r="B1317" s="285">
        <v>41678</v>
      </c>
      <c r="C1317" s="294" t="s">
        <v>2282</v>
      </c>
      <c r="D1317" s="294">
        <v>50</v>
      </c>
      <c r="F1317" s="285">
        <v>41697</v>
      </c>
      <c r="G1317" s="280" t="s">
        <v>132</v>
      </c>
      <c r="H1317" s="294">
        <v>100</v>
      </c>
    </row>
    <row r="1318" spans="2:8" s="1" customFormat="1" ht="15">
      <c r="B1318" s="549">
        <v>41679</v>
      </c>
      <c r="C1318" s="621" t="s">
        <v>4050</v>
      </c>
      <c r="D1318" s="622">
        <v>1144</v>
      </c>
      <c r="F1318" s="285">
        <v>41697</v>
      </c>
      <c r="G1318" s="280" t="s">
        <v>18</v>
      </c>
      <c r="H1318" s="294">
        <v>34</v>
      </c>
    </row>
    <row r="1319" spans="2:8" s="1" customFormat="1" ht="15">
      <c r="B1319" s="549">
        <v>41679</v>
      </c>
      <c r="C1319" s="554" t="s">
        <v>3293</v>
      </c>
      <c r="D1319" s="593">
        <v>1500</v>
      </c>
      <c r="F1319" s="285">
        <v>41697</v>
      </c>
      <c r="G1319" s="280" t="s">
        <v>23</v>
      </c>
      <c r="H1319" s="294">
        <v>80</v>
      </c>
    </row>
    <row r="1320" spans="2:8" s="1" customFormat="1" ht="15">
      <c r="B1320" s="285">
        <v>41679</v>
      </c>
      <c r="C1320" s="280" t="s">
        <v>4051</v>
      </c>
      <c r="D1320" s="294">
        <v>200</v>
      </c>
      <c r="F1320" s="285">
        <v>41698</v>
      </c>
      <c r="G1320" s="280" t="s">
        <v>525</v>
      </c>
      <c r="H1320" s="294">
        <v>15</v>
      </c>
    </row>
    <row r="1321" spans="2:8" s="1" customFormat="1" ht="15">
      <c r="B1321" s="285">
        <v>41679</v>
      </c>
      <c r="C1321" s="280" t="s">
        <v>57</v>
      </c>
      <c r="D1321" s="294">
        <v>150</v>
      </c>
      <c r="F1321" s="285">
        <v>41698</v>
      </c>
      <c r="G1321" s="280" t="s">
        <v>525</v>
      </c>
      <c r="H1321" s="294">
        <v>24</v>
      </c>
    </row>
    <row r="1322" spans="2:8" s="1" customFormat="1" ht="15">
      <c r="B1322" s="285">
        <v>41679</v>
      </c>
      <c r="C1322" s="280" t="s">
        <v>224</v>
      </c>
      <c r="D1322" s="294">
        <v>10</v>
      </c>
      <c r="F1322" s="285">
        <v>41698</v>
      </c>
      <c r="G1322" s="280" t="s">
        <v>525</v>
      </c>
      <c r="H1322" s="294">
        <v>16</v>
      </c>
    </row>
    <row r="1323" spans="2:8" s="1" customFormat="1" ht="15">
      <c r="B1323" s="285">
        <v>41679</v>
      </c>
      <c r="C1323" s="280" t="s">
        <v>223</v>
      </c>
      <c r="D1323" s="294">
        <v>40</v>
      </c>
      <c r="F1323" s="285">
        <v>41698</v>
      </c>
      <c r="G1323" s="280" t="s">
        <v>12</v>
      </c>
      <c r="H1323" s="294">
        <v>185</v>
      </c>
    </row>
    <row r="1324" spans="2:8" s="1" customFormat="1" ht="15">
      <c r="B1324" s="285">
        <v>41680</v>
      </c>
      <c r="C1324" s="280" t="s">
        <v>525</v>
      </c>
      <c r="D1324" s="294">
        <v>15</v>
      </c>
      <c r="F1324" s="285">
        <v>41698</v>
      </c>
      <c r="G1324" s="280" t="s">
        <v>4103</v>
      </c>
      <c r="H1324" s="294">
        <v>100</v>
      </c>
    </row>
    <row r="1325" spans="2:8" s="1" customFormat="1" ht="15">
      <c r="B1325" s="285">
        <v>41680</v>
      </c>
      <c r="C1325" s="280" t="s">
        <v>525</v>
      </c>
      <c r="D1325" s="349">
        <v>31</v>
      </c>
      <c r="F1325" s="285">
        <v>41698</v>
      </c>
      <c r="G1325" s="280" t="s">
        <v>246</v>
      </c>
      <c r="H1325" s="294">
        <v>70</v>
      </c>
    </row>
    <row r="1326" spans="2:8" s="1" customFormat="1" ht="15">
      <c r="B1326" s="285">
        <v>41680</v>
      </c>
      <c r="C1326" s="294" t="s">
        <v>12</v>
      </c>
      <c r="D1326" s="294">
        <v>80</v>
      </c>
      <c r="F1326" s="285">
        <v>41698</v>
      </c>
      <c r="G1326" s="280" t="s">
        <v>525</v>
      </c>
      <c r="H1326" s="294">
        <v>200</v>
      </c>
    </row>
    <row r="1327" spans="2:8" s="1" customFormat="1" ht="15">
      <c r="B1327" s="285">
        <v>41680</v>
      </c>
      <c r="C1327" s="280" t="s">
        <v>485</v>
      </c>
      <c r="D1327" s="294">
        <v>15</v>
      </c>
      <c r="F1327" s="285">
        <v>41698</v>
      </c>
      <c r="G1327" s="280" t="s">
        <v>346</v>
      </c>
      <c r="H1327" s="294">
        <v>68</v>
      </c>
    </row>
    <row r="1328" spans="2:8" s="1" customFormat="1" ht="15">
      <c r="B1328" s="285">
        <v>41680</v>
      </c>
      <c r="C1328" s="280" t="s">
        <v>3658</v>
      </c>
      <c r="D1328" s="294">
        <v>190</v>
      </c>
      <c r="F1328" s="285">
        <v>41698</v>
      </c>
      <c r="G1328" s="280" t="s">
        <v>4104</v>
      </c>
      <c r="H1328" s="294">
        <v>53</v>
      </c>
    </row>
    <row r="1329" spans="2:8" s="1" customFormat="1" ht="15">
      <c r="B1329" s="285">
        <v>41680</v>
      </c>
      <c r="C1329" s="280" t="s">
        <v>278</v>
      </c>
      <c r="D1329" s="294">
        <v>20</v>
      </c>
      <c r="F1329" s="285">
        <v>41698</v>
      </c>
      <c r="G1329" s="280" t="s">
        <v>525</v>
      </c>
      <c r="H1329" s="294">
        <v>47</v>
      </c>
    </row>
    <row r="1330" spans="2:8" s="1" customFormat="1" ht="15">
      <c r="B1330" s="285">
        <v>41681</v>
      </c>
      <c r="C1330" s="280" t="s">
        <v>525</v>
      </c>
      <c r="D1330" s="349">
        <v>15</v>
      </c>
      <c r="F1330" s="285">
        <v>41698</v>
      </c>
      <c r="G1330" s="280" t="s">
        <v>23</v>
      </c>
      <c r="H1330" s="294">
        <v>85</v>
      </c>
    </row>
    <row r="1331" spans="2:8" s="1" customFormat="1" ht="15">
      <c r="B1331" s="285">
        <v>41681</v>
      </c>
      <c r="C1331" s="280" t="s">
        <v>525</v>
      </c>
      <c r="D1331" s="294">
        <v>25</v>
      </c>
      <c r="F1331" s="285"/>
      <c r="G1331" s="484"/>
      <c r="H1331" s="485"/>
    </row>
    <row r="1332" spans="2:8" s="1" customFormat="1" ht="15">
      <c r="B1332" s="285">
        <v>41681</v>
      </c>
      <c r="C1332" s="280" t="s">
        <v>525</v>
      </c>
      <c r="D1332" s="294">
        <v>23</v>
      </c>
      <c r="F1332" s="285"/>
      <c r="G1332" s="484"/>
      <c r="H1332" s="485"/>
    </row>
    <row r="1333" spans="2:8" s="1" customFormat="1" ht="15">
      <c r="B1333" s="285">
        <v>41681</v>
      </c>
      <c r="C1333" s="280" t="s">
        <v>525</v>
      </c>
      <c r="D1333" s="294">
        <v>45</v>
      </c>
      <c r="F1333" s="285"/>
      <c r="G1333" s="280"/>
      <c r="H1333" s="294"/>
    </row>
    <row r="1334" spans="2:8" s="1" customFormat="1" ht="15">
      <c r="B1334" s="285">
        <v>41681</v>
      </c>
      <c r="C1334" s="280" t="s">
        <v>4053</v>
      </c>
      <c r="D1334" s="294">
        <v>30</v>
      </c>
      <c r="F1334" s="285"/>
      <c r="G1334" s="484"/>
      <c r="H1334" s="485"/>
    </row>
    <row r="1335" spans="2:8" s="1" customFormat="1" ht="15">
      <c r="B1335" s="285">
        <v>41681</v>
      </c>
      <c r="C1335" s="280" t="s">
        <v>4054</v>
      </c>
      <c r="D1335" s="294">
        <v>34</v>
      </c>
      <c r="F1335" s="285"/>
      <c r="G1335" s="484"/>
      <c r="H1335" s="485"/>
    </row>
    <row r="1336" spans="2:8" s="1" customFormat="1" ht="15">
      <c r="B1336" s="285">
        <v>41681</v>
      </c>
      <c r="C1336" s="280" t="s">
        <v>51</v>
      </c>
      <c r="D1336" s="294">
        <v>122</v>
      </c>
      <c r="F1336" s="285"/>
      <c r="G1336" s="484"/>
      <c r="H1336" s="485"/>
    </row>
    <row r="1337" spans="2:8" s="1" customFormat="1" ht="15">
      <c r="B1337" s="285">
        <v>41681</v>
      </c>
      <c r="C1337" s="280" t="s">
        <v>51</v>
      </c>
      <c r="D1337" s="294">
        <v>46</v>
      </c>
      <c r="F1337" s="285"/>
      <c r="G1337" s="484"/>
      <c r="H1337" s="485"/>
    </row>
    <row r="1338" spans="2:8" s="1" customFormat="1" ht="15">
      <c r="B1338" s="285">
        <v>41682</v>
      </c>
      <c r="C1338" s="280" t="s">
        <v>3442</v>
      </c>
      <c r="D1338" s="294">
        <v>7350</v>
      </c>
      <c r="F1338" s="285"/>
      <c r="G1338" s="484"/>
      <c r="H1338" s="485"/>
    </row>
    <row r="1339" spans="2:8" s="1" customFormat="1" ht="15">
      <c r="B1339" s="285">
        <v>41682</v>
      </c>
      <c r="C1339" s="280" t="s">
        <v>246</v>
      </c>
      <c r="D1339" s="294">
        <v>60</v>
      </c>
      <c r="F1339" s="285"/>
      <c r="G1339" s="484"/>
      <c r="H1339" s="485"/>
    </row>
    <row r="1340" spans="2:8" s="1" customFormat="1" ht="15">
      <c r="B1340" s="285">
        <v>41682</v>
      </c>
      <c r="C1340" s="280" t="s">
        <v>525</v>
      </c>
      <c r="D1340" s="294">
        <v>15</v>
      </c>
      <c r="F1340" s="285"/>
      <c r="G1340" s="484"/>
      <c r="H1340" s="485"/>
    </row>
    <row r="1341" spans="2:8" s="1" customFormat="1" ht="15">
      <c r="B1341" s="285">
        <v>41682</v>
      </c>
      <c r="C1341" s="280" t="s">
        <v>525</v>
      </c>
      <c r="D1341" s="294">
        <v>30</v>
      </c>
      <c r="F1341" s="285"/>
      <c r="G1341" s="484"/>
      <c r="H1341" s="485"/>
    </row>
    <row r="1342" spans="2:8" s="1" customFormat="1" ht="15">
      <c r="B1342" s="285">
        <v>41682</v>
      </c>
      <c r="C1342" s="280" t="s">
        <v>2282</v>
      </c>
      <c r="D1342" s="294">
        <v>40</v>
      </c>
      <c r="F1342" s="285"/>
      <c r="G1342" s="484"/>
      <c r="H1342" s="485"/>
    </row>
    <row r="1343" spans="2:8" s="1" customFormat="1" ht="15">
      <c r="B1343" s="285">
        <v>41682</v>
      </c>
      <c r="C1343" s="294" t="s">
        <v>886</v>
      </c>
      <c r="D1343" s="294">
        <v>10</v>
      </c>
      <c r="F1343" s="285"/>
      <c r="G1343" s="484"/>
      <c r="H1343" s="485"/>
    </row>
    <row r="1344" spans="2:8" s="1" customFormat="1" ht="15">
      <c r="B1344" s="285">
        <v>41683</v>
      </c>
      <c r="C1344" s="294" t="s">
        <v>525</v>
      </c>
      <c r="D1344" s="294">
        <v>41</v>
      </c>
      <c r="F1344" s="285"/>
      <c r="G1344" s="484"/>
      <c r="H1344" s="485"/>
    </row>
    <row r="1345" spans="2:8" s="1" customFormat="1" ht="15">
      <c r="B1345" s="285">
        <v>41683</v>
      </c>
      <c r="C1345" s="304" t="s">
        <v>955</v>
      </c>
      <c r="D1345" s="326">
        <v>50</v>
      </c>
      <c r="F1345" s="285"/>
      <c r="G1345" s="484"/>
      <c r="H1345" s="485"/>
    </row>
    <row r="1346" spans="2:8" s="1" customFormat="1" ht="15">
      <c r="B1346" s="285">
        <v>41683</v>
      </c>
      <c r="C1346" s="280" t="s">
        <v>4051</v>
      </c>
      <c r="D1346" s="294">
        <v>200</v>
      </c>
      <c r="F1346" s="285"/>
      <c r="G1346" s="484"/>
      <c r="H1346" s="485"/>
    </row>
    <row r="1347" spans="2:8" s="1" customFormat="1" ht="15">
      <c r="B1347" s="285">
        <v>41683</v>
      </c>
      <c r="C1347" s="280" t="s">
        <v>6</v>
      </c>
      <c r="D1347" s="294">
        <v>11</v>
      </c>
      <c r="F1347" s="285"/>
      <c r="G1347" s="484"/>
      <c r="H1347" s="485"/>
    </row>
    <row r="1348" spans="2:8" s="1" customFormat="1" ht="15">
      <c r="B1348" s="285">
        <v>41684</v>
      </c>
      <c r="C1348" s="280" t="s">
        <v>4055</v>
      </c>
      <c r="D1348" s="294">
        <v>350</v>
      </c>
      <c r="F1348" s="285"/>
      <c r="G1348" s="484"/>
      <c r="H1348" s="485"/>
    </row>
    <row r="1349" spans="2:8" s="1" customFormat="1" ht="15">
      <c r="B1349" s="285">
        <v>41684</v>
      </c>
      <c r="C1349" s="280" t="s">
        <v>525</v>
      </c>
      <c r="D1349" s="294">
        <v>43</v>
      </c>
      <c r="F1349" s="285"/>
      <c r="G1349" s="484"/>
      <c r="H1349" s="485"/>
    </row>
    <row r="1350" spans="2:8" s="1" customFormat="1" ht="15">
      <c r="B1350" s="285">
        <v>41684</v>
      </c>
      <c r="C1350" s="280" t="s">
        <v>12</v>
      </c>
      <c r="D1350" s="294">
        <v>115</v>
      </c>
      <c r="F1350" s="285"/>
      <c r="G1350" s="484"/>
      <c r="H1350" s="485"/>
    </row>
    <row r="1351" spans="2:8" s="1" customFormat="1" ht="15">
      <c r="B1351" s="285">
        <v>41684</v>
      </c>
      <c r="C1351" s="280" t="s">
        <v>525</v>
      </c>
      <c r="D1351" s="294">
        <v>55</v>
      </c>
      <c r="F1351" s="285"/>
      <c r="G1351" s="280"/>
      <c r="H1351" s="294"/>
    </row>
    <row r="1352" spans="2:8" s="1" customFormat="1" ht="15">
      <c r="B1352" s="285">
        <v>41684</v>
      </c>
      <c r="C1352" s="280" t="s">
        <v>4056</v>
      </c>
      <c r="D1352" s="294">
        <v>100</v>
      </c>
      <c r="F1352" s="285"/>
      <c r="G1352" s="484"/>
      <c r="H1352" s="485"/>
    </row>
    <row r="1353" spans="2:8" s="1" customFormat="1" ht="15">
      <c r="B1353" s="285">
        <v>41684</v>
      </c>
      <c r="C1353" s="280" t="s">
        <v>516</v>
      </c>
      <c r="D1353" s="294">
        <v>20</v>
      </c>
      <c r="F1353" s="285"/>
      <c r="G1353" s="484"/>
      <c r="H1353" s="485"/>
    </row>
    <row r="1354" spans="2:8" s="1" customFormat="1" ht="15">
      <c r="B1354" s="285">
        <v>41684</v>
      </c>
      <c r="C1354" s="280" t="s">
        <v>6</v>
      </c>
      <c r="D1354" s="294">
        <v>100</v>
      </c>
      <c r="F1354" s="285"/>
      <c r="G1354" s="484"/>
      <c r="H1354" s="485"/>
    </row>
    <row r="1355" spans="2:8" s="1" customFormat="1" ht="15">
      <c r="B1355" s="285">
        <v>41684</v>
      </c>
      <c r="C1355" s="280" t="s">
        <v>114</v>
      </c>
      <c r="D1355" s="294">
        <v>63</v>
      </c>
      <c r="F1355" s="285"/>
      <c r="G1355" s="484"/>
      <c r="H1355" s="485"/>
    </row>
    <row r="1356" spans="2:8" s="1" customFormat="1" ht="15">
      <c r="B1356" s="285">
        <v>41684</v>
      </c>
      <c r="C1356" s="280" t="s">
        <v>224</v>
      </c>
      <c r="D1356" s="294">
        <v>10</v>
      </c>
      <c r="F1356" s="285"/>
      <c r="G1356" s="484"/>
      <c r="H1356" s="485"/>
    </row>
    <row r="1357" spans="2:8" s="1" customFormat="1" ht="15">
      <c r="B1357" s="285">
        <v>41684</v>
      </c>
      <c r="C1357" s="280" t="s">
        <v>4065</v>
      </c>
      <c r="D1357" s="294">
        <v>30</v>
      </c>
      <c r="F1357" s="285"/>
      <c r="G1357" s="484"/>
      <c r="H1357" s="485"/>
    </row>
    <row r="1358" spans="2:8" s="1" customFormat="1" ht="15">
      <c r="B1358" s="285">
        <v>41685</v>
      </c>
      <c r="C1358" s="393" t="s">
        <v>148</v>
      </c>
      <c r="D1358" s="386">
        <v>100</v>
      </c>
      <c r="F1358" s="285"/>
      <c r="G1358" s="484"/>
      <c r="H1358" s="485"/>
    </row>
    <row r="1359" spans="2:8" s="1" customFormat="1" ht="15">
      <c r="B1359" s="285">
        <v>41685</v>
      </c>
      <c r="C1359" s="280" t="s">
        <v>525</v>
      </c>
      <c r="D1359" s="294">
        <v>16</v>
      </c>
      <c r="F1359" s="285"/>
      <c r="G1359" s="280"/>
      <c r="H1359" s="294"/>
    </row>
    <row r="1360" spans="2:8" s="1" customFormat="1" ht="15">
      <c r="B1360" s="285">
        <v>41685</v>
      </c>
      <c r="C1360" s="280" t="s">
        <v>525</v>
      </c>
      <c r="D1360" s="294">
        <v>36</v>
      </c>
      <c r="F1360" s="285"/>
      <c r="G1360" s="280"/>
      <c r="H1360" s="294"/>
    </row>
    <row r="1361" spans="2:8" s="1" customFormat="1" ht="15">
      <c r="B1361" s="285">
        <v>41685</v>
      </c>
      <c r="C1361" s="280" t="s">
        <v>525</v>
      </c>
      <c r="D1361" s="294">
        <v>16</v>
      </c>
      <c r="F1361" s="285"/>
      <c r="G1361" s="280"/>
      <c r="H1361" s="294"/>
    </row>
    <row r="1362" spans="2:8" s="1" customFormat="1" ht="15">
      <c r="B1362" s="285">
        <v>41685</v>
      </c>
      <c r="C1362" s="280" t="s">
        <v>3043</v>
      </c>
      <c r="D1362" s="294">
        <v>100</v>
      </c>
      <c r="F1362" s="285"/>
      <c r="G1362" s="280"/>
      <c r="H1362" s="294"/>
    </row>
    <row r="1363" spans="2:8" s="1" customFormat="1" ht="15">
      <c r="B1363" s="285">
        <v>41685</v>
      </c>
      <c r="C1363" s="280" t="s">
        <v>18</v>
      </c>
      <c r="D1363" s="294">
        <v>160</v>
      </c>
      <c r="F1363" s="285"/>
      <c r="G1363" s="280"/>
      <c r="H1363" s="294"/>
    </row>
    <row r="1364" spans="2:8" s="1" customFormat="1" ht="15">
      <c r="B1364" s="285">
        <v>41685</v>
      </c>
      <c r="C1364" s="280" t="s">
        <v>4066</v>
      </c>
      <c r="D1364" s="294">
        <v>70</v>
      </c>
      <c r="F1364" s="285"/>
      <c r="G1364" s="280"/>
      <c r="H1364" s="294"/>
    </row>
    <row r="1365" spans="2:8" s="1" customFormat="1" ht="15">
      <c r="B1365" s="285">
        <v>41685</v>
      </c>
      <c r="C1365" s="280" t="s">
        <v>742</v>
      </c>
      <c r="D1365" s="294">
        <v>64</v>
      </c>
      <c r="F1365" s="285"/>
      <c r="G1365" s="280"/>
      <c r="H1365" s="294"/>
    </row>
    <row r="1366" spans="2:8" s="1" customFormat="1" ht="15">
      <c r="B1366" s="285">
        <v>41685</v>
      </c>
      <c r="C1366" s="280" t="s">
        <v>114</v>
      </c>
      <c r="D1366" s="294">
        <v>20</v>
      </c>
      <c r="F1366" s="285"/>
      <c r="G1366" s="280"/>
      <c r="H1366" s="294"/>
    </row>
    <row r="1367" spans="2:8" s="1" customFormat="1" ht="15">
      <c r="B1367" s="285">
        <v>41685</v>
      </c>
      <c r="C1367" s="280" t="s">
        <v>4067</v>
      </c>
      <c r="D1367" s="294">
        <v>30</v>
      </c>
      <c r="F1367" s="285"/>
      <c r="G1367" s="280"/>
      <c r="H1367" s="294"/>
    </row>
    <row r="1368" spans="2:8" s="1" customFormat="1" ht="15">
      <c r="B1368" s="285">
        <v>41686</v>
      </c>
      <c r="C1368" s="280" t="s">
        <v>226</v>
      </c>
      <c r="D1368" s="294">
        <v>20</v>
      </c>
      <c r="F1368" s="285"/>
      <c r="G1368" s="280"/>
      <c r="H1368" s="294"/>
    </row>
    <row r="1369" spans="2:8" s="1" customFormat="1" ht="15">
      <c r="B1369" s="285">
        <v>41686</v>
      </c>
      <c r="C1369" s="280" t="s">
        <v>427</v>
      </c>
      <c r="D1369" s="294">
        <v>1</v>
      </c>
      <c r="F1369" s="285"/>
      <c r="G1369" s="280"/>
      <c r="H1369" s="294"/>
    </row>
    <row r="1370" spans="2:8" s="1" customFormat="1" ht="15">
      <c r="B1370" s="285">
        <v>41686</v>
      </c>
      <c r="C1370" s="294" t="s">
        <v>516</v>
      </c>
      <c r="D1370" s="294">
        <v>80</v>
      </c>
      <c r="F1370" s="285"/>
      <c r="G1370" s="280"/>
      <c r="H1370" s="294"/>
    </row>
    <row r="1371" spans="2:8" s="1" customFormat="1" ht="15">
      <c r="B1371" s="285">
        <v>41686</v>
      </c>
      <c r="C1371" s="280" t="s">
        <v>605</v>
      </c>
      <c r="D1371" s="294">
        <v>160</v>
      </c>
      <c r="F1371" s="285"/>
      <c r="G1371" s="280"/>
      <c r="H1371" s="294"/>
    </row>
    <row r="1372" spans="2:8" s="1" customFormat="1" ht="15">
      <c r="B1372" s="285">
        <v>41686</v>
      </c>
      <c r="C1372" s="280" t="s">
        <v>4068</v>
      </c>
      <c r="D1372" s="294">
        <v>20</v>
      </c>
      <c r="F1372" s="285"/>
      <c r="G1372" s="280"/>
      <c r="H1372" s="294"/>
    </row>
    <row r="1373" spans="2:8" s="1" customFormat="1" ht="15">
      <c r="B1373" s="285">
        <v>41686</v>
      </c>
      <c r="C1373" s="280" t="s">
        <v>173</v>
      </c>
      <c r="D1373" s="294">
        <v>35</v>
      </c>
      <c r="F1373" s="285"/>
      <c r="G1373" s="280"/>
      <c r="H1373" s="294"/>
    </row>
    <row r="1374" spans="2:8" s="1" customFormat="1" ht="15">
      <c r="B1374" s="285">
        <v>41686</v>
      </c>
      <c r="C1374" s="280" t="s">
        <v>4069</v>
      </c>
      <c r="D1374" s="294">
        <v>20</v>
      </c>
      <c r="F1374" s="285"/>
      <c r="G1374" s="280"/>
      <c r="H1374" s="294"/>
    </row>
    <row r="1375" spans="2:8" s="1" customFormat="1" ht="15">
      <c r="B1375" s="285">
        <v>41686</v>
      </c>
      <c r="C1375" s="280" t="s">
        <v>23</v>
      </c>
      <c r="D1375" s="294">
        <v>150</v>
      </c>
      <c r="F1375" s="285"/>
      <c r="G1375" s="280"/>
      <c r="H1375" s="294"/>
    </row>
    <row r="1376" spans="2:8" s="1" customFormat="1" ht="15">
      <c r="B1376" s="285">
        <v>41687</v>
      </c>
      <c r="C1376" s="280" t="s">
        <v>525</v>
      </c>
      <c r="D1376" s="294">
        <v>15</v>
      </c>
      <c r="F1376" s="285"/>
      <c r="G1376" s="280"/>
      <c r="H1376" s="294"/>
    </row>
    <row r="1377" spans="2:8" s="1" customFormat="1" ht="15">
      <c r="B1377" s="285">
        <v>41687</v>
      </c>
      <c r="C1377" s="280" t="s">
        <v>12</v>
      </c>
      <c r="D1377" s="294">
        <v>70</v>
      </c>
      <c r="F1377" s="285"/>
      <c r="G1377" s="280"/>
      <c r="H1377" s="294"/>
    </row>
    <row r="1378" spans="2:8" s="1" customFormat="1" ht="15">
      <c r="B1378" s="285">
        <v>41687</v>
      </c>
      <c r="C1378" s="280" t="s">
        <v>114</v>
      </c>
      <c r="D1378" s="294">
        <v>147</v>
      </c>
      <c r="F1378" s="285"/>
      <c r="G1378" s="280"/>
      <c r="H1378" s="294"/>
    </row>
    <row r="1379" spans="2:8" s="1" customFormat="1" ht="15">
      <c r="B1379" s="285">
        <v>41687</v>
      </c>
      <c r="C1379" s="280" t="s">
        <v>4076</v>
      </c>
      <c r="D1379" s="294">
        <v>300</v>
      </c>
      <c r="F1379" s="285"/>
      <c r="G1379" s="280"/>
      <c r="H1379" s="294"/>
    </row>
    <row r="1380" spans="2:8" s="1" customFormat="1" ht="15">
      <c r="B1380" s="285">
        <v>41687</v>
      </c>
      <c r="C1380" s="280" t="s">
        <v>49</v>
      </c>
      <c r="D1380" s="294">
        <v>72</v>
      </c>
      <c r="F1380" s="285"/>
      <c r="G1380" s="280"/>
      <c r="H1380" s="294"/>
    </row>
    <row r="1381" spans="2:8" s="1" customFormat="1" ht="15">
      <c r="B1381" s="285">
        <v>41687</v>
      </c>
      <c r="C1381" s="280" t="s">
        <v>111</v>
      </c>
      <c r="D1381" s="294">
        <v>30</v>
      </c>
      <c r="F1381" s="280"/>
      <c r="G1381" s="280"/>
      <c r="H1381" s="280"/>
    </row>
    <row r="1382" spans="2:8" s="1" customFormat="1" ht="15">
      <c r="B1382" s="285">
        <v>41687</v>
      </c>
      <c r="C1382" s="294" t="s">
        <v>51</v>
      </c>
      <c r="D1382" s="294">
        <v>10</v>
      </c>
      <c r="F1382" s="280"/>
      <c r="G1382" s="280"/>
      <c r="H1382" s="280"/>
    </row>
    <row r="1383" spans="2:8" s="1" customFormat="1" ht="15">
      <c r="B1383" s="285">
        <v>41688</v>
      </c>
      <c r="C1383" s="280" t="s">
        <v>4077</v>
      </c>
      <c r="D1383" s="294">
        <v>600</v>
      </c>
      <c r="F1383" s="280"/>
      <c r="G1383" s="280"/>
      <c r="H1383" s="280"/>
    </row>
    <row r="1384" spans="2:8" s="1" customFormat="1" ht="15">
      <c r="B1384" s="285">
        <v>41688</v>
      </c>
      <c r="C1384" s="294" t="s">
        <v>49</v>
      </c>
      <c r="D1384" s="294">
        <v>298</v>
      </c>
      <c r="F1384" s="280"/>
      <c r="G1384" s="280"/>
      <c r="H1384" s="280"/>
    </row>
    <row r="1385" spans="2:8" s="1" customFormat="1" ht="15">
      <c r="B1385" s="285">
        <v>41688</v>
      </c>
      <c r="C1385" s="280" t="s">
        <v>179</v>
      </c>
      <c r="D1385" s="294">
        <v>30</v>
      </c>
      <c r="F1385" s="280"/>
      <c r="G1385" s="280"/>
      <c r="H1385" s="280"/>
    </row>
    <row r="1386" spans="2:8" s="1" customFormat="1" ht="15">
      <c r="B1386" s="285">
        <v>41688</v>
      </c>
      <c r="C1386" s="280" t="s">
        <v>886</v>
      </c>
      <c r="D1386" s="294">
        <v>10</v>
      </c>
      <c r="F1386" s="280"/>
      <c r="G1386" s="280"/>
      <c r="H1386" s="280"/>
    </row>
    <row r="1387" spans="2:8" s="1" customFormat="1" ht="15">
      <c r="B1387" s="285">
        <v>41688</v>
      </c>
      <c r="C1387" s="280" t="s">
        <v>4078</v>
      </c>
      <c r="D1387" s="294">
        <v>120</v>
      </c>
      <c r="F1387" s="280"/>
      <c r="G1387" s="280"/>
      <c r="H1387" s="280"/>
    </row>
    <row r="1388" spans="2:8" s="1" customFormat="1" ht="15">
      <c r="B1388" s="285">
        <v>41689</v>
      </c>
      <c r="C1388" s="280" t="s">
        <v>525</v>
      </c>
      <c r="D1388" s="294">
        <v>63</v>
      </c>
      <c r="F1388" s="280"/>
      <c r="G1388" s="280"/>
      <c r="H1388" s="280"/>
    </row>
    <row r="1389" spans="2:8" s="1" customFormat="1" ht="15">
      <c r="B1389" s="285">
        <v>41689</v>
      </c>
      <c r="C1389" s="280" t="s">
        <v>4082</v>
      </c>
      <c r="D1389" s="294">
        <v>550</v>
      </c>
      <c r="F1389" s="280"/>
      <c r="G1389" s="280"/>
      <c r="H1389" s="280"/>
    </row>
    <row r="1390" spans="2:8" s="1" customFormat="1" ht="15">
      <c r="B1390" s="285">
        <v>41689</v>
      </c>
      <c r="C1390" s="280" t="s">
        <v>525</v>
      </c>
      <c r="D1390" s="294">
        <v>60</v>
      </c>
      <c r="F1390" s="280"/>
      <c r="G1390" s="280"/>
      <c r="H1390" s="280"/>
    </row>
    <row r="1391" spans="2:8" s="1" customFormat="1" ht="15">
      <c r="B1391" s="285">
        <v>41689</v>
      </c>
      <c r="C1391" s="280" t="s">
        <v>4083</v>
      </c>
      <c r="D1391" s="349">
        <v>30</v>
      </c>
      <c r="F1391" s="280"/>
      <c r="G1391" s="280"/>
      <c r="H1391" s="280"/>
    </row>
    <row r="1392" spans="2:8" s="1" customFormat="1" ht="15">
      <c r="B1392" s="285">
        <v>41689</v>
      </c>
      <c r="C1392" s="280" t="s">
        <v>401</v>
      </c>
      <c r="D1392" s="294">
        <v>40</v>
      </c>
      <c r="F1392" s="280"/>
      <c r="G1392" s="280"/>
      <c r="H1392" s="280"/>
    </row>
    <row r="1393" spans="2:10" s="1" customFormat="1" ht="15">
      <c r="B1393" s="285">
        <v>41690</v>
      </c>
      <c r="C1393" s="280" t="s">
        <v>525</v>
      </c>
      <c r="D1393" s="294">
        <v>15</v>
      </c>
      <c r="F1393" s="280"/>
      <c r="G1393" s="280"/>
      <c r="H1393" s="280"/>
    </row>
    <row r="1394" spans="2:10" s="1" customFormat="1" ht="15">
      <c r="B1394" s="285">
        <v>41690</v>
      </c>
      <c r="C1394" s="406" t="s">
        <v>525</v>
      </c>
      <c r="D1394" s="294">
        <v>32</v>
      </c>
      <c r="F1394" s="280"/>
      <c r="G1394" s="280"/>
      <c r="H1394" s="280"/>
    </row>
    <row r="1395" spans="2:10" s="1" customFormat="1" ht="15">
      <c r="B1395" s="285">
        <v>41690</v>
      </c>
      <c r="C1395" s="280" t="s">
        <v>525</v>
      </c>
      <c r="D1395" s="294">
        <v>31</v>
      </c>
      <c r="F1395" s="280"/>
      <c r="G1395" s="280"/>
      <c r="H1395" s="280"/>
    </row>
    <row r="1396" spans="2:10" s="1" customFormat="1" ht="15">
      <c r="B1396" s="285">
        <v>41690</v>
      </c>
      <c r="C1396" s="280" t="s">
        <v>525</v>
      </c>
      <c r="D1396" s="294">
        <v>16</v>
      </c>
      <c r="F1396" s="280"/>
      <c r="G1396" s="280"/>
      <c r="H1396" s="280"/>
    </row>
    <row r="1397" spans="2:10" s="1" customFormat="1" ht="15">
      <c r="B1397" s="285">
        <v>41690</v>
      </c>
      <c r="C1397" s="280" t="s">
        <v>582</v>
      </c>
      <c r="D1397" s="294">
        <v>80</v>
      </c>
      <c r="F1397" s="280"/>
      <c r="G1397" s="280"/>
      <c r="H1397" s="280"/>
    </row>
    <row r="1398" spans="2:10" s="1" customFormat="1" ht="15">
      <c r="B1398" s="285">
        <v>41691</v>
      </c>
      <c r="C1398" s="280" t="s">
        <v>525</v>
      </c>
      <c r="D1398" s="294">
        <v>15</v>
      </c>
      <c r="F1398" s="280"/>
      <c r="G1398" s="280"/>
      <c r="H1398" s="280"/>
    </row>
    <row r="1399" spans="2:10" s="1" customFormat="1" ht="15">
      <c r="B1399" s="285">
        <v>41691</v>
      </c>
      <c r="C1399" s="280" t="s">
        <v>525</v>
      </c>
      <c r="D1399" s="294">
        <v>40</v>
      </c>
      <c r="F1399" s="280"/>
      <c r="G1399" s="280"/>
      <c r="H1399" s="280"/>
    </row>
    <row r="1400" spans="2:10" s="1" customFormat="1" ht="15">
      <c r="B1400" s="285">
        <v>41691</v>
      </c>
      <c r="C1400" s="280" t="s">
        <v>4084</v>
      </c>
      <c r="D1400" s="294">
        <v>20</v>
      </c>
      <c r="F1400" s="280"/>
      <c r="G1400" s="280"/>
      <c r="H1400" s="280"/>
    </row>
    <row r="1401" spans="2:10" s="1" customFormat="1" ht="15">
      <c r="B1401" s="285">
        <v>41691</v>
      </c>
      <c r="C1401" s="294" t="s">
        <v>12</v>
      </c>
      <c r="D1401" s="294">
        <v>180</v>
      </c>
      <c r="F1401" s="280"/>
      <c r="G1401" s="280"/>
      <c r="H1401" s="280"/>
    </row>
    <row r="1402" spans="2:10" s="1" customFormat="1" ht="15">
      <c r="B1402" s="549">
        <v>41690</v>
      </c>
      <c r="C1402" s="554" t="s">
        <v>475</v>
      </c>
      <c r="D1402" s="588">
        <v>430</v>
      </c>
      <c r="F1402" s="280"/>
      <c r="G1402" s="280"/>
      <c r="H1402" s="280"/>
    </row>
    <row r="1403" spans="2:10" s="1" customFormat="1" ht="15">
      <c r="B1403" s="285">
        <v>41691</v>
      </c>
      <c r="C1403" s="294" t="s">
        <v>525</v>
      </c>
      <c r="D1403" s="294">
        <v>20</v>
      </c>
      <c r="F1403" s="280"/>
      <c r="G1403" s="280"/>
      <c r="H1403" s="280"/>
    </row>
    <row r="1404" spans="2:10" s="1" customFormat="1" ht="15">
      <c r="C1404" s="1" t="s">
        <v>195</v>
      </c>
      <c r="D1404" s="2">
        <f>SUM(D1273:D1403)</f>
        <v>22077</v>
      </c>
      <c r="G1404" s="1" t="s">
        <v>195</v>
      </c>
      <c r="H1404" s="2">
        <f>SUM(H1273:H1403)</f>
        <v>4845</v>
      </c>
    </row>
    <row r="1406" spans="2:10" s="1" customFormat="1" ht="15.75">
      <c r="C1406" s="2538" t="s">
        <v>4110</v>
      </c>
      <c r="D1406" s="2539"/>
      <c r="E1406" s="2539"/>
      <c r="F1406" s="2539"/>
      <c r="G1406" s="2539"/>
      <c r="H1406" s="2539"/>
      <c r="I1406" s="2540"/>
      <c r="J1406" s="18"/>
    </row>
    <row r="1407" spans="2:10" s="1" customFormat="1" ht="15" outlineLevel="1">
      <c r="C1407" s="18"/>
      <c r="D1407" s="18"/>
      <c r="E1407" s="18"/>
      <c r="F1407" s="18"/>
      <c r="G1407" s="18"/>
      <c r="H1407" s="18"/>
      <c r="I1407" s="18"/>
      <c r="J1407" s="18"/>
    </row>
    <row r="1408" spans="2:10" s="1" customFormat="1" ht="15" outlineLevel="1">
      <c r="B1408" s="152" t="s">
        <v>115</v>
      </c>
      <c r="C1408" s="152" t="s">
        <v>1330</v>
      </c>
      <c r="D1408" s="153" t="s">
        <v>4</v>
      </c>
      <c r="E1408" s="18"/>
      <c r="F1408" s="152" t="s">
        <v>115</v>
      </c>
      <c r="G1408" s="152" t="s">
        <v>1331</v>
      </c>
      <c r="H1408" s="153" t="s">
        <v>4</v>
      </c>
    </row>
    <row r="1409" spans="2:10" s="1" customFormat="1" ht="45" outlineLevel="1">
      <c r="B1409" s="258">
        <v>41699</v>
      </c>
      <c r="C1409" s="259" t="s">
        <v>1039</v>
      </c>
      <c r="D1409" s="260">
        <v>80273.16</v>
      </c>
      <c r="E1409" s="18"/>
      <c r="F1409" s="330">
        <v>41699</v>
      </c>
      <c r="G1409" s="244" t="s">
        <v>4115</v>
      </c>
      <c r="H1409" s="245">
        <v>1000</v>
      </c>
      <c r="I1409" s="236" t="s">
        <v>3287</v>
      </c>
      <c r="J1409" s="477"/>
    </row>
    <row r="1410" spans="2:10" s="1" customFormat="1" ht="45" outlineLevel="1">
      <c r="B1410" s="330">
        <v>41699</v>
      </c>
      <c r="C1410" s="47" t="s">
        <v>4114</v>
      </c>
      <c r="D1410" s="48">
        <v>12000</v>
      </c>
      <c r="E1410" s="14"/>
      <c r="F1410" s="330">
        <v>41701</v>
      </c>
      <c r="G1410" s="282" t="s">
        <v>4117</v>
      </c>
      <c r="H1410" s="245">
        <v>5000</v>
      </c>
      <c r="I1410" s="236" t="s">
        <v>3287</v>
      </c>
    </row>
    <row r="1411" spans="2:10" s="1" customFormat="1" ht="45" outlineLevel="1">
      <c r="B1411" s="581">
        <v>41726</v>
      </c>
      <c r="C1411" s="244" t="s">
        <v>4191</v>
      </c>
      <c r="D1411" s="48">
        <v>75264</v>
      </c>
      <c r="F1411" s="459">
        <v>41701</v>
      </c>
      <c r="G1411" s="223" t="s">
        <v>4118</v>
      </c>
      <c r="H1411" s="175">
        <v>25701</v>
      </c>
      <c r="I1411" s="236" t="s">
        <v>2914</v>
      </c>
      <c r="J1411" s="236" t="s">
        <v>3184</v>
      </c>
    </row>
    <row r="1412" spans="2:10" s="1" customFormat="1" ht="30" outlineLevel="1">
      <c r="B1412" s="581">
        <v>41729</v>
      </c>
      <c r="C1412" s="223" t="s">
        <v>4192</v>
      </c>
      <c r="D1412" s="48">
        <v>260</v>
      </c>
      <c r="F1412" s="459">
        <v>41701</v>
      </c>
      <c r="G1412" s="223" t="s">
        <v>4119</v>
      </c>
      <c r="H1412" s="175">
        <v>12650</v>
      </c>
      <c r="I1412" s="70" t="s">
        <v>3178</v>
      </c>
      <c r="J1412" s="236" t="s">
        <v>3182</v>
      </c>
    </row>
    <row r="1413" spans="2:10" s="1" customFormat="1" ht="30" outlineLevel="1">
      <c r="B1413" s="581">
        <v>41729</v>
      </c>
      <c r="C1413" s="223" t="s">
        <v>4215</v>
      </c>
      <c r="D1413" s="175">
        <v>471</v>
      </c>
      <c r="F1413" s="321">
        <v>41701</v>
      </c>
      <c r="G1413" s="329" t="s">
        <v>4120</v>
      </c>
      <c r="H1413" s="324">
        <v>9000</v>
      </c>
      <c r="I1413" s="182" t="s">
        <v>3022</v>
      </c>
      <c r="J1413" s="182" t="s">
        <v>3183</v>
      </c>
    </row>
    <row r="1414" spans="2:10" s="1" customFormat="1" ht="30" outlineLevel="1">
      <c r="B1414" s="459"/>
      <c r="C1414" s="223"/>
      <c r="D1414" s="175"/>
      <c r="F1414" s="459">
        <v>41701</v>
      </c>
      <c r="G1414" s="282" t="s">
        <v>2993</v>
      </c>
      <c r="H1414" s="326">
        <v>13496.1</v>
      </c>
      <c r="I1414" s="236" t="s">
        <v>3875</v>
      </c>
      <c r="J1414" s="182"/>
    </row>
    <row r="1415" spans="2:10" s="1" customFormat="1" ht="30" outlineLevel="1">
      <c r="B1415" s="330"/>
      <c r="C1415" s="47"/>
      <c r="D1415" s="48"/>
      <c r="F1415" s="459">
        <v>41702</v>
      </c>
      <c r="G1415" s="282" t="s">
        <v>4131</v>
      </c>
      <c r="H1415" s="326">
        <v>1000</v>
      </c>
      <c r="I1415" s="236" t="s">
        <v>45</v>
      </c>
      <c r="J1415" s="277" t="s">
        <v>3395</v>
      </c>
    </row>
    <row r="1416" spans="2:10" s="1" customFormat="1" ht="45" outlineLevel="1">
      <c r="B1416" s="269"/>
      <c r="C1416" s="47"/>
      <c r="D1416" s="48"/>
      <c r="F1416" s="459">
        <v>41706</v>
      </c>
      <c r="G1416" s="282" t="s">
        <v>4135</v>
      </c>
      <c r="H1416" s="650">
        <v>1000</v>
      </c>
      <c r="I1416" s="236" t="s">
        <v>3287</v>
      </c>
    </row>
    <row r="1417" spans="2:10" s="1" customFormat="1" ht="45" outlineLevel="1">
      <c r="B1417" s="269"/>
      <c r="C1417" s="47"/>
      <c r="D1417" s="48"/>
      <c r="E1417" s="18"/>
      <c r="F1417" s="459">
        <v>41708</v>
      </c>
      <c r="G1417" s="282" t="s">
        <v>4136</v>
      </c>
      <c r="H1417" s="650">
        <v>2000</v>
      </c>
      <c r="I1417" s="236" t="s">
        <v>3287</v>
      </c>
      <c r="J1417" s="182"/>
    </row>
    <row r="1418" spans="2:10" s="1" customFormat="1" ht="30" outlineLevel="1">
      <c r="B1418" s="46"/>
      <c r="C1418" s="47"/>
      <c r="D1418" s="48"/>
      <c r="F1418" s="321">
        <v>41708</v>
      </c>
      <c r="G1418" s="329" t="s">
        <v>4137</v>
      </c>
      <c r="H1418" s="365">
        <v>3900</v>
      </c>
      <c r="I1418" s="182" t="s">
        <v>3180</v>
      </c>
      <c r="J1418" s="182" t="s">
        <v>3181</v>
      </c>
    </row>
    <row r="1419" spans="2:10" s="1" customFormat="1" ht="45" outlineLevel="1">
      <c r="B1419" s="46"/>
      <c r="C1419" s="47"/>
      <c r="D1419" s="48"/>
      <c r="F1419" s="459">
        <v>41710</v>
      </c>
      <c r="G1419" s="223" t="s">
        <v>4147</v>
      </c>
      <c r="H1419" s="175">
        <v>2500</v>
      </c>
      <c r="I1419" s="236" t="s">
        <v>3287</v>
      </c>
    </row>
    <row r="1420" spans="2:10" s="1" customFormat="1" ht="45" outlineLevel="1">
      <c r="B1420" s="46"/>
      <c r="C1420" s="47"/>
      <c r="D1420" s="48"/>
      <c r="F1420" s="459">
        <v>41715</v>
      </c>
      <c r="G1420" s="423" t="s">
        <v>4160</v>
      </c>
      <c r="H1420" s="434">
        <v>2000</v>
      </c>
      <c r="I1420" s="236" t="s">
        <v>3287</v>
      </c>
    </row>
    <row r="1421" spans="2:10" s="1" customFormat="1" ht="45" outlineLevel="1">
      <c r="B1421" s="46"/>
      <c r="C1421" s="47"/>
      <c r="D1421" s="48"/>
      <c r="F1421" s="459">
        <v>41716</v>
      </c>
      <c r="G1421" s="423" t="s">
        <v>4162</v>
      </c>
      <c r="H1421" s="434">
        <v>1000</v>
      </c>
      <c r="I1421" s="236" t="s">
        <v>3287</v>
      </c>
    </row>
    <row r="1422" spans="2:10" s="1" customFormat="1" ht="45" outlineLevel="1">
      <c r="B1422" s="46"/>
      <c r="C1422" s="47"/>
      <c r="D1422" s="48"/>
      <c r="F1422" s="459">
        <v>41719</v>
      </c>
      <c r="G1422" s="423" t="s">
        <v>4166</v>
      </c>
      <c r="H1422" s="434">
        <v>2000</v>
      </c>
      <c r="I1422" s="236" t="s">
        <v>3287</v>
      </c>
    </row>
    <row r="1423" spans="2:10" s="1" customFormat="1" ht="45" outlineLevel="1">
      <c r="B1423" s="46"/>
      <c r="C1423" s="47"/>
      <c r="D1423" s="48"/>
      <c r="F1423" s="459">
        <v>41724</v>
      </c>
      <c r="G1423" s="423" t="s">
        <v>4178</v>
      </c>
      <c r="H1423" s="434">
        <v>1000</v>
      </c>
      <c r="I1423" s="236" t="s">
        <v>3287</v>
      </c>
    </row>
    <row r="1424" spans="2:10" s="1" customFormat="1" ht="30" outlineLevel="1">
      <c r="B1424" s="46"/>
      <c r="C1424" s="47"/>
      <c r="D1424" s="48"/>
      <c r="F1424" s="581">
        <v>41725</v>
      </c>
      <c r="G1424" s="223" t="s">
        <v>4180</v>
      </c>
      <c r="H1424" s="175">
        <v>1802</v>
      </c>
      <c r="I1424" s="236" t="s">
        <v>4181</v>
      </c>
      <c r="J1424" s="236" t="s">
        <v>3182</v>
      </c>
    </row>
    <row r="1425" spans="2:10" s="1" customFormat="1" ht="45" outlineLevel="1">
      <c r="B1425" s="46"/>
      <c r="C1425" s="47"/>
      <c r="D1425" s="48"/>
      <c r="F1425" s="581">
        <v>41726</v>
      </c>
      <c r="G1425" s="423" t="s">
        <v>4186</v>
      </c>
      <c r="H1425" s="48">
        <v>1000</v>
      </c>
      <c r="I1425" s="236" t="s">
        <v>3287</v>
      </c>
      <c r="J1425" s="182"/>
    </row>
    <row r="1426" spans="2:10" s="1" customFormat="1" ht="45" outlineLevel="1">
      <c r="B1426" s="46"/>
      <c r="C1426" s="47"/>
      <c r="D1426" s="48"/>
      <c r="F1426" s="581">
        <v>41729</v>
      </c>
      <c r="G1426" s="423" t="s">
        <v>4189</v>
      </c>
      <c r="H1426" s="48">
        <v>5000</v>
      </c>
      <c r="I1426" s="236" t="s">
        <v>3287</v>
      </c>
    </row>
    <row r="1427" spans="2:10" s="1" customFormat="1" ht="30" outlineLevel="1">
      <c r="B1427" s="46"/>
      <c r="C1427" s="47"/>
      <c r="D1427" s="48"/>
      <c r="F1427" s="581">
        <v>41729</v>
      </c>
      <c r="G1427" s="423" t="s">
        <v>2993</v>
      </c>
      <c r="H1427" s="48">
        <v>1224.06</v>
      </c>
      <c r="I1427" s="236" t="s">
        <v>3875</v>
      </c>
      <c r="J1427" s="182"/>
    </row>
    <row r="1428" spans="2:10" s="1" customFormat="1" ht="30" outlineLevel="1">
      <c r="B1428" s="46"/>
      <c r="C1428" s="47"/>
      <c r="D1428" s="48"/>
      <c r="F1428" s="581">
        <v>41729</v>
      </c>
      <c r="G1428" s="423" t="s">
        <v>2993</v>
      </c>
      <c r="H1428" s="48">
        <v>260</v>
      </c>
      <c r="I1428" s="236" t="s">
        <v>3875</v>
      </c>
      <c r="J1428" s="182"/>
    </row>
    <row r="1429" spans="2:10" s="1" customFormat="1" ht="15" outlineLevel="1">
      <c r="B1429" s="46"/>
      <c r="C1429" s="47"/>
      <c r="D1429" s="48"/>
      <c r="F1429" s="594"/>
      <c r="G1429" s="376"/>
      <c r="H1429" s="349"/>
      <c r="I1429" s="236"/>
      <c r="J1429" s="182"/>
    </row>
    <row r="1430" spans="2:10" s="1" customFormat="1" ht="15" outlineLevel="1">
      <c r="B1430" s="46"/>
      <c r="C1430" s="47"/>
      <c r="D1430" s="48"/>
      <c r="F1430" s="594"/>
      <c r="G1430" s="244"/>
      <c r="H1430" s="48"/>
      <c r="I1430" s="236"/>
      <c r="J1430" s="182"/>
    </row>
    <row r="1431" spans="2:10" s="1" customFormat="1" ht="15" outlineLevel="1">
      <c r="B1431" s="46"/>
      <c r="C1431" s="47"/>
      <c r="D1431" s="48"/>
      <c r="F1431" s="330"/>
      <c r="G1431" s="244"/>
      <c r="H1431" s="48"/>
      <c r="I1431" s="236"/>
      <c r="J1431" s="236"/>
    </row>
    <row r="1432" spans="2:10" s="1" customFormat="1" ht="15" outlineLevel="1">
      <c r="B1432" s="46"/>
      <c r="C1432" s="47"/>
      <c r="D1432" s="48"/>
      <c r="F1432" s="330"/>
      <c r="G1432" s="244"/>
      <c r="H1432" s="48"/>
    </row>
    <row r="1433" spans="2:10" s="1" customFormat="1" ht="15" outlineLevel="1">
      <c r="B1433" s="50"/>
      <c r="C1433" s="50" t="s">
        <v>195</v>
      </c>
      <c r="D1433" s="48">
        <f>SUM(D1409:D1432)</f>
        <v>168268.16</v>
      </c>
      <c r="E1433" s="18"/>
      <c r="F1433" s="319"/>
      <c r="G1433" s="50" t="s">
        <v>195</v>
      </c>
      <c r="H1433" s="48">
        <f>SUM(H1409:H1432)</f>
        <v>92533.16</v>
      </c>
    </row>
    <row r="1434" spans="2:10" s="1" customFormat="1" ht="15" outlineLevel="1">
      <c r="B1434" s="18"/>
      <c r="C1434" s="18"/>
      <c r="D1434" s="18"/>
      <c r="E1434" s="18"/>
      <c r="F1434" s="18"/>
      <c r="G1434" s="18"/>
      <c r="H1434" s="18"/>
    </row>
    <row r="1435" spans="2:10" s="1" customFormat="1" ht="15" outlineLevel="1">
      <c r="B1435" s="50"/>
      <c r="C1435" s="50" t="s">
        <v>1328</v>
      </c>
      <c r="D1435" s="48">
        <f>D1433-H1433</f>
        <v>75735</v>
      </c>
      <c r="E1435" s="14"/>
      <c r="F1435" s="13"/>
      <c r="G1435" s="13"/>
      <c r="H1435" s="226"/>
      <c r="I1435" s="2"/>
    </row>
    <row r="1436" spans="2:10" s="1" customFormat="1" ht="15">
      <c r="D1436" s="13"/>
      <c r="F1436" s="13"/>
      <c r="H1436" s="601"/>
    </row>
    <row r="1437" spans="2:10" s="1" customFormat="1" ht="15">
      <c r="B1437" s="602">
        <v>41699</v>
      </c>
      <c r="C1437" s="282" t="s">
        <v>4297</v>
      </c>
      <c r="D1437" s="283">
        <v>806</v>
      </c>
      <c r="E1437" s="277" t="s">
        <v>3088</v>
      </c>
      <c r="F1437" s="13"/>
      <c r="I1437" s="182"/>
      <c r="J1437" s="182"/>
    </row>
    <row r="1438" spans="2:10" s="1" customFormat="1" ht="45">
      <c r="B1438" s="330">
        <v>41699</v>
      </c>
      <c r="C1438" s="244" t="s">
        <v>4115</v>
      </c>
      <c r="D1438" s="245">
        <v>1000</v>
      </c>
      <c r="E1438" s="236" t="s">
        <v>3287</v>
      </c>
      <c r="F1438" s="13"/>
    </row>
    <row r="1439" spans="2:10" s="1" customFormat="1" ht="45">
      <c r="B1439" s="330">
        <v>41701</v>
      </c>
      <c r="C1439" s="282" t="s">
        <v>4117</v>
      </c>
      <c r="D1439" s="245">
        <v>5000</v>
      </c>
      <c r="E1439" s="236" t="s">
        <v>3287</v>
      </c>
      <c r="F1439" s="13"/>
    </row>
    <row r="1440" spans="2:10" s="1" customFormat="1" ht="45">
      <c r="B1440" s="459">
        <v>41706</v>
      </c>
      <c r="C1440" s="282" t="s">
        <v>4135</v>
      </c>
      <c r="D1440" s="650">
        <v>1000</v>
      </c>
      <c r="E1440" s="236" t="s">
        <v>3287</v>
      </c>
      <c r="I1440" s="182"/>
      <c r="J1440" s="182"/>
    </row>
    <row r="1441" spans="2:10" s="1" customFormat="1" ht="45">
      <c r="B1441" s="459">
        <v>41708</v>
      </c>
      <c r="C1441" s="282" t="s">
        <v>4136</v>
      </c>
      <c r="D1441" s="650">
        <v>2000</v>
      </c>
      <c r="E1441" s="236" t="s">
        <v>3287</v>
      </c>
      <c r="I1441" s="236"/>
      <c r="J1441" s="182"/>
    </row>
    <row r="1442" spans="2:10" s="1" customFormat="1" ht="45">
      <c r="B1442" s="459">
        <v>41710</v>
      </c>
      <c r="C1442" s="223" t="s">
        <v>4147</v>
      </c>
      <c r="D1442" s="175">
        <v>2500</v>
      </c>
      <c r="E1442" s="236" t="s">
        <v>3287</v>
      </c>
      <c r="I1442" s="236"/>
      <c r="J1442" s="236"/>
    </row>
    <row r="1443" spans="2:10" s="1" customFormat="1" ht="15">
      <c r="B1443" s="459">
        <v>41713</v>
      </c>
      <c r="C1443" s="423" t="s">
        <v>3814</v>
      </c>
      <c r="D1443" s="434">
        <v>2000</v>
      </c>
      <c r="E1443" s="236" t="s">
        <v>3287</v>
      </c>
    </row>
    <row r="1444" spans="2:10" s="1" customFormat="1" ht="45">
      <c r="B1444" s="459">
        <v>41715</v>
      </c>
      <c r="C1444" s="423" t="s">
        <v>4160</v>
      </c>
      <c r="D1444" s="434">
        <v>2000</v>
      </c>
      <c r="E1444" s="236" t="s">
        <v>3287</v>
      </c>
    </row>
    <row r="1445" spans="2:10" s="1" customFormat="1" ht="45">
      <c r="B1445" s="459">
        <v>41716</v>
      </c>
      <c r="C1445" s="423" t="s">
        <v>4162</v>
      </c>
      <c r="D1445" s="434">
        <v>1000</v>
      </c>
      <c r="E1445" s="236" t="s">
        <v>3287</v>
      </c>
    </row>
    <row r="1446" spans="2:10" s="1" customFormat="1" ht="45">
      <c r="B1446" s="459">
        <v>41719</v>
      </c>
      <c r="C1446" s="423" t="s">
        <v>4166</v>
      </c>
      <c r="D1446" s="434">
        <v>2000</v>
      </c>
      <c r="E1446" s="236" t="s">
        <v>3287</v>
      </c>
    </row>
    <row r="1447" spans="2:10" s="1" customFormat="1" ht="15">
      <c r="B1447" s="664">
        <v>41718</v>
      </c>
      <c r="C1447" s="665" t="s">
        <v>3546</v>
      </c>
      <c r="D1447" s="666">
        <v>500</v>
      </c>
      <c r="E1447" s="300" t="s">
        <v>3547</v>
      </c>
    </row>
    <row r="1448" spans="2:10" s="1" customFormat="1" ht="45">
      <c r="B1448" s="459">
        <v>41724</v>
      </c>
      <c r="C1448" s="423" t="s">
        <v>4178</v>
      </c>
      <c r="D1448" s="434">
        <v>1000</v>
      </c>
      <c r="E1448" s="236" t="s">
        <v>3287</v>
      </c>
    </row>
    <row r="1449" spans="2:10" s="1" customFormat="1" ht="60">
      <c r="B1449" s="581">
        <v>41726</v>
      </c>
      <c r="C1449" s="423" t="s">
        <v>4186</v>
      </c>
      <c r="D1449" s="48">
        <v>1000</v>
      </c>
      <c r="E1449" s="236" t="s">
        <v>3287</v>
      </c>
    </row>
    <row r="1450" spans="2:10" s="1" customFormat="1" ht="45">
      <c r="B1450" s="581">
        <v>41729</v>
      </c>
      <c r="C1450" s="423" t="s">
        <v>4189</v>
      </c>
      <c r="D1450" s="48">
        <v>5000</v>
      </c>
      <c r="E1450" s="236" t="s">
        <v>3287</v>
      </c>
    </row>
    <row r="1451" spans="2:10" s="1" customFormat="1" ht="15">
      <c r="B1451" s="594"/>
      <c r="C1451" s="423"/>
      <c r="D1451" s="48"/>
      <c r="E1451" s="236"/>
    </row>
    <row r="1452" spans="2:10" s="1" customFormat="1" ht="15">
      <c r="B1452" s="594"/>
      <c r="C1452" s="423"/>
      <c r="D1452" s="571"/>
      <c r="E1452" s="236"/>
    </row>
    <row r="1453" spans="2:10" s="1" customFormat="1" ht="15">
      <c r="B1453" s="594"/>
      <c r="C1453" s="376"/>
      <c r="D1453" s="349"/>
      <c r="E1453" s="236"/>
    </row>
    <row r="1454" spans="2:10" s="1" customFormat="1" ht="15">
      <c r="B1454" s="480"/>
      <c r="C1454" s="481"/>
      <c r="D1454" s="482"/>
      <c r="E1454" s="277"/>
    </row>
    <row r="1455" spans="2:10" s="1" customFormat="1" ht="15">
      <c r="B1455" s="280"/>
      <c r="C1455" s="280"/>
      <c r="D1455" s="294">
        <f>SUM(D1437:D1454)</f>
        <v>26806</v>
      </c>
      <c r="E1455" s="2">
        <f>D1455-D1587-H1587</f>
        <v>4111</v>
      </c>
    </row>
    <row r="1456" spans="2:10" s="1" customFormat="1" ht="15"/>
    <row r="1457" spans="2:8" s="1" customFormat="1" ht="15">
      <c r="B1457" s="285">
        <v>41699</v>
      </c>
      <c r="C1457" s="326" t="s">
        <v>4105</v>
      </c>
      <c r="D1457" s="326">
        <v>600</v>
      </c>
      <c r="F1457" s="285">
        <v>41715</v>
      </c>
      <c r="G1457" s="294" t="s">
        <v>51</v>
      </c>
      <c r="H1457" s="294">
        <v>60</v>
      </c>
    </row>
    <row r="1458" spans="2:8" s="1" customFormat="1" ht="15">
      <c r="B1458" s="285">
        <v>41699</v>
      </c>
      <c r="C1458" s="280" t="s">
        <v>12</v>
      </c>
      <c r="D1458" s="294">
        <v>140</v>
      </c>
      <c r="F1458" s="285">
        <v>41715</v>
      </c>
      <c r="G1458" s="280" t="s">
        <v>49</v>
      </c>
      <c r="H1458" s="294">
        <v>280</v>
      </c>
    </row>
    <row r="1459" spans="2:8" s="1" customFormat="1" ht="15">
      <c r="B1459" s="285">
        <v>41699</v>
      </c>
      <c r="C1459" s="326" t="s">
        <v>525</v>
      </c>
      <c r="D1459" s="326">
        <v>40</v>
      </c>
      <c r="F1459" s="285">
        <v>41715</v>
      </c>
      <c r="G1459" s="280" t="s">
        <v>18</v>
      </c>
      <c r="H1459" s="294">
        <v>267</v>
      </c>
    </row>
    <row r="1460" spans="2:8" s="1" customFormat="1" ht="15">
      <c r="B1460" s="285">
        <v>41699</v>
      </c>
      <c r="C1460" s="326" t="s">
        <v>132</v>
      </c>
      <c r="D1460" s="326">
        <v>100</v>
      </c>
      <c r="F1460" s="285">
        <v>41716</v>
      </c>
      <c r="G1460" s="280" t="s">
        <v>4161</v>
      </c>
      <c r="H1460" s="294">
        <v>900</v>
      </c>
    </row>
    <row r="1461" spans="2:8" s="1" customFormat="1" ht="15">
      <c r="B1461" s="285">
        <v>41700</v>
      </c>
      <c r="C1461" s="406" t="s">
        <v>205</v>
      </c>
      <c r="D1461" s="294">
        <v>40</v>
      </c>
      <c r="F1461" s="285">
        <v>41716</v>
      </c>
      <c r="G1461" s="280" t="s">
        <v>3030</v>
      </c>
      <c r="H1461" s="294">
        <v>50</v>
      </c>
    </row>
    <row r="1462" spans="2:8" s="1" customFormat="1" ht="15">
      <c r="B1462" s="285">
        <v>41700</v>
      </c>
      <c r="C1462" s="280" t="s">
        <v>246</v>
      </c>
      <c r="D1462" s="294">
        <v>70</v>
      </c>
      <c r="F1462" s="285">
        <v>41716</v>
      </c>
      <c r="G1462" s="280" t="s">
        <v>525</v>
      </c>
      <c r="H1462" s="294">
        <v>15</v>
      </c>
    </row>
    <row r="1463" spans="2:8" s="1" customFormat="1" ht="15">
      <c r="B1463" s="285">
        <v>41701</v>
      </c>
      <c r="C1463" s="280" t="s">
        <v>525</v>
      </c>
      <c r="D1463" s="294">
        <v>72</v>
      </c>
      <c r="F1463" s="285">
        <v>41716</v>
      </c>
      <c r="G1463" s="280" t="s">
        <v>525</v>
      </c>
      <c r="H1463" s="294">
        <v>24</v>
      </c>
    </row>
    <row r="1464" spans="2:8" s="1" customFormat="1" ht="15">
      <c r="B1464" s="285">
        <v>41701</v>
      </c>
      <c r="C1464" s="280" t="s">
        <v>6</v>
      </c>
      <c r="D1464" s="294">
        <v>2200</v>
      </c>
      <c r="F1464" s="285">
        <v>41716</v>
      </c>
      <c r="G1464" s="280" t="s">
        <v>525</v>
      </c>
      <c r="H1464" s="294">
        <v>20</v>
      </c>
    </row>
    <row r="1465" spans="2:8" s="1" customFormat="1" ht="15">
      <c r="B1465" s="285">
        <v>41701</v>
      </c>
      <c r="C1465" s="280" t="s">
        <v>2209</v>
      </c>
      <c r="D1465" s="294">
        <v>100</v>
      </c>
      <c r="F1465" s="285">
        <v>41716</v>
      </c>
      <c r="G1465" s="406" t="s">
        <v>12</v>
      </c>
      <c r="H1465" s="294">
        <v>60</v>
      </c>
    </row>
    <row r="1466" spans="2:8" s="1" customFormat="1" ht="15">
      <c r="B1466" s="285">
        <v>41701</v>
      </c>
      <c r="C1466" s="280" t="s">
        <v>246</v>
      </c>
      <c r="D1466" s="294">
        <v>35</v>
      </c>
      <c r="F1466" s="285">
        <v>41716</v>
      </c>
      <c r="G1466" s="280" t="s">
        <v>886</v>
      </c>
      <c r="H1466" s="294">
        <v>30</v>
      </c>
    </row>
    <row r="1467" spans="2:8" ht="15">
      <c r="B1467" s="285">
        <v>41701</v>
      </c>
      <c r="C1467" s="280" t="s">
        <v>63</v>
      </c>
      <c r="D1467" s="294">
        <v>30</v>
      </c>
      <c r="E1467" s="1"/>
      <c r="F1467" s="285">
        <v>41716</v>
      </c>
      <c r="G1467" s="280" t="s">
        <v>4099</v>
      </c>
      <c r="H1467" s="294">
        <v>40</v>
      </c>
    </row>
    <row r="1468" spans="2:8" s="1" customFormat="1" ht="15">
      <c r="B1468" s="285">
        <v>41701</v>
      </c>
      <c r="C1468" s="280" t="s">
        <v>886</v>
      </c>
      <c r="D1468" s="294">
        <v>30</v>
      </c>
      <c r="F1468" s="285">
        <v>41716</v>
      </c>
      <c r="G1468" s="280" t="s">
        <v>366</v>
      </c>
      <c r="H1468" s="294">
        <v>30</v>
      </c>
    </row>
    <row r="1469" spans="2:8" s="1" customFormat="1" ht="15">
      <c r="B1469" s="285">
        <v>41701</v>
      </c>
      <c r="C1469" s="280" t="s">
        <v>23</v>
      </c>
      <c r="D1469" s="294">
        <v>75</v>
      </c>
      <c r="F1469" s="285">
        <v>41716</v>
      </c>
      <c r="G1469" s="280" t="s">
        <v>517</v>
      </c>
      <c r="H1469" s="294">
        <v>30</v>
      </c>
    </row>
    <row r="1470" spans="2:8" s="1" customFormat="1" ht="15">
      <c r="B1470" s="285">
        <v>41701</v>
      </c>
      <c r="C1470" s="280" t="s">
        <v>742</v>
      </c>
      <c r="D1470" s="294">
        <v>135</v>
      </c>
      <c r="F1470" s="285">
        <v>41716</v>
      </c>
      <c r="G1470" s="280" t="s">
        <v>516</v>
      </c>
      <c r="H1470" s="294">
        <v>20</v>
      </c>
    </row>
    <row r="1471" spans="2:8" s="1" customFormat="1" ht="15">
      <c r="B1471" s="285">
        <v>41702</v>
      </c>
      <c r="C1471" s="280" t="s">
        <v>525</v>
      </c>
      <c r="D1471" s="294">
        <v>29</v>
      </c>
      <c r="F1471" s="285">
        <v>41716</v>
      </c>
      <c r="G1471" s="280" t="s">
        <v>4163</v>
      </c>
      <c r="H1471" s="294">
        <v>10</v>
      </c>
    </row>
    <row r="1472" spans="2:8" s="1" customFormat="1" ht="15">
      <c r="B1472" s="285">
        <v>41702</v>
      </c>
      <c r="C1472" s="280" t="s">
        <v>525</v>
      </c>
      <c r="D1472" s="294">
        <v>10</v>
      </c>
      <c r="F1472" s="285">
        <v>41716</v>
      </c>
      <c r="G1472" s="294" t="s">
        <v>4164</v>
      </c>
      <c r="H1472" s="294">
        <v>10</v>
      </c>
    </row>
    <row r="1473" spans="2:8" s="1" customFormat="1" ht="15">
      <c r="B1473" s="285">
        <v>41702</v>
      </c>
      <c r="C1473" s="280" t="s">
        <v>525</v>
      </c>
      <c r="D1473" s="294">
        <v>40</v>
      </c>
      <c r="F1473" s="285">
        <v>41716</v>
      </c>
      <c r="G1473" s="280" t="s">
        <v>18</v>
      </c>
      <c r="H1473" s="294">
        <v>200</v>
      </c>
    </row>
    <row r="1474" spans="2:8" s="1" customFormat="1" ht="15">
      <c r="B1474" s="285">
        <v>41702</v>
      </c>
      <c r="C1474" s="280" t="s">
        <v>12</v>
      </c>
      <c r="D1474" s="294">
        <v>60</v>
      </c>
      <c r="F1474" s="285">
        <v>41717</v>
      </c>
      <c r="G1474" s="280" t="s">
        <v>64</v>
      </c>
      <c r="H1474" s="294">
        <v>150</v>
      </c>
    </row>
    <row r="1475" spans="2:8" s="1" customFormat="1" ht="15">
      <c r="B1475" s="285">
        <v>41702</v>
      </c>
      <c r="C1475" s="280" t="s">
        <v>401</v>
      </c>
      <c r="D1475" s="294">
        <v>30</v>
      </c>
      <c r="F1475" s="285">
        <v>41717</v>
      </c>
      <c r="G1475" s="280" t="s">
        <v>48</v>
      </c>
      <c r="H1475" s="294">
        <v>27</v>
      </c>
    </row>
    <row r="1476" spans="2:8" s="1" customFormat="1" ht="15">
      <c r="B1476" s="285">
        <v>41702</v>
      </c>
      <c r="C1476" s="280" t="s">
        <v>99</v>
      </c>
      <c r="D1476" s="294">
        <v>84</v>
      </c>
      <c r="F1476" s="285">
        <v>41717</v>
      </c>
      <c r="G1476" s="280" t="s">
        <v>122</v>
      </c>
      <c r="H1476" s="294">
        <v>112</v>
      </c>
    </row>
    <row r="1477" spans="2:8" s="1" customFormat="1" ht="15">
      <c r="B1477" s="285">
        <v>41703</v>
      </c>
      <c r="C1477" s="280" t="s">
        <v>6</v>
      </c>
      <c r="D1477" s="294">
        <v>10</v>
      </c>
      <c r="F1477" s="285">
        <v>41717</v>
      </c>
      <c r="G1477" s="294" t="s">
        <v>122</v>
      </c>
      <c r="H1477" s="294">
        <v>40</v>
      </c>
    </row>
    <row r="1478" spans="2:8" s="1" customFormat="1" ht="15">
      <c r="B1478" s="285">
        <v>41703</v>
      </c>
      <c r="C1478" s="280" t="s">
        <v>525</v>
      </c>
      <c r="D1478" s="294">
        <v>15</v>
      </c>
      <c r="F1478" s="285">
        <v>41717</v>
      </c>
      <c r="G1478" s="280" t="s">
        <v>205</v>
      </c>
      <c r="H1478" s="294">
        <v>103</v>
      </c>
    </row>
    <row r="1479" spans="2:8" s="1" customFormat="1" ht="15">
      <c r="B1479" s="285">
        <v>41703</v>
      </c>
      <c r="C1479" s="280" t="s">
        <v>525</v>
      </c>
      <c r="D1479" s="294">
        <v>28</v>
      </c>
      <c r="F1479" s="285">
        <v>41717</v>
      </c>
      <c r="G1479" s="280" t="s">
        <v>246</v>
      </c>
      <c r="H1479" s="294">
        <v>60</v>
      </c>
    </row>
    <row r="1480" spans="2:8" s="1" customFormat="1" ht="15">
      <c r="B1480" s="285">
        <v>41703</v>
      </c>
      <c r="C1480" s="280" t="s">
        <v>12</v>
      </c>
      <c r="D1480" s="294">
        <v>100</v>
      </c>
      <c r="F1480" s="285">
        <v>41717</v>
      </c>
      <c r="G1480" s="294" t="s">
        <v>63</v>
      </c>
      <c r="H1480" s="294">
        <v>15</v>
      </c>
    </row>
    <row r="1481" spans="2:8" s="1" customFormat="1" ht="15">
      <c r="B1481" s="436">
        <v>41703</v>
      </c>
      <c r="C1481" s="463" t="s">
        <v>3307</v>
      </c>
      <c r="D1481" s="587">
        <v>750</v>
      </c>
      <c r="F1481" s="285">
        <v>41717</v>
      </c>
      <c r="G1481" s="294" t="s">
        <v>3052</v>
      </c>
      <c r="H1481" s="294">
        <v>4</v>
      </c>
    </row>
    <row r="1482" spans="2:8" s="1" customFormat="1" ht="15">
      <c r="B1482" s="436">
        <v>41703</v>
      </c>
      <c r="C1482" s="463" t="s">
        <v>656</v>
      </c>
      <c r="D1482" s="587">
        <v>230</v>
      </c>
      <c r="F1482" s="285">
        <v>41717</v>
      </c>
      <c r="G1482" s="294" t="s">
        <v>111</v>
      </c>
      <c r="H1482" s="294">
        <v>20</v>
      </c>
    </row>
    <row r="1483" spans="2:8" s="1" customFormat="1" ht="15">
      <c r="B1483" s="285">
        <v>41703</v>
      </c>
      <c r="C1483" s="280" t="s">
        <v>968</v>
      </c>
      <c r="D1483" s="294">
        <v>157</v>
      </c>
      <c r="F1483" s="285">
        <v>41717</v>
      </c>
      <c r="G1483" s="294" t="s">
        <v>48</v>
      </c>
      <c r="H1483" s="326">
        <v>48</v>
      </c>
    </row>
    <row r="1484" spans="2:8" s="1" customFormat="1" ht="15">
      <c r="B1484" s="285">
        <v>41703</v>
      </c>
      <c r="C1484" s="280" t="s">
        <v>49</v>
      </c>
      <c r="D1484" s="294">
        <v>8</v>
      </c>
      <c r="F1484" s="285">
        <v>41717</v>
      </c>
      <c r="G1484" s="326" t="s">
        <v>57</v>
      </c>
      <c r="H1484" s="326">
        <v>200</v>
      </c>
    </row>
    <row r="1485" spans="2:8" s="1" customFormat="1" ht="15">
      <c r="B1485" s="285">
        <v>41704</v>
      </c>
      <c r="C1485" s="280" t="s">
        <v>525</v>
      </c>
      <c r="D1485" s="294">
        <v>15</v>
      </c>
      <c r="F1485" s="285">
        <v>41718</v>
      </c>
      <c r="G1485" s="304" t="s">
        <v>525</v>
      </c>
      <c r="H1485" s="326">
        <v>43</v>
      </c>
    </row>
    <row r="1486" spans="2:8" s="1" customFormat="1" ht="15">
      <c r="B1486" s="285">
        <v>41704</v>
      </c>
      <c r="C1486" s="294" t="s">
        <v>525</v>
      </c>
      <c r="D1486" s="294">
        <v>43</v>
      </c>
      <c r="F1486" s="285">
        <v>41718</v>
      </c>
      <c r="G1486" s="304" t="s">
        <v>12</v>
      </c>
      <c r="H1486" s="326">
        <v>60</v>
      </c>
    </row>
    <row r="1487" spans="2:8" s="1" customFormat="1" ht="15">
      <c r="B1487" s="285">
        <v>41704</v>
      </c>
      <c r="C1487" s="294" t="s">
        <v>525</v>
      </c>
      <c r="D1487" s="349">
        <v>25</v>
      </c>
      <c r="F1487" s="285">
        <v>41718</v>
      </c>
      <c r="G1487" s="280" t="s">
        <v>114</v>
      </c>
      <c r="H1487" s="326">
        <v>56</v>
      </c>
    </row>
    <row r="1488" spans="2:8" s="1" customFormat="1" ht="15">
      <c r="B1488" s="285">
        <v>41704</v>
      </c>
      <c r="C1488" s="280" t="s">
        <v>525</v>
      </c>
      <c r="D1488" s="294">
        <v>15</v>
      </c>
      <c r="F1488" s="285">
        <v>41718</v>
      </c>
      <c r="G1488" s="280" t="s">
        <v>23</v>
      </c>
      <c r="H1488" s="294">
        <v>180</v>
      </c>
    </row>
    <row r="1489" spans="2:8" s="1" customFormat="1" ht="15">
      <c r="B1489" s="285">
        <v>41704</v>
      </c>
      <c r="C1489" s="280" t="s">
        <v>525</v>
      </c>
      <c r="D1489" s="294">
        <v>35</v>
      </c>
      <c r="F1489" s="285">
        <v>41718</v>
      </c>
      <c r="G1489" s="280" t="s">
        <v>80</v>
      </c>
      <c r="H1489" s="294">
        <v>10</v>
      </c>
    </row>
    <row r="1490" spans="2:8" s="1" customFormat="1" ht="15">
      <c r="B1490" s="285">
        <v>41704</v>
      </c>
      <c r="C1490" s="280" t="s">
        <v>246</v>
      </c>
      <c r="D1490" s="294">
        <v>122</v>
      </c>
      <c r="F1490" s="285">
        <v>41719</v>
      </c>
      <c r="G1490" s="280" t="s">
        <v>57</v>
      </c>
      <c r="H1490" s="294">
        <v>50</v>
      </c>
    </row>
    <row r="1491" spans="2:8" s="1" customFormat="1" ht="15">
      <c r="B1491" s="285">
        <v>41704</v>
      </c>
      <c r="C1491" s="280" t="s">
        <v>58</v>
      </c>
      <c r="D1491" s="294">
        <v>20</v>
      </c>
      <c r="F1491" s="285">
        <v>41719</v>
      </c>
      <c r="G1491" s="280" t="s">
        <v>414</v>
      </c>
      <c r="H1491" s="294">
        <v>60</v>
      </c>
    </row>
    <row r="1492" spans="2:8" s="1" customFormat="1" ht="15">
      <c r="B1492" s="285">
        <v>41705</v>
      </c>
      <c r="C1492" s="280" t="s">
        <v>525</v>
      </c>
      <c r="D1492" s="294">
        <v>15</v>
      </c>
      <c r="F1492" s="285">
        <v>41719</v>
      </c>
      <c r="G1492" s="280" t="s">
        <v>4168</v>
      </c>
      <c r="H1492" s="294">
        <v>30</v>
      </c>
    </row>
    <row r="1493" spans="2:8" s="1" customFormat="1" ht="15">
      <c r="B1493" s="285">
        <v>41705</v>
      </c>
      <c r="C1493" s="280" t="s">
        <v>525</v>
      </c>
      <c r="D1493" s="294">
        <v>23</v>
      </c>
      <c r="F1493" s="285">
        <v>41719</v>
      </c>
      <c r="G1493" s="294" t="s">
        <v>4169</v>
      </c>
      <c r="H1493" s="294">
        <v>20</v>
      </c>
    </row>
    <row r="1494" spans="2:8" s="1" customFormat="1" ht="15">
      <c r="B1494" s="285">
        <v>41705</v>
      </c>
      <c r="C1494" s="280" t="s">
        <v>12</v>
      </c>
      <c r="D1494" s="294">
        <v>165</v>
      </c>
      <c r="F1494" s="285">
        <v>41719</v>
      </c>
      <c r="G1494" s="280" t="s">
        <v>114</v>
      </c>
      <c r="H1494" s="294">
        <v>30</v>
      </c>
    </row>
    <row r="1495" spans="2:8" s="1" customFormat="1" ht="15">
      <c r="B1495" s="285">
        <v>41705</v>
      </c>
      <c r="C1495" s="280" t="s">
        <v>114</v>
      </c>
      <c r="D1495" s="294">
        <v>56</v>
      </c>
      <c r="F1495" s="285">
        <v>41719</v>
      </c>
      <c r="G1495" s="294" t="s">
        <v>176</v>
      </c>
      <c r="H1495" s="294">
        <v>30</v>
      </c>
    </row>
    <row r="1496" spans="2:8" s="1" customFormat="1" ht="15">
      <c r="B1496" s="285">
        <v>41705</v>
      </c>
      <c r="C1496" s="280" t="s">
        <v>114</v>
      </c>
      <c r="D1496" s="294">
        <v>24</v>
      </c>
      <c r="F1496" s="285">
        <v>41720</v>
      </c>
      <c r="G1496" s="294" t="s">
        <v>529</v>
      </c>
      <c r="H1496" s="294">
        <v>10</v>
      </c>
    </row>
    <row r="1497" spans="2:8" s="1" customFormat="1" ht="15">
      <c r="B1497" s="285">
        <v>41705</v>
      </c>
      <c r="C1497" s="280" t="s">
        <v>112</v>
      </c>
      <c r="D1497" s="294">
        <v>36</v>
      </c>
      <c r="F1497" s="285">
        <v>41720</v>
      </c>
      <c r="G1497" s="280" t="s">
        <v>4171</v>
      </c>
      <c r="H1497" s="294">
        <v>610</v>
      </c>
    </row>
    <row r="1498" spans="2:8" s="1" customFormat="1" ht="15">
      <c r="B1498" s="285">
        <v>41706</v>
      </c>
      <c r="C1498" s="280" t="s">
        <v>525</v>
      </c>
      <c r="D1498" s="294">
        <v>14</v>
      </c>
      <c r="F1498" s="285">
        <v>41720</v>
      </c>
      <c r="G1498" s="280" t="s">
        <v>2159</v>
      </c>
      <c r="H1498" s="294">
        <v>345</v>
      </c>
    </row>
    <row r="1499" spans="2:8" s="1" customFormat="1" ht="15">
      <c r="B1499" s="285">
        <v>41706</v>
      </c>
      <c r="C1499" s="280" t="s">
        <v>4140</v>
      </c>
      <c r="D1499" s="294">
        <v>920</v>
      </c>
      <c r="F1499" s="285">
        <v>41720</v>
      </c>
      <c r="G1499" s="280" t="s">
        <v>4174</v>
      </c>
      <c r="H1499" s="294">
        <v>132</v>
      </c>
    </row>
    <row r="1500" spans="2:8" s="1" customFormat="1" ht="15">
      <c r="B1500" s="285">
        <v>41706</v>
      </c>
      <c r="C1500" s="280" t="s">
        <v>4141</v>
      </c>
      <c r="D1500" s="294">
        <v>50</v>
      </c>
      <c r="F1500" s="285">
        <v>41720</v>
      </c>
      <c r="G1500" s="280" t="s">
        <v>4172</v>
      </c>
      <c r="H1500" s="294">
        <v>50</v>
      </c>
    </row>
    <row r="1501" spans="2:8" s="1" customFormat="1" ht="15">
      <c r="B1501" s="285">
        <v>41706</v>
      </c>
      <c r="C1501" s="294" t="s">
        <v>114</v>
      </c>
      <c r="D1501" s="349">
        <v>80</v>
      </c>
      <c r="F1501" s="285">
        <v>41720</v>
      </c>
      <c r="G1501" s="280" t="s">
        <v>4173</v>
      </c>
      <c r="H1501" s="294">
        <v>72</v>
      </c>
    </row>
    <row r="1502" spans="2:8" s="1" customFormat="1" ht="15">
      <c r="B1502" s="285">
        <v>41706</v>
      </c>
      <c r="C1502" s="294" t="s">
        <v>516</v>
      </c>
      <c r="D1502" s="294">
        <v>20</v>
      </c>
      <c r="F1502" s="285">
        <v>41720</v>
      </c>
      <c r="G1502" s="280" t="s">
        <v>81</v>
      </c>
      <c r="H1502" s="294">
        <v>20</v>
      </c>
    </row>
    <row r="1503" spans="2:8" s="1" customFormat="1" ht="15">
      <c r="B1503" s="285">
        <v>41706</v>
      </c>
      <c r="C1503" s="294" t="s">
        <v>114</v>
      </c>
      <c r="D1503" s="294">
        <v>20</v>
      </c>
      <c r="F1503" s="285">
        <v>41720</v>
      </c>
      <c r="G1503" s="280" t="s">
        <v>210</v>
      </c>
      <c r="H1503" s="294">
        <v>36</v>
      </c>
    </row>
    <row r="1504" spans="2:8" s="1" customFormat="1" ht="15">
      <c r="B1504" s="285">
        <v>41706</v>
      </c>
      <c r="C1504" s="280" t="s">
        <v>4142</v>
      </c>
      <c r="D1504" s="294">
        <v>600</v>
      </c>
      <c r="F1504" s="285">
        <v>41721</v>
      </c>
      <c r="G1504" s="280" t="s">
        <v>150</v>
      </c>
      <c r="H1504" s="294">
        <v>10</v>
      </c>
    </row>
    <row r="1505" spans="2:8" s="1" customFormat="1" ht="15">
      <c r="B1505" s="285">
        <v>41706</v>
      </c>
      <c r="C1505" s="280" t="s">
        <v>3155</v>
      </c>
      <c r="D1505" s="294">
        <v>15</v>
      </c>
      <c r="F1505" s="285">
        <v>41721</v>
      </c>
      <c r="G1505" s="280" t="s">
        <v>226</v>
      </c>
      <c r="H1505" s="294">
        <v>20</v>
      </c>
    </row>
    <row r="1506" spans="2:8" s="1" customFormat="1" ht="15">
      <c r="B1506" s="285">
        <v>41706</v>
      </c>
      <c r="C1506" s="280" t="s">
        <v>93</v>
      </c>
      <c r="D1506" s="294">
        <v>60</v>
      </c>
      <c r="F1506" s="285">
        <v>41721</v>
      </c>
      <c r="G1506" s="280" t="s">
        <v>696</v>
      </c>
      <c r="H1506" s="294">
        <v>10</v>
      </c>
    </row>
    <row r="1507" spans="2:8" s="1" customFormat="1" ht="15">
      <c r="B1507" s="285">
        <v>41707</v>
      </c>
      <c r="C1507" s="280" t="s">
        <v>730</v>
      </c>
      <c r="D1507" s="294">
        <v>300</v>
      </c>
      <c r="F1507" s="285">
        <v>41721</v>
      </c>
      <c r="G1507" s="280" t="s">
        <v>414</v>
      </c>
      <c r="H1507" s="294">
        <v>20</v>
      </c>
    </row>
    <row r="1508" spans="2:8" s="1" customFormat="1" ht="15">
      <c r="B1508" s="285">
        <v>41707</v>
      </c>
      <c r="C1508" s="280" t="s">
        <v>96</v>
      </c>
      <c r="D1508" s="294">
        <v>160</v>
      </c>
      <c r="F1508" s="285">
        <v>41721</v>
      </c>
      <c r="G1508" s="280" t="s">
        <v>337</v>
      </c>
      <c r="H1508" s="294">
        <v>110</v>
      </c>
    </row>
    <row r="1509" spans="2:8" s="1" customFormat="1" ht="15">
      <c r="B1509" s="285">
        <v>41707</v>
      </c>
      <c r="C1509" s="280" t="s">
        <v>401</v>
      </c>
      <c r="D1509" s="294">
        <v>35</v>
      </c>
      <c r="F1509" s="285">
        <v>41721</v>
      </c>
      <c r="G1509" s="280" t="s">
        <v>246</v>
      </c>
      <c r="H1509" s="294">
        <v>100</v>
      </c>
    </row>
    <row r="1510" spans="2:8" s="1" customFormat="1" ht="15">
      <c r="B1510" s="285">
        <v>41707</v>
      </c>
      <c r="C1510" s="280" t="s">
        <v>4143</v>
      </c>
      <c r="D1510" s="349">
        <v>40</v>
      </c>
      <c r="F1510" s="285">
        <v>41721</v>
      </c>
      <c r="G1510" s="280" t="s">
        <v>114</v>
      </c>
      <c r="H1510" s="294">
        <v>80</v>
      </c>
    </row>
    <row r="1511" spans="2:8" s="1" customFormat="1" ht="15">
      <c r="B1511" s="285">
        <v>41707</v>
      </c>
      <c r="C1511" s="294" t="s">
        <v>114</v>
      </c>
      <c r="D1511" s="294">
        <v>35</v>
      </c>
      <c r="F1511" s="285">
        <v>41722</v>
      </c>
      <c r="G1511" s="484" t="s">
        <v>525</v>
      </c>
      <c r="H1511" s="485">
        <v>15</v>
      </c>
    </row>
    <row r="1512" spans="2:8" s="1" customFormat="1" ht="15">
      <c r="B1512" s="285">
        <v>41707</v>
      </c>
      <c r="C1512" s="294" t="s">
        <v>114</v>
      </c>
      <c r="D1512" s="294">
        <v>70</v>
      </c>
      <c r="F1512" s="285">
        <v>41722</v>
      </c>
      <c r="G1512" s="484" t="s">
        <v>525</v>
      </c>
      <c r="H1512" s="485">
        <v>25</v>
      </c>
    </row>
    <row r="1513" spans="2:8" s="1" customFormat="1" ht="15">
      <c r="B1513" s="285">
        <v>41707</v>
      </c>
      <c r="C1513" s="280" t="s">
        <v>4144</v>
      </c>
      <c r="D1513" s="294">
        <v>20</v>
      </c>
      <c r="F1513" s="285">
        <v>41722</v>
      </c>
      <c r="G1513" s="484" t="s">
        <v>525</v>
      </c>
      <c r="H1513" s="485">
        <v>21</v>
      </c>
    </row>
    <row r="1514" spans="2:8" s="1" customFormat="1" ht="15">
      <c r="B1514" s="285">
        <v>41707</v>
      </c>
      <c r="C1514" s="280" t="s">
        <v>111</v>
      </c>
      <c r="D1514" s="294">
        <v>23</v>
      </c>
      <c r="F1514" s="285">
        <v>41722</v>
      </c>
      <c r="G1514" s="280" t="s">
        <v>114</v>
      </c>
      <c r="H1514" s="294">
        <v>80</v>
      </c>
    </row>
    <row r="1515" spans="2:8" s="1" customFormat="1" ht="15">
      <c r="B1515" s="285">
        <v>41707</v>
      </c>
      <c r="C1515" s="280" t="s">
        <v>742</v>
      </c>
      <c r="D1515" s="349">
        <v>168</v>
      </c>
      <c r="F1515" s="285">
        <v>41722</v>
      </c>
      <c r="G1515" s="280" t="s">
        <v>401</v>
      </c>
      <c r="H1515" s="294">
        <v>50</v>
      </c>
    </row>
    <row r="1516" spans="2:8" s="1" customFormat="1" ht="15">
      <c r="B1516" s="285">
        <v>41707</v>
      </c>
      <c r="C1516" s="280" t="s">
        <v>2863</v>
      </c>
      <c r="D1516" s="294">
        <v>85</v>
      </c>
      <c r="F1516" s="285">
        <v>41722</v>
      </c>
      <c r="G1516" s="280" t="s">
        <v>51</v>
      </c>
      <c r="H1516" s="294">
        <v>30</v>
      </c>
    </row>
    <row r="1517" spans="2:8" s="1" customFormat="1" ht="15">
      <c r="B1517" s="285">
        <v>41707</v>
      </c>
      <c r="C1517" s="280" t="s">
        <v>246</v>
      </c>
      <c r="D1517" s="294">
        <v>70</v>
      </c>
      <c r="F1517" s="285">
        <v>41723</v>
      </c>
      <c r="G1517" s="484" t="s">
        <v>525</v>
      </c>
      <c r="H1517" s="485">
        <v>60</v>
      </c>
    </row>
    <row r="1518" spans="2:8" s="1" customFormat="1" ht="15">
      <c r="B1518" s="285">
        <v>41707</v>
      </c>
      <c r="C1518" s="280" t="s">
        <v>901</v>
      </c>
      <c r="D1518" s="294">
        <v>4</v>
      </c>
      <c r="F1518" s="285">
        <v>41723</v>
      </c>
      <c r="G1518" s="484" t="s">
        <v>525</v>
      </c>
      <c r="H1518" s="485">
        <v>23</v>
      </c>
    </row>
    <row r="1519" spans="2:8" s="1" customFormat="1" ht="15">
      <c r="B1519" s="285">
        <v>41708</v>
      </c>
      <c r="C1519" s="280" t="s">
        <v>525</v>
      </c>
      <c r="D1519" s="294">
        <v>15</v>
      </c>
      <c r="F1519" s="285">
        <v>41723</v>
      </c>
      <c r="G1519" s="484" t="s">
        <v>792</v>
      </c>
      <c r="H1519" s="485">
        <v>15</v>
      </c>
    </row>
    <row r="1520" spans="2:8" s="1" customFormat="1" ht="15">
      <c r="B1520" s="285">
        <v>41708</v>
      </c>
      <c r="C1520" s="280" t="s">
        <v>525</v>
      </c>
      <c r="D1520" s="294">
        <v>32</v>
      </c>
      <c r="F1520" s="285">
        <v>41723</v>
      </c>
      <c r="G1520" s="484" t="s">
        <v>114</v>
      </c>
      <c r="H1520" s="485">
        <v>68</v>
      </c>
    </row>
    <row r="1521" spans="2:8" s="1" customFormat="1" ht="15">
      <c r="B1521" s="285">
        <v>41708</v>
      </c>
      <c r="C1521" s="280" t="s">
        <v>525</v>
      </c>
      <c r="D1521" s="294">
        <v>15</v>
      </c>
      <c r="F1521" s="285">
        <v>41723</v>
      </c>
      <c r="G1521" s="484" t="s">
        <v>901</v>
      </c>
      <c r="H1521" s="485">
        <v>4</v>
      </c>
    </row>
    <row r="1522" spans="2:8" s="1" customFormat="1" ht="15">
      <c r="B1522" s="285">
        <v>41708</v>
      </c>
      <c r="C1522" s="280" t="s">
        <v>12</v>
      </c>
      <c r="D1522" s="294">
        <v>60</v>
      </c>
      <c r="F1522" s="285">
        <v>41724</v>
      </c>
      <c r="G1522" s="484" t="s">
        <v>525</v>
      </c>
      <c r="H1522" s="485">
        <v>48</v>
      </c>
    </row>
    <row r="1523" spans="2:8" s="1" customFormat="1" ht="15">
      <c r="B1523" s="285">
        <v>41708</v>
      </c>
      <c r="C1523" s="280" t="s">
        <v>525</v>
      </c>
      <c r="D1523" s="294">
        <v>16</v>
      </c>
      <c r="F1523" s="285">
        <v>41724</v>
      </c>
      <c r="G1523" s="484" t="s">
        <v>525</v>
      </c>
      <c r="H1523" s="485">
        <v>31</v>
      </c>
    </row>
    <row r="1524" spans="2:8" s="1" customFormat="1" ht="15">
      <c r="B1524" s="285">
        <v>41708</v>
      </c>
      <c r="C1524" s="280" t="s">
        <v>4145</v>
      </c>
      <c r="D1524" s="294">
        <v>400</v>
      </c>
      <c r="F1524" s="285">
        <v>41724</v>
      </c>
      <c r="G1524" s="484" t="s">
        <v>525</v>
      </c>
      <c r="H1524" s="485">
        <v>35</v>
      </c>
    </row>
    <row r="1525" spans="2:8" s="1" customFormat="1" ht="15">
      <c r="B1525" s="285">
        <v>41708</v>
      </c>
      <c r="C1525" s="280" t="s">
        <v>4146</v>
      </c>
      <c r="D1525" s="294">
        <v>130</v>
      </c>
      <c r="F1525" s="285">
        <v>41724</v>
      </c>
      <c r="G1525" s="280" t="s">
        <v>2853</v>
      </c>
      <c r="H1525" s="294">
        <v>60</v>
      </c>
    </row>
    <row r="1526" spans="2:8" s="1" customFormat="1" ht="15">
      <c r="B1526" s="285">
        <v>41708</v>
      </c>
      <c r="C1526" s="280" t="s">
        <v>886</v>
      </c>
      <c r="D1526" s="294">
        <v>20</v>
      </c>
      <c r="F1526" s="285">
        <v>41724</v>
      </c>
      <c r="G1526" s="484" t="s">
        <v>111</v>
      </c>
      <c r="H1526" s="485">
        <v>45</v>
      </c>
    </row>
    <row r="1527" spans="2:8" s="1" customFormat="1" ht="15">
      <c r="B1527" s="285">
        <v>41708</v>
      </c>
      <c r="C1527" s="280" t="s">
        <v>401</v>
      </c>
      <c r="D1527" s="294">
        <v>30</v>
      </c>
      <c r="F1527" s="285">
        <v>41724</v>
      </c>
      <c r="G1527" s="484" t="s">
        <v>942</v>
      </c>
      <c r="H1527" s="485">
        <v>5</v>
      </c>
    </row>
    <row r="1528" spans="2:8" s="1" customFormat="1" ht="15">
      <c r="B1528" s="285">
        <v>41708</v>
      </c>
      <c r="C1528" s="294" t="s">
        <v>918</v>
      </c>
      <c r="D1528" s="294">
        <v>30</v>
      </c>
      <c r="F1528" s="285">
        <v>41724</v>
      </c>
      <c r="G1528" s="484" t="s">
        <v>401</v>
      </c>
      <c r="H1528" s="485">
        <v>48</v>
      </c>
    </row>
    <row r="1529" spans="2:8" s="1" customFormat="1" ht="15">
      <c r="B1529" s="285">
        <v>41708</v>
      </c>
      <c r="C1529" s="294" t="s">
        <v>3052</v>
      </c>
      <c r="D1529" s="294">
        <v>5</v>
      </c>
      <c r="F1529" s="285">
        <v>41724</v>
      </c>
      <c r="G1529" s="484" t="s">
        <v>114</v>
      </c>
      <c r="H1529" s="485">
        <v>75</v>
      </c>
    </row>
    <row r="1530" spans="2:8" s="1" customFormat="1" ht="15">
      <c r="B1530" s="285">
        <v>41708</v>
      </c>
      <c r="C1530" s="304" t="s">
        <v>996</v>
      </c>
      <c r="D1530" s="326">
        <v>40</v>
      </c>
      <c r="F1530" s="285">
        <v>41725</v>
      </c>
      <c r="G1530" s="484" t="s">
        <v>525</v>
      </c>
      <c r="H1530" s="485">
        <v>50</v>
      </c>
    </row>
    <row r="1531" spans="2:8" s="1" customFormat="1" ht="15">
      <c r="B1531" s="285">
        <v>41709</v>
      </c>
      <c r="C1531" s="280" t="s">
        <v>525</v>
      </c>
      <c r="D1531" s="294">
        <v>51</v>
      </c>
      <c r="F1531" s="285">
        <v>41725</v>
      </c>
      <c r="G1531" s="484" t="s">
        <v>525</v>
      </c>
      <c r="H1531" s="485">
        <v>39</v>
      </c>
    </row>
    <row r="1532" spans="2:8" s="1" customFormat="1" ht="15">
      <c r="B1532" s="285">
        <v>41709</v>
      </c>
      <c r="C1532" s="280" t="s">
        <v>12</v>
      </c>
      <c r="D1532" s="294">
        <v>60</v>
      </c>
      <c r="F1532" s="285">
        <v>41725</v>
      </c>
      <c r="G1532" s="484" t="s">
        <v>265</v>
      </c>
      <c r="H1532" s="485">
        <v>202</v>
      </c>
    </row>
    <row r="1533" spans="2:8" s="1" customFormat="1" ht="15">
      <c r="B1533" s="285">
        <v>41709</v>
      </c>
      <c r="C1533" s="280" t="s">
        <v>525</v>
      </c>
      <c r="D1533" s="294">
        <v>45</v>
      </c>
      <c r="F1533" s="285">
        <v>41725</v>
      </c>
      <c r="G1533" s="280" t="s">
        <v>367</v>
      </c>
      <c r="H1533" s="294">
        <v>2</v>
      </c>
    </row>
    <row r="1534" spans="2:8" s="1" customFormat="1" ht="15">
      <c r="B1534" s="285">
        <v>41709</v>
      </c>
      <c r="C1534" s="280" t="s">
        <v>205</v>
      </c>
      <c r="D1534" s="294">
        <v>125</v>
      </c>
      <c r="F1534" s="285">
        <v>41725</v>
      </c>
      <c r="G1534" s="280" t="s">
        <v>23</v>
      </c>
      <c r="H1534" s="294">
        <v>88</v>
      </c>
    </row>
    <row r="1535" spans="2:8" s="1" customFormat="1" ht="15">
      <c r="B1535" s="285">
        <v>41709</v>
      </c>
      <c r="C1535" s="280" t="s">
        <v>246</v>
      </c>
      <c r="D1535" s="294">
        <v>60</v>
      </c>
      <c r="F1535" s="285">
        <v>41725</v>
      </c>
      <c r="G1535" s="280" t="s">
        <v>886</v>
      </c>
      <c r="H1535" s="294">
        <v>40</v>
      </c>
    </row>
    <row r="1536" spans="2:8" s="1" customFormat="1" ht="15">
      <c r="B1536" s="285">
        <v>41710</v>
      </c>
      <c r="C1536" s="280" t="s">
        <v>525</v>
      </c>
      <c r="D1536" s="294">
        <v>40</v>
      </c>
      <c r="F1536" s="285">
        <v>41726</v>
      </c>
      <c r="G1536" s="280" t="s">
        <v>525</v>
      </c>
      <c r="H1536" s="294">
        <v>57</v>
      </c>
    </row>
    <row r="1537" spans="2:8" s="1" customFormat="1" ht="15">
      <c r="B1537" s="285">
        <v>41710</v>
      </c>
      <c r="C1537" s="280" t="s">
        <v>525</v>
      </c>
      <c r="D1537" s="294">
        <v>16</v>
      </c>
      <c r="F1537" s="285">
        <v>41726</v>
      </c>
      <c r="G1537" s="280" t="s">
        <v>12</v>
      </c>
      <c r="H1537" s="294">
        <v>110</v>
      </c>
    </row>
    <row r="1538" spans="2:8" s="1" customFormat="1" ht="15">
      <c r="B1538" s="285">
        <v>41710</v>
      </c>
      <c r="C1538" s="280" t="s">
        <v>525</v>
      </c>
      <c r="D1538" s="294">
        <v>38</v>
      </c>
      <c r="F1538" s="285">
        <v>41726</v>
      </c>
      <c r="G1538" s="280" t="s">
        <v>525</v>
      </c>
      <c r="H1538" s="294">
        <v>16</v>
      </c>
    </row>
    <row r="1539" spans="2:8" s="1" customFormat="1" ht="15">
      <c r="B1539" s="285">
        <v>41710</v>
      </c>
      <c r="C1539" s="280" t="s">
        <v>525</v>
      </c>
      <c r="D1539" s="294">
        <v>27</v>
      </c>
      <c r="F1539" s="285">
        <v>41726</v>
      </c>
      <c r="G1539" s="280" t="s">
        <v>112</v>
      </c>
      <c r="H1539" s="294">
        <v>32</v>
      </c>
    </row>
    <row r="1540" spans="2:8" s="1" customFormat="1" ht="15">
      <c r="B1540" s="285">
        <v>41710</v>
      </c>
      <c r="C1540" s="280" t="s">
        <v>692</v>
      </c>
      <c r="D1540" s="294">
        <v>250</v>
      </c>
      <c r="F1540" s="285">
        <v>41726</v>
      </c>
      <c r="G1540" s="280" t="s">
        <v>4187</v>
      </c>
      <c r="H1540" s="294">
        <v>200</v>
      </c>
    </row>
    <row r="1541" spans="2:8" s="1" customFormat="1" ht="15">
      <c r="B1541" s="285">
        <v>41710</v>
      </c>
      <c r="C1541" s="280" t="s">
        <v>51</v>
      </c>
      <c r="D1541" s="294">
        <v>55</v>
      </c>
      <c r="F1541" s="285">
        <v>41726</v>
      </c>
      <c r="G1541" s="280" t="s">
        <v>431</v>
      </c>
      <c r="H1541" s="294">
        <v>5</v>
      </c>
    </row>
    <row r="1542" spans="2:8" s="1" customFormat="1" ht="15">
      <c r="B1542" s="285">
        <v>41710</v>
      </c>
      <c r="C1542" s="280" t="s">
        <v>4148</v>
      </c>
      <c r="D1542" s="294">
        <v>350</v>
      </c>
      <c r="F1542" s="285">
        <v>41727</v>
      </c>
      <c r="G1542" s="280" t="s">
        <v>4188</v>
      </c>
      <c r="H1542" s="294">
        <v>100</v>
      </c>
    </row>
    <row r="1543" spans="2:8" s="1" customFormat="1" ht="15">
      <c r="B1543" s="285">
        <v>41710</v>
      </c>
      <c r="C1543" s="2" t="s">
        <v>2883</v>
      </c>
      <c r="D1543" s="386">
        <v>40</v>
      </c>
      <c r="F1543" s="285">
        <v>41727</v>
      </c>
      <c r="G1543" s="280" t="s">
        <v>172</v>
      </c>
      <c r="H1543" s="294">
        <v>16</v>
      </c>
    </row>
    <row r="1544" spans="2:8" s="1" customFormat="1" ht="15">
      <c r="B1544" s="285">
        <v>41710</v>
      </c>
      <c r="C1544" s="280" t="s">
        <v>742</v>
      </c>
      <c r="D1544" s="294">
        <v>15</v>
      </c>
      <c r="F1544" s="285">
        <v>41727</v>
      </c>
      <c r="G1544" s="280" t="s">
        <v>246</v>
      </c>
      <c r="H1544" s="294">
        <v>70</v>
      </c>
    </row>
    <row r="1545" spans="2:8" s="1" customFormat="1" ht="15">
      <c r="B1545" s="285">
        <v>41711</v>
      </c>
      <c r="C1545" s="280" t="s">
        <v>525</v>
      </c>
      <c r="D1545" s="294">
        <v>40</v>
      </c>
      <c r="F1545" s="285">
        <v>41727</v>
      </c>
      <c r="G1545" s="280" t="s">
        <v>4003</v>
      </c>
      <c r="H1545" s="294">
        <v>75</v>
      </c>
    </row>
    <row r="1546" spans="2:8" s="1" customFormat="1" ht="15">
      <c r="B1546" s="285">
        <v>41711</v>
      </c>
      <c r="C1546" s="280" t="s">
        <v>12</v>
      </c>
      <c r="D1546" s="294">
        <v>50</v>
      </c>
      <c r="F1546" s="285">
        <v>41727</v>
      </c>
      <c r="G1546" s="280" t="s">
        <v>114</v>
      </c>
      <c r="H1546" s="294">
        <v>45</v>
      </c>
    </row>
    <row r="1547" spans="2:8" s="1" customFormat="1" ht="15">
      <c r="B1547" s="285">
        <v>41711</v>
      </c>
      <c r="C1547" s="280" t="s">
        <v>525</v>
      </c>
      <c r="D1547" s="294">
        <v>25</v>
      </c>
      <c r="F1547" s="285">
        <v>41727</v>
      </c>
      <c r="G1547" s="280" t="s">
        <v>401</v>
      </c>
      <c r="H1547" s="294">
        <v>36</v>
      </c>
    </row>
    <row r="1548" spans="2:8" s="1" customFormat="1" ht="15">
      <c r="B1548" s="285">
        <v>41711</v>
      </c>
      <c r="C1548" s="280" t="s">
        <v>3052</v>
      </c>
      <c r="D1548" s="294">
        <v>10</v>
      </c>
      <c r="F1548" s="285">
        <v>41728</v>
      </c>
      <c r="G1548" s="280" t="s">
        <v>401</v>
      </c>
      <c r="H1548" s="294">
        <v>20</v>
      </c>
    </row>
    <row r="1549" spans="2:8" s="1" customFormat="1" ht="15">
      <c r="B1549" s="285">
        <v>41711</v>
      </c>
      <c r="C1549" s="280" t="s">
        <v>401</v>
      </c>
      <c r="D1549" s="294">
        <v>20</v>
      </c>
      <c r="F1549" s="285">
        <v>41728</v>
      </c>
      <c r="G1549" s="280" t="s">
        <v>12</v>
      </c>
      <c r="H1549" s="294">
        <v>240</v>
      </c>
    </row>
    <row r="1550" spans="2:8" s="1" customFormat="1" ht="15">
      <c r="B1550" s="285">
        <v>41711</v>
      </c>
      <c r="C1550" s="280" t="s">
        <v>114</v>
      </c>
      <c r="D1550" s="294">
        <v>20</v>
      </c>
      <c r="F1550" s="285">
        <v>41728</v>
      </c>
      <c r="G1550" s="280" t="s">
        <v>111</v>
      </c>
      <c r="H1550" s="294">
        <v>30</v>
      </c>
    </row>
    <row r="1551" spans="2:8" s="1" customFormat="1" ht="15">
      <c r="B1551" s="285">
        <v>41711</v>
      </c>
      <c r="C1551" s="280" t="s">
        <v>111</v>
      </c>
      <c r="D1551" s="294">
        <v>20</v>
      </c>
      <c r="F1551" s="285">
        <v>41728</v>
      </c>
      <c r="G1551" s="280" t="s">
        <v>51</v>
      </c>
      <c r="H1551" s="294">
        <v>110</v>
      </c>
    </row>
    <row r="1552" spans="2:8" s="1" customFormat="1" ht="15">
      <c r="B1552" s="285">
        <v>41712</v>
      </c>
      <c r="C1552" s="280" t="s">
        <v>525</v>
      </c>
      <c r="D1552" s="294">
        <v>25</v>
      </c>
      <c r="F1552" s="285">
        <v>41728</v>
      </c>
      <c r="G1552" s="280" t="s">
        <v>589</v>
      </c>
      <c r="H1552" s="294">
        <v>44</v>
      </c>
    </row>
    <row r="1553" spans="2:8" s="1" customFormat="1" ht="15">
      <c r="B1553" s="285">
        <v>41712</v>
      </c>
      <c r="C1553" s="280" t="s">
        <v>12</v>
      </c>
      <c r="D1553" s="294">
        <v>70</v>
      </c>
      <c r="F1553" s="285">
        <v>41729</v>
      </c>
      <c r="G1553" s="280" t="s">
        <v>525</v>
      </c>
      <c r="H1553" s="294">
        <v>16</v>
      </c>
    </row>
    <row r="1554" spans="2:8" s="1" customFormat="1" ht="15">
      <c r="B1554" s="285">
        <v>41712</v>
      </c>
      <c r="C1554" s="280" t="s">
        <v>525</v>
      </c>
      <c r="D1554" s="294">
        <v>75</v>
      </c>
      <c r="F1554" s="285">
        <v>41729</v>
      </c>
      <c r="G1554" s="280" t="s">
        <v>525</v>
      </c>
      <c r="H1554" s="294">
        <v>24</v>
      </c>
    </row>
    <row r="1555" spans="2:8" s="1" customFormat="1" ht="15">
      <c r="B1555" s="285">
        <v>41712</v>
      </c>
      <c r="C1555" s="294" t="s">
        <v>525</v>
      </c>
      <c r="D1555" s="294">
        <v>90</v>
      </c>
      <c r="F1555" s="285">
        <v>41729</v>
      </c>
      <c r="G1555" s="280" t="s">
        <v>3637</v>
      </c>
      <c r="H1555" s="294">
        <v>36</v>
      </c>
    </row>
    <row r="1556" spans="2:8" s="1" customFormat="1" ht="15">
      <c r="B1556" s="285">
        <v>41712</v>
      </c>
      <c r="C1556" s="280" t="s">
        <v>23</v>
      </c>
      <c r="D1556" s="294">
        <v>430</v>
      </c>
      <c r="F1556" s="285">
        <v>41729</v>
      </c>
      <c r="G1556" s="280" t="s">
        <v>525</v>
      </c>
      <c r="H1556" s="294">
        <v>25</v>
      </c>
    </row>
    <row r="1557" spans="2:8" s="1" customFormat="1" ht="15">
      <c r="B1557" s="285">
        <v>41713</v>
      </c>
      <c r="C1557" s="280" t="s">
        <v>730</v>
      </c>
      <c r="D1557" s="294">
        <v>300</v>
      </c>
      <c r="F1557" s="285">
        <v>41729</v>
      </c>
      <c r="G1557" s="280" t="s">
        <v>2928</v>
      </c>
      <c r="H1557" s="294">
        <v>260</v>
      </c>
    </row>
    <row r="1558" spans="2:8" s="1" customFormat="1" ht="15">
      <c r="B1558" s="285">
        <v>41713</v>
      </c>
      <c r="C1558" s="280" t="s">
        <v>742</v>
      </c>
      <c r="D1558" s="294">
        <v>50</v>
      </c>
      <c r="F1558" s="285">
        <v>41729</v>
      </c>
      <c r="G1558" s="280" t="s">
        <v>525</v>
      </c>
      <c r="H1558" s="294">
        <v>15</v>
      </c>
    </row>
    <row r="1559" spans="2:8" s="1" customFormat="1" ht="15">
      <c r="B1559" s="285">
        <v>41713</v>
      </c>
      <c r="C1559" s="280" t="s">
        <v>96</v>
      </c>
      <c r="D1559" s="294">
        <v>90</v>
      </c>
      <c r="F1559" s="285">
        <v>41729</v>
      </c>
      <c r="G1559" s="280" t="s">
        <v>6</v>
      </c>
      <c r="H1559" s="294">
        <v>500</v>
      </c>
    </row>
    <row r="1560" spans="2:8" s="1" customFormat="1" ht="15">
      <c r="B1560" s="285">
        <v>41713</v>
      </c>
      <c r="C1560" s="280" t="s">
        <v>4158</v>
      </c>
      <c r="D1560" s="294">
        <v>54</v>
      </c>
      <c r="F1560" s="285">
        <v>41729</v>
      </c>
      <c r="G1560" s="280" t="s">
        <v>4194</v>
      </c>
      <c r="H1560" s="294">
        <v>73</v>
      </c>
    </row>
    <row r="1561" spans="2:8" s="1" customFormat="1" ht="15">
      <c r="B1561" s="285">
        <v>41713</v>
      </c>
      <c r="C1561" s="280" t="s">
        <v>525</v>
      </c>
      <c r="D1561" s="294">
        <v>51</v>
      </c>
      <c r="F1561" s="285">
        <v>41729</v>
      </c>
      <c r="G1561" s="280" t="s">
        <v>525</v>
      </c>
      <c r="H1561" s="294">
        <v>16</v>
      </c>
    </row>
    <row r="1562" spans="2:8" s="1" customFormat="1" ht="15">
      <c r="B1562" s="285">
        <v>41713</v>
      </c>
      <c r="C1562" s="280" t="s">
        <v>4155</v>
      </c>
      <c r="D1562" s="294">
        <v>20</v>
      </c>
      <c r="F1562" s="280"/>
      <c r="G1562" s="280"/>
      <c r="H1562" s="280"/>
    </row>
    <row r="1563" spans="2:8" s="1" customFormat="1" ht="15">
      <c r="B1563" s="285">
        <v>41713</v>
      </c>
      <c r="C1563" s="280" t="s">
        <v>4151</v>
      </c>
      <c r="D1563" s="294">
        <v>150</v>
      </c>
      <c r="F1563" s="285"/>
      <c r="G1563" s="280"/>
      <c r="H1563" s="294"/>
    </row>
    <row r="1564" spans="2:8" s="1" customFormat="1" ht="15">
      <c r="B1564" s="285">
        <v>41713</v>
      </c>
      <c r="C1564" s="280" t="s">
        <v>4152</v>
      </c>
      <c r="D1564" s="294">
        <v>100</v>
      </c>
      <c r="F1564" s="285"/>
      <c r="G1564" s="280"/>
      <c r="H1564" s="294"/>
    </row>
    <row r="1565" spans="2:8" s="1" customFormat="1" ht="15">
      <c r="B1565" s="285">
        <v>41713</v>
      </c>
      <c r="C1565" s="280" t="s">
        <v>4153</v>
      </c>
      <c r="D1565" s="294">
        <v>40</v>
      </c>
      <c r="F1565" s="285"/>
      <c r="G1565" s="326"/>
      <c r="H1565" s="326"/>
    </row>
    <row r="1566" spans="2:8" s="1" customFormat="1" ht="15">
      <c r="B1566" s="285">
        <v>41713</v>
      </c>
      <c r="C1566" s="294" t="s">
        <v>4154</v>
      </c>
      <c r="D1566" s="294">
        <v>90</v>
      </c>
      <c r="F1566" s="285"/>
      <c r="G1566" s="326"/>
      <c r="H1566" s="326"/>
    </row>
    <row r="1567" spans="2:8" s="1" customFormat="1" ht="15">
      <c r="B1567" s="285">
        <v>41713</v>
      </c>
      <c r="C1567" s="294" t="s">
        <v>2883</v>
      </c>
      <c r="D1567" s="294">
        <v>120</v>
      </c>
      <c r="F1567" s="285"/>
      <c r="G1567" s="406"/>
      <c r="H1567" s="294"/>
    </row>
    <row r="1568" spans="2:8" s="1" customFormat="1" ht="15">
      <c r="B1568" s="285">
        <v>41713</v>
      </c>
      <c r="C1568" s="280" t="s">
        <v>18</v>
      </c>
      <c r="D1568" s="294">
        <v>104</v>
      </c>
      <c r="F1568" s="285"/>
      <c r="G1568" s="280"/>
      <c r="H1568" s="294"/>
    </row>
    <row r="1569" spans="2:8" s="1" customFormat="1" ht="30">
      <c r="B1569" s="285">
        <v>41713</v>
      </c>
      <c r="C1569" s="406" t="s">
        <v>4156</v>
      </c>
      <c r="D1569" s="294">
        <v>1200</v>
      </c>
      <c r="F1569" s="285"/>
      <c r="G1569" s="280"/>
      <c r="H1569" s="294"/>
    </row>
    <row r="1570" spans="2:8" s="1" customFormat="1" ht="15">
      <c r="B1570" s="285">
        <v>41713</v>
      </c>
      <c r="C1570" s="280" t="s">
        <v>457</v>
      </c>
      <c r="D1570" s="294">
        <v>30</v>
      </c>
      <c r="F1570" s="285"/>
      <c r="G1570" s="280"/>
      <c r="H1570" s="294"/>
    </row>
    <row r="1571" spans="2:8" s="1" customFormat="1" ht="15">
      <c r="B1571" s="285">
        <v>41713</v>
      </c>
      <c r="C1571" s="280" t="s">
        <v>51</v>
      </c>
      <c r="D1571" s="294">
        <v>38</v>
      </c>
      <c r="F1571" s="285"/>
      <c r="G1571" s="280"/>
      <c r="H1571" s="294"/>
    </row>
    <row r="1572" spans="2:8" s="1" customFormat="1" ht="15">
      <c r="B1572" s="285">
        <v>41714</v>
      </c>
      <c r="C1572" s="280" t="s">
        <v>80</v>
      </c>
      <c r="D1572" s="294">
        <v>8</v>
      </c>
      <c r="F1572" s="285"/>
      <c r="G1572" s="280"/>
      <c r="H1572" s="294"/>
    </row>
    <row r="1573" spans="2:8" s="1" customFormat="1" ht="15">
      <c r="B1573" s="285">
        <v>41714</v>
      </c>
      <c r="C1573" s="280" t="s">
        <v>516</v>
      </c>
      <c r="D1573" s="294">
        <v>40</v>
      </c>
      <c r="F1573" s="280"/>
      <c r="G1573" s="280"/>
      <c r="H1573" s="280"/>
    </row>
    <row r="1574" spans="2:8" s="1" customFormat="1" ht="15">
      <c r="B1574" s="285">
        <v>41714</v>
      </c>
      <c r="C1574" s="280" t="s">
        <v>2590</v>
      </c>
      <c r="D1574" s="294">
        <v>10</v>
      </c>
      <c r="F1574" s="280"/>
      <c r="G1574" s="280"/>
      <c r="H1574" s="280"/>
    </row>
    <row r="1575" spans="2:8" s="1" customFormat="1" ht="15">
      <c r="B1575" s="285">
        <v>41714</v>
      </c>
      <c r="C1575" s="280" t="s">
        <v>2707</v>
      </c>
      <c r="D1575" s="294">
        <v>20</v>
      </c>
      <c r="F1575" s="280"/>
      <c r="G1575" s="280"/>
      <c r="H1575" s="280"/>
    </row>
    <row r="1576" spans="2:8" s="1" customFormat="1" ht="15">
      <c r="B1576" s="285">
        <v>41714</v>
      </c>
      <c r="C1576" s="280" t="s">
        <v>222</v>
      </c>
      <c r="D1576" s="349">
        <v>5</v>
      </c>
      <c r="F1576" s="280"/>
      <c r="G1576" s="280"/>
      <c r="H1576" s="280"/>
    </row>
    <row r="1577" spans="2:8" s="1" customFormat="1" ht="15">
      <c r="B1577" s="285">
        <v>41714</v>
      </c>
      <c r="C1577" s="280" t="s">
        <v>246</v>
      </c>
      <c r="D1577" s="294">
        <v>70</v>
      </c>
      <c r="F1577" s="280"/>
      <c r="G1577" s="280"/>
      <c r="H1577" s="280"/>
    </row>
    <row r="1578" spans="2:8" s="1" customFormat="1" ht="15">
      <c r="B1578" s="285">
        <v>41714</v>
      </c>
      <c r="C1578" s="280" t="s">
        <v>51</v>
      </c>
      <c r="D1578" s="294">
        <v>8</v>
      </c>
      <c r="F1578" s="280"/>
      <c r="G1578" s="280"/>
      <c r="H1578" s="280"/>
    </row>
    <row r="1579" spans="2:8" s="1" customFormat="1" ht="15">
      <c r="B1579" s="285">
        <v>41714</v>
      </c>
      <c r="C1579" s="406" t="s">
        <v>4157</v>
      </c>
      <c r="D1579" s="294">
        <v>5</v>
      </c>
      <c r="F1579" s="280"/>
      <c r="G1579" s="280"/>
      <c r="H1579" s="280"/>
    </row>
    <row r="1580" spans="2:8" s="1" customFormat="1" ht="15">
      <c r="B1580" s="285">
        <v>41714</v>
      </c>
      <c r="C1580" s="280" t="s">
        <v>414</v>
      </c>
      <c r="D1580" s="294">
        <v>50</v>
      </c>
      <c r="F1580" s="280"/>
      <c r="G1580" s="280"/>
      <c r="H1580" s="280"/>
    </row>
    <row r="1581" spans="2:8" s="1" customFormat="1" ht="15">
      <c r="B1581" s="285">
        <v>41714</v>
      </c>
      <c r="C1581" s="280" t="s">
        <v>114</v>
      </c>
      <c r="D1581" s="294">
        <v>72</v>
      </c>
      <c r="F1581" s="280"/>
      <c r="G1581" s="280"/>
      <c r="H1581" s="280"/>
    </row>
    <row r="1582" spans="2:8" s="1" customFormat="1" ht="15">
      <c r="B1582" s="285">
        <v>41714</v>
      </c>
      <c r="C1582" s="280" t="s">
        <v>2961</v>
      </c>
      <c r="D1582" s="294">
        <v>20</v>
      </c>
      <c r="F1582" s="280"/>
      <c r="G1582" s="280"/>
      <c r="H1582" s="280"/>
    </row>
    <row r="1583" spans="2:8" s="1" customFormat="1" ht="15">
      <c r="B1583" s="285">
        <v>41714</v>
      </c>
      <c r="C1583" s="280" t="s">
        <v>4142</v>
      </c>
      <c r="D1583" s="294">
        <v>20</v>
      </c>
      <c r="F1583" s="280"/>
      <c r="G1583" s="280"/>
      <c r="H1583" s="280"/>
    </row>
    <row r="1584" spans="2:8" s="1" customFormat="1" ht="15">
      <c r="B1584" s="285">
        <v>41715</v>
      </c>
      <c r="C1584" s="280" t="s">
        <v>525</v>
      </c>
      <c r="D1584" s="294">
        <v>40</v>
      </c>
      <c r="F1584" s="280"/>
      <c r="G1584" s="280"/>
      <c r="H1584" s="280"/>
    </row>
    <row r="1585" spans="2:10" s="1" customFormat="1" ht="15">
      <c r="B1585" s="285">
        <v>41715</v>
      </c>
      <c r="C1585" s="280" t="s">
        <v>12</v>
      </c>
      <c r="D1585" s="294">
        <v>60</v>
      </c>
      <c r="F1585" s="280"/>
      <c r="G1585" s="280"/>
      <c r="H1585" s="280"/>
    </row>
    <row r="1586" spans="2:10" s="1" customFormat="1" ht="15">
      <c r="B1586" s="285">
        <v>41715</v>
      </c>
      <c r="C1586" s="294" t="s">
        <v>525</v>
      </c>
      <c r="D1586" s="294">
        <v>40</v>
      </c>
      <c r="F1586" s="280"/>
      <c r="G1586" s="280"/>
      <c r="H1586" s="280"/>
    </row>
    <row r="1587" spans="2:10" s="1" customFormat="1" ht="15">
      <c r="C1587" s="1" t="s">
        <v>195</v>
      </c>
      <c r="D1587" s="2">
        <f>SUM(D1457:D1586)</f>
        <v>14346</v>
      </c>
      <c r="G1587" s="1" t="s">
        <v>195</v>
      </c>
      <c r="H1587" s="2">
        <f>SUM(H1457:H1586)</f>
        <v>8349</v>
      </c>
    </row>
    <row r="1589" spans="2:10" s="1" customFormat="1" ht="15.75">
      <c r="C1589" s="2480" t="s">
        <v>4212</v>
      </c>
      <c r="D1589" s="2480"/>
      <c r="E1589" s="2480"/>
      <c r="F1589" s="2480"/>
      <c r="G1589" s="2480"/>
      <c r="H1589" s="2480"/>
      <c r="I1589" s="2480"/>
      <c r="J1589" s="18"/>
    </row>
    <row r="1590" spans="2:10" s="1" customFormat="1" ht="15" outlineLevel="1">
      <c r="C1590" s="18"/>
      <c r="D1590" s="18"/>
      <c r="E1590" s="18"/>
      <c r="F1590" s="18"/>
      <c r="G1590" s="18"/>
      <c r="H1590" s="18"/>
      <c r="I1590" s="18"/>
      <c r="J1590" s="18"/>
    </row>
    <row r="1591" spans="2:10" s="1" customFormat="1" ht="15" outlineLevel="1">
      <c r="B1591" s="152" t="s">
        <v>115</v>
      </c>
      <c r="C1591" s="152" t="s">
        <v>1330</v>
      </c>
      <c r="D1591" s="153" t="s">
        <v>4</v>
      </c>
      <c r="E1591" s="18"/>
      <c r="F1591" s="152" t="s">
        <v>115</v>
      </c>
      <c r="G1591" s="152" t="s">
        <v>1331</v>
      </c>
      <c r="H1591" s="153" t="s">
        <v>4</v>
      </c>
    </row>
    <row r="1592" spans="2:10" s="1" customFormat="1" ht="45" outlineLevel="1">
      <c r="B1592" s="258">
        <v>41730</v>
      </c>
      <c r="C1592" s="259" t="s">
        <v>1039</v>
      </c>
      <c r="D1592" s="260">
        <v>75735</v>
      </c>
      <c r="E1592" s="18"/>
      <c r="F1592" s="321">
        <v>41731</v>
      </c>
      <c r="G1592" s="329" t="s">
        <v>4216</v>
      </c>
      <c r="H1592" s="324">
        <v>9000</v>
      </c>
      <c r="I1592" s="182" t="s">
        <v>3022</v>
      </c>
      <c r="J1592" s="182" t="s">
        <v>3183</v>
      </c>
    </row>
    <row r="1593" spans="2:10" s="1" customFormat="1" ht="45" outlineLevel="1">
      <c r="B1593" s="602">
        <v>41731</v>
      </c>
      <c r="C1593" s="570" t="s">
        <v>4214</v>
      </c>
      <c r="D1593" s="571">
        <v>12727</v>
      </c>
      <c r="E1593" s="14"/>
      <c r="F1593" s="459">
        <v>41731</v>
      </c>
      <c r="G1593" s="282" t="s">
        <v>4217</v>
      </c>
      <c r="H1593" s="283">
        <v>25034</v>
      </c>
      <c r="I1593" s="236" t="s">
        <v>2914</v>
      </c>
      <c r="J1593" s="236" t="s">
        <v>3184</v>
      </c>
    </row>
    <row r="1594" spans="2:10" s="1" customFormat="1" ht="30" outlineLevel="1">
      <c r="B1594" s="676">
        <v>41744</v>
      </c>
      <c r="C1594" s="677" t="s">
        <v>4246</v>
      </c>
      <c r="D1594" s="434">
        <v>1000</v>
      </c>
      <c r="F1594" s="460">
        <v>41731</v>
      </c>
      <c r="G1594" s="423" t="s">
        <v>2993</v>
      </c>
      <c r="H1594" s="424">
        <v>9999.4</v>
      </c>
      <c r="I1594" s="267" t="s">
        <v>3875</v>
      </c>
      <c r="J1594" s="204"/>
    </row>
    <row r="1595" spans="2:10" s="1" customFormat="1" ht="30" outlineLevel="1">
      <c r="B1595" s="676">
        <v>41751</v>
      </c>
      <c r="C1595" s="671" t="s">
        <v>4271</v>
      </c>
      <c r="D1595" s="279">
        <v>20000</v>
      </c>
      <c r="F1595" s="321">
        <v>41731</v>
      </c>
      <c r="G1595" s="329" t="s">
        <v>4218</v>
      </c>
      <c r="H1595" s="324">
        <v>3928</v>
      </c>
      <c r="I1595" s="182" t="s">
        <v>3180</v>
      </c>
      <c r="J1595" s="182" t="s">
        <v>3181</v>
      </c>
    </row>
    <row r="1596" spans="2:10" s="1" customFormat="1" ht="45" outlineLevel="1">
      <c r="B1596" s="676">
        <v>41759</v>
      </c>
      <c r="C1596" s="223" t="s">
        <v>4290</v>
      </c>
      <c r="D1596" s="175">
        <v>77438</v>
      </c>
      <c r="F1596" s="459">
        <v>41731</v>
      </c>
      <c r="G1596" s="282" t="s">
        <v>4219</v>
      </c>
      <c r="H1596" s="283">
        <v>12000</v>
      </c>
      <c r="I1596" s="236" t="s">
        <v>3178</v>
      </c>
      <c r="J1596" s="236" t="s">
        <v>3182</v>
      </c>
    </row>
    <row r="1597" spans="2:10" s="1" customFormat="1" ht="45" outlineLevel="1">
      <c r="B1597" s="676">
        <v>41759</v>
      </c>
      <c r="C1597" s="223" t="s">
        <v>4293</v>
      </c>
      <c r="D1597" s="175">
        <v>62</v>
      </c>
      <c r="F1597" s="674">
        <v>41731</v>
      </c>
      <c r="G1597" s="282" t="s">
        <v>4221</v>
      </c>
      <c r="H1597" s="326">
        <v>10000</v>
      </c>
      <c r="I1597" s="236" t="s">
        <v>3287</v>
      </c>
      <c r="J1597" s="182"/>
    </row>
    <row r="1598" spans="2:10" s="1" customFormat="1" ht="30" outlineLevel="1">
      <c r="B1598" s="330"/>
      <c r="C1598" s="47"/>
      <c r="D1598" s="48"/>
      <c r="F1598" s="674">
        <v>41733</v>
      </c>
      <c r="G1598" s="282" t="s">
        <v>4226</v>
      </c>
      <c r="H1598" s="326">
        <v>1000</v>
      </c>
      <c r="I1598" s="236" t="s">
        <v>3310</v>
      </c>
      <c r="J1598" s="277"/>
    </row>
    <row r="1599" spans="2:10" s="1" customFormat="1" ht="45" outlineLevel="1">
      <c r="B1599" s="269"/>
      <c r="C1599" s="47"/>
      <c r="D1599" s="48"/>
      <c r="F1599" s="674">
        <v>41734</v>
      </c>
      <c r="G1599" s="282" t="s">
        <v>4227</v>
      </c>
      <c r="H1599" s="650">
        <v>2500</v>
      </c>
      <c r="I1599" s="236" t="s">
        <v>3287</v>
      </c>
    </row>
    <row r="1600" spans="2:10" s="1" customFormat="1" ht="45" outlineLevel="1">
      <c r="B1600" s="269"/>
      <c r="C1600" s="47"/>
      <c r="D1600" s="48"/>
      <c r="E1600" s="18"/>
      <c r="F1600" s="674">
        <v>41736</v>
      </c>
      <c r="G1600" s="282" t="s">
        <v>4228</v>
      </c>
      <c r="H1600" s="650">
        <v>2000</v>
      </c>
      <c r="I1600" s="236" t="s">
        <v>3287</v>
      </c>
      <c r="J1600" s="182"/>
    </row>
    <row r="1601" spans="2:10" s="1" customFormat="1" ht="45" outlineLevel="1">
      <c r="B1601" s="46"/>
      <c r="C1601" s="47"/>
      <c r="D1601" s="48"/>
      <c r="F1601" s="674">
        <v>41739</v>
      </c>
      <c r="G1601" s="282" t="s">
        <v>4236</v>
      </c>
      <c r="H1601" s="650">
        <v>1000</v>
      </c>
      <c r="I1601" s="236" t="s">
        <v>3287</v>
      </c>
      <c r="J1601" s="182"/>
    </row>
    <row r="1602" spans="2:10" s="1" customFormat="1" ht="45" outlineLevel="1">
      <c r="B1602" s="46"/>
      <c r="C1602" s="47"/>
      <c r="D1602" s="48"/>
      <c r="F1602" s="674">
        <v>41741</v>
      </c>
      <c r="G1602" s="223" t="s">
        <v>4238</v>
      </c>
      <c r="H1602" s="175">
        <v>2000</v>
      </c>
      <c r="I1602" s="236" t="s">
        <v>3287</v>
      </c>
    </row>
    <row r="1603" spans="2:10" s="1" customFormat="1" ht="45" outlineLevel="1">
      <c r="B1603" s="46"/>
      <c r="C1603" s="47"/>
      <c r="D1603" s="48"/>
      <c r="F1603" s="674">
        <v>41744</v>
      </c>
      <c r="G1603" s="423" t="s">
        <v>4245</v>
      </c>
      <c r="H1603" s="650">
        <v>1000</v>
      </c>
      <c r="I1603" s="236"/>
    </row>
    <row r="1604" spans="2:10" s="1" customFormat="1" ht="45" outlineLevel="1">
      <c r="B1604" s="46"/>
      <c r="C1604" s="47"/>
      <c r="D1604" s="48"/>
      <c r="F1604" s="674">
        <v>41744</v>
      </c>
      <c r="G1604" s="423" t="s">
        <v>4247</v>
      </c>
      <c r="H1604" s="434">
        <v>1000</v>
      </c>
      <c r="I1604" s="236" t="s">
        <v>3287</v>
      </c>
    </row>
    <row r="1605" spans="2:10" s="1" customFormat="1" ht="45" outlineLevel="1">
      <c r="B1605" s="46"/>
      <c r="C1605" s="47"/>
      <c r="D1605" s="48"/>
      <c r="F1605" s="674">
        <v>41746</v>
      </c>
      <c r="G1605" s="423" t="s">
        <v>4254</v>
      </c>
      <c r="H1605" s="434">
        <v>1000</v>
      </c>
      <c r="I1605" s="236" t="s">
        <v>3287</v>
      </c>
    </row>
    <row r="1606" spans="2:10" s="1" customFormat="1" ht="45" outlineLevel="1">
      <c r="B1606" s="46"/>
      <c r="C1606" s="47"/>
      <c r="D1606" s="48"/>
      <c r="F1606" s="674">
        <v>41750</v>
      </c>
      <c r="G1606" s="423" t="s">
        <v>4255</v>
      </c>
      <c r="H1606" s="434">
        <v>1000</v>
      </c>
      <c r="I1606" s="236" t="s">
        <v>3287</v>
      </c>
    </row>
    <row r="1607" spans="2:10" s="1" customFormat="1" ht="45" outlineLevel="1">
      <c r="B1607" s="46"/>
      <c r="C1607" s="47"/>
      <c r="D1607" s="48"/>
      <c r="F1607" s="674">
        <v>41758</v>
      </c>
      <c r="G1607" s="223" t="s">
        <v>4285</v>
      </c>
      <c r="H1607" s="175">
        <v>5000</v>
      </c>
      <c r="I1607" s="236" t="s">
        <v>3287</v>
      </c>
      <c r="J1607" s="236"/>
    </row>
    <row r="1608" spans="2:10" s="1" customFormat="1" ht="45" outlineLevel="1">
      <c r="B1608" s="46"/>
      <c r="C1608" s="47"/>
      <c r="D1608" s="48"/>
      <c r="F1608" s="674">
        <v>41759</v>
      </c>
      <c r="G1608" s="423" t="s">
        <v>4289</v>
      </c>
      <c r="H1608" s="650">
        <v>2000</v>
      </c>
      <c r="I1608" s="236" t="s">
        <v>3287</v>
      </c>
      <c r="J1608" s="182"/>
    </row>
    <row r="1609" spans="2:10" s="1" customFormat="1" ht="15" outlineLevel="1">
      <c r="B1609" s="46"/>
      <c r="C1609" s="47"/>
      <c r="D1609" s="48"/>
      <c r="F1609" s="674">
        <v>41759</v>
      </c>
      <c r="G1609" s="423" t="s">
        <v>4291</v>
      </c>
      <c r="H1609" s="48">
        <v>20000</v>
      </c>
      <c r="I1609" s="236" t="s">
        <v>4292</v>
      </c>
    </row>
    <row r="1610" spans="2:10" s="1" customFormat="1" ht="15" outlineLevel="1">
      <c r="B1610" s="46"/>
      <c r="C1610" s="47"/>
      <c r="D1610" s="48"/>
      <c r="F1610" s="581"/>
      <c r="G1610" s="423"/>
      <c r="H1610" s="48"/>
      <c r="I1610" s="236"/>
      <c r="J1610" s="182"/>
    </row>
    <row r="1611" spans="2:10" s="1" customFormat="1" ht="15" outlineLevel="1">
      <c r="B1611" s="46"/>
      <c r="C1611" s="47"/>
      <c r="D1611" s="48"/>
      <c r="F1611" s="581"/>
      <c r="G1611" s="423"/>
      <c r="H1611" s="48"/>
      <c r="I1611" s="236"/>
      <c r="J1611" s="182"/>
    </row>
    <row r="1612" spans="2:10" s="1" customFormat="1" ht="15" outlineLevel="1">
      <c r="B1612" s="46"/>
      <c r="C1612" s="47"/>
      <c r="D1612" s="48"/>
      <c r="F1612" s="594"/>
      <c r="G1612" s="376"/>
      <c r="H1612" s="349"/>
      <c r="I1612" s="236"/>
      <c r="J1612" s="182"/>
    </row>
    <row r="1613" spans="2:10" s="1" customFormat="1" ht="15" outlineLevel="1">
      <c r="B1613" s="46"/>
      <c r="C1613" s="47"/>
      <c r="D1613" s="48"/>
      <c r="F1613" s="594"/>
      <c r="G1613" s="244"/>
      <c r="H1613" s="48"/>
      <c r="I1613" s="236"/>
      <c r="J1613" s="182"/>
    </row>
    <row r="1614" spans="2:10" s="1" customFormat="1" ht="15" outlineLevel="1">
      <c r="B1614" s="46"/>
      <c r="C1614" s="47"/>
      <c r="D1614" s="48"/>
      <c r="F1614" s="330"/>
      <c r="G1614" s="244"/>
      <c r="H1614" s="48"/>
      <c r="I1614" s="236"/>
      <c r="J1614" s="236"/>
    </row>
    <row r="1615" spans="2:10" s="1" customFormat="1" ht="15" outlineLevel="1">
      <c r="B1615" s="46"/>
      <c r="C1615" s="47"/>
      <c r="D1615" s="48"/>
      <c r="F1615" s="330"/>
      <c r="G1615" s="244"/>
      <c r="H1615" s="48"/>
    </row>
    <row r="1616" spans="2:10" s="1" customFormat="1" ht="15" outlineLevel="1">
      <c r="B1616" s="50"/>
      <c r="C1616" s="50" t="s">
        <v>195</v>
      </c>
      <c r="D1616" s="48">
        <f>SUM(D1592:D1615)</f>
        <v>186962</v>
      </c>
      <c r="E1616" s="18"/>
      <c r="F1616" s="319"/>
      <c r="G1616" s="50" t="s">
        <v>195</v>
      </c>
      <c r="H1616" s="48">
        <f>SUM(H1592:H1615)</f>
        <v>109461.4</v>
      </c>
    </row>
    <row r="1617" spans="2:10" s="1" customFormat="1" ht="15" outlineLevel="1">
      <c r="B1617" s="18"/>
      <c r="C1617" s="18"/>
      <c r="D1617" s="18"/>
      <c r="E1617" s="18"/>
      <c r="F1617" s="18"/>
      <c r="G1617" s="18"/>
      <c r="H1617" s="18"/>
    </row>
    <row r="1618" spans="2:10" s="1" customFormat="1" ht="15" outlineLevel="1">
      <c r="B1618" s="50"/>
      <c r="C1618" s="50" t="s">
        <v>1328</v>
      </c>
      <c r="D1618" s="48">
        <f>D1616-H1616</f>
        <v>77500.600000000006</v>
      </c>
      <c r="E1618" s="14"/>
      <c r="F1618" s="13"/>
      <c r="G1618" s="13"/>
      <c r="H1618" s="226"/>
      <c r="I1618" s="2"/>
    </row>
    <row r="1619" spans="2:10" s="1" customFormat="1" ht="15">
      <c r="D1619" s="13"/>
      <c r="H1619" s="13"/>
    </row>
    <row r="1620" spans="2:10" s="1" customFormat="1" ht="15">
      <c r="B1620" s="602">
        <v>41730</v>
      </c>
      <c r="C1620" s="282" t="s">
        <v>4298</v>
      </c>
      <c r="D1620" s="283">
        <v>4111</v>
      </c>
      <c r="E1620" s="277" t="s">
        <v>3088</v>
      </c>
      <c r="H1620" s="13"/>
      <c r="J1620" s="182"/>
    </row>
    <row r="1621" spans="2:10" s="1" customFormat="1" ht="45">
      <c r="B1621" s="674">
        <v>41731</v>
      </c>
      <c r="C1621" s="282" t="s">
        <v>4221</v>
      </c>
      <c r="D1621" s="326">
        <v>10000</v>
      </c>
      <c r="E1621" s="236" t="s">
        <v>3287</v>
      </c>
      <c r="H1621" s="13"/>
    </row>
    <row r="1622" spans="2:10" s="1" customFormat="1" ht="45">
      <c r="B1622" s="674">
        <v>41734</v>
      </c>
      <c r="C1622" s="282" t="s">
        <v>4227</v>
      </c>
      <c r="D1622" s="650">
        <v>2500</v>
      </c>
      <c r="E1622" s="236" t="s">
        <v>3287</v>
      </c>
      <c r="H1622" s="13"/>
    </row>
    <row r="1623" spans="2:10" s="1" customFormat="1" ht="45">
      <c r="B1623" s="674">
        <v>41736</v>
      </c>
      <c r="C1623" s="282" t="s">
        <v>4228</v>
      </c>
      <c r="D1623" s="650">
        <v>2000</v>
      </c>
      <c r="E1623" s="236" t="s">
        <v>3287</v>
      </c>
      <c r="J1623" s="182"/>
    </row>
    <row r="1624" spans="2:10" s="1" customFormat="1" ht="45">
      <c r="B1624" s="674">
        <v>41739</v>
      </c>
      <c r="C1624" s="282" t="s">
        <v>4236</v>
      </c>
      <c r="D1624" s="650">
        <v>1000</v>
      </c>
      <c r="E1624" s="236" t="s">
        <v>3287</v>
      </c>
      <c r="H1624" s="13"/>
      <c r="J1624" s="182"/>
    </row>
    <row r="1625" spans="2:10" s="1" customFormat="1" ht="60">
      <c r="B1625" s="674">
        <v>41741</v>
      </c>
      <c r="C1625" s="223" t="s">
        <v>4238</v>
      </c>
      <c r="D1625" s="175">
        <v>2000</v>
      </c>
      <c r="E1625" s="236" t="s">
        <v>3287</v>
      </c>
      <c r="J1625" s="236"/>
    </row>
    <row r="1626" spans="2:10" s="1" customFormat="1" ht="45">
      <c r="B1626" s="674">
        <v>41744</v>
      </c>
      <c r="C1626" s="423" t="s">
        <v>4247</v>
      </c>
      <c r="D1626" s="434">
        <v>1000</v>
      </c>
      <c r="E1626" s="236" t="s">
        <v>3287</v>
      </c>
      <c r="H1626" s="13"/>
    </row>
    <row r="1627" spans="2:10" s="1" customFormat="1" ht="45">
      <c r="B1627" s="674">
        <v>41746</v>
      </c>
      <c r="C1627" s="423" t="s">
        <v>4254</v>
      </c>
      <c r="D1627" s="434">
        <v>1000</v>
      </c>
      <c r="E1627" s="236" t="s">
        <v>3287</v>
      </c>
    </row>
    <row r="1628" spans="2:10" s="1" customFormat="1" ht="15">
      <c r="B1628" s="678">
        <v>41747</v>
      </c>
      <c r="C1628" s="679" t="s">
        <v>4256</v>
      </c>
      <c r="D1628" s="680">
        <v>2000</v>
      </c>
      <c r="E1628" s="194" t="s">
        <v>4257</v>
      </c>
    </row>
    <row r="1629" spans="2:10" s="1" customFormat="1" ht="45">
      <c r="B1629" s="674">
        <v>41750</v>
      </c>
      <c r="C1629" s="423" t="s">
        <v>4255</v>
      </c>
      <c r="D1629" s="434">
        <v>1000</v>
      </c>
      <c r="E1629" s="236" t="s">
        <v>3287</v>
      </c>
    </row>
    <row r="1630" spans="2:10" s="1" customFormat="1" ht="15">
      <c r="B1630" s="678">
        <v>41752</v>
      </c>
      <c r="C1630" s="679" t="s">
        <v>4272</v>
      </c>
      <c r="D1630" s="680">
        <v>10000</v>
      </c>
      <c r="E1630" s="194" t="s">
        <v>4257</v>
      </c>
    </row>
    <row r="1631" spans="2:10" s="1" customFormat="1" ht="15">
      <c r="B1631" s="678">
        <v>41752</v>
      </c>
      <c r="C1631" s="679" t="s">
        <v>4273</v>
      </c>
      <c r="D1631" s="680">
        <v>15000</v>
      </c>
      <c r="E1631" s="194" t="s">
        <v>4257</v>
      </c>
    </row>
    <row r="1632" spans="2:10" s="1" customFormat="1" ht="45">
      <c r="B1632" s="674">
        <v>41758</v>
      </c>
      <c r="C1632" s="223" t="s">
        <v>4285</v>
      </c>
      <c r="D1632" s="175">
        <v>5000</v>
      </c>
      <c r="E1632" s="236" t="s">
        <v>3287</v>
      </c>
    </row>
    <row r="1633" spans="2:8" s="1" customFormat="1" ht="45">
      <c r="B1633" s="674">
        <v>41759</v>
      </c>
      <c r="C1633" s="423" t="s">
        <v>4289</v>
      </c>
      <c r="D1633" s="650">
        <v>2000</v>
      </c>
      <c r="E1633" s="236" t="s">
        <v>3287</v>
      </c>
    </row>
    <row r="1634" spans="2:8" s="1" customFormat="1" ht="15">
      <c r="B1634" s="594"/>
      <c r="C1634" s="423"/>
      <c r="D1634" s="48"/>
      <c r="E1634" s="236"/>
    </row>
    <row r="1635" spans="2:8" s="1" customFormat="1" ht="15">
      <c r="B1635" s="594"/>
      <c r="C1635" s="423"/>
      <c r="D1635" s="571"/>
      <c r="E1635" s="236"/>
    </row>
    <row r="1636" spans="2:8" s="1" customFormat="1" ht="15">
      <c r="B1636" s="594"/>
      <c r="C1636" s="376"/>
      <c r="D1636" s="349"/>
      <c r="E1636" s="236"/>
    </row>
    <row r="1637" spans="2:8" s="1" customFormat="1" ht="15">
      <c r="B1637" s="594"/>
      <c r="C1637" s="481"/>
      <c r="D1637" s="482"/>
      <c r="E1637" s="277"/>
    </row>
    <row r="1638" spans="2:8" s="1" customFormat="1" ht="15">
      <c r="B1638" s="280"/>
      <c r="C1638" s="280"/>
      <c r="D1638" s="294">
        <f>SUM(D1620:D1637)</f>
        <v>58611</v>
      </c>
      <c r="E1638" s="2">
        <f>D1638-D1755-H1755</f>
        <v>2420</v>
      </c>
    </row>
    <row r="1639" spans="2:8" s="1" customFormat="1" ht="15"/>
    <row r="1640" spans="2:8" s="1" customFormat="1" ht="15">
      <c r="B1640" s="285">
        <v>41730</v>
      </c>
      <c r="C1640" s="280" t="s">
        <v>367</v>
      </c>
      <c r="D1640" s="294">
        <v>5</v>
      </c>
      <c r="F1640" s="285">
        <v>41744</v>
      </c>
      <c r="G1640" s="280" t="s">
        <v>525</v>
      </c>
      <c r="H1640" s="294">
        <v>20</v>
      </c>
    </row>
    <row r="1641" spans="2:8" s="1" customFormat="1" ht="15">
      <c r="B1641" s="285">
        <v>41730</v>
      </c>
      <c r="C1641" s="280" t="s">
        <v>525</v>
      </c>
      <c r="D1641" s="294">
        <v>49</v>
      </c>
      <c r="F1641" s="285">
        <v>41744</v>
      </c>
      <c r="G1641" s="280" t="s">
        <v>525</v>
      </c>
      <c r="H1641" s="294">
        <v>220</v>
      </c>
    </row>
    <row r="1642" spans="2:8" s="1" customFormat="1" ht="15">
      <c r="B1642" s="285">
        <v>41730</v>
      </c>
      <c r="C1642" s="326" t="s">
        <v>114</v>
      </c>
      <c r="D1642" s="326">
        <v>78</v>
      </c>
      <c r="F1642" s="285">
        <v>41744</v>
      </c>
      <c r="G1642" s="280" t="s">
        <v>525</v>
      </c>
      <c r="H1642" s="294">
        <v>100</v>
      </c>
    </row>
    <row r="1643" spans="2:8" s="1" customFormat="1" ht="15">
      <c r="B1643" s="285">
        <v>41730</v>
      </c>
      <c r="C1643" s="326" t="s">
        <v>4203</v>
      </c>
      <c r="D1643" s="326">
        <v>550</v>
      </c>
      <c r="F1643" s="285">
        <v>41744</v>
      </c>
      <c r="G1643" s="280" t="s">
        <v>18</v>
      </c>
      <c r="H1643" s="294">
        <v>25</v>
      </c>
    </row>
    <row r="1644" spans="2:8" s="1" customFormat="1" ht="15">
      <c r="B1644" s="285">
        <v>41730</v>
      </c>
      <c r="C1644" s="406" t="s">
        <v>589</v>
      </c>
      <c r="D1644" s="294">
        <v>184</v>
      </c>
      <c r="F1644" s="285">
        <v>41744</v>
      </c>
      <c r="G1644" s="280" t="s">
        <v>23</v>
      </c>
      <c r="H1644" s="294">
        <v>50</v>
      </c>
    </row>
    <row r="1645" spans="2:8" s="1" customFormat="1" ht="15">
      <c r="B1645" s="285">
        <v>41730</v>
      </c>
      <c r="C1645" s="280" t="s">
        <v>942</v>
      </c>
      <c r="D1645" s="294">
        <v>14</v>
      </c>
      <c r="F1645" s="285">
        <v>41745</v>
      </c>
      <c r="G1645" s="280" t="s">
        <v>367</v>
      </c>
      <c r="H1645" s="294">
        <v>101</v>
      </c>
    </row>
    <row r="1646" spans="2:8" s="1" customFormat="1" ht="15">
      <c r="B1646" s="285">
        <v>41730</v>
      </c>
      <c r="C1646" s="280" t="s">
        <v>4204</v>
      </c>
      <c r="D1646" s="294">
        <v>3000</v>
      </c>
      <c r="F1646" s="285">
        <v>41745</v>
      </c>
      <c r="G1646" s="280" t="s">
        <v>525</v>
      </c>
      <c r="H1646" s="349">
        <v>16</v>
      </c>
    </row>
    <row r="1647" spans="2:8" s="1" customFormat="1" ht="15">
      <c r="B1647" s="285">
        <v>41731</v>
      </c>
      <c r="C1647" s="280" t="s">
        <v>525</v>
      </c>
      <c r="D1647" s="294">
        <v>24</v>
      </c>
      <c r="F1647" s="285">
        <v>41745</v>
      </c>
      <c r="G1647" s="280" t="s">
        <v>525</v>
      </c>
      <c r="H1647" s="294">
        <v>40</v>
      </c>
    </row>
    <row r="1648" spans="2:8" s="1" customFormat="1" ht="15">
      <c r="B1648" s="285">
        <v>41731</v>
      </c>
      <c r="C1648" s="280" t="s">
        <v>3637</v>
      </c>
      <c r="D1648" s="294">
        <v>20</v>
      </c>
      <c r="F1648" s="285">
        <v>41745</v>
      </c>
      <c r="G1648" s="280" t="s">
        <v>12</v>
      </c>
      <c r="H1648" s="294">
        <v>180</v>
      </c>
    </row>
    <row r="1649" spans="2:8" s="1" customFormat="1" ht="15">
      <c r="B1649" s="285">
        <v>41731</v>
      </c>
      <c r="C1649" s="280" t="s">
        <v>525</v>
      </c>
      <c r="D1649" s="294">
        <v>25</v>
      </c>
      <c r="F1649" s="285">
        <v>41745</v>
      </c>
      <c r="G1649" s="280" t="s">
        <v>525</v>
      </c>
      <c r="H1649" s="294">
        <v>17</v>
      </c>
    </row>
    <row r="1650" spans="2:8" ht="15">
      <c r="B1650" s="285">
        <v>41731</v>
      </c>
      <c r="C1650" s="280" t="s">
        <v>525</v>
      </c>
      <c r="D1650" s="294">
        <v>22</v>
      </c>
      <c r="E1650" s="1"/>
      <c r="F1650" s="285">
        <v>41746</v>
      </c>
      <c r="G1650" s="280" t="s">
        <v>525</v>
      </c>
      <c r="H1650" s="294">
        <v>26</v>
      </c>
    </row>
    <row r="1651" spans="2:8" s="1" customFormat="1" ht="15">
      <c r="B1651" s="285">
        <v>41731</v>
      </c>
      <c r="C1651" s="280" t="s">
        <v>525</v>
      </c>
      <c r="D1651" s="294">
        <v>25</v>
      </c>
      <c r="F1651" s="285">
        <v>41746</v>
      </c>
      <c r="G1651" s="280" t="s">
        <v>12</v>
      </c>
      <c r="H1651" s="294">
        <v>140</v>
      </c>
    </row>
    <row r="1652" spans="2:8" s="1" customFormat="1" ht="15">
      <c r="B1652" s="285">
        <v>41731</v>
      </c>
      <c r="C1652" s="280" t="s">
        <v>525</v>
      </c>
      <c r="D1652" s="294">
        <v>24</v>
      </c>
      <c r="F1652" s="285">
        <v>41746</v>
      </c>
      <c r="G1652" s="280" t="s">
        <v>525</v>
      </c>
      <c r="H1652" s="294">
        <v>20</v>
      </c>
    </row>
    <row r="1653" spans="2:8" s="1" customFormat="1" ht="15">
      <c r="B1653" s="285">
        <v>41731</v>
      </c>
      <c r="C1653" s="280" t="s">
        <v>111</v>
      </c>
      <c r="D1653" s="294">
        <v>15</v>
      </c>
      <c r="F1653" s="285">
        <v>41746</v>
      </c>
      <c r="G1653" s="280" t="s">
        <v>525</v>
      </c>
      <c r="H1653" s="294">
        <v>290</v>
      </c>
    </row>
    <row r="1654" spans="2:8" s="1" customFormat="1" ht="15">
      <c r="B1654" s="285">
        <v>41731</v>
      </c>
      <c r="C1654" s="280" t="s">
        <v>4068</v>
      </c>
      <c r="D1654" s="294">
        <v>30</v>
      </c>
      <c r="F1654" s="285">
        <v>41746</v>
      </c>
      <c r="G1654" s="280" t="s">
        <v>525</v>
      </c>
      <c r="H1654" s="294">
        <v>30</v>
      </c>
    </row>
    <row r="1655" spans="2:8" s="1" customFormat="1" ht="15">
      <c r="B1655" s="285">
        <v>41731</v>
      </c>
      <c r="C1655" s="280" t="s">
        <v>51</v>
      </c>
      <c r="D1655" s="294">
        <v>215</v>
      </c>
      <c r="F1655" s="285">
        <v>41746</v>
      </c>
      <c r="G1655" s="294" t="s">
        <v>132</v>
      </c>
      <c r="H1655" s="294">
        <v>100</v>
      </c>
    </row>
    <row r="1656" spans="2:8" s="1" customFormat="1" ht="15">
      <c r="B1656" s="285">
        <v>41731</v>
      </c>
      <c r="C1656" s="280" t="s">
        <v>401</v>
      </c>
      <c r="D1656" s="294">
        <v>30</v>
      </c>
      <c r="F1656" s="285">
        <v>41746</v>
      </c>
      <c r="G1656" s="294" t="s">
        <v>525</v>
      </c>
      <c r="H1656" s="294">
        <v>110</v>
      </c>
    </row>
    <row r="1657" spans="2:8" s="1" customFormat="1" ht="15">
      <c r="B1657" s="285">
        <v>41731</v>
      </c>
      <c r="C1657" s="280" t="s">
        <v>4222</v>
      </c>
      <c r="D1657" s="294">
        <v>140</v>
      </c>
      <c r="F1657" s="285">
        <v>41747</v>
      </c>
      <c r="G1657" s="280" t="s">
        <v>4258</v>
      </c>
      <c r="H1657" s="294">
        <v>5</v>
      </c>
    </row>
    <row r="1658" spans="2:8" s="1" customFormat="1" ht="15">
      <c r="B1658" s="436">
        <v>41731</v>
      </c>
      <c r="C1658" s="463" t="s">
        <v>3307</v>
      </c>
      <c r="D1658" s="587">
        <v>750</v>
      </c>
      <c r="F1658" s="285">
        <v>41747</v>
      </c>
      <c r="G1658" s="280" t="s">
        <v>172</v>
      </c>
      <c r="H1658" s="294">
        <v>7</v>
      </c>
    </row>
    <row r="1659" spans="2:8" s="1" customFormat="1" ht="15">
      <c r="B1659" s="549">
        <v>41731</v>
      </c>
      <c r="C1659" s="463" t="s">
        <v>3308</v>
      </c>
      <c r="D1659" s="587">
        <v>1800</v>
      </c>
      <c r="F1659" s="285">
        <v>41747</v>
      </c>
      <c r="G1659" s="280" t="s">
        <v>3043</v>
      </c>
      <c r="H1659" s="294">
        <v>90</v>
      </c>
    </row>
    <row r="1660" spans="2:8" s="1" customFormat="1" ht="15">
      <c r="B1660" s="549">
        <v>41731</v>
      </c>
      <c r="C1660" s="463" t="s">
        <v>4190</v>
      </c>
      <c r="D1660" s="587">
        <v>5000</v>
      </c>
      <c r="F1660" s="285">
        <v>41747</v>
      </c>
      <c r="G1660" s="280" t="s">
        <v>4259</v>
      </c>
      <c r="H1660" s="294">
        <v>810</v>
      </c>
    </row>
    <row r="1661" spans="2:8" s="1" customFormat="1" ht="15">
      <c r="B1661" s="285">
        <v>41732</v>
      </c>
      <c r="C1661" s="280" t="s">
        <v>525</v>
      </c>
      <c r="D1661" s="294">
        <v>46</v>
      </c>
      <c r="F1661" s="285">
        <v>41747</v>
      </c>
      <c r="G1661" s="280" t="s">
        <v>4260</v>
      </c>
      <c r="H1661" s="294">
        <v>100</v>
      </c>
    </row>
    <row r="1662" spans="2:8" s="1" customFormat="1" ht="15">
      <c r="B1662" s="285">
        <v>41732</v>
      </c>
      <c r="C1662" s="280" t="s">
        <v>525</v>
      </c>
      <c r="D1662" s="294">
        <v>15</v>
      </c>
      <c r="F1662" s="285">
        <v>41747</v>
      </c>
      <c r="G1662" s="280" t="s">
        <v>401</v>
      </c>
      <c r="H1662" s="294">
        <v>12</v>
      </c>
    </row>
    <row r="1663" spans="2:8" s="1" customFormat="1" ht="15">
      <c r="B1663" s="285">
        <v>41732</v>
      </c>
      <c r="C1663" s="280" t="s">
        <v>12</v>
      </c>
      <c r="D1663" s="294">
        <v>20</v>
      </c>
      <c r="F1663" s="285">
        <v>41747</v>
      </c>
      <c r="G1663" s="280" t="s">
        <v>2883</v>
      </c>
      <c r="H1663" s="294">
        <v>320</v>
      </c>
    </row>
    <row r="1664" spans="2:8" s="1" customFormat="1" ht="15">
      <c r="B1664" s="285">
        <v>41732</v>
      </c>
      <c r="C1664" s="280" t="s">
        <v>6</v>
      </c>
      <c r="D1664" s="294">
        <v>1500</v>
      </c>
      <c r="F1664" s="285">
        <v>41747</v>
      </c>
      <c r="G1664" s="406" t="s">
        <v>4261</v>
      </c>
      <c r="H1664" s="294">
        <v>200</v>
      </c>
    </row>
    <row r="1665" spans="2:8" s="1" customFormat="1" ht="15">
      <c r="B1665" s="285">
        <v>41732</v>
      </c>
      <c r="C1665" s="280" t="s">
        <v>112</v>
      </c>
      <c r="D1665" s="294">
        <v>30</v>
      </c>
      <c r="F1665" s="285">
        <v>41747</v>
      </c>
      <c r="G1665" s="280" t="s">
        <v>12</v>
      </c>
      <c r="H1665" s="294">
        <v>45</v>
      </c>
    </row>
    <row r="1666" spans="2:8" s="1" customFormat="1" ht="15">
      <c r="B1666" s="285">
        <v>41732</v>
      </c>
      <c r="C1666" s="1" t="s">
        <v>114</v>
      </c>
      <c r="D1666" s="294">
        <v>100</v>
      </c>
      <c r="F1666" s="285">
        <v>41747</v>
      </c>
      <c r="G1666" s="280" t="s">
        <v>4203</v>
      </c>
      <c r="H1666" s="294">
        <v>130</v>
      </c>
    </row>
    <row r="1667" spans="2:8" s="1" customFormat="1" ht="15">
      <c r="B1667" s="285">
        <v>41733</v>
      </c>
      <c r="C1667" s="280" t="s">
        <v>525</v>
      </c>
      <c r="D1667" s="294">
        <v>40</v>
      </c>
      <c r="F1667" s="285">
        <v>41747</v>
      </c>
      <c r="G1667" s="280" t="s">
        <v>4262</v>
      </c>
      <c r="H1667" s="294">
        <v>10</v>
      </c>
    </row>
    <row r="1668" spans="2:8" s="1" customFormat="1" ht="15">
      <c r="B1668" s="285">
        <v>41733</v>
      </c>
      <c r="C1668" s="280" t="s">
        <v>4229</v>
      </c>
      <c r="D1668" s="294">
        <v>40</v>
      </c>
      <c r="F1668" s="285">
        <v>41747</v>
      </c>
      <c r="G1668" s="280" t="s">
        <v>4263</v>
      </c>
      <c r="H1668" s="294">
        <v>40</v>
      </c>
    </row>
    <row r="1669" spans="2:8" s="1" customFormat="1" ht="15">
      <c r="B1669" s="285">
        <v>41733</v>
      </c>
      <c r="C1669" s="280" t="s">
        <v>346</v>
      </c>
      <c r="D1669" s="294">
        <v>40</v>
      </c>
      <c r="F1669" s="285">
        <v>41747</v>
      </c>
      <c r="G1669" s="280" t="s">
        <v>525</v>
      </c>
      <c r="H1669" s="294">
        <v>10</v>
      </c>
    </row>
    <row r="1670" spans="2:8" s="1" customFormat="1" ht="15">
      <c r="B1670" s="285">
        <v>41733</v>
      </c>
      <c r="C1670" s="294" t="s">
        <v>887</v>
      </c>
      <c r="D1670" s="294">
        <v>210</v>
      </c>
      <c r="F1670" s="285">
        <v>41748</v>
      </c>
      <c r="G1670" s="280" t="s">
        <v>4237</v>
      </c>
      <c r="H1670" s="294">
        <v>200</v>
      </c>
    </row>
    <row r="1671" spans="2:8" s="1" customFormat="1" ht="15">
      <c r="B1671" s="285">
        <v>41733</v>
      </c>
      <c r="C1671" s="294" t="s">
        <v>516</v>
      </c>
      <c r="D1671" s="349">
        <v>20</v>
      </c>
      <c r="F1671" s="285">
        <v>41748</v>
      </c>
      <c r="G1671" s="294" t="s">
        <v>401</v>
      </c>
      <c r="H1671" s="294">
        <v>24</v>
      </c>
    </row>
    <row r="1672" spans="2:8" s="1" customFormat="1" ht="15">
      <c r="B1672" s="285">
        <v>41734</v>
      </c>
      <c r="C1672" s="280" t="s">
        <v>226</v>
      </c>
      <c r="D1672" s="294">
        <v>30</v>
      </c>
      <c r="F1672" s="285">
        <v>41748</v>
      </c>
      <c r="G1672" s="280" t="s">
        <v>4233</v>
      </c>
      <c r="H1672" s="294">
        <v>100</v>
      </c>
    </row>
    <row r="1673" spans="2:8" s="1" customFormat="1" ht="15">
      <c r="B1673" s="285">
        <v>41734</v>
      </c>
      <c r="C1673" s="280" t="s">
        <v>509</v>
      </c>
      <c r="D1673" s="294">
        <v>30</v>
      </c>
      <c r="F1673" s="285">
        <v>41748</v>
      </c>
      <c r="G1673" s="280" t="s">
        <v>246</v>
      </c>
      <c r="H1673" s="294">
        <v>80</v>
      </c>
    </row>
    <row r="1674" spans="2:8" s="1" customFormat="1" ht="15">
      <c r="B1674" s="285">
        <v>41734</v>
      </c>
      <c r="C1674" s="280" t="s">
        <v>4230</v>
      </c>
      <c r="D1674" s="294">
        <v>500</v>
      </c>
      <c r="F1674" s="285">
        <v>41748</v>
      </c>
      <c r="G1674" s="280" t="s">
        <v>51</v>
      </c>
      <c r="H1674" s="294">
        <v>10</v>
      </c>
    </row>
    <row r="1675" spans="2:8" s="1" customFormat="1" ht="15">
      <c r="B1675" s="285">
        <v>41734</v>
      </c>
      <c r="C1675" s="280" t="s">
        <v>205</v>
      </c>
      <c r="D1675" s="294">
        <v>372</v>
      </c>
      <c r="F1675" s="285">
        <v>41748</v>
      </c>
      <c r="G1675" s="280" t="s">
        <v>114</v>
      </c>
      <c r="H1675" s="294">
        <v>50</v>
      </c>
    </row>
    <row r="1676" spans="2:8" s="1" customFormat="1" ht="15">
      <c r="B1676" s="285">
        <v>41734</v>
      </c>
      <c r="C1676" s="280" t="s">
        <v>173</v>
      </c>
      <c r="D1676" s="294">
        <v>50</v>
      </c>
      <c r="F1676" s="285">
        <v>41748</v>
      </c>
      <c r="G1676" s="294" t="s">
        <v>111</v>
      </c>
      <c r="H1676" s="294">
        <v>30</v>
      </c>
    </row>
    <row r="1677" spans="2:8" s="1" customFormat="1" ht="15">
      <c r="B1677" s="285">
        <v>41734</v>
      </c>
      <c r="C1677" s="280" t="s">
        <v>401</v>
      </c>
      <c r="D1677" s="294">
        <v>20</v>
      </c>
      <c r="F1677" s="285">
        <v>41748</v>
      </c>
      <c r="G1677" s="280" t="s">
        <v>4264</v>
      </c>
      <c r="H1677" s="294">
        <v>12</v>
      </c>
    </row>
    <row r="1678" spans="2:8" s="1" customFormat="1" ht="15">
      <c r="B1678" s="285">
        <v>41734</v>
      </c>
      <c r="C1678" s="280" t="s">
        <v>947</v>
      </c>
      <c r="D1678" s="294">
        <v>62</v>
      </c>
      <c r="F1678" s="285">
        <v>41748</v>
      </c>
      <c r="G1678" s="280" t="s">
        <v>224</v>
      </c>
      <c r="H1678" s="294">
        <v>10</v>
      </c>
    </row>
    <row r="1679" spans="2:8" s="1" customFormat="1" ht="15">
      <c r="B1679" s="285">
        <v>41734</v>
      </c>
      <c r="C1679" s="280" t="s">
        <v>656</v>
      </c>
      <c r="D1679" s="294">
        <v>230</v>
      </c>
      <c r="F1679" s="285">
        <v>41748</v>
      </c>
      <c r="G1679" s="294" t="s">
        <v>4265</v>
      </c>
      <c r="H1679" s="294">
        <v>90</v>
      </c>
    </row>
    <row r="1680" spans="2:8" s="1" customFormat="1" ht="15">
      <c r="B1680" s="285">
        <v>41734</v>
      </c>
      <c r="C1680" s="280" t="s">
        <v>51</v>
      </c>
      <c r="D1680" s="294">
        <v>10</v>
      </c>
      <c r="F1680" s="285">
        <v>41749</v>
      </c>
      <c r="G1680" s="294" t="s">
        <v>401</v>
      </c>
      <c r="H1680" s="294">
        <v>50</v>
      </c>
    </row>
    <row r="1681" spans="2:8" s="1" customFormat="1" ht="15">
      <c r="B1681" s="285">
        <v>41734</v>
      </c>
      <c r="C1681" s="280" t="s">
        <v>4231</v>
      </c>
      <c r="D1681" s="294">
        <v>70</v>
      </c>
      <c r="F1681" s="285">
        <v>41749</v>
      </c>
      <c r="G1681" s="294" t="s">
        <v>51</v>
      </c>
      <c r="H1681" s="294">
        <v>6</v>
      </c>
    </row>
    <row r="1682" spans="2:8" s="1" customFormat="1" ht="15">
      <c r="B1682" s="285">
        <v>41734</v>
      </c>
      <c r="C1682" s="280" t="s">
        <v>721</v>
      </c>
      <c r="D1682" s="294">
        <v>145</v>
      </c>
      <c r="F1682" s="285">
        <v>41749</v>
      </c>
      <c r="G1682" s="294" t="s">
        <v>401</v>
      </c>
      <c r="H1682" s="326">
        <v>10</v>
      </c>
    </row>
    <row r="1683" spans="2:8" s="1" customFormat="1" ht="15">
      <c r="B1683" s="285">
        <v>41734</v>
      </c>
      <c r="C1683" s="280" t="s">
        <v>111</v>
      </c>
      <c r="D1683" s="294">
        <v>60</v>
      </c>
      <c r="F1683" s="285">
        <v>41749</v>
      </c>
      <c r="G1683" s="326" t="s">
        <v>114</v>
      </c>
      <c r="H1683" s="326">
        <v>30</v>
      </c>
    </row>
    <row r="1684" spans="2:8" s="1" customFormat="1" ht="15">
      <c r="B1684" s="285">
        <v>41735</v>
      </c>
      <c r="C1684" s="280" t="s">
        <v>4050</v>
      </c>
      <c r="D1684" s="294">
        <v>920</v>
      </c>
      <c r="F1684" s="285">
        <v>41749</v>
      </c>
      <c r="G1684" s="304" t="s">
        <v>76</v>
      </c>
      <c r="H1684" s="326">
        <v>420</v>
      </c>
    </row>
    <row r="1685" spans="2:8" s="1" customFormat="1" ht="15">
      <c r="B1685" s="285">
        <v>41735</v>
      </c>
      <c r="C1685" s="294" t="s">
        <v>57</v>
      </c>
      <c r="D1685" s="294">
        <v>250</v>
      </c>
      <c r="F1685" s="285">
        <v>41750</v>
      </c>
      <c r="G1685" s="304" t="s">
        <v>525</v>
      </c>
      <c r="H1685" s="326">
        <v>7</v>
      </c>
    </row>
    <row r="1686" spans="2:8" s="1" customFormat="1" ht="15">
      <c r="B1686" s="285">
        <v>41735</v>
      </c>
      <c r="C1686" s="294" t="s">
        <v>112</v>
      </c>
      <c r="D1686" s="294">
        <v>56</v>
      </c>
      <c r="F1686" s="285">
        <v>41750</v>
      </c>
      <c r="G1686" s="280" t="s">
        <v>525</v>
      </c>
      <c r="H1686" s="326">
        <v>20</v>
      </c>
    </row>
    <row r="1687" spans="2:8" s="1" customFormat="1" ht="15">
      <c r="B1687" s="285">
        <v>41735</v>
      </c>
      <c r="C1687" s="280" t="s">
        <v>222</v>
      </c>
      <c r="D1687" s="294">
        <v>1</v>
      </c>
      <c r="F1687" s="285">
        <v>41750</v>
      </c>
      <c r="G1687" s="280" t="s">
        <v>525</v>
      </c>
      <c r="H1687" s="294">
        <v>26</v>
      </c>
    </row>
    <row r="1688" spans="2:8" s="1" customFormat="1" ht="15">
      <c r="B1688" s="285">
        <v>41735</v>
      </c>
      <c r="C1688" s="280" t="s">
        <v>2209</v>
      </c>
      <c r="D1688" s="294">
        <v>100</v>
      </c>
      <c r="F1688" s="285">
        <v>41750</v>
      </c>
      <c r="G1688" s="280" t="s">
        <v>414</v>
      </c>
      <c r="H1688" s="294">
        <v>50</v>
      </c>
    </row>
    <row r="1689" spans="2:8" s="1" customFormat="1" ht="15">
      <c r="B1689" s="285">
        <v>41736</v>
      </c>
      <c r="C1689" s="280" t="s">
        <v>525</v>
      </c>
      <c r="D1689" s="294">
        <v>14</v>
      </c>
      <c r="F1689" s="285">
        <v>41750</v>
      </c>
      <c r="G1689" s="280" t="s">
        <v>51</v>
      </c>
      <c r="H1689" s="294">
        <v>40</v>
      </c>
    </row>
    <row r="1690" spans="2:8" s="1" customFormat="1" ht="15">
      <c r="B1690" s="285">
        <v>41736</v>
      </c>
      <c r="C1690" s="280" t="s">
        <v>525</v>
      </c>
      <c r="D1690" s="294">
        <v>30</v>
      </c>
      <c r="F1690" s="285">
        <v>41751</v>
      </c>
      <c r="G1690" s="280" t="s">
        <v>525</v>
      </c>
      <c r="H1690" s="294">
        <v>25</v>
      </c>
    </row>
    <row r="1691" spans="2:8" s="1" customFormat="1" ht="15">
      <c r="B1691" s="285">
        <v>41736</v>
      </c>
      <c r="C1691" s="280" t="s">
        <v>525</v>
      </c>
      <c r="D1691" s="294">
        <v>10</v>
      </c>
      <c r="F1691" s="285">
        <v>41751</v>
      </c>
      <c r="G1691" s="280" t="s">
        <v>525</v>
      </c>
      <c r="H1691" s="294">
        <v>35</v>
      </c>
    </row>
    <row r="1692" spans="2:8" s="1" customFormat="1" ht="15">
      <c r="B1692" s="285">
        <v>41736</v>
      </c>
      <c r="C1692" s="280" t="s">
        <v>525</v>
      </c>
      <c r="D1692" s="294">
        <v>40</v>
      </c>
      <c r="F1692" s="285">
        <v>41751</v>
      </c>
      <c r="G1692" s="294" t="s">
        <v>525</v>
      </c>
      <c r="H1692" s="294">
        <v>26</v>
      </c>
    </row>
    <row r="1693" spans="2:8" s="1" customFormat="1" ht="15">
      <c r="B1693" s="285">
        <v>41736</v>
      </c>
      <c r="C1693" s="280" t="s">
        <v>525</v>
      </c>
      <c r="D1693" s="294">
        <v>18</v>
      </c>
      <c r="F1693" s="285">
        <v>41751</v>
      </c>
      <c r="G1693" s="280" t="s">
        <v>373</v>
      </c>
      <c r="H1693" s="294">
        <v>100</v>
      </c>
    </row>
    <row r="1694" spans="2:8" s="1" customFormat="1" ht="15">
      <c r="B1694" s="285">
        <v>41736</v>
      </c>
      <c r="C1694" s="280" t="s">
        <v>246</v>
      </c>
      <c r="D1694" s="294">
        <v>70</v>
      </c>
      <c r="F1694" s="285">
        <v>41751</v>
      </c>
      <c r="G1694" s="294" t="s">
        <v>525</v>
      </c>
      <c r="H1694" s="294">
        <v>57</v>
      </c>
    </row>
    <row r="1695" spans="2:8" s="1" customFormat="1" ht="15">
      <c r="B1695" s="285">
        <v>41737</v>
      </c>
      <c r="C1695" s="280" t="s">
        <v>525</v>
      </c>
      <c r="D1695" s="349">
        <v>16</v>
      </c>
      <c r="F1695" s="285">
        <v>41751</v>
      </c>
      <c r="G1695" s="294" t="s">
        <v>516</v>
      </c>
      <c r="H1695" s="294">
        <v>20</v>
      </c>
    </row>
    <row r="1696" spans="2:8" s="1" customFormat="1" ht="15">
      <c r="B1696" s="285">
        <v>41737</v>
      </c>
      <c r="C1696" s="294" t="s">
        <v>525</v>
      </c>
      <c r="D1696" s="294">
        <v>26</v>
      </c>
      <c r="F1696" s="285">
        <v>41751</v>
      </c>
      <c r="G1696" s="280" t="s">
        <v>4270</v>
      </c>
      <c r="H1696" s="294">
        <v>100</v>
      </c>
    </row>
    <row r="1697" spans="2:8" s="1" customFormat="1" ht="15">
      <c r="B1697" s="285">
        <v>41737</v>
      </c>
      <c r="C1697" s="294" t="s">
        <v>525</v>
      </c>
      <c r="D1697" s="294">
        <v>11</v>
      </c>
      <c r="F1697" s="285">
        <v>41751</v>
      </c>
      <c r="G1697" s="280" t="s">
        <v>114</v>
      </c>
      <c r="H1697" s="294">
        <v>45</v>
      </c>
    </row>
    <row r="1698" spans="2:8" s="1" customFormat="1" ht="15">
      <c r="B1698" s="285">
        <v>41737</v>
      </c>
      <c r="C1698" s="280" t="s">
        <v>12</v>
      </c>
      <c r="D1698" s="294">
        <v>50</v>
      </c>
      <c r="F1698" s="285">
        <v>41751</v>
      </c>
      <c r="G1698" s="280" t="s">
        <v>431</v>
      </c>
      <c r="H1698" s="294">
        <v>21</v>
      </c>
    </row>
    <row r="1699" spans="2:8" s="1" customFormat="1" ht="15">
      <c r="B1699" s="285">
        <v>41737</v>
      </c>
      <c r="C1699" s="280" t="s">
        <v>114</v>
      </c>
      <c r="D1699" s="294">
        <v>24</v>
      </c>
      <c r="F1699" s="285">
        <v>41751</v>
      </c>
      <c r="G1699" s="280" t="s">
        <v>49</v>
      </c>
      <c r="H1699" s="294">
        <v>52</v>
      </c>
    </row>
    <row r="1700" spans="2:8" s="1" customFormat="1" ht="15">
      <c r="B1700" s="285">
        <v>41737</v>
      </c>
      <c r="C1700" s="280" t="s">
        <v>114</v>
      </c>
      <c r="D1700" s="349">
        <v>9</v>
      </c>
      <c r="F1700" s="285">
        <v>41752</v>
      </c>
      <c r="G1700" s="280" t="s">
        <v>4276</v>
      </c>
      <c r="H1700" s="294">
        <v>11180</v>
      </c>
    </row>
    <row r="1701" spans="2:8" s="1" customFormat="1" ht="15">
      <c r="B1701" s="285">
        <v>41737</v>
      </c>
      <c r="C1701" s="280" t="s">
        <v>114</v>
      </c>
      <c r="D1701" s="294">
        <v>8</v>
      </c>
      <c r="F1701" s="285">
        <v>41752</v>
      </c>
      <c r="G1701" s="280" t="s">
        <v>4276</v>
      </c>
      <c r="H1701" s="294">
        <v>10150</v>
      </c>
    </row>
    <row r="1702" spans="2:8" s="1" customFormat="1" ht="15">
      <c r="B1702" s="285">
        <v>41737</v>
      </c>
      <c r="C1702" s="280" t="s">
        <v>114</v>
      </c>
      <c r="D1702" s="294">
        <v>5</v>
      </c>
      <c r="F1702" s="285">
        <v>41752</v>
      </c>
      <c r="G1702" s="280" t="s">
        <v>4277</v>
      </c>
      <c r="H1702" s="294">
        <v>70</v>
      </c>
    </row>
    <row r="1703" spans="2:8" s="1" customFormat="1" ht="15">
      <c r="B1703" s="285">
        <v>41737</v>
      </c>
      <c r="C1703" s="280" t="s">
        <v>4232</v>
      </c>
      <c r="D1703" s="294">
        <v>213</v>
      </c>
      <c r="F1703" s="285">
        <v>41752</v>
      </c>
      <c r="G1703" s="280" t="s">
        <v>401</v>
      </c>
      <c r="H1703" s="294">
        <v>30</v>
      </c>
    </row>
    <row r="1704" spans="2:8" s="1" customFormat="1" ht="15">
      <c r="B1704" s="285">
        <v>41737</v>
      </c>
      <c r="C1704" s="280" t="s">
        <v>4233</v>
      </c>
      <c r="D1704" s="294">
        <v>300</v>
      </c>
      <c r="F1704" s="285">
        <v>41752</v>
      </c>
      <c r="G1704" s="280" t="s">
        <v>49</v>
      </c>
      <c r="H1704" s="294">
        <v>300</v>
      </c>
    </row>
    <row r="1705" spans="2:8" s="1" customFormat="1" ht="15">
      <c r="B1705" s="285">
        <v>41737</v>
      </c>
      <c r="C1705" s="280" t="s">
        <v>51</v>
      </c>
      <c r="D1705" s="294">
        <v>15</v>
      </c>
      <c r="F1705" s="285">
        <v>41752</v>
      </c>
      <c r="G1705" s="280" t="s">
        <v>2259</v>
      </c>
      <c r="H1705" s="294">
        <v>15</v>
      </c>
    </row>
    <row r="1706" spans="2:8" s="1" customFormat="1" ht="15">
      <c r="B1706" s="285">
        <v>41737</v>
      </c>
      <c r="C1706" s="280" t="s">
        <v>4234</v>
      </c>
      <c r="D1706" s="294">
        <v>180</v>
      </c>
      <c r="F1706" s="285">
        <v>41752</v>
      </c>
      <c r="G1706" s="280" t="s">
        <v>401</v>
      </c>
      <c r="H1706" s="294">
        <v>35</v>
      </c>
    </row>
    <row r="1707" spans="2:8" s="1" customFormat="1" ht="15">
      <c r="B1707" s="285">
        <v>41737</v>
      </c>
      <c r="C1707" s="280" t="s">
        <v>401</v>
      </c>
      <c r="D1707" s="294">
        <v>48</v>
      </c>
      <c r="F1707" s="285">
        <v>41753</v>
      </c>
      <c r="G1707" s="280" t="s">
        <v>112</v>
      </c>
      <c r="H1707" s="294">
        <v>10</v>
      </c>
    </row>
    <row r="1708" spans="2:8" s="1" customFormat="1" ht="15">
      <c r="B1708" s="285">
        <v>41737</v>
      </c>
      <c r="C1708" s="280" t="s">
        <v>114</v>
      </c>
      <c r="D1708" s="294">
        <v>20</v>
      </c>
      <c r="F1708" s="285">
        <v>41753</v>
      </c>
      <c r="G1708" s="280" t="s">
        <v>173</v>
      </c>
      <c r="H1708" s="294">
        <v>50</v>
      </c>
    </row>
    <row r="1709" spans="2:8" s="1" customFormat="1" ht="15">
      <c r="B1709" s="285">
        <v>41738</v>
      </c>
      <c r="C1709" s="280" t="s">
        <v>525</v>
      </c>
      <c r="D1709" s="294">
        <v>32</v>
      </c>
      <c r="F1709" s="285">
        <v>41753</v>
      </c>
      <c r="G1709" s="280" t="s">
        <v>401</v>
      </c>
      <c r="H1709" s="294">
        <v>50</v>
      </c>
    </row>
    <row r="1710" spans="2:8" s="1" customFormat="1" ht="15">
      <c r="B1710" s="285">
        <v>41738</v>
      </c>
      <c r="C1710" s="280" t="s">
        <v>12</v>
      </c>
      <c r="D1710" s="294">
        <v>160</v>
      </c>
      <c r="F1710" s="285">
        <v>41753</v>
      </c>
      <c r="G1710" s="484" t="s">
        <v>114</v>
      </c>
      <c r="H1710" s="485">
        <v>50</v>
      </c>
    </row>
    <row r="1711" spans="2:8" s="1" customFormat="1" ht="15">
      <c r="B1711" s="285">
        <v>41738</v>
      </c>
      <c r="C1711" s="280" t="s">
        <v>173</v>
      </c>
      <c r="D1711" s="294">
        <v>10</v>
      </c>
      <c r="F1711" s="285">
        <v>41754</v>
      </c>
      <c r="G1711" s="484" t="s">
        <v>525</v>
      </c>
      <c r="H1711" s="485">
        <v>25</v>
      </c>
    </row>
    <row r="1712" spans="2:8" s="1" customFormat="1" ht="15">
      <c r="B1712" s="285">
        <v>41738</v>
      </c>
      <c r="C1712" s="280" t="s">
        <v>51</v>
      </c>
      <c r="D1712" s="294">
        <v>145</v>
      </c>
      <c r="F1712" s="285">
        <v>41754</v>
      </c>
      <c r="G1712" s="484" t="s">
        <v>927</v>
      </c>
      <c r="H1712" s="485">
        <v>120</v>
      </c>
    </row>
    <row r="1713" spans="2:8" s="1" customFormat="1" ht="15">
      <c r="B1713" s="285">
        <v>41738</v>
      </c>
      <c r="C1713" s="294" t="s">
        <v>51</v>
      </c>
      <c r="D1713" s="294">
        <v>36</v>
      </c>
      <c r="F1713" s="285">
        <v>41754</v>
      </c>
      <c r="G1713" s="280" t="s">
        <v>23</v>
      </c>
      <c r="H1713" s="294">
        <v>174</v>
      </c>
    </row>
    <row r="1714" spans="2:8" s="1" customFormat="1" ht="15">
      <c r="B1714" s="285">
        <v>41738</v>
      </c>
      <c r="C1714" s="294" t="s">
        <v>401</v>
      </c>
      <c r="D1714" s="294">
        <v>35</v>
      </c>
      <c r="F1714" s="285">
        <v>41755</v>
      </c>
      <c r="G1714" s="484" t="s">
        <v>414</v>
      </c>
      <c r="H1714" s="485">
        <v>90</v>
      </c>
    </row>
    <row r="1715" spans="2:8" s="1" customFormat="1" ht="15">
      <c r="B1715" s="285">
        <v>41738</v>
      </c>
      <c r="C1715" s="304" t="s">
        <v>23</v>
      </c>
      <c r="D1715" s="326">
        <v>100</v>
      </c>
      <c r="F1715" s="285">
        <v>41755</v>
      </c>
      <c r="G1715" s="484" t="s">
        <v>445</v>
      </c>
      <c r="H1715" s="485">
        <v>50</v>
      </c>
    </row>
    <row r="1716" spans="2:8" s="1" customFormat="1" ht="15">
      <c r="B1716" s="285">
        <v>41739</v>
      </c>
      <c r="C1716" s="280" t="s">
        <v>525</v>
      </c>
      <c r="D1716" s="294">
        <v>17</v>
      </c>
      <c r="F1716" s="285">
        <v>41755</v>
      </c>
      <c r="G1716" s="484" t="s">
        <v>4278</v>
      </c>
      <c r="H1716" s="485">
        <v>200</v>
      </c>
    </row>
    <row r="1717" spans="2:8" s="1" customFormat="1" ht="15">
      <c r="B1717" s="285">
        <v>41739</v>
      </c>
      <c r="C1717" s="280" t="s">
        <v>525</v>
      </c>
      <c r="D1717" s="294">
        <v>32</v>
      </c>
      <c r="F1717" s="285">
        <v>41755</v>
      </c>
      <c r="G1717" s="484" t="s">
        <v>4279</v>
      </c>
      <c r="H1717" s="485">
        <v>300</v>
      </c>
    </row>
    <row r="1718" spans="2:8" s="1" customFormat="1" ht="15">
      <c r="B1718" s="285">
        <v>41739</v>
      </c>
      <c r="C1718" s="280" t="s">
        <v>4235</v>
      </c>
      <c r="D1718" s="294">
        <v>120</v>
      </c>
      <c r="F1718" s="285">
        <v>41755</v>
      </c>
      <c r="G1718" s="484" t="s">
        <v>4280</v>
      </c>
      <c r="H1718" s="485">
        <v>6</v>
      </c>
    </row>
    <row r="1719" spans="2:8" s="1" customFormat="1" ht="15">
      <c r="B1719" s="285">
        <v>41739</v>
      </c>
      <c r="C1719" s="280" t="s">
        <v>12</v>
      </c>
      <c r="D1719" s="294">
        <v>200</v>
      </c>
      <c r="F1719" s="285">
        <v>41756</v>
      </c>
      <c r="G1719" s="484" t="s">
        <v>525</v>
      </c>
      <c r="H1719" s="485">
        <v>25</v>
      </c>
    </row>
    <row r="1720" spans="2:8" s="1" customFormat="1" ht="15">
      <c r="B1720" s="285">
        <v>41739</v>
      </c>
      <c r="C1720" s="280" t="s">
        <v>401</v>
      </c>
      <c r="D1720" s="294">
        <v>20</v>
      </c>
      <c r="F1720" s="285">
        <v>41756</v>
      </c>
      <c r="G1720" s="484" t="s">
        <v>660</v>
      </c>
      <c r="H1720" s="485">
        <v>380</v>
      </c>
    </row>
    <row r="1721" spans="2:8" s="1" customFormat="1" ht="15">
      <c r="B1721" s="285">
        <v>41739</v>
      </c>
      <c r="C1721" s="280" t="s">
        <v>114</v>
      </c>
      <c r="D1721" s="294">
        <v>20</v>
      </c>
      <c r="F1721" s="285">
        <v>41756</v>
      </c>
      <c r="G1721" s="280" t="s">
        <v>220</v>
      </c>
      <c r="H1721" s="294">
        <v>20</v>
      </c>
    </row>
    <row r="1722" spans="2:8" s="1" customFormat="1" ht="15">
      <c r="B1722" s="285">
        <v>41739</v>
      </c>
      <c r="C1722" s="280" t="s">
        <v>3052</v>
      </c>
      <c r="D1722" s="294">
        <v>10</v>
      </c>
      <c r="F1722" s="285">
        <v>41756</v>
      </c>
      <c r="G1722" s="484" t="s">
        <v>445</v>
      </c>
      <c r="H1722" s="485">
        <v>50</v>
      </c>
    </row>
    <row r="1723" spans="2:8" s="1" customFormat="1" ht="15">
      <c r="B1723" s="285">
        <v>41740</v>
      </c>
      <c r="C1723" s="280" t="s">
        <v>525</v>
      </c>
      <c r="D1723" s="294">
        <v>16</v>
      </c>
      <c r="F1723" s="285">
        <v>41756</v>
      </c>
      <c r="G1723" s="484" t="s">
        <v>927</v>
      </c>
      <c r="H1723" s="485">
        <v>120</v>
      </c>
    </row>
    <row r="1724" spans="2:8" s="1" customFormat="1" ht="15">
      <c r="B1724" s="285">
        <v>41740</v>
      </c>
      <c r="C1724" s="280" t="s">
        <v>525</v>
      </c>
      <c r="D1724" s="294">
        <v>26</v>
      </c>
      <c r="F1724" s="285">
        <v>41756</v>
      </c>
      <c r="G1724" s="484" t="s">
        <v>401</v>
      </c>
      <c r="H1724" s="485">
        <v>20</v>
      </c>
    </row>
    <row r="1725" spans="2:8" s="1" customFormat="1" ht="15">
      <c r="B1725" s="285">
        <v>41740</v>
      </c>
      <c r="C1725" s="280" t="s">
        <v>525</v>
      </c>
      <c r="D1725" s="294">
        <v>17</v>
      </c>
      <c r="F1725" s="285">
        <v>41756</v>
      </c>
      <c r="G1725" s="484" t="s">
        <v>226</v>
      </c>
      <c r="H1725" s="485">
        <v>15</v>
      </c>
    </row>
    <row r="1726" spans="2:8" s="1" customFormat="1" ht="15">
      <c r="B1726" s="285">
        <v>41740</v>
      </c>
      <c r="C1726" s="280" t="s">
        <v>12</v>
      </c>
      <c r="D1726" s="294">
        <v>61</v>
      </c>
      <c r="F1726" s="285">
        <v>41756</v>
      </c>
      <c r="G1726" s="484" t="s">
        <v>4065</v>
      </c>
      <c r="H1726" s="485">
        <v>6</v>
      </c>
    </row>
    <row r="1727" spans="2:8" s="1" customFormat="1" ht="15">
      <c r="B1727" s="285">
        <v>41740</v>
      </c>
      <c r="C1727" s="294" t="s">
        <v>143</v>
      </c>
      <c r="D1727" s="386">
        <v>10</v>
      </c>
      <c r="F1727" s="285">
        <v>41756</v>
      </c>
      <c r="G1727" s="484" t="s">
        <v>112</v>
      </c>
      <c r="H1727" s="485">
        <v>30</v>
      </c>
    </row>
    <row r="1728" spans="2:8" s="1" customFormat="1" ht="15">
      <c r="B1728" s="285">
        <v>41740</v>
      </c>
      <c r="C1728" s="280" t="s">
        <v>401</v>
      </c>
      <c r="D1728" s="294">
        <v>50</v>
      </c>
      <c r="F1728" s="285">
        <v>41756</v>
      </c>
      <c r="G1728" s="484" t="s">
        <v>4281</v>
      </c>
      <c r="H1728" s="485">
        <v>70</v>
      </c>
    </row>
    <row r="1729" spans="2:8" s="1" customFormat="1" ht="15">
      <c r="B1729" s="285">
        <v>41740</v>
      </c>
      <c r="C1729" s="280" t="s">
        <v>4237</v>
      </c>
      <c r="D1729" s="294">
        <v>200</v>
      </c>
      <c r="F1729" s="285">
        <v>41757</v>
      </c>
      <c r="G1729" s="280" t="s">
        <v>525</v>
      </c>
      <c r="H1729" s="294">
        <v>17</v>
      </c>
    </row>
    <row r="1730" spans="2:8" s="1" customFormat="1" ht="15">
      <c r="B1730" s="285">
        <v>41740</v>
      </c>
      <c r="C1730" s="280" t="s">
        <v>224</v>
      </c>
      <c r="D1730" s="294">
        <v>10</v>
      </c>
      <c r="F1730" s="285">
        <v>41757</v>
      </c>
      <c r="G1730" s="280" t="s">
        <v>525</v>
      </c>
      <c r="H1730" s="294">
        <v>33</v>
      </c>
    </row>
    <row r="1731" spans="2:8" s="1" customFormat="1" ht="15">
      <c r="B1731" s="285">
        <v>41740</v>
      </c>
      <c r="C1731" s="280" t="s">
        <v>114</v>
      </c>
      <c r="D1731" s="294">
        <v>90</v>
      </c>
      <c r="F1731" s="285">
        <v>41757</v>
      </c>
      <c r="G1731" s="280" t="s">
        <v>525</v>
      </c>
      <c r="H1731" s="294">
        <v>17</v>
      </c>
    </row>
    <row r="1732" spans="2:8" s="1" customFormat="1" ht="15">
      <c r="B1732" s="285">
        <v>41741</v>
      </c>
      <c r="C1732" s="280" t="s">
        <v>4239</v>
      </c>
      <c r="D1732" s="294">
        <v>540</v>
      </c>
      <c r="F1732" s="285">
        <v>41757</v>
      </c>
      <c r="G1732" s="280" t="s">
        <v>3637</v>
      </c>
      <c r="H1732" s="294">
        <v>90</v>
      </c>
    </row>
    <row r="1733" spans="2:8" s="1" customFormat="1" ht="15">
      <c r="B1733" s="285">
        <v>41741</v>
      </c>
      <c r="C1733" s="280" t="s">
        <v>2662</v>
      </c>
      <c r="D1733" s="294">
        <v>100</v>
      </c>
      <c r="F1733" s="285">
        <v>41757</v>
      </c>
      <c r="G1733" s="280" t="s">
        <v>525</v>
      </c>
      <c r="H1733" s="294">
        <v>17</v>
      </c>
    </row>
    <row r="1734" spans="2:8" s="1" customFormat="1" ht="15">
      <c r="B1734" s="285">
        <v>41741</v>
      </c>
      <c r="C1734" s="280" t="s">
        <v>401</v>
      </c>
      <c r="D1734" s="294">
        <v>20</v>
      </c>
      <c r="F1734" s="285">
        <v>41757</v>
      </c>
      <c r="G1734" s="280" t="s">
        <v>525</v>
      </c>
      <c r="H1734" s="294">
        <v>20</v>
      </c>
    </row>
    <row r="1735" spans="2:8" s="1" customFormat="1" ht="15">
      <c r="B1735" s="285">
        <v>41741</v>
      </c>
      <c r="C1735" s="280" t="s">
        <v>246</v>
      </c>
      <c r="D1735" s="294">
        <v>70</v>
      </c>
      <c r="F1735" s="285">
        <v>41757</v>
      </c>
      <c r="G1735" s="280" t="s">
        <v>525</v>
      </c>
      <c r="H1735" s="294">
        <v>30</v>
      </c>
    </row>
    <row r="1736" spans="2:8" s="1" customFormat="1" ht="15">
      <c r="B1736" s="285">
        <v>41741</v>
      </c>
      <c r="C1736" s="280" t="s">
        <v>289</v>
      </c>
      <c r="D1736" s="294">
        <v>75</v>
      </c>
      <c r="F1736" s="285">
        <v>41757</v>
      </c>
      <c r="G1736" s="280" t="s">
        <v>525</v>
      </c>
      <c r="H1736" s="294">
        <v>30</v>
      </c>
    </row>
    <row r="1737" spans="2:8" s="1" customFormat="1" ht="15">
      <c r="B1737" s="285">
        <v>41741</v>
      </c>
      <c r="C1737" s="280" t="s">
        <v>4240</v>
      </c>
      <c r="D1737" s="294">
        <v>60</v>
      </c>
      <c r="F1737" s="285">
        <v>41757</v>
      </c>
      <c r="G1737" s="280" t="s">
        <v>246</v>
      </c>
      <c r="H1737" s="294">
        <v>80</v>
      </c>
    </row>
    <row r="1738" spans="2:8" s="1" customFormat="1" ht="15">
      <c r="B1738" s="285">
        <v>41741</v>
      </c>
      <c r="C1738" s="280" t="s">
        <v>114</v>
      </c>
      <c r="D1738" s="294">
        <v>64</v>
      </c>
      <c r="F1738" s="285">
        <v>41757</v>
      </c>
      <c r="G1738" s="280" t="s">
        <v>111</v>
      </c>
      <c r="H1738" s="294">
        <v>30</v>
      </c>
    </row>
    <row r="1739" spans="2:8" s="1" customFormat="1" ht="15">
      <c r="B1739" s="285">
        <v>41742</v>
      </c>
      <c r="C1739" s="294" t="s">
        <v>525</v>
      </c>
      <c r="D1739" s="294">
        <v>17</v>
      </c>
      <c r="F1739" s="285">
        <v>41757</v>
      </c>
      <c r="G1739" s="280" t="s">
        <v>4284</v>
      </c>
      <c r="H1739" s="294">
        <v>10</v>
      </c>
    </row>
    <row r="1740" spans="2:8" s="1" customFormat="1" ht="15">
      <c r="B1740" s="285">
        <v>41742</v>
      </c>
      <c r="C1740" s="280" t="s">
        <v>148</v>
      </c>
      <c r="D1740" s="294">
        <v>100</v>
      </c>
      <c r="F1740" s="285">
        <v>41758</v>
      </c>
      <c r="G1740" s="280" t="s">
        <v>525</v>
      </c>
      <c r="H1740" s="294">
        <v>93</v>
      </c>
    </row>
    <row r="1741" spans="2:8" s="1" customFormat="1" ht="15">
      <c r="B1741" s="285">
        <v>41742</v>
      </c>
      <c r="C1741" s="280" t="s">
        <v>246</v>
      </c>
      <c r="D1741" s="294">
        <v>110</v>
      </c>
      <c r="F1741" s="285">
        <v>41758</v>
      </c>
      <c r="G1741" s="280" t="s">
        <v>373</v>
      </c>
      <c r="H1741" s="294">
        <v>5000</v>
      </c>
    </row>
    <row r="1742" spans="2:8" s="1" customFormat="1" ht="15">
      <c r="B1742" s="285">
        <v>41742</v>
      </c>
      <c r="C1742" s="280" t="s">
        <v>4241</v>
      </c>
      <c r="D1742" s="294">
        <v>140</v>
      </c>
      <c r="F1742" s="285">
        <v>41758</v>
      </c>
      <c r="G1742" s="280" t="s">
        <v>525</v>
      </c>
      <c r="H1742" s="294">
        <v>8</v>
      </c>
    </row>
    <row r="1743" spans="2:8" s="1" customFormat="1" ht="15">
      <c r="B1743" s="285">
        <v>41742</v>
      </c>
      <c r="C1743" s="280" t="s">
        <v>387</v>
      </c>
      <c r="D1743" s="294">
        <v>100</v>
      </c>
      <c r="F1743" s="285">
        <v>41758</v>
      </c>
      <c r="G1743" s="280" t="s">
        <v>525</v>
      </c>
      <c r="H1743" s="294">
        <v>18</v>
      </c>
    </row>
    <row r="1744" spans="2:8" s="1" customFormat="1" ht="15">
      <c r="B1744" s="285">
        <v>41742</v>
      </c>
      <c r="C1744" s="280" t="s">
        <v>114</v>
      </c>
      <c r="D1744" s="294">
        <v>47</v>
      </c>
      <c r="F1744" s="285">
        <v>41758</v>
      </c>
      <c r="G1744" s="280" t="s">
        <v>525</v>
      </c>
      <c r="H1744" s="294">
        <v>17</v>
      </c>
    </row>
    <row r="1745" spans="2:10" s="1" customFormat="1" ht="15">
      <c r="B1745" s="285">
        <v>41742</v>
      </c>
      <c r="C1745" s="280" t="s">
        <v>2734</v>
      </c>
      <c r="D1745" s="294">
        <v>40</v>
      </c>
      <c r="F1745" s="285">
        <v>41758</v>
      </c>
      <c r="G1745" s="280" t="s">
        <v>18</v>
      </c>
      <c r="H1745" s="294">
        <v>34</v>
      </c>
    </row>
    <row r="1746" spans="2:10" s="1" customFormat="1" ht="15">
      <c r="B1746" s="285">
        <v>41742</v>
      </c>
      <c r="C1746" s="280" t="s">
        <v>59</v>
      </c>
      <c r="D1746" s="294">
        <v>130</v>
      </c>
      <c r="F1746" s="285">
        <v>41758</v>
      </c>
      <c r="G1746" s="280" t="s">
        <v>401</v>
      </c>
      <c r="H1746" s="294">
        <v>50</v>
      </c>
    </row>
    <row r="1747" spans="2:10" s="1" customFormat="1" ht="15">
      <c r="B1747" s="285">
        <v>41742</v>
      </c>
      <c r="C1747" s="280" t="s">
        <v>111</v>
      </c>
      <c r="D1747" s="294">
        <v>30</v>
      </c>
      <c r="F1747" s="285">
        <v>41759</v>
      </c>
      <c r="G1747" s="280" t="s">
        <v>525</v>
      </c>
      <c r="H1747" s="294">
        <v>50</v>
      </c>
    </row>
    <row r="1748" spans="2:10" s="1" customFormat="1" ht="15">
      <c r="B1748" s="285">
        <v>41742</v>
      </c>
      <c r="C1748" s="280" t="s">
        <v>51</v>
      </c>
      <c r="D1748" s="294">
        <v>70</v>
      </c>
      <c r="F1748" s="285">
        <v>41759</v>
      </c>
      <c r="G1748" s="280" t="s">
        <v>12</v>
      </c>
      <c r="H1748" s="294">
        <v>150</v>
      </c>
    </row>
    <row r="1749" spans="2:10" s="1" customFormat="1" ht="15">
      <c r="B1749" s="285">
        <v>41743</v>
      </c>
      <c r="C1749" s="280" t="s">
        <v>18</v>
      </c>
      <c r="D1749" s="294">
        <v>140</v>
      </c>
      <c r="F1749" s="285">
        <v>41759</v>
      </c>
      <c r="G1749" s="280" t="s">
        <v>4294</v>
      </c>
      <c r="H1749" s="294">
        <v>80</v>
      </c>
    </row>
    <row r="1750" spans="2:10" s="1" customFormat="1" ht="15">
      <c r="B1750" s="285">
        <v>41743</v>
      </c>
      <c r="C1750" s="280" t="s">
        <v>4242</v>
      </c>
      <c r="D1750" s="294">
        <v>75</v>
      </c>
      <c r="F1750" s="285">
        <v>41759</v>
      </c>
      <c r="G1750" s="280" t="s">
        <v>2590</v>
      </c>
      <c r="H1750" s="294">
        <v>70</v>
      </c>
    </row>
    <row r="1751" spans="2:10" s="1" customFormat="1" ht="15">
      <c r="B1751" s="285">
        <v>41744</v>
      </c>
      <c r="C1751" s="294" t="s">
        <v>525</v>
      </c>
      <c r="D1751" s="294">
        <v>17</v>
      </c>
      <c r="F1751" s="285">
        <v>41759</v>
      </c>
      <c r="G1751" s="280" t="s">
        <v>406</v>
      </c>
      <c r="H1751" s="294">
        <v>20</v>
      </c>
    </row>
    <row r="1752" spans="2:10" s="1" customFormat="1" ht="15">
      <c r="B1752" s="285">
        <v>41744</v>
      </c>
      <c r="C1752" s="280" t="s">
        <v>525</v>
      </c>
      <c r="D1752" s="294">
        <v>40</v>
      </c>
      <c r="F1752" s="285">
        <v>41759</v>
      </c>
      <c r="G1752" s="280" t="s">
        <v>51</v>
      </c>
      <c r="H1752" s="294">
        <v>20</v>
      </c>
    </row>
    <row r="1753" spans="2:10" s="1" customFormat="1" ht="15">
      <c r="B1753" s="285">
        <v>41744</v>
      </c>
      <c r="C1753" s="406" t="s">
        <v>3637</v>
      </c>
      <c r="D1753" s="294">
        <v>40</v>
      </c>
      <c r="F1753" s="285">
        <v>41759</v>
      </c>
      <c r="G1753" s="280" t="s">
        <v>4295</v>
      </c>
      <c r="H1753" s="294">
        <v>10</v>
      </c>
    </row>
    <row r="1754" spans="2:10" s="1" customFormat="1" ht="15">
      <c r="B1754" s="285">
        <v>41744</v>
      </c>
      <c r="C1754" s="280" t="s">
        <v>525</v>
      </c>
      <c r="D1754" s="294">
        <v>30</v>
      </c>
      <c r="F1754" s="285"/>
      <c r="G1754" s="280"/>
      <c r="H1754" s="294"/>
    </row>
    <row r="1755" spans="2:10" s="1" customFormat="1" ht="15">
      <c r="C1755" s="1" t="s">
        <v>195</v>
      </c>
      <c r="D1755" s="2">
        <f>SUM(D1640:D1754)</f>
        <v>21546</v>
      </c>
      <c r="G1755" s="1" t="s">
        <v>195</v>
      </c>
      <c r="H1755" s="2">
        <f>SUM(H1640:H1754)</f>
        <v>34645</v>
      </c>
    </row>
    <row r="1757" spans="2:10" s="1" customFormat="1" ht="15.75">
      <c r="C1757" s="2480" t="s">
        <v>4296</v>
      </c>
      <c r="D1757" s="2480"/>
      <c r="E1757" s="2480"/>
      <c r="F1757" s="2480"/>
      <c r="G1757" s="2480"/>
      <c r="H1757" s="2480"/>
      <c r="I1757" s="2480"/>
      <c r="J1757" s="18"/>
    </row>
    <row r="1758" spans="2:10" s="1" customFormat="1" ht="15" outlineLevel="1">
      <c r="C1758" s="18"/>
      <c r="D1758" s="18"/>
      <c r="E1758" s="18"/>
      <c r="F1758" s="18"/>
      <c r="G1758" s="18"/>
      <c r="H1758" s="18"/>
      <c r="I1758" s="18"/>
      <c r="J1758" s="18"/>
    </row>
    <row r="1759" spans="2:10" s="1" customFormat="1" ht="15" outlineLevel="1">
      <c r="B1759" s="152" t="s">
        <v>115</v>
      </c>
      <c r="C1759" s="152" t="s">
        <v>1330</v>
      </c>
      <c r="D1759" s="153" t="s">
        <v>4</v>
      </c>
      <c r="E1759" s="18"/>
      <c r="F1759" s="152" t="s">
        <v>115</v>
      </c>
      <c r="G1759" s="152" t="s">
        <v>1331</v>
      </c>
      <c r="H1759" s="153" t="s">
        <v>4</v>
      </c>
    </row>
    <row r="1760" spans="2:10" s="1" customFormat="1" ht="45" outlineLevel="1">
      <c r="B1760" s="258">
        <v>41760</v>
      </c>
      <c r="C1760" s="259" t="s">
        <v>1039</v>
      </c>
      <c r="D1760" s="260">
        <v>77500.600000000006</v>
      </c>
      <c r="F1760" s="674">
        <v>41760</v>
      </c>
      <c r="G1760" s="282" t="s">
        <v>4303</v>
      </c>
      <c r="H1760" s="650">
        <v>5000</v>
      </c>
      <c r="I1760" s="236" t="s">
        <v>3287</v>
      </c>
    </row>
    <row r="1761" spans="2:10" s="1" customFormat="1" ht="45" outlineLevel="1">
      <c r="B1761" s="674">
        <v>41760</v>
      </c>
      <c r="C1761" s="570" t="s">
        <v>4304</v>
      </c>
      <c r="D1761" s="571">
        <v>12000</v>
      </c>
      <c r="E1761" s="18"/>
      <c r="F1761" s="674">
        <v>41762</v>
      </c>
      <c r="G1761" s="282" t="s">
        <v>4305</v>
      </c>
      <c r="H1761" s="650">
        <v>2500</v>
      </c>
      <c r="I1761" s="236" t="s">
        <v>3287</v>
      </c>
      <c r="J1761" s="182"/>
    </row>
    <row r="1762" spans="2:10" s="1" customFormat="1" ht="45" outlineLevel="1">
      <c r="B1762" s="674">
        <v>41764</v>
      </c>
      <c r="C1762" s="223" t="s">
        <v>4404</v>
      </c>
      <c r="D1762" s="175">
        <v>2000</v>
      </c>
      <c r="F1762" s="674">
        <v>41762</v>
      </c>
      <c r="G1762" s="282" t="s">
        <v>4306</v>
      </c>
      <c r="H1762" s="650">
        <v>2000</v>
      </c>
      <c r="I1762" s="236" t="s">
        <v>3287</v>
      </c>
      <c r="J1762" s="182"/>
    </row>
    <row r="1763" spans="2:10" s="1" customFormat="1" ht="45" outlineLevel="1">
      <c r="B1763" s="674">
        <v>41789</v>
      </c>
      <c r="C1763" s="671" t="s">
        <v>4457</v>
      </c>
      <c r="D1763" s="279">
        <v>78038</v>
      </c>
      <c r="F1763" s="674">
        <v>41764</v>
      </c>
      <c r="G1763" s="223" t="s">
        <v>4307</v>
      </c>
      <c r="H1763" s="175">
        <v>1000</v>
      </c>
      <c r="I1763" s="236" t="s">
        <v>3310</v>
      </c>
    </row>
    <row r="1764" spans="2:10" s="1" customFormat="1" ht="30" outlineLevel="1">
      <c r="B1764" s="676"/>
      <c r="C1764" s="223"/>
      <c r="D1764" s="175"/>
      <c r="F1764" s="321">
        <v>41764</v>
      </c>
      <c r="G1764" s="329" t="s">
        <v>4400</v>
      </c>
      <c r="H1764" s="324">
        <v>9000</v>
      </c>
      <c r="I1764" s="182" t="s">
        <v>3022</v>
      </c>
      <c r="J1764" s="182" t="s">
        <v>3183</v>
      </c>
    </row>
    <row r="1765" spans="2:10" s="1" customFormat="1" ht="30" outlineLevel="1">
      <c r="B1765" s="676"/>
      <c r="C1765" s="223"/>
      <c r="D1765" s="175"/>
      <c r="F1765" s="460">
        <v>41764</v>
      </c>
      <c r="G1765" s="423" t="s">
        <v>4401</v>
      </c>
      <c r="H1765" s="424">
        <v>25472</v>
      </c>
      <c r="I1765" s="267" t="s">
        <v>2914</v>
      </c>
      <c r="J1765" s="267" t="s">
        <v>3184</v>
      </c>
    </row>
    <row r="1766" spans="2:10" s="1" customFormat="1" ht="30" outlineLevel="1">
      <c r="B1766" s="330"/>
      <c r="C1766" s="47"/>
      <c r="D1766" s="48"/>
      <c r="F1766" s="460">
        <v>41764</v>
      </c>
      <c r="G1766" s="423" t="s">
        <v>2993</v>
      </c>
      <c r="H1766" s="424">
        <v>6564.16</v>
      </c>
      <c r="I1766" s="267" t="s">
        <v>3875</v>
      </c>
      <c r="J1766" s="204"/>
    </row>
    <row r="1767" spans="2:10" s="1" customFormat="1" ht="30" outlineLevel="1">
      <c r="B1767" s="269"/>
      <c r="C1767" s="47"/>
      <c r="D1767" s="48"/>
      <c r="F1767" s="321">
        <v>41764</v>
      </c>
      <c r="G1767" s="329" t="s">
        <v>4402</v>
      </c>
      <c r="H1767" s="324">
        <v>3960</v>
      </c>
      <c r="I1767" s="182" t="s">
        <v>3180</v>
      </c>
      <c r="J1767" s="182" t="s">
        <v>3181</v>
      </c>
    </row>
    <row r="1768" spans="2:10" s="1" customFormat="1" ht="30" outlineLevel="1">
      <c r="B1768" s="269"/>
      <c r="C1768" s="47"/>
      <c r="D1768" s="48"/>
      <c r="F1768" s="460">
        <v>41764</v>
      </c>
      <c r="G1768" s="423" t="s">
        <v>4403</v>
      </c>
      <c r="H1768" s="424">
        <v>12000</v>
      </c>
      <c r="I1768" s="267" t="s">
        <v>3178</v>
      </c>
      <c r="J1768" s="267" t="s">
        <v>3182</v>
      </c>
    </row>
    <row r="1769" spans="2:10" s="1" customFormat="1" ht="15" outlineLevel="1">
      <c r="B1769" s="46"/>
      <c r="C1769" s="47"/>
      <c r="D1769" s="48"/>
      <c r="F1769" s="674">
        <v>41764</v>
      </c>
      <c r="G1769" s="282" t="s">
        <v>4405</v>
      </c>
      <c r="H1769" s="650">
        <v>2000</v>
      </c>
      <c r="I1769" s="236"/>
      <c r="J1769" s="182"/>
    </row>
    <row r="1770" spans="2:10" s="1" customFormat="1" ht="45" outlineLevel="1">
      <c r="B1770" s="46"/>
      <c r="C1770" s="47"/>
      <c r="D1770" s="48"/>
      <c r="F1770" s="674">
        <v>41764</v>
      </c>
      <c r="G1770" s="223" t="s">
        <v>4407</v>
      </c>
      <c r="H1770" s="175">
        <v>2000</v>
      </c>
      <c r="I1770" s="236" t="s">
        <v>3287</v>
      </c>
    </row>
    <row r="1771" spans="2:10" s="1" customFormat="1" ht="45" outlineLevel="1">
      <c r="B1771" s="46"/>
      <c r="C1771" s="47"/>
      <c r="D1771" s="48"/>
      <c r="F1771" s="674">
        <v>41766</v>
      </c>
      <c r="G1771" s="423" t="s">
        <v>4415</v>
      </c>
      <c r="H1771" s="175">
        <v>2000</v>
      </c>
      <c r="I1771" s="236" t="s">
        <v>3287</v>
      </c>
      <c r="J1771" s="182"/>
    </row>
    <row r="1772" spans="2:10" s="1" customFormat="1" ht="45" outlineLevel="1">
      <c r="B1772" s="46"/>
      <c r="C1772" s="47"/>
      <c r="D1772" s="48"/>
      <c r="F1772" s="674">
        <v>41768</v>
      </c>
      <c r="G1772" s="282" t="s">
        <v>4416</v>
      </c>
      <c r="H1772" s="175">
        <v>3000</v>
      </c>
      <c r="I1772" s="236" t="s">
        <v>3287</v>
      </c>
      <c r="J1772" s="236"/>
    </row>
    <row r="1773" spans="2:10" s="1" customFormat="1" ht="45" outlineLevel="1">
      <c r="B1773" s="46"/>
      <c r="C1773" s="47"/>
      <c r="D1773" s="48"/>
      <c r="F1773" s="674">
        <v>41772</v>
      </c>
      <c r="G1773" s="423" t="s">
        <v>4417</v>
      </c>
      <c r="H1773" s="434">
        <v>2000</v>
      </c>
      <c r="I1773" s="236" t="s">
        <v>3287</v>
      </c>
      <c r="J1773" s="204"/>
    </row>
    <row r="1774" spans="2:10" s="1" customFormat="1" ht="45" outlineLevel="1">
      <c r="B1774" s="46"/>
      <c r="C1774" s="47"/>
      <c r="D1774" s="48"/>
      <c r="F1774" s="674">
        <v>41776</v>
      </c>
      <c r="G1774" s="423" t="s">
        <v>4420</v>
      </c>
      <c r="H1774" s="434">
        <v>2000</v>
      </c>
      <c r="I1774" s="236" t="s">
        <v>3287</v>
      </c>
      <c r="J1774" s="182"/>
    </row>
    <row r="1775" spans="2:10" s="1" customFormat="1" ht="45" outlineLevel="1">
      <c r="B1775" s="46"/>
      <c r="C1775" s="47"/>
      <c r="D1775" s="48"/>
      <c r="F1775" s="674">
        <v>41778</v>
      </c>
      <c r="G1775" s="423" t="s">
        <v>4432</v>
      </c>
      <c r="H1775" s="434">
        <v>1000</v>
      </c>
      <c r="I1775" s="236" t="s">
        <v>3287</v>
      </c>
      <c r="J1775" s="236"/>
    </row>
    <row r="1776" spans="2:10" s="1" customFormat="1" ht="45" outlineLevel="1">
      <c r="B1776" s="46"/>
      <c r="C1776" s="47"/>
      <c r="D1776" s="48"/>
      <c r="F1776" s="674">
        <v>41780</v>
      </c>
      <c r="G1776" s="223" t="s">
        <v>4433</v>
      </c>
      <c r="H1776" s="434">
        <v>1000</v>
      </c>
      <c r="I1776" s="236" t="s">
        <v>3287</v>
      </c>
      <c r="J1776" s="182"/>
    </row>
    <row r="1777" spans="2:10" s="1" customFormat="1" ht="45" outlineLevel="1">
      <c r="B1777" s="46"/>
      <c r="C1777" s="47"/>
      <c r="D1777" s="48"/>
      <c r="F1777" s="674">
        <v>41781</v>
      </c>
      <c r="G1777" s="423" t="s">
        <v>4436</v>
      </c>
      <c r="H1777" s="434">
        <v>1000</v>
      </c>
      <c r="I1777" s="236" t="s">
        <v>3287</v>
      </c>
    </row>
    <row r="1778" spans="2:10" s="1" customFormat="1" ht="45" outlineLevel="1">
      <c r="B1778" s="46"/>
      <c r="C1778" s="47"/>
      <c r="D1778" s="48"/>
      <c r="F1778" s="674">
        <v>41782</v>
      </c>
      <c r="G1778" s="423" t="s">
        <v>4438</v>
      </c>
      <c r="H1778" s="48">
        <v>5000</v>
      </c>
      <c r="I1778" s="236" t="s">
        <v>3287</v>
      </c>
      <c r="J1778" s="182"/>
    </row>
    <row r="1779" spans="2:10" s="1" customFormat="1" ht="45" outlineLevel="1">
      <c r="B1779" s="46"/>
      <c r="C1779" s="47"/>
      <c r="D1779" s="48"/>
      <c r="F1779" s="674">
        <v>41785</v>
      </c>
      <c r="G1779" s="423" t="s">
        <v>4439</v>
      </c>
      <c r="H1779" s="434">
        <v>1000</v>
      </c>
      <c r="I1779" s="236" t="s">
        <v>3287</v>
      </c>
      <c r="J1779" s="182"/>
    </row>
    <row r="1780" spans="2:10" s="1" customFormat="1" ht="45" outlineLevel="1">
      <c r="B1780" s="46"/>
      <c r="C1780" s="47"/>
      <c r="D1780" s="48"/>
      <c r="F1780" s="674">
        <v>41787</v>
      </c>
      <c r="G1780" s="376" t="s">
        <v>4450</v>
      </c>
      <c r="H1780" s="434">
        <v>1000</v>
      </c>
      <c r="I1780" s="236" t="s">
        <v>3287</v>
      </c>
      <c r="J1780" s="182"/>
    </row>
    <row r="1781" spans="2:10" s="1" customFormat="1" ht="45" outlineLevel="1">
      <c r="B1781" s="46"/>
      <c r="C1781" s="47"/>
      <c r="D1781" s="48"/>
      <c r="F1781" s="674">
        <v>41789</v>
      </c>
      <c r="G1781" s="481" t="s">
        <v>4462</v>
      </c>
      <c r="H1781" s="434">
        <v>1000</v>
      </c>
      <c r="I1781" s="236" t="s">
        <v>3287</v>
      </c>
      <c r="J1781" s="182"/>
    </row>
    <row r="1782" spans="2:10" s="1" customFormat="1" ht="15" outlineLevel="1">
      <c r="B1782" s="46"/>
      <c r="C1782" s="47"/>
      <c r="D1782" s="48"/>
      <c r="F1782" s="330"/>
      <c r="G1782" s="244"/>
      <c r="H1782" s="48"/>
      <c r="I1782" s="236"/>
      <c r="J1782" s="236"/>
    </row>
    <row r="1783" spans="2:10" s="1" customFormat="1" ht="15" outlineLevel="1">
      <c r="B1783" s="46"/>
      <c r="C1783" s="47"/>
      <c r="D1783" s="48"/>
      <c r="F1783" s="330"/>
      <c r="G1783" s="244"/>
      <c r="H1783" s="48"/>
    </row>
    <row r="1784" spans="2:10" s="1" customFormat="1" ht="15" outlineLevel="1">
      <c r="B1784" s="50"/>
      <c r="C1784" s="50" t="s">
        <v>195</v>
      </c>
      <c r="D1784" s="48">
        <f>SUM(D1760:D1783)</f>
        <v>169538.6</v>
      </c>
      <c r="E1784" s="18"/>
      <c r="F1784" s="319"/>
      <c r="G1784" s="50" t="s">
        <v>195</v>
      </c>
      <c r="H1784" s="48">
        <f>SUM(H1760:H1783)</f>
        <v>91496.16</v>
      </c>
    </row>
    <row r="1785" spans="2:10" s="1" customFormat="1" ht="15" outlineLevel="1">
      <c r="B1785" s="18"/>
      <c r="C1785" s="18"/>
      <c r="D1785" s="18"/>
      <c r="E1785" s="18"/>
      <c r="F1785" s="18"/>
      <c r="G1785" s="18"/>
      <c r="H1785" s="18"/>
    </row>
    <row r="1786" spans="2:10" s="1" customFormat="1" ht="15" outlineLevel="1">
      <c r="B1786" s="50"/>
      <c r="C1786" s="50" t="s">
        <v>1328</v>
      </c>
      <c r="D1786" s="48">
        <f>D1784-H1784</f>
        <v>78042.44</v>
      </c>
      <c r="E1786" s="14"/>
      <c r="F1786" s="13"/>
      <c r="G1786" s="13"/>
      <c r="H1786" s="226"/>
      <c r="I1786" s="2"/>
    </row>
    <row r="1787" spans="2:10" s="1" customFormat="1" ht="15">
      <c r="D1787" s="13"/>
      <c r="H1787" s="13"/>
    </row>
    <row r="1788" spans="2:10" s="1" customFormat="1" ht="15">
      <c r="B1788" s="602">
        <v>41760</v>
      </c>
      <c r="C1788" s="282" t="s">
        <v>4299</v>
      </c>
      <c r="D1788" s="283">
        <v>2420</v>
      </c>
      <c r="E1788" s="277" t="s">
        <v>3088</v>
      </c>
      <c r="H1788" s="13"/>
      <c r="J1788" s="182"/>
    </row>
    <row r="1789" spans="2:10" s="1" customFormat="1" ht="60">
      <c r="B1789" s="674">
        <v>41760</v>
      </c>
      <c r="C1789" s="282" t="s">
        <v>4303</v>
      </c>
      <c r="D1789" s="650">
        <v>5000</v>
      </c>
      <c r="E1789" s="236" t="s">
        <v>3287</v>
      </c>
      <c r="H1789" s="13"/>
    </row>
    <row r="1790" spans="2:10" s="1" customFormat="1" ht="60">
      <c r="B1790" s="674">
        <v>41762</v>
      </c>
      <c r="C1790" s="282" t="s">
        <v>4305</v>
      </c>
      <c r="D1790" s="650">
        <v>2500</v>
      </c>
      <c r="E1790" s="236" t="s">
        <v>3287</v>
      </c>
      <c r="H1790" s="13"/>
    </row>
    <row r="1791" spans="2:10" s="1" customFormat="1" ht="60">
      <c r="B1791" s="674">
        <v>41762</v>
      </c>
      <c r="C1791" s="282" t="s">
        <v>4306</v>
      </c>
      <c r="D1791" s="650">
        <v>2000</v>
      </c>
      <c r="E1791" s="236" t="s">
        <v>3287</v>
      </c>
      <c r="J1791" s="182"/>
    </row>
    <row r="1792" spans="2:10" s="1" customFormat="1" ht="15">
      <c r="B1792" s="674">
        <v>41762</v>
      </c>
      <c r="C1792" s="282" t="s">
        <v>3546</v>
      </c>
      <c r="D1792" s="650">
        <v>500</v>
      </c>
      <c r="E1792" s="236" t="s">
        <v>421</v>
      </c>
      <c r="H1792" s="13"/>
      <c r="J1792" s="182"/>
    </row>
    <row r="1793" spans="2:10" s="1" customFormat="1" ht="45">
      <c r="B1793" s="674">
        <v>41764</v>
      </c>
      <c r="C1793" s="223" t="s">
        <v>4407</v>
      </c>
      <c r="D1793" s="175">
        <v>2000</v>
      </c>
      <c r="E1793" s="236" t="s">
        <v>3287</v>
      </c>
      <c r="J1793" s="236"/>
    </row>
    <row r="1794" spans="2:10" s="1" customFormat="1" ht="45">
      <c r="B1794" s="674">
        <v>41766</v>
      </c>
      <c r="C1794" s="423" t="s">
        <v>4415</v>
      </c>
      <c r="D1794" s="175">
        <v>2000</v>
      </c>
      <c r="E1794" s="236" t="s">
        <v>3287</v>
      </c>
      <c r="H1794" s="13"/>
    </row>
    <row r="1795" spans="2:10" s="1" customFormat="1" ht="45">
      <c r="B1795" s="674">
        <v>41768</v>
      </c>
      <c r="C1795" s="282" t="s">
        <v>4416</v>
      </c>
      <c r="D1795" s="175">
        <v>3000</v>
      </c>
      <c r="E1795" s="236" t="s">
        <v>3287</v>
      </c>
    </row>
    <row r="1796" spans="2:10" s="1" customFormat="1" ht="15">
      <c r="B1796" s="674">
        <v>41770</v>
      </c>
      <c r="C1796" s="679" t="s">
        <v>3546</v>
      </c>
      <c r="D1796" s="680">
        <v>1000</v>
      </c>
      <c r="E1796" s="236" t="s">
        <v>421</v>
      </c>
    </row>
    <row r="1797" spans="2:10" s="1" customFormat="1" ht="45">
      <c r="B1797" s="674">
        <v>41772</v>
      </c>
      <c r="C1797" s="423" t="s">
        <v>4417</v>
      </c>
      <c r="D1797" s="434">
        <v>2000</v>
      </c>
      <c r="E1797" s="236" t="s">
        <v>3287</v>
      </c>
    </row>
    <row r="1798" spans="2:10" s="1" customFormat="1" ht="45">
      <c r="B1798" s="674">
        <v>41776</v>
      </c>
      <c r="C1798" s="423" t="s">
        <v>4420</v>
      </c>
      <c r="D1798" s="434">
        <v>2000</v>
      </c>
      <c r="E1798" s="236" t="s">
        <v>3287</v>
      </c>
    </row>
    <row r="1799" spans="2:10" s="1" customFormat="1" ht="45">
      <c r="B1799" s="674">
        <v>41778</v>
      </c>
      <c r="C1799" s="423" t="s">
        <v>4432</v>
      </c>
      <c r="D1799" s="434">
        <v>1000</v>
      </c>
      <c r="E1799" s="236" t="s">
        <v>3287</v>
      </c>
    </row>
    <row r="1800" spans="2:10" s="1" customFormat="1" ht="45">
      <c r="B1800" s="674">
        <v>41780</v>
      </c>
      <c r="C1800" s="223" t="s">
        <v>4433</v>
      </c>
      <c r="D1800" s="434">
        <v>1000</v>
      </c>
      <c r="E1800" s="236" t="s">
        <v>3287</v>
      </c>
    </row>
    <row r="1801" spans="2:10" s="1" customFormat="1" ht="45">
      <c r="B1801" s="674">
        <v>41781</v>
      </c>
      <c r="C1801" s="423" t="s">
        <v>4436</v>
      </c>
      <c r="D1801" s="434">
        <v>1000</v>
      </c>
      <c r="E1801" s="236" t="s">
        <v>3287</v>
      </c>
    </row>
    <row r="1802" spans="2:10" s="1" customFormat="1" ht="45">
      <c r="B1802" s="674">
        <v>41782</v>
      </c>
      <c r="C1802" s="423" t="s">
        <v>4438</v>
      </c>
      <c r="D1802" s="48">
        <v>5000</v>
      </c>
      <c r="E1802" s="236" t="s">
        <v>3287</v>
      </c>
    </row>
    <row r="1803" spans="2:10" s="1" customFormat="1" ht="45">
      <c r="B1803" s="674">
        <v>41785</v>
      </c>
      <c r="C1803" s="423" t="s">
        <v>4439</v>
      </c>
      <c r="D1803" s="434">
        <v>1000</v>
      </c>
      <c r="E1803" s="236" t="s">
        <v>3287</v>
      </c>
    </row>
    <row r="1804" spans="2:10" s="1" customFormat="1" ht="45">
      <c r="B1804" s="674">
        <v>41787</v>
      </c>
      <c r="C1804" s="376" t="s">
        <v>4450</v>
      </c>
      <c r="D1804" s="434">
        <v>1000</v>
      </c>
      <c r="E1804" s="236" t="s">
        <v>3287</v>
      </c>
    </row>
    <row r="1805" spans="2:10" s="1" customFormat="1" ht="45">
      <c r="B1805" s="676">
        <v>41789</v>
      </c>
      <c r="C1805" s="481" t="s">
        <v>4462</v>
      </c>
      <c r="D1805" s="434">
        <v>1000</v>
      </c>
      <c r="E1805" s="236" t="s">
        <v>3287</v>
      </c>
    </row>
    <row r="1806" spans="2:10" s="1" customFormat="1" ht="15">
      <c r="B1806" s="718"/>
      <c r="C1806" s="481"/>
      <c r="D1806" s="434"/>
      <c r="E1806" s="236"/>
    </row>
    <row r="1807" spans="2:10" s="1" customFormat="1" ht="15">
      <c r="B1807" s="280"/>
      <c r="C1807" s="280"/>
      <c r="D1807" s="294">
        <f>SUM(D1788:D1805)</f>
        <v>35420</v>
      </c>
      <c r="E1807" s="2">
        <f>D1807-D1966-H1966</f>
        <v>583</v>
      </c>
      <c r="F1807" s="2"/>
    </row>
    <row r="1808" spans="2:10" s="1" customFormat="1" ht="15"/>
    <row r="1809" spans="2:8" s="1" customFormat="1" ht="15">
      <c r="B1809" s="285">
        <v>41760</v>
      </c>
      <c r="C1809" s="280" t="s">
        <v>3305</v>
      </c>
      <c r="D1809" s="294">
        <v>230</v>
      </c>
      <c r="F1809" s="285">
        <v>41769</v>
      </c>
      <c r="G1809" s="294" t="s">
        <v>525</v>
      </c>
      <c r="H1809" s="326">
        <v>15</v>
      </c>
    </row>
    <row r="1810" spans="2:8" s="1" customFormat="1" ht="15">
      <c r="B1810" s="285">
        <v>41760</v>
      </c>
      <c r="C1810" s="280" t="s">
        <v>246</v>
      </c>
      <c r="D1810" s="294">
        <v>40</v>
      </c>
      <c r="F1810" s="285">
        <v>41769</v>
      </c>
      <c r="G1810" s="326" t="s">
        <v>525</v>
      </c>
      <c r="H1810" s="326">
        <v>15</v>
      </c>
    </row>
    <row r="1811" spans="2:8" s="1" customFormat="1" ht="15">
      <c r="B1811" s="285">
        <v>41760</v>
      </c>
      <c r="C1811" s="280" t="s">
        <v>177</v>
      </c>
      <c r="D1811" s="294">
        <v>10</v>
      </c>
      <c r="F1811" s="285">
        <v>41769</v>
      </c>
      <c r="G1811" s="280" t="s">
        <v>4051</v>
      </c>
      <c r="H1811" s="294">
        <v>200</v>
      </c>
    </row>
    <row r="1812" spans="2:8" s="1" customFormat="1" ht="15">
      <c r="B1812" s="285">
        <v>41760</v>
      </c>
      <c r="C1812" s="326" t="s">
        <v>188</v>
      </c>
      <c r="D1812" s="326">
        <v>45</v>
      </c>
      <c r="F1812" s="285">
        <v>41769</v>
      </c>
      <c r="G1812" s="304" t="s">
        <v>445</v>
      </c>
      <c r="H1812" s="326">
        <v>70</v>
      </c>
    </row>
    <row r="1813" spans="2:8" s="1" customFormat="1" ht="15">
      <c r="B1813" s="285">
        <v>41760</v>
      </c>
      <c r="C1813" s="326" t="s">
        <v>414</v>
      </c>
      <c r="D1813" s="326">
        <v>10</v>
      </c>
      <c r="F1813" s="285">
        <v>41769</v>
      </c>
      <c r="G1813" s="304" t="s">
        <v>4412</v>
      </c>
      <c r="H1813" s="326">
        <v>200</v>
      </c>
    </row>
    <row r="1814" spans="2:8" s="1" customFormat="1" ht="15">
      <c r="B1814" s="285">
        <v>41760</v>
      </c>
      <c r="C1814" s="406" t="s">
        <v>4264</v>
      </c>
      <c r="D1814" s="294">
        <v>18</v>
      </c>
      <c r="F1814" s="285">
        <v>41769</v>
      </c>
      <c r="G1814" s="280" t="s">
        <v>401</v>
      </c>
      <c r="H1814" s="326">
        <v>12</v>
      </c>
    </row>
    <row r="1815" spans="2:8" s="1" customFormat="1" ht="15">
      <c r="B1815" s="285">
        <v>41760</v>
      </c>
      <c r="C1815" s="280" t="s">
        <v>917</v>
      </c>
      <c r="D1815" s="294">
        <v>95</v>
      </c>
      <c r="F1815" s="285">
        <v>41769</v>
      </c>
      <c r="G1815" s="280" t="s">
        <v>114</v>
      </c>
      <c r="H1815" s="294">
        <v>70</v>
      </c>
    </row>
    <row r="1816" spans="2:8" s="1" customFormat="1" ht="15">
      <c r="B1816" s="285">
        <v>41760</v>
      </c>
      <c r="C1816" s="280" t="s">
        <v>4308</v>
      </c>
      <c r="D1816" s="294">
        <v>1500</v>
      </c>
      <c r="F1816" s="285">
        <v>41769</v>
      </c>
      <c r="G1816" s="280" t="s">
        <v>4413</v>
      </c>
      <c r="H1816" s="294">
        <v>10</v>
      </c>
    </row>
    <row r="1817" spans="2:8" s="1" customFormat="1" ht="15">
      <c r="B1817" s="285">
        <v>41760</v>
      </c>
      <c r="C1817" s="280" t="s">
        <v>4309</v>
      </c>
      <c r="D1817" s="294">
        <v>330</v>
      </c>
      <c r="F1817" s="285">
        <v>41769</v>
      </c>
      <c r="G1817" s="280" t="s">
        <v>4414</v>
      </c>
      <c r="H1817" s="294">
        <v>100</v>
      </c>
    </row>
    <row r="1818" spans="2:8" s="1" customFormat="1" ht="15">
      <c r="B1818" s="285">
        <v>41760</v>
      </c>
      <c r="C1818" s="280" t="s">
        <v>4310</v>
      </c>
      <c r="D1818" s="294">
        <v>100</v>
      </c>
      <c r="F1818" s="285">
        <v>41770</v>
      </c>
      <c r="G1818" s="280" t="s">
        <v>18</v>
      </c>
      <c r="H1818" s="294">
        <v>67</v>
      </c>
    </row>
    <row r="1819" spans="2:8" ht="15">
      <c r="B1819" s="285">
        <v>41760</v>
      </c>
      <c r="C1819" s="280" t="s">
        <v>516</v>
      </c>
      <c r="D1819" s="294">
        <v>200</v>
      </c>
      <c r="E1819" s="1"/>
      <c r="F1819" s="285">
        <v>41770</v>
      </c>
      <c r="G1819" s="280" t="s">
        <v>414</v>
      </c>
      <c r="H1819" s="294">
        <v>40</v>
      </c>
    </row>
    <row r="1820" spans="2:8" s="1" customFormat="1" ht="15">
      <c r="B1820" s="285">
        <v>41760</v>
      </c>
      <c r="C1820" s="280" t="s">
        <v>516</v>
      </c>
      <c r="D1820" s="294">
        <v>30</v>
      </c>
      <c r="F1820" s="285">
        <v>41770</v>
      </c>
      <c r="G1820" s="294" t="s">
        <v>516</v>
      </c>
      <c r="H1820" s="294">
        <v>10</v>
      </c>
    </row>
    <row r="1821" spans="2:8" s="1" customFormat="1" ht="15">
      <c r="B1821" s="285">
        <v>41760</v>
      </c>
      <c r="C1821" s="280" t="s">
        <v>205</v>
      </c>
      <c r="D1821" s="294">
        <v>10</v>
      </c>
      <c r="F1821" s="285">
        <v>41770</v>
      </c>
      <c r="G1821" s="280" t="s">
        <v>4172</v>
      </c>
      <c r="H1821" s="294">
        <v>50</v>
      </c>
    </row>
    <row r="1822" spans="2:8" s="1" customFormat="1" ht="15">
      <c r="B1822" s="285">
        <v>41760</v>
      </c>
      <c r="C1822" s="280" t="s">
        <v>4311</v>
      </c>
      <c r="D1822" s="294">
        <v>180</v>
      </c>
      <c r="F1822" s="285">
        <v>41770</v>
      </c>
      <c r="G1822" s="294" t="s">
        <v>172</v>
      </c>
      <c r="H1822" s="294">
        <v>14</v>
      </c>
    </row>
    <row r="1823" spans="2:8" s="1" customFormat="1" ht="15">
      <c r="B1823" s="285">
        <v>41760</v>
      </c>
      <c r="C1823" s="280" t="s">
        <v>4312</v>
      </c>
      <c r="D1823" s="294">
        <v>65</v>
      </c>
      <c r="F1823" s="285">
        <v>41770</v>
      </c>
      <c r="G1823" s="294" t="s">
        <v>414</v>
      </c>
      <c r="H1823" s="294">
        <v>30</v>
      </c>
    </row>
    <row r="1824" spans="2:8" s="1" customFormat="1" ht="15">
      <c r="B1824" s="285">
        <v>41760</v>
      </c>
      <c r="C1824" s="280" t="s">
        <v>4313</v>
      </c>
      <c r="D1824" s="294">
        <v>133</v>
      </c>
      <c r="F1824" s="285">
        <v>41770</v>
      </c>
      <c r="G1824" s="280" t="s">
        <v>76</v>
      </c>
      <c r="H1824" s="294">
        <v>100</v>
      </c>
    </row>
    <row r="1825" spans="2:8" s="1" customFormat="1" ht="15">
      <c r="B1825" s="285">
        <v>41761</v>
      </c>
      <c r="C1825" s="280" t="s">
        <v>4314</v>
      </c>
      <c r="D1825" s="294">
        <v>5</v>
      </c>
      <c r="F1825" s="285">
        <v>41770</v>
      </c>
      <c r="G1825" s="280" t="s">
        <v>76</v>
      </c>
      <c r="H1825" s="294">
        <v>500</v>
      </c>
    </row>
    <row r="1826" spans="2:8" s="1" customFormat="1" ht="15">
      <c r="B1826" s="285">
        <v>41761</v>
      </c>
      <c r="C1826" s="280" t="s">
        <v>4315</v>
      </c>
      <c r="D1826" s="294">
        <v>100</v>
      </c>
      <c r="F1826" s="285">
        <v>41770</v>
      </c>
      <c r="G1826" s="280" t="s">
        <v>220</v>
      </c>
      <c r="H1826" s="294">
        <v>24</v>
      </c>
    </row>
    <row r="1827" spans="2:8" s="1" customFormat="1" ht="15">
      <c r="B1827" s="285">
        <v>41761</v>
      </c>
      <c r="C1827" s="280" t="s">
        <v>4316</v>
      </c>
      <c r="D1827" s="294">
        <v>10</v>
      </c>
      <c r="F1827" s="285">
        <v>41770</v>
      </c>
      <c r="G1827" s="280" t="s">
        <v>81</v>
      </c>
      <c r="H1827" s="294">
        <v>10</v>
      </c>
    </row>
    <row r="1828" spans="2:8" s="1" customFormat="1" ht="15">
      <c r="B1828" s="285">
        <v>41761</v>
      </c>
      <c r="C1828" s="280" t="s">
        <v>4317</v>
      </c>
      <c r="D1828" s="294">
        <v>10</v>
      </c>
      <c r="F1828" s="285">
        <v>41771</v>
      </c>
      <c r="G1828" s="280" t="s">
        <v>525</v>
      </c>
      <c r="H1828" s="294">
        <v>103</v>
      </c>
    </row>
    <row r="1829" spans="2:8" s="1" customFormat="1" ht="15">
      <c r="B1829" s="285">
        <v>41761</v>
      </c>
      <c r="C1829" s="280" t="s">
        <v>4318</v>
      </c>
      <c r="D1829" s="294">
        <v>22</v>
      </c>
      <c r="F1829" s="285">
        <v>41771</v>
      </c>
      <c r="G1829" s="280" t="s">
        <v>886</v>
      </c>
      <c r="H1829" s="294">
        <v>40</v>
      </c>
    </row>
    <row r="1830" spans="2:8" s="1" customFormat="1" ht="15">
      <c r="B1830" s="285">
        <v>41761</v>
      </c>
      <c r="C1830" s="280" t="s">
        <v>4319</v>
      </c>
      <c r="D1830" s="294">
        <v>20</v>
      </c>
      <c r="F1830" s="285">
        <v>41771</v>
      </c>
      <c r="G1830" s="280" t="s">
        <v>210</v>
      </c>
      <c r="H1830" s="294">
        <v>40</v>
      </c>
    </row>
    <row r="1831" spans="2:8" s="1" customFormat="1" ht="15">
      <c r="B1831" s="285">
        <v>41761</v>
      </c>
      <c r="C1831" s="280" t="s">
        <v>4320</v>
      </c>
      <c r="D1831" s="294">
        <v>20</v>
      </c>
      <c r="F1831" s="285">
        <v>41771</v>
      </c>
      <c r="G1831" s="280" t="s">
        <v>51</v>
      </c>
      <c r="H1831" s="294">
        <v>240</v>
      </c>
    </row>
    <row r="1832" spans="2:8" s="1" customFormat="1" ht="15">
      <c r="B1832" s="285">
        <v>41761</v>
      </c>
      <c r="C1832" s="280" t="s">
        <v>4321</v>
      </c>
      <c r="D1832" s="294">
        <v>5</v>
      </c>
      <c r="F1832" s="285">
        <v>41771</v>
      </c>
      <c r="G1832" s="280" t="s">
        <v>401</v>
      </c>
      <c r="H1832" s="294">
        <v>30</v>
      </c>
    </row>
    <row r="1833" spans="2:8" s="1" customFormat="1" ht="15">
      <c r="B1833" s="285">
        <v>41761</v>
      </c>
      <c r="C1833" s="280" t="s">
        <v>4322</v>
      </c>
      <c r="D1833" s="294">
        <v>10</v>
      </c>
      <c r="F1833" s="285">
        <v>41772</v>
      </c>
      <c r="G1833" s="280" t="s">
        <v>525</v>
      </c>
      <c r="H1833" s="294">
        <v>16</v>
      </c>
    </row>
    <row r="1834" spans="2:8" s="1" customFormat="1" ht="15">
      <c r="B1834" s="285">
        <v>41761</v>
      </c>
      <c r="C1834" s="280" t="s">
        <v>4323</v>
      </c>
      <c r="D1834" s="294">
        <v>10</v>
      </c>
      <c r="F1834" s="285">
        <v>41772</v>
      </c>
      <c r="G1834" s="280" t="s">
        <v>525</v>
      </c>
      <c r="H1834" s="294">
        <v>18</v>
      </c>
    </row>
    <row r="1835" spans="2:8" s="1" customFormat="1" ht="15">
      <c r="B1835" s="285">
        <v>41761</v>
      </c>
      <c r="C1835" s="280" t="s">
        <v>4324</v>
      </c>
      <c r="D1835" s="294">
        <v>20</v>
      </c>
      <c r="F1835" s="285">
        <v>41772</v>
      </c>
      <c r="G1835" s="280" t="s">
        <v>12</v>
      </c>
      <c r="H1835" s="294">
        <v>172</v>
      </c>
    </row>
    <row r="1836" spans="2:8" s="1" customFormat="1" ht="15">
      <c r="B1836" s="285">
        <v>41761</v>
      </c>
      <c r="C1836" s="280" t="s">
        <v>4325</v>
      </c>
      <c r="D1836" s="294">
        <v>10</v>
      </c>
      <c r="F1836" s="285">
        <v>41772</v>
      </c>
      <c r="G1836" s="280" t="s">
        <v>525</v>
      </c>
      <c r="H1836" s="294">
        <v>18</v>
      </c>
    </row>
    <row r="1837" spans="2:8" s="1" customFormat="1" ht="15">
      <c r="B1837" s="285">
        <v>41761</v>
      </c>
      <c r="C1837" s="280" t="s">
        <v>4326</v>
      </c>
      <c r="D1837" s="349">
        <v>30</v>
      </c>
      <c r="F1837" s="285">
        <v>41772</v>
      </c>
      <c r="G1837" s="280" t="s">
        <v>525</v>
      </c>
      <c r="H1837" s="294">
        <v>33</v>
      </c>
    </row>
    <row r="1838" spans="2:8" s="1" customFormat="1" ht="15">
      <c r="B1838" s="285">
        <v>41761</v>
      </c>
      <c r="C1838" s="280" t="s">
        <v>4326</v>
      </c>
      <c r="D1838" s="294">
        <v>20</v>
      </c>
      <c r="F1838" s="285">
        <v>41772</v>
      </c>
      <c r="G1838" s="484" t="s">
        <v>401</v>
      </c>
      <c r="H1838" s="485">
        <v>40</v>
      </c>
    </row>
    <row r="1839" spans="2:8" s="1" customFormat="1" ht="15">
      <c r="B1839" s="285">
        <v>41761</v>
      </c>
      <c r="C1839" s="280" t="s">
        <v>4327</v>
      </c>
      <c r="D1839" s="294">
        <v>3</v>
      </c>
      <c r="F1839" s="285">
        <v>41772</v>
      </c>
      <c r="G1839" s="484" t="s">
        <v>589</v>
      </c>
      <c r="H1839" s="485">
        <v>200</v>
      </c>
    </row>
    <row r="1840" spans="2:8" s="1" customFormat="1" ht="15">
      <c r="B1840" s="285">
        <v>41761</v>
      </c>
      <c r="C1840" s="280" t="s">
        <v>4328</v>
      </c>
      <c r="D1840" s="294">
        <v>30</v>
      </c>
      <c r="F1840" s="285">
        <v>41772</v>
      </c>
      <c r="G1840" s="484" t="s">
        <v>4418</v>
      </c>
      <c r="H1840" s="485">
        <v>7</v>
      </c>
    </row>
    <row r="1841" spans="2:8" s="1" customFormat="1" ht="15">
      <c r="B1841" s="285">
        <v>41761</v>
      </c>
      <c r="C1841" s="280" t="s">
        <v>4329</v>
      </c>
      <c r="D1841" s="294">
        <v>10</v>
      </c>
      <c r="F1841" s="285">
        <v>41773</v>
      </c>
      <c r="G1841" s="280" t="s">
        <v>525</v>
      </c>
      <c r="H1841" s="294">
        <v>20</v>
      </c>
    </row>
    <row r="1842" spans="2:8" s="1" customFormat="1" ht="15">
      <c r="B1842" s="285">
        <v>41761</v>
      </c>
      <c r="C1842" s="280" t="s">
        <v>4330</v>
      </c>
      <c r="D1842" s="294">
        <v>10</v>
      </c>
      <c r="F1842" s="285">
        <v>41773</v>
      </c>
      <c r="G1842" s="484" t="s">
        <v>525</v>
      </c>
      <c r="H1842" s="485">
        <v>26</v>
      </c>
    </row>
    <row r="1843" spans="2:8" s="1" customFormat="1" ht="15">
      <c r="B1843" s="285">
        <v>41761</v>
      </c>
      <c r="C1843" s="280" t="s">
        <v>4331</v>
      </c>
      <c r="D1843" s="294">
        <v>10</v>
      </c>
      <c r="F1843" s="285">
        <v>41773</v>
      </c>
      <c r="G1843" s="484" t="s">
        <v>525</v>
      </c>
      <c r="H1843" s="485">
        <v>17</v>
      </c>
    </row>
    <row r="1844" spans="2:8" s="1" customFormat="1" ht="15">
      <c r="B1844" s="285">
        <v>41761</v>
      </c>
      <c r="C1844" s="280" t="s">
        <v>4332</v>
      </c>
      <c r="D1844" s="294">
        <v>90</v>
      </c>
      <c r="F1844" s="285">
        <v>41773</v>
      </c>
      <c r="G1844" s="484" t="s">
        <v>12</v>
      </c>
      <c r="H1844" s="485">
        <v>111</v>
      </c>
    </row>
    <row r="1845" spans="2:8" s="1" customFormat="1" ht="15">
      <c r="B1845" s="285">
        <v>41761</v>
      </c>
      <c r="C1845" s="280" t="s">
        <v>4333</v>
      </c>
      <c r="D1845" s="294">
        <v>40</v>
      </c>
      <c r="F1845" s="285">
        <v>41773</v>
      </c>
      <c r="G1845" s="484" t="s">
        <v>525</v>
      </c>
      <c r="H1845" s="485">
        <v>27</v>
      </c>
    </row>
    <row r="1846" spans="2:8" s="1" customFormat="1" ht="15">
      <c r="B1846" s="285">
        <v>41761</v>
      </c>
      <c r="C1846" s="280" t="s">
        <v>4334</v>
      </c>
      <c r="D1846" s="294">
        <v>40</v>
      </c>
      <c r="F1846" s="285">
        <v>41773</v>
      </c>
      <c r="G1846" s="484" t="s">
        <v>4419</v>
      </c>
      <c r="H1846" s="485">
        <v>150</v>
      </c>
    </row>
    <row r="1847" spans="2:8" s="1" customFormat="1" ht="15">
      <c r="B1847" s="285">
        <v>41761</v>
      </c>
      <c r="C1847" s="280" t="s">
        <v>4335</v>
      </c>
      <c r="D1847" s="294">
        <v>20</v>
      </c>
      <c r="F1847" s="285">
        <v>41773</v>
      </c>
      <c r="G1847" s="484" t="s">
        <v>48</v>
      </c>
      <c r="H1847" s="485">
        <v>190</v>
      </c>
    </row>
    <row r="1848" spans="2:8" s="1" customFormat="1" ht="15">
      <c r="B1848" s="285">
        <v>41761</v>
      </c>
      <c r="C1848" s="280" t="s">
        <v>4336</v>
      </c>
      <c r="D1848" s="294">
        <v>20</v>
      </c>
      <c r="F1848" s="285">
        <v>41773</v>
      </c>
      <c r="G1848" s="484" t="s">
        <v>918</v>
      </c>
      <c r="H1848" s="485">
        <v>130</v>
      </c>
    </row>
    <row r="1849" spans="2:8" s="1" customFormat="1" ht="15">
      <c r="B1849" s="285">
        <v>41761</v>
      </c>
      <c r="C1849" s="294" t="s">
        <v>4337</v>
      </c>
      <c r="D1849" s="294">
        <v>20</v>
      </c>
      <c r="F1849" s="285">
        <v>41773</v>
      </c>
      <c r="G1849" s="280" t="s">
        <v>401</v>
      </c>
      <c r="H1849" s="294">
        <v>40</v>
      </c>
    </row>
    <row r="1850" spans="2:8" s="1" customFormat="1" ht="15">
      <c r="B1850" s="285">
        <v>41761</v>
      </c>
      <c r="C1850" s="294" t="s">
        <v>4338</v>
      </c>
      <c r="D1850" s="294">
        <v>2</v>
      </c>
      <c r="F1850" s="285">
        <v>41773</v>
      </c>
      <c r="G1850" s="484" t="s">
        <v>2282</v>
      </c>
      <c r="H1850" s="485">
        <v>30</v>
      </c>
    </row>
    <row r="1851" spans="2:8" s="1" customFormat="1" ht="15">
      <c r="B1851" s="285">
        <v>41761</v>
      </c>
      <c r="C1851" s="294" t="s">
        <v>4339</v>
      </c>
      <c r="D1851" s="294">
        <v>200</v>
      </c>
      <c r="F1851" s="285">
        <v>41773</v>
      </c>
      <c r="G1851" s="280" t="s">
        <v>886</v>
      </c>
      <c r="H1851" s="294">
        <v>10</v>
      </c>
    </row>
    <row r="1852" spans="2:8" s="1" customFormat="1" ht="15">
      <c r="B1852" s="285">
        <v>41761</v>
      </c>
      <c r="C1852" s="294" t="s">
        <v>4340</v>
      </c>
      <c r="D1852" s="294">
        <v>30</v>
      </c>
      <c r="F1852" s="285">
        <v>41774</v>
      </c>
      <c r="G1852" s="484" t="s">
        <v>2316</v>
      </c>
      <c r="H1852" s="485">
        <v>10</v>
      </c>
    </row>
    <row r="1853" spans="2:8" s="1" customFormat="1" ht="15">
      <c r="B1853" s="285">
        <v>41761</v>
      </c>
      <c r="C1853" s="294" t="s">
        <v>4341</v>
      </c>
      <c r="D1853" s="294">
        <v>10</v>
      </c>
      <c r="F1853" s="285">
        <v>41774</v>
      </c>
      <c r="G1853" s="484" t="s">
        <v>525</v>
      </c>
      <c r="H1853" s="485">
        <v>30</v>
      </c>
    </row>
    <row r="1854" spans="2:8" s="1" customFormat="1" ht="15">
      <c r="B1854" s="285">
        <v>41761</v>
      </c>
      <c r="C1854" s="280" t="s">
        <v>4342</v>
      </c>
      <c r="D1854" s="294">
        <v>1000</v>
      </c>
      <c r="F1854" s="285">
        <v>41774</v>
      </c>
      <c r="G1854" s="280" t="s">
        <v>80</v>
      </c>
      <c r="H1854" s="294">
        <v>30</v>
      </c>
    </row>
    <row r="1855" spans="2:8" s="1" customFormat="1" ht="15">
      <c r="B1855" s="285">
        <v>41761</v>
      </c>
      <c r="C1855" s="280" t="s">
        <v>4343</v>
      </c>
      <c r="D1855" s="294">
        <v>32</v>
      </c>
      <c r="F1855" s="285">
        <v>41774</v>
      </c>
      <c r="G1855" s="484" t="s">
        <v>401</v>
      </c>
      <c r="H1855" s="485">
        <v>70</v>
      </c>
    </row>
    <row r="1856" spans="2:8" s="1" customFormat="1" ht="15">
      <c r="B1856" s="285">
        <v>41761</v>
      </c>
      <c r="C1856" s="280" t="s">
        <v>4345</v>
      </c>
      <c r="D1856" s="294">
        <v>50</v>
      </c>
      <c r="F1856" s="285">
        <v>41774</v>
      </c>
      <c r="G1856" s="484" t="s">
        <v>4421</v>
      </c>
      <c r="H1856" s="485">
        <v>186</v>
      </c>
    </row>
    <row r="1857" spans="2:8" s="1" customFormat="1" ht="15">
      <c r="B1857" s="285">
        <v>41761</v>
      </c>
      <c r="C1857" s="280" t="s">
        <v>4344</v>
      </c>
      <c r="D1857" s="294">
        <v>5</v>
      </c>
      <c r="F1857" s="285">
        <v>41774</v>
      </c>
      <c r="G1857" s="280" t="s">
        <v>457</v>
      </c>
      <c r="H1857" s="294">
        <v>40</v>
      </c>
    </row>
    <row r="1858" spans="2:8" s="1" customFormat="1" ht="15">
      <c r="B1858" s="285">
        <v>41761</v>
      </c>
      <c r="C1858" s="280" t="s">
        <v>4346</v>
      </c>
      <c r="D1858" s="294">
        <v>45</v>
      </c>
      <c r="F1858" s="285">
        <v>41775</v>
      </c>
      <c r="G1858" s="304" t="s">
        <v>4422</v>
      </c>
      <c r="H1858" s="294">
        <v>150</v>
      </c>
    </row>
    <row r="1859" spans="2:8" s="1" customFormat="1" ht="15">
      <c r="B1859" s="285">
        <v>41761</v>
      </c>
      <c r="C1859" s="280" t="s">
        <v>4347</v>
      </c>
      <c r="D1859" s="349">
        <v>10</v>
      </c>
      <c r="F1859" s="285">
        <v>41775</v>
      </c>
      <c r="G1859" s="280" t="s">
        <v>4423</v>
      </c>
      <c r="H1859" s="294">
        <v>12</v>
      </c>
    </row>
    <row r="1860" spans="2:8" s="1" customFormat="1" ht="15">
      <c r="B1860" s="285">
        <v>41761</v>
      </c>
      <c r="C1860" s="280" t="s">
        <v>4348</v>
      </c>
      <c r="D1860" s="294">
        <v>27</v>
      </c>
      <c r="F1860" s="285">
        <v>41775</v>
      </c>
      <c r="G1860" s="280" t="s">
        <v>401</v>
      </c>
      <c r="H1860" s="294">
        <v>12</v>
      </c>
    </row>
    <row r="1861" spans="2:8" s="1" customFormat="1" ht="15">
      <c r="B1861" s="285">
        <v>41761</v>
      </c>
      <c r="C1861" s="280" t="s">
        <v>4349</v>
      </c>
      <c r="D1861" s="294">
        <v>40</v>
      </c>
      <c r="F1861" s="285">
        <v>41775</v>
      </c>
      <c r="G1861" s="280" t="s">
        <v>774</v>
      </c>
      <c r="H1861" s="294">
        <v>320</v>
      </c>
    </row>
    <row r="1862" spans="2:8" s="1" customFormat="1" ht="15">
      <c r="B1862" s="285">
        <v>41761</v>
      </c>
      <c r="C1862" s="280" t="s">
        <v>4350</v>
      </c>
      <c r="D1862" s="294">
        <v>10</v>
      </c>
      <c r="F1862" s="285">
        <v>41776</v>
      </c>
      <c r="G1862" s="304" t="s">
        <v>4412</v>
      </c>
      <c r="H1862" s="326">
        <v>200</v>
      </c>
    </row>
    <row r="1863" spans="2:8" s="1" customFormat="1" ht="15">
      <c r="B1863" s="285">
        <v>41761</v>
      </c>
      <c r="C1863" s="280" t="s">
        <v>4351</v>
      </c>
      <c r="D1863" s="294">
        <v>5</v>
      </c>
      <c r="F1863" s="285">
        <v>41776</v>
      </c>
      <c r="G1863" s="280" t="s">
        <v>2853</v>
      </c>
      <c r="H1863" s="294">
        <v>30</v>
      </c>
    </row>
    <row r="1864" spans="2:8" s="1" customFormat="1" ht="15">
      <c r="B1864" s="285">
        <v>41761</v>
      </c>
      <c r="C1864" s="280" t="s">
        <v>4352</v>
      </c>
      <c r="D1864" s="349">
        <v>10</v>
      </c>
      <c r="F1864" s="285">
        <v>41776</v>
      </c>
      <c r="G1864" s="280" t="s">
        <v>151</v>
      </c>
      <c r="H1864" s="294">
        <v>250</v>
      </c>
    </row>
    <row r="1865" spans="2:8" s="1" customFormat="1" ht="15">
      <c r="B1865" s="285">
        <v>41761</v>
      </c>
      <c r="C1865" s="280" t="s">
        <v>4353</v>
      </c>
      <c r="D1865" s="294">
        <v>10</v>
      </c>
      <c r="F1865" s="285">
        <v>41776</v>
      </c>
      <c r="G1865" s="280" t="s">
        <v>4425</v>
      </c>
      <c r="H1865" s="294">
        <v>50</v>
      </c>
    </row>
    <row r="1866" spans="2:8" s="1" customFormat="1" ht="15">
      <c r="B1866" s="285">
        <v>41761</v>
      </c>
      <c r="C1866" s="280" t="s">
        <v>4354</v>
      </c>
      <c r="D1866" s="294">
        <v>3</v>
      </c>
      <c r="F1866" s="285">
        <v>41776</v>
      </c>
      <c r="G1866" s="280" t="s">
        <v>4426</v>
      </c>
      <c r="H1866" s="294">
        <v>175</v>
      </c>
    </row>
    <row r="1867" spans="2:8" s="1" customFormat="1" ht="15">
      <c r="B1867" s="285">
        <v>41761</v>
      </c>
      <c r="C1867" s="280" t="s">
        <v>4356</v>
      </c>
      <c r="D1867" s="294">
        <v>20</v>
      </c>
      <c r="F1867" s="285">
        <v>41776</v>
      </c>
      <c r="G1867" s="280" t="s">
        <v>114</v>
      </c>
      <c r="H1867" s="294">
        <v>60</v>
      </c>
    </row>
    <row r="1868" spans="2:8" s="1" customFormat="1" ht="15">
      <c r="B1868" s="285">
        <v>41761</v>
      </c>
      <c r="C1868" s="280" t="s">
        <v>4357</v>
      </c>
      <c r="D1868" s="294">
        <v>80</v>
      </c>
      <c r="F1868" s="285">
        <v>41776</v>
      </c>
      <c r="G1868" s="280" t="s">
        <v>2316</v>
      </c>
      <c r="H1868" s="294">
        <v>5</v>
      </c>
    </row>
    <row r="1869" spans="2:8" s="1" customFormat="1" ht="15">
      <c r="B1869" s="285">
        <v>41761</v>
      </c>
      <c r="C1869" s="280" t="s">
        <v>4357</v>
      </c>
      <c r="D1869" s="294">
        <v>35</v>
      </c>
      <c r="F1869" s="285">
        <v>41776</v>
      </c>
      <c r="G1869" s="280" t="s">
        <v>4427</v>
      </c>
      <c r="H1869" s="294">
        <v>18</v>
      </c>
    </row>
    <row r="1870" spans="2:8" s="1" customFormat="1" ht="15">
      <c r="B1870" s="285">
        <v>41761</v>
      </c>
      <c r="C1870" s="280" t="s">
        <v>4358</v>
      </c>
      <c r="D1870" s="294">
        <v>40</v>
      </c>
      <c r="F1870" s="285">
        <v>41777</v>
      </c>
      <c r="G1870" s="280" t="s">
        <v>663</v>
      </c>
      <c r="H1870" s="294">
        <v>750</v>
      </c>
    </row>
    <row r="1871" spans="2:8" s="1" customFormat="1" ht="15">
      <c r="B1871" s="285">
        <v>41761</v>
      </c>
      <c r="C1871" s="280" t="s">
        <v>4359</v>
      </c>
      <c r="D1871" s="294">
        <v>20</v>
      </c>
      <c r="F1871" s="285">
        <v>41777</v>
      </c>
      <c r="G1871" s="280" t="s">
        <v>445</v>
      </c>
      <c r="H1871" s="294">
        <v>40</v>
      </c>
    </row>
    <row r="1872" spans="2:8" s="1" customFormat="1" ht="15">
      <c r="B1872" s="285">
        <v>41761</v>
      </c>
      <c r="C1872" s="280" t="s">
        <v>4360</v>
      </c>
      <c r="D1872" s="294">
        <v>80</v>
      </c>
      <c r="F1872" s="285">
        <v>41777</v>
      </c>
      <c r="G1872" s="280" t="s">
        <v>4430</v>
      </c>
      <c r="H1872" s="294">
        <v>82</v>
      </c>
    </row>
    <row r="1873" spans="2:8" s="1" customFormat="1" ht="15">
      <c r="B1873" s="285">
        <v>41761</v>
      </c>
      <c r="C1873" s="280" t="s">
        <v>4361</v>
      </c>
      <c r="D1873" s="294">
        <v>10</v>
      </c>
      <c r="F1873" s="285">
        <v>41777</v>
      </c>
      <c r="G1873" s="280" t="s">
        <v>51</v>
      </c>
      <c r="H1873" s="294">
        <v>20</v>
      </c>
    </row>
    <row r="1874" spans="2:8" s="1" customFormat="1" ht="15">
      <c r="B1874" s="285">
        <v>41761</v>
      </c>
      <c r="C1874" s="280" t="s">
        <v>23</v>
      </c>
      <c r="D1874" s="294">
        <v>110</v>
      </c>
      <c r="F1874" s="285">
        <v>41777</v>
      </c>
      <c r="G1874" s="280" t="s">
        <v>51</v>
      </c>
      <c r="H1874" s="294">
        <v>120</v>
      </c>
    </row>
    <row r="1875" spans="2:8" s="1" customFormat="1" ht="15">
      <c r="B1875" s="285">
        <v>41761</v>
      </c>
      <c r="C1875" s="280" t="s">
        <v>4362</v>
      </c>
      <c r="D1875" s="294">
        <v>32</v>
      </c>
      <c r="F1875" s="285">
        <v>41777</v>
      </c>
      <c r="G1875" s="280" t="s">
        <v>3611</v>
      </c>
      <c r="H1875" s="294">
        <v>10</v>
      </c>
    </row>
    <row r="1876" spans="2:8" s="1" customFormat="1" ht="15">
      <c r="B1876" s="285">
        <v>41761</v>
      </c>
      <c r="C1876" s="280" t="s">
        <v>848</v>
      </c>
      <c r="D1876" s="294">
        <v>1500</v>
      </c>
      <c r="F1876" s="285">
        <v>41777</v>
      </c>
      <c r="G1876" s="280" t="s">
        <v>4429</v>
      </c>
      <c r="H1876" s="294">
        <v>65</v>
      </c>
    </row>
    <row r="1877" spans="2:8" s="1" customFormat="1" ht="15">
      <c r="B1877" s="285">
        <v>41762</v>
      </c>
      <c r="C1877" s="294" t="s">
        <v>4363</v>
      </c>
      <c r="D1877" s="294">
        <v>50</v>
      </c>
      <c r="F1877" s="285">
        <v>41778</v>
      </c>
      <c r="G1877" s="280" t="s">
        <v>525</v>
      </c>
      <c r="H1877" s="294">
        <v>20</v>
      </c>
    </row>
    <row r="1878" spans="2:8" s="1" customFormat="1" ht="15">
      <c r="B1878" s="285">
        <v>41762</v>
      </c>
      <c r="C1878" s="294" t="s">
        <v>4364</v>
      </c>
      <c r="D1878" s="294">
        <v>20</v>
      </c>
      <c r="F1878" s="285">
        <v>41778</v>
      </c>
      <c r="G1878" s="280" t="s">
        <v>525</v>
      </c>
      <c r="H1878" s="294">
        <v>20</v>
      </c>
    </row>
    <row r="1879" spans="2:8" s="1" customFormat="1" ht="15">
      <c r="B1879" s="285">
        <v>41762</v>
      </c>
      <c r="C1879" s="304" t="s">
        <v>4365</v>
      </c>
      <c r="D1879" s="326">
        <v>10</v>
      </c>
      <c r="F1879" s="285">
        <v>41778</v>
      </c>
      <c r="G1879" s="280" t="s">
        <v>12</v>
      </c>
      <c r="H1879" s="294">
        <v>61</v>
      </c>
    </row>
    <row r="1880" spans="2:8" s="1" customFormat="1" ht="15">
      <c r="B1880" s="285">
        <v>41762</v>
      </c>
      <c r="C1880" s="280" t="s">
        <v>4366</v>
      </c>
      <c r="D1880" s="294">
        <v>20</v>
      </c>
      <c r="F1880" s="285">
        <v>41778</v>
      </c>
      <c r="G1880" s="280" t="s">
        <v>525</v>
      </c>
      <c r="H1880" s="294">
        <v>39</v>
      </c>
    </row>
    <row r="1881" spans="2:8" s="1" customFormat="1" ht="15">
      <c r="B1881" s="285">
        <v>41762</v>
      </c>
      <c r="C1881" s="280" t="s">
        <v>4367</v>
      </c>
      <c r="D1881" s="294">
        <v>5</v>
      </c>
      <c r="F1881" s="285">
        <v>41778</v>
      </c>
      <c r="G1881" s="280" t="s">
        <v>401</v>
      </c>
      <c r="H1881" s="294">
        <v>50</v>
      </c>
    </row>
    <row r="1882" spans="2:8" s="1" customFormat="1" ht="15">
      <c r="B1882" s="285">
        <v>41762</v>
      </c>
      <c r="C1882" s="280" t="s">
        <v>4368</v>
      </c>
      <c r="D1882" s="294">
        <v>13</v>
      </c>
      <c r="F1882" s="285">
        <v>41778</v>
      </c>
      <c r="G1882" s="280" t="s">
        <v>51</v>
      </c>
      <c r="H1882" s="294">
        <v>10</v>
      </c>
    </row>
    <row r="1883" spans="2:8" s="1" customFormat="1" ht="15">
      <c r="B1883" s="285">
        <v>41762</v>
      </c>
      <c r="C1883" s="280" t="s">
        <v>4369</v>
      </c>
      <c r="D1883" s="294">
        <v>88</v>
      </c>
      <c r="F1883" s="285">
        <v>41778</v>
      </c>
      <c r="G1883" s="280" t="s">
        <v>114</v>
      </c>
      <c r="H1883" s="294">
        <v>60</v>
      </c>
    </row>
    <row r="1884" spans="2:8" s="1" customFormat="1" ht="15">
      <c r="B1884" s="285">
        <v>41762</v>
      </c>
      <c r="C1884" s="280" t="s">
        <v>4370</v>
      </c>
      <c r="D1884" s="294">
        <v>40</v>
      </c>
      <c r="F1884" s="285">
        <v>41779</v>
      </c>
      <c r="G1884" s="280" t="s">
        <v>730</v>
      </c>
      <c r="H1884" s="294">
        <v>150</v>
      </c>
    </row>
    <row r="1885" spans="2:8" s="1" customFormat="1" ht="15">
      <c r="B1885" s="285">
        <v>41762</v>
      </c>
      <c r="C1885" s="280" t="s">
        <v>4371</v>
      </c>
      <c r="D1885" s="294">
        <v>40</v>
      </c>
      <c r="F1885" s="285">
        <v>41779</v>
      </c>
      <c r="G1885" s="280" t="s">
        <v>742</v>
      </c>
      <c r="H1885" s="294">
        <v>50</v>
      </c>
    </row>
    <row r="1886" spans="2:8" s="1" customFormat="1" ht="15">
      <c r="B1886" s="285">
        <v>41762</v>
      </c>
      <c r="C1886" s="280" t="s">
        <v>4372</v>
      </c>
      <c r="D1886" s="294">
        <v>50</v>
      </c>
      <c r="F1886" s="285">
        <v>41779</v>
      </c>
      <c r="G1886" s="280" t="s">
        <v>525</v>
      </c>
      <c r="H1886" s="294">
        <v>15</v>
      </c>
    </row>
    <row r="1887" spans="2:8" s="1" customFormat="1" ht="15">
      <c r="B1887" s="285">
        <v>41762</v>
      </c>
      <c r="C1887" s="280" t="s">
        <v>4373</v>
      </c>
      <c r="D1887" s="294">
        <v>40</v>
      </c>
      <c r="F1887" s="285">
        <v>41779</v>
      </c>
      <c r="G1887" s="280" t="s">
        <v>525</v>
      </c>
      <c r="H1887" s="294">
        <v>30</v>
      </c>
    </row>
    <row r="1888" spans="2:8" s="1" customFormat="1" ht="15">
      <c r="B1888" s="285">
        <v>41762</v>
      </c>
      <c r="C1888" s="280" t="s">
        <v>4374</v>
      </c>
      <c r="D1888" s="294">
        <v>100</v>
      </c>
      <c r="F1888" s="285">
        <v>41779</v>
      </c>
      <c r="G1888" s="280" t="s">
        <v>525</v>
      </c>
      <c r="H1888" s="294">
        <v>50</v>
      </c>
    </row>
    <row r="1889" spans="2:8" s="1" customFormat="1" ht="15">
      <c r="B1889" s="285">
        <v>41762</v>
      </c>
      <c r="C1889" s="280" t="s">
        <v>4375</v>
      </c>
      <c r="D1889" s="294">
        <v>100</v>
      </c>
      <c r="F1889" s="285">
        <v>41779</v>
      </c>
      <c r="G1889" s="280" t="s">
        <v>12</v>
      </c>
      <c r="H1889" s="294">
        <v>60</v>
      </c>
    </row>
    <row r="1890" spans="2:8" s="1" customFormat="1" ht="15">
      <c r="B1890" s="285">
        <v>41762</v>
      </c>
      <c r="C1890" s="280" t="s">
        <v>4376</v>
      </c>
      <c r="D1890" s="294">
        <v>40</v>
      </c>
      <c r="F1890" s="285">
        <v>41779</v>
      </c>
      <c r="G1890" s="280" t="s">
        <v>525</v>
      </c>
      <c r="H1890" s="294">
        <v>25</v>
      </c>
    </row>
    <row r="1891" spans="2:8" s="1" customFormat="1" ht="15">
      <c r="B1891" s="285">
        <v>41762</v>
      </c>
      <c r="C1891" s="280" t="s">
        <v>4377</v>
      </c>
      <c r="D1891" s="294">
        <v>30</v>
      </c>
      <c r="F1891" s="285">
        <v>41780</v>
      </c>
      <c r="G1891" s="280" t="s">
        <v>525</v>
      </c>
      <c r="H1891" s="294">
        <v>100</v>
      </c>
    </row>
    <row r="1892" spans="2:8" s="1" customFormat="1" ht="15">
      <c r="B1892" s="285">
        <v>41762</v>
      </c>
      <c r="C1892" s="280" t="s">
        <v>4378</v>
      </c>
      <c r="D1892" s="386">
        <v>10</v>
      </c>
      <c r="F1892" s="285">
        <v>41780</v>
      </c>
      <c r="G1892" s="280" t="s">
        <v>12</v>
      </c>
      <c r="H1892" s="294">
        <v>80</v>
      </c>
    </row>
    <row r="1893" spans="2:8" s="1" customFormat="1" ht="15">
      <c r="B1893" s="285">
        <v>41762</v>
      </c>
      <c r="C1893" s="280" t="s">
        <v>4379</v>
      </c>
      <c r="D1893" s="294">
        <v>30</v>
      </c>
      <c r="F1893" s="285">
        <v>41780</v>
      </c>
      <c r="G1893" s="280" t="s">
        <v>401</v>
      </c>
      <c r="H1893" s="294">
        <v>60</v>
      </c>
    </row>
    <row r="1894" spans="2:8" s="1" customFormat="1" ht="15">
      <c r="B1894" s="285">
        <v>41762</v>
      </c>
      <c r="C1894" s="280" t="s">
        <v>4380</v>
      </c>
      <c r="D1894" s="294">
        <v>10</v>
      </c>
      <c r="F1894" s="285">
        <v>41780</v>
      </c>
      <c r="G1894" s="280" t="s">
        <v>4434</v>
      </c>
      <c r="H1894" s="294">
        <v>35</v>
      </c>
    </row>
    <row r="1895" spans="2:8" s="1" customFormat="1" ht="15">
      <c r="B1895" s="285">
        <v>41762</v>
      </c>
      <c r="C1895" s="280" t="s">
        <v>4381</v>
      </c>
      <c r="D1895" s="294">
        <v>10</v>
      </c>
      <c r="F1895" s="285">
        <v>41780</v>
      </c>
      <c r="G1895" s="280" t="s">
        <v>218</v>
      </c>
      <c r="H1895" s="294">
        <v>90</v>
      </c>
    </row>
    <row r="1896" spans="2:8" s="1" customFormat="1" ht="15">
      <c r="B1896" s="285">
        <v>41762</v>
      </c>
      <c r="C1896" s="280" t="s">
        <v>4382</v>
      </c>
      <c r="D1896" s="294">
        <v>40</v>
      </c>
      <c r="F1896" s="285">
        <v>41780</v>
      </c>
      <c r="G1896" s="280" t="s">
        <v>18</v>
      </c>
      <c r="H1896" s="294">
        <v>412</v>
      </c>
    </row>
    <row r="1897" spans="2:8" s="1" customFormat="1" ht="15">
      <c r="B1897" s="285">
        <v>41762</v>
      </c>
      <c r="C1897" s="280" t="s">
        <v>4383</v>
      </c>
      <c r="D1897" s="294">
        <v>10</v>
      </c>
      <c r="F1897" s="285">
        <v>41780</v>
      </c>
      <c r="G1897" s="304" t="s">
        <v>4422</v>
      </c>
      <c r="H1897" s="294">
        <v>500</v>
      </c>
    </row>
    <row r="1898" spans="2:8" s="1" customFormat="1" ht="15">
      <c r="B1898" s="285">
        <v>41762</v>
      </c>
      <c r="C1898" s="280" t="s">
        <v>4384</v>
      </c>
      <c r="D1898" s="294">
        <v>25</v>
      </c>
      <c r="F1898" s="285">
        <v>41781</v>
      </c>
      <c r="G1898" s="280" t="s">
        <v>525</v>
      </c>
      <c r="H1898" s="294">
        <v>23</v>
      </c>
    </row>
    <row r="1899" spans="2:8" s="1" customFormat="1" ht="15">
      <c r="B1899" s="285">
        <v>41762</v>
      </c>
      <c r="C1899" s="280" t="s">
        <v>4385</v>
      </c>
      <c r="D1899" s="294">
        <v>5</v>
      </c>
      <c r="F1899" s="285">
        <v>41781</v>
      </c>
      <c r="G1899" s="280" t="s">
        <v>525</v>
      </c>
      <c r="H1899" s="294">
        <v>30</v>
      </c>
    </row>
    <row r="1900" spans="2:8" s="1" customFormat="1" ht="15">
      <c r="B1900" s="285">
        <v>41762</v>
      </c>
      <c r="C1900" s="280" t="s">
        <v>4386</v>
      </c>
      <c r="D1900" s="294">
        <v>20</v>
      </c>
      <c r="F1900" s="285">
        <v>41781</v>
      </c>
      <c r="G1900" s="280" t="s">
        <v>12</v>
      </c>
      <c r="H1900" s="294">
        <v>140</v>
      </c>
    </row>
    <row r="1901" spans="2:8" s="1" customFormat="1" ht="15">
      <c r="B1901" s="285">
        <v>41762</v>
      </c>
      <c r="C1901" s="280" t="s">
        <v>4387</v>
      </c>
      <c r="D1901" s="294">
        <v>40</v>
      </c>
      <c r="F1901" s="285">
        <v>41781</v>
      </c>
      <c r="G1901" s="280" t="s">
        <v>525</v>
      </c>
      <c r="H1901" s="294">
        <v>140</v>
      </c>
    </row>
    <row r="1902" spans="2:8" s="1" customFormat="1" ht="15">
      <c r="B1902" s="285">
        <v>41762</v>
      </c>
      <c r="C1902" s="280" t="s">
        <v>4388</v>
      </c>
      <c r="D1902" s="294">
        <v>156</v>
      </c>
      <c r="F1902" s="285">
        <v>41781</v>
      </c>
      <c r="G1902" s="280" t="s">
        <v>2852</v>
      </c>
      <c r="H1902" s="294">
        <v>190</v>
      </c>
    </row>
    <row r="1903" spans="2:8" s="1" customFormat="1" ht="15">
      <c r="B1903" s="285">
        <v>41762</v>
      </c>
      <c r="C1903" s="280" t="s">
        <v>605</v>
      </c>
      <c r="D1903" s="294">
        <v>1300</v>
      </c>
      <c r="F1903" s="285">
        <v>41781</v>
      </c>
      <c r="G1903" s="280" t="s">
        <v>4437</v>
      </c>
      <c r="H1903" s="294">
        <v>90</v>
      </c>
    </row>
    <row r="1904" spans="2:8" s="1" customFormat="1" ht="15">
      <c r="B1904" s="285">
        <v>41762</v>
      </c>
      <c r="C1904" s="294" t="s">
        <v>947</v>
      </c>
      <c r="D1904" s="294">
        <v>10</v>
      </c>
      <c r="F1904" s="285">
        <v>41781</v>
      </c>
      <c r="G1904" s="280" t="s">
        <v>23</v>
      </c>
      <c r="H1904" s="294">
        <v>105</v>
      </c>
    </row>
    <row r="1905" spans="2:8" s="1" customFormat="1" ht="15">
      <c r="B1905" s="285">
        <v>41762</v>
      </c>
      <c r="C1905" s="280" t="s">
        <v>114</v>
      </c>
      <c r="D1905" s="294">
        <v>40</v>
      </c>
      <c r="F1905" s="285">
        <v>41782</v>
      </c>
      <c r="G1905" s="280" t="s">
        <v>525</v>
      </c>
      <c r="H1905" s="294">
        <v>15</v>
      </c>
    </row>
    <row r="1906" spans="2:8" s="1" customFormat="1" ht="15">
      <c r="B1906" s="285">
        <v>41762</v>
      </c>
      <c r="C1906" s="280" t="s">
        <v>4099</v>
      </c>
      <c r="D1906" s="294">
        <v>20</v>
      </c>
      <c r="F1906" s="285">
        <v>41782</v>
      </c>
      <c r="G1906" s="280" t="s">
        <v>525</v>
      </c>
      <c r="H1906" s="294">
        <v>20</v>
      </c>
    </row>
    <row r="1907" spans="2:8" s="1" customFormat="1" ht="15">
      <c r="B1907" s="285">
        <v>41762</v>
      </c>
      <c r="C1907" s="280" t="s">
        <v>51</v>
      </c>
      <c r="D1907" s="294">
        <v>55</v>
      </c>
      <c r="F1907" s="285">
        <v>41782</v>
      </c>
      <c r="G1907" s="280" t="s">
        <v>12</v>
      </c>
      <c r="H1907" s="294">
        <v>110</v>
      </c>
    </row>
    <row r="1908" spans="2:8" s="1" customFormat="1" ht="15">
      <c r="B1908" s="285">
        <v>41762</v>
      </c>
      <c r="C1908" s="280" t="s">
        <v>531</v>
      </c>
      <c r="D1908" s="294">
        <v>33</v>
      </c>
      <c r="F1908" s="285">
        <v>41782</v>
      </c>
      <c r="G1908" s="280" t="s">
        <v>445</v>
      </c>
      <c r="H1908" s="294">
        <v>40</v>
      </c>
    </row>
    <row r="1909" spans="2:8" s="1" customFormat="1" ht="15">
      <c r="B1909" s="285">
        <v>41762</v>
      </c>
      <c r="C1909" s="280" t="s">
        <v>4389</v>
      </c>
      <c r="D1909" s="294">
        <v>200</v>
      </c>
      <c r="F1909" s="285">
        <v>41782</v>
      </c>
      <c r="G1909" s="280" t="s">
        <v>367</v>
      </c>
      <c r="H1909" s="294">
        <v>10</v>
      </c>
    </row>
    <row r="1910" spans="2:8" s="1" customFormat="1" ht="15">
      <c r="B1910" s="285">
        <v>41762</v>
      </c>
      <c r="C1910" s="280" t="s">
        <v>4390</v>
      </c>
      <c r="D1910" s="294">
        <v>20</v>
      </c>
      <c r="F1910" s="285">
        <v>41782</v>
      </c>
      <c r="G1910" s="280" t="s">
        <v>431</v>
      </c>
      <c r="H1910" s="294">
        <v>10</v>
      </c>
    </row>
    <row r="1911" spans="2:8" s="1" customFormat="1" ht="15">
      <c r="B1911" s="285">
        <v>41762</v>
      </c>
      <c r="C1911" s="280" t="s">
        <v>23</v>
      </c>
      <c r="D1911" s="294">
        <v>180</v>
      </c>
      <c r="F1911" s="285">
        <v>41782</v>
      </c>
      <c r="G1911" s="280" t="s">
        <v>401</v>
      </c>
      <c r="H1911" s="294">
        <v>40</v>
      </c>
    </row>
    <row r="1912" spans="2:8" s="1" customFormat="1" ht="15">
      <c r="B1912" s="285">
        <v>41762</v>
      </c>
      <c r="C1912" s="280" t="s">
        <v>173</v>
      </c>
      <c r="D1912" s="294">
        <v>30</v>
      </c>
      <c r="F1912" s="285">
        <v>41782</v>
      </c>
      <c r="G1912" s="280" t="s">
        <v>4446</v>
      </c>
      <c r="H1912" s="294">
        <v>4650</v>
      </c>
    </row>
    <row r="1913" spans="2:8" s="1" customFormat="1" ht="15">
      <c r="B1913" s="285">
        <v>41762</v>
      </c>
      <c r="C1913" s="280" t="s">
        <v>112</v>
      </c>
      <c r="D1913" s="294">
        <v>10</v>
      </c>
      <c r="F1913" s="285">
        <v>41782</v>
      </c>
      <c r="G1913" s="280" t="s">
        <v>23</v>
      </c>
      <c r="H1913" s="294">
        <v>260</v>
      </c>
    </row>
    <row r="1914" spans="2:8" s="1" customFormat="1" ht="15">
      <c r="B1914" s="285">
        <v>41763</v>
      </c>
      <c r="C1914" s="280" t="s">
        <v>525</v>
      </c>
      <c r="D1914" s="294">
        <v>17</v>
      </c>
      <c r="F1914" s="285">
        <v>41783</v>
      </c>
      <c r="G1914" s="280" t="s">
        <v>18</v>
      </c>
      <c r="H1914" s="294">
        <v>137</v>
      </c>
    </row>
    <row r="1915" spans="2:8" s="1" customFormat="1" ht="15">
      <c r="B1915" s="285">
        <v>41763</v>
      </c>
      <c r="C1915" s="280" t="s">
        <v>18</v>
      </c>
      <c r="D1915" s="294">
        <v>131</v>
      </c>
      <c r="F1915" s="285">
        <v>41783</v>
      </c>
      <c r="G1915" s="280" t="s">
        <v>4447</v>
      </c>
      <c r="H1915" s="294">
        <v>80</v>
      </c>
    </row>
    <row r="1916" spans="2:8" s="1" customFormat="1" ht="15">
      <c r="B1916" s="285">
        <v>41763</v>
      </c>
      <c r="C1916" s="294" t="s">
        <v>51</v>
      </c>
      <c r="D1916" s="294">
        <v>77</v>
      </c>
      <c r="F1916" s="285">
        <v>41783</v>
      </c>
      <c r="G1916" s="280" t="s">
        <v>516</v>
      </c>
      <c r="H1916" s="294">
        <v>30</v>
      </c>
    </row>
    <row r="1917" spans="2:8" s="1" customFormat="1" ht="15">
      <c r="B1917" s="285">
        <v>41763</v>
      </c>
      <c r="C1917" s="280" t="s">
        <v>2556</v>
      </c>
      <c r="D1917" s="294">
        <v>110</v>
      </c>
      <c r="F1917" s="285">
        <v>41783</v>
      </c>
      <c r="G1917" s="280" t="s">
        <v>401</v>
      </c>
      <c r="H1917" s="294">
        <v>20</v>
      </c>
    </row>
    <row r="1918" spans="2:8" s="1" customFormat="1" ht="15">
      <c r="B1918" s="285">
        <v>41763</v>
      </c>
      <c r="C1918" s="406" t="s">
        <v>901</v>
      </c>
      <c r="D1918" s="294">
        <v>3</v>
      </c>
      <c r="F1918" s="285">
        <v>41783</v>
      </c>
      <c r="G1918" s="280" t="s">
        <v>348</v>
      </c>
      <c r="H1918" s="294">
        <v>30</v>
      </c>
    </row>
    <row r="1919" spans="2:8" s="1" customFormat="1" ht="15">
      <c r="B1919" s="285">
        <v>41763</v>
      </c>
      <c r="C1919" s="280" t="s">
        <v>186</v>
      </c>
      <c r="D1919" s="294">
        <v>30</v>
      </c>
      <c r="F1919" s="285">
        <v>41783</v>
      </c>
      <c r="G1919" s="280" t="s">
        <v>886</v>
      </c>
      <c r="H1919" s="294">
        <v>30</v>
      </c>
    </row>
    <row r="1920" spans="2:8" s="1" customFormat="1" ht="15">
      <c r="B1920" s="285">
        <v>41763</v>
      </c>
      <c r="C1920" s="280" t="s">
        <v>114</v>
      </c>
      <c r="D1920" s="294">
        <v>70</v>
      </c>
      <c r="F1920" s="285">
        <v>41784</v>
      </c>
      <c r="G1920" s="280" t="s">
        <v>525</v>
      </c>
      <c r="H1920" s="294">
        <v>15</v>
      </c>
    </row>
    <row r="1921" spans="2:8" s="1" customFormat="1" ht="15">
      <c r="B1921" s="285">
        <v>41763</v>
      </c>
      <c r="C1921" s="280" t="s">
        <v>387</v>
      </c>
      <c r="D1921" s="294">
        <v>10</v>
      </c>
      <c r="F1921" s="285">
        <v>41784</v>
      </c>
      <c r="G1921" s="280" t="s">
        <v>289</v>
      </c>
      <c r="H1921" s="294">
        <v>75</v>
      </c>
    </row>
    <row r="1922" spans="2:8" s="1" customFormat="1" ht="15">
      <c r="B1922" s="285">
        <v>41763</v>
      </c>
      <c r="C1922" s="280" t="s">
        <v>2259</v>
      </c>
      <c r="D1922" s="294">
        <v>10</v>
      </c>
      <c r="F1922" s="285">
        <v>41784</v>
      </c>
      <c r="G1922" s="280" t="s">
        <v>111</v>
      </c>
      <c r="H1922" s="294">
        <v>25</v>
      </c>
    </row>
    <row r="1923" spans="2:8" s="1" customFormat="1" ht="15">
      <c r="B1923" s="285">
        <v>41763</v>
      </c>
      <c r="C1923" s="280" t="s">
        <v>401</v>
      </c>
      <c r="D1923" s="294">
        <v>50</v>
      </c>
      <c r="F1923" s="285">
        <v>41785</v>
      </c>
      <c r="G1923" s="280" t="s">
        <v>525</v>
      </c>
      <c r="H1923" s="294">
        <v>16</v>
      </c>
    </row>
    <row r="1924" spans="2:8" s="1" customFormat="1" ht="15">
      <c r="B1924" s="285">
        <v>41763</v>
      </c>
      <c r="C1924" s="280" t="s">
        <v>51</v>
      </c>
      <c r="D1924" s="294">
        <v>10</v>
      </c>
      <c r="F1924" s="285">
        <v>41785</v>
      </c>
      <c r="G1924" s="280" t="s">
        <v>525</v>
      </c>
      <c r="H1924" s="294">
        <v>132</v>
      </c>
    </row>
    <row r="1925" spans="2:8" s="1" customFormat="1" ht="15">
      <c r="B1925" s="285">
        <v>41763</v>
      </c>
      <c r="C1925" s="280" t="s">
        <v>4391</v>
      </c>
      <c r="D1925" s="294">
        <v>10</v>
      </c>
      <c r="F1925" s="285">
        <v>41785</v>
      </c>
      <c r="G1925" s="280" t="s">
        <v>4448</v>
      </c>
      <c r="H1925" s="294">
        <v>100</v>
      </c>
    </row>
    <row r="1926" spans="2:8" s="1" customFormat="1" ht="15">
      <c r="B1926" s="549">
        <v>41763</v>
      </c>
      <c r="C1926" s="554" t="s">
        <v>6</v>
      </c>
      <c r="D1926" s="593">
        <v>1000</v>
      </c>
      <c r="F1926" s="285">
        <v>41785</v>
      </c>
      <c r="G1926" s="280" t="s">
        <v>957</v>
      </c>
      <c r="H1926" s="294">
        <v>100</v>
      </c>
    </row>
    <row r="1927" spans="2:8" s="1" customFormat="1" ht="15">
      <c r="B1927" s="285">
        <v>41763</v>
      </c>
      <c r="C1927" s="280" t="s">
        <v>525</v>
      </c>
      <c r="D1927" s="349">
        <v>86</v>
      </c>
      <c r="F1927" s="285">
        <v>41785</v>
      </c>
      <c r="G1927" s="280" t="s">
        <v>401</v>
      </c>
      <c r="H1927" s="294">
        <v>50</v>
      </c>
    </row>
    <row r="1928" spans="2:8" s="1" customFormat="1" ht="15">
      <c r="B1928" s="285">
        <v>41763</v>
      </c>
      <c r="C1928" s="280" t="s">
        <v>2316</v>
      </c>
      <c r="D1928" s="294">
        <v>10</v>
      </c>
      <c r="F1928" s="285">
        <v>41785</v>
      </c>
      <c r="G1928" s="280" t="s">
        <v>51</v>
      </c>
      <c r="H1928" s="294">
        <v>85</v>
      </c>
    </row>
    <row r="1929" spans="2:8" s="1" customFormat="1" ht="15">
      <c r="B1929" s="285">
        <v>41763</v>
      </c>
      <c r="C1929" s="280" t="s">
        <v>4392</v>
      </c>
      <c r="D1929" s="294">
        <v>75</v>
      </c>
      <c r="F1929" s="285">
        <v>41786</v>
      </c>
      <c r="G1929" s="280" t="s">
        <v>414</v>
      </c>
      <c r="H1929" s="294">
        <v>50</v>
      </c>
    </row>
    <row r="1930" spans="2:8" s="1" customFormat="1" ht="15">
      <c r="B1930" s="285">
        <v>41764</v>
      </c>
      <c r="C1930" s="280" t="s">
        <v>525</v>
      </c>
      <c r="D1930" s="294">
        <v>52</v>
      </c>
      <c r="F1930" s="285">
        <v>41786</v>
      </c>
      <c r="G1930" s="280" t="s">
        <v>2796</v>
      </c>
      <c r="H1930" s="294">
        <v>30</v>
      </c>
    </row>
    <row r="1931" spans="2:8" s="1" customFormat="1" ht="15">
      <c r="B1931" s="285">
        <v>41764</v>
      </c>
      <c r="C1931" s="280" t="s">
        <v>525</v>
      </c>
      <c r="D1931" s="294">
        <v>36</v>
      </c>
      <c r="F1931" s="285">
        <v>41786</v>
      </c>
      <c r="G1931" s="280" t="s">
        <v>414</v>
      </c>
      <c r="H1931" s="294">
        <v>50</v>
      </c>
    </row>
    <row r="1932" spans="2:8" s="1" customFormat="1" ht="15">
      <c r="B1932" s="285">
        <v>41764</v>
      </c>
      <c r="C1932" s="280" t="s">
        <v>401</v>
      </c>
      <c r="D1932" s="294">
        <v>40</v>
      </c>
      <c r="F1932" s="285">
        <v>41786</v>
      </c>
      <c r="G1932" s="280" t="s">
        <v>516</v>
      </c>
      <c r="H1932" s="294">
        <v>30</v>
      </c>
    </row>
    <row r="1933" spans="2:8" s="1" customFormat="1" ht="15">
      <c r="B1933" s="549">
        <v>41764</v>
      </c>
      <c r="C1933" s="554" t="s">
        <v>6</v>
      </c>
      <c r="D1933" s="593">
        <v>500</v>
      </c>
      <c r="F1933" s="285">
        <v>41787</v>
      </c>
      <c r="G1933" s="280" t="s">
        <v>525</v>
      </c>
      <c r="H1933" s="294">
        <v>104</v>
      </c>
    </row>
    <row r="1934" spans="2:8" s="1" customFormat="1" ht="15">
      <c r="B1934" s="285">
        <v>41765</v>
      </c>
      <c r="C1934" s="280" t="s">
        <v>525</v>
      </c>
      <c r="D1934" s="294">
        <v>16</v>
      </c>
      <c r="F1934" s="285">
        <v>41787</v>
      </c>
      <c r="G1934" s="280" t="s">
        <v>12</v>
      </c>
      <c r="H1934" s="294">
        <v>61</v>
      </c>
    </row>
    <row r="1935" spans="2:8" s="1" customFormat="1" ht="15">
      <c r="B1935" s="285">
        <v>41765</v>
      </c>
      <c r="C1935" s="280" t="s">
        <v>4406</v>
      </c>
      <c r="D1935" s="294">
        <v>680</v>
      </c>
      <c r="F1935" s="285">
        <v>41787</v>
      </c>
      <c r="G1935" s="280" t="s">
        <v>114</v>
      </c>
      <c r="H1935" s="294">
        <v>215</v>
      </c>
    </row>
    <row r="1936" spans="2:8" s="1" customFormat="1" ht="15">
      <c r="B1936" s="285">
        <v>41765</v>
      </c>
      <c r="C1936" s="280" t="s">
        <v>2928</v>
      </c>
      <c r="D1936" s="294">
        <v>60</v>
      </c>
      <c r="F1936" s="285">
        <v>41787</v>
      </c>
      <c r="G1936" s="280" t="s">
        <v>525</v>
      </c>
      <c r="H1936" s="294">
        <v>130</v>
      </c>
    </row>
    <row r="1937" spans="2:8" s="1" customFormat="1" ht="15">
      <c r="B1937" s="285">
        <v>41765</v>
      </c>
      <c r="C1937" s="294" t="s">
        <v>525</v>
      </c>
      <c r="D1937" s="294">
        <v>40</v>
      </c>
      <c r="F1937" s="285">
        <v>41788</v>
      </c>
      <c r="G1937" s="280" t="s">
        <v>12</v>
      </c>
      <c r="H1937" s="294">
        <v>50</v>
      </c>
    </row>
    <row r="1938" spans="2:8" s="1" customFormat="1" ht="15">
      <c r="B1938" s="285">
        <v>41765</v>
      </c>
      <c r="C1938" s="294" t="s">
        <v>12</v>
      </c>
      <c r="D1938" s="294">
        <v>336</v>
      </c>
      <c r="F1938" s="285">
        <v>41788</v>
      </c>
      <c r="G1938" s="280" t="s">
        <v>525</v>
      </c>
      <c r="H1938" s="294">
        <v>275</v>
      </c>
    </row>
    <row r="1939" spans="2:8" s="1" customFormat="1" ht="15">
      <c r="B1939" s="285">
        <v>41765</v>
      </c>
      <c r="C1939" s="280" t="s">
        <v>525</v>
      </c>
      <c r="D1939" s="294">
        <v>20</v>
      </c>
      <c r="F1939" s="285">
        <v>41788</v>
      </c>
      <c r="G1939" s="280" t="s">
        <v>4451</v>
      </c>
      <c r="H1939" s="294">
        <v>200</v>
      </c>
    </row>
    <row r="1940" spans="2:8" s="1" customFormat="1" ht="15">
      <c r="B1940" s="285">
        <v>41765</v>
      </c>
      <c r="C1940" s="280" t="s">
        <v>111</v>
      </c>
      <c r="D1940" s="294">
        <v>30</v>
      </c>
      <c r="F1940" s="285">
        <v>41789</v>
      </c>
      <c r="G1940" s="280" t="s">
        <v>525</v>
      </c>
      <c r="H1940" s="294">
        <v>30</v>
      </c>
    </row>
    <row r="1941" spans="2:8" s="1" customFormat="1" ht="15">
      <c r="B1941" s="285">
        <v>41765</v>
      </c>
      <c r="C1941" s="280" t="s">
        <v>401</v>
      </c>
      <c r="D1941" s="294">
        <v>50</v>
      </c>
      <c r="F1941" s="285">
        <v>41789</v>
      </c>
      <c r="G1941" s="280" t="s">
        <v>12</v>
      </c>
      <c r="H1941" s="294">
        <v>200</v>
      </c>
    </row>
    <row r="1942" spans="2:8" s="1" customFormat="1" ht="15">
      <c r="B1942" s="285">
        <v>41765</v>
      </c>
      <c r="C1942" s="280" t="s">
        <v>205</v>
      </c>
      <c r="D1942" s="294">
        <v>93</v>
      </c>
      <c r="F1942" s="285">
        <v>41789</v>
      </c>
      <c r="G1942" s="280" t="s">
        <v>525</v>
      </c>
      <c r="H1942" s="294">
        <v>334</v>
      </c>
    </row>
    <row r="1943" spans="2:8" s="1" customFormat="1" ht="15">
      <c r="B1943" s="524">
        <v>41765</v>
      </c>
      <c r="C1943" s="621" t="s">
        <v>4050</v>
      </c>
      <c r="D1943" s="703">
        <v>664</v>
      </c>
      <c r="F1943" s="285">
        <v>41789</v>
      </c>
      <c r="G1943" s="280" t="s">
        <v>18</v>
      </c>
      <c r="H1943" s="294">
        <v>83</v>
      </c>
    </row>
    <row r="1944" spans="2:8" s="1" customFormat="1" ht="15">
      <c r="B1944" s="285">
        <v>41766</v>
      </c>
      <c r="C1944" s="280" t="s">
        <v>525</v>
      </c>
      <c r="D1944" s="294">
        <v>65</v>
      </c>
      <c r="F1944" s="285"/>
      <c r="G1944" s="280"/>
      <c r="H1944" s="294"/>
    </row>
    <row r="1945" spans="2:8" s="1" customFormat="1" ht="15">
      <c r="B1945" s="285">
        <v>41766</v>
      </c>
      <c r="C1945" s="280" t="s">
        <v>12</v>
      </c>
      <c r="D1945" s="294">
        <v>25</v>
      </c>
      <c r="F1945" s="285"/>
      <c r="G1945" s="280"/>
      <c r="H1945" s="294"/>
    </row>
    <row r="1946" spans="2:8" s="1" customFormat="1" ht="15">
      <c r="B1946" s="285">
        <v>41766</v>
      </c>
      <c r="C1946" s="280" t="s">
        <v>525</v>
      </c>
      <c r="D1946" s="294">
        <v>21</v>
      </c>
      <c r="F1946" s="280"/>
      <c r="G1946" s="280"/>
      <c r="H1946" s="280"/>
    </row>
    <row r="1947" spans="2:8" s="1" customFormat="1" ht="15">
      <c r="B1947" s="285">
        <v>41766</v>
      </c>
      <c r="C1947" s="406" t="s">
        <v>4411</v>
      </c>
      <c r="D1947" s="294">
        <v>330</v>
      </c>
      <c r="F1947" s="280"/>
      <c r="G1947" s="280"/>
      <c r="H1947" s="280"/>
    </row>
    <row r="1948" spans="2:8" s="1" customFormat="1" ht="15">
      <c r="B1948" s="285">
        <v>41766</v>
      </c>
      <c r="C1948" s="280" t="s">
        <v>445</v>
      </c>
      <c r="D1948" s="294">
        <v>40</v>
      </c>
      <c r="F1948" s="280"/>
      <c r="G1948" s="280"/>
      <c r="H1948" s="280"/>
    </row>
    <row r="1949" spans="2:8" s="1" customFormat="1" ht="15">
      <c r="B1949" s="285">
        <v>41766</v>
      </c>
      <c r="C1949" s="280" t="s">
        <v>304</v>
      </c>
      <c r="D1949" s="294">
        <v>50</v>
      </c>
      <c r="F1949" s="280"/>
      <c r="G1949" s="280"/>
      <c r="H1949" s="280"/>
    </row>
    <row r="1950" spans="2:8" s="1" customFormat="1" ht="15">
      <c r="B1950" s="285">
        <v>41766</v>
      </c>
      <c r="C1950" s="280" t="s">
        <v>401</v>
      </c>
      <c r="D1950" s="294">
        <v>50</v>
      </c>
      <c r="F1950" s="280"/>
      <c r="G1950" s="280"/>
      <c r="H1950" s="280"/>
    </row>
    <row r="1951" spans="2:8" s="1" customFormat="1" ht="15">
      <c r="B1951" s="285">
        <v>41766</v>
      </c>
      <c r="C1951" s="280" t="s">
        <v>111</v>
      </c>
      <c r="D1951" s="294">
        <v>30</v>
      </c>
      <c r="F1951" s="280"/>
      <c r="G1951" s="280"/>
      <c r="H1951" s="280"/>
    </row>
    <row r="1952" spans="2:8" s="1" customFormat="1" ht="15">
      <c r="B1952" s="285">
        <v>41767</v>
      </c>
      <c r="C1952" s="280" t="s">
        <v>525</v>
      </c>
      <c r="D1952" s="294">
        <v>23</v>
      </c>
      <c r="F1952" s="280"/>
      <c r="G1952" s="280"/>
      <c r="H1952" s="280"/>
    </row>
    <row r="1953" spans="2:10" s="1" customFormat="1" ht="15">
      <c r="B1953" s="285">
        <v>41767</v>
      </c>
      <c r="C1953" s="280" t="s">
        <v>525</v>
      </c>
      <c r="D1953" s="294">
        <v>33</v>
      </c>
      <c r="F1953" s="280"/>
      <c r="G1953" s="280"/>
      <c r="H1953" s="294"/>
    </row>
    <row r="1954" spans="2:10" s="1" customFormat="1" ht="15">
      <c r="B1954" s="285">
        <v>41767</v>
      </c>
      <c r="C1954" s="294" t="s">
        <v>12</v>
      </c>
      <c r="D1954" s="294">
        <v>60</v>
      </c>
      <c r="F1954" s="280"/>
      <c r="G1954" s="280"/>
      <c r="H1954" s="280"/>
    </row>
    <row r="1955" spans="2:10" s="1" customFormat="1" ht="15">
      <c r="B1955" s="285">
        <v>41767</v>
      </c>
      <c r="C1955" s="280" t="s">
        <v>525</v>
      </c>
      <c r="D1955" s="294">
        <v>10</v>
      </c>
      <c r="F1955" s="280"/>
      <c r="G1955" s="280"/>
      <c r="H1955" s="280"/>
    </row>
    <row r="1956" spans="2:10" s="1" customFormat="1" ht="15">
      <c r="B1956" s="285">
        <v>41767</v>
      </c>
      <c r="C1956" s="280" t="s">
        <v>525</v>
      </c>
      <c r="D1956" s="294">
        <v>30</v>
      </c>
      <c r="F1956" s="280"/>
      <c r="G1956" s="280"/>
      <c r="H1956" s="280"/>
    </row>
    <row r="1957" spans="2:10" s="1" customFormat="1" ht="15">
      <c r="B1957" s="285">
        <v>41767</v>
      </c>
      <c r="C1957" s="280" t="s">
        <v>525</v>
      </c>
      <c r="D1957" s="294">
        <v>20</v>
      </c>
      <c r="F1957" s="280"/>
      <c r="G1957" s="280"/>
      <c r="H1957" s="280"/>
    </row>
    <row r="1958" spans="2:10" s="1" customFormat="1" ht="15">
      <c r="B1958" s="285">
        <v>41767</v>
      </c>
      <c r="C1958" s="280" t="s">
        <v>3658</v>
      </c>
      <c r="D1958" s="294">
        <v>98</v>
      </c>
      <c r="F1958" s="280"/>
      <c r="G1958" s="280"/>
      <c r="H1958" s="280"/>
    </row>
    <row r="1959" spans="2:10" s="1" customFormat="1" ht="15">
      <c r="B1959" s="285">
        <v>41767</v>
      </c>
      <c r="C1959" s="280" t="s">
        <v>304</v>
      </c>
      <c r="D1959" s="294">
        <v>50</v>
      </c>
      <c r="F1959" s="280"/>
      <c r="G1959" s="280"/>
      <c r="H1959" s="280"/>
    </row>
    <row r="1960" spans="2:10" s="1" customFormat="1" ht="15">
      <c r="B1960" s="285">
        <v>41768</v>
      </c>
      <c r="C1960" s="280" t="s">
        <v>525</v>
      </c>
      <c r="D1960" s="294">
        <v>32</v>
      </c>
      <c r="F1960" s="280"/>
      <c r="G1960" s="280"/>
      <c r="H1960" s="280"/>
    </row>
    <row r="1961" spans="2:10" s="1" customFormat="1" ht="15">
      <c r="B1961" s="285">
        <v>41768</v>
      </c>
      <c r="C1961" s="280" t="s">
        <v>12</v>
      </c>
      <c r="D1961" s="294">
        <v>120</v>
      </c>
      <c r="F1961" s="280"/>
      <c r="G1961" s="280"/>
      <c r="H1961" s="280"/>
    </row>
    <row r="1962" spans="2:10" s="1" customFormat="1" ht="15">
      <c r="B1962" s="285">
        <v>41768</v>
      </c>
      <c r="C1962" s="294" t="s">
        <v>525</v>
      </c>
      <c r="D1962" s="294">
        <v>100</v>
      </c>
      <c r="F1962" s="280"/>
      <c r="G1962" s="280"/>
      <c r="H1962" s="280"/>
    </row>
    <row r="1963" spans="2:10" s="1" customFormat="1" ht="15">
      <c r="B1963" s="436">
        <v>41768</v>
      </c>
      <c r="C1963" s="463" t="s">
        <v>3307</v>
      </c>
      <c r="D1963" s="587">
        <v>750</v>
      </c>
      <c r="F1963" s="280"/>
      <c r="G1963" s="280"/>
      <c r="H1963" s="280"/>
    </row>
    <row r="1964" spans="2:10" s="1" customFormat="1" ht="15">
      <c r="B1964" s="549">
        <v>41768</v>
      </c>
      <c r="C1964" s="463" t="s">
        <v>3308</v>
      </c>
      <c r="D1964" s="587">
        <v>1750</v>
      </c>
      <c r="F1964" s="280"/>
      <c r="G1964" s="280"/>
      <c r="H1964" s="280"/>
    </row>
    <row r="1965" spans="2:10" s="1" customFormat="1" ht="15">
      <c r="B1965" s="285">
        <v>41768</v>
      </c>
      <c r="C1965" s="294" t="s">
        <v>57</v>
      </c>
      <c r="D1965" s="294">
        <v>400</v>
      </c>
      <c r="F1965" s="280"/>
      <c r="G1965" s="280"/>
      <c r="H1965" s="280"/>
    </row>
    <row r="1966" spans="2:10" s="1" customFormat="1" ht="15">
      <c r="D1966" s="2">
        <f>SUM(D1809:D1965)</f>
        <v>18300</v>
      </c>
      <c r="H1966" s="2">
        <f>SUM(H1809:H1965)</f>
        <v>16537</v>
      </c>
    </row>
    <row r="1967" spans="2:10" s="1" customFormat="1" ht="15.75">
      <c r="C1967" s="2480" t="s">
        <v>4453</v>
      </c>
      <c r="D1967" s="2480"/>
      <c r="E1967" s="2480"/>
      <c r="F1967" s="2480"/>
      <c r="G1967" s="2480"/>
      <c r="H1967" s="2480"/>
      <c r="I1967" s="2480"/>
      <c r="J1967" s="18"/>
    </row>
    <row r="1968" spans="2:10" s="1" customFormat="1" ht="15" outlineLevel="1">
      <c r="C1968" s="18"/>
      <c r="D1968" s="18"/>
      <c r="E1968" s="18"/>
      <c r="F1968" s="18"/>
      <c r="G1968" s="18"/>
      <c r="H1968" s="18"/>
      <c r="I1968" s="18"/>
      <c r="J1968" s="18"/>
    </row>
    <row r="1969" spans="2:11" s="1" customFormat="1" ht="15" outlineLevel="1">
      <c r="B1969" s="152" t="s">
        <v>115</v>
      </c>
      <c r="C1969" s="152" t="s">
        <v>1330</v>
      </c>
      <c r="D1969" s="153" t="s">
        <v>4</v>
      </c>
      <c r="E1969" s="18"/>
      <c r="F1969" s="152" t="s">
        <v>115</v>
      </c>
      <c r="G1969" s="152" t="s">
        <v>1331</v>
      </c>
      <c r="H1969" s="153" t="s">
        <v>4</v>
      </c>
    </row>
    <row r="1970" spans="2:11" s="1" customFormat="1" ht="30" outlineLevel="1">
      <c r="B1970" s="258">
        <v>41791</v>
      </c>
      <c r="C1970" s="259" t="s">
        <v>1039</v>
      </c>
      <c r="D1970" s="260">
        <v>78042.44</v>
      </c>
      <c r="F1970" s="345">
        <v>41789</v>
      </c>
      <c r="G1970" s="423" t="s">
        <v>4463</v>
      </c>
      <c r="H1970" s="390">
        <v>25000</v>
      </c>
      <c r="I1970" s="267" t="s">
        <v>2914</v>
      </c>
      <c r="J1970" s="267" t="s">
        <v>3184</v>
      </c>
    </row>
    <row r="1971" spans="2:11" s="1" customFormat="1" ht="30" outlineLevel="1">
      <c r="B1971" s="285">
        <v>41790</v>
      </c>
      <c r="C1971" s="570" t="s">
        <v>4473</v>
      </c>
      <c r="D1971" s="571">
        <v>12970</v>
      </c>
      <c r="E1971" s="18"/>
      <c r="F1971" s="725">
        <v>41789</v>
      </c>
      <c r="G1971" s="726" t="s">
        <v>4464</v>
      </c>
      <c r="H1971" s="727">
        <v>12000</v>
      </c>
      <c r="I1971" s="267" t="s">
        <v>3178</v>
      </c>
      <c r="J1971" s="267" t="s">
        <v>3182</v>
      </c>
    </row>
    <row r="1972" spans="2:11" s="1" customFormat="1" ht="30" outlineLevel="1">
      <c r="B1972" s="285">
        <v>41794</v>
      </c>
      <c r="C1972" s="223" t="s">
        <v>4483</v>
      </c>
      <c r="D1972" s="175">
        <v>12477</v>
      </c>
      <c r="F1972" s="725">
        <v>41789</v>
      </c>
      <c r="G1972" s="726" t="s">
        <v>4465</v>
      </c>
      <c r="H1972" s="728">
        <v>1300</v>
      </c>
      <c r="I1972" s="267" t="s">
        <v>4460</v>
      </c>
      <c r="J1972" s="267" t="s">
        <v>3182</v>
      </c>
    </row>
    <row r="1973" spans="2:11" s="1" customFormat="1" ht="45" outlineLevel="1">
      <c r="B1973" s="285">
        <v>41808</v>
      </c>
      <c r="C1973" s="671" t="s">
        <v>4514</v>
      </c>
      <c r="D1973" s="279">
        <v>5834</v>
      </c>
      <c r="F1973" s="725">
        <v>41789</v>
      </c>
      <c r="G1973" s="729" t="s">
        <v>4466</v>
      </c>
      <c r="H1973" s="728">
        <v>970</v>
      </c>
      <c r="I1973" s="267" t="s">
        <v>4461</v>
      </c>
      <c r="J1973" s="267" t="s">
        <v>3182</v>
      </c>
    </row>
    <row r="1974" spans="2:11" s="1" customFormat="1" ht="45" outlineLevel="1">
      <c r="B1974" s="285">
        <v>41820</v>
      </c>
      <c r="C1974" s="223" t="s">
        <v>4540</v>
      </c>
      <c r="D1974" s="175">
        <v>76197</v>
      </c>
      <c r="F1974" s="345">
        <v>41789</v>
      </c>
      <c r="G1974" s="423" t="s">
        <v>2993</v>
      </c>
      <c r="H1974" s="390">
        <v>11604.17</v>
      </c>
      <c r="I1974" s="267" t="s">
        <v>3875</v>
      </c>
      <c r="J1974" s="267" t="s">
        <v>3395</v>
      </c>
    </row>
    <row r="1975" spans="2:11" s="1" customFormat="1" ht="30" outlineLevel="1">
      <c r="B1975" s="676"/>
      <c r="C1975" s="223"/>
      <c r="D1975" s="175"/>
      <c r="F1975" s="725">
        <v>41789</v>
      </c>
      <c r="G1975" s="729" t="s">
        <v>4467</v>
      </c>
      <c r="H1975" s="728">
        <v>537</v>
      </c>
      <c r="I1975" s="267" t="s">
        <v>3703</v>
      </c>
      <c r="J1975" s="267" t="s">
        <v>3182</v>
      </c>
      <c r="K1975" s="267"/>
    </row>
    <row r="1976" spans="2:11" s="1" customFormat="1" ht="30" outlineLevel="1">
      <c r="B1976" s="330"/>
      <c r="C1976" s="47"/>
      <c r="D1976" s="48"/>
      <c r="F1976" s="369">
        <v>41789</v>
      </c>
      <c r="G1976" s="329" t="s">
        <v>4468</v>
      </c>
      <c r="H1976" s="324">
        <v>9000</v>
      </c>
      <c r="I1976" s="182" t="s">
        <v>3022</v>
      </c>
      <c r="J1976" s="182" t="s">
        <v>3183</v>
      </c>
    </row>
    <row r="1977" spans="2:11" s="1" customFormat="1" ht="45" outlineLevel="1">
      <c r="B1977" s="269"/>
      <c r="C1977" s="47"/>
      <c r="D1977" s="48"/>
      <c r="F1977" s="285">
        <v>41790</v>
      </c>
      <c r="G1977" s="282" t="s">
        <v>4472</v>
      </c>
      <c r="H1977" s="175">
        <v>1600</v>
      </c>
      <c r="I1977" s="236" t="s">
        <v>3287</v>
      </c>
      <c r="J1977" s="182"/>
    </row>
    <row r="1978" spans="2:11" s="1" customFormat="1" ht="15" outlineLevel="1">
      <c r="B1978" s="269"/>
      <c r="C1978" s="47"/>
      <c r="D1978" s="48"/>
      <c r="F1978" s="285">
        <v>41792</v>
      </c>
      <c r="G1978" s="423" t="s">
        <v>1879</v>
      </c>
      <c r="H1978" s="175">
        <v>1000</v>
      </c>
      <c r="I1978" s="236" t="s">
        <v>3310</v>
      </c>
      <c r="J1978" s="236" t="s">
        <v>3395</v>
      </c>
    </row>
    <row r="1979" spans="2:11" s="1" customFormat="1" ht="30" outlineLevel="1">
      <c r="B1979" s="46"/>
      <c r="C1979" s="47"/>
      <c r="D1979" s="48"/>
      <c r="F1979" s="369">
        <v>41792</v>
      </c>
      <c r="G1979" s="329" t="s">
        <v>4474</v>
      </c>
      <c r="H1979" s="719">
        <v>3976</v>
      </c>
      <c r="I1979" s="182" t="s">
        <v>3180</v>
      </c>
      <c r="J1979" s="182" t="s">
        <v>3181</v>
      </c>
    </row>
    <row r="1980" spans="2:11" s="1" customFormat="1" ht="45" outlineLevel="1">
      <c r="B1980" s="46"/>
      <c r="C1980" s="47"/>
      <c r="D1980" s="48"/>
      <c r="F1980" s="285">
        <v>41792</v>
      </c>
      <c r="G1980" s="282" t="s">
        <v>4478</v>
      </c>
      <c r="H1980" s="175">
        <v>5000</v>
      </c>
      <c r="I1980" s="236" t="s">
        <v>3287</v>
      </c>
      <c r="J1980" s="182"/>
    </row>
    <row r="1981" spans="2:11" s="1" customFormat="1" ht="45" outlineLevel="1">
      <c r="B1981" s="46"/>
      <c r="C1981" s="47"/>
      <c r="D1981" s="48"/>
      <c r="F1981" s="285">
        <v>41797</v>
      </c>
      <c r="G1981" s="282" t="s">
        <v>4485</v>
      </c>
      <c r="H1981" s="175">
        <v>5000</v>
      </c>
      <c r="I1981" s="236" t="s">
        <v>3287</v>
      </c>
      <c r="J1981" s="182"/>
    </row>
    <row r="1982" spans="2:11" s="1" customFormat="1" ht="45" outlineLevel="1">
      <c r="B1982" s="46"/>
      <c r="C1982" s="47"/>
      <c r="D1982" s="48"/>
      <c r="F1982" s="285">
        <v>41799</v>
      </c>
      <c r="G1982" s="317" t="s">
        <v>4496</v>
      </c>
      <c r="H1982" s="175">
        <v>1500</v>
      </c>
      <c r="I1982" s="236" t="s">
        <v>3287</v>
      </c>
      <c r="J1982" s="182"/>
    </row>
    <row r="1983" spans="2:11" s="1" customFormat="1" ht="45" outlineLevel="1">
      <c r="B1983" s="46"/>
      <c r="C1983" s="47"/>
      <c r="D1983" s="48"/>
      <c r="F1983" s="285">
        <v>41802</v>
      </c>
      <c r="G1983" s="423" t="s">
        <v>4497</v>
      </c>
      <c r="H1983" s="175">
        <v>2000</v>
      </c>
      <c r="I1983" s="236" t="s">
        <v>3287</v>
      </c>
      <c r="J1983" s="182"/>
    </row>
    <row r="1984" spans="2:11" s="1" customFormat="1" ht="45" outlineLevel="1">
      <c r="B1984" s="46"/>
      <c r="C1984" s="47"/>
      <c r="D1984" s="48"/>
      <c r="F1984" s="285">
        <v>41806</v>
      </c>
      <c r="G1984" s="282" t="s">
        <v>4499</v>
      </c>
      <c r="H1984" s="175">
        <v>3000</v>
      </c>
      <c r="I1984" s="236" t="s">
        <v>3287</v>
      </c>
      <c r="J1984" s="182"/>
    </row>
    <row r="1985" spans="2:10" s="1" customFormat="1" ht="45" outlineLevel="1">
      <c r="B1985" s="46"/>
      <c r="C1985" s="47"/>
      <c r="D1985" s="48"/>
      <c r="F1985" s="285">
        <v>41810</v>
      </c>
      <c r="G1985" s="423" t="s">
        <v>4515</v>
      </c>
      <c r="H1985" s="175">
        <v>800</v>
      </c>
      <c r="I1985" s="236" t="s">
        <v>3287</v>
      </c>
      <c r="J1985" s="182"/>
    </row>
    <row r="1986" spans="2:10" s="1" customFormat="1" ht="45" outlineLevel="1">
      <c r="B1986" s="46"/>
      <c r="C1986" s="47"/>
      <c r="D1986" s="48"/>
      <c r="F1986" s="285">
        <v>41811</v>
      </c>
      <c r="G1986" s="223" t="s">
        <v>4516</v>
      </c>
      <c r="H1986" s="175">
        <v>1000</v>
      </c>
      <c r="I1986" s="236" t="s">
        <v>3287</v>
      </c>
      <c r="J1986" s="182"/>
    </row>
    <row r="1987" spans="2:10" s="1" customFormat="1" ht="45" outlineLevel="1">
      <c r="B1987" s="46"/>
      <c r="C1987" s="47"/>
      <c r="D1987" s="48"/>
      <c r="F1987" s="285">
        <v>41813</v>
      </c>
      <c r="G1987" s="423" t="s">
        <v>4519</v>
      </c>
      <c r="H1987" s="175">
        <v>1000</v>
      </c>
      <c r="I1987" s="236" t="s">
        <v>3287</v>
      </c>
      <c r="J1987" s="182"/>
    </row>
    <row r="1988" spans="2:10" s="1" customFormat="1" ht="45" outlineLevel="1">
      <c r="B1988" s="46"/>
      <c r="C1988" s="47"/>
      <c r="D1988" s="48"/>
      <c r="F1988" s="285">
        <v>41815</v>
      </c>
      <c r="G1988" s="423" t="s">
        <v>4527</v>
      </c>
      <c r="H1988" s="175">
        <v>1000</v>
      </c>
      <c r="I1988" s="236" t="s">
        <v>3287</v>
      </c>
      <c r="J1988" s="182"/>
    </row>
    <row r="1989" spans="2:10" s="1" customFormat="1" ht="45" outlineLevel="1">
      <c r="B1989" s="46"/>
      <c r="C1989" s="47"/>
      <c r="D1989" s="48"/>
      <c r="F1989" s="285">
        <v>41817</v>
      </c>
      <c r="G1989" s="423" t="s">
        <v>4532</v>
      </c>
      <c r="H1989" s="175">
        <v>1000</v>
      </c>
      <c r="I1989" s="236" t="s">
        <v>3287</v>
      </c>
      <c r="J1989" s="182"/>
    </row>
    <row r="1990" spans="2:10" s="1" customFormat="1" ht="30" outlineLevel="1">
      <c r="B1990" s="46"/>
      <c r="C1990" s="47"/>
      <c r="D1990" s="48"/>
      <c r="F1990" s="285">
        <v>41820</v>
      </c>
      <c r="G1990" s="376" t="s">
        <v>2993</v>
      </c>
      <c r="H1990" s="434">
        <v>10311.73</v>
      </c>
      <c r="I1990" s="236" t="s">
        <v>4533</v>
      </c>
      <c r="J1990" s="182"/>
    </row>
    <row r="1991" spans="2:10" s="1" customFormat="1" ht="30" outlineLevel="1">
      <c r="B1991" s="46"/>
      <c r="C1991" s="47"/>
      <c r="D1991" s="48"/>
      <c r="F1991" s="595">
        <v>41820</v>
      </c>
      <c r="G1991" s="423" t="s">
        <v>4534</v>
      </c>
      <c r="H1991" s="424">
        <v>10000</v>
      </c>
      <c r="I1991" s="267" t="s">
        <v>4535</v>
      </c>
      <c r="J1991" s="267" t="s">
        <v>3184</v>
      </c>
    </row>
    <row r="1992" spans="2:10" s="1" customFormat="1" ht="30" outlineLevel="1">
      <c r="B1992" s="46"/>
      <c r="C1992" s="47"/>
      <c r="D1992" s="48"/>
      <c r="F1992" s="595">
        <v>41820</v>
      </c>
      <c r="G1992" s="423" t="s">
        <v>4536</v>
      </c>
      <c r="H1992" s="424">
        <v>24</v>
      </c>
      <c r="I1992" s="267" t="s">
        <v>4535</v>
      </c>
      <c r="J1992" s="267" t="s">
        <v>3184</v>
      </c>
    </row>
    <row r="1993" spans="2:10" s="1" customFormat="1" ht="45" outlineLevel="1">
      <c r="B1993" s="46"/>
      <c r="C1993" s="47"/>
      <c r="D1993" s="48"/>
      <c r="F1993" s="285">
        <v>41820</v>
      </c>
      <c r="G1993" s="376" t="s">
        <v>4537</v>
      </c>
      <c r="H1993" s="434">
        <v>700</v>
      </c>
      <c r="I1993" s="236" t="s">
        <v>3287</v>
      </c>
    </row>
    <row r="1994" spans="2:10" s="1" customFormat="1" ht="15" outlineLevel="1">
      <c r="B1994" s="50"/>
      <c r="C1994" s="50" t="s">
        <v>195</v>
      </c>
      <c r="D1994" s="48">
        <f>SUM(D1970:D1993)</f>
        <v>185520.44</v>
      </c>
      <c r="E1994" s="18"/>
      <c r="F1994" s="319"/>
      <c r="G1994" s="319" t="s">
        <v>195</v>
      </c>
      <c r="H1994" s="279">
        <f>SUM(H1970:H1993)</f>
        <v>109322.9</v>
      </c>
    </row>
    <row r="1995" spans="2:10" s="1" customFormat="1" ht="15" outlineLevel="1">
      <c r="B1995" s="18"/>
      <c r="C1995" s="18"/>
      <c r="D1995" s="18"/>
      <c r="E1995" s="18"/>
      <c r="F1995" s="18"/>
      <c r="G1995" s="18"/>
      <c r="H1995" s="18"/>
    </row>
    <row r="1996" spans="2:10" s="1" customFormat="1" ht="15" outlineLevel="1">
      <c r="B1996" s="50"/>
      <c r="C1996" s="50" t="s">
        <v>1328</v>
      </c>
      <c r="D1996" s="48">
        <f>D1994-H1994</f>
        <v>76197.540000000008</v>
      </c>
      <c r="E1996" s="620"/>
      <c r="F1996" s="13"/>
      <c r="G1996" s="13"/>
      <c r="H1996" s="226"/>
      <c r="I1996" s="2"/>
    </row>
    <row r="1997" spans="2:10" s="1" customFormat="1" ht="15">
      <c r="D1997" s="13"/>
    </row>
    <row r="1998" spans="2:10" s="1" customFormat="1" ht="15">
      <c r="B1998" s="602">
        <v>41791</v>
      </c>
      <c r="C1998" s="282" t="s">
        <v>4454</v>
      </c>
      <c r="D1998" s="283">
        <v>583</v>
      </c>
      <c r="E1998" s="277" t="s">
        <v>3088</v>
      </c>
      <c r="J1998" s="182"/>
    </row>
    <row r="1999" spans="2:10" s="1" customFormat="1" ht="45">
      <c r="B1999" s="285">
        <v>41790</v>
      </c>
      <c r="C1999" s="282" t="s">
        <v>4472</v>
      </c>
      <c r="D1999" s="175">
        <v>1600</v>
      </c>
      <c r="E1999" s="236" t="s">
        <v>3287</v>
      </c>
    </row>
    <row r="2000" spans="2:10" s="1" customFormat="1" ht="45">
      <c r="B2000" s="285">
        <v>41792</v>
      </c>
      <c r="C2000" s="282" t="s">
        <v>4478</v>
      </c>
      <c r="D2000" s="175">
        <v>5000</v>
      </c>
      <c r="E2000" s="236" t="s">
        <v>3287</v>
      </c>
      <c r="H2000" s="13"/>
    </row>
    <row r="2001" spans="2:10" s="1" customFormat="1" ht="45">
      <c r="B2001" s="285">
        <v>41797</v>
      </c>
      <c r="C2001" s="282" t="s">
        <v>4485</v>
      </c>
      <c r="D2001" s="175">
        <v>5000</v>
      </c>
      <c r="E2001" s="236" t="s">
        <v>3287</v>
      </c>
      <c r="H2001" s="13"/>
      <c r="J2001" s="182"/>
    </row>
    <row r="2002" spans="2:10" s="1" customFormat="1" ht="45">
      <c r="B2002" s="285">
        <v>41799</v>
      </c>
      <c r="C2002" s="282" t="s">
        <v>4496</v>
      </c>
      <c r="D2002" s="650">
        <v>1500</v>
      </c>
      <c r="E2002" s="236" t="s">
        <v>3287</v>
      </c>
      <c r="H2002" s="13"/>
      <c r="J2002" s="182"/>
    </row>
    <row r="2003" spans="2:10" s="1" customFormat="1" ht="15">
      <c r="B2003" s="285">
        <v>41801</v>
      </c>
      <c r="C2003" s="223" t="s">
        <v>3546</v>
      </c>
      <c r="D2003" s="175">
        <v>500</v>
      </c>
      <c r="E2003" s="236" t="s">
        <v>421</v>
      </c>
      <c r="H2003" s="13"/>
      <c r="J2003" s="236"/>
    </row>
    <row r="2004" spans="2:10" s="1" customFormat="1" ht="45">
      <c r="B2004" s="285">
        <v>41802</v>
      </c>
      <c r="C2004" s="423" t="s">
        <v>4497</v>
      </c>
      <c r="D2004" s="175">
        <v>2000</v>
      </c>
      <c r="E2004" s="236" t="s">
        <v>3287</v>
      </c>
      <c r="H2004" s="13"/>
    </row>
    <row r="2005" spans="2:10" s="1" customFormat="1" ht="45">
      <c r="B2005" s="285">
        <v>41806</v>
      </c>
      <c r="C2005" s="282" t="s">
        <v>4499</v>
      </c>
      <c r="D2005" s="175">
        <v>3000</v>
      </c>
      <c r="E2005" s="236" t="s">
        <v>3287</v>
      </c>
      <c r="H2005" s="13"/>
    </row>
    <row r="2006" spans="2:10" s="1" customFormat="1" ht="45">
      <c r="B2006" s="285">
        <v>41810</v>
      </c>
      <c r="C2006" s="423" t="s">
        <v>4515</v>
      </c>
      <c r="D2006" s="434">
        <v>800</v>
      </c>
      <c r="E2006" s="236" t="s">
        <v>3287</v>
      </c>
      <c r="H2006" s="13"/>
    </row>
    <row r="2007" spans="2:10" s="1" customFormat="1" ht="45">
      <c r="B2007" s="285">
        <v>41811</v>
      </c>
      <c r="C2007" s="223" t="s">
        <v>4516</v>
      </c>
      <c r="D2007" s="175">
        <v>1000</v>
      </c>
      <c r="E2007" s="236" t="s">
        <v>3287</v>
      </c>
      <c r="H2007" s="13"/>
    </row>
    <row r="2008" spans="2:10" s="1" customFormat="1" ht="60">
      <c r="B2008" s="285">
        <v>41813</v>
      </c>
      <c r="C2008" s="423" t="s">
        <v>4519</v>
      </c>
      <c r="D2008" s="175">
        <v>1000</v>
      </c>
      <c r="E2008" s="236" t="s">
        <v>3287</v>
      </c>
    </row>
    <row r="2009" spans="2:10" s="1" customFormat="1" ht="45">
      <c r="B2009" s="285">
        <v>41815</v>
      </c>
      <c r="C2009" s="423" t="s">
        <v>4527</v>
      </c>
      <c r="D2009" s="175">
        <v>1000</v>
      </c>
      <c r="E2009" s="236" t="s">
        <v>3287</v>
      </c>
    </row>
    <row r="2010" spans="2:10" s="1" customFormat="1" ht="45">
      <c r="B2010" s="285">
        <v>41817</v>
      </c>
      <c r="C2010" s="423" t="s">
        <v>4532</v>
      </c>
      <c r="D2010" s="175">
        <v>1000</v>
      </c>
      <c r="E2010" s="236" t="s">
        <v>3287</v>
      </c>
    </row>
    <row r="2011" spans="2:10" s="1" customFormat="1" ht="15">
      <c r="B2011" s="285">
        <v>41820</v>
      </c>
      <c r="C2011" s="423" t="s">
        <v>421</v>
      </c>
      <c r="D2011" s="434">
        <v>500</v>
      </c>
      <c r="E2011" s="236" t="s">
        <v>421</v>
      </c>
    </row>
    <row r="2012" spans="2:10" s="1" customFormat="1" ht="45">
      <c r="B2012" s="285">
        <v>41820</v>
      </c>
      <c r="C2012" s="376" t="s">
        <v>4537</v>
      </c>
      <c r="D2012" s="434">
        <v>700</v>
      </c>
      <c r="E2012" s="236" t="s">
        <v>3287</v>
      </c>
    </row>
    <row r="2013" spans="2:10" s="1" customFormat="1" ht="15">
      <c r="B2013" s="674"/>
      <c r="C2013" s="423"/>
      <c r="D2013" s="434"/>
      <c r="E2013" s="236"/>
    </row>
    <row r="2014" spans="2:10" s="1" customFormat="1" ht="15">
      <c r="B2014" s="674"/>
      <c r="C2014" s="376"/>
      <c r="D2014" s="434"/>
      <c r="E2014" s="236"/>
    </row>
    <row r="2015" spans="2:10" s="1" customFormat="1" ht="15">
      <c r="B2015" s="674"/>
      <c r="C2015" s="481"/>
      <c r="D2015" s="482"/>
      <c r="E2015" s="277"/>
    </row>
    <row r="2016" spans="2:10" s="1" customFormat="1" ht="15">
      <c r="B2016" s="280"/>
      <c r="C2016" s="280"/>
      <c r="D2016" s="294">
        <f>SUM(D1998:D2015)</f>
        <v>25183</v>
      </c>
      <c r="E2016" s="2">
        <f>D2016-D2174-H2174</f>
        <v>169</v>
      </c>
      <c r="F2016" s="2"/>
    </row>
    <row r="2017" spans="2:8" s="1" customFormat="1" ht="15"/>
    <row r="2018" spans="2:8" s="1" customFormat="1" ht="15">
      <c r="B2018" s="285">
        <v>41790</v>
      </c>
      <c r="C2018" s="280" t="s">
        <v>154</v>
      </c>
      <c r="D2018" s="294">
        <v>80</v>
      </c>
      <c r="F2018" s="285">
        <v>41813</v>
      </c>
      <c r="G2018" s="280" t="s">
        <v>401</v>
      </c>
      <c r="H2018" s="294">
        <v>30</v>
      </c>
    </row>
    <row r="2019" spans="2:8" s="1" customFormat="1" ht="15">
      <c r="B2019" s="285">
        <v>41790</v>
      </c>
      <c r="C2019" s="280" t="s">
        <v>1168</v>
      </c>
      <c r="D2019" s="294">
        <v>124</v>
      </c>
      <c r="F2019" s="285">
        <v>41813</v>
      </c>
      <c r="G2019" s="280" t="s">
        <v>4526</v>
      </c>
      <c r="H2019" s="294">
        <v>40</v>
      </c>
    </row>
    <row r="2020" spans="2:8" s="1" customFormat="1" ht="15">
      <c r="B2020" s="285">
        <v>41790</v>
      </c>
      <c r="C2020" s="280" t="s">
        <v>525</v>
      </c>
      <c r="D2020" s="294">
        <v>15</v>
      </c>
      <c r="F2020" s="285">
        <v>41813</v>
      </c>
      <c r="G2020" s="280" t="s">
        <v>51</v>
      </c>
      <c r="H2020" s="294">
        <v>187</v>
      </c>
    </row>
    <row r="2021" spans="2:8" s="1" customFormat="1" ht="15">
      <c r="B2021" s="285">
        <v>41790</v>
      </c>
      <c r="C2021" s="280" t="s">
        <v>3052</v>
      </c>
      <c r="D2021" s="294">
        <v>20</v>
      </c>
      <c r="F2021" s="285">
        <v>41813</v>
      </c>
      <c r="G2021" s="280" t="s">
        <v>246</v>
      </c>
      <c r="H2021" s="294">
        <v>120</v>
      </c>
    </row>
    <row r="2022" spans="2:8" s="1" customFormat="1" ht="15">
      <c r="B2022" s="285">
        <v>41790</v>
      </c>
      <c r="C2022" s="280" t="s">
        <v>181</v>
      </c>
      <c r="D2022" s="294">
        <v>745</v>
      </c>
      <c r="F2022" s="285">
        <v>41814</v>
      </c>
      <c r="G2022" s="280" t="s">
        <v>525</v>
      </c>
      <c r="H2022" s="294">
        <v>60</v>
      </c>
    </row>
    <row r="2023" spans="2:8" s="1" customFormat="1" ht="15">
      <c r="B2023" s="285">
        <v>41790</v>
      </c>
      <c r="C2023" s="280" t="s">
        <v>12</v>
      </c>
      <c r="D2023" s="294">
        <v>362</v>
      </c>
      <c r="F2023" s="285">
        <v>41814</v>
      </c>
      <c r="G2023" s="294" t="s">
        <v>12</v>
      </c>
      <c r="H2023" s="294">
        <v>70</v>
      </c>
    </row>
    <row r="2024" spans="2:8" s="1" customFormat="1" ht="15">
      <c r="B2024" s="285">
        <v>41790</v>
      </c>
      <c r="C2024" s="280" t="s">
        <v>4469</v>
      </c>
      <c r="D2024" s="294">
        <v>30</v>
      </c>
      <c r="F2024" s="285">
        <v>41814</v>
      </c>
      <c r="G2024" s="294" t="s">
        <v>525</v>
      </c>
      <c r="H2024" s="294">
        <v>16</v>
      </c>
    </row>
    <row r="2025" spans="2:8" s="1" customFormat="1" ht="15">
      <c r="B2025" s="285">
        <v>41790</v>
      </c>
      <c r="C2025" s="280" t="s">
        <v>886</v>
      </c>
      <c r="D2025" s="294">
        <v>20</v>
      </c>
      <c r="F2025" s="285">
        <v>41815</v>
      </c>
      <c r="G2025" s="294" t="s">
        <v>525</v>
      </c>
      <c r="H2025" s="326">
        <v>52</v>
      </c>
    </row>
    <row r="2026" spans="2:8" s="1" customFormat="1" ht="15">
      <c r="B2026" s="285">
        <v>41791</v>
      </c>
      <c r="C2026" s="280" t="s">
        <v>2378</v>
      </c>
      <c r="D2026" s="294">
        <v>10</v>
      </c>
      <c r="F2026" s="285">
        <v>41815</v>
      </c>
      <c r="G2026" s="326" t="s">
        <v>12</v>
      </c>
      <c r="H2026" s="326">
        <v>100</v>
      </c>
    </row>
    <row r="2027" spans="2:8" s="1" customFormat="1" ht="15">
      <c r="B2027" s="285">
        <v>41791</v>
      </c>
      <c r="C2027" s="280" t="s">
        <v>401</v>
      </c>
      <c r="D2027" s="294">
        <v>35</v>
      </c>
      <c r="F2027" s="285">
        <v>41815</v>
      </c>
      <c r="G2027" s="280" t="s">
        <v>525</v>
      </c>
      <c r="H2027" s="294">
        <v>18</v>
      </c>
    </row>
    <row r="2028" spans="2:8" ht="15">
      <c r="B2028" s="285">
        <v>41791</v>
      </c>
      <c r="C2028" s="326" t="s">
        <v>246</v>
      </c>
      <c r="D2028" s="326">
        <v>80</v>
      </c>
      <c r="E2028" s="1"/>
      <c r="F2028" s="285">
        <v>41815</v>
      </c>
      <c r="G2028" s="304" t="s">
        <v>114</v>
      </c>
      <c r="H2028" s="326">
        <v>10</v>
      </c>
    </row>
    <row r="2029" spans="2:8" s="1" customFormat="1" ht="15">
      <c r="B2029" s="285">
        <v>41791</v>
      </c>
      <c r="C2029" s="326" t="s">
        <v>289</v>
      </c>
      <c r="D2029" s="326">
        <v>70</v>
      </c>
      <c r="F2029" s="285">
        <v>41815</v>
      </c>
      <c r="G2029" s="304" t="s">
        <v>401</v>
      </c>
      <c r="H2029" s="326">
        <v>50</v>
      </c>
    </row>
    <row r="2030" spans="2:8" s="1" customFormat="1" ht="15">
      <c r="B2030" s="285">
        <v>41791</v>
      </c>
      <c r="C2030" s="406" t="s">
        <v>401</v>
      </c>
      <c r="D2030" s="294">
        <v>30</v>
      </c>
      <c r="F2030" s="285">
        <v>41815</v>
      </c>
      <c r="G2030" s="280" t="s">
        <v>4528</v>
      </c>
      <c r="H2030" s="326">
        <v>110</v>
      </c>
    </row>
    <row r="2031" spans="2:8" s="1" customFormat="1" ht="15">
      <c r="B2031" s="285">
        <v>41791</v>
      </c>
      <c r="C2031" s="280" t="s">
        <v>516</v>
      </c>
      <c r="D2031" s="294">
        <v>20</v>
      </c>
      <c r="F2031" s="285">
        <v>41816</v>
      </c>
      <c r="G2031" s="280" t="s">
        <v>525</v>
      </c>
      <c r="H2031" s="294">
        <v>16</v>
      </c>
    </row>
    <row r="2032" spans="2:8" s="1" customFormat="1" ht="15">
      <c r="B2032" s="285">
        <v>41792</v>
      </c>
      <c r="C2032" s="280" t="s">
        <v>57</v>
      </c>
      <c r="D2032" s="294">
        <v>210</v>
      </c>
      <c r="F2032" s="285">
        <v>41816</v>
      </c>
      <c r="G2032" s="280" t="s">
        <v>525</v>
      </c>
      <c r="H2032" s="294">
        <v>30</v>
      </c>
    </row>
    <row r="2033" spans="2:8" s="1" customFormat="1" ht="15">
      <c r="B2033" s="285">
        <v>41792</v>
      </c>
      <c r="C2033" s="280" t="s">
        <v>525</v>
      </c>
      <c r="D2033" s="294">
        <v>50</v>
      </c>
      <c r="F2033" s="285">
        <v>41816</v>
      </c>
      <c r="G2033" s="280" t="s">
        <v>12</v>
      </c>
      <c r="H2033" s="294">
        <v>50</v>
      </c>
    </row>
    <row r="2034" spans="2:8" s="1" customFormat="1" ht="15">
      <c r="B2034" s="285">
        <v>41792</v>
      </c>
      <c r="C2034" s="280" t="s">
        <v>12</v>
      </c>
      <c r="D2034" s="294">
        <v>72</v>
      </c>
      <c r="F2034" s="285">
        <v>41816</v>
      </c>
      <c r="G2034" s="280" t="s">
        <v>525</v>
      </c>
      <c r="H2034" s="294">
        <v>26</v>
      </c>
    </row>
    <row r="2035" spans="2:8" s="1" customFormat="1" ht="15">
      <c r="B2035" s="285">
        <v>41793</v>
      </c>
      <c r="C2035" s="280" t="s">
        <v>525</v>
      </c>
      <c r="D2035" s="294">
        <v>20</v>
      </c>
      <c r="F2035" s="285">
        <v>41816</v>
      </c>
      <c r="G2035" s="280" t="s">
        <v>4529</v>
      </c>
      <c r="H2035" s="294">
        <v>15</v>
      </c>
    </row>
    <row r="2036" spans="2:8" s="1" customFormat="1" ht="15">
      <c r="B2036" s="285">
        <v>41793</v>
      </c>
      <c r="C2036" s="280" t="s">
        <v>525</v>
      </c>
      <c r="D2036" s="294">
        <v>90</v>
      </c>
      <c r="F2036" s="285">
        <v>41817</v>
      </c>
      <c r="G2036" s="294" t="s">
        <v>525</v>
      </c>
      <c r="H2036" s="294">
        <v>10</v>
      </c>
    </row>
    <row r="2037" spans="2:8" s="1" customFormat="1" ht="15">
      <c r="B2037" s="285">
        <v>41793</v>
      </c>
      <c r="C2037" s="280" t="s">
        <v>12</v>
      </c>
      <c r="D2037" s="294">
        <v>60</v>
      </c>
      <c r="F2037" s="285">
        <v>41817</v>
      </c>
      <c r="G2037" s="280" t="s">
        <v>525</v>
      </c>
      <c r="H2037" s="294">
        <v>50</v>
      </c>
    </row>
    <row r="2038" spans="2:8" s="1" customFormat="1" ht="15">
      <c r="B2038" s="549">
        <v>41793</v>
      </c>
      <c r="C2038" s="463" t="s">
        <v>3307</v>
      </c>
      <c r="D2038" s="587">
        <v>750</v>
      </c>
      <c r="F2038" s="285">
        <v>41817</v>
      </c>
      <c r="G2038" s="294" t="s">
        <v>12</v>
      </c>
      <c r="H2038" s="294">
        <v>300</v>
      </c>
    </row>
    <row r="2039" spans="2:8" s="1" customFormat="1" ht="15">
      <c r="B2039" s="549">
        <v>41793</v>
      </c>
      <c r="C2039" s="463" t="s">
        <v>3308</v>
      </c>
      <c r="D2039" s="587">
        <v>1825</v>
      </c>
      <c r="F2039" s="285">
        <v>41817</v>
      </c>
      <c r="G2039" s="294" t="s">
        <v>525</v>
      </c>
      <c r="H2039" s="294">
        <v>10</v>
      </c>
    </row>
    <row r="2040" spans="2:8" s="1" customFormat="1" ht="15">
      <c r="B2040" s="549">
        <v>41793</v>
      </c>
      <c r="C2040" s="463" t="s">
        <v>656</v>
      </c>
      <c r="D2040" s="587">
        <v>230</v>
      </c>
      <c r="F2040" s="285">
        <v>41817</v>
      </c>
      <c r="G2040" s="280" t="s">
        <v>525</v>
      </c>
      <c r="H2040" s="294">
        <v>560</v>
      </c>
    </row>
    <row r="2041" spans="2:8" s="1" customFormat="1" ht="15">
      <c r="B2041" s="285">
        <v>41793</v>
      </c>
      <c r="C2041" s="280" t="s">
        <v>51</v>
      </c>
      <c r="D2041" s="294">
        <v>280</v>
      </c>
      <c r="F2041" s="285">
        <v>41818</v>
      </c>
      <c r="G2041" s="280" t="s">
        <v>525</v>
      </c>
      <c r="H2041" s="294">
        <v>36</v>
      </c>
    </row>
    <row r="2042" spans="2:8" s="1" customFormat="1" ht="15">
      <c r="B2042" s="285">
        <v>41794</v>
      </c>
      <c r="C2042" s="280" t="s">
        <v>525</v>
      </c>
      <c r="D2042" s="294">
        <v>80</v>
      </c>
      <c r="F2042" s="285">
        <v>41818</v>
      </c>
      <c r="G2042" s="280" t="s">
        <v>57</v>
      </c>
      <c r="H2042" s="294">
        <v>320</v>
      </c>
    </row>
    <row r="2043" spans="2:8" s="1" customFormat="1" ht="15">
      <c r="B2043" s="285">
        <v>41794</v>
      </c>
      <c r="C2043" s="280" t="s">
        <v>3637</v>
      </c>
      <c r="D2043" s="294">
        <v>20</v>
      </c>
      <c r="F2043" s="285">
        <v>41818</v>
      </c>
      <c r="G2043" s="280" t="s">
        <v>525</v>
      </c>
      <c r="H2043" s="294">
        <v>160</v>
      </c>
    </row>
    <row r="2044" spans="2:8" s="1" customFormat="1" ht="15">
      <c r="B2044" s="285">
        <v>41794</v>
      </c>
      <c r="C2044" s="280" t="s">
        <v>525</v>
      </c>
      <c r="D2044" s="294">
        <v>55</v>
      </c>
      <c r="F2044" s="285">
        <v>41819</v>
      </c>
      <c r="G2044" s="280" t="s">
        <v>246</v>
      </c>
      <c r="H2044" s="294">
        <v>80</v>
      </c>
    </row>
    <row r="2045" spans="2:8" s="1" customFormat="1" ht="15">
      <c r="B2045" s="285">
        <v>41794</v>
      </c>
      <c r="C2045" s="280" t="s">
        <v>886</v>
      </c>
      <c r="D2045" s="294">
        <v>20</v>
      </c>
      <c r="F2045" s="285">
        <v>41819</v>
      </c>
      <c r="G2045" s="280" t="s">
        <v>51</v>
      </c>
      <c r="H2045" s="294">
        <v>204</v>
      </c>
    </row>
    <row r="2046" spans="2:8" s="1" customFormat="1" ht="15">
      <c r="B2046" s="285">
        <v>41794</v>
      </c>
      <c r="C2046" s="280" t="s">
        <v>894</v>
      </c>
      <c r="D2046" s="294">
        <v>20</v>
      </c>
      <c r="F2046" s="285">
        <v>41819</v>
      </c>
      <c r="G2046" s="280" t="s">
        <v>147</v>
      </c>
      <c r="H2046" s="294">
        <v>100</v>
      </c>
    </row>
    <row r="2047" spans="2:8" s="1" customFormat="1" ht="15">
      <c r="B2047" s="285">
        <v>41794</v>
      </c>
      <c r="C2047" s="280" t="s">
        <v>887</v>
      </c>
      <c r="D2047" s="294">
        <v>20</v>
      </c>
      <c r="F2047" s="285">
        <v>41819</v>
      </c>
      <c r="G2047" s="280" t="s">
        <v>111</v>
      </c>
      <c r="H2047" s="294">
        <v>28</v>
      </c>
    </row>
    <row r="2048" spans="2:8" s="1" customFormat="1" ht="15">
      <c r="B2048" s="285">
        <v>41794</v>
      </c>
      <c r="C2048" s="280" t="s">
        <v>457</v>
      </c>
      <c r="D2048" s="294">
        <v>20</v>
      </c>
      <c r="F2048" s="285">
        <v>41820</v>
      </c>
      <c r="G2048" s="280" t="s">
        <v>525</v>
      </c>
      <c r="H2048" s="294">
        <v>48</v>
      </c>
    </row>
    <row r="2049" spans="2:8" s="1" customFormat="1" ht="15">
      <c r="B2049" s="285">
        <v>41794</v>
      </c>
      <c r="C2049" s="280" t="s">
        <v>4484</v>
      </c>
      <c r="D2049" s="294">
        <v>100</v>
      </c>
      <c r="F2049" s="285">
        <v>41820</v>
      </c>
      <c r="G2049" s="280" t="s">
        <v>525</v>
      </c>
      <c r="H2049" s="294">
        <v>80</v>
      </c>
    </row>
    <row r="2050" spans="2:8" s="1" customFormat="1" ht="15">
      <c r="B2050" s="285">
        <v>41795</v>
      </c>
      <c r="C2050" s="280" t="s">
        <v>401</v>
      </c>
      <c r="D2050" s="294">
        <v>50</v>
      </c>
      <c r="F2050" s="285">
        <v>41820</v>
      </c>
      <c r="G2050" s="280" t="s">
        <v>12</v>
      </c>
      <c r="H2050" s="294">
        <v>61</v>
      </c>
    </row>
    <row r="2051" spans="2:8" s="1" customFormat="1" ht="15">
      <c r="B2051" s="285">
        <v>41795</v>
      </c>
      <c r="C2051" s="280" t="s">
        <v>765</v>
      </c>
      <c r="D2051" s="294">
        <v>50</v>
      </c>
      <c r="F2051" s="285">
        <v>41820</v>
      </c>
      <c r="G2051" s="280" t="s">
        <v>525</v>
      </c>
      <c r="H2051" s="294">
        <v>29</v>
      </c>
    </row>
    <row r="2052" spans="2:8" s="1" customFormat="1" ht="15">
      <c r="B2052" s="285">
        <v>41795</v>
      </c>
      <c r="C2052" s="280" t="s">
        <v>4486</v>
      </c>
      <c r="D2052" s="294">
        <v>150</v>
      </c>
      <c r="F2052" s="285">
        <v>41820</v>
      </c>
      <c r="G2052" s="280" t="s">
        <v>525</v>
      </c>
      <c r="H2052" s="294">
        <v>29</v>
      </c>
    </row>
    <row r="2053" spans="2:8" s="1" customFormat="1" ht="15">
      <c r="B2053" s="285">
        <v>41795</v>
      </c>
      <c r="C2053" s="280" t="s">
        <v>4487</v>
      </c>
      <c r="D2053" s="294">
        <v>100</v>
      </c>
      <c r="F2053" s="285">
        <v>41820</v>
      </c>
      <c r="G2053" s="280" t="s">
        <v>18</v>
      </c>
      <c r="H2053" s="294">
        <v>665</v>
      </c>
    </row>
    <row r="2054" spans="2:8" s="1" customFormat="1" ht="15">
      <c r="B2054" s="285">
        <v>41795</v>
      </c>
      <c r="C2054" s="280" t="s">
        <v>246</v>
      </c>
      <c r="D2054" s="294">
        <v>80</v>
      </c>
      <c r="F2054" s="285">
        <v>41820</v>
      </c>
      <c r="G2054" s="484" t="s">
        <v>51</v>
      </c>
      <c r="H2054" s="485">
        <v>30</v>
      </c>
    </row>
    <row r="2055" spans="2:8" s="1" customFormat="1" ht="15">
      <c r="B2055" s="285">
        <v>41795</v>
      </c>
      <c r="C2055" s="280" t="s">
        <v>401</v>
      </c>
      <c r="D2055" s="294">
        <v>40</v>
      </c>
      <c r="F2055" s="285">
        <v>41820</v>
      </c>
      <c r="G2055" s="484" t="s">
        <v>114</v>
      </c>
      <c r="H2055" s="485">
        <v>79</v>
      </c>
    </row>
    <row r="2056" spans="2:8" s="1" customFormat="1" ht="15">
      <c r="B2056" s="285">
        <v>41795</v>
      </c>
      <c r="C2056" s="280" t="s">
        <v>3474</v>
      </c>
      <c r="D2056" s="349">
        <v>63</v>
      </c>
      <c r="F2056" s="285">
        <v>41820</v>
      </c>
      <c r="G2056" s="484" t="s">
        <v>401</v>
      </c>
      <c r="H2056" s="485">
        <v>40</v>
      </c>
    </row>
    <row r="2057" spans="2:8" s="1" customFormat="1" ht="15">
      <c r="B2057" s="285">
        <v>41795</v>
      </c>
      <c r="C2057" s="280" t="s">
        <v>49</v>
      </c>
      <c r="D2057" s="294">
        <v>60</v>
      </c>
      <c r="F2057" s="285">
        <v>41820</v>
      </c>
      <c r="G2057" s="280" t="s">
        <v>4547</v>
      </c>
      <c r="H2057" s="294">
        <v>22</v>
      </c>
    </row>
    <row r="2058" spans="2:8" s="1" customFormat="1" ht="15">
      <c r="B2058" s="285">
        <v>41795</v>
      </c>
      <c r="C2058" s="280" t="s">
        <v>23</v>
      </c>
      <c r="D2058" s="294">
        <v>80</v>
      </c>
      <c r="F2058" s="285"/>
      <c r="G2058" s="280"/>
      <c r="H2058" s="294"/>
    </row>
    <row r="2059" spans="2:8" s="1" customFormat="1" ht="15">
      <c r="B2059" s="285">
        <v>41796</v>
      </c>
      <c r="C2059" s="280" t="s">
        <v>525</v>
      </c>
      <c r="D2059" s="294">
        <v>17</v>
      </c>
      <c r="F2059" s="285"/>
      <c r="G2059" s="484"/>
      <c r="H2059" s="485"/>
    </row>
    <row r="2060" spans="2:8" s="1" customFormat="1" ht="15">
      <c r="B2060" s="285">
        <v>41796</v>
      </c>
      <c r="C2060" s="280" t="s">
        <v>12</v>
      </c>
      <c r="D2060" s="294">
        <v>175</v>
      </c>
      <c r="F2060" s="285"/>
      <c r="G2060" s="280"/>
      <c r="H2060" s="294"/>
    </row>
    <row r="2061" spans="2:8" s="1" customFormat="1" ht="15">
      <c r="B2061" s="285">
        <v>41796</v>
      </c>
      <c r="C2061" s="280" t="s">
        <v>4486</v>
      </c>
      <c r="D2061" s="294">
        <v>150</v>
      </c>
      <c r="F2061" s="285"/>
      <c r="G2061" s="484"/>
      <c r="H2061" s="485"/>
    </row>
    <row r="2062" spans="2:8" s="1" customFormat="1" ht="15">
      <c r="B2062" s="285">
        <v>41796</v>
      </c>
      <c r="C2062" s="280" t="s">
        <v>4487</v>
      </c>
      <c r="D2062" s="294">
        <v>120</v>
      </c>
      <c r="F2062" s="285"/>
      <c r="G2062" s="484"/>
      <c r="H2062" s="485"/>
    </row>
    <row r="2063" spans="2:8" s="1" customFormat="1" ht="15">
      <c r="B2063" s="285">
        <v>41796</v>
      </c>
      <c r="C2063" s="280" t="s">
        <v>23</v>
      </c>
      <c r="D2063" s="294">
        <v>250</v>
      </c>
      <c r="F2063" s="285"/>
      <c r="G2063" s="280"/>
      <c r="H2063" s="294"/>
    </row>
    <row r="2064" spans="2:8" s="1" customFormat="1" ht="15">
      <c r="B2064" s="285">
        <v>41796</v>
      </c>
      <c r="C2064" s="280" t="s">
        <v>4488</v>
      </c>
      <c r="D2064" s="294">
        <v>30</v>
      </c>
      <c r="F2064" s="285"/>
      <c r="G2064" s="484"/>
      <c r="H2064" s="485"/>
    </row>
    <row r="2065" spans="2:8" s="1" customFormat="1" ht="15">
      <c r="B2065" s="285">
        <v>41797</v>
      </c>
      <c r="C2065" s="280" t="s">
        <v>525</v>
      </c>
      <c r="D2065" s="294">
        <v>17</v>
      </c>
      <c r="F2065" s="285"/>
      <c r="G2065" s="484"/>
      <c r="H2065" s="485"/>
    </row>
    <row r="2066" spans="2:8" s="1" customFormat="1" ht="15">
      <c r="B2066" s="285">
        <v>41797</v>
      </c>
      <c r="C2066" s="280" t="s">
        <v>4489</v>
      </c>
      <c r="D2066" s="294">
        <v>1050</v>
      </c>
      <c r="F2066" s="285"/>
      <c r="G2066" s="280"/>
      <c r="H2066" s="294"/>
    </row>
    <row r="2067" spans="2:8" s="1" customFormat="1" ht="15">
      <c r="B2067" s="285">
        <v>41797</v>
      </c>
      <c r="C2067" s="280" t="s">
        <v>525</v>
      </c>
      <c r="D2067" s="294">
        <v>25</v>
      </c>
      <c r="F2067" s="285"/>
      <c r="G2067" s="304"/>
      <c r="H2067" s="294"/>
    </row>
    <row r="2068" spans="2:8" s="1" customFormat="1" ht="15">
      <c r="B2068" s="285">
        <v>41797</v>
      </c>
      <c r="C2068" s="294" t="s">
        <v>4490</v>
      </c>
      <c r="D2068" s="294">
        <v>300</v>
      </c>
      <c r="F2068" s="285"/>
      <c r="G2068" s="280"/>
      <c r="H2068" s="294"/>
    </row>
    <row r="2069" spans="2:8" s="1" customFormat="1" ht="15">
      <c r="B2069" s="285">
        <v>41797</v>
      </c>
      <c r="C2069" s="294" t="s">
        <v>4491</v>
      </c>
      <c r="D2069" s="294">
        <v>100</v>
      </c>
      <c r="F2069" s="285"/>
      <c r="G2069" s="280"/>
      <c r="H2069" s="294"/>
    </row>
    <row r="2070" spans="2:8" s="1" customFormat="1" ht="15">
      <c r="B2070" s="285">
        <v>41797</v>
      </c>
      <c r="C2070" s="294" t="s">
        <v>646</v>
      </c>
      <c r="D2070" s="294">
        <v>100</v>
      </c>
      <c r="F2070" s="285"/>
      <c r="G2070" s="280"/>
      <c r="H2070" s="294"/>
    </row>
    <row r="2071" spans="2:8" s="1" customFormat="1" ht="15">
      <c r="B2071" s="285">
        <v>41797</v>
      </c>
      <c r="C2071" s="294" t="s">
        <v>525</v>
      </c>
      <c r="D2071" s="294">
        <v>22</v>
      </c>
      <c r="F2071" s="285"/>
      <c r="G2071" s="304"/>
      <c r="H2071" s="326"/>
    </row>
    <row r="2072" spans="2:8" s="1" customFormat="1" ht="15">
      <c r="B2072" s="285">
        <v>41797</v>
      </c>
      <c r="C2072" s="294" t="s">
        <v>2556</v>
      </c>
      <c r="D2072" s="294">
        <v>50</v>
      </c>
      <c r="F2072" s="285"/>
      <c r="G2072" s="280"/>
      <c r="H2072" s="294"/>
    </row>
    <row r="2073" spans="2:8" s="1" customFormat="1" ht="15">
      <c r="B2073" s="285">
        <v>41797</v>
      </c>
      <c r="C2073" s="280" t="s">
        <v>18</v>
      </c>
      <c r="D2073" s="294">
        <v>95</v>
      </c>
      <c r="F2073" s="285"/>
      <c r="G2073" s="280"/>
      <c r="H2073" s="294"/>
    </row>
    <row r="2074" spans="2:8" s="1" customFormat="1" ht="15">
      <c r="B2074" s="285">
        <v>41797</v>
      </c>
      <c r="C2074" s="280" t="s">
        <v>3043</v>
      </c>
      <c r="D2074" s="294">
        <v>100</v>
      </c>
      <c r="F2074" s="285"/>
      <c r="G2074" s="280"/>
      <c r="H2074" s="294"/>
    </row>
    <row r="2075" spans="2:8" s="1" customFormat="1" ht="15">
      <c r="B2075" s="285">
        <v>41797</v>
      </c>
      <c r="C2075" s="280" t="s">
        <v>4492</v>
      </c>
      <c r="D2075" s="294">
        <v>205</v>
      </c>
      <c r="F2075" s="285"/>
      <c r="G2075" s="280"/>
      <c r="H2075" s="294"/>
    </row>
    <row r="2076" spans="2:8" s="1" customFormat="1" ht="15">
      <c r="B2076" s="285">
        <v>41798</v>
      </c>
      <c r="C2076" s="730" t="s">
        <v>4050</v>
      </c>
      <c r="D2076" s="294">
        <v>1016</v>
      </c>
      <c r="F2076" s="285"/>
      <c r="G2076" s="280"/>
      <c r="H2076" s="294"/>
    </row>
    <row r="2077" spans="2:8" s="1" customFormat="1" ht="15">
      <c r="B2077" s="285">
        <v>41798</v>
      </c>
      <c r="C2077" s="280" t="s">
        <v>445</v>
      </c>
      <c r="D2077" s="294">
        <v>50</v>
      </c>
      <c r="F2077" s="285"/>
      <c r="G2077" s="280"/>
      <c r="H2077" s="294"/>
    </row>
    <row r="2078" spans="2:8" s="1" customFormat="1" ht="15">
      <c r="B2078" s="285">
        <v>41798</v>
      </c>
      <c r="C2078" s="280" t="s">
        <v>246</v>
      </c>
      <c r="D2078" s="349">
        <v>120</v>
      </c>
      <c r="F2078" s="285"/>
      <c r="G2078" s="280"/>
      <c r="H2078" s="294"/>
    </row>
    <row r="2079" spans="2:8" s="1" customFormat="1" ht="15">
      <c r="B2079" s="285">
        <v>41798</v>
      </c>
      <c r="C2079" s="280" t="s">
        <v>765</v>
      </c>
      <c r="D2079" s="294">
        <v>50</v>
      </c>
      <c r="F2079" s="285"/>
      <c r="G2079" s="280"/>
      <c r="H2079" s="294"/>
    </row>
    <row r="2080" spans="2:8" s="1" customFormat="1" ht="15">
      <c r="B2080" s="302">
        <v>41798</v>
      </c>
      <c r="C2080" s="731" t="s">
        <v>6</v>
      </c>
      <c r="D2080" s="732">
        <v>1450</v>
      </c>
      <c r="F2080" s="285"/>
      <c r="G2080" s="280"/>
      <c r="H2080" s="294"/>
    </row>
    <row r="2081" spans="2:8" s="1" customFormat="1" ht="15">
      <c r="B2081" s="285">
        <v>41798</v>
      </c>
      <c r="C2081" s="280" t="s">
        <v>289</v>
      </c>
      <c r="D2081" s="294">
        <v>70</v>
      </c>
      <c r="F2081" s="285"/>
      <c r="G2081" s="280"/>
      <c r="H2081" s="294"/>
    </row>
    <row r="2082" spans="2:8" s="1" customFormat="1" ht="15">
      <c r="B2082" s="285">
        <v>41799</v>
      </c>
      <c r="C2082" s="280" t="s">
        <v>525</v>
      </c>
      <c r="D2082" s="294">
        <v>16</v>
      </c>
      <c r="F2082" s="285"/>
      <c r="G2082" s="280"/>
      <c r="H2082" s="294"/>
    </row>
    <row r="2083" spans="2:8" s="1" customFormat="1" ht="15">
      <c r="B2083" s="285">
        <v>41799</v>
      </c>
      <c r="C2083" s="280" t="s">
        <v>12</v>
      </c>
      <c r="D2083" s="349">
        <v>140</v>
      </c>
      <c r="F2083" s="285"/>
      <c r="G2083" s="280"/>
      <c r="H2083" s="294"/>
    </row>
    <row r="2084" spans="2:8" s="1" customFormat="1" ht="15">
      <c r="B2084" s="285">
        <v>41799</v>
      </c>
      <c r="C2084" s="280" t="s">
        <v>525</v>
      </c>
      <c r="D2084" s="294">
        <v>11</v>
      </c>
      <c r="F2084" s="285"/>
      <c r="G2084" s="280"/>
      <c r="H2084" s="294"/>
    </row>
    <row r="2085" spans="2:8" s="1" customFormat="1" ht="15">
      <c r="B2085" s="285">
        <v>41799</v>
      </c>
      <c r="C2085" s="280" t="s">
        <v>3327</v>
      </c>
      <c r="D2085" s="294">
        <v>1000</v>
      </c>
      <c r="F2085" s="285"/>
      <c r="G2085" s="280"/>
      <c r="H2085" s="294"/>
    </row>
    <row r="2086" spans="2:8" s="1" customFormat="1" ht="15">
      <c r="B2086" s="285">
        <v>41799</v>
      </c>
      <c r="C2086" s="280" t="s">
        <v>525</v>
      </c>
      <c r="D2086" s="294">
        <v>43</v>
      </c>
      <c r="F2086" s="285"/>
      <c r="G2086" s="280"/>
      <c r="H2086" s="294"/>
    </row>
    <row r="2087" spans="2:8" s="1" customFormat="1" ht="15">
      <c r="B2087" s="285">
        <v>41799</v>
      </c>
      <c r="C2087" s="280" t="s">
        <v>114</v>
      </c>
      <c r="D2087" s="294">
        <v>33</v>
      </c>
      <c r="F2087" s="285"/>
      <c r="G2087" s="280"/>
      <c r="H2087" s="294"/>
    </row>
    <row r="2088" spans="2:8" s="1" customFormat="1" ht="15">
      <c r="B2088" s="285">
        <v>41799</v>
      </c>
      <c r="C2088" s="280" t="s">
        <v>18</v>
      </c>
      <c r="D2088" s="294">
        <v>93</v>
      </c>
      <c r="F2088" s="285"/>
      <c r="G2088" s="280"/>
      <c r="H2088" s="294"/>
    </row>
    <row r="2089" spans="2:8" s="1" customFormat="1" ht="15">
      <c r="B2089" s="285">
        <v>41800</v>
      </c>
      <c r="C2089" s="280" t="s">
        <v>525</v>
      </c>
      <c r="D2089" s="294">
        <v>42</v>
      </c>
      <c r="F2089" s="285"/>
      <c r="G2089" s="280"/>
      <c r="H2089" s="294"/>
    </row>
    <row r="2090" spans="2:8" s="1" customFormat="1" ht="15">
      <c r="B2090" s="285">
        <v>41800</v>
      </c>
      <c r="C2090" s="280" t="s">
        <v>525</v>
      </c>
      <c r="D2090" s="294">
        <v>24</v>
      </c>
      <c r="F2090" s="285"/>
      <c r="G2090" s="280"/>
      <c r="H2090" s="294"/>
    </row>
    <row r="2091" spans="2:8" s="1" customFormat="1" ht="15">
      <c r="B2091" s="285">
        <v>41800</v>
      </c>
      <c r="C2091" s="280" t="s">
        <v>12</v>
      </c>
      <c r="D2091" s="294">
        <v>77</v>
      </c>
      <c r="F2091" s="285"/>
      <c r="G2091" s="280"/>
      <c r="H2091" s="294"/>
    </row>
    <row r="2092" spans="2:8" s="1" customFormat="1" ht="15">
      <c r="B2092" s="285">
        <v>41800</v>
      </c>
      <c r="C2092" s="280" t="s">
        <v>525</v>
      </c>
      <c r="D2092" s="294">
        <v>44</v>
      </c>
      <c r="F2092" s="285"/>
      <c r="G2092" s="280"/>
      <c r="H2092" s="294"/>
    </row>
    <row r="2093" spans="2:8" s="1" customFormat="1" ht="15">
      <c r="B2093" s="285">
        <v>41800</v>
      </c>
      <c r="C2093" s="280" t="s">
        <v>516</v>
      </c>
      <c r="D2093" s="294">
        <v>20</v>
      </c>
      <c r="F2093" s="285"/>
      <c r="G2093" s="280"/>
      <c r="H2093" s="294"/>
    </row>
    <row r="2094" spans="2:8" s="1" customFormat="1" ht="15">
      <c r="B2094" s="285">
        <v>41801</v>
      </c>
      <c r="C2094" s="280" t="s">
        <v>525</v>
      </c>
      <c r="D2094" s="294">
        <v>51</v>
      </c>
      <c r="F2094" s="285"/>
      <c r="G2094" s="280"/>
      <c r="H2094" s="294"/>
    </row>
    <row r="2095" spans="2:8" s="1" customFormat="1" ht="15">
      <c r="B2095" s="285">
        <v>41801</v>
      </c>
      <c r="C2095" s="280" t="s">
        <v>12</v>
      </c>
      <c r="D2095" s="294">
        <v>100</v>
      </c>
      <c r="F2095" s="285"/>
      <c r="G2095" s="280"/>
      <c r="H2095" s="294"/>
    </row>
    <row r="2096" spans="2:8" s="1" customFormat="1" ht="15">
      <c r="B2096" s="285">
        <v>41801</v>
      </c>
      <c r="C2096" s="294" t="s">
        <v>289</v>
      </c>
      <c r="D2096" s="294">
        <v>21</v>
      </c>
      <c r="F2096" s="285"/>
      <c r="G2096" s="280"/>
      <c r="H2096" s="294"/>
    </row>
    <row r="2097" spans="2:8" s="1" customFormat="1" ht="15">
      <c r="B2097" s="285">
        <v>41801</v>
      </c>
      <c r="C2097" s="294" t="s">
        <v>23</v>
      </c>
      <c r="D2097" s="294">
        <v>80</v>
      </c>
      <c r="F2097" s="285"/>
      <c r="G2097" s="280"/>
      <c r="H2097" s="294"/>
    </row>
    <row r="2098" spans="2:8" s="1" customFormat="1" ht="15">
      <c r="B2098" s="549">
        <v>41801</v>
      </c>
      <c r="C2098" s="554" t="s">
        <v>475</v>
      </c>
      <c r="D2098" s="588">
        <v>430</v>
      </c>
      <c r="F2098" s="285"/>
      <c r="G2098" s="280"/>
      <c r="H2098" s="294"/>
    </row>
    <row r="2099" spans="2:8" s="1" customFormat="1" ht="15">
      <c r="B2099" s="285">
        <v>41802</v>
      </c>
      <c r="C2099" s="304" t="s">
        <v>525</v>
      </c>
      <c r="D2099" s="326">
        <v>90</v>
      </c>
      <c r="F2099" s="285"/>
      <c r="G2099" s="280"/>
      <c r="H2099" s="294"/>
    </row>
    <row r="2100" spans="2:8" s="1" customFormat="1" ht="15">
      <c r="B2100" s="285">
        <v>41802</v>
      </c>
      <c r="C2100" s="280" t="s">
        <v>456</v>
      </c>
      <c r="D2100" s="294">
        <v>20</v>
      </c>
      <c r="F2100" s="285"/>
      <c r="G2100" s="280"/>
      <c r="H2100" s="294"/>
    </row>
    <row r="2101" spans="2:8" s="1" customFormat="1" ht="15">
      <c r="B2101" s="285">
        <v>41802</v>
      </c>
      <c r="C2101" s="280" t="s">
        <v>12</v>
      </c>
      <c r="D2101" s="294">
        <v>50</v>
      </c>
      <c r="F2101" s="285"/>
      <c r="G2101" s="280"/>
      <c r="H2101" s="294"/>
    </row>
    <row r="2102" spans="2:8" s="1" customFormat="1" ht="15">
      <c r="B2102" s="285">
        <v>41802</v>
      </c>
      <c r="C2102" s="280" t="s">
        <v>4498</v>
      </c>
      <c r="D2102" s="294">
        <v>500</v>
      </c>
      <c r="F2102" s="285"/>
      <c r="G2102" s="280"/>
      <c r="H2102" s="294"/>
    </row>
    <row r="2103" spans="2:8" s="1" customFormat="1" ht="15">
      <c r="B2103" s="285">
        <v>41802</v>
      </c>
      <c r="C2103" s="280" t="s">
        <v>525</v>
      </c>
      <c r="D2103" s="294">
        <v>28</v>
      </c>
      <c r="F2103" s="285"/>
      <c r="G2103" s="280"/>
      <c r="H2103" s="294"/>
    </row>
    <row r="2104" spans="2:8" s="1" customFormat="1" ht="15">
      <c r="B2104" s="285">
        <v>41802</v>
      </c>
      <c r="C2104" s="280" t="s">
        <v>23</v>
      </c>
      <c r="D2104" s="294">
        <v>140</v>
      </c>
      <c r="F2104" s="285"/>
      <c r="G2104" s="280"/>
      <c r="H2104" s="294"/>
    </row>
    <row r="2105" spans="2:8" s="1" customFormat="1" ht="15">
      <c r="B2105" s="285">
        <v>41802</v>
      </c>
      <c r="C2105" s="280" t="s">
        <v>220</v>
      </c>
      <c r="D2105" s="294">
        <v>20</v>
      </c>
      <c r="F2105" s="285"/>
      <c r="G2105" s="280"/>
      <c r="H2105" s="294"/>
    </row>
    <row r="2106" spans="2:8" s="1" customFormat="1" ht="15">
      <c r="B2106" s="285">
        <v>41802</v>
      </c>
      <c r="C2106" s="280" t="s">
        <v>48</v>
      </c>
      <c r="D2106" s="294">
        <v>75</v>
      </c>
      <c r="F2106" s="285"/>
      <c r="G2106" s="304"/>
      <c r="H2106" s="294"/>
    </row>
    <row r="2107" spans="2:8" s="1" customFormat="1" ht="15">
      <c r="B2107" s="285">
        <v>41802</v>
      </c>
      <c r="C2107" s="280" t="s">
        <v>721</v>
      </c>
      <c r="D2107" s="294">
        <v>150</v>
      </c>
      <c r="F2107" s="285"/>
      <c r="G2107" s="280"/>
      <c r="H2107" s="294"/>
    </row>
    <row r="2108" spans="2:8" s="1" customFormat="1" ht="15">
      <c r="B2108" s="285">
        <v>41802</v>
      </c>
      <c r="C2108" s="280" t="s">
        <v>246</v>
      </c>
      <c r="D2108" s="294">
        <v>110</v>
      </c>
      <c r="F2108" s="285"/>
      <c r="G2108" s="280"/>
      <c r="H2108" s="294"/>
    </row>
    <row r="2109" spans="2:8" s="1" customFormat="1" ht="15">
      <c r="B2109" s="285">
        <v>41803</v>
      </c>
      <c r="C2109" s="280" t="s">
        <v>525</v>
      </c>
      <c r="D2109" s="294">
        <v>16</v>
      </c>
      <c r="F2109" s="285"/>
      <c r="G2109" s="280"/>
      <c r="H2109" s="294"/>
    </row>
    <row r="2110" spans="2:8" s="1" customFormat="1" ht="15">
      <c r="B2110" s="285">
        <v>41803</v>
      </c>
      <c r="C2110" s="280" t="s">
        <v>525</v>
      </c>
      <c r="D2110" s="294">
        <v>40</v>
      </c>
      <c r="F2110" s="285"/>
      <c r="G2110" s="280"/>
      <c r="H2110" s="294"/>
    </row>
    <row r="2111" spans="2:8" s="1" customFormat="1" ht="15">
      <c r="B2111" s="285">
        <v>41803</v>
      </c>
      <c r="C2111" s="280" t="s">
        <v>12</v>
      </c>
      <c r="D2111" s="294">
        <v>100</v>
      </c>
      <c r="F2111" s="285"/>
      <c r="G2111" s="280"/>
      <c r="H2111" s="294"/>
    </row>
    <row r="2112" spans="2:8" s="1" customFormat="1" ht="15">
      <c r="B2112" s="285">
        <v>41803</v>
      </c>
      <c r="C2112" s="280" t="s">
        <v>525</v>
      </c>
      <c r="D2112" s="386">
        <v>11</v>
      </c>
      <c r="F2112" s="285"/>
      <c r="G2112" s="280"/>
      <c r="H2112" s="294"/>
    </row>
    <row r="2113" spans="2:8" s="1" customFormat="1" ht="15">
      <c r="B2113" s="285">
        <v>41803</v>
      </c>
      <c r="C2113" s="280" t="s">
        <v>525</v>
      </c>
      <c r="D2113" s="294">
        <v>40</v>
      </c>
      <c r="F2113" s="285"/>
      <c r="G2113" s="280"/>
      <c r="H2113" s="294"/>
    </row>
    <row r="2114" spans="2:8" s="1" customFormat="1" ht="15">
      <c r="B2114" s="285">
        <v>41803</v>
      </c>
      <c r="C2114" s="280" t="s">
        <v>516</v>
      </c>
      <c r="D2114" s="294">
        <v>20</v>
      </c>
      <c r="F2114" s="285"/>
      <c r="G2114" s="280"/>
      <c r="H2114" s="294"/>
    </row>
    <row r="2115" spans="2:8" s="1" customFormat="1" ht="15">
      <c r="B2115" s="285">
        <v>41803</v>
      </c>
      <c r="C2115" s="280" t="s">
        <v>3964</v>
      </c>
      <c r="D2115" s="294">
        <v>20</v>
      </c>
      <c r="F2115" s="285"/>
      <c r="G2115" s="280"/>
      <c r="H2115" s="294"/>
    </row>
    <row r="2116" spans="2:8" s="1" customFormat="1" ht="15">
      <c r="B2116" s="285">
        <v>41803</v>
      </c>
      <c r="C2116" s="280" t="s">
        <v>2707</v>
      </c>
      <c r="D2116" s="294">
        <v>10</v>
      </c>
      <c r="F2116" s="285"/>
      <c r="G2116" s="280"/>
      <c r="H2116" s="294"/>
    </row>
    <row r="2117" spans="2:8" s="1" customFormat="1" ht="15">
      <c r="B2117" s="285">
        <v>41803</v>
      </c>
      <c r="C2117" s="280" t="s">
        <v>516</v>
      </c>
      <c r="D2117" s="294">
        <v>10</v>
      </c>
      <c r="F2117" s="285"/>
      <c r="G2117" s="280"/>
      <c r="H2117" s="294"/>
    </row>
    <row r="2118" spans="2:8" s="1" customFormat="1" ht="15">
      <c r="B2118" s="285">
        <v>41803</v>
      </c>
      <c r="C2118" s="280" t="s">
        <v>59</v>
      </c>
      <c r="D2118" s="294">
        <v>200</v>
      </c>
      <c r="F2118" s="285"/>
      <c r="G2118" s="280"/>
      <c r="H2118" s="294"/>
    </row>
    <row r="2119" spans="2:8" s="1" customFormat="1" ht="15">
      <c r="B2119" s="285">
        <v>41803</v>
      </c>
      <c r="C2119" s="280" t="s">
        <v>2796</v>
      </c>
      <c r="D2119" s="294">
        <v>10</v>
      </c>
      <c r="F2119" s="285"/>
      <c r="G2119" s="280"/>
      <c r="H2119" s="294"/>
    </row>
    <row r="2120" spans="2:8" s="1" customFormat="1" ht="15">
      <c r="B2120" s="285">
        <v>41804</v>
      </c>
      <c r="C2120" s="280" t="s">
        <v>525</v>
      </c>
      <c r="D2120" s="294">
        <v>20</v>
      </c>
      <c r="F2120" s="285"/>
      <c r="G2120" s="280"/>
      <c r="H2120" s="294"/>
    </row>
    <row r="2121" spans="2:8" s="1" customFormat="1" ht="15">
      <c r="B2121" s="285">
        <v>41804</v>
      </c>
      <c r="C2121" s="280" t="s">
        <v>556</v>
      </c>
      <c r="D2121" s="294">
        <v>370</v>
      </c>
      <c r="F2121" s="285"/>
      <c r="G2121" s="280"/>
      <c r="H2121" s="294"/>
    </row>
    <row r="2122" spans="2:8" s="1" customFormat="1" ht="15">
      <c r="B2122" s="285">
        <v>41804</v>
      </c>
      <c r="C2122" s="280" t="s">
        <v>18</v>
      </c>
      <c r="D2122" s="294">
        <v>10</v>
      </c>
      <c r="F2122" s="285"/>
      <c r="G2122" s="280"/>
      <c r="H2122" s="294"/>
    </row>
    <row r="2123" spans="2:8" s="1" customFormat="1" ht="15">
      <c r="B2123" s="285">
        <v>41805</v>
      </c>
      <c r="C2123" s="280" t="s">
        <v>51</v>
      </c>
      <c r="D2123" s="294">
        <v>300</v>
      </c>
      <c r="F2123" s="285"/>
      <c r="G2123" s="280"/>
      <c r="H2123" s="294"/>
    </row>
    <row r="2124" spans="2:8" s="1" customFormat="1" ht="15">
      <c r="B2124" s="285">
        <v>41805</v>
      </c>
      <c r="C2124" s="294" t="s">
        <v>4502</v>
      </c>
      <c r="D2124" s="294">
        <v>250</v>
      </c>
      <c r="F2124" s="285"/>
      <c r="G2124" s="280"/>
      <c r="H2124" s="294"/>
    </row>
    <row r="2125" spans="2:8" s="1" customFormat="1" ht="15">
      <c r="B2125" s="285">
        <v>41805</v>
      </c>
      <c r="C2125" s="280" t="s">
        <v>246</v>
      </c>
      <c r="D2125" s="294">
        <v>160</v>
      </c>
      <c r="F2125" s="285"/>
      <c r="G2125" s="280"/>
      <c r="H2125" s="294"/>
    </row>
    <row r="2126" spans="2:8" s="1" customFormat="1" ht="15">
      <c r="B2126" s="285">
        <v>41805</v>
      </c>
      <c r="C2126" s="280" t="s">
        <v>18</v>
      </c>
      <c r="D2126" s="294">
        <v>134</v>
      </c>
      <c r="F2126" s="285"/>
      <c r="G2126" s="280"/>
      <c r="H2126" s="294"/>
    </row>
    <row r="2127" spans="2:8" s="1" customFormat="1" ht="15">
      <c r="B2127" s="285">
        <v>41805</v>
      </c>
      <c r="C2127" s="280" t="s">
        <v>226</v>
      </c>
      <c r="D2127" s="294">
        <v>30</v>
      </c>
      <c r="F2127" s="285"/>
      <c r="G2127" s="280"/>
      <c r="H2127" s="294"/>
    </row>
    <row r="2128" spans="2:8" s="1" customFormat="1" ht="15">
      <c r="B2128" s="285">
        <v>41805</v>
      </c>
      <c r="C2128" s="280" t="s">
        <v>173</v>
      </c>
      <c r="D2128" s="294">
        <v>30</v>
      </c>
      <c r="F2128" s="285"/>
      <c r="G2128" s="280"/>
      <c r="H2128" s="294"/>
    </row>
    <row r="2129" spans="2:8" s="1" customFormat="1" ht="15">
      <c r="B2129" s="285">
        <v>41805</v>
      </c>
      <c r="C2129" s="280" t="s">
        <v>4503</v>
      </c>
      <c r="D2129" s="294">
        <v>56</v>
      </c>
      <c r="F2129" s="285"/>
      <c r="G2129" s="280"/>
      <c r="H2129" s="294"/>
    </row>
    <row r="2130" spans="2:8" s="1" customFormat="1" ht="15">
      <c r="B2130" s="285">
        <v>41805</v>
      </c>
      <c r="C2130" s="280" t="s">
        <v>114</v>
      </c>
      <c r="D2130" s="294">
        <v>10</v>
      </c>
      <c r="F2130" s="285"/>
      <c r="G2130" s="280"/>
      <c r="H2130" s="294"/>
    </row>
    <row r="2131" spans="2:8" s="1" customFormat="1" ht="15">
      <c r="B2131" s="285">
        <v>41806</v>
      </c>
      <c r="C2131" s="280" t="s">
        <v>525</v>
      </c>
      <c r="D2131" s="294">
        <v>110</v>
      </c>
      <c r="F2131" s="285"/>
      <c r="G2131" s="280"/>
      <c r="H2131" s="294"/>
    </row>
    <row r="2132" spans="2:8" s="1" customFormat="1" ht="15">
      <c r="B2132" s="285">
        <v>41806</v>
      </c>
      <c r="C2132" s="280" t="s">
        <v>12</v>
      </c>
      <c r="D2132" s="294">
        <v>65</v>
      </c>
      <c r="F2132" s="285"/>
      <c r="G2132" s="280"/>
      <c r="H2132" s="294"/>
    </row>
    <row r="2133" spans="2:8" s="1" customFormat="1" ht="15">
      <c r="B2133" s="285">
        <v>41806</v>
      </c>
      <c r="C2133" s="280" t="s">
        <v>205</v>
      </c>
      <c r="D2133" s="294">
        <v>10</v>
      </c>
      <c r="F2133" s="285"/>
      <c r="G2133" s="280"/>
      <c r="H2133" s="294"/>
    </row>
    <row r="2134" spans="2:8" s="1" customFormat="1" ht="15">
      <c r="B2134" s="285">
        <v>41807</v>
      </c>
      <c r="C2134" s="280" t="s">
        <v>525</v>
      </c>
      <c r="D2134" s="294">
        <v>16</v>
      </c>
      <c r="F2134" s="285"/>
      <c r="G2134" s="280"/>
      <c r="H2134" s="294"/>
    </row>
    <row r="2135" spans="2:8" s="1" customFormat="1" ht="15">
      <c r="B2135" s="285">
        <v>41807</v>
      </c>
      <c r="C2135" s="280" t="s">
        <v>525</v>
      </c>
      <c r="D2135" s="294">
        <v>19</v>
      </c>
      <c r="F2135" s="285"/>
      <c r="G2135" s="280"/>
      <c r="H2135" s="294"/>
    </row>
    <row r="2136" spans="2:8" s="1" customFormat="1" ht="15">
      <c r="B2136" s="285">
        <v>41807</v>
      </c>
      <c r="C2136" s="294" t="s">
        <v>401</v>
      </c>
      <c r="D2136" s="294">
        <v>35</v>
      </c>
      <c r="F2136" s="285"/>
      <c r="G2136" s="280"/>
      <c r="H2136" s="294"/>
    </row>
    <row r="2137" spans="2:8" s="1" customFormat="1" ht="15">
      <c r="B2137" s="285">
        <v>41807</v>
      </c>
      <c r="C2137" s="280" t="s">
        <v>4504</v>
      </c>
      <c r="D2137" s="294">
        <v>110</v>
      </c>
      <c r="F2137" s="285"/>
      <c r="G2137" s="280"/>
      <c r="H2137" s="294"/>
    </row>
    <row r="2138" spans="2:8" s="1" customFormat="1" ht="15">
      <c r="B2138" s="285">
        <v>41807</v>
      </c>
      <c r="C2138" s="406" t="s">
        <v>23</v>
      </c>
      <c r="D2138" s="294">
        <v>350</v>
      </c>
      <c r="F2138" s="285"/>
      <c r="G2138" s="280"/>
      <c r="H2138" s="294"/>
    </row>
    <row r="2139" spans="2:8" s="1" customFormat="1" ht="15">
      <c r="B2139" s="285">
        <v>41808</v>
      </c>
      <c r="C2139" s="280" t="s">
        <v>4505</v>
      </c>
      <c r="D2139" s="294">
        <v>50</v>
      </c>
      <c r="F2139" s="285"/>
      <c r="G2139" s="280"/>
      <c r="H2139" s="294"/>
    </row>
    <row r="2140" spans="2:8" s="1" customFormat="1" ht="15">
      <c r="B2140" s="285">
        <v>41808</v>
      </c>
      <c r="C2140" s="280" t="s">
        <v>71</v>
      </c>
      <c r="D2140" s="294">
        <v>10</v>
      </c>
      <c r="F2140" s="285"/>
      <c r="G2140" s="280"/>
      <c r="H2140" s="294"/>
    </row>
    <row r="2141" spans="2:8" s="1" customFormat="1" ht="15">
      <c r="B2141" s="285">
        <v>41808</v>
      </c>
      <c r="C2141" s="280" t="s">
        <v>337</v>
      </c>
      <c r="D2141" s="294">
        <v>100</v>
      </c>
      <c r="F2141" s="285"/>
      <c r="G2141" s="280"/>
      <c r="H2141" s="294"/>
    </row>
    <row r="2142" spans="2:8" s="1" customFormat="1" ht="15">
      <c r="B2142" s="285">
        <v>41808</v>
      </c>
      <c r="C2142" s="280" t="s">
        <v>48</v>
      </c>
      <c r="D2142" s="294">
        <v>147</v>
      </c>
      <c r="F2142" s="285"/>
      <c r="G2142" s="280"/>
      <c r="H2142" s="294"/>
    </row>
    <row r="2143" spans="2:8" s="1" customFormat="1" ht="15">
      <c r="B2143" s="285">
        <v>41808</v>
      </c>
      <c r="C2143" s="280" t="s">
        <v>12</v>
      </c>
      <c r="D2143" s="294">
        <v>185</v>
      </c>
      <c r="F2143" s="285"/>
      <c r="G2143" s="280"/>
      <c r="H2143" s="294"/>
    </row>
    <row r="2144" spans="2:8" s="1" customFormat="1" ht="15">
      <c r="B2144" s="285">
        <v>41808</v>
      </c>
      <c r="C2144" s="280" t="s">
        <v>666</v>
      </c>
      <c r="D2144" s="294">
        <v>500</v>
      </c>
      <c r="F2144" s="285"/>
      <c r="G2144" s="280"/>
      <c r="H2144" s="294"/>
    </row>
    <row r="2145" spans="2:8" s="1" customFormat="1" ht="15">
      <c r="B2145" s="285">
        <v>41809</v>
      </c>
      <c r="C2145" s="280" t="s">
        <v>58</v>
      </c>
      <c r="D2145" s="294">
        <v>22</v>
      </c>
      <c r="F2145" s="285"/>
      <c r="G2145" s="280"/>
      <c r="H2145" s="294"/>
    </row>
    <row r="2146" spans="2:8" s="1" customFormat="1" ht="15">
      <c r="B2146" s="285">
        <v>41809</v>
      </c>
      <c r="C2146" s="280" t="s">
        <v>3581</v>
      </c>
      <c r="D2146" s="349">
        <v>100</v>
      </c>
      <c r="F2146" s="285"/>
      <c r="G2146" s="280"/>
      <c r="H2146" s="294"/>
    </row>
    <row r="2147" spans="2:8" s="1" customFormat="1" ht="15">
      <c r="B2147" s="285">
        <v>41809</v>
      </c>
      <c r="C2147" s="280" t="s">
        <v>4506</v>
      </c>
      <c r="D2147" s="294">
        <v>60</v>
      </c>
      <c r="F2147" s="285"/>
      <c r="G2147" s="280"/>
      <c r="H2147" s="294"/>
    </row>
    <row r="2148" spans="2:8" s="1" customFormat="1" ht="15">
      <c r="B2148" s="285">
        <v>41809</v>
      </c>
      <c r="C2148" s="280" t="s">
        <v>525</v>
      </c>
      <c r="D2148" s="294">
        <v>17</v>
      </c>
      <c r="F2148" s="285"/>
      <c r="G2148" s="280"/>
      <c r="H2148" s="294"/>
    </row>
    <row r="2149" spans="2:8" s="1" customFormat="1" ht="15">
      <c r="B2149" s="285">
        <v>41809</v>
      </c>
      <c r="C2149" s="280" t="s">
        <v>246</v>
      </c>
      <c r="D2149" s="294">
        <v>80</v>
      </c>
      <c r="F2149" s="280"/>
      <c r="G2149" s="280"/>
      <c r="H2149" s="280"/>
    </row>
    <row r="2150" spans="2:8" s="1" customFormat="1" ht="15">
      <c r="B2150" s="285">
        <v>41810</v>
      </c>
      <c r="C2150" s="280" t="s">
        <v>525</v>
      </c>
      <c r="D2150" s="294">
        <v>15</v>
      </c>
      <c r="F2150" s="280"/>
      <c r="G2150" s="280"/>
      <c r="H2150" s="280"/>
    </row>
    <row r="2151" spans="2:8" s="1" customFormat="1" ht="15">
      <c r="B2151" s="285">
        <v>41810</v>
      </c>
      <c r="C2151" s="280" t="s">
        <v>3637</v>
      </c>
      <c r="D2151" s="294">
        <v>24</v>
      </c>
      <c r="F2151" s="280"/>
      <c r="G2151" s="280"/>
      <c r="H2151" s="280"/>
    </row>
    <row r="2152" spans="2:8" s="1" customFormat="1" ht="15">
      <c r="B2152" s="285">
        <v>41810</v>
      </c>
      <c r="C2152" s="280" t="s">
        <v>12</v>
      </c>
      <c r="D2152" s="294">
        <v>250</v>
      </c>
      <c r="F2152" s="280"/>
      <c r="G2152" s="280"/>
      <c r="H2152" s="280"/>
    </row>
    <row r="2153" spans="2:8" s="1" customFormat="1" ht="15">
      <c r="B2153" s="285">
        <v>41810</v>
      </c>
      <c r="C2153" s="280" t="s">
        <v>114</v>
      </c>
      <c r="D2153" s="294">
        <v>15</v>
      </c>
      <c r="F2153" s="280"/>
      <c r="G2153" s="280"/>
      <c r="H2153" s="280"/>
    </row>
    <row r="2154" spans="2:8" s="1" customFormat="1" ht="15">
      <c r="B2154" s="285">
        <v>41810</v>
      </c>
      <c r="C2154" s="280" t="s">
        <v>289</v>
      </c>
      <c r="D2154" s="294">
        <v>75</v>
      </c>
      <c r="F2154" s="280"/>
      <c r="G2154" s="280"/>
      <c r="H2154" s="280"/>
    </row>
    <row r="2155" spans="2:8" s="1" customFormat="1" ht="15">
      <c r="B2155" s="285">
        <v>41810</v>
      </c>
      <c r="C2155" s="294" t="s">
        <v>767</v>
      </c>
      <c r="D2155" s="294">
        <v>60</v>
      </c>
      <c r="F2155" s="280"/>
      <c r="G2155" s="280"/>
      <c r="H2155" s="280"/>
    </row>
    <row r="2156" spans="2:8" s="1" customFormat="1" ht="15">
      <c r="B2156" s="285">
        <v>41810</v>
      </c>
      <c r="C2156" s="294" t="s">
        <v>4518</v>
      </c>
      <c r="D2156" s="294">
        <v>251</v>
      </c>
      <c r="F2156" s="280"/>
      <c r="G2156" s="280"/>
      <c r="H2156" s="280"/>
    </row>
    <row r="2157" spans="2:8" s="1" customFormat="1" ht="15">
      <c r="B2157" s="285">
        <v>41811</v>
      </c>
      <c r="C2157" s="280" t="s">
        <v>525</v>
      </c>
      <c r="D2157" s="294">
        <v>17</v>
      </c>
      <c r="F2157" s="280"/>
      <c r="G2157" s="280"/>
      <c r="H2157" s="280"/>
    </row>
    <row r="2158" spans="2:8" s="1" customFormat="1" ht="15">
      <c r="B2158" s="285">
        <v>41811</v>
      </c>
      <c r="C2158" s="280" t="s">
        <v>431</v>
      </c>
      <c r="D2158" s="294">
        <v>33</v>
      </c>
      <c r="F2158" s="280"/>
      <c r="G2158" s="280"/>
      <c r="H2158" s="280"/>
    </row>
    <row r="2159" spans="2:8" s="1" customFormat="1" ht="15">
      <c r="B2159" s="285">
        <v>41811</v>
      </c>
      <c r="C2159" s="280" t="s">
        <v>220</v>
      </c>
      <c r="D2159" s="294">
        <v>12</v>
      </c>
      <c r="F2159" s="280"/>
      <c r="G2159" s="280"/>
      <c r="H2159" s="280"/>
    </row>
    <row r="2160" spans="2:8" s="1" customFormat="1" ht="15">
      <c r="B2160" s="285">
        <v>41811</v>
      </c>
      <c r="C2160" s="280" t="s">
        <v>114</v>
      </c>
      <c r="D2160" s="294">
        <v>144</v>
      </c>
      <c r="F2160" s="280"/>
      <c r="G2160" s="280"/>
      <c r="H2160" s="280"/>
    </row>
    <row r="2161" spans="2:10" s="1" customFormat="1" ht="15">
      <c r="B2161" s="285">
        <v>41812</v>
      </c>
      <c r="C2161" s="280" t="s">
        <v>246</v>
      </c>
      <c r="D2161" s="294">
        <v>80</v>
      </c>
      <c r="F2161" s="280"/>
      <c r="G2161" s="280"/>
      <c r="H2161" s="280"/>
    </row>
    <row r="2162" spans="2:10" s="1" customFormat="1" ht="15">
      <c r="B2162" s="285">
        <v>41812</v>
      </c>
      <c r="C2162" s="280" t="s">
        <v>4521</v>
      </c>
      <c r="D2162" s="294">
        <v>107</v>
      </c>
      <c r="F2162" s="280"/>
      <c r="G2162" s="280"/>
      <c r="H2162" s="294"/>
    </row>
    <row r="2163" spans="2:10" s="1" customFormat="1" ht="15">
      <c r="B2163" s="285">
        <v>41812</v>
      </c>
      <c r="C2163" s="280" t="s">
        <v>4522</v>
      </c>
      <c r="D2163" s="294">
        <v>70</v>
      </c>
      <c r="F2163" s="280"/>
      <c r="G2163" s="280"/>
      <c r="H2163" s="280"/>
    </row>
    <row r="2164" spans="2:10" s="1" customFormat="1" ht="15">
      <c r="B2164" s="285">
        <v>41812</v>
      </c>
      <c r="C2164" s="406" t="s">
        <v>401</v>
      </c>
      <c r="D2164" s="294">
        <v>20</v>
      </c>
      <c r="F2164" s="280"/>
      <c r="G2164" s="280"/>
      <c r="H2164" s="280"/>
    </row>
    <row r="2165" spans="2:10" s="1" customFormat="1" ht="15">
      <c r="B2165" s="285">
        <v>41812</v>
      </c>
      <c r="C2165" s="280" t="s">
        <v>1016</v>
      </c>
      <c r="D2165" s="294">
        <v>240</v>
      </c>
      <c r="F2165" s="280"/>
      <c r="G2165" s="280"/>
      <c r="H2165" s="280"/>
    </row>
    <row r="2166" spans="2:10" s="1" customFormat="1" ht="15">
      <c r="B2166" s="285">
        <v>41812</v>
      </c>
      <c r="C2166" s="406" t="s">
        <v>401</v>
      </c>
      <c r="D2166" s="294">
        <v>105</v>
      </c>
      <c r="F2166" s="280"/>
      <c r="G2166" s="280"/>
      <c r="H2166" s="280"/>
    </row>
    <row r="2167" spans="2:10" s="1" customFormat="1" ht="15">
      <c r="B2167" s="285">
        <v>41812</v>
      </c>
      <c r="C2167" s="280" t="s">
        <v>4523</v>
      </c>
      <c r="D2167" s="294">
        <v>30</v>
      </c>
      <c r="F2167" s="280"/>
      <c r="G2167" s="280"/>
      <c r="H2167" s="280"/>
    </row>
    <row r="2168" spans="2:10" s="1" customFormat="1" ht="15">
      <c r="B2168" s="285">
        <v>41812</v>
      </c>
      <c r="C2168" s="280" t="s">
        <v>4524</v>
      </c>
      <c r="D2168" s="294">
        <v>150</v>
      </c>
      <c r="F2168" s="280"/>
      <c r="G2168" s="280"/>
      <c r="H2168" s="280"/>
    </row>
    <row r="2169" spans="2:10" s="1" customFormat="1" ht="15">
      <c r="B2169" s="285">
        <v>41812</v>
      </c>
      <c r="C2169" s="280" t="s">
        <v>114</v>
      </c>
      <c r="D2169" s="294">
        <v>140</v>
      </c>
      <c r="F2169" s="280"/>
      <c r="G2169" s="280"/>
      <c r="H2169" s="280"/>
    </row>
    <row r="2170" spans="2:10" s="1" customFormat="1" ht="15">
      <c r="B2170" s="285">
        <v>41813</v>
      </c>
      <c r="C2170" s="280" t="s">
        <v>525</v>
      </c>
      <c r="D2170" s="294">
        <v>16</v>
      </c>
      <c r="F2170" s="280"/>
      <c r="G2170" s="280"/>
      <c r="H2170" s="280"/>
    </row>
    <row r="2171" spans="2:10" s="1" customFormat="1" ht="15">
      <c r="B2171" s="285">
        <v>41813</v>
      </c>
      <c r="C2171" s="294" t="s">
        <v>525</v>
      </c>
      <c r="D2171" s="294">
        <v>50</v>
      </c>
      <c r="F2171" s="280"/>
      <c r="G2171" s="280"/>
      <c r="H2171" s="280"/>
    </row>
    <row r="2172" spans="2:10" s="1" customFormat="1" ht="15">
      <c r="B2172" s="285">
        <v>41813</v>
      </c>
      <c r="C2172" s="280" t="s">
        <v>12</v>
      </c>
      <c r="D2172" s="294">
        <v>60</v>
      </c>
      <c r="F2172" s="280"/>
      <c r="G2172" s="280"/>
      <c r="H2172" s="280"/>
    </row>
    <row r="2173" spans="2:10" s="1" customFormat="1" ht="15">
      <c r="B2173" s="285">
        <v>41813</v>
      </c>
      <c r="C2173" s="280" t="s">
        <v>525</v>
      </c>
      <c r="D2173" s="294">
        <v>70</v>
      </c>
      <c r="F2173" s="280"/>
      <c r="G2173" s="280"/>
      <c r="H2173" s="280"/>
    </row>
    <row r="2174" spans="2:10" s="1" customFormat="1" ht="15">
      <c r="D2174" s="2">
        <f>SUM(D2018:D2173)</f>
        <v>21073</v>
      </c>
      <c r="H2174" s="2">
        <f>SUM(H2018:H2173)</f>
        <v>3941</v>
      </c>
    </row>
    <row r="2175" spans="2:10" s="1" customFormat="1" ht="15.75">
      <c r="C2175" s="2538" t="s">
        <v>4539</v>
      </c>
      <c r="D2175" s="2539"/>
      <c r="E2175" s="2539"/>
      <c r="F2175" s="2539"/>
      <c r="G2175" s="2539"/>
      <c r="H2175" s="2539"/>
      <c r="I2175" s="2540"/>
      <c r="J2175" s="18"/>
    </row>
    <row r="2176" spans="2:10" s="1" customFormat="1" ht="15" outlineLevel="1">
      <c r="C2176" s="18"/>
      <c r="D2176" s="18"/>
      <c r="E2176" s="18"/>
      <c r="F2176" s="18"/>
      <c r="G2176" s="18"/>
      <c r="H2176" s="18"/>
      <c r="I2176" s="18"/>
      <c r="J2176" s="18"/>
    </row>
    <row r="2177" spans="2:11" s="1" customFormat="1" ht="15" outlineLevel="1">
      <c r="B2177" s="152" t="s">
        <v>115</v>
      </c>
      <c r="C2177" s="152" t="s">
        <v>1330</v>
      </c>
      <c r="D2177" s="153" t="s">
        <v>4</v>
      </c>
      <c r="E2177" s="18"/>
      <c r="F2177" s="354" t="s">
        <v>115</v>
      </c>
      <c r="G2177" s="354" t="s">
        <v>1331</v>
      </c>
      <c r="H2177" s="355" t="s">
        <v>4</v>
      </c>
    </row>
    <row r="2178" spans="2:11" s="1" customFormat="1" ht="45" outlineLevel="1">
      <c r="B2178" s="745">
        <v>41821</v>
      </c>
      <c r="C2178" s="259" t="s">
        <v>1039</v>
      </c>
      <c r="D2178" s="260">
        <v>76197.539999999994</v>
      </c>
      <c r="F2178" s="285">
        <v>41821</v>
      </c>
      <c r="G2178" s="376" t="s">
        <v>4549</v>
      </c>
      <c r="H2178" s="571">
        <v>1000</v>
      </c>
      <c r="I2178" s="236" t="s">
        <v>3287</v>
      </c>
    </row>
    <row r="2179" spans="2:11" s="1" customFormat="1" ht="30" outlineLevel="1">
      <c r="B2179" s="285">
        <v>41821</v>
      </c>
      <c r="C2179" s="570" t="s">
        <v>4548</v>
      </c>
      <c r="D2179" s="571">
        <v>12000</v>
      </c>
      <c r="F2179" s="285">
        <v>41822</v>
      </c>
      <c r="G2179" s="317" t="s">
        <v>4550</v>
      </c>
      <c r="H2179" s="571">
        <v>1000</v>
      </c>
      <c r="I2179" s="236" t="s">
        <v>3310</v>
      </c>
    </row>
    <row r="2180" spans="2:11" s="1" customFormat="1" ht="30" outlineLevel="1">
      <c r="B2180" s="285">
        <v>41822</v>
      </c>
      <c r="C2180" s="223" t="s">
        <v>4559</v>
      </c>
      <c r="D2180" s="175">
        <v>88</v>
      </c>
      <c r="F2180" s="345">
        <v>41822</v>
      </c>
      <c r="G2180" s="376" t="s">
        <v>4551</v>
      </c>
      <c r="H2180" s="424">
        <v>25000</v>
      </c>
      <c r="I2180" s="267" t="s">
        <v>2914</v>
      </c>
    </row>
    <row r="2181" spans="2:11" s="1" customFormat="1" ht="45" outlineLevel="1">
      <c r="B2181" s="285">
        <v>41836</v>
      </c>
      <c r="C2181" s="671" t="s">
        <v>4589</v>
      </c>
      <c r="D2181" s="279">
        <v>2250</v>
      </c>
      <c r="F2181" s="345">
        <v>41822</v>
      </c>
      <c r="G2181" s="376" t="s">
        <v>4552</v>
      </c>
      <c r="H2181" s="424">
        <v>12470</v>
      </c>
      <c r="I2181" s="267" t="s">
        <v>3178</v>
      </c>
    </row>
    <row r="2182" spans="2:11" s="1" customFormat="1" ht="30" outlineLevel="1">
      <c r="B2182" s="345">
        <v>41845</v>
      </c>
      <c r="C2182" s="223" t="s">
        <v>4612</v>
      </c>
      <c r="D2182" s="175">
        <v>20</v>
      </c>
      <c r="F2182" s="369">
        <v>41822</v>
      </c>
      <c r="G2182" s="472" t="s">
        <v>4553</v>
      </c>
      <c r="H2182" s="324">
        <v>9000</v>
      </c>
      <c r="I2182" s="182" t="s">
        <v>3022</v>
      </c>
    </row>
    <row r="2183" spans="2:11" s="1" customFormat="1" ht="45" outlineLevel="1">
      <c r="B2183" s="345">
        <v>41846</v>
      </c>
      <c r="C2183" s="223" t="s">
        <v>4611</v>
      </c>
      <c r="D2183" s="175">
        <v>9000</v>
      </c>
      <c r="F2183" s="345">
        <v>41822</v>
      </c>
      <c r="G2183" s="376" t="s">
        <v>4554</v>
      </c>
      <c r="H2183" s="424">
        <v>827</v>
      </c>
      <c r="I2183" s="267" t="s">
        <v>3302</v>
      </c>
      <c r="K2183" s="267"/>
    </row>
    <row r="2184" spans="2:11" s="1" customFormat="1" ht="45" outlineLevel="1">
      <c r="B2184" s="345">
        <v>41851</v>
      </c>
      <c r="C2184" s="223" t="s">
        <v>4636</v>
      </c>
      <c r="D2184" s="175">
        <v>83135</v>
      </c>
      <c r="E2184" s="2"/>
      <c r="F2184" s="369">
        <v>41822</v>
      </c>
      <c r="G2184" s="472" t="s">
        <v>4557</v>
      </c>
      <c r="H2184" s="365">
        <v>3988</v>
      </c>
      <c r="I2184" s="182" t="s">
        <v>3180</v>
      </c>
    </row>
    <row r="2185" spans="2:11" s="1" customFormat="1" ht="45" outlineLevel="1">
      <c r="B2185" s="269"/>
      <c r="C2185" s="47"/>
      <c r="D2185" s="48"/>
      <c r="F2185" s="345">
        <v>41824</v>
      </c>
      <c r="G2185" s="376" t="s">
        <v>4565</v>
      </c>
      <c r="H2185" s="571">
        <v>6000</v>
      </c>
      <c r="I2185" s="236" t="s">
        <v>3287</v>
      </c>
    </row>
    <row r="2186" spans="2:11" s="1" customFormat="1" ht="45" outlineLevel="1">
      <c r="B2186" s="269"/>
      <c r="C2186" s="47"/>
      <c r="D2186" s="48"/>
      <c r="F2186" s="345">
        <v>41834</v>
      </c>
      <c r="G2186" s="376" t="s">
        <v>4588</v>
      </c>
      <c r="H2186" s="571">
        <v>5000</v>
      </c>
      <c r="I2186" s="236" t="s">
        <v>3287</v>
      </c>
    </row>
    <row r="2187" spans="2:11" s="1" customFormat="1" ht="45" outlineLevel="1">
      <c r="B2187" s="46"/>
      <c r="C2187" s="47"/>
      <c r="D2187" s="48"/>
      <c r="F2187" s="285">
        <v>41836</v>
      </c>
      <c r="G2187" s="376" t="s">
        <v>4590</v>
      </c>
      <c r="H2187" s="571">
        <v>1</v>
      </c>
      <c r="I2187" s="1" t="s">
        <v>4591</v>
      </c>
    </row>
    <row r="2188" spans="2:11" s="1" customFormat="1" ht="30" outlineLevel="1">
      <c r="B2188" s="46"/>
      <c r="C2188" s="47"/>
      <c r="D2188" s="48"/>
      <c r="F2188" s="345">
        <v>41837</v>
      </c>
      <c r="G2188" s="376" t="s">
        <v>2993</v>
      </c>
      <c r="H2188" s="424">
        <v>2249</v>
      </c>
      <c r="I2188" s="267" t="s">
        <v>3584</v>
      </c>
    </row>
    <row r="2189" spans="2:11" s="1" customFormat="1" ht="45" outlineLevel="1">
      <c r="B2189" s="46"/>
      <c r="C2189" s="47"/>
      <c r="D2189" s="48"/>
      <c r="F2189" s="345">
        <v>41842</v>
      </c>
      <c r="G2189" s="376" t="s">
        <v>4600</v>
      </c>
      <c r="H2189" s="571">
        <v>2000</v>
      </c>
      <c r="I2189" s="1" t="s">
        <v>3702</v>
      </c>
    </row>
    <row r="2190" spans="2:11" s="1" customFormat="1" ht="45" outlineLevel="1">
      <c r="B2190" s="46"/>
      <c r="C2190" s="47"/>
      <c r="D2190" s="48"/>
      <c r="F2190" s="345">
        <v>41842</v>
      </c>
      <c r="G2190" s="376" t="s">
        <v>4602</v>
      </c>
      <c r="H2190" s="571">
        <v>1000</v>
      </c>
      <c r="I2190" s="236" t="s">
        <v>3287</v>
      </c>
    </row>
    <row r="2191" spans="2:11" s="1" customFormat="1" ht="45" outlineLevel="1">
      <c r="B2191" s="46"/>
      <c r="C2191" s="47"/>
      <c r="D2191" s="48"/>
      <c r="F2191" s="345">
        <v>41843</v>
      </c>
      <c r="G2191" s="744" t="s">
        <v>4603</v>
      </c>
      <c r="H2191" s="571">
        <v>2000</v>
      </c>
      <c r="I2191" s="236" t="s">
        <v>3287</v>
      </c>
    </row>
    <row r="2192" spans="2:11" s="1" customFormat="1" ht="45" outlineLevel="1">
      <c r="B2192" s="46"/>
      <c r="C2192" s="47"/>
      <c r="D2192" s="48"/>
      <c r="F2192" s="345">
        <v>41845</v>
      </c>
      <c r="G2192" s="282" t="s">
        <v>4604</v>
      </c>
      <c r="H2192" s="571">
        <v>2000</v>
      </c>
      <c r="I2192" s="236" t="s">
        <v>3287</v>
      </c>
    </row>
    <row r="2193" spans="2:9" s="1" customFormat="1" ht="45" outlineLevel="1">
      <c r="B2193" s="46"/>
      <c r="C2193" s="47"/>
      <c r="D2193" s="48"/>
      <c r="F2193" s="345">
        <v>41846</v>
      </c>
      <c r="G2193" s="423" t="s">
        <v>4610</v>
      </c>
      <c r="H2193" s="571">
        <v>1000</v>
      </c>
      <c r="I2193" s="236" t="s">
        <v>3287</v>
      </c>
    </row>
    <row r="2194" spans="2:9" s="1" customFormat="1" ht="45" outlineLevel="1">
      <c r="B2194" s="46"/>
      <c r="C2194" s="47"/>
      <c r="D2194" s="48"/>
      <c r="F2194" s="345">
        <v>41846</v>
      </c>
      <c r="G2194" s="223" t="s">
        <v>4613</v>
      </c>
      <c r="H2194" s="571">
        <v>10000</v>
      </c>
      <c r="I2194" s="236" t="s">
        <v>3287</v>
      </c>
    </row>
    <row r="2195" spans="2:9" s="1" customFormat="1" ht="45" outlineLevel="1">
      <c r="B2195" s="46"/>
      <c r="C2195" s="47"/>
      <c r="D2195" s="48"/>
      <c r="F2195" s="345">
        <v>41846</v>
      </c>
      <c r="G2195" s="423" t="s">
        <v>4614</v>
      </c>
      <c r="H2195" s="571">
        <v>7000</v>
      </c>
      <c r="I2195" s="236" t="s">
        <v>3287</v>
      </c>
    </row>
    <row r="2196" spans="2:9" s="1" customFormat="1" ht="30" outlineLevel="1">
      <c r="B2196" s="46"/>
      <c r="C2196" s="47"/>
      <c r="D2196" s="48"/>
      <c r="F2196" s="345">
        <v>41848</v>
      </c>
      <c r="G2196" s="376" t="s">
        <v>2993</v>
      </c>
      <c r="H2196" s="614">
        <v>1017.31</v>
      </c>
      <c r="I2196" s="267" t="s">
        <v>3584</v>
      </c>
    </row>
    <row r="2197" spans="2:9" s="1" customFormat="1" ht="45" outlineLevel="1">
      <c r="B2197" s="46"/>
      <c r="C2197" s="47"/>
      <c r="D2197" s="48"/>
      <c r="F2197" s="345">
        <v>41848</v>
      </c>
      <c r="G2197" s="423" t="s">
        <v>4626</v>
      </c>
      <c r="H2197" s="571">
        <v>2000</v>
      </c>
      <c r="I2197" s="236" t="s">
        <v>3287</v>
      </c>
    </row>
    <row r="2198" spans="2:9" s="1" customFormat="1" ht="30" outlineLevel="1">
      <c r="B2198" s="46"/>
      <c r="C2198" s="47"/>
      <c r="D2198" s="48"/>
      <c r="F2198" s="285">
        <v>41851</v>
      </c>
      <c r="G2198" s="317" t="s">
        <v>4644</v>
      </c>
      <c r="H2198" s="650">
        <v>5981</v>
      </c>
      <c r="I2198" s="236" t="s">
        <v>4643</v>
      </c>
    </row>
    <row r="2199" spans="2:9" s="1" customFormat="1" ht="45" outlineLevel="1">
      <c r="B2199" s="46"/>
      <c r="C2199" s="47"/>
      <c r="D2199" s="48"/>
      <c r="F2199" s="285">
        <v>41851</v>
      </c>
      <c r="G2199" s="317" t="s">
        <v>4646</v>
      </c>
      <c r="H2199" s="326">
        <v>3883</v>
      </c>
      <c r="I2199" s="236" t="s">
        <v>4645</v>
      </c>
    </row>
    <row r="2200" spans="2:9" s="1" customFormat="1" ht="30" outlineLevel="1">
      <c r="B2200" s="46"/>
      <c r="C2200" s="47"/>
      <c r="D2200" s="48"/>
      <c r="F2200" s="768">
        <v>41851</v>
      </c>
      <c r="G2200" s="621" t="s">
        <v>4647</v>
      </c>
      <c r="H2200" s="770">
        <v>9000</v>
      </c>
      <c r="I2200" s="182" t="s">
        <v>3022</v>
      </c>
    </row>
    <row r="2201" spans="2:9" s="1" customFormat="1" ht="30" outlineLevel="1">
      <c r="B2201" s="46"/>
      <c r="C2201" s="47"/>
      <c r="D2201" s="48"/>
      <c r="F2201" s="369">
        <v>41851</v>
      </c>
      <c r="G2201" s="472" t="s">
        <v>2993</v>
      </c>
      <c r="H2201" s="324">
        <v>10000</v>
      </c>
      <c r="I2201" s="182" t="s">
        <v>3584</v>
      </c>
    </row>
    <row r="2202" spans="2:9" s="1" customFormat="1" ht="30" outlineLevel="1">
      <c r="B2202" s="46"/>
      <c r="C2202" s="47"/>
      <c r="D2202" s="48"/>
      <c r="F2202" s="285">
        <v>41851</v>
      </c>
      <c r="G2202" s="317" t="s">
        <v>4651</v>
      </c>
      <c r="H2202" s="326">
        <v>25000</v>
      </c>
      <c r="I2202" s="236" t="s">
        <v>2914</v>
      </c>
    </row>
    <row r="2203" spans="2:9" s="1" customFormat="1" ht="30" outlineLevel="1">
      <c r="B2203" s="46"/>
      <c r="C2203" s="47"/>
      <c r="D2203" s="48"/>
      <c r="F2203" s="768">
        <v>41851</v>
      </c>
      <c r="G2203" s="621" t="s">
        <v>4653</v>
      </c>
      <c r="H2203" s="769">
        <v>1000</v>
      </c>
      <c r="I2203" s="182" t="s">
        <v>4652</v>
      </c>
    </row>
    <row r="2204" spans="2:9" s="1" customFormat="1" ht="15" outlineLevel="1">
      <c r="B2204" s="46"/>
      <c r="C2204" s="47"/>
      <c r="D2204" s="48"/>
      <c r="F2204" s="285"/>
      <c r="G2204" s="376"/>
      <c r="H2204" s="434"/>
      <c r="I2204" s="236"/>
    </row>
    <row r="2205" spans="2:9" s="1" customFormat="1" ht="15" outlineLevel="1">
      <c r="B2205" s="46"/>
      <c r="C2205" s="47"/>
      <c r="D2205" s="48"/>
      <c r="F2205" s="595"/>
      <c r="G2205" s="423"/>
      <c r="H2205" s="424"/>
      <c r="I2205" s="267"/>
    </row>
    <row r="2206" spans="2:9" s="1" customFormat="1" ht="15" outlineLevel="1">
      <c r="B2206" s="46"/>
      <c r="C2206" s="47"/>
      <c r="D2206" s="48"/>
      <c r="F2206" s="595"/>
      <c r="G2206" s="423"/>
      <c r="H2206" s="424"/>
      <c r="I2206" s="267"/>
    </row>
    <row r="2207" spans="2:9" s="1" customFormat="1" ht="15" outlineLevel="1">
      <c r="B2207" s="46"/>
      <c r="C2207" s="47"/>
      <c r="D2207" s="48"/>
      <c r="F2207" s="285"/>
      <c r="G2207" s="376"/>
      <c r="H2207" s="434"/>
      <c r="I2207" s="236"/>
    </row>
    <row r="2208" spans="2:9" s="1" customFormat="1" ht="15" outlineLevel="1">
      <c r="B2208" s="50"/>
      <c r="C2208" s="50" t="s">
        <v>195</v>
      </c>
      <c r="D2208" s="48">
        <f>SUM(D2178:D2207)</f>
        <v>182690.53999999998</v>
      </c>
      <c r="E2208" s="18"/>
      <c r="F2208" s="319"/>
      <c r="G2208" s="319" t="s">
        <v>195</v>
      </c>
      <c r="H2208" s="279">
        <f>SUM(H2178:H2207)</f>
        <v>149416.31</v>
      </c>
    </row>
    <row r="2209" spans="2:9" s="1" customFormat="1" ht="15" outlineLevel="1">
      <c r="B2209" s="18"/>
      <c r="C2209" s="18"/>
      <c r="D2209" s="18"/>
      <c r="E2209" s="18"/>
      <c r="F2209" s="18"/>
      <c r="G2209" s="18"/>
      <c r="H2209" s="18"/>
    </row>
    <row r="2210" spans="2:9" s="1" customFormat="1" ht="15" outlineLevel="1">
      <c r="B2210" s="50"/>
      <c r="C2210" s="50" t="s">
        <v>1328</v>
      </c>
      <c r="D2210" s="48">
        <f>D2208-H2208</f>
        <v>33274.229999999981</v>
      </c>
      <c r="E2210" s="620"/>
      <c r="F2210" s="13"/>
      <c r="G2210" s="13"/>
      <c r="H2210" s="226"/>
      <c r="I2210" s="2"/>
    </row>
    <row r="2211" spans="2:9" s="1" customFormat="1" ht="15"/>
    <row r="2212" spans="2:9" s="1" customFormat="1" ht="15">
      <c r="B2212" s="602">
        <v>41821</v>
      </c>
      <c r="C2212" s="282" t="s">
        <v>4541</v>
      </c>
      <c r="D2212" s="283">
        <v>169</v>
      </c>
      <c r="E2212" s="277" t="s">
        <v>3088</v>
      </c>
    </row>
    <row r="2213" spans="2:9" s="1" customFormat="1" ht="45">
      <c r="B2213" s="285">
        <v>41821</v>
      </c>
      <c r="C2213" s="376" t="s">
        <v>4549</v>
      </c>
      <c r="D2213" s="283">
        <v>1000</v>
      </c>
      <c r="E2213" s="236" t="s">
        <v>3287</v>
      </c>
    </row>
    <row r="2214" spans="2:9" s="1" customFormat="1" ht="45">
      <c r="B2214" s="345">
        <v>41824</v>
      </c>
      <c r="C2214" s="376" t="s">
        <v>4565</v>
      </c>
      <c r="D2214" s="571">
        <v>6000</v>
      </c>
      <c r="E2214" s="236" t="s">
        <v>3287</v>
      </c>
      <c r="H2214" s="13"/>
    </row>
    <row r="2215" spans="2:9" s="1" customFormat="1" ht="15">
      <c r="B2215" s="345">
        <v>41826</v>
      </c>
      <c r="C2215" s="282" t="s">
        <v>3546</v>
      </c>
      <c r="D2215" s="283">
        <v>300</v>
      </c>
      <c r="E2215" s="236" t="s">
        <v>421</v>
      </c>
      <c r="H2215" s="13"/>
    </row>
    <row r="2216" spans="2:9" s="1" customFormat="1" ht="15">
      <c r="B2216" s="754">
        <v>41830</v>
      </c>
      <c r="C2216" s="755" t="s">
        <v>4579</v>
      </c>
      <c r="D2216" s="756">
        <v>2000</v>
      </c>
      <c r="E2216" s="236" t="s">
        <v>421</v>
      </c>
      <c r="H2216" s="13"/>
    </row>
    <row r="2217" spans="2:9" s="1" customFormat="1" ht="45">
      <c r="B2217" s="345">
        <v>41834</v>
      </c>
      <c r="C2217" s="376" t="s">
        <v>4588</v>
      </c>
      <c r="D2217" s="571">
        <v>5000</v>
      </c>
      <c r="E2217" s="236" t="s">
        <v>3287</v>
      </c>
      <c r="H2217" s="13"/>
    </row>
    <row r="2218" spans="2:9" s="1" customFormat="1" ht="45">
      <c r="B2218" s="345">
        <v>41842</v>
      </c>
      <c r="C2218" s="376" t="s">
        <v>4602</v>
      </c>
      <c r="D2218" s="571">
        <v>1000</v>
      </c>
      <c r="E2218" s="236" t="s">
        <v>3287</v>
      </c>
      <c r="H2218" s="13"/>
    </row>
    <row r="2219" spans="2:9" s="1" customFormat="1" ht="45">
      <c r="B2219" s="345">
        <v>41843</v>
      </c>
      <c r="C2219" s="744" t="s">
        <v>4603</v>
      </c>
      <c r="D2219" s="571">
        <v>2000</v>
      </c>
      <c r="E2219" s="236" t="s">
        <v>3287</v>
      </c>
      <c r="H2219" s="13"/>
    </row>
    <row r="2220" spans="2:9" s="1" customFormat="1" ht="45">
      <c r="B2220" s="345">
        <v>41845</v>
      </c>
      <c r="C2220" s="282" t="s">
        <v>4604</v>
      </c>
      <c r="D2220" s="571">
        <v>2000</v>
      </c>
      <c r="E2220" s="236" t="s">
        <v>3287</v>
      </c>
      <c r="H2220" s="13"/>
    </row>
    <row r="2221" spans="2:9" s="1" customFormat="1" ht="15">
      <c r="B2221" s="345">
        <v>41845</v>
      </c>
      <c r="C2221" s="223" t="s">
        <v>3546</v>
      </c>
      <c r="D2221" s="283">
        <v>500</v>
      </c>
      <c r="E2221" s="236" t="s">
        <v>421</v>
      </c>
      <c r="H2221" s="13"/>
    </row>
    <row r="2222" spans="2:9" s="1" customFormat="1" ht="45">
      <c r="B2222" s="345">
        <v>41846</v>
      </c>
      <c r="C2222" s="423" t="s">
        <v>4610</v>
      </c>
      <c r="D2222" s="571">
        <v>1000</v>
      </c>
      <c r="E2222" s="236" t="s">
        <v>3287</v>
      </c>
    </row>
    <row r="2223" spans="2:9" s="1" customFormat="1" ht="60">
      <c r="B2223" s="345">
        <v>41846</v>
      </c>
      <c r="C2223" s="223" t="s">
        <v>4613</v>
      </c>
      <c r="D2223" s="571">
        <v>10000</v>
      </c>
      <c r="E2223" s="236" t="s">
        <v>3287</v>
      </c>
    </row>
    <row r="2224" spans="2:9" s="1" customFormat="1" ht="60">
      <c r="B2224" s="345">
        <v>41846</v>
      </c>
      <c r="C2224" s="423" t="s">
        <v>4614</v>
      </c>
      <c r="D2224" s="571">
        <v>7000</v>
      </c>
      <c r="E2224" s="236" t="s">
        <v>3287</v>
      </c>
    </row>
    <row r="2225" spans="2:8" s="1" customFormat="1" ht="15">
      <c r="B2225" s="345">
        <v>41845</v>
      </c>
      <c r="C2225" s="223" t="s">
        <v>3546</v>
      </c>
      <c r="D2225" s="283">
        <v>1000</v>
      </c>
      <c r="E2225" s="236" t="s">
        <v>421</v>
      </c>
    </row>
    <row r="2226" spans="2:8" s="1" customFormat="1" ht="45">
      <c r="B2226" s="345">
        <v>41848</v>
      </c>
      <c r="C2226" s="423" t="s">
        <v>4626</v>
      </c>
      <c r="D2226" s="571">
        <v>2000</v>
      </c>
      <c r="E2226" s="236" t="s">
        <v>3287</v>
      </c>
    </row>
    <row r="2227" spans="2:8" s="1" customFormat="1" ht="15">
      <c r="B2227" s="674"/>
      <c r="C2227" s="423"/>
      <c r="D2227" s="434"/>
      <c r="E2227" s="236"/>
    </row>
    <row r="2228" spans="2:8" s="1" customFormat="1" ht="15">
      <c r="B2228" s="674"/>
      <c r="C2228" s="376"/>
      <c r="D2228" s="434"/>
      <c r="E2228" s="236"/>
    </row>
    <row r="2229" spans="2:8" s="1" customFormat="1" ht="15">
      <c r="B2229" s="674"/>
      <c r="C2229" s="481"/>
      <c r="D2229" s="482"/>
      <c r="E2229" s="277"/>
    </row>
    <row r="2230" spans="2:8" s="1" customFormat="1" ht="15">
      <c r="B2230" s="280"/>
      <c r="C2230" s="280"/>
      <c r="D2230" s="294">
        <f>SUM(D2212:D2229)</f>
        <v>40969</v>
      </c>
      <c r="E2230" s="2">
        <f>D2230-D2362-H2362</f>
        <v>0</v>
      </c>
      <c r="F2230" s="2"/>
    </row>
    <row r="2231" spans="2:8" s="1" customFormat="1" ht="15"/>
    <row r="2232" spans="2:8" s="1" customFormat="1" ht="15">
      <c r="B2232" s="285">
        <v>41821</v>
      </c>
      <c r="C2232" s="280" t="s">
        <v>525</v>
      </c>
      <c r="D2232" s="294">
        <v>17</v>
      </c>
      <c r="F2232" s="285">
        <v>41843</v>
      </c>
      <c r="G2232" s="280" t="s">
        <v>112</v>
      </c>
      <c r="H2232" s="294">
        <v>35</v>
      </c>
    </row>
    <row r="2233" spans="2:8" s="1" customFormat="1" ht="15">
      <c r="B2233" s="285">
        <v>41821</v>
      </c>
      <c r="C2233" s="280" t="s">
        <v>525</v>
      </c>
      <c r="D2233" s="294">
        <v>45</v>
      </c>
      <c r="F2233" s="285">
        <v>41843</v>
      </c>
      <c r="G2233" s="280" t="s">
        <v>4605</v>
      </c>
      <c r="H2233" s="294">
        <v>1700</v>
      </c>
    </row>
    <row r="2234" spans="2:8" s="1" customFormat="1" ht="15">
      <c r="B2234" s="285">
        <v>41821</v>
      </c>
      <c r="C2234" s="326" t="s">
        <v>525</v>
      </c>
      <c r="D2234" s="326">
        <v>62</v>
      </c>
      <c r="F2234" s="285">
        <v>41843</v>
      </c>
      <c r="G2234" s="280" t="s">
        <v>516</v>
      </c>
      <c r="H2234" s="294">
        <v>10</v>
      </c>
    </row>
    <row r="2235" spans="2:8" s="1" customFormat="1" ht="15">
      <c r="B2235" s="285">
        <v>41821</v>
      </c>
      <c r="C2235" s="326" t="s">
        <v>456</v>
      </c>
      <c r="D2235" s="326">
        <v>30</v>
      </c>
      <c r="F2235" s="285">
        <v>41843</v>
      </c>
      <c r="G2235" s="280" t="s">
        <v>205</v>
      </c>
      <c r="H2235" s="294">
        <v>10</v>
      </c>
    </row>
    <row r="2236" spans="2:8" s="1" customFormat="1" ht="15">
      <c r="B2236" s="285">
        <v>41821</v>
      </c>
      <c r="C2236" s="406" t="s">
        <v>224</v>
      </c>
      <c r="D2236" s="294">
        <v>5</v>
      </c>
      <c r="F2236" s="285">
        <v>41844</v>
      </c>
      <c r="G2236" s="406" t="s">
        <v>525</v>
      </c>
      <c r="H2236" s="294">
        <v>18</v>
      </c>
    </row>
    <row r="2237" spans="2:8" s="1" customFormat="1" ht="15">
      <c r="B2237" s="285">
        <v>41821</v>
      </c>
      <c r="C2237" s="280" t="s">
        <v>63</v>
      </c>
      <c r="D2237" s="294">
        <v>30</v>
      </c>
      <c r="F2237" s="285">
        <v>41844</v>
      </c>
      <c r="G2237" s="280" t="s">
        <v>352</v>
      </c>
      <c r="H2237" s="294">
        <v>85</v>
      </c>
    </row>
    <row r="2238" spans="2:8" s="1" customFormat="1" ht="15">
      <c r="B2238" s="285">
        <v>41821</v>
      </c>
      <c r="C2238" s="280" t="s">
        <v>4558</v>
      </c>
      <c r="D2238" s="294">
        <v>200</v>
      </c>
      <c r="F2238" s="285">
        <v>41844</v>
      </c>
      <c r="G2238" s="406" t="s">
        <v>4606</v>
      </c>
      <c r="H2238" s="294">
        <v>150</v>
      </c>
    </row>
    <row r="2239" spans="2:8" s="1" customFormat="1" ht="15">
      <c r="B2239" s="285">
        <v>41821</v>
      </c>
      <c r="C2239" s="280" t="s">
        <v>51</v>
      </c>
      <c r="D2239" s="294">
        <v>20</v>
      </c>
      <c r="F2239" s="285">
        <v>41844</v>
      </c>
      <c r="G2239" s="280" t="s">
        <v>48</v>
      </c>
      <c r="H2239" s="294">
        <v>129</v>
      </c>
    </row>
    <row r="2240" spans="2:8" s="1" customFormat="1" ht="15">
      <c r="B2240" s="285">
        <v>41821</v>
      </c>
      <c r="C2240" s="280" t="s">
        <v>517</v>
      </c>
      <c r="D2240" s="294">
        <v>100</v>
      </c>
      <c r="F2240" s="285">
        <v>41844</v>
      </c>
      <c r="G2240" s="280" t="s">
        <v>401</v>
      </c>
      <c r="H2240" s="294">
        <v>10</v>
      </c>
    </row>
    <row r="2241" spans="2:8" s="1" customFormat="1" ht="15">
      <c r="B2241" s="285">
        <v>41821</v>
      </c>
      <c r="C2241" s="280" t="s">
        <v>18</v>
      </c>
      <c r="D2241" s="294">
        <v>55</v>
      </c>
      <c r="F2241" s="285">
        <v>41844</v>
      </c>
      <c r="G2241" s="280" t="s">
        <v>51</v>
      </c>
      <c r="H2241" s="294">
        <v>220</v>
      </c>
    </row>
    <row r="2242" spans="2:8" s="1" customFormat="1" ht="15">
      <c r="B2242" s="285">
        <v>41822</v>
      </c>
      <c r="C2242" s="280" t="s">
        <v>525</v>
      </c>
      <c r="D2242" s="294">
        <v>18</v>
      </c>
      <c r="F2242" s="285">
        <v>41844</v>
      </c>
      <c r="G2242" s="280" t="s">
        <v>4068</v>
      </c>
      <c r="H2242" s="294">
        <v>30</v>
      </c>
    </row>
    <row r="2243" spans="2:8" s="1" customFormat="1" ht="15">
      <c r="B2243" s="285">
        <v>41822</v>
      </c>
      <c r="C2243" s="280" t="s">
        <v>289</v>
      </c>
      <c r="D2243" s="294">
        <v>63</v>
      </c>
      <c r="F2243" s="285">
        <v>41844</v>
      </c>
      <c r="G2243" s="294" t="s">
        <v>246</v>
      </c>
      <c r="H2243" s="294">
        <v>35</v>
      </c>
    </row>
    <row r="2244" spans="2:8" s="1" customFormat="1" ht="15">
      <c r="B2244" s="285">
        <v>41822</v>
      </c>
      <c r="C2244" s="280" t="s">
        <v>23</v>
      </c>
      <c r="D2244" s="294">
        <v>240</v>
      </c>
      <c r="F2244" s="285">
        <v>41845</v>
      </c>
      <c r="G2244" s="280" t="s">
        <v>64</v>
      </c>
      <c r="H2244" s="294">
        <v>150</v>
      </c>
    </row>
    <row r="2245" spans="2:8" s="1" customFormat="1" ht="15">
      <c r="B2245" s="285">
        <v>41823</v>
      </c>
      <c r="C2245" s="280" t="s">
        <v>525</v>
      </c>
      <c r="D2245" s="294">
        <v>77</v>
      </c>
      <c r="F2245" s="285">
        <v>41845</v>
      </c>
      <c r="G2245" s="280" t="s">
        <v>48</v>
      </c>
      <c r="H2245" s="294">
        <v>105</v>
      </c>
    </row>
    <row r="2246" spans="2:8" s="1" customFormat="1" ht="15">
      <c r="B2246" s="285">
        <v>41823</v>
      </c>
      <c r="C2246" s="280" t="s">
        <v>401</v>
      </c>
      <c r="D2246" s="294">
        <v>30</v>
      </c>
      <c r="F2246" s="285">
        <v>41845</v>
      </c>
      <c r="G2246" s="280" t="s">
        <v>525</v>
      </c>
      <c r="H2246" s="294">
        <v>18</v>
      </c>
    </row>
    <row r="2247" spans="2:8" s="1" customFormat="1" ht="15">
      <c r="B2247" s="285">
        <v>41823</v>
      </c>
      <c r="C2247" s="280" t="s">
        <v>114</v>
      </c>
      <c r="D2247" s="294">
        <v>32</v>
      </c>
      <c r="F2247" s="285">
        <v>41845</v>
      </c>
      <c r="G2247" s="280" t="s">
        <v>525</v>
      </c>
      <c r="H2247" s="294">
        <v>15</v>
      </c>
    </row>
    <row r="2248" spans="2:8" s="1" customFormat="1" ht="15">
      <c r="B2248" s="285">
        <v>41823</v>
      </c>
      <c r="C2248" s="280" t="s">
        <v>589</v>
      </c>
      <c r="D2248" s="294">
        <v>50</v>
      </c>
      <c r="F2248" s="285">
        <v>41845</v>
      </c>
      <c r="G2248" s="280" t="s">
        <v>525</v>
      </c>
      <c r="H2248" s="294">
        <v>28</v>
      </c>
    </row>
    <row r="2249" spans="2:8" s="1" customFormat="1" ht="15">
      <c r="B2249" s="285">
        <v>41823</v>
      </c>
      <c r="C2249" s="280" t="s">
        <v>4068</v>
      </c>
      <c r="D2249" s="294">
        <v>20</v>
      </c>
      <c r="F2249" s="285">
        <v>41845</v>
      </c>
      <c r="G2249" s="280" t="s">
        <v>12</v>
      </c>
      <c r="H2249" s="294">
        <v>100</v>
      </c>
    </row>
    <row r="2250" spans="2:8" s="1" customFormat="1" ht="15">
      <c r="B2250" s="285">
        <v>41824</v>
      </c>
      <c r="C2250" s="280" t="s">
        <v>367</v>
      </c>
      <c r="D2250" s="294">
        <v>5</v>
      </c>
      <c r="F2250" s="285">
        <v>41845</v>
      </c>
      <c r="G2250" s="280" t="s">
        <v>525</v>
      </c>
      <c r="H2250" s="294">
        <v>37</v>
      </c>
    </row>
    <row r="2251" spans="2:8" s="1" customFormat="1" ht="15">
      <c r="B2251" s="285">
        <v>41824</v>
      </c>
      <c r="C2251" s="280" t="s">
        <v>525</v>
      </c>
      <c r="D2251" s="294">
        <v>45</v>
      </c>
      <c r="F2251" s="285">
        <v>41845</v>
      </c>
      <c r="G2251" s="280" t="s">
        <v>525</v>
      </c>
      <c r="H2251" s="294">
        <v>30</v>
      </c>
    </row>
    <row r="2252" spans="2:8" s="1" customFormat="1" ht="15">
      <c r="B2252" s="285">
        <v>41824</v>
      </c>
      <c r="C2252" s="280" t="s">
        <v>12</v>
      </c>
      <c r="D2252" s="294">
        <v>197</v>
      </c>
      <c r="F2252" s="285">
        <v>41845</v>
      </c>
      <c r="G2252" s="294" t="s">
        <v>4609</v>
      </c>
      <c r="H2252" s="294">
        <v>1000</v>
      </c>
    </row>
    <row r="2253" spans="2:8" s="1" customFormat="1" ht="15">
      <c r="B2253" s="285">
        <v>41824</v>
      </c>
      <c r="C2253" s="280" t="s">
        <v>516</v>
      </c>
      <c r="D2253" s="294">
        <v>20</v>
      </c>
      <c r="F2253" s="285">
        <v>41845</v>
      </c>
      <c r="G2253" s="294" t="s">
        <v>111</v>
      </c>
      <c r="H2253" s="294">
        <v>30</v>
      </c>
    </row>
    <row r="2254" spans="2:8" s="1" customFormat="1" ht="15">
      <c r="B2254" s="549">
        <v>41824</v>
      </c>
      <c r="C2254" s="463" t="s">
        <v>3307</v>
      </c>
      <c r="D2254" s="587">
        <v>750</v>
      </c>
      <c r="F2254" s="285">
        <v>41845</v>
      </c>
      <c r="G2254" s="294" t="s">
        <v>48</v>
      </c>
      <c r="H2254" s="326">
        <v>70</v>
      </c>
    </row>
    <row r="2255" spans="2:8" s="1" customFormat="1" ht="15">
      <c r="B2255" s="549">
        <v>41824</v>
      </c>
      <c r="C2255" s="463" t="s">
        <v>3308</v>
      </c>
      <c r="D2255" s="587">
        <v>1792</v>
      </c>
      <c r="F2255" s="285">
        <v>41846</v>
      </c>
      <c r="G2255" s="326" t="s">
        <v>4615</v>
      </c>
      <c r="H2255" s="326">
        <v>300</v>
      </c>
    </row>
    <row r="2256" spans="2:8" s="1" customFormat="1" ht="15">
      <c r="B2256" s="285">
        <v>41824</v>
      </c>
      <c r="C2256" s="280" t="s">
        <v>431</v>
      </c>
      <c r="D2256" s="294">
        <v>2</v>
      </c>
      <c r="F2256" s="285">
        <v>41846</v>
      </c>
      <c r="G2256" s="280" t="s">
        <v>154</v>
      </c>
      <c r="H2256" s="294">
        <v>100</v>
      </c>
    </row>
    <row r="2257" spans="2:8" s="1" customFormat="1" ht="15">
      <c r="B2257" s="285">
        <v>41824</v>
      </c>
      <c r="C2257" s="280" t="s">
        <v>2796</v>
      </c>
      <c r="D2257" s="294">
        <v>30</v>
      </c>
      <c r="F2257" s="285">
        <v>41846</v>
      </c>
      <c r="G2257" s="304" t="s">
        <v>246</v>
      </c>
      <c r="H2257" s="326">
        <v>120</v>
      </c>
    </row>
    <row r="2258" spans="2:8" s="1" customFormat="1" ht="15">
      <c r="B2258" s="285">
        <v>41825</v>
      </c>
      <c r="C2258" s="280" t="s">
        <v>4566</v>
      </c>
      <c r="D2258" s="294">
        <v>200</v>
      </c>
      <c r="F2258" s="285">
        <v>41846</v>
      </c>
      <c r="G2258" s="304" t="s">
        <v>4616</v>
      </c>
      <c r="H2258" s="326">
        <v>280</v>
      </c>
    </row>
    <row r="2259" spans="2:8" s="1" customFormat="1" ht="15">
      <c r="B2259" s="285">
        <v>41825</v>
      </c>
      <c r="C2259" s="280" t="s">
        <v>525</v>
      </c>
      <c r="D2259" s="349">
        <v>73</v>
      </c>
      <c r="F2259" s="285">
        <v>41846</v>
      </c>
      <c r="G2259" s="280" t="s">
        <v>525</v>
      </c>
      <c r="H2259" s="326">
        <v>20</v>
      </c>
    </row>
    <row r="2260" spans="2:8" s="1" customFormat="1" ht="15">
      <c r="B2260" s="285">
        <v>41825</v>
      </c>
      <c r="C2260" s="280" t="s">
        <v>367</v>
      </c>
      <c r="D2260" s="294">
        <v>5</v>
      </c>
      <c r="F2260" s="285">
        <v>41846</v>
      </c>
      <c r="G2260" s="280" t="s">
        <v>4618</v>
      </c>
      <c r="H2260" s="294">
        <v>17000</v>
      </c>
    </row>
    <row r="2261" spans="2:8" s="1" customFormat="1" ht="15">
      <c r="B2261" s="285">
        <v>41825</v>
      </c>
      <c r="C2261" s="280" t="s">
        <v>414</v>
      </c>
      <c r="D2261" s="294">
        <v>40</v>
      </c>
      <c r="F2261" s="285">
        <v>41846</v>
      </c>
      <c r="G2261" s="280" t="s">
        <v>132</v>
      </c>
      <c r="H2261" s="294">
        <v>150</v>
      </c>
    </row>
    <row r="2262" spans="2:8" s="1" customFormat="1" ht="15">
      <c r="B2262" s="285">
        <v>41825</v>
      </c>
      <c r="C2262" s="280" t="s">
        <v>223</v>
      </c>
      <c r="D2262" s="294">
        <v>34</v>
      </c>
      <c r="F2262" s="285">
        <v>41846</v>
      </c>
      <c r="G2262" s="280" t="s">
        <v>901</v>
      </c>
      <c r="H2262" s="294">
        <v>5</v>
      </c>
    </row>
    <row r="2263" spans="2:8" s="1" customFormat="1" ht="15">
      <c r="B2263" s="285">
        <v>41825</v>
      </c>
      <c r="C2263" s="280" t="s">
        <v>111</v>
      </c>
      <c r="D2263" s="294">
        <v>45</v>
      </c>
      <c r="F2263" s="285">
        <v>41846</v>
      </c>
      <c r="G2263" s="280" t="s">
        <v>4619</v>
      </c>
      <c r="H2263" s="294">
        <v>194</v>
      </c>
    </row>
    <row r="2264" spans="2:8" s="1" customFormat="1" ht="15">
      <c r="B2264" s="285">
        <v>41825</v>
      </c>
      <c r="C2264" s="280" t="s">
        <v>51</v>
      </c>
      <c r="D2264" s="294">
        <v>55</v>
      </c>
      <c r="F2264" s="285">
        <v>41846</v>
      </c>
      <c r="G2264" s="280" t="s">
        <v>525</v>
      </c>
      <c r="H2264" s="294">
        <v>25</v>
      </c>
    </row>
    <row r="2265" spans="2:8" s="1" customFormat="1" ht="15">
      <c r="B2265" s="285">
        <v>41826</v>
      </c>
      <c r="C2265" s="280" t="s">
        <v>4568</v>
      </c>
      <c r="D2265" s="294">
        <v>283</v>
      </c>
      <c r="F2265" s="285">
        <v>41846</v>
      </c>
      <c r="G2265" s="294" t="s">
        <v>4620</v>
      </c>
      <c r="H2265" s="294">
        <v>886</v>
      </c>
    </row>
    <row r="2266" spans="2:8" s="1" customFormat="1" ht="15">
      <c r="B2266" s="285">
        <v>41826</v>
      </c>
      <c r="C2266" s="280" t="s">
        <v>23</v>
      </c>
      <c r="D2266" s="294">
        <v>295</v>
      </c>
      <c r="F2266" s="285">
        <v>41846</v>
      </c>
      <c r="G2266" s="280" t="s">
        <v>431</v>
      </c>
      <c r="H2266" s="294">
        <v>42</v>
      </c>
    </row>
    <row r="2267" spans="2:8" s="1" customFormat="1" ht="15">
      <c r="B2267" s="285">
        <v>41826</v>
      </c>
      <c r="C2267" s="280" t="s">
        <v>401</v>
      </c>
      <c r="D2267" s="294">
        <v>115</v>
      </c>
      <c r="F2267" s="285">
        <v>41846</v>
      </c>
      <c r="G2267" s="294" t="s">
        <v>516</v>
      </c>
      <c r="H2267" s="294">
        <v>30</v>
      </c>
    </row>
    <row r="2268" spans="2:8" s="1" customFormat="1" ht="15">
      <c r="B2268" s="285">
        <v>41826</v>
      </c>
      <c r="C2268" s="280" t="s">
        <v>111</v>
      </c>
      <c r="D2268" s="294">
        <v>15</v>
      </c>
      <c r="F2268" s="285">
        <v>41846</v>
      </c>
      <c r="G2268" s="294" t="s">
        <v>289</v>
      </c>
      <c r="H2268" s="294">
        <v>70</v>
      </c>
    </row>
    <row r="2269" spans="2:8" s="1" customFormat="1" ht="15">
      <c r="B2269" s="285">
        <v>41827</v>
      </c>
      <c r="C2269" s="280" t="s">
        <v>289</v>
      </c>
      <c r="D2269" s="294">
        <v>21</v>
      </c>
      <c r="F2269" s="285">
        <v>41846</v>
      </c>
      <c r="G2269" s="280" t="s">
        <v>111</v>
      </c>
      <c r="H2269" s="294">
        <v>30</v>
      </c>
    </row>
    <row r="2270" spans="2:8" s="1" customFormat="1" ht="15">
      <c r="B2270" s="285">
        <v>41827</v>
      </c>
      <c r="C2270" s="280" t="s">
        <v>114</v>
      </c>
      <c r="D2270" s="294">
        <v>60</v>
      </c>
      <c r="F2270" s="285">
        <v>41847</v>
      </c>
      <c r="G2270" s="280" t="s">
        <v>132</v>
      </c>
      <c r="H2270" s="294">
        <v>150</v>
      </c>
    </row>
    <row r="2271" spans="2:8" s="1" customFormat="1" ht="15">
      <c r="B2271" s="285">
        <v>41827</v>
      </c>
      <c r="C2271" s="294" t="s">
        <v>51</v>
      </c>
      <c r="D2271" s="294">
        <v>15</v>
      </c>
      <c r="F2271" s="285">
        <v>41847</v>
      </c>
      <c r="G2271" s="280" t="s">
        <v>114</v>
      </c>
      <c r="H2271" s="294">
        <v>66</v>
      </c>
    </row>
    <row r="2272" spans="2:8" s="1" customFormat="1" ht="15">
      <c r="B2272" s="549">
        <v>41828</v>
      </c>
      <c r="C2272" s="621" t="s">
        <v>4050</v>
      </c>
      <c r="D2272" s="622">
        <v>984</v>
      </c>
      <c r="F2272" s="285">
        <v>41847</v>
      </c>
      <c r="G2272" s="280" t="s">
        <v>765</v>
      </c>
      <c r="H2272" s="294">
        <v>100</v>
      </c>
    </row>
    <row r="2273" spans="2:8" s="1" customFormat="1" ht="15">
      <c r="B2273" s="285">
        <v>41828</v>
      </c>
      <c r="C2273" s="294" t="s">
        <v>525</v>
      </c>
      <c r="D2273" s="294">
        <v>102</v>
      </c>
      <c r="F2273" s="285">
        <v>41847</v>
      </c>
      <c r="G2273" s="280" t="s">
        <v>401</v>
      </c>
      <c r="H2273" s="294">
        <v>50</v>
      </c>
    </row>
    <row r="2274" spans="2:8" s="1" customFormat="1" ht="15">
      <c r="B2274" s="285">
        <v>41828</v>
      </c>
      <c r="C2274" s="294" t="s">
        <v>2928</v>
      </c>
      <c r="D2274" s="294">
        <v>90</v>
      </c>
      <c r="F2274" s="285">
        <v>41847</v>
      </c>
      <c r="G2274" s="280" t="s">
        <v>289</v>
      </c>
      <c r="H2274" s="294">
        <v>10</v>
      </c>
    </row>
    <row r="2275" spans="2:8" s="1" customFormat="1" ht="15">
      <c r="B2275" s="549">
        <v>41828</v>
      </c>
      <c r="C2275" s="463" t="s">
        <v>656</v>
      </c>
      <c r="D2275" s="587">
        <v>230</v>
      </c>
      <c r="F2275" s="285">
        <v>41847</v>
      </c>
      <c r="G2275" s="280" t="s">
        <v>531</v>
      </c>
      <c r="H2275" s="294">
        <v>20</v>
      </c>
    </row>
    <row r="2276" spans="2:8" s="1" customFormat="1" ht="15">
      <c r="B2276" s="285">
        <v>41828</v>
      </c>
      <c r="C2276" s="294" t="s">
        <v>246</v>
      </c>
      <c r="D2276" s="294">
        <v>75</v>
      </c>
      <c r="F2276" s="285">
        <v>41848</v>
      </c>
      <c r="G2276" s="280" t="s">
        <v>525</v>
      </c>
      <c r="H2276" s="294">
        <v>52</v>
      </c>
    </row>
    <row r="2277" spans="2:8" s="1" customFormat="1" ht="15">
      <c r="B2277" s="285">
        <v>41828</v>
      </c>
      <c r="C2277" s="280" t="s">
        <v>114</v>
      </c>
      <c r="D2277" s="294">
        <v>30</v>
      </c>
      <c r="F2277" s="285">
        <v>41848</v>
      </c>
      <c r="G2277" s="280" t="s">
        <v>12</v>
      </c>
      <c r="H2277" s="294">
        <v>24</v>
      </c>
    </row>
    <row r="2278" spans="2:8" s="1" customFormat="1" ht="15">
      <c r="B2278" s="285">
        <v>41828</v>
      </c>
      <c r="C2278" s="280" t="s">
        <v>114</v>
      </c>
      <c r="D2278" s="294">
        <v>90</v>
      </c>
      <c r="F2278" s="285">
        <v>41848</v>
      </c>
      <c r="G2278" s="280" t="s">
        <v>525</v>
      </c>
      <c r="H2278" s="294">
        <v>54</v>
      </c>
    </row>
    <row r="2279" spans="2:8" s="1" customFormat="1" ht="15">
      <c r="B2279" s="285">
        <v>41828</v>
      </c>
      <c r="C2279" s="280" t="s">
        <v>1229</v>
      </c>
      <c r="D2279" s="294">
        <v>9</v>
      </c>
      <c r="F2279" s="285">
        <v>41848</v>
      </c>
      <c r="G2279" s="280" t="s">
        <v>51</v>
      </c>
      <c r="H2279" s="294">
        <v>10</v>
      </c>
    </row>
    <row r="2280" spans="2:8" s="1" customFormat="1" ht="15">
      <c r="B2280" s="285">
        <v>41829</v>
      </c>
      <c r="C2280" s="280" t="s">
        <v>525</v>
      </c>
      <c r="D2280" s="294">
        <v>55</v>
      </c>
      <c r="F2280" s="285">
        <v>41849</v>
      </c>
      <c r="G2280" s="280" t="s">
        <v>4629</v>
      </c>
      <c r="H2280" s="294">
        <v>60</v>
      </c>
    </row>
    <row r="2281" spans="2:8" s="1" customFormat="1" ht="15">
      <c r="B2281" s="285">
        <v>41829</v>
      </c>
      <c r="C2281" s="280" t="s">
        <v>12</v>
      </c>
      <c r="D2281" s="349">
        <v>100</v>
      </c>
      <c r="F2281" s="285">
        <v>41849</v>
      </c>
      <c r="G2281" s="484" t="s">
        <v>246</v>
      </c>
      <c r="H2281" s="485">
        <v>80</v>
      </c>
    </row>
    <row r="2282" spans="2:8" s="1" customFormat="1" ht="15">
      <c r="B2282" s="285">
        <v>41829</v>
      </c>
      <c r="C2282" s="280" t="s">
        <v>525</v>
      </c>
      <c r="D2282" s="294">
        <v>13</v>
      </c>
      <c r="F2282" s="285">
        <v>41849</v>
      </c>
      <c r="G2282" s="280" t="s">
        <v>4630</v>
      </c>
      <c r="H2282" s="485">
        <v>30</v>
      </c>
    </row>
    <row r="2283" spans="2:8" s="1" customFormat="1" ht="15">
      <c r="B2283" s="285">
        <v>41829</v>
      </c>
      <c r="C2283" s="280" t="s">
        <v>525</v>
      </c>
      <c r="D2283" s="294">
        <v>467</v>
      </c>
      <c r="F2283" s="285">
        <v>41849</v>
      </c>
      <c r="G2283" s="484" t="s">
        <v>4631</v>
      </c>
      <c r="H2283" s="485">
        <v>10</v>
      </c>
    </row>
    <row r="2284" spans="2:8" s="1" customFormat="1" ht="15">
      <c r="B2284" s="285">
        <v>41829</v>
      </c>
      <c r="C2284" s="280" t="s">
        <v>525</v>
      </c>
      <c r="D2284" s="294">
        <v>23</v>
      </c>
      <c r="F2284" s="285">
        <v>41849</v>
      </c>
      <c r="G2284" s="280" t="s">
        <v>114</v>
      </c>
      <c r="H2284" s="294">
        <v>31</v>
      </c>
    </row>
    <row r="2285" spans="2:8" s="1" customFormat="1" ht="15">
      <c r="B2285" s="285">
        <v>41830</v>
      </c>
      <c r="C2285" s="280" t="s">
        <v>525</v>
      </c>
      <c r="D2285" s="349">
        <v>60</v>
      </c>
      <c r="F2285" s="285">
        <v>41849</v>
      </c>
      <c r="G2285" s="484" t="s">
        <v>4632</v>
      </c>
      <c r="H2285" s="485">
        <v>50</v>
      </c>
    </row>
    <row r="2286" spans="2:8" s="1" customFormat="1" ht="15">
      <c r="B2286" s="285">
        <v>41830</v>
      </c>
      <c r="C2286" s="280" t="s">
        <v>114</v>
      </c>
      <c r="D2286" s="294">
        <v>50</v>
      </c>
      <c r="F2286" s="285">
        <v>41849</v>
      </c>
      <c r="G2286" s="280" t="s">
        <v>4258</v>
      </c>
      <c r="H2286" s="294">
        <v>5</v>
      </c>
    </row>
    <row r="2287" spans="2:8" s="1" customFormat="1" ht="15">
      <c r="B2287" s="285">
        <v>41830</v>
      </c>
      <c r="C2287" s="280" t="s">
        <v>51</v>
      </c>
      <c r="D2287" s="294">
        <v>20</v>
      </c>
      <c r="F2287" s="285">
        <v>41849</v>
      </c>
      <c r="G2287" s="484" t="s">
        <v>63</v>
      </c>
      <c r="H2287" s="485">
        <v>20</v>
      </c>
    </row>
    <row r="2288" spans="2:8" s="1" customFormat="1" ht="15">
      <c r="B2288" s="285">
        <v>41830</v>
      </c>
      <c r="C2288" s="280" t="s">
        <v>516</v>
      </c>
      <c r="D2288" s="294">
        <v>20</v>
      </c>
      <c r="F2288" s="285">
        <v>41849</v>
      </c>
      <c r="G2288" s="484" t="s">
        <v>4633</v>
      </c>
      <c r="H2288" s="485">
        <v>80</v>
      </c>
    </row>
    <row r="2289" spans="2:8" s="1" customFormat="1" ht="15">
      <c r="B2289" s="285">
        <v>41831</v>
      </c>
      <c r="C2289" s="280" t="s">
        <v>525</v>
      </c>
      <c r="D2289" s="294">
        <v>19</v>
      </c>
      <c r="F2289" s="285">
        <v>41850</v>
      </c>
      <c r="G2289" s="280" t="s">
        <v>4634</v>
      </c>
      <c r="H2289" s="294">
        <v>100</v>
      </c>
    </row>
    <row r="2290" spans="2:8" s="1" customFormat="1" ht="15">
      <c r="B2290" s="285">
        <v>41831</v>
      </c>
      <c r="C2290" s="280" t="s">
        <v>525</v>
      </c>
      <c r="D2290" s="294">
        <v>35</v>
      </c>
      <c r="F2290" s="285">
        <v>41850</v>
      </c>
      <c r="G2290" s="484" t="s">
        <v>366</v>
      </c>
      <c r="H2290" s="485">
        <v>80</v>
      </c>
    </row>
    <row r="2291" spans="2:8" s="1" customFormat="1" ht="15">
      <c r="B2291" s="285">
        <v>41831</v>
      </c>
      <c r="C2291" s="280" t="s">
        <v>12</v>
      </c>
      <c r="D2291" s="294">
        <v>204</v>
      </c>
      <c r="F2291" s="285">
        <v>41850</v>
      </c>
      <c r="G2291" s="484" t="s">
        <v>114</v>
      </c>
      <c r="H2291" s="485">
        <v>50</v>
      </c>
    </row>
    <row r="2292" spans="2:8" s="1" customFormat="1" ht="15">
      <c r="B2292" s="285">
        <v>41831</v>
      </c>
      <c r="C2292" s="280" t="s">
        <v>4582</v>
      </c>
      <c r="D2292" s="294">
        <v>100</v>
      </c>
      <c r="F2292" s="285">
        <v>41850</v>
      </c>
      <c r="G2292" s="280" t="s">
        <v>4635</v>
      </c>
      <c r="H2292" s="294">
        <v>10</v>
      </c>
    </row>
    <row r="2293" spans="2:8" s="1" customFormat="1" ht="15">
      <c r="B2293" s="285">
        <v>41832</v>
      </c>
      <c r="C2293" s="280" t="s">
        <v>4583</v>
      </c>
      <c r="D2293" s="294">
        <v>170</v>
      </c>
      <c r="F2293" s="285">
        <v>41850</v>
      </c>
      <c r="G2293" s="304" t="s">
        <v>2164</v>
      </c>
      <c r="H2293" s="294">
        <v>1000</v>
      </c>
    </row>
    <row r="2294" spans="2:8" s="1" customFormat="1" ht="15">
      <c r="B2294" s="285">
        <v>41832</v>
      </c>
      <c r="C2294" s="280" t="s">
        <v>401</v>
      </c>
      <c r="D2294" s="294">
        <v>30</v>
      </c>
      <c r="F2294" s="285">
        <v>41850</v>
      </c>
      <c r="G2294" s="280" t="s">
        <v>742</v>
      </c>
      <c r="H2294" s="294">
        <v>100</v>
      </c>
    </row>
    <row r="2295" spans="2:8" s="1" customFormat="1" ht="15">
      <c r="B2295" s="285">
        <v>41832</v>
      </c>
      <c r="C2295" s="280" t="s">
        <v>4584</v>
      </c>
      <c r="D2295" s="294">
        <v>190</v>
      </c>
      <c r="F2295" s="285">
        <v>41851</v>
      </c>
      <c r="G2295" s="280" t="s">
        <v>525</v>
      </c>
      <c r="H2295" s="294">
        <v>18</v>
      </c>
    </row>
    <row r="2296" spans="2:8" s="1" customFormat="1" ht="15">
      <c r="B2296" s="285">
        <v>41832</v>
      </c>
      <c r="C2296" s="280" t="s">
        <v>613</v>
      </c>
      <c r="D2296" s="294">
        <v>10</v>
      </c>
      <c r="F2296" s="285">
        <v>41851</v>
      </c>
      <c r="G2296" s="280" t="s">
        <v>525</v>
      </c>
      <c r="H2296" s="294">
        <v>18</v>
      </c>
    </row>
    <row r="2297" spans="2:8" s="1" customFormat="1" ht="15">
      <c r="B2297" s="285">
        <v>41832</v>
      </c>
      <c r="C2297" s="280" t="s">
        <v>352</v>
      </c>
      <c r="D2297" s="294">
        <v>40</v>
      </c>
      <c r="F2297" s="285">
        <v>41851</v>
      </c>
      <c r="G2297" s="304" t="s">
        <v>12</v>
      </c>
      <c r="H2297" s="326">
        <v>100</v>
      </c>
    </row>
    <row r="2298" spans="2:8" s="1" customFormat="1" ht="15">
      <c r="B2298" s="285">
        <v>41833</v>
      </c>
      <c r="C2298" s="294" t="s">
        <v>76</v>
      </c>
      <c r="D2298" s="294">
        <v>110</v>
      </c>
      <c r="F2298" s="285">
        <v>41851</v>
      </c>
      <c r="G2298" s="280" t="s">
        <v>525</v>
      </c>
      <c r="H2298" s="294">
        <v>20</v>
      </c>
    </row>
    <row r="2299" spans="2:8" s="1" customFormat="1" ht="15">
      <c r="B2299" s="285">
        <v>41833</v>
      </c>
      <c r="C2299" s="294" t="s">
        <v>4586</v>
      </c>
      <c r="D2299" s="294">
        <v>80</v>
      </c>
      <c r="F2299" s="285">
        <v>41851</v>
      </c>
      <c r="G2299" s="280" t="s">
        <v>23</v>
      </c>
      <c r="H2299" s="294">
        <v>160</v>
      </c>
    </row>
    <row r="2300" spans="2:8" s="1" customFormat="1" ht="15">
      <c r="B2300" s="285">
        <v>41833</v>
      </c>
      <c r="C2300" s="280" t="s">
        <v>51</v>
      </c>
      <c r="D2300" s="294">
        <v>350</v>
      </c>
      <c r="F2300" s="285"/>
      <c r="G2300" s="280"/>
      <c r="H2300" s="294"/>
    </row>
    <row r="2301" spans="2:8" s="1" customFormat="1" ht="15">
      <c r="B2301" s="285">
        <v>41833</v>
      </c>
      <c r="C2301" s="280" t="s">
        <v>59</v>
      </c>
      <c r="D2301" s="294">
        <v>210</v>
      </c>
      <c r="F2301" s="285"/>
      <c r="G2301" s="280"/>
      <c r="H2301" s="294"/>
    </row>
    <row r="2302" spans="2:8" s="1" customFormat="1" ht="15">
      <c r="B2302" s="285">
        <v>41833</v>
      </c>
      <c r="C2302" s="280" t="s">
        <v>401</v>
      </c>
      <c r="D2302" s="294">
        <v>20</v>
      </c>
      <c r="F2302" s="285"/>
      <c r="G2302" s="280"/>
      <c r="H2302" s="294"/>
    </row>
    <row r="2303" spans="2:8" s="1" customFormat="1" ht="15">
      <c r="B2303" s="285">
        <v>41834</v>
      </c>
      <c r="C2303" s="304" t="s">
        <v>525</v>
      </c>
      <c r="D2303" s="326">
        <v>40</v>
      </c>
      <c r="F2303" s="285"/>
      <c r="G2303" s="280"/>
      <c r="H2303" s="294"/>
    </row>
    <row r="2304" spans="2:8" s="1" customFormat="1" ht="15">
      <c r="B2304" s="285">
        <v>41834</v>
      </c>
      <c r="C2304" s="280" t="s">
        <v>525</v>
      </c>
      <c r="D2304" s="294">
        <v>21</v>
      </c>
      <c r="F2304" s="285"/>
      <c r="G2304" s="280"/>
      <c r="H2304" s="294"/>
    </row>
    <row r="2305" spans="2:8" s="1" customFormat="1" ht="15">
      <c r="B2305" s="285">
        <v>41834</v>
      </c>
      <c r="C2305" s="280" t="s">
        <v>525</v>
      </c>
      <c r="D2305" s="294">
        <v>20</v>
      </c>
      <c r="F2305" s="285"/>
      <c r="G2305" s="304"/>
      <c r="H2305" s="294"/>
    </row>
    <row r="2306" spans="2:8" s="1" customFormat="1" ht="15">
      <c r="B2306" s="285">
        <v>41834</v>
      </c>
      <c r="C2306" s="280" t="s">
        <v>589</v>
      </c>
      <c r="D2306" s="294">
        <v>100</v>
      </c>
      <c r="F2306" s="285"/>
      <c r="G2306" s="280"/>
      <c r="H2306" s="294"/>
    </row>
    <row r="2307" spans="2:8" s="1" customFormat="1" ht="15">
      <c r="B2307" s="285">
        <v>41834</v>
      </c>
      <c r="C2307" s="280" t="s">
        <v>4547</v>
      </c>
      <c r="D2307" s="294">
        <v>15</v>
      </c>
      <c r="F2307" s="285"/>
      <c r="G2307" s="280"/>
      <c r="H2307" s="294"/>
    </row>
    <row r="2308" spans="2:8" s="1" customFormat="1" ht="15">
      <c r="B2308" s="285">
        <v>41834</v>
      </c>
      <c r="C2308" s="280" t="s">
        <v>401</v>
      </c>
      <c r="D2308" s="294">
        <v>27</v>
      </c>
      <c r="F2308" s="285"/>
      <c r="G2308" s="280"/>
      <c r="H2308" s="294"/>
    </row>
    <row r="2309" spans="2:8" s="1" customFormat="1" ht="15">
      <c r="B2309" s="549">
        <v>41835</v>
      </c>
      <c r="C2309" s="554" t="s">
        <v>6</v>
      </c>
      <c r="D2309" s="593">
        <v>2000</v>
      </c>
      <c r="F2309" s="285"/>
      <c r="G2309" s="280"/>
      <c r="H2309" s="294"/>
    </row>
    <row r="2310" spans="2:8" s="1" customFormat="1" ht="15">
      <c r="B2310" s="285">
        <v>41835</v>
      </c>
      <c r="C2310" s="280" t="s">
        <v>431</v>
      </c>
      <c r="D2310" s="294">
        <v>2</v>
      </c>
      <c r="F2310" s="285"/>
      <c r="G2310" s="280"/>
      <c r="H2310" s="294"/>
    </row>
    <row r="2311" spans="2:8" s="1" customFormat="1" ht="15">
      <c r="B2311" s="285">
        <v>41835</v>
      </c>
      <c r="C2311" s="280" t="s">
        <v>114</v>
      </c>
      <c r="D2311" s="294">
        <v>50</v>
      </c>
      <c r="F2311" s="285"/>
      <c r="G2311" s="280"/>
      <c r="H2311" s="294"/>
    </row>
    <row r="2312" spans="2:8" s="1" customFormat="1" ht="15">
      <c r="B2312" s="285">
        <v>41835</v>
      </c>
      <c r="C2312" s="280" t="s">
        <v>1168</v>
      </c>
      <c r="D2312" s="294">
        <v>160</v>
      </c>
      <c r="F2312" s="285"/>
      <c r="G2312" s="280"/>
      <c r="H2312" s="294"/>
    </row>
    <row r="2313" spans="2:8" s="1" customFormat="1" ht="15">
      <c r="B2313" s="285">
        <v>41835</v>
      </c>
      <c r="C2313" s="280" t="s">
        <v>1168</v>
      </c>
      <c r="D2313" s="386">
        <v>146</v>
      </c>
      <c r="F2313" s="285"/>
      <c r="G2313" s="280"/>
      <c r="H2313" s="294"/>
    </row>
    <row r="2314" spans="2:8" s="1" customFormat="1" ht="15">
      <c r="B2314" s="285">
        <v>41835</v>
      </c>
      <c r="C2314" s="280" t="s">
        <v>4593</v>
      </c>
      <c r="D2314" s="294">
        <v>100</v>
      </c>
      <c r="F2314" s="285"/>
      <c r="G2314" s="280"/>
      <c r="H2314" s="294"/>
    </row>
    <row r="2315" spans="2:8" s="1" customFormat="1" ht="15">
      <c r="B2315" s="285">
        <v>41835</v>
      </c>
      <c r="C2315" s="280" t="s">
        <v>114</v>
      </c>
      <c r="D2315" s="294">
        <v>20</v>
      </c>
      <c r="F2315" s="285"/>
      <c r="G2315" s="280"/>
      <c r="H2315" s="294"/>
    </row>
    <row r="2316" spans="2:8" s="1" customFormat="1" ht="15">
      <c r="B2316" s="285">
        <v>41836</v>
      </c>
      <c r="C2316" s="280" t="s">
        <v>525</v>
      </c>
      <c r="D2316" s="294">
        <v>65</v>
      </c>
      <c r="F2316" s="285"/>
      <c r="G2316" s="280"/>
      <c r="H2316" s="294"/>
    </row>
    <row r="2317" spans="2:8" s="1" customFormat="1" ht="15">
      <c r="B2317" s="285">
        <v>41836</v>
      </c>
      <c r="C2317" s="280" t="s">
        <v>516</v>
      </c>
      <c r="D2317" s="294">
        <v>20</v>
      </c>
      <c r="F2317" s="285"/>
      <c r="G2317" s="280"/>
      <c r="H2317" s="294"/>
    </row>
    <row r="2318" spans="2:8" s="1" customFormat="1" ht="15">
      <c r="B2318" s="285">
        <v>41836</v>
      </c>
      <c r="C2318" s="280" t="s">
        <v>3262</v>
      </c>
      <c r="D2318" s="294">
        <v>80</v>
      </c>
      <c r="F2318" s="285"/>
      <c r="G2318" s="280"/>
      <c r="H2318" s="294"/>
    </row>
    <row r="2319" spans="2:8" s="1" customFormat="1" ht="15">
      <c r="B2319" s="285">
        <v>41836</v>
      </c>
      <c r="C2319" s="280" t="s">
        <v>111</v>
      </c>
      <c r="D2319" s="294">
        <v>30</v>
      </c>
      <c r="F2319" s="285"/>
      <c r="G2319" s="280"/>
      <c r="H2319" s="294"/>
    </row>
    <row r="2320" spans="2:8" s="1" customFormat="1" ht="15">
      <c r="B2320" s="285">
        <v>41836</v>
      </c>
      <c r="C2320" s="280" t="s">
        <v>51</v>
      </c>
      <c r="D2320" s="294">
        <v>26</v>
      </c>
      <c r="F2320" s="285"/>
      <c r="G2320" s="280"/>
      <c r="H2320" s="294"/>
    </row>
    <row r="2321" spans="2:8" s="1" customFormat="1" ht="15">
      <c r="B2321" s="285">
        <v>41836</v>
      </c>
      <c r="C2321" s="280" t="s">
        <v>401</v>
      </c>
      <c r="D2321" s="294">
        <v>50</v>
      </c>
      <c r="F2321" s="285"/>
      <c r="G2321" s="280"/>
      <c r="H2321" s="294"/>
    </row>
    <row r="2322" spans="2:8" s="1" customFormat="1" ht="15">
      <c r="B2322" s="285">
        <v>41837</v>
      </c>
      <c r="C2322" s="280" t="s">
        <v>525</v>
      </c>
      <c r="D2322" s="294">
        <v>18</v>
      </c>
      <c r="F2322" s="285"/>
      <c r="G2322" s="280"/>
      <c r="H2322" s="294"/>
    </row>
    <row r="2323" spans="2:8" s="1" customFormat="1" ht="15">
      <c r="B2323" s="285">
        <v>41837</v>
      </c>
      <c r="C2323" s="280" t="s">
        <v>525</v>
      </c>
      <c r="D2323" s="294">
        <v>29</v>
      </c>
      <c r="F2323" s="285"/>
      <c r="G2323" s="280"/>
      <c r="H2323" s="294"/>
    </row>
    <row r="2324" spans="2:8" s="1" customFormat="1" ht="15">
      <c r="B2324" s="285">
        <v>41837</v>
      </c>
      <c r="C2324" s="280" t="s">
        <v>525</v>
      </c>
      <c r="D2324" s="294">
        <v>43</v>
      </c>
      <c r="F2324" s="285"/>
      <c r="G2324" s="280"/>
      <c r="H2324" s="294"/>
    </row>
    <row r="2325" spans="2:8" s="1" customFormat="1" ht="15">
      <c r="B2325" s="285">
        <v>41837</v>
      </c>
      <c r="C2325" s="280" t="s">
        <v>525</v>
      </c>
      <c r="D2325" s="294">
        <v>70</v>
      </c>
      <c r="F2325" s="285"/>
      <c r="G2325" s="280"/>
      <c r="H2325" s="294"/>
    </row>
    <row r="2326" spans="2:8" s="1" customFormat="1" ht="15">
      <c r="B2326" s="285">
        <v>41837</v>
      </c>
      <c r="C2326" s="280" t="s">
        <v>186</v>
      </c>
      <c r="D2326" s="294">
        <v>50</v>
      </c>
      <c r="F2326" s="285"/>
      <c r="G2326" s="280"/>
      <c r="H2326" s="294"/>
    </row>
    <row r="2327" spans="2:8" s="1" customFormat="1" ht="15">
      <c r="B2327" s="285">
        <v>41837</v>
      </c>
      <c r="C2327" s="280" t="s">
        <v>4596</v>
      </c>
      <c r="D2327" s="294">
        <v>90</v>
      </c>
      <c r="F2327" s="285"/>
      <c r="G2327" s="280"/>
      <c r="H2327" s="294"/>
    </row>
    <row r="2328" spans="2:8" s="1" customFormat="1" ht="15">
      <c r="B2328" s="285">
        <v>41838</v>
      </c>
      <c r="C2328" s="280" t="s">
        <v>525</v>
      </c>
      <c r="D2328" s="294">
        <v>20</v>
      </c>
      <c r="F2328" s="285"/>
      <c r="G2328" s="280"/>
      <c r="H2328" s="294"/>
    </row>
    <row r="2329" spans="2:8" s="1" customFormat="1" ht="15">
      <c r="B2329" s="285">
        <v>41838</v>
      </c>
      <c r="C2329" s="280" t="s">
        <v>4595</v>
      </c>
      <c r="D2329" s="294">
        <v>300</v>
      </c>
      <c r="F2329" s="285"/>
      <c r="G2329" s="280"/>
      <c r="H2329" s="294"/>
    </row>
    <row r="2330" spans="2:8" s="1" customFormat="1" ht="15">
      <c r="B2330" s="285">
        <v>41838</v>
      </c>
      <c r="C2330" s="280" t="s">
        <v>114</v>
      </c>
      <c r="D2330" s="294">
        <v>184</v>
      </c>
      <c r="F2330" s="285"/>
      <c r="G2330" s="280"/>
      <c r="H2330" s="294"/>
    </row>
    <row r="2331" spans="2:8" s="1" customFormat="1" ht="15">
      <c r="B2331" s="285">
        <v>41838</v>
      </c>
      <c r="C2331" s="280" t="s">
        <v>516</v>
      </c>
      <c r="D2331" s="294">
        <v>30</v>
      </c>
      <c r="F2331" s="285"/>
      <c r="G2331" s="280"/>
      <c r="H2331" s="294"/>
    </row>
    <row r="2332" spans="2:8" s="1" customFormat="1" ht="15">
      <c r="B2332" s="285">
        <v>41838</v>
      </c>
      <c r="C2332" s="280" t="s">
        <v>112</v>
      </c>
      <c r="D2332" s="294">
        <v>24</v>
      </c>
      <c r="F2332" s="285"/>
      <c r="G2332" s="280"/>
      <c r="H2332" s="294"/>
    </row>
    <row r="2333" spans="2:8" s="1" customFormat="1" ht="15">
      <c r="B2333" s="285">
        <v>41839</v>
      </c>
      <c r="C2333" s="280" t="s">
        <v>525</v>
      </c>
      <c r="D2333" s="294">
        <v>20</v>
      </c>
      <c r="F2333" s="285"/>
      <c r="G2333" s="280"/>
      <c r="H2333" s="294"/>
    </row>
    <row r="2334" spans="2:8" s="1" customFormat="1" ht="15">
      <c r="B2334" s="285">
        <v>41839</v>
      </c>
      <c r="C2334" s="280" t="s">
        <v>2556</v>
      </c>
      <c r="D2334" s="294">
        <v>100</v>
      </c>
      <c r="F2334" s="285"/>
      <c r="G2334" s="280"/>
      <c r="H2334" s="294"/>
    </row>
    <row r="2335" spans="2:8" s="1" customFormat="1" ht="15">
      <c r="B2335" s="285">
        <v>41839</v>
      </c>
      <c r="C2335" s="280" t="s">
        <v>51</v>
      </c>
      <c r="D2335" s="294">
        <v>20</v>
      </c>
      <c r="F2335" s="285"/>
      <c r="G2335" s="280"/>
      <c r="H2335" s="294"/>
    </row>
    <row r="2336" spans="2:8" s="1" customFormat="1" ht="15">
      <c r="B2336" s="285">
        <v>41839</v>
      </c>
      <c r="C2336" s="280" t="s">
        <v>401</v>
      </c>
      <c r="D2336" s="294">
        <v>60</v>
      </c>
      <c r="F2336" s="285"/>
      <c r="G2336" s="280"/>
      <c r="H2336" s="294"/>
    </row>
    <row r="2337" spans="2:8" s="1" customFormat="1" ht="15">
      <c r="B2337" s="285">
        <v>41839</v>
      </c>
      <c r="C2337" s="294" t="s">
        <v>4599</v>
      </c>
      <c r="D2337" s="294">
        <v>96</v>
      </c>
      <c r="F2337" s="285"/>
      <c r="G2337" s="280"/>
      <c r="H2337" s="294"/>
    </row>
    <row r="2338" spans="2:8" s="1" customFormat="1" ht="15">
      <c r="B2338" s="285">
        <v>41839</v>
      </c>
      <c r="C2338" s="280" t="s">
        <v>2734</v>
      </c>
      <c r="D2338" s="294">
        <v>20</v>
      </c>
      <c r="F2338" s="285"/>
      <c r="G2338" s="280"/>
      <c r="H2338" s="294"/>
    </row>
    <row r="2339" spans="2:8" s="1" customFormat="1" ht="15">
      <c r="B2339" s="285">
        <v>41840</v>
      </c>
      <c r="C2339" s="406" t="s">
        <v>57</v>
      </c>
      <c r="D2339" s="294">
        <v>225</v>
      </c>
      <c r="F2339" s="285"/>
      <c r="G2339" s="280"/>
      <c r="H2339" s="294"/>
    </row>
    <row r="2340" spans="2:8" s="1" customFormat="1" ht="15">
      <c r="B2340" s="285">
        <v>41840</v>
      </c>
      <c r="C2340" s="280" t="s">
        <v>516</v>
      </c>
      <c r="D2340" s="294">
        <v>30</v>
      </c>
      <c r="F2340" s="285"/>
      <c r="G2340" s="280"/>
      <c r="H2340" s="294"/>
    </row>
    <row r="2341" spans="2:8" s="1" customFormat="1" ht="15">
      <c r="B2341" s="285">
        <v>41840</v>
      </c>
      <c r="C2341" s="280" t="s">
        <v>289</v>
      </c>
      <c r="D2341" s="294">
        <v>160</v>
      </c>
      <c r="F2341" s="285"/>
      <c r="G2341" s="280"/>
      <c r="H2341" s="294"/>
    </row>
    <row r="2342" spans="2:8" s="1" customFormat="1" ht="15">
      <c r="B2342" s="285">
        <v>41840</v>
      </c>
      <c r="C2342" s="280" t="s">
        <v>51</v>
      </c>
      <c r="D2342" s="294">
        <v>100</v>
      </c>
      <c r="F2342" s="285"/>
      <c r="G2342" s="280"/>
      <c r="H2342" s="294"/>
    </row>
    <row r="2343" spans="2:8" s="1" customFormat="1" ht="15">
      <c r="B2343" s="285">
        <v>41841</v>
      </c>
      <c r="C2343" s="280" t="s">
        <v>525</v>
      </c>
      <c r="D2343" s="294">
        <v>29</v>
      </c>
      <c r="F2343" s="285"/>
      <c r="G2343" s="280"/>
      <c r="H2343" s="294"/>
    </row>
    <row r="2344" spans="2:8" s="1" customFormat="1" ht="15">
      <c r="B2344" s="285">
        <v>41841</v>
      </c>
      <c r="C2344" s="280" t="s">
        <v>525</v>
      </c>
      <c r="D2344" s="294">
        <v>40</v>
      </c>
      <c r="F2344" s="285"/>
      <c r="G2344" s="280"/>
      <c r="H2344" s="294"/>
    </row>
    <row r="2345" spans="2:8" s="1" customFormat="1" ht="15">
      <c r="B2345" s="285">
        <v>41841</v>
      </c>
      <c r="C2345" s="280" t="s">
        <v>12</v>
      </c>
      <c r="D2345" s="294">
        <v>62</v>
      </c>
      <c r="F2345" s="285"/>
      <c r="G2345" s="280"/>
      <c r="H2345" s="294"/>
    </row>
    <row r="2346" spans="2:8" s="1" customFormat="1" ht="15">
      <c r="B2346" s="285">
        <v>41841</v>
      </c>
      <c r="C2346" s="280" t="s">
        <v>525</v>
      </c>
      <c r="D2346" s="294">
        <v>38</v>
      </c>
      <c r="F2346" s="285"/>
      <c r="G2346" s="280"/>
      <c r="H2346" s="294"/>
    </row>
    <row r="2347" spans="2:8" s="1" customFormat="1" ht="15">
      <c r="B2347" s="285">
        <v>41841</v>
      </c>
      <c r="C2347" s="280" t="s">
        <v>289</v>
      </c>
      <c r="D2347" s="349">
        <v>140</v>
      </c>
      <c r="F2347" s="285"/>
      <c r="G2347" s="280"/>
      <c r="H2347" s="294"/>
    </row>
    <row r="2348" spans="2:8" s="1" customFormat="1" ht="15">
      <c r="B2348" s="285">
        <v>41841</v>
      </c>
      <c r="C2348" s="280" t="s">
        <v>401</v>
      </c>
      <c r="D2348" s="294">
        <v>40</v>
      </c>
      <c r="F2348" s="280"/>
      <c r="G2348" s="280"/>
      <c r="H2348" s="280"/>
    </row>
    <row r="2349" spans="2:8" s="1" customFormat="1" ht="15">
      <c r="B2349" s="285">
        <v>41842</v>
      </c>
      <c r="C2349" s="280" t="s">
        <v>525</v>
      </c>
      <c r="D2349" s="294">
        <v>18</v>
      </c>
      <c r="F2349" s="280"/>
      <c r="G2349" s="280"/>
      <c r="H2349" s="280"/>
    </row>
    <row r="2350" spans="2:8" s="1" customFormat="1" ht="15">
      <c r="B2350" s="285">
        <v>41842</v>
      </c>
      <c r="C2350" s="280" t="s">
        <v>525</v>
      </c>
      <c r="D2350" s="294">
        <v>28</v>
      </c>
      <c r="F2350" s="280"/>
      <c r="G2350" s="280"/>
      <c r="H2350" s="280"/>
    </row>
    <row r="2351" spans="2:8" s="1" customFormat="1" ht="15">
      <c r="B2351" s="285">
        <v>41842</v>
      </c>
      <c r="C2351" s="280" t="s">
        <v>12</v>
      </c>
      <c r="D2351" s="294">
        <v>15</v>
      </c>
      <c r="F2351" s="280"/>
      <c r="G2351" s="280"/>
      <c r="H2351" s="280"/>
    </row>
    <row r="2352" spans="2:8" s="1" customFormat="1" ht="15">
      <c r="B2352" s="285">
        <v>41842</v>
      </c>
      <c r="C2352" s="280" t="s">
        <v>525</v>
      </c>
      <c r="D2352" s="294">
        <v>37</v>
      </c>
      <c r="F2352" s="280"/>
      <c r="G2352" s="280"/>
      <c r="H2352" s="280"/>
    </row>
    <row r="2353" spans="2:14" s="1" customFormat="1" ht="15">
      <c r="B2353" s="285">
        <v>41842</v>
      </c>
      <c r="C2353" s="280" t="s">
        <v>525</v>
      </c>
      <c r="D2353" s="294">
        <v>72</v>
      </c>
      <c r="F2353" s="280"/>
      <c r="G2353" s="280"/>
      <c r="H2353" s="280"/>
    </row>
    <row r="2354" spans="2:14" s="1" customFormat="1" ht="15">
      <c r="B2354" s="285">
        <v>41842</v>
      </c>
      <c r="C2354" s="280" t="s">
        <v>4601</v>
      </c>
      <c r="D2354" s="294">
        <v>170</v>
      </c>
      <c r="F2354" s="280"/>
      <c r="G2354" s="280"/>
      <c r="H2354" s="280"/>
    </row>
    <row r="2355" spans="2:14" s="1" customFormat="1" ht="15">
      <c r="B2355" s="285">
        <v>41842</v>
      </c>
      <c r="C2355" s="280" t="s">
        <v>18</v>
      </c>
      <c r="D2355" s="294">
        <v>257</v>
      </c>
      <c r="F2355" s="280"/>
      <c r="G2355" s="280"/>
      <c r="H2355" s="280"/>
    </row>
    <row r="2356" spans="2:14" s="1" customFormat="1" ht="15">
      <c r="B2356" s="285">
        <v>41842</v>
      </c>
      <c r="C2356" s="294" t="s">
        <v>401</v>
      </c>
      <c r="D2356" s="294">
        <v>48</v>
      </c>
      <c r="F2356" s="280"/>
      <c r="G2356" s="280"/>
      <c r="H2356" s="280"/>
    </row>
    <row r="2357" spans="2:14" s="1" customFormat="1" ht="15">
      <c r="B2357" s="285">
        <v>41842</v>
      </c>
      <c r="C2357" s="294" t="s">
        <v>114</v>
      </c>
      <c r="D2357" s="294">
        <v>30</v>
      </c>
      <c r="F2357" s="280"/>
      <c r="G2357" s="280"/>
      <c r="H2357" s="280"/>
    </row>
    <row r="2358" spans="2:14" s="1" customFormat="1" ht="15">
      <c r="B2358" s="285">
        <v>41843</v>
      </c>
      <c r="C2358" s="280" t="s">
        <v>525</v>
      </c>
      <c r="D2358" s="294">
        <v>48</v>
      </c>
      <c r="F2358" s="280"/>
      <c r="G2358" s="280"/>
      <c r="H2358" s="280"/>
    </row>
    <row r="2359" spans="2:14" s="1" customFormat="1" ht="15">
      <c r="B2359" s="285">
        <v>41843</v>
      </c>
      <c r="C2359" s="280" t="s">
        <v>525</v>
      </c>
      <c r="D2359" s="294">
        <v>30</v>
      </c>
      <c r="F2359" s="280"/>
      <c r="G2359" s="280"/>
      <c r="H2359" s="280"/>
    </row>
    <row r="2360" spans="2:14" s="1" customFormat="1" ht="15">
      <c r="B2360" s="285">
        <v>41843</v>
      </c>
      <c r="C2360" s="280" t="s">
        <v>12</v>
      </c>
      <c r="D2360" s="294">
        <v>204</v>
      </c>
      <c r="F2360" s="280"/>
      <c r="G2360" s="280"/>
      <c r="H2360" s="280"/>
    </row>
    <row r="2361" spans="2:14" s="1" customFormat="1" ht="15">
      <c r="B2361" s="285"/>
      <c r="C2361" s="280"/>
      <c r="D2361" s="294"/>
      <c r="F2361" s="280"/>
      <c r="G2361" s="280"/>
      <c r="H2361" s="280"/>
    </row>
    <row r="2362" spans="2:14" s="1" customFormat="1" ht="15">
      <c r="D2362" s="2">
        <f>SUM(D2232:D2361)</f>
        <v>15144</v>
      </c>
      <c r="H2362" s="2">
        <f>SUM(H2232:H2361)</f>
        <v>25825</v>
      </c>
    </row>
    <row r="2364" spans="2:14" s="1" customFormat="1" ht="15.75">
      <c r="C2364" s="2538" t="s">
        <v>4657</v>
      </c>
      <c r="D2364" s="2539"/>
      <c r="E2364" s="2539"/>
      <c r="F2364" s="2539"/>
      <c r="G2364" s="2539"/>
      <c r="H2364" s="2539"/>
      <c r="I2364" s="2540"/>
      <c r="J2364" s="18"/>
    </row>
    <row r="2365" spans="2:14" s="1" customFormat="1" ht="15" outlineLevel="1">
      <c r="C2365" s="18"/>
      <c r="D2365" s="18"/>
      <c r="E2365" s="18"/>
      <c r="F2365" s="18"/>
      <c r="G2365" s="18"/>
      <c r="H2365" s="18"/>
      <c r="I2365" s="18"/>
      <c r="J2365" s="18"/>
    </row>
    <row r="2366" spans="2:14" s="1" customFormat="1" ht="15" outlineLevel="1">
      <c r="B2366" s="152" t="s">
        <v>115</v>
      </c>
      <c r="C2366" s="152" t="s">
        <v>1330</v>
      </c>
      <c r="D2366" s="153" t="s">
        <v>4</v>
      </c>
      <c r="E2366" s="18"/>
      <c r="F2366" s="354" t="s">
        <v>115</v>
      </c>
      <c r="G2366" s="354" t="s">
        <v>1331</v>
      </c>
      <c r="H2366" s="355" t="s">
        <v>4</v>
      </c>
      <c r="J2366" s="1" t="s">
        <v>4789</v>
      </c>
    </row>
    <row r="2367" spans="2:14" s="1" customFormat="1" ht="45" outlineLevel="1">
      <c r="B2367" s="745">
        <v>41852</v>
      </c>
      <c r="C2367" s="259" t="s">
        <v>1039</v>
      </c>
      <c r="D2367" s="260">
        <v>33274.230000000003</v>
      </c>
      <c r="F2367" s="285">
        <v>41852</v>
      </c>
      <c r="G2367" s="376" t="s">
        <v>4660</v>
      </c>
      <c r="H2367" s="571">
        <v>2200</v>
      </c>
      <c r="I2367" s="236" t="s">
        <v>3287</v>
      </c>
      <c r="J2367" s="804" t="s">
        <v>4670</v>
      </c>
      <c r="K2367" s="804">
        <v>12000</v>
      </c>
      <c r="L2367" s="804" t="s">
        <v>2508</v>
      </c>
      <c r="M2367" s="804" t="s">
        <v>2820</v>
      </c>
      <c r="N2367" s="804" t="s">
        <v>4673</v>
      </c>
    </row>
    <row r="2368" spans="2:14" s="1" customFormat="1" ht="45" outlineLevel="1">
      <c r="B2368" s="285">
        <v>41853</v>
      </c>
      <c r="C2368" s="570" t="s">
        <v>4668</v>
      </c>
      <c r="D2368" s="571">
        <v>153160</v>
      </c>
      <c r="F2368" s="285">
        <v>41852</v>
      </c>
      <c r="G2368" s="317" t="s">
        <v>4661</v>
      </c>
      <c r="H2368" s="571">
        <v>1000</v>
      </c>
      <c r="I2368" s="236" t="s">
        <v>3287</v>
      </c>
      <c r="J2368" s="804" t="s">
        <v>4671</v>
      </c>
      <c r="K2368" s="804">
        <v>3163</v>
      </c>
      <c r="L2368" s="805">
        <v>3163</v>
      </c>
      <c r="M2368" s="804">
        <v>3163</v>
      </c>
      <c r="N2368" s="804">
        <v>3163</v>
      </c>
    </row>
    <row r="2369" spans="2:14" s="1" customFormat="1" ht="30" outlineLevel="1">
      <c r="B2369" s="285">
        <v>41856</v>
      </c>
      <c r="C2369" s="223" t="s">
        <v>4679</v>
      </c>
      <c r="D2369" s="175">
        <v>54</v>
      </c>
      <c r="F2369" s="285">
        <v>41853</v>
      </c>
      <c r="G2369" s="376" t="s">
        <v>4669</v>
      </c>
      <c r="H2369" s="424">
        <v>1000</v>
      </c>
      <c r="I2369" s="267" t="s">
        <v>45</v>
      </c>
      <c r="J2369" s="804" t="s">
        <v>195</v>
      </c>
      <c r="K2369" s="804">
        <f>SUM(K2367:K2368)</f>
        <v>15163</v>
      </c>
      <c r="L2369" s="804"/>
      <c r="M2369" s="804"/>
      <c r="N2369" s="804"/>
    </row>
    <row r="2370" spans="2:14" s="1" customFormat="1" ht="45" outlineLevel="1">
      <c r="B2370" s="285">
        <v>41863</v>
      </c>
      <c r="C2370" s="671" t="s">
        <v>4720</v>
      </c>
      <c r="D2370" s="279">
        <v>562</v>
      </c>
      <c r="F2370" s="285">
        <v>41856</v>
      </c>
      <c r="G2370" s="317" t="s">
        <v>4676</v>
      </c>
      <c r="H2370" s="283">
        <v>651</v>
      </c>
      <c r="I2370" s="236" t="s">
        <v>4675</v>
      </c>
      <c r="J2370" s="804" t="s">
        <v>4672</v>
      </c>
      <c r="K2370" s="804">
        <v>153160</v>
      </c>
      <c r="L2370" s="804"/>
      <c r="M2370" s="804"/>
      <c r="N2370" s="804"/>
    </row>
    <row r="2371" spans="2:14" s="1" customFormat="1" ht="45" outlineLevel="1">
      <c r="B2371" s="285">
        <v>41870</v>
      </c>
      <c r="C2371" s="223" t="s">
        <v>4728</v>
      </c>
      <c r="D2371" s="175">
        <v>6372</v>
      </c>
      <c r="F2371" s="285">
        <v>41856</v>
      </c>
      <c r="G2371" s="317" t="s">
        <v>4677</v>
      </c>
      <c r="H2371" s="283">
        <v>2537</v>
      </c>
      <c r="I2371" s="236" t="s">
        <v>3182</v>
      </c>
      <c r="J2371" s="804" t="s">
        <v>2674</v>
      </c>
      <c r="K2371" s="804">
        <f>K2370-K2369</f>
        <v>137997</v>
      </c>
      <c r="L2371" s="804" t="s">
        <v>4790</v>
      </c>
      <c r="M2371" s="805">
        <v>997</v>
      </c>
      <c r="N2371" s="805">
        <f>K2371-M2371</f>
        <v>137000</v>
      </c>
    </row>
    <row r="2372" spans="2:14" s="1" customFormat="1" ht="45" outlineLevel="1">
      <c r="B2372" s="285">
        <v>41879</v>
      </c>
      <c r="C2372" s="223" t="s">
        <v>4787</v>
      </c>
      <c r="D2372" s="175">
        <v>82995</v>
      </c>
      <c r="F2372" s="369">
        <v>41856</v>
      </c>
      <c r="G2372" s="472" t="s">
        <v>4678</v>
      </c>
      <c r="H2372" s="324">
        <v>12000</v>
      </c>
      <c r="I2372" s="776" t="s">
        <v>4680</v>
      </c>
      <c r="J2372" s="804" t="s">
        <v>4791</v>
      </c>
      <c r="K2372" s="192">
        <v>12000</v>
      </c>
      <c r="L2372" s="804"/>
      <c r="M2372" s="804"/>
      <c r="N2372" s="805">
        <f>N2371-K2372</f>
        <v>125000</v>
      </c>
    </row>
    <row r="2373" spans="2:14" s="1" customFormat="1" ht="45" outlineLevel="1">
      <c r="B2373" s="345"/>
      <c r="C2373" s="223"/>
      <c r="D2373" s="175"/>
      <c r="E2373" s="2"/>
      <c r="F2373" s="285">
        <v>41857</v>
      </c>
      <c r="G2373" s="317" t="s">
        <v>4696</v>
      </c>
      <c r="H2373" s="283">
        <v>6000</v>
      </c>
      <c r="I2373" s="236" t="s">
        <v>3287</v>
      </c>
      <c r="J2373" s="621" t="s">
        <v>4792</v>
      </c>
      <c r="K2373" s="805">
        <v>125000</v>
      </c>
      <c r="L2373" s="804" t="s">
        <v>4790</v>
      </c>
      <c r="M2373" s="804"/>
      <c r="N2373" s="804"/>
    </row>
    <row r="2374" spans="2:14" s="1" customFormat="1" ht="45" outlineLevel="1">
      <c r="B2374" s="269"/>
      <c r="C2374" s="47"/>
      <c r="D2374" s="48"/>
      <c r="F2374" s="285">
        <v>41859</v>
      </c>
      <c r="G2374" s="376" t="s">
        <v>4698</v>
      </c>
      <c r="H2374" s="571">
        <v>3000</v>
      </c>
      <c r="I2374" s="236" t="s">
        <v>3287</v>
      </c>
    </row>
    <row r="2375" spans="2:14" s="1" customFormat="1" ht="45" outlineLevel="1">
      <c r="B2375" s="269"/>
      <c r="C2375" s="47"/>
      <c r="D2375" s="48"/>
      <c r="F2375" s="285">
        <v>41860</v>
      </c>
      <c r="G2375" s="376" t="s">
        <v>4699</v>
      </c>
      <c r="H2375" s="571">
        <v>2000</v>
      </c>
      <c r="I2375" s="236" t="s">
        <v>3287</v>
      </c>
    </row>
    <row r="2376" spans="2:14" s="1" customFormat="1" ht="45" outlineLevel="1">
      <c r="B2376" s="46"/>
      <c r="C2376" s="47"/>
      <c r="D2376" s="48"/>
      <c r="F2376" s="285">
        <v>41860</v>
      </c>
      <c r="G2376" s="376" t="s">
        <v>4700</v>
      </c>
      <c r="H2376" s="571">
        <v>2000</v>
      </c>
      <c r="I2376" s="236" t="s">
        <v>3287</v>
      </c>
    </row>
    <row r="2377" spans="2:14" s="1" customFormat="1" ht="30" outlineLevel="1">
      <c r="B2377" s="46"/>
      <c r="C2377" s="47"/>
      <c r="D2377" s="48"/>
      <c r="F2377" s="285">
        <v>41863</v>
      </c>
      <c r="G2377" s="376" t="s">
        <v>2993</v>
      </c>
      <c r="H2377" s="571">
        <v>562</v>
      </c>
      <c r="I2377" s="267" t="s">
        <v>3584</v>
      </c>
    </row>
    <row r="2378" spans="2:14" s="1" customFormat="1" ht="45" outlineLevel="1">
      <c r="B2378" s="46"/>
      <c r="C2378" s="47"/>
      <c r="D2378" s="48"/>
      <c r="F2378" s="285">
        <v>41865</v>
      </c>
      <c r="G2378" s="376" t="s">
        <v>4721</v>
      </c>
      <c r="H2378" s="571">
        <v>1100</v>
      </c>
      <c r="I2378" s="236" t="s">
        <v>3287</v>
      </c>
    </row>
    <row r="2379" spans="2:14" s="1" customFormat="1" ht="45" outlineLevel="1">
      <c r="B2379" s="46"/>
      <c r="C2379" s="47"/>
      <c r="D2379" s="48"/>
      <c r="F2379" s="285">
        <v>41869</v>
      </c>
      <c r="G2379" s="376" t="s">
        <v>4722</v>
      </c>
      <c r="H2379" s="571">
        <v>2000</v>
      </c>
      <c r="I2379" s="236" t="s">
        <v>3287</v>
      </c>
    </row>
    <row r="2380" spans="2:14" s="1" customFormat="1" ht="15" outlineLevel="1">
      <c r="B2380" s="46"/>
      <c r="C2380" s="47"/>
      <c r="D2380" s="48"/>
      <c r="F2380" s="285">
        <v>41869</v>
      </c>
      <c r="G2380" s="744" t="s">
        <v>4723</v>
      </c>
      <c r="H2380" s="571">
        <v>100</v>
      </c>
      <c r="I2380" s="236" t="s">
        <v>4726</v>
      </c>
    </row>
    <row r="2381" spans="2:14" s="1" customFormat="1" ht="30" outlineLevel="1">
      <c r="B2381" s="46"/>
      <c r="C2381" s="47"/>
      <c r="D2381" s="48"/>
      <c r="F2381" s="285">
        <v>41869</v>
      </c>
      <c r="G2381" s="376" t="s">
        <v>4724</v>
      </c>
      <c r="H2381" s="571">
        <v>12</v>
      </c>
      <c r="I2381" s="236" t="s">
        <v>4726</v>
      </c>
    </row>
    <row r="2382" spans="2:14" s="1" customFormat="1" ht="30" outlineLevel="1">
      <c r="B2382" s="46"/>
      <c r="C2382" s="47"/>
      <c r="D2382" s="48"/>
      <c r="F2382" s="285">
        <v>41869</v>
      </c>
      <c r="G2382" s="423" t="s">
        <v>4725</v>
      </c>
      <c r="H2382" s="571">
        <v>0.36</v>
      </c>
      <c r="I2382" s="236" t="s">
        <v>4726</v>
      </c>
    </row>
    <row r="2383" spans="2:14" s="1" customFormat="1" ht="45" outlineLevel="1">
      <c r="B2383" s="46"/>
      <c r="C2383" s="47"/>
      <c r="D2383" s="48"/>
      <c r="F2383" s="285">
        <v>41871</v>
      </c>
      <c r="G2383" s="223" t="s">
        <v>4729</v>
      </c>
      <c r="H2383" s="571">
        <v>2000</v>
      </c>
      <c r="I2383" s="236" t="s">
        <v>3287</v>
      </c>
    </row>
    <row r="2384" spans="2:14" s="1" customFormat="1" ht="15" outlineLevel="1">
      <c r="B2384" s="46"/>
      <c r="C2384" s="47"/>
      <c r="D2384" s="48"/>
      <c r="F2384" s="285">
        <v>41871</v>
      </c>
      <c r="G2384" s="376" t="s">
        <v>4730</v>
      </c>
      <c r="H2384" s="571">
        <v>100</v>
      </c>
      <c r="I2384" s="236" t="s">
        <v>4726</v>
      </c>
    </row>
    <row r="2385" spans="2:9" s="1" customFormat="1" ht="30" outlineLevel="1">
      <c r="B2385" s="46"/>
      <c r="C2385" s="47"/>
      <c r="D2385" s="48"/>
      <c r="F2385" s="285">
        <v>41871</v>
      </c>
      <c r="G2385" s="376" t="s">
        <v>4731</v>
      </c>
      <c r="H2385" s="571">
        <v>12</v>
      </c>
      <c r="I2385" s="236" t="s">
        <v>4726</v>
      </c>
    </row>
    <row r="2386" spans="2:9" s="1" customFormat="1" ht="30" outlineLevel="1">
      <c r="B2386" s="46"/>
      <c r="C2386" s="47"/>
      <c r="D2386" s="48"/>
      <c r="F2386" s="285">
        <v>41871</v>
      </c>
      <c r="G2386" s="376" t="s">
        <v>4732</v>
      </c>
      <c r="H2386" s="571">
        <v>0.36</v>
      </c>
      <c r="I2386" s="236" t="s">
        <v>4726</v>
      </c>
    </row>
    <row r="2387" spans="2:9" s="1" customFormat="1" ht="30" outlineLevel="1">
      <c r="B2387" s="46"/>
      <c r="C2387" s="47"/>
      <c r="D2387" s="48"/>
      <c r="F2387" s="285">
        <v>41873</v>
      </c>
      <c r="G2387" s="317" t="s">
        <v>4758</v>
      </c>
      <c r="H2387" s="650">
        <v>500</v>
      </c>
      <c r="I2387" s="236" t="s">
        <v>4760</v>
      </c>
    </row>
    <row r="2388" spans="2:9" s="1" customFormat="1" ht="30" outlineLevel="1">
      <c r="B2388" s="46"/>
      <c r="C2388" s="47"/>
      <c r="D2388" s="48"/>
      <c r="F2388" s="285">
        <v>41873</v>
      </c>
      <c r="G2388" s="317" t="s">
        <v>4759</v>
      </c>
      <c r="H2388" s="326">
        <v>1500</v>
      </c>
      <c r="I2388" s="236" t="s">
        <v>4760</v>
      </c>
    </row>
    <row r="2389" spans="2:9" s="1" customFormat="1" ht="45" outlineLevel="1">
      <c r="B2389" s="46"/>
      <c r="C2389" s="47"/>
      <c r="D2389" s="48"/>
      <c r="F2389" s="285">
        <v>41876</v>
      </c>
      <c r="G2389" s="423" t="s">
        <v>4761</v>
      </c>
      <c r="H2389" s="571">
        <v>2000</v>
      </c>
      <c r="I2389" s="236" t="s">
        <v>3287</v>
      </c>
    </row>
    <row r="2390" spans="2:9" s="1" customFormat="1" ht="30" outlineLevel="1">
      <c r="B2390" s="46"/>
      <c r="C2390" s="47"/>
      <c r="D2390" s="48"/>
      <c r="F2390" s="803">
        <v>41878</v>
      </c>
      <c r="G2390" s="800" t="s">
        <v>4785</v>
      </c>
      <c r="H2390" s="801">
        <v>997</v>
      </c>
      <c r="I2390" s="802" t="s">
        <v>4784</v>
      </c>
    </row>
    <row r="2391" spans="2:9" s="1" customFormat="1" ht="45" outlineLevel="1">
      <c r="B2391" s="46"/>
      <c r="C2391" s="47"/>
      <c r="D2391" s="48"/>
      <c r="F2391" s="285">
        <v>41878</v>
      </c>
      <c r="G2391" s="799" t="s">
        <v>4786</v>
      </c>
      <c r="H2391" s="434">
        <v>3100</v>
      </c>
      <c r="I2391" s="1" t="s">
        <v>3287</v>
      </c>
    </row>
    <row r="2392" spans="2:9" s="1" customFormat="1" ht="15" outlineLevel="1">
      <c r="B2392" s="46"/>
      <c r="C2392" s="47"/>
      <c r="D2392" s="48"/>
      <c r="F2392" s="595"/>
      <c r="G2392" s="798"/>
      <c r="H2392" s="280"/>
      <c r="I2392" s="267"/>
    </row>
    <row r="2393" spans="2:9" s="1" customFormat="1" ht="15" outlineLevel="1">
      <c r="B2393" s="46"/>
      <c r="C2393" s="47"/>
      <c r="D2393" s="48"/>
      <c r="F2393" s="285"/>
      <c r="G2393" s="799"/>
      <c r="H2393" s="434"/>
      <c r="I2393" s="236"/>
    </row>
    <row r="2394" spans="2:9" s="1" customFormat="1" ht="15" outlineLevel="1">
      <c r="B2394" s="46"/>
      <c r="C2394" s="47"/>
      <c r="D2394" s="48"/>
      <c r="F2394" s="595"/>
      <c r="G2394" s="798"/>
      <c r="H2394" s="386"/>
      <c r="I2394" s="267"/>
    </row>
    <row r="2395" spans="2:9" s="1" customFormat="1" ht="15" outlineLevel="1">
      <c r="B2395" s="46"/>
      <c r="C2395" s="47"/>
      <c r="D2395" s="48"/>
      <c r="F2395" s="595"/>
      <c r="G2395" s="798"/>
      <c r="H2395" s="280"/>
      <c r="I2395" s="267"/>
    </row>
    <row r="2396" spans="2:9" s="1" customFormat="1" ht="15" outlineLevel="1">
      <c r="B2396" s="46"/>
      <c r="C2396" s="47"/>
      <c r="D2396" s="48"/>
      <c r="F2396" s="285"/>
      <c r="G2396" s="799"/>
      <c r="H2396" s="434"/>
      <c r="I2396" s="236"/>
    </row>
    <row r="2397" spans="2:9" s="1" customFormat="1" ht="15" outlineLevel="1">
      <c r="B2397" s="50"/>
      <c r="C2397" s="50" t="s">
        <v>195</v>
      </c>
      <c r="D2397" s="48">
        <f>SUM(D2367:D2396)</f>
        <v>276417.23</v>
      </c>
      <c r="E2397" s="18"/>
      <c r="F2397" s="319"/>
      <c r="G2397" s="319" t="s">
        <v>195</v>
      </c>
      <c r="H2397" s="279">
        <f>SUM(H2367:H2396)</f>
        <v>46371.72</v>
      </c>
    </row>
    <row r="2398" spans="2:9" s="1" customFormat="1" ht="15" outlineLevel="1">
      <c r="B2398" s="18"/>
      <c r="C2398" s="18"/>
      <c r="D2398" s="18"/>
      <c r="E2398" s="18"/>
      <c r="F2398" s="18"/>
      <c r="G2398" s="18"/>
      <c r="H2398" s="18"/>
    </row>
    <row r="2399" spans="2:9" s="1" customFormat="1" ht="15" outlineLevel="1">
      <c r="B2399" s="50"/>
      <c r="C2399" s="50" t="s">
        <v>1328</v>
      </c>
      <c r="D2399" s="48">
        <f>D2397-H2397</f>
        <v>230045.50999999998</v>
      </c>
      <c r="E2399" s="620">
        <f>D2399+H2392</f>
        <v>230045.50999999998</v>
      </c>
      <c r="F2399" s="13"/>
      <c r="G2399" s="13"/>
      <c r="H2399" s="226"/>
      <c r="I2399" s="2"/>
    </row>
    <row r="2400" spans="2:9" s="1" customFormat="1" ht="15"/>
    <row r="2401" spans="2:9" s="1" customFormat="1" ht="15">
      <c r="B2401" s="602">
        <v>41852</v>
      </c>
      <c r="C2401" s="282" t="s">
        <v>3426</v>
      </c>
      <c r="D2401" s="283">
        <v>0</v>
      </c>
      <c r="E2401" s="277" t="s">
        <v>3088</v>
      </c>
    </row>
    <row r="2402" spans="2:9" s="1" customFormat="1" ht="45">
      <c r="B2402" s="285">
        <v>41852</v>
      </c>
      <c r="C2402" s="376" t="s">
        <v>4660</v>
      </c>
      <c r="D2402" s="571">
        <v>2200</v>
      </c>
      <c r="E2402" s="236" t="s">
        <v>3287</v>
      </c>
    </row>
    <row r="2403" spans="2:9" s="1" customFormat="1" ht="45">
      <c r="B2403" s="285">
        <v>41852</v>
      </c>
      <c r="C2403" s="317" t="s">
        <v>4661</v>
      </c>
      <c r="D2403" s="571">
        <v>1000</v>
      </c>
      <c r="E2403" s="236" t="s">
        <v>3287</v>
      </c>
    </row>
    <row r="2404" spans="2:9" s="1" customFormat="1" ht="45">
      <c r="B2404" s="285">
        <v>41857</v>
      </c>
      <c r="C2404" s="317" t="s">
        <v>4696</v>
      </c>
      <c r="D2404" s="283">
        <v>6000</v>
      </c>
      <c r="E2404" s="236" t="s">
        <v>3287</v>
      </c>
    </row>
    <row r="2405" spans="2:9" s="1" customFormat="1" ht="45">
      <c r="B2405" s="285">
        <v>41859</v>
      </c>
      <c r="C2405" s="376" t="s">
        <v>4698</v>
      </c>
      <c r="D2405" s="571">
        <v>3000</v>
      </c>
      <c r="E2405" s="236" t="s">
        <v>3287</v>
      </c>
    </row>
    <row r="2406" spans="2:9" s="1" customFormat="1" ht="45">
      <c r="B2406" s="285">
        <v>41860</v>
      </c>
      <c r="C2406" s="376" t="s">
        <v>4699</v>
      </c>
      <c r="D2406" s="571">
        <v>2000</v>
      </c>
      <c r="E2406" s="236" t="s">
        <v>3287</v>
      </c>
    </row>
    <row r="2407" spans="2:9" s="1" customFormat="1" ht="45">
      <c r="B2407" s="285">
        <v>41860</v>
      </c>
      <c r="C2407" s="376" t="s">
        <v>4700</v>
      </c>
      <c r="D2407" s="571">
        <v>2000</v>
      </c>
      <c r="E2407" s="236" t="s">
        <v>3287</v>
      </c>
      <c r="H2407" s="13"/>
    </row>
    <row r="2408" spans="2:9" s="1" customFormat="1" ht="60">
      <c r="B2408" s="285">
        <v>41865</v>
      </c>
      <c r="C2408" s="376" t="s">
        <v>4721</v>
      </c>
      <c r="D2408" s="571">
        <v>1100</v>
      </c>
      <c r="E2408" s="236" t="s">
        <v>3287</v>
      </c>
      <c r="H2408" s="13"/>
    </row>
    <row r="2409" spans="2:9" s="1" customFormat="1" ht="15">
      <c r="B2409" s="285">
        <v>41865</v>
      </c>
      <c r="C2409" s="376" t="s">
        <v>4727</v>
      </c>
      <c r="D2409" s="571">
        <v>1000</v>
      </c>
      <c r="E2409" s="236" t="s">
        <v>421</v>
      </c>
      <c r="H2409" s="13"/>
    </row>
    <row r="2410" spans="2:9" s="1" customFormat="1" ht="45">
      <c r="B2410" s="285">
        <v>41869</v>
      </c>
      <c r="C2410" s="376" t="s">
        <v>4722</v>
      </c>
      <c r="D2410" s="571">
        <v>2000</v>
      </c>
      <c r="E2410" s="236" t="s">
        <v>3287</v>
      </c>
      <c r="H2410" s="13"/>
      <c r="I2410" s="13"/>
    </row>
    <row r="2411" spans="2:9" s="1" customFormat="1" ht="45">
      <c r="B2411" s="285">
        <v>41871</v>
      </c>
      <c r="C2411" s="223" t="s">
        <v>4729</v>
      </c>
      <c r="D2411" s="571">
        <v>2000</v>
      </c>
      <c r="E2411" s="236" t="s">
        <v>3287</v>
      </c>
    </row>
    <row r="2412" spans="2:9" s="1" customFormat="1" ht="15">
      <c r="B2412" s="285">
        <v>41872</v>
      </c>
      <c r="C2412" s="223" t="s">
        <v>3546</v>
      </c>
      <c r="D2412" s="571">
        <v>1000</v>
      </c>
      <c r="E2412" s="236" t="s">
        <v>421</v>
      </c>
      <c r="I2412" s="13"/>
    </row>
    <row r="2413" spans="2:9" s="1" customFormat="1" ht="15">
      <c r="B2413" s="285">
        <v>41875</v>
      </c>
      <c r="C2413" s="223" t="s">
        <v>4765</v>
      </c>
      <c r="D2413" s="571">
        <v>2000</v>
      </c>
      <c r="E2413" s="236" t="s">
        <v>3287</v>
      </c>
    </row>
    <row r="2414" spans="2:9" s="1" customFormat="1" ht="45">
      <c r="B2414" s="285">
        <v>41876</v>
      </c>
      <c r="C2414" s="423" t="s">
        <v>4761</v>
      </c>
      <c r="D2414" s="571">
        <v>2000</v>
      </c>
      <c r="E2414" s="236" t="s">
        <v>3287</v>
      </c>
      <c r="I2414" s="13"/>
    </row>
    <row r="2415" spans="2:9" s="1" customFormat="1" ht="60">
      <c r="B2415" s="285">
        <v>41878</v>
      </c>
      <c r="C2415" s="799" t="s">
        <v>4786</v>
      </c>
      <c r="D2415" s="434">
        <v>3100</v>
      </c>
      <c r="E2415" s="1" t="s">
        <v>3287</v>
      </c>
    </row>
    <row r="2416" spans="2:9" s="1" customFormat="1" ht="15">
      <c r="B2416" s="285">
        <v>41878</v>
      </c>
      <c r="C2416" s="423" t="s">
        <v>421</v>
      </c>
      <c r="D2416" s="434">
        <v>60</v>
      </c>
      <c r="E2416" s="236"/>
    </row>
    <row r="2417" spans="2:8" s="1" customFormat="1" ht="15">
      <c r="B2417" s="674"/>
      <c r="C2417" s="376"/>
      <c r="D2417" s="434"/>
      <c r="E2417" s="236"/>
    </row>
    <row r="2418" spans="2:8" s="1" customFormat="1" ht="15">
      <c r="B2418" s="674"/>
      <c r="C2418" s="481"/>
      <c r="D2418" s="482"/>
      <c r="E2418" s="277"/>
    </row>
    <row r="2419" spans="2:8" s="1" customFormat="1" ht="15">
      <c r="B2419" s="280"/>
      <c r="C2419" s="280"/>
      <c r="D2419" s="294">
        <f>SUM(D2401:D2418)</f>
        <v>30460</v>
      </c>
      <c r="E2419" s="2">
        <f>D2419-D2551-H2551</f>
        <v>112</v>
      </c>
      <c r="F2419" s="2"/>
    </row>
    <row r="2420" spans="2:8" s="1" customFormat="1" ht="15"/>
    <row r="2421" spans="2:8" s="1" customFormat="1" ht="15">
      <c r="B2421" s="285">
        <v>41852</v>
      </c>
      <c r="C2421" s="280" t="s">
        <v>12</v>
      </c>
      <c r="D2421" s="294">
        <v>100</v>
      </c>
      <c r="F2421" s="285">
        <v>41869</v>
      </c>
      <c r="G2421" s="280" t="s">
        <v>620</v>
      </c>
      <c r="H2421" s="294">
        <v>10</v>
      </c>
    </row>
    <row r="2422" spans="2:8" s="1" customFormat="1" ht="15">
      <c r="B2422" s="285">
        <v>41852</v>
      </c>
      <c r="C2422" s="280" t="s">
        <v>525</v>
      </c>
      <c r="D2422" s="294">
        <v>40</v>
      </c>
      <c r="F2422" s="285">
        <v>41869</v>
      </c>
      <c r="G2422" s="406" t="s">
        <v>23</v>
      </c>
      <c r="H2422" s="294">
        <v>60</v>
      </c>
    </row>
    <row r="2423" spans="2:8" s="1" customFormat="1" ht="15">
      <c r="B2423" s="285">
        <v>41852</v>
      </c>
      <c r="C2423" s="326" t="s">
        <v>18</v>
      </c>
      <c r="D2423" s="326">
        <v>263</v>
      </c>
      <c r="F2423" s="285">
        <v>41869</v>
      </c>
      <c r="G2423" s="280" t="s">
        <v>166</v>
      </c>
      <c r="H2423" s="294">
        <v>30</v>
      </c>
    </row>
    <row r="2424" spans="2:8" s="1" customFormat="1" ht="15">
      <c r="B2424" s="285">
        <v>41852</v>
      </c>
      <c r="C2424" s="326" t="s">
        <v>23</v>
      </c>
      <c r="D2424" s="326">
        <v>230</v>
      </c>
      <c r="F2424" s="285">
        <v>41869</v>
      </c>
      <c r="G2424" s="406" t="s">
        <v>787</v>
      </c>
      <c r="H2424" s="294">
        <v>10</v>
      </c>
    </row>
    <row r="2425" spans="2:8" s="1" customFormat="1" ht="15">
      <c r="B2425" s="285">
        <v>41853</v>
      </c>
      <c r="C2425" s="406" t="s">
        <v>4663</v>
      </c>
      <c r="D2425" s="294">
        <v>275</v>
      </c>
      <c r="F2425" s="285">
        <v>41870</v>
      </c>
      <c r="G2425" s="280" t="s">
        <v>173</v>
      </c>
      <c r="H2425" s="294">
        <v>40</v>
      </c>
    </row>
    <row r="2426" spans="2:8" s="1" customFormat="1" ht="15">
      <c r="B2426" s="285">
        <v>41853</v>
      </c>
      <c r="C2426" s="406" t="s">
        <v>4664</v>
      </c>
      <c r="D2426" s="294">
        <v>260</v>
      </c>
      <c r="F2426" s="285">
        <v>41870</v>
      </c>
      <c r="G2426" s="280" t="s">
        <v>154</v>
      </c>
      <c r="H2426" s="294">
        <v>60</v>
      </c>
    </row>
    <row r="2427" spans="2:8" s="1" customFormat="1" ht="15">
      <c r="B2427" s="285">
        <v>41853</v>
      </c>
      <c r="C2427" s="406" t="s">
        <v>4665</v>
      </c>
      <c r="D2427" s="294">
        <v>150</v>
      </c>
      <c r="F2427" s="285">
        <v>41870</v>
      </c>
      <c r="G2427" s="280" t="s">
        <v>12</v>
      </c>
      <c r="H2427" s="294">
        <v>80</v>
      </c>
    </row>
    <row r="2428" spans="2:8" s="1" customFormat="1" ht="15">
      <c r="B2428" s="285">
        <v>41853</v>
      </c>
      <c r="C2428" s="280" t="s">
        <v>525</v>
      </c>
      <c r="D2428" s="294">
        <v>40</v>
      </c>
      <c r="F2428" s="285">
        <v>41870</v>
      </c>
      <c r="G2428" s="280" t="s">
        <v>246</v>
      </c>
      <c r="H2428" s="294">
        <v>100</v>
      </c>
    </row>
    <row r="2429" spans="2:8" s="1" customFormat="1" ht="15">
      <c r="B2429" s="285">
        <v>41853</v>
      </c>
      <c r="C2429" s="280" t="s">
        <v>23</v>
      </c>
      <c r="D2429" s="294">
        <v>120</v>
      </c>
      <c r="F2429" s="285">
        <v>41870</v>
      </c>
      <c r="G2429" s="294" t="s">
        <v>786</v>
      </c>
      <c r="H2429" s="294">
        <v>30</v>
      </c>
    </row>
    <row r="2430" spans="2:8" s="1" customFormat="1" ht="15">
      <c r="B2430" s="285">
        <v>41854</v>
      </c>
      <c r="C2430" s="280" t="s">
        <v>4666</v>
      </c>
      <c r="D2430" s="294">
        <v>500</v>
      </c>
      <c r="F2430" s="285">
        <v>41871</v>
      </c>
      <c r="G2430" s="280" t="s">
        <v>525</v>
      </c>
      <c r="H2430" s="294">
        <v>90</v>
      </c>
    </row>
    <row r="2431" spans="2:8" s="1" customFormat="1" ht="15">
      <c r="B2431" s="285">
        <v>41854</v>
      </c>
      <c r="C2431" s="280" t="s">
        <v>2476</v>
      </c>
      <c r="D2431" s="294">
        <v>48</v>
      </c>
      <c r="F2431" s="285">
        <v>41871</v>
      </c>
      <c r="G2431" s="280" t="s">
        <v>525</v>
      </c>
      <c r="H2431" s="294">
        <v>2100</v>
      </c>
    </row>
    <row r="2432" spans="2:8" s="1" customFormat="1" ht="15">
      <c r="B2432" s="285">
        <v>41854</v>
      </c>
      <c r="C2432" s="280" t="s">
        <v>4667</v>
      </c>
      <c r="D2432" s="294">
        <v>44</v>
      </c>
      <c r="F2432" s="285">
        <v>41871</v>
      </c>
      <c r="G2432" s="280" t="s">
        <v>2556</v>
      </c>
      <c r="H2432" s="294">
        <v>100</v>
      </c>
    </row>
    <row r="2433" spans="2:8" s="1" customFormat="1" ht="15">
      <c r="B2433" s="285">
        <v>41854</v>
      </c>
      <c r="C2433" s="280" t="s">
        <v>23</v>
      </c>
      <c r="D2433" s="294">
        <v>190</v>
      </c>
      <c r="F2433" s="285">
        <v>41871</v>
      </c>
      <c r="G2433" s="280" t="s">
        <v>239</v>
      </c>
      <c r="H2433" s="294">
        <v>40</v>
      </c>
    </row>
    <row r="2434" spans="2:8" s="1" customFormat="1" ht="15">
      <c r="B2434" s="285">
        <v>41855</v>
      </c>
      <c r="C2434" s="280" t="s">
        <v>525</v>
      </c>
      <c r="D2434" s="294">
        <v>80</v>
      </c>
      <c r="F2434" s="285">
        <v>41871</v>
      </c>
      <c r="G2434" s="280" t="s">
        <v>111</v>
      </c>
      <c r="H2434" s="294">
        <v>30</v>
      </c>
    </row>
    <row r="2435" spans="2:8" s="1" customFormat="1" ht="15">
      <c r="B2435" s="285">
        <v>41855</v>
      </c>
      <c r="C2435" s="280" t="s">
        <v>12</v>
      </c>
      <c r="D2435" s="294">
        <v>70</v>
      </c>
      <c r="F2435" s="285">
        <v>41871</v>
      </c>
      <c r="G2435" s="280" t="s">
        <v>3262</v>
      </c>
      <c r="H2435" s="294">
        <v>40</v>
      </c>
    </row>
    <row r="2436" spans="2:8" s="1" customFormat="1" ht="15">
      <c r="B2436" s="549">
        <v>41855</v>
      </c>
      <c r="C2436" s="463" t="s">
        <v>656</v>
      </c>
      <c r="D2436" s="587">
        <v>230</v>
      </c>
      <c r="F2436" s="285">
        <v>41871</v>
      </c>
      <c r="G2436" s="280" t="s">
        <v>246</v>
      </c>
      <c r="H2436" s="294">
        <v>90</v>
      </c>
    </row>
    <row r="2437" spans="2:8" s="1" customFormat="1" ht="15">
      <c r="B2437" s="285">
        <v>41855</v>
      </c>
      <c r="C2437" s="280" t="s">
        <v>114</v>
      </c>
      <c r="D2437" s="294">
        <v>30</v>
      </c>
      <c r="F2437" s="285">
        <v>41872</v>
      </c>
      <c r="G2437" s="294" t="s">
        <v>3637</v>
      </c>
      <c r="H2437" s="294">
        <v>45</v>
      </c>
    </row>
    <row r="2438" spans="2:8" s="1" customFormat="1" ht="15">
      <c r="B2438" s="285">
        <v>41855</v>
      </c>
      <c r="C2438" s="280" t="s">
        <v>589</v>
      </c>
      <c r="D2438" s="294">
        <v>200</v>
      </c>
      <c r="F2438" s="285">
        <v>41872</v>
      </c>
      <c r="G2438" s="294" t="s">
        <v>4756</v>
      </c>
      <c r="H2438" s="294">
        <v>300</v>
      </c>
    </row>
    <row r="2439" spans="2:8" s="1" customFormat="1" ht="15">
      <c r="B2439" s="285">
        <v>41855</v>
      </c>
      <c r="C2439" s="280" t="s">
        <v>246</v>
      </c>
      <c r="D2439" s="294">
        <v>80</v>
      </c>
      <c r="F2439" s="285">
        <v>41872</v>
      </c>
      <c r="G2439" s="294" t="s">
        <v>114</v>
      </c>
      <c r="H2439" s="326">
        <v>50</v>
      </c>
    </row>
    <row r="2440" spans="2:8" s="1" customFormat="1" ht="15">
      <c r="B2440" s="285">
        <v>41855</v>
      </c>
      <c r="C2440" s="280" t="s">
        <v>80</v>
      </c>
      <c r="D2440" s="294">
        <v>20</v>
      </c>
      <c r="F2440" s="285">
        <v>41872</v>
      </c>
      <c r="G2440" s="326" t="s">
        <v>51</v>
      </c>
      <c r="H2440" s="326">
        <v>175</v>
      </c>
    </row>
    <row r="2441" spans="2:8" s="1" customFormat="1" ht="15">
      <c r="B2441" s="285">
        <v>41856</v>
      </c>
      <c r="C2441" s="280" t="s">
        <v>525</v>
      </c>
      <c r="D2441" s="294">
        <v>20</v>
      </c>
      <c r="F2441" s="285">
        <v>41872</v>
      </c>
      <c r="G2441" s="280" t="s">
        <v>111</v>
      </c>
      <c r="H2441" s="294">
        <v>30</v>
      </c>
    </row>
    <row r="2442" spans="2:8" s="1" customFormat="1" ht="15">
      <c r="B2442" s="285">
        <v>41856</v>
      </c>
      <c r="C2442" s="280" t="s">
        <v>525</v>
      </c>
      <c r="D2442" s="294">
        <v>40</v>
      </c>
      <c r="F2442" s="285">
        <v>41872</v>
      </c>
      <c r="G2442" s="304" t="s">
        <v>4757</v>
      </c>
      <c r="H2442" s="326">
        <v>10</v>
      </c>
    </row>
    <row r="2443" spans="2:8" s="1" customFormat="1" ht="15">
      <c r="B2443" s="285">
        <v>41856</v>
      </c>
      <c r="C2443" s="280" t="s">
        <v>2928</v>
      </c>
      <c r="D2443" s="294">
        <v>70</v>
      </c>
      <c r="F2443" s="285">
        <v>41872</v>
      </c>
      <c r="G2443" s="304" t="s">
        <v>246</v>
      </c>
      <c r="H2443" s="326">
        <v>80</v>
      </c>
    </row>
    <row r="2444" spans="2:8" s="1" customFormat="1" ht="15">
      <c r="B2444" s="285">
        <v>41856</v>
      </c>
      <c r="C2444" s="280" t="s">
        <v>525</v>
      </c>
      <c r="D2444" s="294">
        <v>40</v>
      </c>
      <c r="F2444" s="285">
        <v>41873</v>
      </c>
      <c r="G2444" s="280" t="s">
        <v>525</v>
      </c>
      <c r="H2444" s="326">
        <v>30</v>
      </c>
    </row>
    <row r="2445" spans="2:8" s="1" customFormat="1" ht="15">
      <c r="B2445" s="285">
        <v>41857</v>
      </c>
      <c r="C2445" s="280" t="s">
        <v>525</v>
      </c>
      <c r="D2445" s="294">
        <v>17</v>
      </c>
      <c r="F2445" s="285">
        <v>41873</v>
      </c>
      <c r="G2445" s="280" t="s">
        <v>23</v>
      </c>
      <c r="H2445" s="294">
        <v>180</v>
      </c>
    </row>
    <row r="2446" spans="2:8" s="1" customFormat="1" ht="15">
      <c r="B2446" s="285">
        <v>41857</v>
      </c>
      <c r="C2446" s="280" t="s">
        <v>525</v>
      </c>
      <c r="D2446" s="294">
        <v>39</v>
      </c>
      <c r="F2446" s="285">
        <v>41874</v>
      </c>
      <c r="G2446" s="280" t="s">
        <v>525</v>
      </c>
      <c r="H2446" s="294">
        <v>26</v>
      </c>
    </row>
    <row r="2447" spans="2:8" s="1" customFormat="1" ht="15">
      <c r="B2447" s="549">
        <v>41857</v>
      </c>
      <c r="C2447" s="463" t="s">
        <v>3307</v>
      </c>
      <c r="D2447" s="587">
        <v>750</v>
      </c>
      <c r="F2447" s="549">
        <v>41874</v>
      </c>
      <c r="G2447" s="554" t="s">
        <v>283</v>
      </c>
      <c r="H2447" s="587">
        <v>435</v>
      </c>
    </row>
    <row r="2448" spans="2:8" s="1" customFormat="1" ht="15">
      <c r="B2448" s="549">
        <v>41857</v>
      </c>
      <c r="C2448" s="463" t="s">
        <v>3308</v>
      </c>
      <c r="D2448" s="587">
        <v>1710</v>
      </c>
      <c r="F2448" s="285">
        <v>41874</v>
      </c>
      <c r="G2448" s="280" t="s">
        <v>401</v>
      </c>
      <c r="H2448" s="294">
        <v>30</v>
      </c>
    </row>
    <row r="2449" spans="2:8" s="1" customFormat="1" ht="15">
      <c r="B2449" s="285">
        <v>41857</v>
      </c>
      <c r="C2449" s="280" t="s">
        <v>23</v>
      </c>
      <c r="D2449" s="349">
        <v>130</v>
      </c>
      <c r="F2449" s="285">
        <v>41874</v>
      </c>
      <c r="G2449" s="280" t="s">
        <v>81</v>
      </c>
      <c r="H2449" s="294">
        <v>20</v>
      </c>
    </row>
    <row r="2450" spans="2:8" s="1" customFormat="1" ht="15">
      <c r="B2450" s="285">
        <v>41857</v>
      </c>
      <c r="C2450" s="280" t="s">
        <v>18</v>
      </c>
      <c r="D2450" s="294">
        <v>250</v>
      </c>
      <c r="F2450" s="285">
        <v>41874</v>
      </c>
      <c r="G2450" s="280" t="s">
        <v>23</v>
      </c>
      <c r="H2450" s="294">
        <v>150</v>
      </c>
    </row>
    <row r="2451" spans="2:8" s="1" customFormat="1" ht="15">
      <c r="B2451" s="549">
        <v>41858</v>
      </c>
      <c r="C2451" s="554" t="s">
        <v>6</v>
      </c>
      <c r="D2451" s="767">
        <v>2000</v>
      </c>
      <c r="F2451" s="285">
        <v>41875</v>
      </c>
      <c r="G2451" s="294" t="s">
        <v>2856</v>
      </c>
      <c r="H2451" s="294">
        <v>10</v>
      </c>
    </row>
    <row r="2452" spans="2:8" s="1" customFormat="1" ht="15">
      <c r="B2452" s="436">
        <v>41858</v>
      </c>
      <c r="C2452" s="439" t="s">
        <v>4697</v>
      </c>
      <c r="D2452" s="438">
        <v>250</v>
      </c>
      <c r="F2452" s="285">
        <v>41875</v>
      </c>
      <c r="G2452" s="280" t="s">
        <v>226</v>
      </c>
      <c r="H2452" s="294">
        <v>40</v>
      </c>
    </row>
    <row r="2453" spans="2:8" s="1" customFormat="1" ht="15">
      <c r="B2453" s="285">
        <v>41858</v>
      </c>
      <c r="C2453" s="280" t="s">
        <v>525</v>
      </c>
      <c r="D2453" s="294">
        <v>87</v>
      </c>
      <c r="F2453" s="285">
        <v>41875</v>
      </c>
      <c r="G2453" s="294" t="s">
        <v>114</v>
      </c>
      <c r="H2453" s="294">
        <v>73</v>
      </c>
    </row>
    <row r="2454" spans="2:8" s="1" customFormat="1" ht="15">
      <c r="B2454" s="285">
        <v>41858</v>
      </c>
      <c r="C2454" s="280" t="s">
        <v>525</v>
      </c>
      <c r="D2454" s="294">
        <v>27</v>
      </c>
      <c r="F2454" s="285">
        <v>41875</v>
      </c>
      <c r="G2454" s="280" t="s">
        <v>516</v>
      </c>
      <c r="H2454" s="294">
        <v>20</v>
      </c>
    </row>
    <row r="2455" spans="2:8" s="1" customFormat="1" ht="15">
      <c r="B2455" s="285">
        <v>41858</v>
      </c>
      <c r="C2455" s="280" t="s">
        <v>516</v>
      </c>
      <c r="D2455" s="294">
        <v>20</v>
      </c>
      <c r="F2455" s="285">
        <v>41875</v>
      </c>
      <c r="G2455" s="280" t="s">
        <v>529</v>
      </c>
      <c r="H2455" s="294">
        <v>10</v>
      </c>
    </row>
    <row r="2456" spans="2:8" s="1" customFormat="1" ht="15">
      <c r="B2456" s="285">
        <v>41858</v>
      </c>
      <c r="C2456" s="280" t="s">
        <v>4702</v>
      </c>
      <c r="D2456" s="326">
        <v>1</v>
      </c>
      <c r="F2456" s="285">
        <v>41875</v>
      </c>
      <c r="G2456" s="280" t="s">
        <v>173</v>
      </c>
      <c r="H2456" s="294">
        <v>28</v>
      </c>
    </row>
    <row r="2457" spans="2:8" s="1" customFormat="1" ht="15">
      <c r="B2457" s="285">
        <v>41858</v>
      </c>
      <c r="C2457" s="280" t="s">
        <v>531</v>
      </c>
      <c r="D2457" s="294">
        <v>20</v>
      </c>
      <c r="F2457" s="285">
        <v>41875</v>
      </c>
      <c r="G2457" s="280" t="s">
        <v>3486</v>
      </c>
      <c r="H2457" s="294">
        <v>240</v>
      </c>
    </row>
    <row r="2458" spans="2:8" s="1" customFormat="1" ht="15">
      <c r="B2458" s="285">
        <v>41859</v>
      </c>
      <c r="C2458" s="280" t="s">
        <v>4703</v>
      </c>
      <c r="D2458" s="294">
        <v>1200</v>
      </c>
      <c r="F2458" s="285">
        <v>41875</v>
      </c>
      <c r="G2458" s="280" t="s">
        <v>173</v>
      </c>
      <c r="H2458" s="294">
        <v>40</v>
      </c>
    </row>
    <row r="2459" spans="2:8" s="1" customFormat="1" ht="15">
      <c r="B2459" s="285">
        <v>41859</v>
      </c>
      <c r="C2459" s="280" t="s">
        <v>431</v>
      </c>
      <c r="D2459" s="294">
        <v>13</v>
      </c>
      <c r="F2459" s="285">
        <v>41875</v>
      </c>
      <c r="G2459" s="280" t="s">
        <v>414</v>
      </c>
      <c r="H2459" s="294">
        <v>60</v>
      </c>
    </row>
    <row r="2460" spans="2:8" s="1" customFormat="1" ht="15">
      <c r="B2460" s="285">
        <v>41859</v>
      </c>
      <c r="C2460" s="280" t="s">
        <v>246</v>
      </c>
      <c r="D2460" s="294">
        <v>100</v>
      </c>
      <c r="F2460" s="285">
        <v>41875</v>
      </c>
      <c r="G2460" s="280" t="s">
        <v>4772</v>
      </c>
      <c r="H2460" s="294">
        <v>1500</v>
      </c>
    </row>
    <row r="2461" spans="2:8" s="1" customFormat="1" ht="15">
      <c r="B2461" s="285">
        <v>41859</v>
      </c>
      <c r="C2461" s="280" t="s">
        <v>525</v>
      </c>
      <c r="D2461" s="294">
        <v>53</v>
      </c>
      <c r="F2461" s="285">
        <v>41875</v>
      </c>
      <c r="G2461" s="294" t="s">
        <v>12</v>
      </c>
      <c r="H2461" s="294">
        <v>200</v>
      </c>
    </row>
    <row r="2462" spans="2:8" s="1" customFormat="1" ht="15">
      <c r="B2462" s="285">
        <v>41859</v>
      </c>
      <c r="C2462" s="294" t="s">
        <v>4704</v>
      </c>
      <c r="D2462" s="294">
        <v>110</v>
      </c>
      <c r="F2462" s="285">
        <v>41875</v>
      </c>
      <c r="G2462" s="280" t="s">
        <v>4771</v>
      </c>
      <c r="H2462" s="294">
        <v>45</v>
      </c>
    </row>
    <row r="2463" spans="2:8" s="1" customFormat="1" ht="15">
      <c r="B2463" s="285">
        <v>41859</v>
      </c>
      <c r="C2463" s="294" t="s">
        <v>4705</v>
      </c>
      <c r="D2463" s="294">
        <v>200</v>
      </c>
      <c r="F2463" s="285">
        <v>41875</v>
      </c>
      <c r="G2463" s="280" t="s">
        <v>173</v>
      </c>
      <c r="H2463" s="294">
        <v>40</v>
      </c>
    </row>
    <row r="2464" spans="2:8" s="1" customFormat="1" ht="15">
      <c r="B2464" s="285">
        <v>41859</v>
      </c>
      <c r="C2464" s="294" t="s">
        <v>49</v>
      </c>
      <c r="D2464" s="294">
        <v>30</v>
      </c>
      <c r="F2464" s="285">
        <v>41875</v>
      </c>
      <c r="G2464" s="280" t="s">
        <v>4773</v>
      </c>
      <c r="H2464" s="294">
        <v>500</v>
      </c>
    </row>
    <row r="2465" spans="2:8" s="1" customFormat="1" ht="15">
      <c r="B2465" s="285">
        <v>41859</v>
      </c>
      <c r="C2465" s="294" t="s">
        <v>51</v>
      </c>
      <c r="D2465" s="294">
        <v>340</v>
      </c>
      <c r="F2465" s="285">
        <v>41875</v>
      </c>
      <c r="G2465" s="280" t="s">
        <v>173</v>
      </c>
      <c r="H2465" s="294">
        <v>14</v>
      </c>
    </row>
    <row r="2466" spans="2:8" s="1" customFormat="1" ht="15">
      <c r="B2466" s="285">
        <v>41859</v>
      </c>
      <c r="C2466" s="280" t="s">
        <v>23</v>
      </c>
      <c r="D2466" s="294">
        <v>110</v>
      </c>
      <c r="F2466" s="285">
        <v>41875</v>
      </c>
      <c r="G2466" s="280" t="s">
        <v>122</v>
      </c>
      <c r="H2466" s="294">
        <v>60</v>
      </c>
    </row>
    <row r="2467" spans="2:8" s="1" customFormat="1" ht="15">
      <c r="B2467" s="285">
        <v>41860</v>
      </c>
      <c r="C2467" s="280" t="s">
        <v>4706</v>
      </c>
      <c r="D2467" s="294">
        <v>7</v>
      </c>
      <c r="F2467" s="285">
        <v>41876</v>
      </c>
      <c r="G2467" s="484" t="s">
        <v>525</v>
      </c>
      <c r="H2467" s="485">
        <v>29</v>
      </c>
    </row>
    <row r="2468" spans="2:8" s="1" customFormat="1" ht="15">
      <c r="B2468" s="285">
        <v>41860</v>
      </c>
      <c r="C2468" s="280" t="s">
        <v>401</v>
      </c>
      <c r="D2468" s="294">
        <v>35</v>
      </c>
      <c r="F2468" s="285">
        <v>41876</v>
      </c>
      <c r="G2468" s="280" t="s">
        <v>525</v>
      </c>
      <c r="H2468" s="485">
        <v>40</v>
      </c>
    </row>
    <row r="2469" spans="2:8" s="1" customFormat="1" ht="15">
      <c r="B2469" s="285">
        <v>41860</v>
      </c>
      <c r="C2469" s="280" t="s">
        <v>4707</v>
      </c>
      <c r="D2469" s="294">
        <v>400</v>
      </c>
      <c r="F2469" s="285">
        <v>41876</v>
      </c>
      <c r="G2469" s="484" t="s">
        <v>4775</v>
      </c>
      <c r="H2469" s="485">
        <v>95</v>
      </c>
    </row>
    <row r="2470" spans="2:8" s="1" customFormat="1" ht="15">
      <c r="B2470" s="285">
        <v>41860</v>
      </c>
      <c r="C2470" s="280" t="s">
        <v>12</v>
      </c>
      <c r="D2470" s="349">
        <v>88</v>
      </c>
      <c r="F2470" s="285">
        <v>41876</v>
      </c>
      <c r="G2470" s="280" t="s">
        <v>239</v>
      </c>
      <c r="H2470" s="294">
        <v>80</v>
      </c>
    </row>
    <row r="2471" spans="2:8" s="1" customFormat="1" ht="15">
      <c r="B2471" s="285">
        <v>41860</v>
      </c>
      <c r="C2471" s="280" t="s">
        <v>4708</v>
      </c>
      <c r="D2471" s="294">
        <v>40</v>
      </c>
      <c r="F2471" s="285">
        <v>41876</v>
      </c>
      <c r="G2471" s="280" t="s">
        <v>80</v>
      </c>
      <c r="H2471" s="294">
        <v>15</v>
      </c>
    </row>
    <row r="2472" spans="2:8" s="1" customFormat="1" ht="15">
      <c r="B2472" s="781">
        <v>41860</v>
      </c>
      <c r="C2472" s="621" t="s">
        <v>4050</v>
      </c>
      <c r="D2472" s="703">
        <v>728</v>
      </c>
      <c r="F2472" s="285">
        <v>41877</v>
      </c>
      <c r="G2472" s="484" t="s">
        <v>3262</v>
      </c>
      <c r="H2472" s="485">
        <v>60</v>
      </c>
    </row>
    <row r="2473" spans="2:8" s="1" customFormat="1" ht="15">
      <c r="B2473" s="285">
        <v>41860</v>
      </c>
      <c r="C2473" s="280" t="s">
        <v>337</v>
      </c>
      <c r="D2473" s="294">
        <v>100</v>
      </c>
      <c r="F2473" s="285">
        <v>41877</v>
      </c>
      <c r="G2473" s="280" t="s">
        <v>80</v>
      </c>
      <c r="H2473" s="294">
        <v>50</v>
      </c>
    </row>
    <row r="2474" spans="2:8" s="1" customFormat="1" ht="15">
      <c r="B2474" s="285">
        <v>41860</v>
      </c>
      <c r="C2474" s="280" t="s">
        <v>516</v>
      </c>
      <c r="D2474" s="294">
        <v>20</v>
      </c>
      <c r="F2474" s="285">
        <v>41878</v>
      </c>
      <c r="G2474" s="484" t="s">
        <v>525</v>
      </c>
      <c r="H2474" s="485">
        <v>20</v>
      </c>
    </row>
    <row r="2475" spans="2:8" s="1" customFormat="1" ht="15">
      <c r="B2475" s="285">
        <v>41860</v>
      </c>
      <c r="C2475" s="280" t="s">
        <v>114</v>
      </c>
      <c r="D2475" s="349">
        <v>50</v>
      </c>
      <c r="F2475" s="285">
        <v>41878</v>
      </c>
      <c r="G2475" s="484" t="s">
        <v>4776</v>
      </c>
      <c r="H2475" s="485">
        <v>60</v>
      </c>
    </row>
    <row r="2476" spans="2:8" s="1" customFormat="1" ht="15">
      <c r="B2476" s="285">
        <v>41860</v>
      </c>
      <c r="C2476" s="280" t="s">
        <v>401</v>
      </c>
      <c r="D2476" s="294">
        <v>30</v>
      </c>
      <c r="F2476" s="285">
        <v>41878</v>
      </c>
      <c r="G2476" s="484" t="s">
        <v>367</v>
      </c>
      <c r="H2476" s="485">
        <v>7</v>
      </c>
    </row>
    <row r="2477" spans="2:8" s="1" customFormat="1" ht="15">
      <c r="B2477" s="285">
        <v>41860</v>
      </c>
      <c r="C2477" s="280" t="s">
        <v>114</v>
      </c>
      <c r="D2477" s="294">
        <v>50</v>
      </c>
      <c r="F2477" s="285">
        <v>41878</v>
      </c>
      <c r="G2477" s="484" t="s">
        <v>177</v>
      </c>
      <c r="H2477" s="485">
        <v>6</v>
      </c>
    </row>
    <row r="2478" spans="2:8" s="1" customFormat="1" ht="15">
      <c r="B2478" s="285">
        <v>41860</v>
      </c>
      <c r="C2478" s="280" t="s">
        <v>4710</v>
      </c>
      <c r="D2478" s="294">
        <v>90</v>
      </c>
      <c r="F2478" s="285">
        <v>41878</v>
      </c>
      <c r="G2478" s="280" t="s">
        <v>23</v>
      </c>
      <c r="H2478" s="294">
        <v>140</v>
      </c>
    </row>
    <row r="2479" spans="2:8" s="1" customFormat="1" ht="15">
      <c r="B2479" s="285">
        <v>41860</v>
      </c>
      <c r="C2479" s="280" t="s">
        <v>4711</v>
      </c>
      <c r="D2479" s="294">
        <v>40</v>
      </c>
      <c r="F2479" s="285">
        <v>41878</v>
      </c>
      <c r="G2479" s="304" t="s">
        <v>177</v>
      </c>
      <c r="H2479" s="294">
        <v>75</v>
      </c>
    </row>
    <row r="2480" spans="2:8" s="1" customFormat="1" ht="15">
      <c r="B2480" s="285">
        <v>41860</v>
      </c>
      <c r="C2480" s="280" t="s">
        <v>4712</v>
      </c>
      <c r="D2480" s="294">
        <v>90</v>
      </c>
      <c r="F2480" s="285">
        <v>41878</v>
      </c>
      <c r="G2480" s="280" t="s">
        <v>177</v>
      </c>
      <c r="H2480" s="294">
        <v>1400</v>
      </c>
    </row>
    <row r="2481" spans="2:8" s="1" customFormat="1" ht="15">
      <c r="B2481" s="285">
        <v>41860</v>
      </c>
      <c r="C2481" s="280" t="s">
        <v>134</v>
      </c>
      <c r="D2481" s="294">
        <v>40</v>
      </c>
      <c r="F2481" s="285">
        <v>41879</v>
      </c>
      <c r="G2481" s="280" t="s">
        <v>177</v>
      </c>
      <c r="H2481" s="294">
        <v>86</v>
      </c>
    </row>
    <row r="2482" spans="2:8" s="1" customFormat="1" ht="15">
      <c r="B2482" s="285">
        <v>41860</v>
      </c>
      <c r="C2482" s="280" t="s">
        <v>456</v>
      </c>
      <c r="D2482" s="294">
        <v>60</v>
      </c>
      <c r="F2482" s="285">
        <v>41879</v>
      </c>
      <c r="G2482" s="280" t="s">
        <v>173</v>
      </c>
      <c r="H2482" s="294">
        <v>60</v>
      </c>
    </row>
    <row r="2483" spans="2:8" s="1" customFormat="1" ht="15">
      <c r="B2483" s="285">
        <v>41860</v>
      </c>
      <c r="C2483" s="280" t="s">
        <v>4713</v>
      </c>
      <c r="D2483" s="294">
        <v>60</v>
      </c>
      <c r="F2483" s="285">
        <v>41879</v>
      </c>
      <c r="G2483" s="304" t="s">
        <v>246</v>
      </c>
      <c r="H2483" s="326">
        <v>100</v>
      </c>
    </row>
    <row r="2484" spans="2:8" s="1" customFormat="1" ht="15">
      <c r="B2484" s="285">
        <v>41860</v>
      </c>
      <c r="C2484" s="280" t="s">
        <v>2359</v>
      </c>
      <c r="D2484" s="294">
        <v>400</v>
      </c>
      <c r="F2484" s="285">
        <v>41879</v>
      </c>
      <c r="G2484" s="280" t="s">
        <v>529</v>
      </c>
      <c r="H2484" s="294">
        <v>40</v>
      </c>
    </row>
    <row r="2485" spans="2:8" s="1" customFormat="1" ht="15">
      <c r="B2485" s="285">
        <v>41860</v>
      </c>
      <c r="C2485" s="280" t="s">
        <v>4714</v>
      </c>
      <c r="D2485" s="294">
        <v>250</v>
      </c>
      <c r="F2485" s="285">
        <v>41879</v>
      </c>
      <c r="G2485" s="280" t="s">
        <v>289</v>
      </c>
      <c r="H2485" s="294">
        <v>63</v>
      </c>
    </row>
    <row r="2486" spans="2:8" s="1" customFormat="1" ht="15">
      <c r="B2486" s="285">
        <v>41860</v>
      </c>
      <c r="C2486" s="280" t="s">
        <v>4715</v>
      </c>
      <c r="D2486" s="294">
        <v>10</v>
      </c>
      <c r="F2486" s="285">
        <v>41879</v>
      </c>
      <c r="G2486" s="280" t="s">
        <v>114</v>
      </c>
      <c r="H2486" s="294">
        <v>90</v>
      </c>
    </row>
    <row r="2487" spans="2:8" s="1" customFormat="1" ht="15">
      <c r="B2487" s="285">
        <v>41860</v>
      </c>
      <c r="C2487" s="280" t="s">
        <v>173</v>
      </c>
      <c r="D2487" s="294">
        <v>40</v>
      </c>
      <c r="F2487" s="285">
        <v>41879</v>
      </c>
      <c r="G2487" s="280" t="s">
        <v>23</v>
      </c>
      <c r="H2487" s="294">
        <v>210</v>
      </c>
    </row>
    <row r="2488" spans="2:8" s="1" customFormat="1" ht="15">
      <c r="B2488" s="285">
        <v>41860</v>
      </c>
      <c r="C2488" s="294" t="s">
        <v>594</v>
      </c>
      <c r="D2488" s="294">
        <v>14</v>
      </c>
      <c r="F2488" s="285">
        <v>41880</v>
      </c>
      <c r="G2488" s="280" t="s">
        <v>620</v>
      </c>
      <c r="H2488" s="294">
        <v>30</v>
      </c>
    </row>
    <row r="2489" spans="2:8" s="1" customFormat="1" ht="15">
      <c r="B2489" s="285">
        <v>41860</v>
      </c>
      <c r="C2489" s="294" t="s">
        <v>4716</v>
      </c>
      <c r="D2489" s="294">
        <v>600</v>
      </c>
      <c r="F2489" s="285">
        <v>41880</v>
      </c>
      <c r="G2489" s="280" t="s">
        <v>529</v>
      </c>
      <c r="H2489" s="294">
        <v>10</v>
      </c>
    </row>
    <row r="2490" spans="2:8" s="1" customFormat="1" ht="15">
      <c r="B2490" s="285">
        <v>41860</v>
      </c>
      <c r="C2490" s="280" t="s">
        <v>4717</v>
      </c>
      <c r="D2490" s="294">
        <v>200</v>
      </c>
      <c r="F2490" s="285">
        <v>41881</v>
      </c>
      <c r="G2490" s="280" t="s">
        <v>401</v>
      </c>
      <c r="H2490" s="294">
        <v>70</v>
      </c>
    </row>
    <row r="2491" spans="2:8" s="1" customFormat="1" ht="15">
      <c r="B2491" s="285">
        <v>41860</v>
      </c>
      <c r="C2491" s="280" t="s">
        <v>341</v>
      </c>
      <c r="D2491" s="294">
        <v>182</v>
      </c>
      <c r="F2491" s="285">
        <v>41881</v>
      </c>
      <c r="G2491" s="280" t="s">
        <v>536</v>
      </c>
      <c r="H2491" s="294">
        <v>40</v>
      </c>
    </row>
    <row r="2492" spans="2:8" s="1" customFormat="1" ht="15">
      <c r="B2492" s="285">
        <v>41861</v>
      </c>
      <c r="C2492" s="280" t="s">
        <v>556</v>
      </c>
      <c r="D2492" s="294">
        <v>6</v>
      </c>
      <c r="F2492" s="285">
        <v>41881</v>
      </c>
      <c r="G2492" s="280" t="s">
        <v>132</v>
      </c>
      <c r="H2492" s="294">
        <v>300</v>
      </c>
    </row>
    <row r="2493" spans="2:8" s="1" customFormat="1" ht="15">
      <c r="B2493" s="285">
        <v>41861</v>
      </c>
      <c r="C2493" s="304" t="s">
        <v>18</v>
      </c>
      <c r="D2493" s="326">
        <v>63</v>
      </c>
      <c r="F2493" s="285">
        <v>41881</v>
      </c>
      <c r="G2493" s="280" t="s">
        <v>4793</v>
      </c>
      <c r="H2493" s="294">
        <v>500</v>
      </c>
    </row>
    <row r="2494" spans="2:8" s="1" customFormat="1" ht="15">
      <c r="B2494" s="285">
        <v>41861</v>
      </c>
      <c r="C2494" s="280" t="s">
        <v>57</v>
      </c>
      <c r="D2494" s="294">
        <v>120</v>
      </c>
      <c r="F2494" s="285">
        <v>41881</v>
      </c>
      <c r="G2494" s="280" t="s">
        <v>157</v>
      </c>
      <c r="H2494" s="294">
        <v>14</v>
      </c>
    </row>
    <row r="2495" spans="2:8" s="1" customFormat="1" ht="15">
      <c r="B2495" s="285">
        <v>41861</v>
      </c>
      <c r="C2495" s="280" t="s">
        <v>4719</v>
      </c>
      <c r="D2495" s="294">
        <v>120</v>
      </c>
      <c r="F2495" s="285">
        <v>41881</v>
      </c>
      <c r="G2495" s="280" t="s">
        <v>114</v>
      </c>
      <c r="H2495" s="294">
        <v>105</v>
      </c>
    </row>
    <row r="2496" spans="2:8" s="1" customFormat="1" ht="15">
      <c r="B2496" s="285">
        <v>41861</v>
      </c>
      <c r="C2496" s="280" t="s">
        <v>4635</v>
      </c>
      <c r="D2496" s="294">
        <v>20</v>
      </c>
      <c r="F2496" s="285">
        <v>41882</v>
      </c>
      <c r="G2496" s="280" t="s">
        <v>4794</v>
      </c>
      <c r="H2496" s="294">
        <v>201</v>
      </c>
    </row>
    <row r="2497" spans="2:8" s="1" customFormat="1" ht="15">
      <c r="B2497" s="285">
        <v>41861</v>
      </c>
      <c r="C2497" s="280" t="s">
        <v>114</v>
      </c>
      <c r="D2497" s="294">
        <v>26</v>
      </c>
      <c r="F2497" s="285">
        <v>41882</v>
      </c>
      <c r="G2497" s="280" t="s">
        <v>132</v>
      </c>
      <c r="H2497" s="294">
        <v>100</v>
      </c>
    </row>
    <row r="2498" spans="2:8" s="1" customFormat="1" ht="15">
      <c r="B2498" s="285">
        <v>41862</v>
      </c>
      <c r="C2498" s="280" t="s">
        <v>525</v>
      </c>
      <c r="D2498" s="294">
        <v>54</v>
      </c>
      <c r="F2498" s="285">
        <v>41882</v>
      </c>
      <c r="G2498" s="280" t="s">
        <v>222</v>
      </c>
      <c r="H2498" s="294">
        <v>21</v>
      </c>
    </row>
    <row r="2499" spans="2:8" s="1" customFormat="1" ht="15">
      <c r="B2499" s="285">
        <v>41862</v>
      </c>
      <c r="C2499" s="280" t="s">
        <v>525</v>
      </c>
      <c r="D2499" s="294">
        <v>40</v>
      </c>
      <c r="F2499" s="285">
        <v>41882</v>
      </c>
      <c r="G2499" s="280" t="s">
        <v>23</v>
      </c>
      <c r="H2499" s="294">
        <v>200</v>
      </c>
    </row>
    <row r="2500" spans="2:8" s="1" customFormat="1" ht="15">
      <c r="B2500" s="285">
        <v>41862</v>
      </c>
      <c r="C2500" s="280" t="s">
        <v>525</v>
      </c>
      <c r="D2500" s="294">
        <v>20</v>
      </c>
      <c r="F2500" s="285"/>
      <c r="G2500" s="280"/>
      <c r="H2500" s="294"/>
    </row>
    <row r="2501" spans="2:8" s="1" customFormat="1" ht="15">
      <c r="B2501" s="285">
        <v>41862</v>
      </c>
      <c r="C2501" s="280" t="s">
        <v>205</v>
      </c>
      <c r="D2501" s="294">
        <v>32</v>
      </c>
      <c r="F2501" s="285"/>
      <c r="G2501" s="280"/>
      <c r="H2501" s="294"/>
    </row>
    <row r="2502" spans="2:8" s="1" customFormat="1" ht="15">
      <c r="B2502" s="285">
        <v>41862</v>
      </c>
      <c r="C2502" s="280" t="s">
        <v>401</v>
      </c>
      <c r="D2502" s="386">
        <v>30</v>
      </c>
      <c r="F2502" s="285"/>
      <c r="G2502" s="280"/>
      <c r="H2502" s="294"/>
    </row>
    <row r="2503" spans="2:8" s="1" customFormat="1" ht="15">
      <c r="B2503" s="285">
        <v>41862</v>
      </c>
      <c r="C2503" s="280" t="s">
        <v>51</v>
      </c>
      <c r="D2503" s="294">
        <v>10</v>
      </c>
      <c r="F2503" s="285"/>
      <c r="G2503" s="280"/>
      <c r="H2503" s="294"/>
    </row>
    <row r="2504" spans="2:8" s="1" customFormat="1" ht="15">
      <c r="B2504" s="285">
        <v>41862</v>
      </c>
      <c r="C2504" s="280" t="s">
        <v>23</v>
      </c>
      <c r="D2504" s="294">
        <v>95</v>
      </c>
      <c r="F2504" s="285"/>
      <c r="G2504" s="280"/>
      <c r="H2504" s="294"/>
    </row>
    <row r="2505" spans="2:8" s="1" customFormat="1" ht="15">
      <c r="B2505" s="285">
        <v>41862</v>
      </c>
      <c r="C2505" s="280" t="s">
        <v>4745</v>
      </c>
      <c r="D2505" s="294">
        <v>83</v>
      </c>
      <c r="F2505" s="285"/>
      <c r="G2505" s="280"/>
      <c r="H2505" s="294"/>
    </row>
    <row r="2506" spans="2:8" s="1" customFormat="1" ht="15">
      <c r="B2506" s="285">
        <v>41863</v>
      </c>
      <c r="C2506" s="280" t="s">
        <v>4746</v>
      </c>
      <c r="D2506" s="294">
        <v>10</v>
      </c>
      <c r="F2506" s="285"/>
      <c r="G2506" s="280"/>
      <c r="H2506" s="294"/>
    </row>
    <row r="2507" spans="2:8" s="1" customFormat="1" ht="15">
      <c r="B2507" s="285">
        <v>41863</v>
      </c>
      <c r="C2507" s="280" t="s">
        <v>517</v>
      </c>
      <c r="D2507" s="294">
        <v>57</v>
      </c>
      <c r="F2507" s="285"/>
      <c r="G2507" s="280"/>
      <c r="H2507" s="294"/>
    </row>
    <row r="2508" spans="2:8" s="1" customFormat="1" ht="15">
      <c r="B2508" s="285">
        <v>41863</v>
      </c>
      <c r="C2508" s="280" t="s">
        <v>4747</v>
      </c>
      <c r="D2508" s="294">
        <v>10</v>
      </c>
      <c r="F2508" s="285"/>
      <c r="G2508" s="280"/>
      <c r="H2508" s="294"/>
    </row>
    <row r="2509" spans="2:8" s="1" customFormat="1" ht="15">
      <c r="B2509" s="285">
        <v>41863</v>
      </c>
      <c r="C2509" s="280" t="s">
        <v>224</v>
      </c>
      <c r="D2509" s="294">
        <v>6</v>
      </c>
      <c r="F2509" s="285"/>
      <c r="G2509" s="280"/>
      <c r="H2509" s="294"/>
    </row>
    <row r="2510" spans="2:8" s="1" customFormat="1" ht="15">
      <c r="B2510" s="285">
        <v>41863</v>
      </c>
      <c r="C2510" s="280" t="s">
        <v>289</v>
      </c>
      <c r="D2510" s="294">
        <v>45</v>
      </c>
      <c r="F2510" s="285"/>
      <c r="G2510" s="280"/>
      <c r="H2510" s="294"/>
    </row>
    <row r="2511" spans="2:8" s="1" customFormat="1" ht="15">
      <c r="B2511" s="285">
        <v>41863</v>
      </c>
      <c r="C2511" s="280" t="s">
        <v>531</v>
      </c>
      <c r="D2511" s="294">
        <v>25</v>
      </c>
      <c r="F2511" s="285"/>
      <c r="G2511" s="280"/>
      <c r="H2511" s="294"/>
    </row>
    <row r="2512" spans="2:8" s="1" customFormat="1" ht="15">
      <c r="B2512" s="285">
        <v>41863</v>
      </c>
      <c r="C2512" s="280" t="s">
        <v>4748</v>
      </c>
      <c r="D2512" s="294">
        <v>130</v>
      </c>
      <c r="F2512" s="285"/>
      <c r="G2512" s="280"/>
      <c r="H2512" s="294"/>
    </row>
    <row r="2513" spans="2:8" s="1" customFormat="1" ht="15">
      <c r="B2513" s="285">
        <v>41864</v>
      </c>
      <c r="C2513" s="280" t="s">
        <v>525</v>
      </c>
      <c r="D2513" s="294">
        <v>27</v>
      </c>
      <c r="F2513" s="285"/>
      <c r="G2513" s="280"/>
      <c r="H2513" s="294"/>
    </row>
    <row r="2514" spans="2:8" s="1" customFormat="1" ht="15">
      <c r="B2514" s="285">
        <v>41864</v>
      </c>
      <c r="C2514" s="280" t="s">
        <v>177</v>
      </c>
      <c r="D2514" s="294">
        <v>7</v>
      </c>
      <c r="F2514" s="285"/>
      <c r="G2514" s="280"/>
      <c r="H2514" s="294"/>
    </row>
    <row r="2515" spans="2:8" s="1" customFormat="1" ht="15">
      <c r="B2515" s="285">
        <v>41864</v>
      </c>
      <c r="C2515" s="280" t="s">
        <v>163</v>
      </c>
      <c r="D2515" s="294">
        <v>27</v>
      </c>
      <c r="F2515" s="285"/>
      <c r="G2515" s="280"/>
      <c r="H2515" s="294"/>
    </row>
    <row r="2516" spans="2:8" s="1" customFormat="1" ht="15">
      <c r="B2516" s="285">
        <v>41864</v>
      </c>
      <c r="C2516" s="280" t="s">
        <v>4749</v>
      </c>
      <c r="D2516" s="294">
        <v>100</v>
      </c>
      <c r="F2516" s="285"/>
      <c r="G2516" s="280"/>
      <c r="H2516" s="294"/>
    </row>
    <row r="2517" spans="2:8" s="1" customFormat="1" ht="15">
      <c r="B2517" s="285">
        <v>41864</v>
      </c>
      <c r="C2517" s="280" t="s">
        <v>485</v>
      </c>
      <c r="D2517" s="294">
        <v>22</v>
      </c>
      <c r="F2517" s="285"/>
      <c r="G2517" s="280"/>
      <c r="H2517" s="294"/>
    </row>
    <row r="2518" spans="2:8" s="1" customFormat="1" ht="15">
      <c r="B2518" s="285">
        <v>41864</v>
      </c>
      <c r="C2518" s="280" t="s">
        <v>114</v>
      </c>
      <c r="D2518" s="294">
        <v>50</v>
      </c>
      <c r="F2518" s="285"/>
      <c r="G2518" s="280"/>
      <c r="H2518" s="294"/>
    </row>
    <row r="2519" spans="2:8" s="1" customFormat="1" ht="15">
      <c r="B2519" s="285">
        <v>41865</v>
      </c>
      <c r="C2519" s="280" t="s">
        <v>525</v>
      </c>
      <c r="D2519" s="294">
        <v>20</v>
      </c>
      <c r="F2519" s="285"/>
      <c r="G2519" s="280"/>
      <c r="H2519" s="294"/>
    </row>
    <row r="2520" spans="2:8" s="1" customFormat="1" ht="15">
      <c r="B2520" s="285">
        <v>41865</v>
      </c>
      <c r="C2520" s="280" t="s">
        <v>637</v>
      </c>
      <c r="D2520" s="294">
        <v>50</v>
      </c>
      <c r="F2520" s="285"/>
      <c r="G2520" s="280"/>
      <c r="H2520" s="294"/>
    </row>
    <row r="2521" spans="2:8" s="1" customFormat="1" ht="15">
      <c r="B2521" s="285">
        <v>41865</v>
      </c>
      <c r="C2521" s="280" t="s">
        <v>2259</v>
      </c>
      <c r="D2521" s="294">
        <v>38</v>
      </c>
      <c r="F2521" s="285"/>
      <c r="G2521" s="280"/>
      <c r="H2521" s="294"/>
    </row>
    <row r="2522" spans="2:8" s="1" customFormat="1" ht="15">
      <c r="B2522" s="285">
        <v>41865</v>
      </c>
      <c r="C2522" s="280" t="s">
        <v>401</v>
      </c>
      <c r="D2522" s="294">
        <v>12</v>
      </c>
      <c r="F2522" s="285"/>
      <c r="G2522" s="280"/>
      <c r="H2522" s="294"/>
    </row>
    <row r="2523" spans="2:8" s="1" customFormat="1" ht="15">
      <c r="B2523" s="285">
        <v>41865</v>
      </c>
      <c r="C2523" s="280" t="s">
        <v>18</v>
      </c>
      <c r="D2523" s="294">
        <v>50</v>
      </c>
      <c r="F2523" s="285"/>
      <c r="G2523" s="280"/>
      <c r="H2523" s="294"/>
    </row>
    <row r="2524" spans="2:8" s="1" customFormat="1" ht="15">
      <c r="B2524" s="285">
        <v>41865</v>
      </c>
      <c r="C2524" s="280" t="s">
        <v>43</v>
      </c>
      <c r="D2524" s="294">
        <v>110</v>
      </c>
      <c r="F2524" s="285"/>
      <c r="G2524" s="280"/>
      <c r="H2524" s="294"/>
    </row>
    <row r="2525" spans="2:8" s="1" customFormat="1" ht="15">
      <c r="B2525" s="285">
        <v>41865</v>
      </c>
      <c r="C2525" s="280" t="s">
        <v>688</v>
      </c>
      <c r="D2525" s="294">
        <v>40</v>
      </c>
      <c r="F2525" s="285"/>
      <c r="G2525" s="280"/>
      <c r="H2525" s="294"/>
    </row>
    <row r="2526" spans="2:8" s="1" customFormat="1" ht="15">
      <c r="B2526" s="285">
        <v>41865</v>
      </c>
      <c r="C2526" s="294" t="s">
        <v>4750</v>
      </c>
      <c r="D2526" s="294">
        <v>110</v>
      </c>
      <c r="F2526" s="285"/>
      <c r="G2526" s="280"/>
      <c r="H2526" s="294"/>
    </row>
    <row r="2527" spans="2:8" s="1" customFormat="1" ht="15">
      <c r="B2527" s="285">
        <v>41865</v>
      </c>
      <c r="C2527" s="280" t="s">
        <v>4751</v>
      </c>
      <c r="D2527" s="294">
        <v>250</v>
      </c>
      <c r="F2527" s="285"/>
      <c r="G2527" s="280"/>
      <c r="H2527" s="294"/>
    </row>
    <row r="2528" spans="2:8" s="1" customFormat="1" ht="15">
      <c r="B2528" s="285">
        <v>41866</v>
      </c>
      <c r="C2528" s="406" t="s">
        <v>289</v>
      </c>
      <c r="D2528" s="294">
        <v>4</v>
      </c>
      <c r="F2528" s="285"/>
      <c r="G2528" s="280"/>
      <c r="H2528" s="294"/>
    </row>
    <row r="2529" spans="2:8" s="1" customFormat="1" ht="15">
      <c r="B2529" s="285">
        <v>41866</v>
      </c>
      <c r="C2529" s="280" t="s">
        <v>289</v>
      </c>
      <c r="D2529" s="294">
        <v>10</v>
      </c>
      <c r="F2529" s="285"/>
      <c r="G2529" s="280"/>
      <c r="H2529" s="294"/>
    </row>
    <row r="2530" spans="2:8" s="1" customFormat="1" ht="15">
      <c r="B2530" s="285">
        <v>41866</v>
      </c>
      <c r="C2530" s="280" t="s">
        <v>48</v>
      </c>
      <c r="D2530" s="294">
        <v>56</v>
      </c>
      <c r="F2530" s="285"/>
      <c r="G2530" s="280"/>
      <c r="H2530" s="294"/>
    </row>
    <row r="2531" spans="2:8" s="1" customFormat="1" ht="15">
      <c r="B2531" s="285">
        <v>41867</v>
      </c>
      <c r="C2531" s="280" t="s">
        <v>289</v>
      </c>
      <c r="D2531" s="294">
        <v>70</v>
      </c>
      <c r="F2531" s="285"/>
      <c r="G2531" s="280"/>
      <c r="H2531" s="294"/>
    </row>
    <row r="2532" spans="2:8" s="1" customFormat="1" ht="15">
      <c r="B2532" s="285">
        <v>41867</v>
      </c>
      <c r="C2532" s="280" t="s">
        <v>620</v>
      </c>
      <c r="D2532" s="294">
        <v>40</v>
      </c>
      <c r="F2532" s="285"/>
      <c r="G2532" s="280"/>
      <c r="H2532" s="294"/>
    </row>
    <row r="2533" spans="2:8" s="1" customFormat="1" ht="15">
      <c r="B2533" s="285">
        <v>41867</v>
      </c>
      <c r="C2533" s="280" t="s">
        <v>516</v>
      </c>
      <c r="D2533" s="294">
        <v>35</v>
      </c>
      <c r="F2533" s="285"/>
      <c r="G2533" s="280"/>
      <c r="H2533" s="294"/>
    </row>
    <row r="2534" spans="2:8" s="1" customFormat="1" ht="15">
      <c r="B2534" s="285">
        <v>41867</v>
      </c>
      <c r="C2534" s="280" t="s">
        <v>286</v>
      </c>
      <c r="D2534" s="294">
        <v>12</v>
      </c>
      <c r="F2534" s="285"/>
      <c r="G2534" s="280"/>
      <c r="H2534" s="294"/>
    </row>
    <row r="2535" spans="2:8" s="1" customFormat="1" ht="15">
      <c r="B2535" s="285">
        <v>41867</v>
      </c>
      <c r="C2535" s="280" t="s">
        <v>57</v>
      </c>
      <c r="D2535" s="294">
        <v>90</v>
      </c>
      <c r="F2535" s="285"/>
      <c r="G2535" s="280"/>
      <c r="H2535" s="294"/>
    </row>
    <row r="2536" spans="2:8" s="1" customFormat="1" ht="15">
      <c r="B2536" s="285">
        <v>41867</v>
      </c>
      <c r="C2536" s="280" t="s">
        <v>218</v>
      </c>
      <c r="D2536" s="349">
        <v>18</v>
      </c>
      <c r="F2536" s="285"/>
      <c r="G2536" s="280"/>
      <c r="H2536" s="294"/>
    </row>
    <row r="2537" spans="2:8" s="1" customFormat="1" ht="15">
      <c r="B2537" s="285">
        <v>41867</v>
      </c>
      <c r="C2537" s="280" t="s">
        <v>132</v>
      </c>
      <c r="D2537" s="294">
        <v>100</v>
      </c>
      <c r="F2537" s="280"/>
      <c r="G2537" s="280"/>
      <c r="H2537" s="280"/>
    </row>
    <row r="2538" spans="2:8" s="1" customFormat="1" ht="15">
      <c r="B2538" s="285">
        <v>41867</v>
      </c>
      <c r="C2538" s="280" t="s">
        <v>660</v>
      </c>
      <c r="D2538" s="294">
        <v>340</v>
      </c>
      <c r="F2538" s="280"/>
      <c r="G2538" s="280"/>
      <c r="H2538" s="280"/>
    </row>
    <row r="2539" spans="2:8" s="1" customFormat="1" ht="15">
      <c r="B2539" s="285">
        <v>41867</v>
      </c>
      <c r="C2539" s="280" t="s">
        <v>23</v>
      </c>
      <c r="D2539" s="294">
        <v>200</v>
      </c>
      <c r="F2539" s="280"/>
      <c r="G2539" s="280"/>
      <c r="H2539" s="280"/>
    </row>
    <row r="2540" spans="2:8" s="1" customFormat="1" ht="15">
      <c r="B2540" s="285">
        <v>41868</v>
      </c>
      <c r="C2540" s="280" t="s">
        <v>516</v>
      </c>
      <c r="D2540" s="294">
        <v>100</v>
      </c>
      <c r="F2540" s="280"/>
      <c r="G2540" s="280"/>
      <c r="H2540" s="280"/>
    </row>
    <row r="2541" spans="2:8" s="1" customFormat="1" ht="15">
      <c r="B2541" s="285">
        <v>41868</v>
      </c>
      <c r="C2541" s="280" t="s">
        <v>289</v>
      </c>
      <c r="D2541" s="294">
        <v>20</v>
      </c>
      <c r="F2541" s="280"/>
      <c r="G2541" s="280"/>
      <c r="H2541" s="280"/>
    </row>
    <row r="2542" spans="2:8" s="1" customFormat="1" ht="15">
      <c r="B2542" s="285">
        <v>41868</v>
      </c>
      <c r="C2542" s="280" t="s">
        <v>401</v>
      </c>
      <c r="D2542" s="294">
        <v>50</v>
      </c>
      <c r="F2542" s="280"/>
      <c r="G2542" s="280"/>
      <c r="H2542" s="280"/>
    </row>
    <row r="2543" spans="2:8" s="1" customFormat="1" ht="15">
      <c r="B2543" s="285">
        <v>41868</v>
      </c>
      <c r="C2543" s="280" t="s">
        <v>4752</v>
      </c>
      <c r="D2543" s="294">
        <v>50</v>
      </c>
      <c r="F2543" s="280"/>
      <c r="G2543" s="280"/>
      <c r="H2543" s="280"/>
    </row>
    <row r="2544" spans="2:8" s="1" customFormat="1" ht="15">
      <c r="B2544" s="285">
        <v>41868</v>
      </c>
      <c r="C2544" s="280" t="s">
        <v>848</v>
      </c>
      <c r="D2544" s="294">
        <v>600</v>
      </c>
      <c r="F2544" s="280"/>
      <c r="G2544" s="280"/>
      <c r="H2544" s="280"/>
    </row>
    <row r="2545" spans="2:10" s="1" customFormat="1" ht="15">
      <c r="B2545" s="285">
        <v>41868</v>
      </c>
      <c r="C2545" s="294" t="s">
        <v>4753</v>
      </c>
      <c r="D2545" s="294">
        <v>30</v>
      </c>
      <c r="F2545" s="280"/>
      <c r="G2545" s="280"/>
      <c r="H2545" s="280"/>
    </row>
    <row r="2546" spans="2:10" s="1" customFormat="1" ht="15">
      <c r="B2546" s="285">
        <v>41868</v>
      </c>
      <c r="C2546" s="294" t="s">
        <v>3052</v>
      </c>
      <c r="D2546" s="294">
        <v>30</v>
      </c>
      <c r="F2546" s="280"/>
      <c r="G2546" s="280"/>
      <c r="H2546" s="280"/>
    </row>
    <row r="2547" spans="2:10" s="1" customFormat="1" ht="15">
      <c r="B2547" s="285">
        <v>41868</v>
      </c>
      <c r="C2547" s="280" t="s">
        <v>4754</v>
      </c>
      <c r="D2547" s="294">
        <v>500</v>
      </c>
      <c r="F2547" s="280"/>
      <c r="G2547" s="280"/>
      <c r="H2547" s="280"/>
    </row>
    <row r="2548" spans="2:10" s="1" customFormat="1" ht="15">
      <c r="B2548" s="285">
        <v>41869</v>
      </c>
      <c r="C2548" s="280" t="s">
        <v>4755</v>
      </c>
      <c r="D2548" s="294">
        <v>77</v>
      </c>
      <c r="F2548" s="280"/>
      <c r="G2548" s="280"/>
      <c r="H2548" s="280"/>
    </row>
    <row r="2549" spans="2:10" s="1" customFormat="1" ht="15">
      <c r="B2549" s="285">
        <v>41869</v>
      </c>
      <c r="C2549" s="280" t="s">
        <v>246</v>
      </c>
      <c r="D2549" s="294">
        <v>100</v>
      </c>
      <c r="F2549" s="280"/>
      <c r="G2549" s="280"/>
      <c r="H2549" s="280"/>
    </row>
    <row r="2550" spans="2:10" s="1" customFormat="1" ht="15">
      <c r="B2550" s="285">
        <v>41869</v>
      </c>
      <c r="C2550" s="280" t="s">
        <v>218</v>
      </c>
      <c r="D2550" s="294">
        <v>12</v>
      </c>
      <c r="F2550" s="280"/>
      <c r="G2550" s="280"/>
      <c r="H2550" s="280"/>
    </row>
    <row r="2551" spans="2:10" s="1" customFormat="1" ht="15">
      <c r="D2551" s="2">
        <f>SUM(D2421:D2550)</f>
        <v>18680</v>
      </c>
      <c r="H2551" s="2">
        <f>SUM(H2421:H2550)</f>
        <v>11668</v>
      </c>
    </row>
    <row r="2553" spans="2:10" s="1" customFormat="1" ht="15.75">
      <c r="C2553" s="2480" t="s">
        <v>4798</v>
      </c>
      <c r="D2553" s="2480"/>
      <c r="E2553" s="2480"/>
      <c r="F2553" s="2480"/>
      <c r="G2553" s="2480"/>
      <c r="H2553" s="2480"/>
      <c r="I2553" s="2480"/>
      <c r="J2553" s="18"/>
    </row>
    <row r="2554" spans="2:10" s="1" customFormat="1" ht="15" outlineLevel="1">
      <c r="C2554" s="18"/>
      <c r="D2554" s="18"/>
      <c r="E2554" s="18"/>
      <c r="F2554" s="18"/>
      <c r="G2554" s="18"/>
      <c r="H2554" s="18"/>
      <c r="I2554" s="18"/>
      <c r="J2554" s="18"/>
    </row>
    <row r="2555" spans="2:10" s="1" customFormat="1" ht="15" outlineLevel="1">
      <c r="B2555" s="152" t="s">
        <v>115</v>
      </c>
      <c r="C2555" s="152" t="s">
        <v>1330</v>
      </c>
      <c r="D2555" s="153" t="s">
        <v>4</v>
      </c>
      <c r="E2555" s="18"/>
      <c r="F2555" s="354" t="s">
        <v>115</v>
      </c>
      <c r="G2555" s="354" t="s">
        <v>1331</v>
      </c>
      <c r="H2555" s="355" t="s">
        <v>4</v>
      </c>
    </row>
    <row r="2556" spans="2:10" s="1" customFormat="1" ht="30" outlineLevel="1">
      <c r="B2556" s="745">
        <v>41883</v>
      </c>
      <c r="C2556" s="259" t="s">
        <v>1039</v>
      </c>
      <c r="D2556" s="806">
        <v>230045.51</v>
      </c>
      <c r="F2556" s="803">
        <v>41884</v>
      </c>
      <c r="G2556" s="800" t="s">
        <v>4788</v>
      </c>
      <c r="H2556" s="819">
        <v>125000</v>
      </c>
      <c r="I2556" s="827" t="s">
        <v>4784</v>
      </c>
      <c r="J2556" s="2"/>
    </row>
    <row r="2557" spans="2:10" s="1" customFormat="1" ht="30" outlineLevel="1">
      <c r="B2557" s="285"/>
      <c r="C2557" s="570"/>
      <c r="D2557" s="806"/>
      <c r="E2557" s="2"/>
      <c r="F2557" s="285">
        <v>41884</v>
      </c>
      <c r="G2557" s="317" t="s">
        <v>4811</v>
      </c>
      <c r="H2557" s="838">
        <v>12000</v>
      </c>
      <c r="I2557" s="839" t="s">
        <v>4680</v>
      </c>
    </row>
    <row r="2558" spans="2:10" s="1" customFormat="1" ht="30" outlineLevel="1">
      <c r="B2558" s="285"/>
      <c r="C2558" s="856"/>
      <c r="D2558" s="858"/>
      <c r="F2558" s="564">
        <v>41884</v>
      </c>
      <c r="G2558" s="843" t="s">
        <v>2993</v>
      </c>
      <c r="H2558" s="844">
        <v>8423.41</v>
      </c>
      <c r="I2558" s="828" t="s">
        <v>3584</v>
      </c>
      <c r="J2558" s="438" t="s">
        <v>4809</v>
      </c>
    </row>
    <row r="2559" spans="2:10" s="1" customFormat="1" ht="30" outlineLevel="1">
      <c r="B2559" s="285"/>
      <c r="C2559" s="857"/>
      <c r="D2559" s="349"/>
      <c r="F2559" s="436">
        <v>41884</v>
      </c>
      <c r="G2559" s="836" t="s">
        <v>4807</v>
      </c>
      <c r="H2559" s="837">
        <v>1010.12</v>
      </c>
      <c r="I2559" s="437" t="s">
        <v>3584</v>
      </c>
      <c r="J2559" s="438" t="s">
        <v>4809</v>
      </c>
    </row>
    <row r="2560" spans="2:10" s="1" customFormat="1" ht="30" outlineLevel="1">
      <c r="B2560" s="285"/>
      <c r="C2560" s="223"/>
      <c r="D2560" s="672"/>
      <c r="F2560" s="436">
        <v>41884</v>
      </c>
      <c r="G2560" s="836" t="s">
        <v>4810</v>
      </c>
      <c r="H2560" s="837">
        <v>616</v>
      </c>
      <c r="I2560" s="439" t="s">
        <v>4808</v>
      </c>
      <c r="J2560" s="439" t="s">
        <v>4809</v>
      </c>
    </row>
    <row r="2561" spans="2:11" s="1" customFormat="1" ht="30" outlineLevel="1">
      <c r="B2561" s="285"/>
      <c r="C2561" s="223"/>
      <c r="D2561" s="175"/>
      <c r="F2561" s="811">
        <v>41884</v>
      </c>
      <c r="G2561" s="812" t="s">
        <v>4799</v>
      </c>
      <c r="H2561" s="820">
        <v>1000</v>
      </c>
      <c r="I2561" s="829" t="s">
        <v>4815</v>
      </c>
      <c r="J2561" s="831" t="s">
        <v>4812</v>
      </c>
      <c r="K2561" s="13">
        <f>H2561</f>
        <v>1000</v>
      </c>
    </row>
    <row r="2562" spans="2:11" s="1" customFormat="1" ht="30" outlineLevel="1">
      <c r="B2562" s="285"/>
      <c r="C2562" s="223"/>
      <c r="D2562" s="175"/>
      <c r="F2562" s="832">
        <v>41884</v>
      </c>
      <c r="G2562" s="833" t="s">
        <v>4817</v>
      </c>
      <c r="H2562" s="834">
        <v>9000</v>
      </c>
      <c r="I2562" s="829" t="s">
        <v>4816</v>
      </c>
      <c r="J2562" s="831" t="s">
        <v>4812</v>
      </c>
      <c r="K2562" s="13">
        <f>H2562</f>
        <v>9000</v>
      </c>
    </row>
    <row r="2563" spans="2:11" s="1" customFormat="1" ht="30" outlineLevel="1">
      <c r="B2563" s="345"/>
      <c r="C2563" s="223"/>
      <c r="D2563" s="175"/>
      <c r="E2563" s="2"/>
      <c r="F2563" s="811">
        <v>41884</v>
      </c>
      <c r="G2563" s="814" t="s">
        <v>4818</v>
      </c>
      <c r="H2563" s="835">
        <v>25000</v>
      </c>
      <c r="I2563" s="830" t="s">
        <v>4814</v>
      </c>
      <c r="J2563" s="831" t="s">
        <v>4812</v>
      </c>
      <c r="K2563" s="13">
        <f t="shared" ref="K2563:K2586" si="0">H2563</f>
        <v>25000</v>
      </c>
    </row>
    <row r="2564" spans="2:11" s="1" customFormat="1" ht="30" outlineLevel="1">
      <c r="B2564" s="269"/>
      <c r="C2564" s="47"/>
      <c r="D2564" s="48"/>
      <c r="F2564" s="811">
        <v>41884</v>
      </c>
      <c r="G2564" s="814" t="s">
        <v>4819</v>
      </c>
      <c r="H2564" s="835">
        <v>1000</v>
      </c>
      <c r="I2564" s="830" t="s">
        <v>4652</v>
      </c>
      <c r="J2564" s="831" t="s">
        <v>4812</v>
      </c>
      <c r="K2564" s="13">
        <f t="shared" si="0"/>
        <v>1000</v>
      </c>
    </row>
    <row r="2565" spans="2:11" s="1" customFormat="1" ht="30" outlineLevel="1">
      <c r="B2565" s="269"/>
      <c r="C2565" s="47"/>
      <c r="D2565" s="48"/>
      <c r="F2565" s="811">
        <v>41884</v>
      </c>
      <c r="G2565" s="814" t="s">
        <v>4820</v>
      </c>
      <c r="H2565" s="835">
        <v>6000</v>
      </c>
      <c r="I2565" s="830" t="s">
        <v>4813</v>
      </c>
      <c r="J2565" s="831" t="s">
        <v>4812</v>
      </c>
      <c r="K2565" s="13">
        <f t="shared" si="0"/>
        <v>6000</v>
      </c>
    </row>
    <row r="2566" spans="2:11" s="1" customFormat="1" ht="30" outlineLevel="1">
      <c r="B2566" s="46"/>
      <c r="C2566" s="47"/>
      <c r="D2566" s="48"/>
      <c r="F2566" s="811">
        <v>41885</v>
      </c>
      <c r="G2566" s="845" t="s">
        <v>4830</v>
      </c>
      <c r="H2566" s="823">
        <v>5000</v>
      </c>
      <c r="I2566" s="830" t="s">
        <v>4831</v>
      </c>
      <c r="J2566" s="831" t="s">
        <v>4812</v>
      </c>
      <c r="K2566" s="13">
        <f t="shared" si="0"/>
        <v>5000</v>
      </c>
    </row>
    <row r="2567" spans="2:11" s="1" customFormat="1" ht="45" outlineLevel="1">
      <c r="B2567" s="46"/>
      <c r="C2567" s="47"/>
      <c r="D2567" s="48"/>
      <c r="F2567" s="811">
        <v>41888</v>
      </c>
      <c r="G2567" s="812" t="s">
        <v>4853</v>
      </c>
      <c r="H2567" s="821">
        <v>3000</v>
      </c>
      <c r="I2567" s="818" t="s">
        <v>3287</v>
      </c>
      <c r="J2567" s="831" t="s">
        <v>4812</v>
      </c>
      <c r="K2567" s="13">
        <f t="shared" si="0"/>
        <v>3000</v>
      </c>
    </row>
    <row r="2568" spans="2:11" s="1" customFormat="1" ht="45" outlineLevel="1">
      <c r="B2568" s="46"/>
      <c r="C2568" s="47"/>
      <c r="D2568" s="48"/>
      <c r="F2568" s="811">
        <v>41892</v>
      </c>
      <c r="G2568" s="813" t="s">
        <v>4852</v>
      </c>
      <c r="H2568" s="822">
        <v>2000</v>
      </c>
      <c r="I2568" s="818" t="s">
        <v>3287</v>
      </c>
      <c r="J2568" s="831" t="s">
        <v>4812</v>
      </c>
      <c r="K2568" s="13">
        <f t="shared" si="0"/>
        <v>2000</v>
      </c>
    </row>
    <row r="2569" spans="2:11" s="1" customFormat="1" ht="45" outlineLevel="1">
      <c r="B2569" s="46"/>
      <c r="C2569" s="47"/>
      <c r="D2569" s="48"/>
      <c r="F2569" s="811">
        <v>41897</v>
      </c>
      <c r="G2569" s="813" t="s">
        <v>4860</v>
      </c>
      <c r="H2569" s="822">
        <v>2000</v>
      </c>
      <c r="I2569" s="818" t="s">
        <v>3287</v>
      </c>
      <c r="J2569" s="831" t="s">
        <v>4812</v>
      </c>
      <c r="K2569" s="13">
        <f t="shared" si="0"/>
        <v>2000</v>
      </c>
    </row>
    <row r="2570" spans="2:11" s="1" customFormat="1" ht="45" outlineLevel="1">
      <c r="B2570" s="46"/>
      <c r="C2570" s="47"/>
      <c r="D2570" s="48"/>
      <c r="F2570" s="811">
        <v>41898</v>
      </c>
      <c r="G2570" s="813" t="s">
        <v>4861</v>
      </c>
      <c r="H2570" s="822">
        <v>4000</v>
      </c>
      <c r="I2570" s="818" t="s">
        <v>3287</v>
      </c>
      <c r="J2570" s="831" t="s">
        <v>4812</v>
      </c>
      <c r="K2570" s="13">
        <f t="shared" si="0"/>
        <v>4000</v>
      </c>
    </row>
    <row r="2571" spans="2:11" s="1" customFormat="1" ht="30" outlineLevel="1">
      <c r="B2571" s="46"/>
      <c r="C2571" s="47"/>
      <c r="D2571" s="48"/>
      <c r="F2571" s="811">
        <v>41900</v>
      </c>
      <c r="G2571" s="814" t="s">
        <v>4864</v>
      </c>
      <c r="H2571" s="835">
        <v>995</v>
      </c>
      <c r="I2571" s="830" t="s">
        <v>4808</v>
      </c>
      <c r="J2571" s="831" t="s">
        <v>4812</v>
      </c>
      <c r="K2571" s="13">
        <f t="shared" si="0"/>
        <v>995</v>
      </c>
    </row>
    <row r="2572" spans="2:11" s="1" customFormat="1" ht="45" outlineLevel="1">
      <c r="B2572" s="46"/>
      <c r="C2572" s="47"/>
      <c r="D2572" s="48"/>
      <c r="F2572" s="811">
        <v>41900</v>
      </c>
      <c r="G2572" s="813" t="s">
        <v>4865</v>
      </c>
      <c r="H2572" s="822">
        <v>2000</v>
      </c>
      <c r="I2572" s="818" t="s">
        <v>3287</v>
      </c>
      <c r="J2572" s="831" t="s">
        <v>4812</v>
      </c>
      <c r="K2572" s="13">
        <f t="shared" si="0"/>
        <v>2000</v>
      </c>
    </row>
    <row r="2573" spans="2:11" s="1" customFormat="1" ht="45" outlineLevel="1">
      <c r="B2573" s="46"/>
      <c r="C2573" s="47"/>
      <c r="D2573" s="48"/>
      <c r="F2573" s="811">
        <v>41902</v>
      </c>
      <c r="G2573" s="812" t="s">
        <v>4881</v>
      </c>
      <c r="H2573" s="822">
        <v>1000</v>
      </c>
      <c r="I2573" s="818" t="s">
        <v>3287</v>
      </c>
      <c r="J2573" s="831" t="s">
        <v>4812</v>
      </c>
      <c r="K2573" s="13">
        <f t="shared" si="0"/>
        <v>1000</v>
      </c>
    </row>
    <row r="2574" spans="2:11" s="1" customFormat="1" ht="45" outlineLevel="1">
      <c r="B2574" s="46"/>
      <c r="C2574" s="47"/>
      <c r="D2574" s="48"/>
      <c r="F2574" s="811">
        <v>41910</v>
      </c>
      <c r="G2574" s="813" t="s">
        <v>4882</v>
      </c>
      <c r="H2574" s="822">
        <v>2000</v>
      </c>
      <c r="I2574" s="818" t="s">
        <v>3287</v>
      </c>
      <c r="J2574" s="831" t="s">
        <v>4812</v>
      </c>
      <c r="K2574" s="13">
        <f t="shared" si="0"/>
        <v>2000</v>
      </c>
    </row>
    <row r="2575" spans="2:11" s="1" customFormat="1" ht="15" outlineLevel="1">
      <c r="B2575" s="46"/>
      <c r="C2575" s="47"/>
      <c r="D2575" s="48"/>
      <c r="F2575" s="811"/>
      <c r="G2575" s="812"/>
      <c r="H2575" s="821"/>
      <c r="I2575" s="818"/>
      <c r="J2575" s="831" t="s">
        <v>4812</v>
      </c>
      <c r="K2575" s="13">
        <f t="shared" si="0"/>
        <v>0</v>
      </c>
    </row>
    <row r="2576" spans="2:11" s="1" customFormat="1" ht="15" outlineLevel="1">
      <c r="B2576" s="46"/>
      <c r="C2576" s="47"/>
      <c r="D2576" s="48"/>
      <c r="F2576" s="811"/>
      <c r="G2576" s="812"/>
      <c r="H2576" s="821"/>
      <c r="I2576" s="830"/>
      <c r="J2576" s="831" t="s">
        <v>4812</v>
      </c>
      <c r="K2576" s="13">
        <f t="shared" si="0"/>
        <v>0</v>
      </c>
    </row>
    <row r="2577" spans="2:11" s="1" customFormat="1" ht="15" outlineLevel="1">
      <c r="B2577" s="46"/>
      <c r="C2577" s="47"/>
      <c r="D2577" s="48"/>
      <c r="F2577" s="811"/>
      <c r="G2577" s="814"/>
      <c r="H2577" s="823"/>
      <c r="I2577" s="830"/>
      <c r="J2577" s="831" t="s">
        <v>4812</v>
      </c>
      <c r="K2577" s="13">
        <f t="shared" si="0"/>
        <v>0</v>
      </c>
    </row>
    <row r="2578" spans="2:11" s="1" customFormat="1" ht="15" outlineLevel="1">
      <c r="B2578" s="46"/>
      <c r="C2578" s="47"/>
      <c r="D2578" s="48"/>
      <c r="F2578" s="811"/>
      <c r="G2578" s="814"/>
      <c r="H2578" s="824"/>
      <c r="I2578" s="830"/>
      <c r="J2578" s="831" t="s">
        <v>4812</v>
      </c>
      <c r="K2578" s="13">
        <f t="shared" si="0"/>
        <v>0</v>
      </c>
    </row>
    <row r="2579" spans="2:11" s="1" customFormat="1" ht="15" outlineLevel="1">
      <c r="B2579" s="46"/>
      <c r="C2579" s="47"/>
      <c r="D2579" s="48"/>
      <c r="F2579" s="811"/>
      <c r="G2579" s="815"/>
      <c r="H2579" s="821"/>
      <c r="I2579" s="830"/>
      <c r="J2579" s="831" t="s">
        <v>4812</v>
      </c>
      <c r="K2579" s="13">
        <f t="shared" si="0"/>
        <v>0</v>
      </c>
    </row>
    <row r="2580" spans="2:11" s="1" customFormat="1" ht="15" outlineLevel="1">
      <c r="B2580" s="46"/>
      <c r="C2580" s="47"/>
      <c r="D2580" s="48"/>
      <c r="F2580" s="811"/>
      <c r="G2580" s="812"/>
      <c r="H2580" s="821"/>
      <c r="I2580" s="818"/>
      <c r="J2580" s="831" t="s">
        <v>4812</v>
      </c>
      <c r="K2580" s="13">
        <f t="shared" si="0"/>
        <v>0</v>
      </c>
    </row>
    <row r="2581" spans="2:11" s="1" customFormat="1" ht="15" outlineLevel="1">
      <c r="B2581" s="46"/>
      <c r="C2581" s="47"/>
      <c r="D2581" s="48"/>
      <c r="F2581" s="811"/>
      <c r="G2581" s="813"/>
      <c r="H2581" s="822"/>
      <c r="I2581" s="818"/>
      <c r="J2581" s="831" t="s">
        <v>4812</v>
      </c>
      <c r="K2581" s="13">
        <f t="shared" si="0"/>
        <v>0</v>
      </c>
    </row>
    <row r="2582" spans="2:11" s="1" customFormat="1" ht="15" outlineLevel="1">
      <c r="B2582" s="46"/>
      <c r="C2582" s="47"/>
      <c r="D2582" s="48"/>
      <c r="F2582" s="816"/>
      <c r="G2582" s="817"/>
      <c r="H2582" s="825"/>
      <c r="I2582" s="829"/>
      <c r="J2582" s="831" t="s">
        <v>4812</v>
      </c>
      <c r="K2582" s="13">
        <f t="shared" si="0"/>
        <v>0</v>
      </c>
    </row>
    <row r="2583" spans="2:11" s="1" customFormat="1" ht="15" outlineLevel="1">
      <c r="B2583" s="46"/>
      <c r="C2583" s="47"/>
      <c r="D2583" s="48"/>
      <c r="F2583" s="811"/>
      <c r="G2583" s="813"/>
      <c r="H2583" s="822"/>
      <c r="I2583" s="830"/>
      <c r="J2583" s="831" t="s">
        <v>4812</v>
      </c>
      <c r="K2583" s="13">
        <f t="shared" si="0"/>
        <v>0</v>
      </c>
    </row>
    <row r="2584" spans="2:11" s="1" customFormat="1" ht="15" outlineLevel="1">
      <c r="B2584" s="46"/>
      <c r="C2584" s="47"/>
      <c r="D2584" s="48"/>
      <c r="F2584" s="816"/>
      <c r="G2584" s="817"/>
      <c r="H2584" s="826"/>
      <c r="I2584" s="829"/>
      <c r="J2584" s="831" t="s">
        <v>4812</v>
      </c>
      <c r="K2584" s="13">
        <f t="shared" si="0"/>
        <v>0</v>
      </c>
    </row>
    <row r="2585" spans="2:11" s="1" customFormat="1" ht="15" outlineLevel="1">
      <c r="B2585" s="46"/>
      <c r="C2585" s="47"/>
      <c r="D2585" s="48"/>
      <c r="F2585" s="816"/>
      <c r="G2585" s="817"/>
      <c r="H2585" s="825"/>
      <c r="I2585" s="829"/>
      <c r="J2585" s="831" t="s">
        <v>4812</v>
      </c>
      <c r="K2585" s="13">
        <f t="shared" si="0"/>
        <v>0</v>
      </c>
    </row>
    <row r="2586" spans="2:11" s="1" customFormat="1" ht="15" outlineLevel="1">
      <c r="B2586" s="46"/>
      <c r="C2586" s="47"/>
      <c r="D2586" s="48"/>
      <c r="F2586" s="811"/>
      <c r="G2586" s="813"/>
      <c r="H2586" s="822"/>
      <c r="I2586" s="830"/>
      <c r="J2586" s="831" t="s">
        <v>4812</v>
      </c>
      <c r="K2586" s="13">
        <f t="shared" si="0"/>
        <v>0</v>
      </c>
    </row>
    <row r="2587" spans="2:11" s="1" customFormat="1" ht="15" outlineLevel="1">
      <c r="B2587" s="50"/>
      <c r="C2587" s="50" t="s">
        <v>195</v>
      </c>
      <c r="D2587" s="48">
        <f>SUM(D2556:D2586)</f>
        <v>230045.51</v>
      </c>
      <c r="E2587" s="18"/>
      <c r="F2587" s="319"/>
      <c r="G2587" s="319" t="s">
        <v>195</v>
      </c>
      <c r="H2587" s="279">
        <f>SUM(H2556:H2586)</f>
        <v>211044.53</v>
      </c>
      <c r="K2587" s="2">
        <f>SUM(K2561:K2586)</f>
        <v>63995</v>
      </c>
    </row>
    <row r="2588" spans="2:11" s="1" customFormat="1" ht="15" outlineLevel="1">
      <c r="B2588" s="18"/>
      <c r="C2588" s="18"/>
      <c r="D2588" s="18"/>
      <c r="E2588" s="18"/>
      <c r="F2588" s="18"/>
      <c r="G2588" s="18"/>
      <c r="H2588" s="18"/>
    </row>
    <row r="2589" spans="2:11" s="1" customFormat="1" ht="15" outlineLevel="1">
      <c r="B2589" s="50"/>
      <c r="C2589" s="50" t="s">
        <v>1328</v>
      </c>
      <c r="D2589" s="48">
        <f>D2587-H2587</f>
        <v>19000.98000000001</v>
      </c>
      <c r="E2589" s="620"/>
      <c r="F2589" s="13"/>
      <c r="G2589" s="13"/>
      <c r="H2589" s="226"/>
      <c r="I2589" s="2"/>
    </row>
    <row r="2590" spans="2:11" s="1" customFormat="1" ht="15"/>
    <row r="2591" spans="2:11" s="1" customFormat="1" ht="15">
      <c r="B2591" s="602">
        <v>41883</v>
      </c>
      <c r="C2591" s="282" t="s">
        <v>4800</v>
      </c>
      <c r="D2591" s="283">
        <v>112</v>
      </c>
      <c r="E2591" s="277" t="s">
        <v>3088</v>
      </c>
    </row>
    <row r="2592" spans="2:11" s="1" customFormat="1" ht="15">
      <c r="B2592" s="285">
        <v>41884</v>
      </c>
      <c r="C2592" s="423" t="s">
        <v>4847</v>
      </c>
      <c r="D2592" s="434">
        <v>855</v>
      </c>
      <c r="E2592" s="236"/>
    </row>
    <row r="2593" spans="2:9" s="1" customFormat="1" ht="15">
      <c r="B2593" s="285">
        <v>41884</v>
      </c>
      <c r="C2593" s="317" t="s">
        <v>4832</v>
      </c>
      <c r="D2593" s="571">
        <v>5000</v>
      </c>
      <c r="E2593" s="236" t="s">
        <v>3287</v>
      </c>
    </row>
    <row r="2594" spans="2:9" s="1" customFormat="1" ht="45">
      <c r="B2594" s="285">
        <v>41888</v>
      </c>
      <c r="C2594" s="423" t="s">
        <v>4853</v>
      </c>
      <c r="D2594" s="434">
        <v>3000</v>
      </c>
      <c r="E2594" s="236" t="s">
        <v>3287</v>
      </c>
    </row>
    <row r="2595" spans="2:9" s="1" customFormat="1" ht="45">
      <c r="B2595" s="285">
        <v>41892</v>
      </c>
      <c r="C2595" s="317" t="s">
        <v>4852</v>
      </c>
      <c r="D2595" s="571">
        <v>2000</v>
      </c>
      <c r="E2595" s="236" t="s">
        <v>3287</v>
      </c>
    </row>
    <row r="2596" spans="2:9" s="1" customFormat="1" ht="45">
      <c r="B2596" s="285">
        <v>41897</v>
      </c>
      <c r="C2596" s="376" t="s">
        <v>4860</v>
      </c>
      <c r="D2596" s="571">
        <v>2000</v>
      </c>
      <c r="E2596" s="236" t="s">
        <v>3287</v>
      </c>
    </row>
    <row r="2597" spans="2:9" s="1" customFormat="1" ht="45">
      <c r="B2597" s="285">
        <v>41898</v>
      </c>
      <c r="C2597" s="376" t="s">
        <v>4861</v>
      </c>
      <c r="D2597" s="349">
        <v>4000</v>
      </c>
      <c r="E2597" s="236" t="s">
        <v>3287</v>
      </c>
      <c r="H2597" s="13"/>
    </row>
    <row r="2598" spans="2:9" s="1" customFormat="1" ht="45">
      <c r="B2598" s="608">
        <v>41900</v>
      </c>
      <c r="C2598" s="850" t="s">
        <v>4865</v>
      </c>
      <c r="D2598" s="851">
        <v>2000</v>
      </c>
      <c r="E2598" s="236" t="s">
        <v>3287</v>
      </c>
      <c r="H2598" s="13"/>
    </row>
    <row r="2599" spans="2:9" s="1" customFormat="1" ht="45">
      <c r="B2599" s="608">
        <v>41902</v>
      </c>
      <c r="C2599" s="850" t="s">
        <v>4881</v>
      </c>
      <c r="D2599" s="851">
        <v>1000</v>
      </c>
      <c r="E2599" s="236" t="s">
        <v>3287</v>
      </c>
      <c r="H2599" s="13"/>
    </row>
    <row r="2600" spans="2:9" s="1" customFormat="1" ht="15">
      <c r="B2600" s="608">
        <v>41902</v>
      </c>
      <c r="C2600" s="317" t="s">
        <v>4871</v>
      </c>
      <c r="D2600" s="349">
        <v>1000</v>
      </c>
      <c r="E2600" s="236" t="s">
        <v>3287</v>
      </c>
      <c r="H2600" s="13"/>
      <c r="I2600" s="13"/>
    </row>
    <row r="2601" spans="2:9" s="1" customFormat="1" ht="15">
      <c r="B2601" s="608">
        <v>41906</v>
      </c>
      <c r="C2601" s="223" t="s">
        <v>4875</v>
      </c>
      <c r="D2601" s="849">
        <v>1220</v>
      </c>
      <c r="E2601" s="236" t="s">
        <v>421</v>
      </c>
    </row>
    <row r="2602" spans="2:9" s="1" customFormat="1" ht="60">
      <c r="B2602" s="853">
        <v>41910</v>
      </c>
      <c r="C2602" s="282" t="s">
        <v>4882</v>
      </c>
      <c r="D2602" s="854">
        <v>2000</v>
      </c>
      <c r="E2602" s="236" t="s">
        <v>3287</v>
      </c>
      <c r="I2602" s="13"/>
    </row>
    <row r="2603" spans="2:9" s="1" customFormat="1" ht="15">
      <c r="B2603" s="280"/>
      <c r="C2603" s="280"/>
      <c r="D2603" s="280"/>
    </row>
    <row r="2604" spans="2:9" s="1" customFormat="1" ht="15">
      <c r="B2604" s="855"/>
      <c r="C2604" s="744"/>
      <c r="D2604" s="849"/>
      <c r="E2604" s="236"/>
      <c r="I2604" s="13"/>
    </row>
    <row r="2605" spans="2:9" s="1" customFormat="1" ht="15">
      <c r="B2605" s="285"/>
      <c r="C2605" s="799"/>
      <c r="D2605" s="434"/>
    </row>
    <row r="2606" spans="2:9" s="1" customFormat="1" ht="15">
      <c r="B2606" s="285"/>
      <c r="C2606" s="423"/>
      <c r="D2606" s="434"/>
      <c r="E2606" s="236"/>
    </row>
    <row r="2607" spans="2:9" s="1" customFormat="1" ht="15">
      <c r="B2607" s="674"/>
      <c r="C2607" s="376"/>
      <c r="D2607" s="434"/>
      <c r="E2607" s="236"/>
    </row>
    <row r="2608" spans="2:9" s="1" customFormat="1" ht="15">
      <c r="B2608" s="674"/>
      <c r="C2608" s="481"/>
      <c r="D2608" s="482"/>
      <c r="E2608" s="277"/>
    </row>
    <row r="2609" spans="2:8" s="1" customFormat="1" ht="15">
      <c r="B2609" s="280"/>
      <c r="C2609" s="280"/>
      <c r="D2609" s="294">
        <f>SUM(D2591:D2608)</f>
        <v>24187</v>
      </c>
      <c r="E2609" s="2">
        <f>D2609-D2741-H2741</f>
        <v>215</v>
      </c>
      <c r="F2609" s="2"/>
    </row>
    <row r="2610" spans="2:8" s="1" customFormat="1" ht="15"/>
    <row r="2611" spans="2:8" s="1" customFormat="1" ht="15">
      <c r="B2611" s="285">
        <v>41883</v>
      </c>
      <c r="C2611" s="280" t="s">
        <v>525</v>
      </c>
      <c r="D2611" s="294">
        <v>60</v>
      </c>
      <c r="F2611" s="285">
        <v>41901</v>
      </c>
      <c r="G2611" s="406" t="s">
        <v>901</v>
      </c>
      <c r="H2611" s="294">
        <v>3</v>
      </c>
    </row>
    <row r="2612" spans="2:8" s="1" customFormat="1" ht="15">
      <c r="B2612" s="285">
        <v>41883</v>
      </c>
      <c r="C2612" s="280" t="s">
        <v>173</v>
      </c>
      <c r="D2612" s="294">
        <v>50</v>
      </c>
      <c r="F2612" s="285">
        <v>41901</v>
      </c>
      <c r="G2612" s="280" t="s">
        <v>51</v>
      </c>
      <c r="H2612" s="294">
        <v>275</v>
      </c>
    </row>
    <row r="2613" spans="2:8" s="1" customFormat="1" ht="15">
      <c r="B2613" s="285">
        <v>41883</v>
      </c>
      <c r="C2613" s="326" t="s">
        <v>367</v>
      </c>
      <c r="D2613" s="326">
        <v>2</v>
      </c>
      <c r="F2613" s="285">
        <v>41902</v>
      </c>
      <c r="G2613" s="406" t="s">
        <v>414</v>
      </c>
      <c r="H2613" s="294">
        <v>60</v>
      </c>
    </row>
    <row r="2614" spans="2:8" s="1" customFormat="1" ht="15">
      <c r="B2614" s="549">
        <v>41884</v>
      </c>
      <c r="C2614" s="554" t="s">
        <v>4797</v>
      </c>
      <c r="D2614" s="587">
        <v>750</v>
      </c>
      <c r="F2614" s="285">
        <v>41902</v>
      </c>
      <c r="G2614" s="280" t="s">
        <v>114</v>
      </c>
      <c r="H2614" s="294">
        <v>60</v>
      </c>
    </row>
    <row r="2615" spans="2:8" s="1" customFormat="1" ht="15">
      <c r="B2615" s="285">
        <v>41883</v>
      </c>
      <c r="C2615" s="406" t="s">
        <v>525</v>
      </c>
      <c r="D2615" s="294">
        <v>23</v>
      </c>
      <c r="F2615" s="285">
        <v>41902</v>
      </c>
      <c r="G2615" s="280" t="s">
        <v>57</v>
      </c>
      <c r="H2615" s="294">
        <v>240</v>
      </c>
    </row>
    <row r="2616" spans="2:8" s="1" customFormat="1" ht="15">
      <c r="B2616" s="285">
        <v>41883</v>
      </c>
      <c r="C2616" s="406" t="s">
        <v>51</v>
      </c>
      <c r="D2616" s="294">
        <v>5</v>
      </c>
      <c r="F2616" s="285">
        <v>41902</v>
      </c>
      <c r="G2616" s="280" t="s">
        <v>4530</v>
      </c>
      <c r="H2616" s="294">
        <v>110</v>
      </c>
    </row>
    <row r="2617" spans="2:8" s="1" customFormat="1" ht="15">
      <c r="B2617" s="285">
        <v>41884</v>
      </c>
      <c r="C2617" s="280" t="s">
        <v>816</v>
      </c>
      <c r="D2617" s="294">
        <v>7</v>
      </c>
      <c r="F2617" s="285">
        <v>41903</v>
      </c>
      <c r="G2617" s="280" t="s">
        <v>4872</v>
      </c>
      <c r="H2617" s="294">
        <v>20</v>
      </c>
    </row>
    <row r="2618" spans="2:8" s="1" customFormat="1" ht="15">
      <c r="B2618" s="285">
        <v>41884</v>
      </c>
      <c r="C2618" s="280" t="s">
        <v>525</v>
      </c>
      <c r="D2618" s="294">
        <v>36</v>
      </c>
      <c r="F2618" s="285">
        <v>41903</v>
      </c>
      <c r="G2618" s="294" t="s">
        <v>205</v>
      </c>
      <c r="H2618" s="294">
        <v>12</v>
      </c>
    </row>
    <row r="2619" spans="2:8" s="1" customFormat="1" ht="15">
      <c r="B2619" s="285">
        <v>41884</v>
      </c>
      <c r="C2619" s="406" t="s">
        <v>246</v>
      </c>
      <c r="D2619" s="294">
        <v>80</v>
      </c>
      <c r="F2619" s="285">
        <v>41903</v>
      </c>
      <c r="G2619" s="280" t="s">
        <v>4874</v>
      </c>
      <c r="H2619" s="294">
        <v>40</v>
      </c>
    </row>
    <row r="2620" spans="2:8" s="1" customFormat="1" ht="15">
      <c r="B2620" s="285">
        <v>41885</v>
      </c>
      <c r="C2620" s="280" t="s">
        <v>4829</v>
      </c>
      <c r="D2620" s="294">
        <v>4</v>
      </c>
      <c r="F2620" s="285">
        <v>41904</v>
      </c>
      <c r="G2620" s="280" t="s">
        <v>525</v>
      </c>
      <c r="H2620" s="294">
        <v>111</v>
      </c>
    </row>
    <row r="2621" spans="2:8" s="1" customFormat="1" ht="15">
      <c r="B2621" s="285">
        <v>41885</v>
      </c>
      <c r="C2621" s="280" t="s">
        <v>525</v>
      </c>
      <c r="D2621" s="294">
        <v>22</v>
      </c>
      <c r="F2621" s="285">
        <v>41904</v>
      </c>
      <c r="G2621" s="280" t="s">
        <v>12</v>
      </c>
      <c r="H2621" s="294">
        <v>50</v>
      </c>
    </row>
    <row r="2622" spans="2:8" s="1" customFormat="1" ht="15">
      <c r="B2622" s="549">
        <v>41885</v>
      </c>
      <c r="C2622" s="463" t="s">
        <v>656</v>
      </c>
      <c r="D2622" s="587">
        <v>230</v>
      </c>
      <c r="F2622" s="285">
        <v>41904</v>
      </c>
      <c r="G2622" s="280" t="s">
        <v>246</v>
      </c>
      <c r="H2622" s="294">
        <v>70</v>
      </c>
    </row>
    <row r="2623" spans="2:8" s="1" customFormat="1" ht="15">
      <c r="B2623" s="549">
        <v>41885</v>
      </c>
      <c r="C2623" s="463" t="s">
        <v>3307</v>
      </c>
      <c r="D2623" s="587">
        <v>750</v>
      </c>
      <c r="F2623" s="285">
        <v>41905</v>
      </c>
      <c r="G2623" s="280" t="s">
        <v>58</v>
      </c>
      <c r="H2623" s="294">
        <v>25</v>
      </c>
    </row>
    <row r="2624" spans="2:8" s="1" customFormat="1" ht="15">
      <c r="B2624" s="549">
        <v>41885</v>
      </c>
      <c r="C2624" s="463" t="s">
        <v>3308</v>
      </c>
      <c r="D2624" s="587">
        <v>1740</v>
      </c>
      <c r="F2624" s="285">
        <v>41905</v>
      </c>
      <c r="G2624" s="280" t="s">
        <v>289</v>
      </c>
      <c r="H2624" s="294">
        <v>36</v>
      </c>
    </row>
    <row r="2625" spans="2:8" s="1" customFormat="1" ht="15">
      <c r="B2625" s="285">
        <v>41885</v>
      </c>
      <c r="C2625" s="280" t="s">
        <v>4839</v>
      </c>
      <c r="D2625" s="294">
        <v>714</v>
      </c>
      <c r="F2625" s="285">
        <v>41905</v>
      </c>
      <c r="G2625" s="280" t="s">
        <v>246</v>
      </c>
      <c r="H2625" s="294">
        <v>35</v>
      </c>
    </row>
    <row r="2626" spans="2:8" s="1" customFormat="1" ht="15">
      <c r="B2626" s="285">
        <v>41885</v>
      </c>
      <c r="C2626" s="280" t="s">
        <v>80</v>
      </c>
      <c r="D2626" s="294">
        <v>20</v>
      </c>
      <c r="F2626" s="285">
        <v>41906</v>
      </c>
      <c r="G2626" s="294" t="s">
        <v>525</v>
      </c>
      <c r="H2626" s="294">
        <v>130</v>
      </c>
    </row>
    <row r="2627" spans="2:8" s="1" customFormat="1" ht="15">
      <c r="B2627" s="285">
        <v>41886</v>
      </c>
      <c r="C2627" s="280" t="s">
        <v>525</v>
      </c>
      <c r="D2627" s="294">
        <v>22</v>
      </c>
      <c r="F2627" s="285">
        <v>41906</v>
      </c>
      <c r="G2627" s="294" t="s">
        <v>516</v>
      </c>
      <c r="H2627" s="294">
        <v>60</v>
      </c>
    </row>
    <row r="2628" spans="2:8" s="1" customFormat="1" ht="15">
      <c r="B2628" s="285">
        <v>41886</v>
      </c>
      <c r="C2628" s="280" t="s">
        <v>18</v>
      </c>
      <c r="D2628" s="294">
        <v>300</v>
      </c>
      <c r="F2628" s="285">
        <v>41906</v>
      </c>
      <c r="G2628" s="294" t="s">
        <v>525</v>
      </c>
      <c r="H2628" s="326">
        <v>470</v>
      </c>
    </row>
    <row r="2629" spans="2:8" s="1" customFormat="1" ht="15">
      <c r="B2629" s="285">
        <v>41886</v>
      </c>
      <c r="C2629" s="280" t="s">
        <v>3262</v>
      </c>
      <c r="D2629" s="294">
        <v>40</v>
      </c>
      <c r="F2629" s="285">
        <v>41907</v>
      </c>
      <c r="G2629" s="326" t="s">
        <v>525</v>
      </c>
      <c r="H2629" s="326">
        <v>125</v>
      </c>
    </row>
    <row r="2630" spans="2:8" s="1" customFormat="1" ht="15">
      <c r="B2630" s="285">
        <v>41886</v>
      </c>
      <c r="C2630" s="280" t="s">
        <v>51</v>
      </c>
      <c r="D2630" s="294">
        <v>75</v>
      </c>
      <c r="F2630" s="285">
        <v>41907</v>
      </c>
      <c r="G2630" s="280" t="s">
        <v>525</v>
      </c>
      <c r="H2630" s="294">
        <v>315</v>
      </c>
    </row>
    <row r="2631" spans="2:8" s="1" customFormat="1" ht="15">
      <c r="B2631" s="285">
        <v>41887</v>
      </c>
      <c r="C2631" s="280" t="s">
        <v>525</v>
      </c>
      <c r="D2631" s="294">
        <v>17</v>
      </c>
      <c r="F2631" s="285">
        <v>41908</v>
      </c>
      <c r="G2631" s="304" t="s">
        <v>525</v>
      </c>
      <c r="H2631" s="326">
        <v>170</v>
      </c>
    </row>
    <row r="2632" spans="2:8" s="1" customFormat="1" ht="15">
      <c r="B2632" s="285">
        <v>41887</v>
      </c>
      <c r="C2632" s="280" t="s">
        <v>525</v>
      </c>
      <c r="D2632" s="294">
        <v>19</v>
      </c>
      <c r="F2632" s="285">
        <v>41908</v>
      </c>
      <c r="G2632" s="304" t="s">
        <v>4876</v>
      </c>
      <c r="H2632" s="326">
        <v>155</v>
      </c>
    </row>
    <row r="2633" spans="2:8" s="1" customFormat="1" ht="15">
      <c r="B2633" s="285">
        <v>41887</v>
      </c>
      <c r="C2633" s="280" t="s">
        <v>525</v>
      </c>
      <c r="D2633" s="294">
        <v>28</v>
      </c>
      <c r="F2633" s="285">
        <v>41909</v>
      </c>
      <c r="G2633" s="280" t="s">
        <v>4877</v>
      </c>
      <c r="H2633" s="326">
        <v>150</v>
      </c>
    </row>
    <row r="2634" spans="2:8" s="1" customFormat="1" ht="15">
      <c r="B2634" s="285">
        <v>41887</v>
      </c>
      <c r="C2634" s="280" t="s">
        <v>12</v>
      </c>
      <c r="D2634" s="294">
        <v>62</v>
      </c>
      <c r="F2634" s="285">
        <v>41909</v>
      </c>
      <c r="G2634" s="280" t="s">
        <v>246</v>
      </c>
      <c r="H2634" s="294">
        <v>70</v>
      </c>
    </row>
    <row r="2635" spans="2:8" s="1" customFormat="1" ht="15">
      <c r="B2635" s="285">
        <v>41887</v>
      </c>
      <c r="C2635" s="280" t="s">
        <v>3474</v>
      </c>
      <c r="D2635" s="294">
        <v>40</v>
      </c>
      <c r="F2635" s="285">
        <v>41909</v>
      </c>
      <c r="G2635" s="280" t="s">
        <v>6</v>
      </c>
      <c r="H2635" s="294">
        <v>80</v>
      </c>
    </row>
    <row r="2636" spans="2:8" s="1" customFormat="1" ht="15">
      <c r="B2636" s="285">
        <v>41887</v>
      </c>
      <c r="C2636" s="280" t="s">
        <v>114</v>
      </c>
      <c r="D2636" s="294">
        <v>46</v>
      </c>
      <c r="F2636" s="285">
        <v>41910</v>
      </c>
      <c r="G2636" s="280" t="s">
        <v>901</v>
      </c>
      <c r="H2636" s="294">
        <v>4</v>
      </c>
    </row>
    <row r="2637" spans="2:8" s="1" customFormat="1" ht="15">
      <c r="B2637" s="285">
        <v>41887</v>
      </c>
      <c r="C2637" s="280" t="s">
        <v>401</v>
      </c>
      <c r="D2637" s="294">
        <v>18</v>
      </c>
      <c r="F2637" s="285">
        <v>41910</v>
      </c>
      <c r="G2637" s="280" t="s">
        <v>246</v>
      </c>
      <c r="H2637" s="294">
        <v>100</v>
      </c>
    </row>
    <row r="2638" spans="2:8" s="1" customFormat="1" ht="15">
      <c r="B2638" s="285">
        <v>41887</v>
      </c>
      <c r="C2638" s="280" t="s">
        <v>246</v>
      </c>
      <c r="D2638" s="294">
        <v>105</v>
      </c>
      <c r="F2638" s="285">
        <v>41910</v>
      </c>
      <c r="G2638" s="280" t="s">
        <v>18</v>
      </c>
      <c r="H2638" s="294">
        <v>17</v>
      </c>
    </row>
    <row r="2639" spans="2:8" s="1" customFormat="1" ht="15">
      <c r="B2639" s="285">
        <v>41888</v>
      </c>
      <c r="C2639" s="280" t="s">
        <v>71</v>
      </c>
      <c r="D2639" s="294">
        <v>10</v>
      </c>
      <c r="F2639" s="285">
        <v>41910</v>
      </c>
      <c r="G2639" s="294" t="s">
        <v>111</v>
      </c>
      <c r="H2639" s="294">
        <v>60</v>
      </c>
    </row>
    <row r="2640" spans="2:8" s="1" customFormat="1" ht="15">
      <c r="B2640" s="285">
        <v>41888</v>
      </c>
      <c r="C2640" s="280" t="s">
        <v>166</v>
      </c>
      <c r="D2640" s="349">
        <v>20</v>
      </c>
      <c r="F2640" s="285">
        <v>41910</v>
      </c>
      <c r="G2640" s="280" t="s">
        <v>232</v>
      </c>
      <c r="H2640" s="294">
        <v>10</v>
      </c>
    </row>
    <row r="2641" spans="2:8" s="1" customFormat="1" ht="15">
      <c r="B2641" s="285">
        <v>41888</v>
      </c>
      <c r="C2641" s="280" t="s">
        <v>337</v>
      </c>
      <c r="D2641" s="294">
        <v>30</v>
      </c>
      <c r="F2641" s="285">
        <v>41910</v>
      </c>
      <c r="G2641" s="294" t="s">
        <v>4879</v>
      </c>
      <c r="H2641" s="294">
        <v>500</v>
      </c>
    </row>
    <row r="2642" spans="2:8" s="1" customFormat="1" ht="15">
      <c r="B2642" s="285">
        <v>41888</v>
      </c>
      <c r="C2642" s="280" t="s">
        <v>525</v>
      </c>
      <c r="D2642" s="294">
        <v>17</v>
      </c>
      <c r="F2642" s="285">
        <v>41910</v>
      </c>
      <c r="G2642" s="280" t="s">
        <v>289</v>
      </c>
      <c r="H2642" s="294">
        <v>70</v>
      </c>
    </row>
    <row r="2643" spans="2:8" s="1" customFormat="1" ht="15">
      <c r="B2643" s="285">
        <v>41888</v>
      </c>
      <c r="C2643" s="280" t="s">
        <v>114</v>
      </c>
      <c r="D2643" s="294">
        <v>10</v>
      </c>
      <c r="F2643" s="285">
        <v>41911</v>
      </c>
      <c r="G2643" s="280" t="s">
        <v>525</v>
      </c>
      <c r="H2643" s="294">
        <v>17</v>
      </c>
    </row>
    <row r="2644" spans="2:8" s="1" customFormat="1" ht="15">
      <c r="B2644" s="285">
        <v>41888</v>
      </c>
      <c r="C2644" s="280" t="s">
        <v>4841</v>
      </c>
      <c r="D2644" s="294">
        <v>350</v>
      </c>
      <c r="F2644" s="285">
        <v>41911</v>
      </c>
      <c r="G2644" s="280" t="s">
        <v>525</v>
      </c>
      <c r="H2644" s="294">
        <v>43</v>
      </c>
    </row>
    <row r="2645" spans="2:8" s="1" customFormat="1" ht="15">
      <c r="B2645" s="285">
        <v>41888</v>
      </c>
      <c r="C2645" s="280" t="s">
        <v>4842</v>
      </c>
      <c r="D2645" s="326">
        <v>40</v>
      </c>
      <c r="F2645" s="285">
        <v>41911</v>
      </c>
      <c r="G2645" s="280" t="s">
        <v>525</v>
      </c>
      <c r="H2645" s="294">
        <v>20</v>
      </c>
    </row>
    <row r="2646" spans="2:8" s="1" customFormat="1" ht="15">
      <c r="B2646" s="285">
        <v>41888</v>
      </c>
      <c r="C2646" s="280" t="s">
        <v>4843</v>
      </c>
      <c r="D2646" s="294">
        <v>30</v>
      </c>
      <c r="F2646" s="285">
        <v>41911</v>
      </c>
      <c r="G2646" s="280" t="s">
        <v>525</v>
      </c>
      <c r="H2646" s="294">
        <v>30</v>
      </c>
    </row>
    <row r="2647" spans="2:8" s="1" customFormat="1" ht="15">
      <c r="B2647" s="285">
        <v>41888</v>
      </c>
      <c r="C2647" s="280" t="s">
        <v>3262</v>
      </c>
      <c r="D2647" s="294">
        <v>40</v>
      </c>
      <c r="F2647" s="285">
        <v>41911</v>
      </c>
      <c r="G2647" s="280" t="s">
        <v>525</v>
      </c>
      <c r="H2647" s="294">
        <v>30</v>
      </c>
    </row>
    <row r="2648" spans="2:8" s="1" customFormat="1" ht="15">
      <c r="B2648" s="285">
        <v>41888</v>
      </c>
      <c r="C2648" s="280" t="s">
        <v>111</v>
      </c>
      <c r="D2648" s="294">
        <v>30</v>
      </c>
      <c r="F2648" s="285">
        <v>41911</v>
      </c>
      <c r="G2648" s="280" t="s">
        <v>516</v>
      </c>
      <c r="H2648" s="294">
        <v>30</v>
      </c>
    </row>
    <row r="2649" spans="2:8" s="1" customFormat="1" ht="15">
      <c r="B2649" s="285">
        <v>41888</v>
      </c>
      <c r="C2649" s="280" t="s">
        <v>4844</v>
      </c>
      <c r="D2649" s="294">
        <v>5</v>
      </c>
      <c r="F2649" s="285">
        <v>41911</v>
      </c>
      <c r="G2649" s="294" t="s">
        <v>4884</v>
      </c>
      <c r="H2649" s="294">
        <v>100</v>
      </c>
    </row>
    <row r="2650" spans="2:8" s="1" customFormat="1" ht="15">
      <c r="B2650" s="285">
        <v>41888</v>
      </c>
      <c r="C2650" s="280" t="s">
        <v>4850</v>
      </c>
      <c r="D2650" s="294">
        <v>10</v>
      </c>
      <c r="F2650" s="285">
        <v>41911</v>
      </c>
      <c r="G2650" s="294" t="s">
        <v>4885</v>
      </c>
      <c r="H2650" s="294">
        <v>10</v>
      </c>
    </row>
    <row r="2651" spans="2:8" s="1" customFormat="1" ht="15">
      <c r="B2651" s="285">
        <v>41888</v>
      </c>
      <c r="C2651" s="280" t="s">
        <v>4845</v>
      </c>
      <c r="D2651" s="294">
        <v>40</v>
      </c>
      <c r="F2651" s="285">
        <v>41912</v>
      </c>
      <c r="G2651" s="280" t="s">
        <v>525</v>
      </c>
      <c r="H2651" s="294">
        <v>17</v>
      </c>
    </row>
    <row r="2652" spans="2:8" s="1" customFormat="1" ht="15">
      <c r="B2652" s="285">
        <v>41888</v>
      </c>
      <c r="C2652" s="294" t="s">
        <v>4846</v>
      </c>
      <c r="D2652" s="294">
        <v>140</v>
      </c>
      <c r="F2652" s="285">
        <v>41912</v>
      </c>
      <c r="G2652" s="280" t="s">
        <v>525</v>
      </c>
      <c r="H2652" s="294">
        <v>23</v>
      </c>
    </row>
    <row r="2653" spans="2:8" s="1" customFormat="1" ht="15">
      <c r="B2653" s="285">
        <v>41888</v>
      </c>
      <c r="C2653" s="294" t="s">
        <v>977</v>
      </c>
      <c r="D2653" s="294">
        <v>20</v>
      </c>
      <c r="F2653" s="285">
        <v>41912</v>
      </c>
      <c r="G2653" s="280" t="s">
        <v>525</v>
      </c>
      <c r="H2653" s="294">
        <v>65</v>
      </c>
    </row>
    <row r="2654" spans="2:8" s="1" customFormat="1" ht="15">
      <c r="B2654" s="285">
        <v>41888</v>
      </c>
      <c r="C2654" s="294" t="s">
        <v>525</v>
      </c>
      <c r="D2654" s="294">
        <v>23</v>
      </c>
      <c r="F2654" s="285">
        <v>41912</v>
      </c>
      <c r="G2654" s="280" t="s">
        <v>4886</v>
      </c>
      <c r="H2654" s="294">
        <v>100</v>
      </c>
    </row>
    <row r="2655" spans="2:8" s="1" customFormat="1" ht="15">
      <c r="B2655" s="285">
        <v>41889</v>
      </c>
      <c r="C2655" s="294" t="s">
        <v>4848</v>
      </c>
      <c r="D2655" s="294">
        <v>100</v>
      </c>
      <c r="F2655" s="285">
        <v>41912</v>
      </c>
      <c r="G2655" s="280" t="s">
        <v>51</v>
      </c>
      <c r="H2655" s="294">
        <v>70</v>
      </c>
    </row>
    <row r="2656" spans="2:8" s="1" customFormat="1" ht="15">
      <c r="B2656" s="285">
        <v>41889</v>
      </c>
      <c r="C2656" s="280" t="s">
        <v>4849</v>
      </c>
      <c r="D2656" s="294">
        <v>160</v>
      </c>
      <c r="F2656" s="285">
        <v>41912</v>
      </c>
      <c r="G2656" s="280" t="s">
        <v>721</v>
      </c>
      <c r="H2656" s="294">
        <v>170</v>
      </c>
    </row>
    <row r="2657" spans="2:8" s="1" customFormat="1" ht="15">
      <c r="B2657" s="285">
        <v>41889</v>
      </c>
      <c r="C2657" s="280" t="s">
        <v>246</v>
      </c>
      <c r="D2657" s="294">
        <v>90</v>
      </c>
      <c r="F2657" s="285"/>
      <c r="G2657" s="484"/>
      <c r="H2657" s="485"/>
    </row>
    <row r="2658" spans="2:8" s="1" customFormat="1" ht="15">
      <c r="B2658" s="285">
        <v>41889</v>
      </c>
      <c r="C2658" s="280" t="s">
        <v>51</v>
      </c>
      <c r="D2658" s="294">
        <v>180</v>
      </c>
      <c r="F2658" s="285"/>
      <c r="G2658" s="280"/>
      <c r="H2658" s="485"/>
    </row>
    <row r="2659" spans="2:8" s="1" customFormat="1" ht="15">
      <c r="B2659" s="285">
        <v>41889</v>
      </c>
      <c r="C2659" s="280" t="s">
        <v>111</v>
      </c>
      <c r="D2659" s="294">
        <v>30</v>
      </c>
      <c r="F2659" s="285"/>
      <c r="G2659" s="484"/>
      <c r="H2659" s="485"/>
    </row>
    <row r="2660" spans="2:8" s="1" customFormat="1" ht="15">
      <c r="B2660" s="285">
        <v>41889</v>
      </c>
      <c r="C2660" s="280" t="s">
        <v>143</v>
      </c>
      <c r="D2660" s="349">
        <v>12</v>
      </c>
      <c r="F2660" s="285"/>
      <c r="G2660" s="280"/>
      <c r="H2660" s="294"/>
    </row>
    <row r="2661" spans="2:8" s="1" customFormat="1" ht="15">
      <c r="B2661" s="285">
        <v>41890</v>
      </c>
      <c r="C2661" s="280" t="s">
        <v>525</v>
      </c>
      <c r="D2661" s="294">
        <v>28</v>
      </c>
      <c r="F2661" s="285"/>
      <c r="G2661" s="280"/>
      <c r="H2661" s="294"/>
    </row>
    <row r="2662" spans="2:8" s="1" customFormat="1" ht="15">
      <c r="B2662" s="285">
        <v>41890</v>
      </c>
      <c r="C2662" s="280" t="s">
        <v>525</v>
      </c>
      <c r="D2662" s="294">
        <v>20</v>
      </c>
      <c r="F2662" s="285"/>
      <c r="G2662" s="484"/>
      <c r="H2662" s="485"/>
    </row>
    <row r="2663" spans="2:8" s="1" customFormat="1" ht="15">
      <c r="B2663" s="285">
        <v>41890</v>
      </c>
      <c r="C2663" s="280" t="s">
        <v>525</v>
      </c>
      <c r="D2663" s="349">
        <v>30</v>
      </c>
      <c r="F2663" s="285"/>
      <c r="G2663" s="280"/>
      <c r="H2663" s="294"/>
    </row>
    <row r="2664" spans="2:8" s="1" customFormat="1" ht="15">
      <c r="B2664" s="285">
        <v>41890</v>
      </c>
      <c r="C2664" s="280" t="s">
        <v>525</v>
      </c>
      <c r="D2664" s="294">
        <v>120</v>
      </c>
      <c r="F2664" s="285"/>
      <c r="G2664" s="484"/>
      <c r="H2664" s="485"/>
    </row>
    <row r="2665" spans="2:8" s="1" customFormat="1" ht="15">
      <c r="B2665" s="285">
        <v>41890</v>
      </c>
      <c r="C2665" s="280" t="s">
        <v>525</v>
      </c>
      <c r="D2665" s="294">
        <v>34</v>
      </c>
      <c r="F2665" s="285"/>
      <c r="G2665" s="484"/>
      <c r="H2665" s="485"/>
    </row>
    <row r="2666" spans="2:8" s="1" customFormat="1" ht="15">
      <c r="B2666" s="285">
        <v>41890</v>
      </c>
      <c r="C2666" s="280" t="s">
        <v>23</v>
      </c>
      <c r="D2666" s="294">
        <v>86</v>
      </c>
      <c r="F2666" s="285"/>
      <c r="G2666" s="484"/>
      <c r="H2666" s="485"/>
    </row>
    <row r="2667" spans="2:8" s="1" customFormat="1" ht="15">
      <c r="B2667" s="285">
        <v>41890</v>
      </c>
      <c r="C2667" s="280" t="s">
        <v>525</v>
      </c>
      <c r="D2667" s="294">
        <v>25</v>
      </c>
      <c r="F2667" s="285"/>
      <c r="G2667" s="484"/>
      <c r="H2667" s="485"/>
    </row>
    <row r="2668" spans="2:8" s="1" customFormat="1" ht="15">
      <c r="B2668" s="285">
        <v>41891</v>
      </c>
      <c r="C2668" s="280" t="s">
        <v>525</v>
      </c>
      <c r="D2668" s="294">
        <v>70</v>
      </c>
      <c r="F2668" s="285"/>
      <c r="G2668" s="280"/>
      <c r="H2668" s="294"/>
    </row>
    <row r="2669" spans="2:8" s="1" customFormat="1" ht="15">
      <c r="B2669" s="549">
        <v>41891</v>
      </c>
      <c r="C2669" s="554" t="s">
        <v>4851</v>
      </c>
      <c r="D2669" s="767">
        <v>700</v>
      </c>
      <c r="F2669" s="285"/>
      <c r="G2669" s="304"/>
      <c r="H2669" s="294"/>
    </row>
    <row r="2670" spans="2:8" s="1" customFormat="1" ht="15">
      <c r="B2670" s="285">
        <v>41891</v>
      </c>
      <c r="C2670" s="280" t="s">
        <v>525</v>
      </c>
      <c r="D2670" s="294">
        <v>48</v>
      </c>
      <c r="F2670" s="285"/>
      <c r="G2670" s="280"/>
      <c r="H2670" s="294"/>
    </row>
    <row r="2671" spans="2:8" s="1" customFormat="1" ht="15">
      <c r="B2671" s="285">
        <v>41891</v>
      </c>
      <c r="C2671" s="280" t="s">
        <v>516</v>
      </c>
      <c r="D2671" s="294">
        <v>25</v>
      </c>
      <c r="F2671" s="285"/>
      <c r="G2671" s="280"/>
      <c r="H2671" s="294"/>
    </row>
    <row r="2672" spans="2:8" s="1" customFormat="1" ht="15">
      <c r="B2672" s="285">
        <v>41891</v>
      </c>
      <c r="C2672" s="280" t="s">
        <v>4854</v>
      </c>
      <c r="D2672" s="294">
        <v>300</v>
      </c>
      <c r="F2672" s="285"/>
      <c r="G2672" s="280"/>
      <c r="H2672" s="294"/>
    </row>
    <row r="2673" spans="2:8" s="1" customFormat="1" ht="15">
      <c r="B2673" s="285">
        <v>41891</v>
      </c>
      <c r="C2673" s="280" t="s">
        <v>401</v>
      </c>
      <c r="D2673" s="294">
        <v>48</v>
      </c>
      <c r="F2673" s="285"/>
      <c r="G2673" s="304"/>
      <c r="H2673" s="326"/>
    </row>
    <row r="2674" spans="2:8" s="1" customFormat="1" ht="15">
      <c r="B2674" s="285">
        <v>41891</v>
      </c>
      <c r="C2674" s="280" t="s">
        <v>114</v>
      </c>
      <c r="D2674" s="294">
        <v>18</v>
      </c>
      <c r="F2674" s="285"/>
      <c r="G2674" s="280"/>
      <c r="H2674" s="294"/>
    </row>
    <row r="2675" spans="2:8" s="1" customFormat="1" ht="15">
      <c r="B2675" s="285">
        <v>41891</v>
      </c>
      <c r="C2675" s="280" t="s">
        <v>111</v>
      </c>
      <c r="D2675" s="294">
        <v>30</v>
      </c>
      <c r="F2675" s="285"/>
      <c r="G2675" s="280"/>
      <c r="H2675" s="294"/>
    </row>
    <row r="2676" spans="2:8" s="1" customFormat="1" ht="15">
      <c r="B2676" s="285">
        <v>41891</v>
      </c>
      <c r="C2676" s="280" t="s">
        <v>80</v>
      </c>
      <c r="D2676" s="294">
        <v>20</v>
      </c>
      <c r="F2676" s="285"/>
      <c r="G2676" s="280"/>
      <c r="H2676" s="294"/>
    </row>
    <row r="2677" spans="2:8" s="1" customFormat="1" ht="15">
      <c r="B2677" s="549">
        <v>41892</v>
      </c>
      <c r="C2677" s="621" t="s">
        <v>4050</v>
      </c>
      <c r="D2677" s="769">
        <v>632</v>
      </c>
      <c r="F2677" s="285"/>
      <c r="G2677" s="280"/>
      <c r="H2677" s="294"/>
    </row>
    <row r="2678" spans="2:8" s="1" customFormat="1" ht="15">
      <c r="B2678" s="285">
        <v>41892</v>
      </c>
      <c r="C2678" s="294" t="s">
        <v>525</v>
      </c>
      <c r="D2678" s="294">
        <v>95</v>
      </c>
      <c r="F2678" s="285"/>
      <c r="G2678" s="280"/>
      <c r="H2678" s="294"/>
    </row>
    <row r="2679" spans="2:8" s="1" customFormat="1" ht="15">
      <c r="B2679" s="285">
        <v>41893</v>
      </c>
      <c r="C2679" s="294" t="s">
        <v>525</v>
      </c>
      <c r="D2679" s="294">
        <v>14</v>
      </c>
      <c r="F2679" s="285"/>
      <c r="G2679" s="280"/>
      <c r="H2679" s="294"/>
    </row>
    <row r="2680" spans="2:8" s="1" customFormat="1" ht="15">
      <c r="B2680" s="285">
        <v>41893</v>
      </c>
      <c r="C2680" s="280" t="s">
        <v>173</v>
      </c>
      <c r="D2680" s="294">
        <v>100</v>
      </c>
      <c r="F2680" s="285"/>
      <c r="G2680" s="280"/>
      <c r="H2680" s="294"/>
    </row>
    <row r="2681" spans="2:8" s="1" customFormat="1" ht="15">
      <c r="B2681" s="285">
        <v>41893</v>
      </c>
      <c r="C2681" s="280" t="s">
        <v>246</v>
      </c>
      <c r="D2681" s="294">
        <v>105</v>
      </c>
      <c r="F2681" s="285"/>
      <c r="G2681" s="280"/>
      <c r="H2681" s="294"/>
    </row>
    <row r="2682" spans="2:8" s="1" customFormat="1" ht="15">
      <c r="B2682" s="285">
        <v>41893</v>
      </c>
      <c r="C2682" s="304" t="s">
        <v>4855</v>
      </c>
      <c r="D2682" s="326">
        <v>90</v>
      </c>
      <c r="F2682" s="285"/>
      <c r="G2682" s="280"/>
      <c r="H2682" s="294"/>
    </row>
    <row r="2683" spans="2:8" s="1" customFormat="1" ht="15">
      <c r="B2683" s="285">
        <v>41893</v>
      </c>
      <c r="C2683" s="280" t="s">
        <v>114</v>
      </c>
      <c r="D2683" s="294">
        <v>20</v>
      </c>
      <c r="F2683" s="285"/>
      <c r="G2683" s="280"/>
      <c r="H2683" s="294"/>
    </row>
    <row r="2684" spans="2:8" s="1" customFormat="1" ht="15">
      <c r="B2684" s="285">
        <v>41893</v>
      </c>
      <c r="C2684" s="280" t="s">
        <v>58</v>
      </c>
      <c r="D2684" s="294">
        <v>23</v>
      </c>
      <c r="F2684" s="285"/>
      <c r="G2684" s="280"/>
      <c r="H2684" s="294"/>
    </row>
    <row r="2685" spans="2:8" s="1" customFormat="1" ht="15">
      <c r="B2685" s="285">
        <v>41893</v>
      </c>
      <c r="C2685" s="280" t="s">
        <v>51</v>
      </c>
      <c r="D2685" s="294">
        <v>45</v>
      </c>
      <c r="F2685" s="285"/>
      <c r="G2685" s="280"/>
      <c r="H2685" s="294"/>
    </row>
    <row r="2686" spans="2:8" s="1" customFormat="1" ht="15">
      <c r="B2686" s="285">
        <v>41893</v>
      </c>
      <c r="C2686" s="280" t="s">
        <v>696</v>
      </c>
      <c r="D2686" s="294">
        <v>70</v>
      </c>
      <c r="F2686" s="285"/>
      <c r="G2686" s="280"/>
      <c r="H2686" s="294"/>
    </row>
    <row r="2687" spans="2:8" s="1" customFormat="1" ht="15">
      <c r="B2687" s="285">
        <v>41893</v>
      </c>
      <c r="C2687" s="280" t="s">
        <v>51</v>
      </c>
      <c r="D2687" s="294">
        <v>25</v>
      </c>
      <c r="F2687" s="285"/>
      <c r="G2687" s="280"/>
      <c r="H2687" s="294"/>
    </row>
    <row r="2688" spans="2:8" s="1" customFormat="1" ht="15">
      <c r="B2688" s="285">
        <v>41893</v>
      </c>
      <c r="C2688" s="280" t="s">
        <v>18</v>
      </c>
      <c r="D2688" s="294">
        <v>420</v>
      </c>
      <c r="F2688" s="285"/>
      <c r="G2688" s="280"/>
      <c r="H2688" s="294"/>
    </row>
    <row r="2689" spans="2:8" s="1" customFormat="1" ht="15">
      <c r="B2689" s="285">
        <v>41894</v>
      </c>
      <c r="C2689" s="280" t="s">
        <v>525</v>
      </c>
      <c r="D2689" s="294">
        <v>34</v>
      </c>
      <c r="F2689" s="285"/>
      <c r="G2689" s="280"/>
      <c r="H2689" s="294"/>
    </row>
    <row r="2690" spans="2:8" s="1" customFormat="1" ht="15">
      <c r="B2690" s="285">
        <v>41894</v>
      </c>
      <c r="C2690" s="280" t="s">
        <v>3637</v>
      </c>
      <c r="D2690" s="294">
        <v>22</v>
      </c>
      <c r="F2690" s="285"/>
      <c r="G2690" s="280"/>
      <c r="H2690" s="294"/>
    </row>
    <row r="2691" spans="2:8" s="1" customFormat="1" ht="15">
      <c r="B2691" s="285">
        <v>41894</v>
      </c>
      <c r="C2691" s="280" t="s">
        <v>525</v>
      </c>
      <c r="D2691" s="386">
        <v>18</v>
      </c>
      <c r="F2691" s="285"/>
      <c r="G2691" s="280"/>
      <c r="H2691" s="294"/>
    </row>
    <row r="2692" spans="2:8" s="1" customFormat="1" ht="15">
      <c r="B2692" s="285">
        <v>41894</v>
      </c>
      <c r="C2692" s="280" t="s">
        <v>127</v>
      </c>
      <c r="D2692" s="294">
        <v>100</v>
      </c>
      <c r="F2692" s="285"/>
      <c r="G2692" s="280"/>
      <c r="H2692" s="294"/>
    </row>
    <row r="2693" spans="2:8" s="1" customFormat="1" ht="15">
      <c r="B2693" s="285">
        <v>41894</v>
      </c>
      <c r="C2693" s="280" t="s">
        <v>114</v>
      </c>
      <c r="D2693" s="294">
        <v>50</v>
      </c>
      <c r="F2693" s="285"/>
      <c r="G2693" s="280"/>
      <c r="H2693" s="294"/>
    </row>
    <row r="2694" spans="2:8" s="1" customFormat="1" ht="15">
      <c r="B2694" s="285">
        <v>41895</v>
      </c>
      <c r="C2694" s="280" t="s">
        <v>2710</v>
      </c>
      <c r="D2694" s="294">
        <v>40</v>
      </c>
      <c r="F2694" s="285"/>
      <c r="G2694" s="280"/>
      <c r="H2694" s="294"/>
    </row>
    <row r="2695" spans="2:8" s="1" customFormat="1" ht="15">
      <c r="B2695" s="285">
        <v>41895</v>
      </c>
      <c r="C2695" s="280" t="s">
        <v>57</v>
      </c>
      <c r="D2695" s="294">
        <v>110</v>
      </c>
      <c r="F2695" s="285"/>
      <c r="G2695" s="280"/>
      <c r="H2695" s="294"/>
    </row>
    <row r="2696" spans="2:8" s="1" customFormat="1" ht="15">
      <c r="B2696" s="285">
        <v>41895</v>
      </c>
      <c r="C2696" s="280" t="s">
        <v>3688</v>
      </c>
      <c r="D2696" s="294">
        <v>10</v>
      </c>
      <c r="F2696" s="285"/>
      <c r="G2696" s="280"/>
      <c r="H2696" s="294"/>
    </row>
    <row r="2697" spans="2:8" s="1" customFormat="1" ht="15">
      <c r="B2697" s="285">
        <v>41895</v>
      </c>
      <c r="C2697" s="280" t="s">
        <v>4051</v>
      </c>
      <c r="D2697" s="294">
        <v>200</v>
      </c>
      <c r="F2697" s="285"/>
      <c r="G2697" s="280"/>
      <c r="H2697" s="294"/>
    </row>
    <row r="2698" spans="2:8" s="1" customFormat="1" ht="15">
      <c r="B2698" s="285">
        <v>41895</v>
      </c>
      <c r="C2698" s="280" t="s">
        <v>516</v>
      </c>
      <c r="D2698" s="294">
        <v>60</v>
      </c>
      <c r="F2698" s="285"/>
      <c r="G2698" s="280"/>
      <c r="H2698" s="294"/>
    </row>
    <row r="2699" spans="2:8" s="1" customFormat="1" ht="15">
      <c r="B2699" s="285">
        <v>41895</v>
      </c>
      <c r="C2699" s="280" t="s">
        <v>3964</v>
      </c>
      <c r="D2699" s="294">
        <v>50</v>
      </c>
      <c r="F2699" s="285"/>
      <c r="G2699" s="280"/>
      <c r="H2699" s="294"/>
    </row>
    <row r="2700" spans="2:8" s="1" customFormat="1" ht="15">
      <c r="B2700" s="285">
        <v>41895</v>
      </c>
      <c r="C2700" s="280" t="s">
        <v>4857</v>
      </c>
      <c r="D2700" s="294">
        <v>265</v>
      </c>
      <c r="F2700" s="285"/>
      <c r="G2700" s="280"/>
      <c r="H2700" s="294"/>
    </row>
    <row r="2701" spans="2:8" s="1" customFormat="1" ht="15">
      <c r="B2701" s="285">
        <v>41896</v>
      </c>
      <c r="C2701" s="280" t="s">
        <v>4858</v>
      </c>
      <c r="D2701" s="294">
        <v>10</v>
      </c>
      <c r="F2701" s="285"/>
      <c r="G2701" s="280"/>
      <c r="H2701" s="294"/>
    </row>
    <row r="2702" spans="2:8" s="1" customFormat="1" ht="15">
      <c r="B2702" s="285">
        <v>41896</v>
      </c>
      <c r="C2702" s="280" t="s">
        <v>2796</v>
      </c>
      <c r="D2702" s="294">
        <v>15</v>
      </c>
      <c r="F2702" s="285"/>
      <c r="G2702" s="280"/>
      <c r="H2702" s="294"/>
    </row>
    <row r="2703" spans="2:8" s="1" customFormat="1" ht="15">
      <c r="B2703" s="285">
        <v>41896</v>
      </c>
      <c r="C2703" s="280" t="s">
        <v>4859</v>
      </c>
      <c r="D2703" s="294">
        <v>1000</v>
      </c>
      <c r="F2703" s="285"/>
      <c r="G2703" s="280"/>
      <c r="H2703" s="294"/>
    </row>
    <row r="2704" spans="2:8" s="1" customFormat="1" ht="15">
      <c r="B2704" s="285">
        <v>41896</v>
      </c>
      <c r="C2704" s="280" t="s">
        <v>172</v>
      </c>
      <c r="D2704" s="294">
        <v>16</v>
      </c>
      <c r="F2704" s="285"/>
      <c r="G2704" s="280"/>
      <c r="H2704" s="294"/>
    </row>
    <row r="2705" spans="2:8" s="1" customFormat="1" ht="15">
      <c r="B2705" s="285">
        <v>41896</v>
      </c>
      <c r="C2705" s="280" t="s">
        <v>4051</v>
      </c>
      <c r="D2705" s="294">
        <v>70</v>
      </c>
      <c r="F2705" s="285"/>
      <c r="G2705" s="280"/>
      <c r="H2705" s="294"/>
    </row>
    <row r="2706" spans="2:8" s="1" customFormat="1" ht="15">
      <c r="B2706" s="285">
        <v>41896</v>
      </c>
      <c r="C2706" s="280" t="s">
        <v>4530</v>
      </c>
      <c r="D2706" s="294">
        <v>130</v>
      </c>
      <c r="F2706" s="285"/>
      <c r="G2706" s="280"/>
      <c r="H2706" s="294"/>
    </row>
    <row r="2707" spans="2:8" s="1" customFormat="1" ht="15">
      <c r="B2707" s="285">
        <v>41896</v>
      </c>
      <c r="C2707" s="280" t="s">
        <v>246</v>
      </c>
      <c r="D2707" s="294">
        <v>60</v>
      </c>
      <c r="F2707" s="285"/>
      <c r="G2707" s="280"/>
      <c r="H2707" s="294"/>
    </row>
    <row r="2708" spans="2:8" s="1" customFormat="1" ht="15">
      <c r="B2708" s="285">
        <v>41897</v>
      </c>
      <c r="C2708" s="280" t="s">
        <v>525</v>
      </c>
      <c r="D2708" s="294">
        <v>63</v>
      </c>
      <c r="F2708" s="285"/>
      <c r="G2708" s="280"/>
      <c r="H2708" s="294"/>
    </row>
    <row r="2709" spans="2:8" s="1" customFormat="1" ht="15">
      <c r="B2709" s="285">
        <v>41897</v>
      </c>
      <c r="C2709" s="280" t="s">
        <v>525</v>
      </c>
      <c r="D2709" s="294">
        <v>70</v>
      </c>
      <c r="F2709" s="285"/>
      <c r="G2709" s="280"/>
      <c r="H2709" s="294"/>
    </row>
    <row r="2710" spans="2:8" s="1" customFormat="1" ht="15">
      <c r="B2710" s="285">
        <v>41897</v>
      </c>
      <c r="C2710" s="280" t="s">
        <v>64</v>
      </c>
      <c r="D2710" s="294">
        <v>150</v>
      </c>
      <c r="F2710" s="285"/>
      <c r="G2710" s="280"/>
      <c r="H2710" s="294"/>
    </row>
    <row r="2711" spans="2:8" s="1" customFormat="1" ht="15">
      <c r="B2711" s="285">
        <v>41897</v>
      </c>
      <c r="C2711" s="280" t="s">
        <v>48</v>
      </c>
      <c r="D2711" s="294">
        <v>139</v>
      </c>
      <c r="F2711" s="285"/>
      <c r="G2711" s="280"/>
      <c r="H2711" s="294"/>
    </row>
    <row r="2712" spans="2:8" s="1" customFormat="1" ht="15">
      <c r="B2712" s="285">
        <v>41897</v>
      </c>
      <c r="C2712" s="280" t="s">
        <v>246</v>
      </c>
      <c r="D2712" s="294">
        <v>140</v>
      </c>
      <c r="F2712" s="285"/>
      <c r="G2712" s="280"/>
      <c r="H2712" s="294"/>
    </row>
    <row r="2713" spans="2:8" s="1" customFormat="1" ht="15">
      <c r="B2713" s="285">
        <v>41898</v>
      </c>
      <c r="C2713" s="280" t="s">
        <v>525</v>
      </c>
      <c r="D2713" s="294">
        <v>17</v>
      </c>
      <c r="F2713" s="285"/>
      <c r="G2713" s="280"/>
      <c r="H2713" s="294"/>
    </row>
    <row r="2714" spans="2:8" s="1" customFormat="1" ht="15">
      <c r="B2714" s="285">
        <v>41898</v>
      </c>
      <c r="C2714" s="280" t="s">
        <v>525</v>
      </c>
      <c r="D2714" s="294">
        <v>40</v>
      </c>
      <c r="F2714" s="285"/>
      <c r="G2714" s="280"/>
      <c r="H2714" s="294"/>
    </row>
    <row r="2715" spans="2:8" s="1" customFormat="1" ht="15">
      <c r="B2715" s="285">
        <v>41898</v>
      </c>
      <c r="C2715" s="294" t="s">
        <v>3637</v>
      </c>
      <c r="D2715" s="294">
        <v>15</v>
      </c>
      <c r="F2715" s="285"/>
      <c r="G2715" s="280"/>
      <c r="H2715" s="294"/>
    </row>
    <row r="2716" spans="2:8" s="1" customFormat="1" ht="15">
      <c r="B2716" s="285">
        <v>41898</v>
      </c>
      <c r="C2716" s="280" t="s">
        <v>246</v>
      </c>
      <c r="D2716" s="294">
        <v>120</v>
      </c>
      <c r="F2716" s="285"/>
      <c r="G2716" s="280"/>
      <c r="H2716" s="294"/>
    </row>
    <row r="2717" spans="2:8" s="1" customFormat="1" ht="15">
      <c r="B2717" s="285">
        <v>41898</v>
      </c>
      <c r="C2717" s="406" t="s">
        <v>3262</v>
      </c>
      <c r="D2717" s="294">
        <v>80</v>
      </c>
      <c r="F2717" s="285"/>
      <c r="G2717" s="280"/>
      <c r="H2717" s="294"/>
    </row>
    <row r="2718" spans="2:8" s="1" customFormat="1" ht="15">
      <c r="B2718" s="285">
        <v>41898</v>
      </c>
      <c r="C2718" s="280" t="s">
        <v>132</v>
      </c>
      <c r="D2718" s="294">
        <v>600</v>
      </c>
      <c r="F2718" s="285"/>
      <c r="G2718" s="280"/>
      <c r="H2718" s="294"/>
    </row>
    <row r="2719" spans="2:8" s="1" customFormat="1" ht="15">
      <c r="B2719" s="285">
        <v>41898</v>
      </c>
      <c r="C2719" s="280" t="s">
        <v>4862</v>
      </c>
      <c r="D2719" s="294">
        <v>10</v>
      </c>
      <c r="F2719" s="285"/>
      <c r="G2719" s="280"/>
      <c r="H2719" s="294"/>
    </row>
    <row r="2720" spans="2:8" s="1" customFormat="1" ht="15">
      <c r="B2720" s="285">
        <v>41898</v>
      </c>
      <c r="C2720" s="280" t="s">
        <v>2710</v>
      </c>
      <c r="D2720" s="294">
        <v>25</v>
      </c>
      <c r="F2720" s="285"/>
      <c r="G2720" s="280"/>
      <c r="H2720" s="294"/>
    </row>
    <row r="2721" spans="2:8" s="1" customFormat="1" ht="15">
      <c r="B2721" s="285">
        <v>41898</v>
      </c>
      <c r="C2721" s="280" t="s">
        <v>51</v>
      </c>
      <c r="D2721" s="294">
        <v>45</v>
      </c>
      <c r="F2721" s="285"/>
      <c r="G2721" s="280"/>
      <c r="H2721" s="294"/>
    </row>
    <row r="2722" spans="2:8" s="1" customFormat="1" ht="15">
      <c r="B2722" s="285">
        <v>41898</v>
      </c>
      <c r="C2722" s="280" t="s">
        <v>18</v>
      </c>
      <c r="D2722" s="294">
        <v>86</v>
      </c>
      <c r="F2722" s="285"/>
      <c r="G2722" s="280"/>
      <c r="H2722" s="294"/>
    </row>
    <row r="2723" spans="2:8" s="1" customFormat="1" ht="15">
      <c r="B2723" s="285">
        <v>41898</v>
      </c>
      <c r="C2723" s="280" t="s">
        <v>49</v>
      </c>
      <c r="D2723" s="294">
        <v>186</v>
      </c>
      <c r="F2723" s="285"/>
      <c r="G2723" s="280"/>
      <c r="H2723" s="294"/>
    </row>
    <row r="2724" spans="2:8" s="1" customFormat="1" ht="15">
      <c r="B2724" s="285">
        <v>41898</v>
      </c>
      <c r="C2724" s="280" t="s">
        <v>23</v>
      </c>
      <c r="D2724" s="294">
        <v>40</v>
      </c>
      <c r="F2724" s="285"/>
      <c r="G2724" s="280"/>
      <c r="H2724" s="294"/>
    </row>
    <row r="2725" spans="2:8" s="1" customFormat="1" ht="15">
      <c r="B2725" s="285">
        <v>41899</v>
      </c>
      <c r="C2725" s="280" t="s">
        <v>525</v>
      </c>
      <c r="D2725" s="349">
        <v>181</v>
      </c>
      <c r="F2725" s="285"/>
      <c r="G2725" s="280"/>
      <c r="H2725" s="294"/>
    </row>
    <row r="2726" spans="2:8" s="1" customFormat="1" ht="15">
      <c r="B2726" s="285">
        <v>41899</v>
      </c>
      <c r="C2726" s="280" t="s">
        <v>111</v>
      </c>
      <c r="D2726" s="294">
        <v>30</v>
      </c>
      <c r="F2726" s="285"/>
      <c r="G2726" s="280"/>
      <c r="H2726" s="294"/>
    </row>
    <row r="2727" spans="2:8" s="1" customFormat="1" ht="15">
      <c r="B2727" s="285">
        <v>41900</v>
      </c>
      <c r="C2727" s="280" t="s">
        <v>3325</v>
      </c>
      <c r="D2727" s="294">
        <v>100</v>
      </c>
      <c r="F2727" s="280"/>
      <c r="G2727" s="280"/>
      <c r="H2727" s="280"/>
    </row>
    <row r="2728" spans="2:8" s="1" customFormat="1" ht="15">
      <c r="B2728" s="285">
        <v>41900</v>
      </c>
      <c r="C2728" s="280" t="s">
        <v>525</v>
      </c>
      <c r="D2728" s="294">
        <v>17</v>
      </c>
      <c r="F2728" s="280"/>
      <c r="G2728" s="280"/>
      <c r="H2728" s="280"/>
    </row>
    <row r="2729" spans="2:8" s="1" customFormat="1" ht="15">
      <c r="B2729" s="285">
        <v>41900</v>
      </c>
      <c r="C2729" s="280" t="s">
        <v>4863</v>
      </c>
      <c r="D2729" s="294">
        <v>340</v>
      </c>
      <c r="F2729" s="280"/>
      <c r="G2729" s="280"/>
      <c r="H2729" s="280"/>
    </row>
    <row r="2730" spans="2:8" s="1" customFormat="1" ht="15">
      <c r="B2730" s="285">
        <v>41900</v>
      </c>
      <c r="C2730" s="280" t="s">
        <v>525</v>
      </c>
      <c r="D2730" s="294">
        <v>30</v>
      </c>
      <c r="F2730" s="280"/>
      <c r="G2730" s="280"/>
      <c r="H2730" s="280"/>
    </row>
    <row r="2731" spans="2:8" s="1" customFormat="1" ht="15">
      <c r="B2731" s="285">
        <v>41900</v>
      </c>
      <c r="C2731" s="280" t="s">
        <v>4867</v>
      </c>
      <c r="D2731" s="294">
        <v>2606</v>
      </c>
      <c r="F2731" s="280"/>
      <c r="G2731" s="280"/>
      <c r="H2731" s="280"/>
    </row>
    <row r="2732" spans="2:8" s="1" customFormat="1" ht="15">
      <c r="B2732" s="285">
        <v>41900</v>
      </c>
      <c r="C2732" s="280" t="s">
        <v>12</v>
      </c>
      <c r="D2732" s="294">
        <v>140</v>
      </c>
      <c r="F2732" s="280"/>
      <c r="G2732" s="280"/>
      <c r="H2732" s="280"/>
    </row>
    <row r="2733" spans="2:8" s="1" customFormat="1" ht="15">
      <c r="B2733" s="285">
        <v>41900</v>
      </c>
      <c r="C2733" s="280" t="s">
        <v>525</v>
      </c>
      <c r="D2733" s="294">
        <v>32</v>
      </c>
      <c r="F2733" s="280"/>
      <c r="G2733" s="280"/>
      <c r="H2733" s="280"/>
    </row>
    <row r="2734" spans="2:8" s="1" customFormat="1" ht="15">
      <c r="B2734" s="285">
        <v>41900</v>
      </c>
      <c r="C2734" s="294" t="s">
        <v>246</v>
      </c>
      <c r="D2734" s="294">
        <v>60</v>
      </c>
      <c r="F2734" s="280"/>
      <c r="G2734" s="280"/>
      <c r="H2734" s="280"/>
    </row>
    <row r="2735" spans="2:8" s="1" customFormat="1" ht="15">
      <c r="B2735" s="285">
        <v>41900</v>
      </c>
      <c r="C2735" s="294" t="s">
        <v>23</v>
      </c>
      <c r="D2735" s="294">
        <v>81</v>
      </c>
      <c r="F2735" s="280"/>
      <c r="G2735" s="280"/>
      <c r="H2735" s="280"/>
    </row>
    <row r="2736" spans="2:8" s="1" customFormat="1" ht="15">
      <c r="B2736" s="285">
        <v>41901</v>
      </c>
      <c r="C2736" s="280" t="s">
        <v>4868</v>
      </c>
      <c r="D2736" s="294">
        <v>150</v>
      </c>
      <c r="F2736" s="280"/>
      <c r="G2736" s="280"/>
      <c r="H2736" s="280"/>
    </row>
    <row r="2737" spans="2:11" s="1" customFormat="1" ht="15">
      <c r="B2737" s="285">
        <v>41901</v>
      </c>
      <c r="C2737" s="280" t="s">
        <v>4869</v>
      </c>
      <c r="D2737" s="294">
        <v>208</v>
      </c>
      <c r="F2737" s="280"/>
      <c r="G2737" s="280"/>
      <c r="H2737" s="280"/>
    </row>
    <row r="2738" spans="2:11" s="1" customFormat="1" ht="15">
      <c r="B2738" s="285">
        <v>41901</v>
      </c>
      <c r="C2738" s="280" t="s">
        <v>111</v>
      </c>
      <c r="D2738" s="294">
        <v>60</v>
      </c>
      <c r="F2738" s="280"/>
      <c r="G2738" s="280"/>
      <c r="H2738" s="280"/>
    </row>
    <row r="2739" spans="2:11" s="1" customFormat="1" ht="15">
      <c r="B2739" s="285">
        <v>41901</v>
      </c>
      <c r="C2739" s="280" t="s">
        <v>4870</v>
      </c>
      <c r="D2739" s="294">
        <v>1500</v>
      </c>
      <c r="F2739" s="280"/>
      <c r="G2739" s="280"/>
      <c r="H2739" s="280"/>
    </row>
    <row r="2740" spans="2:11" s="1" customFormat="1" ht="15">
      <c r="B2740" s="285">
        <v>41901</v>
      </c>
      <c r="C2740" s="280" t="s">
        <v>132</v>
      </c>
      <c r="D2740" s="294">
        <v>100</v>
      </c>
      <c r="F2740" s="280"/>
      <c r="G2740" s="280"/>
      <c r="H2740" s="280"/>
    </row>
    <row r="2741" spans="2:11" s="1" customFormat="1" ht="15">
      <c r="D2741" s="2">
        <f>SUM(D2611:D2740)</f>
        <v>19614</v>
      </c>
      <c r="H2741" s="2">
        <f>SUM(H2611:H2740)</f>
        <v>4358</v>
      </c>
    </row>
    <row r="2742" spans="2:11" s="1" customFormat="1" ht="15"/>
    <row r="2743" spans="2:11" s="1" customFormat="1" ht="15.75">
      <c r="C2743" s="2480" t="s">
        <v>4893</v>
      </c>
      <c r="D2743" s="2480"/>
      <c r="E2743" s="2480"/>
      <c r="F2743" s="2480"/>
      <c r="G2743" s="2480"/>
      <c r="H2743" s="2480"/>
      <c r="I2743" s="2480"/>
      <c r="J2743" s="18"/>
    </row>
    <row r="2744" spans="2:11" s="1" customFormat="1" ht="15" outlineLevel="1">
      <c r="C2744" s="18"/>
      <c r="D2744" s="18"/>
      <c r="E2744" s="18"/>
      <c r="F2744" s="18"/>
      <c r="G2744" s="18"/>
      <c r="H2744" s="18"/>
      <c r="I2744" s="18"/>
      <c r="J2744" s="18"/>
    </row>
    <row r="2745" spans="2:11" s="1" customFormat="1" ht="15" outlineLevel="1">
      <c r="B2745" s="152" t="s">
        <v>115</v>
      </c>
      <c r="C2745" s="152" t="s">
        <v>1330</v>
      </c>
      <c r="D2745" s="153" t="s">
        <v>4</v>
      </c>
      <c r="E2745" s="18"/>
      <c r="F2745" s="354" t="s">
        <v>115</v>
      </c>
      <c r="G2745" s="354" t="s">
        <v>1331</v>
      </c>
      <c r="H2745" s="355" t="s">
        <v>4</v>
      </c>
    </row>
    <row r="2746" spans="2:11" s="1" customFormat="1" ht="30" outlineLevel="1">
      <c r="B2746" s="864">
        <v>41913</v>
      </c>
      <c r="C2746" s="865" t="s">
        <v>1039</v>
      </c>
      <c r="D2746" s="866">
        <v>19000.98</v>
      </c>
      <c r="F2746" s="859">
        <v>41913</v>
      </c>
      <c r="G2746" s="871" t="s">
        <v>4895</v>
      </c>
      <c r="H2746" s="872">
        <v>12000</v>
      </c>
      <c r="I2746" s="869" t="s">
        <v>4680</v>
      </c>
      <c r="J2746" s="868" t="s">
        <v>4900</v>
      </c>
    </row>
    <row r="2747" spans="2:11" s="1" customFormat="1" ht="45" outlineLevel="1">
      <c r="B2747" s="285">
        <v>41912</v>
      </c>
      <c r="C2747" s="570" t="s">
        <v>4891</v>
      </c>
      <c r="D2747" s="806">
        <v>83406</v>
      </c>
      <c r="E2747" s="2"/>
      <c r="F2747" s="859">
        <v>41913</v>
      </c>
      <c r="G2747" s="871" t="s">
        <v>4896</v>
      </c>
      <c r="H2747" s="878">
        <v>981</v>
      </c>
      <c r="I2747" s="868" t="s">
        <v>4808</v>
      </c>
      <c r="J2747" s="868" t="s">
        <v>4897</v>
      </c>
    </row>
    <row r="2748" spans="2:11" s="1" customFormat="1" ht="30" outlineLevel="1">
      <c r="B2748" s="859">
        <v>41912</v>
      </c>
      <c r="C2748" s="860" t="s">
        <v>4892</v>
      </c>
      <c r="D2748" s="861">
        <v>981</v>
      </c>
      <c r="F2748" s="564">
        <v>41913</v>
      </c>
      <c r="G2748" s="843" t="s">
        <v>3695</v>
      </c>
      <c r="H2748" s="844">
        <v>6627.27</v>
      </c>
      <c r="I2748" s="828" t="s">
        <v>3584</v>
      </c>
      <c r="J2748" s="880" t="s">
        <v>4809</v>
      </c>
    </row>
    <row r="2749" spans="2:11" s="1" customFormat="1" ht="30" outlineLevel="1">
      <c r="B2749" s="859">
        <v>41913</v>
      </c>
      <c r="C2749" s="862" t="s">
        <v>4926</v>
      </c>
      <c r="D2749" s="863">
        <v>12000</v>
      </c>
      <c r="F2749" s="436">
        <v>41913</v>
      </c>
      <c r="G2749" s="874" t="s">
        <v>4898</v>
      </c>
      <c r="H2749" s="837">
        <v>2150</v>
      </c>
      <c r="I2749" s="836" t="s">
        <v>4912</v>
      </c>
      <c r="J2749" s="467" t="s">
        <v>4809</v>
      </c>
    </row>
    <row r="2750" spans="2:11" s="1" customFormat="1" ht="30" outlineLevel="1">
      <c r="B2750" s="285">
        <v>41913</v>
      </c>
      <c r="C2750" s="223" t="s">
        <v>4925</v>
      </c>
      <c r="D2750" s="672">
        <v>1000</v>
      </c>
      <c r="F2750" s="436">
        <v>41913</v>
      </c>
      <c r="G2750" s="874" t="s">
        <v>4899</v>
      </c>
      <c r="H2750" s="879">
        <v>10223</v>
      </c>
      <c r="I2750" s="437" t="s">
        <v>4808</v>
      </c>
      <c r="J2750" s="437" t="s">
        <v>4809</v>
      </c>
    </row>
    <row r="2751" spans="2:11" s="1" customFormat="1" ht="45" outlineLevel="1">
      <c r="B2751" s="222">
        <v>41929</v>
      </c>
      <c r="C2751" s="223" t="s">
        <v>4957</v>
      </c>
      <c r="D2751" s="175">
        <v>2000</v>
      </c>
      <c r="F2751" s="832">
        <v>41913</v>
      </c>
      <c r="G2751" s="833" t="s">
        <v>4901</v>
      </c>
      <c r="H2751" s="834">
        <v>9000</v>
      </c>
      <c r="I2751" s="877" t="s">
        <v>4816</v>
      </c>
      <c r="J2751" s="867" t="s">
        <v>4812</v>
      </c>
      <c r="K2751" s="13">
        <f>H2751</f>
        <v>9000</v>
      </c>
    </row>
    <row r="2752" spans="2:11" s="1" customFormat="1" ht="45" outlineLevel="1">
      <c r="B2752" s="222">
        <v>41932</v>
      </c>
      <c r="C2752" s="223" t="s">
        <v>4958</v>
      </c>
      <c r="D2752" s="175">
        <v>10261</v>
      </c>
      <c r="F2752" s="811">
        <v>41913</v>
      </c>
      <c r="G2752" s="875" t="s">
        <v>4902</v>
      </c>
      <c r="H2752" s="835">
        <v>6000</v>
      </c>
      <c r="I2752" s="814" t="s">
        <v>4913</v>
      </c>
      <c r="J2752" s="876" t="s">
        <v>4812</v>
      </c>
      <c r="K2752" s="13">
        <f t="shared" ref="K2752:K2755" si="1">H2752</f>
        <v>6000</v>
      </c>
    </row>
    <row r="2753" spans="2:11" s="1" customFormat="1" ht="30" outlineLevel="1">
      <c r="B2753" s="345"/>
      <c r="C2753" s="223"/>
      <c r="D2753" s="175"/>
      <c r="E2753" s="2"/>
      <c r="F2753" s="811">
        <v>41913</v>
      </c>
      <c r="G2753" s="875" t="s">
        <v>4903</v>
      </c>
      <c r="H2753" s="835">
        <v>25000</v>
      </c>
      <c r="I2753" s="814" t="s">
        <v>4911</v>
      </c>
      <c r="J2753" s="876" t="s">
        <v>4812</v>
      </c>
      <c r="K2753" s="13">
        <f t="shared" si="1"/>
        <v>25000</v>
      </c>
    </row>
    <row r="2754" spans="2:11" s="1" customFormat="1" ht="45" outlineLevel="1">
      <c r="B2754" s="269"/>
      <c r="C2754" s="47"/>
      <c r="D2754" s="48"/>
      <c r="F2754" s="811">
        <v>41913</v>
      </c>
      <c r="G2754" s="814" t="s">
        <v>4914</v>
      </c>
      <c r="H2754" s="835">
        <v>5000</v>
      </c>
      <c r="I2754" s="829" t="s">
        <v>3287</v>
      </c>
      <c r="J2754" s="831" t="s">
        <v>4812</v>
      </c>
      <c r="K2754" s="13">
        <f t="shared" si="1"/>
        <v>5000</v>
      </c>
    </row>
    <row r="2755" spans="2:11" s="1" customFormat="1" ht="45" outlineLevel="1">
      <c r="B2755" s="269"/>
      <c r="C2755" s="47"/>
      <c r="D2755" s="48"/>
      <c r="F2755" s="811">
        <v>41913</v>
      </c>
      <c r="G2755" s="814" t="s">
        <v>4915</v>
      </c>
      <c r="H2755" s="835">
        <v>5000</v>
      </c>
      <c r="I2755" s="829" t="s">
        <v>3287</v>
      </c>
      <c r="J2755" s="831" t="s">
        <v>4812</v>
      </c>
      <c r="K2755" s="13">
        <f t="shared" si="1"/>
        <v>5000</v>
      </c>
    </row>
    <row r="2756" spans="2:11" s="1" customFormat="1" ht="30" outlineLevel="1">
      <c r="B2756" s="46"/>
      <c r="C2756" s="47"/>
      <c r="D2756" s="48"/>
      <c r="F2756" s="811">
        <v>41915</v>
      </c>
      <c r="G2756" s="845" t="s">
        <v>4924</v>
      </c>
      <c r="H2756" s="823">
        <v>1000</v>
      </c>
      <c r="I2756" s="829" t="s">
        <v>4815</v>
      </c>
      <c r="J2756" s="831" t="s">
        <v>4812</v>
      </c>
      <c r="K2756" s="13">
        <f>H2756</f>
        <v>1000</v>
      </c>
    </row>
    <row r="2757" spans="2:11" s="1" customFormat="1" ht="45" outlineLevel="1">
      <c r="B2757" s="46"/>
      <c r="C2757" s="47"/>
      <c r="D2757" s="48"/>
      <c r="F2757" s="811">
        <v>41916</v>
      </c>
      <c r="G2757" s="812" t="s">
        <v>4933</v>
      </c>
      <c r="H2757" s="821">
        <v>1000</v>
      </c>
      <c r="I2757" s="829" t="s">
        <v>3287</v>
      </c>
      <c r="J2757" s="831" t="s">
        <v>4812</v>
      </c>
      <c r="K2757" s="13">
        <f t="shared" ref="K2757:K2776" si="2">H2757</f>
        <v>1000</v>
      </c>
    </row>
    <row r="2758" spans="2:11" s="1" customFormat="1" ht="45" outlineLevel="1">
      <c r="B2758" s="46"/>
      <c r="C2758" s="47"/>
      <c r="D2758" s="48"/>
      <c r="F2758" s="811">
        <v>41919</v>
      </c>
      <c r="G2758" s="814" t="s">
        <v>4934</v>
      </c>
      <c r="H2758" s="823">
        <v>3000</v>
      </c>
      <c r="I2758" s="829" t="s">
        <v>3287</v>
      </c>
      <c r="J2758" s="831" t="s">
        <v>4812</v>
      </c>
      <c r="K2758" s="13">
        <f t="shared" si="2"/>
        <v>3000</v>
      </c>
    </row>
    <row r="2759" spans="2:11" s="1" customFormat="1" ht="45" outlineLevel="1">
      <c r="B2759" s="46"/>
      <c r="C2759" s="47"/>
      <c r="D2759" s="48"/>
      <c r="F2759" s="811">
        <v>41923</v>
      </c>
      <c r="G2759" s="814" t="s">
        <v>4940</v>
      </c>
      <c r="H2759" s="823">
        <v>400</v>
      </c>
      <c r="I2759" s="829" t="s">
        <v>3287</v>
      </c>
      <c r="J2759" s="831" t="s">
        <v>4812</v>
      </c>
      <c r="K2759" s="13">
        <f t="shared" si="2"/>
        <v>400</v>
      </c>
    </row>
    <row r="2760" spans="2:11" s="1" customFormat="1" ht="45" outlineLevel="1">
      <c r="B2760" s="46"/>
      <c r="C2760" s="47"/>
      <c r="D2760" s="48"/>
      <c r="F2760" s="811">
        <v>41923</v>
      </c>
      <c r="G2760" s="814" t="s">
        <v>4941</v>
      </c>
      <c r="H2760" s="823">
        <v>5000</v>
      </c>
      <c r="I2760" s="829" t="s">
        <v>3287</v>
      </c>
      <c r="J2760" s="831" t="s">
        <v>4812</v>
      </c>
      <c r="K2760" s="13">
        <f t="shared" si="2"/>
        <v>5000</v>
      </c>
    </row>
    <row r="2761" spans="2:11" s="1" customFormat="1" ht="45" outlineLevel="1">
      <c r="B2761" s="46"/>
      <c r="C2761" s="47"/>
      <c r="D2761" s="48"/>
      <c r="F2761" s="811">
        <v>41923</v>
      </c>
      <c r="G2761" s="814" t="s">
        <v>4942</v>
      </c>
      <c r="H2761" s="823">
        <v>4600</v>
      </c>
      <c r="I2761" s="829" t="s">
        <v>3287</v>
      </c>
      <c r="J2761" s="831" t="s">
        <v>4812</v>
      </c>
      <c r="K2761" s="13">
        <f t="shared" si="2"/>
        <v>4600</v>
      </c>
    </row>
    <row r="2762" spans="2:11" s="1" customFormat="1" ht="45" outlineLevel="1">
      <c r="B2762" s="46"/>
      <c r="C2762" s="47"/>
      <c r="D2762" s="48"/>
      <c r="F2762" s="811">
        <v>41923</v>
      </c>
      <c r="G2762" s="814" t="s">
        <v>4943</v>
      </c>
      <c r="H2762" s="823">
        <v>400</v>
      </c>
      <c r="I2762" s="829" t="s">
        <v>3287</v>
      </c>
      <c r="J2762" s="831" t="s">
        <v>4812</v>
      </c>
      <c r="K2762" s="13">
        <f t="shared" si="2"/>
        <v>400</v>
      </c>
    </row>
    <row r="2763" spans="2:11" s="1" customFormat="1" ht="45" outlineLevel="1">
      <c r="B2763" s="46"/>
      <c r="C2763" s="47"/>
      <c r="D2763" s="48"/>
      <c r="F2763" s="811">
        <v>41937</v>
      </c>
      <c r="G2763" s="812" t="s">
        <v>4959</v>
      </c>
      <c r="H2763" s="823">
        <v>1200</v>
      </c>
      <c r="I2763" s="829" t="s">
        <v>3287</v>
      </c>
      <c r="J2763" s="831" t="s">
        <v>4812</v>
      </c>
      <c r="K2763" s="13">
        <f t="shared" si="2"/>
        <v>1200</v>
      </c>
    </row>
    <row r="2764" spans="2:11" s="1" customFormat="1" ht="45" outlineLevel="1">
      <c r="B2764" s="46"/>
      <c r="C2764" s="47"/>
      <c r="D2764" s="48"/>
      <c r="F2764" s="811">
        <v>41939</v>
      </c>
      <c r="G2764" s="813" t="s">
        <v>4976</v>
      </c>
      <c r="H2764" s="822">
        <v>1000</v>
      </c>
      <c r="I2764" s="829" t="s">
        <v>3287</v>
      </c>
      <c r="J2764" s="831" t="s">
        <v>4812</v>
      </c>
      <c r="K2764" s="13">
        <f t="shared" si="2"/>
        <v>1000</v>
      </c>
    </row>
    <row r="2765" spans="2:11" s="1" customFormat="1" ht="45" outlineLevel="1">
      <c r="B2765" s="46"/>
      <c r="C2765" s="47"/>
      <c r="D2765" s="48"/>
      <c r="F2765" s="811">
        <v>41942</v>
      </c>
      <c r="G2765" s="813" t="s">
        <v>4980</v>
      </c>
      <c r="H2765" s="822">
        <v>1000</v>
      </c>
      <c r="I2765" s="829" t="s">
        <v>3287</v>
      </c>
      <c r="J2765" s="831" t="s">
        <v>4812</v>
      </c>
      <c r="K2765" s="13">
        <f t="shared" si="2"/>
        <v>1000</v>
      </c>
    </row>
    <row r="2766" spans="2:11" s="1" customFormat="1" ht="15" outlineLevel="1">
      <c r="B2766" s="46"/>
      <c r="C2766" s="47"/>
      <c r="D2766" s="48"/>
      <c r="F2766" s="811"/>
      <c r="G2766" s="812"/>
      <c r="H2766" s="821"/>
      <c r="I2766" s="830"/>
      <c r="J2766" s="831" t="s">
        <v>4812</v>
      </c>
      <c r="K2766" s="13">
        <f t="shared" si="2"/>
        <v>0</v>
      </c>
    </row>
    <row r="2767" spans="2:11" s="1" customFormat="1" ht="15" outlineLevel="1">
      <c r="B2767" s="46"/>
      <c r="C2767" s="47"/>
      <c r="D2767" s="48"/>
      <c r="F2767" s="811"/>
      <c r="G2767" s="814"/>
      <c r="H2767" s="823"/>
      <c r="I2767" s="830"/>
      <c r="J2767" s="831" t="s">
        <v>4812</v>
      </c>
      <c r="K2767" s="13">
        <f t="shared" si="2"/>
        <v>0</v>
      </c>
    </row>
    <row r="2768" spans="2:11" s="1" customFormat="1" ht="15" outlineLevel="1">
      <c r="B2768" s="46"/>
      <c r="C2768" s="47"/>
      <c r="D2768" s="48"/>
      <c r="F2768" s="811"/>
      <c r="G2768" s="814"/>
      <c r="H2768" s="824"/>
      <c r="I2768" s="830"/>
      <c r="J2768" s="831" t="s">
        <v>4812</v>
      </c>
      <c r="K2768" s="13">
        <f t="shared" si="2"/>
        <v>0</v>
      </c>
    </row>
    <row r="2769" spans="2:11" s="1" customFormat="1" ht="15" outlineLevel="1">
      <c r="B2769" s="46"/>
      <c r="C2769" s="47"/>
      <c r="D2769" s="48"/>
      <c r="F2769" s="811"/>
      <c r="G2769" s="815"/>
      <c r="H2769" s="821"/>
      <c r="I2769" s="830"/>
      <c r="J2769" s="831" t="s">
        <v>4812</v>
      </c>
      <c r="K2769" s="13">
        <f t="shared" si="2"/>
        <v>0</v>
      </c>
    </row>
    <row r="2770" spans="2:11" s="1" customFormat="1" ht="15" outlineLevel="1">
      <c r="B2770" s="46"/>
      <c r="C2770" s="47"/>
      <c r="D2770" s="48"/>
      <c r="F2770" s="811"/>
      <c r="G2770" s="812"/>
      <c r="H2770" s="821"/>
      <c r="I2770" s="818"/>
      <c r="J2770" s="831" t="s">
        <v>4812</v>
      </c>
      <c r="K2770" s="13">
        <f t="shared" si="2"/>
        <v>0</v>
      </c>
    </row>
    <row r="2771" spans="2:11" s="1" customFormat="1" ht="15" outlineLevel="1">
      <c r="B2771" s="46"/>
      <c r="C2771" s="47"/>
      <c r="D2771" s="48"/>
      <c r="F2771" s="811"/>
      <c r="G2771" s="813"/>
      <c r="H2771" s="822"/>
      <c r="I2771" s="818"/>
      <c r="J2771" s="831" t="s">
        <v>4812</v>
      </c>
      <c r="K2771" s="13">
        <f t="shared" si="2"/>
        <v>0</v>
      </c>
    </row>
    <row r="2772" spans="2:11" s="1" customFormat="1" ht="15" outlineLevel="1">
      <c r="B2772" s="46"/>
      <c r="C2772" s="47"/>
      <c r="D2772" s="48"/>
      <c r="F2772" s="816"/>
      <c r="G2772" s="817"/>
      <c r="H2772" s="825"/>
      <c r="I2772" s="829"/>
      <c r="J2772" s="831" t="s">
        <v>4812</v>
      </c>
      <c r="K2772" s="13">
        <f t="shared" si="2"/>
        <v>0</v>
      </c>
    </row>
    <row r="2773" spans="2:11" s="1" customFormat="1" ht="15" outlineLevel="1">
      <c r="B2773" s="46"/>
      <c r="C2773" s="47"/>
      <c r="D2773" s="48"/>
      <c r="F2773" s="811"/>
      <c r="G2773" s="813"/>
      <c r="H2773" s="822"/>
      <c r="I2773" s="830"/>
      <c r="J2773" s="831" t="s">
        <v>4812</v>
      </c>
      <c r="K2773" s="13">
        <f t="shared" si="2"/>
        <v>0</v>
      </c>
    </row>
    <row r="2774" spans="2:11" s="1" customFormat="1" ht="15" outlineLevel="1">
      <c r="B2774" s="46"/>
      <c r="C2774" s="47"/>
      <c r="D2774" s="48"/>
      <c r="F2774" s="816"/>
      <c r="G2774" s="817"/>
      <c r="H2774" s="826"/>
      <c r="I2774" s="829"/>
      <c r="J2774" s="831" t="s">
        <v>4812</v>
      </c>
      <c r="K2774" s="13">
        <f t="shared" si="2"/>
        <v>0</v>
      </c>
    </row>
    <row r="2775" spans="2:11" s="1" customFormat="1" ht="15" outlineLevel="1">
      <c r="B2775" s="46"/>
      <c r="C2775" s="47"/>
      <c r="D2775" s="48"/>
      <c r="F2775" s="816"/>
      <c r="G2775" s="817"/>
      <c r="H2775" s="825"/>
      <c r="I2775" s="829"/>
      <c r="J2775" s="831" t="s">
        <v>4812</v>
      </c>
      <c r="K2775" s="13">
        <f t="shared" si="2"/>
        <v>0</v>
      </c>
    </row>
    <row r="2776" spans="2:11" s="1" customFormat="1" ht="15" outlineLevel="1">
      <c r="B2776" s="46"/>
      <c r="C2776" s="47"/>
      <c r="D2776" s="48"/>
      <c r="F2776" s="811"/>
      <c r="G2776" s="813"/>
      <c r="H2776" s="822"/>
      <c r="I2776" s="830"/>
      <c r="J2776" s="831" t="s">
        <v>4812</v>
      </c>
      <c r="K2776" s="13">
        <f t="shared" si="2"/>
        <v>0</v>
      </c>
    </row>
    <row r="2777" spans="2:11" s="1" customFormat="1" ht="15" outlineLevel="1">
      <c r="B2777" s="50"/>
      <c r="C2777" s="50" t="s">
        <v>195</v>
      </c>
      <c r="D2777" s="48">
        <f>SUM(D2746:D2776)</f>
        <v>128648.98</v>
      </c>
      <c r="E2777" s="18"/>
      <c r="F2777" s="319"/>
      <c r="G2777" s="319" t="s">
        <v>195</v>
      </c>
      <c r="H2777" s="279">
        <f>SUM(H2746:H2776)</f>
        <v>100581.27</v>
      </c>
      <c r="K2777" s="2">
        <f>SUM(K2751:K2776)</f>
        <v>68600</v>
      </c>
    </row>
    <row r="2778" spans="2:11" s="1" customFormat="1" ht="15" outlineLevel="1">
      <c r="B2778" s="18"/>
      <c r="C2778" s="18"/>
      <c r="D2778" s="18"/>
      <c r="E2778" s="18"/>
      <c r="F2778" s="18"/>
      <c r="G2778" s="18"/>
      <c r="H2778" s="18"/>
    </row>
    <row r="2779" spans="2:11" s="1" customFormat="1" ht="15" outlineLevel="1">
      <c r="B2779" s="50"/>
      <c r="C2779" s="50" t="s">
        <v>1328</v>
      </c>
      <c r="D2779" s="48">
        <f>D2777-H2777</f>
        <v>28067.709999999992</v>
      </c>
      <c r="E2779" s="620"/>
      <c r="F2779" s="13"/>
      <c r="G2779" s="13"/>
      <c r="H2779" s="226"/>
      <c r="I2779" s="2"/>
    </row>
    <row r="2780" spans="2:11" s="1" customFormat="1" ht="15"/>
    <row r="2781" spans="2:11" s="1" customFormat="1" ht="15">
      <c r="B2781" s="602">
        <v>41913</v>
      </c>
      <c r="C2781" s="282" t="s">
        <v>4894</v>
      </c>
      <c r="D2781" s="283">
        <v>215</v>
      </c>
      <c r="E2781" s="277" t="s">
        <v>3088</v>
      </c>
    </row>
    <row r="2782" spans="2:11" s="1" customFormat="1" ht="60">
      <c r="B2782" s="602">
        <v>41913</v>
      </c>
      <c r="C2782" s="282" t="s">
        <v>4914</v>
      </c>
      <c r="D2782" s="283">
        <v>5000</v>
      </c>
      <c r="E2782" s="277" t="s">
        <v>3287</v>
      </c>
    </row>
    <row r="2783" spans="2:11" s="1" customFormat="1" ht="60">
      <c r="B2783" s="602">
        <v>41913</v>
      </c>
      <c r="C2783" s="282" t="s">
        <v>4915</v>
      </c>
      <c r="D2783" s="283">
        <v>5000</v>
      </c>
      <c r="E2783" s="277" t="s">
        <v>3287</v>
      </c>
    </row>
    <row r="2784" spans="2:11" s="1" customFormat="1" ht="45">
      <c r="B2784" s="602">
        <v>41916</v>
      </c>
      <c r="C2784" s="282" t="s">
        <v>4933</v>
      </c>
      <c r="D2784" s="283">
        <v>1000</v>
      </c>
      <c r="E2784" s="277" t="s">
        <v>3287</v>
      </c>
    </row>
    <row r="2785" spans="2:9" s="1" customFormat="1" ht="60">
      <c r="B2785" s="602">
        <v>41919</v>
      </c>
      <c r="C2785" s="282" t="s">
        <v>4934</v>
      </c>
      <c r="D2785" s="283">
        <v>3000</v>
      </c>
      <c r="E2785" s="277" t="s">
        <v>3287</v>
      </c>
    </row>
    <row r="2786" spans="2:9" s="1" customFormat="1" ht="15">
      <c r="B2786" s="602">
        <v>41919</v>
      </c>
      <c r="C2786" s="376" t="s">
        <v>4936</v>
      </c>
      <c r="D2786" s="571">
        <v>550</v>
      </c>
      <c r="E2786" s="236" t="s">
        <v>421</v>
      </c>
    </row>
    <row r="2787" spans="2:9" s="1" customFormat="1" ht="45">
      <c r="B2787" s="602">
        <v>41923</v>
      </c>
      <c r="C2787" s="883" t="s">
        <v>4940</v>
      </c>
      <c r="D2787" s="326">
        <v>400</v>
      </c>
      <c r="E2787" s="277" t="s">
        <v>3287</v>
      </c>
      <c r="H2787" s="13"/>
    </row>
    <row r="2788" spans="2:9" s="1" customFormat="1" ht="45">
      <c r="B2788" s="602">
        <v>41923</v>
      </c>
      <c r="C2788" s="883" t="s">
        <v>4941</v>
      </c>
      <c r="D2788" s="326">
        <v>5000</v>
      </c>
      <c r="E2788" s="277" t="s">
        <v>3287</v>
      </c>
      <c r="H2788" s="13"/>
    </row>
    <row r="2789" spans="2:9" s="1" customFormat="1" ht="45">
      <c r="B2789" s="602">
        <v>41923</v>
      </c>
      <c r="C2789" s="883" t="s">
        <v>4942</v>
      </c>
      <c r="D2789" s="326">
        <v>4600</v>
      </c>
      <c r="E2789" s="277" t="s">
        <v>3287</v>
      </c>
      <c r="H2789" s="13"/>
    </row>
    <row r="2790" spans="2:9" s="1" customFormat="1" ht="45">
      <c r="B2790" s="602">
        <v>41923</v>
      </c>
      <c r="C2790" s="883" t="s">
        <v>4943</v>
      </c>
      <c r="D2790" s="326">
        <v>400</v>
      </c>
      <c r="E2790" s="277" t="s">
        <v>3287</v>
      </c>
      <c r="H2790" s="13"/>
      <c r="I2790" s="13"/>
    </row>
    <row r="2791" spans="2:9" s="1" customFormat="1" ht="60">
      <c r="B2791" s="602">
        <v>41931</v>
      </c>
      <c r="C2791" s="376" t="s">
        <v>4936</v>
      </c>
      <c r="D2791" s="326">
        <v>1000</v>
      </c>
      <c r="E2791" s="236" t="s">
        <v>421</v>
      </c>
      <c r="F2791" s="205" t="s">
        <v>5864</v>
      </c>
    </row>
    <row r="2792" spans="2:9" s="1" customFormat="1" ht="60">
      <c r="B2792" s="602">
        <v>41932</v>
      </c>
      <c r="C2792" s="376" t="s">
        <v>4936</v>
      </c>
      <c r="D2792" s="326">
        <v>300</v>
      </c>
      <c r="E2792" s="236" t="s">
        <v>421</v>
      </c>
      <c r="F2792" s="205" t="s">
        <v>5864</v>
      </c>
      <c r="I2792" s="13"/>
    </row>
    <row r="2793" spans="2:9" s="1" customFormat="1" ht="60">
      <c r="B2793" s="602">
        <v>41933</v>
      </c>
      <c r="C2793" s="376" t="s">
        <v>4936</v>
      </c>
      <c r="D2793" s="326">
        <v>500</v>
      </c>
      <c r="E2793" s="236" t="s">
        <v>421</v>
      </c>
      <c r="F2793" s="205" t="s">
        <v>5864</v>
      </c>
      <c r="I2793" s="13"/>
    </row>
    <row r="2794" spans="2:9" s="1" customFormat="1" ht="15">
      <c r="B2794" s="602">
        <v>41933</v>
      </c>
      <c r="C2794" s="376" t="s">
        <v>4960</v>
      </c>
      <c r="D2794" s="326">
        <v>200</v>
      </c>
      <c r="E2794" s="236" t="s">
        <v>421</v>
      </c>
      <c r="F2794" s="1" t="s">
        <v>6</v>
      </c>
      <c r="I2794" s="13"/>
    </row>
    <row r="2795" spans="2:9" s="1" customFormat="1" ht="45">
      <c r="B2795" s="602">
        <v>41933</v>
      </c>
      <c r="C2795" s="376" t="s">
        <v>4936</v>
      </c>
      <c r="D2795" s="326">
        <v>500</v>
      </c>
      <c r="E2795" s="236" t="s">
        <v>421</v>
      </c>
      <c r="F2795" s="205" t="s">
        <v>5865</v>
      </c>
      <c r="I2795" s="13"/>
    </row>
    <row r="2796" spans="2:9" s="1" customFormat="1" ht="15">
      <c r="B2796" s="602">
        <v>41935</v>
      </c>
      <c r="C2796" s="376" t="s">
        <v>4960</v>
      </c>
      <c r="D2796" s="326">
        <v>100</v>
      </c>
      <c r="E2796" s="236" t="s">
        <v>421</v>
      </c>
      <c r="F2796" s="1" t="s">
        <v>6</v>
      </c>
    </row>
    <row r="2797" spans="2:9" s="1" customFormat="1" ht="15">
      <c r="B2797" s="602">
        <v>41936</v>
      </c>
      <c r="C2797" s="376" t="s">
        <v>4936</v>
      </c>
      <c r="D2797" s="326">
        <v>100</v>
      </c>
      <c r="E2797" s="236" t="s">
        <v>421</v>
      </c>
      <c r="I2797" s="13"/>
    </row>
    <row r="2798" spans="2:9" s="1" customFormat="1" ht="45">
      <c r="B2798" s="602">
        <v>41937</v>
      </c>
      <c r="C2798" s="883" t="s">
        <v>4959</v>
      </c>
      <c r="D2798" s="326">
        <v>1200</v>
      </c>
      <c r="E2798" s="277" t="s">
        <v>3287</v>
      </c>
    </row>
    <row r="2799" spans="2:9" s="1" customFormat="1" ht="60">
      <c r="B2799" s="602">
        <v>41939</v>
      </c>
      <c r="C2799" s="883" t="s">
        <v>4976</v>
      </c>
      <c r="D2799" s="326">
        <v>1000</v>
      </c>
      <c r="E2799" s="277" t="s">
        <v>3287</v>
      </c>
    </row>
    <row r="2800" spans="2:9" s="1" customFormat="1" ht="45">
      <c r="B2800" s="602">
        <v>41942</v>
      </c>
      <c r="C2800" s="376" t="s">
        <v>4980</v>
      </c>
      <c r="D2800" s="326">
        <v>1000</v>
      </c>
      <c r="E2800" s="277" t="s">
        <v>3287</v>
      </c>
    </row>
    <row r="2801" spans="2:8" s="1" customFormat="1" ht="15">
      <c r="B2801" s="674"/>
      <c r="C2801" s="481"/>
      <c r="D2801" s="482"/>
      <c r="E2801" s="277"/>
    </row>
    <row r="2802" spans="2:8" s="1" customFormat="1" ht="15">
      <c r="B2802" s="280"/>
      <c r="C2802" s="280"/>
      <c r="D2802" s="294">
        <f>SUM(D2781:D2801)</f>
        <v>31065</v>
      </c>
      <c r="E2802" s="2">
        <f>D2802-D2934-H2934</f>
        <v>105</v>
      </c>
      <c r="F2802" s="2"/>
    </row>
    <row r="2803" spans="2:8" s="1" customFormat="1" ht="15"/>
    <row r="2804" spans="2:8" s="1" customFormat="1" ht="15">
      <c r="B2804" s="285">
        <v>41913</v>
      </c>
      <c r="C2804" s="280" t="s">
        <v>4922</v>
      </c>
      <c r="D2804" s="294">
        <v>210</v>
      </c>
      <c r="F2804" s="285">
        <v>41933</v>
      </c>
      <c r="G2804" s="280" t="s">
        <v>2541</v>
      </c>
      <c r="H2804" s="294">
        <v>330</v>
      </c>
    </row>
    <row r="2805" spans="2:8" s="1" customFormat="1" ht="15">
      <c r="B2805" s="285">
        <v>41913</v>
      </c>
      <c r="C2805" s="280" t="s">
        <v>4923</v>
      </c>
      <c r="D2805" s="703">
        <v>110</v>
      </c>
      <c r="F2805" s="285">
        <v>41933</v>
      </c>
      <c r="G2805" s="280" t="s">
        <v>850</v>
      </c>
      <c r="H2805" s="294">
        <v>30</v>
      </c>
    </row>
    <row r="2806" spans="2:8" s="1" customFormat="1" ht="15">
      <c r="B2806" s="285">
        <v>41913</v>
      </c>
      <c r="C2806" s="326" t="s">
        <v>3262</v>
      </c>
      <c r="D2806" s="326">
        <v>40</v>
      </c>
      <c r="F2806" s="285">
        <v>41933</v>
      </c>
      <c r="G2806" s="280" t="s">
        <v>3358</v>
      </c>
      <c r="H2806" s="294">
        <v>80</v>
      </c>
    </row>
    <row r="2807" spans="2:8" s="1" customFormat="1" ht="15">
      <c r="B2807" s="285">
        <v>41913</v>
      </c>
      <c r="C2807" s="406" t="s">
        <v>637</v>
      </c>
      <c r="D2807" s="294">
        <v>185</v>
      </c>
      <c r="F2807" s="285">
        <v>41933</v>
      </c>
      <c r="G2807" s="280" t="s">
        <v>4964</v>
      </c>
      <c r="H2807" s="294">
        <v>100</v>
      </c>
    </row>
    <row r="2808" spans="2:8" s="1" customFormat="1" ht="15">
      <c r="B2808" s="285">
        <v>41913</v>
      </c>
      <c r="C2808" s="406" t="s">
        <v>531</v>
      </c>
      <c r="D2808" s="294">
        <v>10</v>
      </c>
      <c r="F2808" s="285">
        <v>41933</v>
      </c>
      <c r="G2808" s="294" t="s">
        <v>4965</v>
      </c>
      <c r="H2808" s="294">
        <v>30</v>
      </c>
    </row>
    <row r="2809" spans="2:8" s="1" customFormat="1" ht="15">
      <c r="B2809" s="285">
        <v>41913</v>
      </c>
      <c r="C2809" s="280" t="s">
        <v>18</v>
      </c>
      <c r="D2809" s="294">
        <v>260</v>
      </c>
      <c r="F2809" s="285">
        <v>41933</v>
      </c>
      <c r="G2809" s="280" t="s">
        <v>850</v>
      </c>
      <c r="H2809" s="294">
        <v>40</v>
      </c>
    </row>
    <row r="2810" spans="2:8" s="1" customFormat="1" ht="15">
      <c r="B2810" s="285">
        <v>41914</v>
      </c>
      <c r="C2810" s="280" t="s">
        <v>525</v>
      </c>
      <c r="D2810" s="294">
        <v>20</v>
      </c>
      <c r="F2810" s="285">
        <v>41933</v>
      </c>
      <c r="G2810" s="280" t="s">
        <v>3358</v>
      </c>
      <c r="H2810" s="294">
        <v>100</v>
      </c>
    </row>
    <row r="2811" spans="2:8" s="1" customFormat="1" ht="15">
      <c r="B2811" s="285">
        <v>41914</v>
      </c>
      <c r="C2811" s="406" t="s">
        <v>4927</v>
      </c>
      <c r="D2811" s="703">
        <v>110</v>
      </c>
      <c r="F2811" s="285">
        <v>41933</v>
      </c>
      <c r="G2811" s="280" t="s">
        <v>4966</v>
      </c>
      <c r="H2811" s="294">
        <v>160</v>
      </c>
    </row>
    <row r="2812" spans="2:8" s="1" customFormat="1" ht="15">
      <c r="B2812" s="285">
        <v>41914</v>
      </c>
      <c r="C2812" s="280" t="s">
        <v>4928</v>
      </c>
      <c r="D2812" s="294">
        <v>100</v>
      </c>
      <c r="F2812" s="285">
        <v>41933</v>
      </c>
      <c r="G2812" s="280" t="s">
        <v>4967</v>
      </c>
      <c r="H2812" s="294">
        <v>150</v>
      </c>
    </row>
    <row r="2813" spans="2:8" s="1" customFormat="1" ht="15">
      <c r="B2813" s="285">
        <v>41914</v>
      </c>
      <c r="C2813" s="280" t="s">
        <v>2316</v>
      </c>
      <c r="D2813" s="703">
        <v>100</v>
      </c>
      <c r="F2813" s="285">
        <v>41934</v>
      </c>
      <c r="G2813" s="280" t="s">
        <v>289</v>
      </c>
      <c r="H2813" s="294">
        <v>15</v>
      </c>
    </row>
    <row r="2814" spans="2:8" s="1" customFormat="1" ht="15">
      <c r="B2814" s="549">
        <v>41914</v>
      </c>
      <c r="C2814" s="463" t="s">
        <v>3307</v>
      </c>
      <c r="D2814" s="587">
        <v>750</v>
      </c>
      <c r="F2814" s="285">
        <v>41934</v>
      </c>
      <c r="G2814" s="280" t="s">
        <v>525</v>
      </c>
      <c r="H2814" s="294">
        <v>10</v>
      </c>
    </row>
    <row r="2815" spans="2:8" s="1" customFormat="1" ht="15">
      <c r="B2815" s="549">
        <v>41914</v>
      </c>
      <c r="C2815" s="463" t="s">
        <v>3308</v>
      </c>
      <c r="D2815" s="587">
        <v>1790</v>
      </c>
      <c r="F2815" s="285">
        <v>41935</v>
      </c>
      <c r="G2815" s="280" t="s">
        <v>401</v>
      </c>
      <c r="H2815" s="294">
        <v>35</v>
      </c>
    </row>
    <row r="2816" spans="2:8" s="1" customFormat="1" ht="15">
      <c r="B2816" s="549">
        <v>41914</v>
      </c>
      <c r="C2816" s="554" t="s">
        <v>3305</v>
      </c>
      <c r="D2816" s="588">
        <v>230</v>
      </c>
      <c r="F2816" s="285">
        <v>41935</v>
      </c>
      <c r="G2816" s="294" t="s">
        <v>4968</v>
      </c>
      <c r="H2816" s="294">
        <v>115</v>
      </c>
    </row>
    <row r="2817" spans="2:8" s="1" customFormat="1" ht="15">
      <c r="B2817" s="549">
        <v>41914</v>
      </c>
      <c r="C2817" s="554" t="s">
        <v>269</v>
      </c>
      <c r="D2817" s="767">
        <v>2000</v>
      </c>
      <c r="F2817" s="285">
        <v>41936</v>
      </c>
      <c r="G2817" s="294" t="s">
        <v>3523</v>
      </c>
      <c r="H2817" s="294">
        <v>20</v>
      </c>
    </row>
    <row r="2818" spans="2:8" s="1" customFormat="1" ht="15">
      <c r="B2818" s="285">
        <v>41914</v>
      </c>
      <c r="C2818" s="280" t="s">
        <v>4930</v>
      </c>
      <c r="D2818" s="703">
        <v>120</v>
      </c>
      <c r="F2818" s="285">
        <v>41936</v>
      </c>
      <c r="G2818" s="294" t="s">
        <v>132</v>
      </c>
      <c r="H2818" s="326">
        <v>100</v>
      </c>
    </row>
    <row r="2819" spans="2:8" s="1" customFormat="1" ht="15">
      <c r="B2819" s="285">
        <v>41914</v>
      </c>
      <c r="C2819" s="280" t="s">
        <v>218</v>
      </c>
      <c r="D2819" s="294">
        <v>24</v>
      </c>
      <c r="F2819" s="285">
        <v>41936</v>
      </c>
      <c r="G2819" s="326" t="s">
        <v>516</v>
      </c>
      <c r="H2819" s="326">
        <v>40</v>
      </c>
    </row>
    <row r="2820" spans="2:8" s="1" customFormat="1" ht="15">
      <c r="B2820" s="285">
        <v>41914</v>
      </c>
      <c r="C2820" s="280" t="s">
        <v>114</v>
      </c>
      <c r="D2820" s="294">
        <v>105</v>
      </c>
      <c r="F2820" s="285">
        <v>41936</v>
      </c>
      <c r="G2820" s="280" t="s">
        <v>4969</v>
      </c>
      <c r="H2820" s="294">
        <v>15</v>
      </c>
    </row>
    <row r="2821" spans="2:8" s="1" customFormat="1" ht="15">
      <c r="B2821" s="285">
        <v>41915</v>
      </c>
      <c r="C2821" s="280" t="s">
        <v>4931</v>
      </c>
      <c r="D2821" s="703">
        <v>160</v>
      </c>
      <c r="F2821" s="285">
        <v>41936</v>
      </c>
      <c r="G2821" s="304" t="s">
        <v>222</v>
      </c>
      <c r="H2821" s="326">
        <v>9</v>
      </c>
    </row>
    <row r="2822" spans="2:8" s="1" customFormat="1" ht="15">
      <c r="B2822" s="285">
        <v>41915</v>
      </c>
      <c r="C2822" s="280" t="s">
        <v>92</v>
      </c>
      <c r="D2822" s="294">
        <v>45</v>
      </c>
      <c r="F2822" s="285">
        <v>41936</v>
      </c>
      <c r="G2822" s="304" t="s">
        <v>172</v>
      </c>
      <c r="H2822" s="326">
        <v>15</v>
      </c>
    </row>
    <row r="2823" spans="2:8" s="1" customFormat="1" ht="15">
      <c r="B2823" s="285">
        <v>41915</v>
      </c>
      <c r="C2823" s="280" t="s">
        <v>93</v>
      </c>
      <c r="D2823" s="294">
        <v>60</v>
      </c>
      <c r="F2823" s="285">
        <v>41936</v>
      </c>
      <c r="G2823" s="280" t="s">
        <v>114</v>
      </c>
      <c r="H2823" s="326">
        <v>40</v>
      </c>
    </row>
    <row r="2824" spans="2:8" s="1" customFormat="1" ht="15">
      <c r="B2824" s="285">
        <v>41915</v>
      </c>
      <c r="C2824" s="280" t="s">
        <v>531</v>
      </c>
      <c r="D2824" s="294">
        <v>16</v>
      </c>
      <c r="F2824" s="285">
        <v>41936</v>
      </c>
      <c r="G2824" s="280" t="s">
        <v>51</v>
      </c>
      <c r="H2824" s="294">
        <v>20</v>
      </c>
    </row>
    <row r="2825" spans="2:8" s="1" customFormat="1" ht="15">
      <c r="B2825" s="285">
        <v>41915</v>
      </c>
      <c r="C2825" s="280" t="s">
        <v>92</v>
      </c>
      <c r="D2825" s="294">
        <v>20</v>
      </c>
      <c r="F2825" s="285">
        <v>41937</v>
      </c>
      <c r="G2825" s="280" t="s">
        <v>132</v>
      </c>
      <c r="H2825" s="294">
        <v>100</v>
      </c>
    </row>
    <row r="2826" spans="2:8" s="1" customFormat="1" ht="15">
      <c r="B2826" s="285">
        <v>41915</v>
      </c>
      <c r="C2826" s="280" t="s">
        <v>970</v>
      </c>
      <c r="D2826" s="294">
        <v>8</v>
      </c>
      <c r="F2826" s="285">
        <v>41937</v>
      </c>
      <c r="G2826" s="280" t="s">
        <v>525</v>
      </c>
      <c r="H2826" s="294">
        <v>16</v>
      </c>
    </row>
    <row r="2827" spans="2:8" s="1" customFormat="1" ht="15">
      <c r="B2827" s="285">
        <v>41915</v>
      </c>
      <c r="C2827" s="280" t="s">
        <v>23</v>
      </c>
      <c r="D2827" s="294">
        <v>140</v>
      </c>
      <c r="F2827" s="285">
        <v>41937</v>
      </c>
      <c r="G2827" s="280" t="s">
        <v>93</v>
      </c>
      <c r="H2827" s="294">
        <v>45</v>
      </c>
    </row>
    <row r="2828" spans="2:8" s="1" customFormat="1" ht="15">
      <c r="B2828" s="285">
        <v>41916</v>
      </c>
      <c r="C2828" s="280" t="s">
        <v>246</v>
      </c>
      <c r="D2828" s="294">
        <v>60</v>
      </c>
      <c r="F2828" s="285">
        <v>41937</v>
      </c>
      <c r="G2828" s="280" t="s">
        <v>749</v>
      </c>
      <c r="H2828" s="294">
        <v>24</v>
      </c>
    </row>
    <row r="2829" spans="2:8" s="1" customFormat="1" ht="15">
      <c r="B2829" s="285">
        <v>41916</v>
      </c>
      <c r="C2829" s="280" t="s">
        <v>142</v>
      </c>
      <c r="D2829" s="294">
        <v>120</v>
      </c>
      <c r="F2829" s="285">
        <v>41937</v>
      </c>
      <c r="G2829" s="294" t="s">
        <v>48</v>
      </c>
      <c r="H2829" s="294">
        <v>20</v>
      </c>
    </row>
    <row r="2830" spans="2:8" s="1" customFormat="1" ht="15">
      <c r="B2830" s="285">
        <v>41916</v>
      </c>
      <c r="C2830" s="280" t="s">
        <v>173</v>
      </c>
      <c r="D2830" s="703">
        <v>300</v>
      </c>
      <c r="F2830" s="285">
        <v>41937</v>
      </c>
      <c r="G2830" s="280" t="s">
        <v>4970</v>
      </c>
      <c r="H2830" s="294">
        <v>10</v>
      </c>
    </row>
    <row r="2831" spans="2:8" s="1" customFormat="1" ht="15">
      <c r="B2831" s="285">
        <v>41916</v>
      </c>
      <c r="C2831" s="280" t="s">
        <v>947</v>
      </c>
      <c r="D2831" s="294">
        <v>30</v>
      </c>
      <c r="F2831" s="285">
        <v>41937</v>
      </c>
      <c r="G2831" s="294" t="s">
        <v>173</v>
      </c>
      <c r="H2831" s="294">
        <v>50</v>
      </c>
    </row>
    <row r="2832" spans="2:8" s="1" customFormat="1" ht="15">
      <c r="B2832" s="285">
        <v>41916</v>
      </c>
      <c r="C2832" s="280" t="s">
        <v>114</v>
      </c>
      <c r="D2832" s="294">
        <v>100</v>
      </c>
      <c r="F2832" s="285">
        <v>41937</v>
      </c>
      <c r="G2832" s="280" t="s">
        <v>3634</v>
      </c>
      <c r="H2832" s="294">
        <v>10</v>
      </c>
    </row>
    <row r="2833" spans="2:8" s="1" customFormat="1" ht="15">
      <c r="B2833" s="285">
        <v>41916</v>
      </c>
      <c r="C2833" s="280" t="s">
        <v>12</v>
      </c>
      <c r="D2833" s="349">
        <v>160</v>
      </c>
      <c r="F2833" s="285">
        <v>41938</v>
      </c>
      <c r="G2833" s="280" t="s">
        <v>173</v>
      </c>
      <c r="H2833" s="294">
        <v>50</v>
      </c>
    </row>
    <row r="2834" spans="2:8" s="1" customFormat="1" ht="15">
      <c r="B2834" s="285">
        <v>41916</v>
      </c>
      <c r="C2834" s="280" t="s">
        <v>4932</v>
      </c>
      <c r="D2834" s="294">
        <v>25</v>
      </c>
      <c r="F2834" s="285">
        <v>41938</v>
      </c>
      <c r="G2834" s="280" t="s">
        <v>4971</v>
      </c>
      <c r="H2834" s="294">
        <v>100</v>
      </c>
    </row>
    <row r="2835" spans="2:8" s="1" customFormat="1" ht="15">
      <c r="B2835" s="285">
        <v>41916</v>
      </c>
      <c r="C2835" s="280" t="s">
        <v>4081</v>
      </c>
      <c r="D2835" s="703">
        <v>2480</v>
      </c>
      <c r="F2835" s="285">
        <v>41938</v>
      </c>
      <c r="G2835" s="280" t="s">
        <v>4972</v>
      </c>
      <c r="H2835" s="294">
        <v>310</v>
      </c>
    </row>
    <row r="2836" spans="2:8" s="1" customFormat="1" ht="15">
      <c r="B2836" s="285">
        <v>41916</v>
      </c>
      <c r="C2836" s="280" t="s">
        <v>23</v>
      </c>
      <c r="D2836" s="294">
        <v>120</v>
      </c>
      <c r="F2836" s="285">
        <v>41938</v>
      </c>
      <c r="G2836" s="280" t="s">
        <v>4973</v>
      </c>
      <c r="H2836" s="294">
        <v>40</v>
      </c>
    </row>
    <row r="2837" spans="2:8" s="1" customFormat="1" ht="15">
      <c r="B2837" s="285">
        <v>41916</v>
      </c>
      <c r="C2837" s="280" t="s">
        <v>531</v>
      </c>
      <c r="D2837" s="294">
        <v>18</v>
      </c>
      <c r="F2837" s="285">
        <v>41938</v>
      </c>
      <c r="G2837" s="280" t="s">
        <v>4530</v>
      </c>
      <c r="H2837" s="294">
        <v>17</v>
      </c>
    </row>
    <row r="2838" spans="2:8" s="1" customFormat="1" ht="15">
      <c r="B2838" s="285">
        <v>41916</v>
      </c>
      <c r="C2838" s="280" t="s">
        <v>114</v>
      </c>
      <c r="D2838" s="326">
        <v>54</v>
      </c>
      <c r="F2838" s="285">
        <v>41938</v>
      </c>
      <c r="G2838" s="280" t="s">
        <v>4974</v>
      </c>
      <c r="H2838" s="294">
        <v>185</v>
      </c>
    </row>
    <row r="2839" spans="2:8" s="1" customFormat="1" ht="15">
      <c r="B2839" s="285">
        <v>41917</v>
      </c>
      <c r="C2839" s="280" t="s">
        <v>4930</v>
      </c>
      <c r="D2839" s="703">
        <v>30</v>
      </c>
      <c r="F2839" s="285">
        <v>41938</v>
      </c>
      <c r="G2839" s="280" t="s">
        <v>4974</v>
      </c>
      <c r="H2839" s="294">
        <v>105</v>
      </c>
    </row>
    <row r="2840" spans="2:8" s="1" customFormat="1" ht="15">
      <c r="B2840" s="285">
        <v>41917</v>
      </c>
      <c r="C2840" s="280" t="s">
        <v>111</v>
      </c>
      <c r="D2840" s="294">
        <v>30</v>
      </c>
      <c r="F2840" s="285">
        <v>41938</v>
      </c>
      <c r="G2840" s="294" t="s">
        <v>4975</v>
      </c>
      <c r="H2840" s="294">
        <v>40</v>
      </c>
    </row>
    <row r="2841" spans="2:8" s="1" customFormat="1" ht="15">
      <c r="B2841" s="285">
        <v>41917</v>
      </c>
      <c r="C2841" s="280" t="s">
        <v>246</v>
      </c>
      <c r="D2841" s="294">
        <v>70</v>
      </c>
      <c r="F2841" s="285">
        <v>41938</v>
      </c>
      <c r="G2841" s="280" t="s">
        <v>239</v>
      </c>
      <c r="H2841" s="294">
        <v>69</v>
      </c>
    </row>
    <row r="2842" spans="2:8" s="1" customFormat="1" ht="15">
      <c r="B2842" s="285">
        <v>41917</v>
      </c>
      <c r="C2842" s="280" t="s">
        <v>525</v>
      </c>
      <c r="D2842" s="703">
        <v>285</v>
      </c>
      <c r="F2842" s="285">
        <v>41939</v>
      </c>
      <c r="G2842" s="280" t="s">
        <v>525</v>
      </c>
      <c r="H2842" s="294">
        <v>27</v>
      </c>
    </row>
    <row r="2843" spans="2:8" s="1" customFormat="1" ht="15">
      <c r="B2843" s="285">
        <v>41918</v>
      </c>
      <c r="C2843" s="280" t="s">
        <v>23</v>
      </c>
      <c r="D2843" s="294">
        <v>70</v>
      </c>
      <c r="F2843" s="285">
        <v>41939</v>
      </c>
      <c r="G2843" s="280" t="s">
        <v>525</v>
      </c>
      <c r="H2843" s="294">
        <v>18</v>
      </c>
    </row>
    <row r="2844" spans="2:8" s="1" customFormat="1" ht="15">
      <c r="B2844" s="285">
        <v>41918</v>
      </c>
      <c r="C2844" s="280" t="s">
        <v>525</v>
      </c>
      <c r="D2844" s="294">
        <v>78</v>
      </c>
      <c r="F2844" s="285">
        <v>41939</v>
      </c>
      <c r="G2844" s="280" t="s">
        <v>12</v>
      </c>
      <c r="H2844" s="294">
        <v>50</v>
      </c>
    </row>
    <row r="2845" spans="2:8" s="1" customFormat="1" ht="15">
      <c r="B2845" s="285">
        <v>41918</v>
      </c>
      <c r="C2845" s="294" t="s">
        <v>12</v>
      </c>
      <c r="D2845" s="294">
        <v>70</v>
      </c>
      <c r="F2845" s="285">
        <v>41939</v>
      </c>
      <c r="G2845" s="280" t="s">
        <v>525</v>
      </c>
      <c r="H2845" s="294">
        <v>22</v>
      </c>
    </row>
    <row r="2846" spans="2:8" s="1" customFormat="1" ht="15">
      <c r="B2846" s="285">
        <v>41918</v>
      </c>
      <c r="C2846" s="294" t="s">
        <v>18</v>
      </c>
      <c r="D2846" s="294">
        <v>175</v>
      </c>
      <c r="F2846" s="285">
        <v>41939</v>
      </c>
      <c r="G2846" s="280" t="s">
        <v>525</v>
      </c>
      <c r="H2846" s="294">
        <v>42</v>
      </c>
    </row>
    <row r="2847" spans="2:8" s="1" customFormat="1" ht="15">
      <c r="B2847" s="285">
        <v>41919</v>
      </c>
      <c r="C2847" s="280" t="s">
        <v>525</v>
      </c>
      <c r="D2847" s="294">
        <v>20</v>
      </c>
      <c r="F2847" s="285">
        <v>41939</v>
      </c>
      <c r="G2847" s="484" t="s">
        <v>80</v>
      </c>
      <c r="H2847" s="485">
        <v>30</v>
      </c>
    </row>
    <row r="2848" spans="2:8" s="1" customFormat="1" ht="15">
      <c r="B2848" s="285">
        <v>41919</v>
      </c>
      <c r="C2848" s="280" t="s">
        <v>525</v>
      </c>
      <c r="D2848" s="294">
        <v>30</v>
      </c>
      <c r="F2848" s="285">
        <v>41939</v>
      </c>
      <c r="G2848" s="280" t="s">
        <v>114</v>
      </c>
      <c r="H2848" s="294">
        <v>40</v>
      </c>
    </row>
    <row r="2849" spans="2:8" s="1" customFormat="1" ht="15">
      <c r="B2849" s="285">
        <v>41919</v>
      </c>
      <c r="C2849" s="280" t="s">
        <v>525</v>
      </c>
      <c r="D2849" s="294">
        <v>30</v>
      </c>
      <c r="F2849" s="285">
        <v>41939</v>
      </c>
      <c r="G2849" s="484" t="s">
        <v>23</v>
      </c>
      <c r="H2849" s="485">
        <v>100</v>
      </c>
    </row>
    <row r="2850" spans="2:8" s="1" customFormat="1" ht="15">
      <c r="B2850" s="285">
        <v>41919</v>
      </c>
      <c r="C2850" s="280" t="s">
        <v>525</v>
      </c>
      <c r="D2850" s="294">
        <v>20</v>
      </c>
      <c r="F2850" s="285">
        <v>41940</v>
      </c>
      <c r="G2850" s="280" t="s">
        <v>525</v>
      </c>
      <c r="H2850" s="294">
        <v>26</v>
      </c>
    </row>
    <row r="2851" spans="2:8" s="1" customFormat="1" ht="15">
      <c r="B2851" s="549">
        <v>41919</v>
      </c>
      <c r="C2851" s="554" t="s">
        <v>4937</v>
      </c>
      <c r="D2851" s="587">
        <v>500</v>
      </c>
      <c r="F2851" s="285">
        <v>41940</v>
      </c>
      <c r="G2851" s="484" t="s">
        <v>525</v>
      </c>
      <c r="H2851" s="485">
        <v>52</v>
      </c>
    </row>
    <row r="2852" spans="2:8" s="1" customFormat="1" ht="15">
      <c r="B2852" s="549">
        <v>41919</v>
      </c>
      <c r="C2852" s="463" t="s">
        <v>656</v>
      </c>
      <c r="D2852" s="587">
        <v>230</v>
      </c>
      <c r="F2852" s="285">
        <v>41940</v>
      </c>
      <c r="G2852" s="484" t="s">
        <v>12</v>
      </c>
      <c r="H2852" s="485">
        <v>72</v>
      </c>
    </row>
    <row r="2853" spans="2:8" s="1" customFormat="1" ht="15">
      <c r="B2853" s="285">
        <v>41919</v>
      </c>
      <c r="C2853" s="280" t="s">
        <v>4935</v>
      </c>
      <c r="D2853" s="294">
        <v>401</v>
      </c>
      <c r="F2853" s="285">
        <v>41940</v>
      </c>
      <c r="G2853" s="484" t="s">
        <v>525</v>
      </c>
      <c r="H2853" s="294">
        <v>18</v>
      </c>
    </row>
    <row r="2854" spans="2:8" s="1" customFormat="1" ht="15">
      <c r="B2854" s="285">
        <v>41919</v>
      </c>
      <c r="C2854" s="280" t="s">
        <v>525</v>
      </c>
      <c r="D2854" s="294">
        <v>18</v>
      </c>
      <c r="F2854" s="285">
        <v>41940</v>
      </c>
      <c r="G2854" s="484" t="s">
        <v>525</v>
      </c>
      <c r="H2854" s="485">
        <v>48</v>
      </c>
    </row>
    <row r="2855" spans="2:8" s="1" customFormat="1" ht="15">
      <c r="B2855" s="285">
        <v>41919</v>
      </c>
      <c r="C2855" s="280" t="s">
        <v>23</v>
      </c>
      <c r="D2855" s="349">
        <v>170</v>
      </c>
      <c r="F2855" s="285">
        <v>41940</v>
      </c>
      <c r="G2855" s="280" t="s">
        <v>525</v>
      </c>
      <c r="H2855" s="294">
        <v>18</v>
      </c>
    </row>
    <row r="2856" spans="2:8" s="1" customFormat="1" ht="15">
      <c r="B2856" s="285">
        <v>41920</v>
      </c>
      <c r="C2856" s="280" t="s">
        <v>525</v>
      </c>
      <c r="D2856" s="294">
        <v>26</v>
      </c>
      <c r="F2856" s="285">
        <v>41940</v>
      </c>
      <c r="G2856" s="304" t="s">
        <v>4979</v>
      </c>
      <c r="H2856" s="294">
        <v>100</v>
      </c>
    </row>
    <row r="2857" spans="2:8" s="1" customFormat="1" ht="15">
      <c r="B2857" s="285">
        <v>41920</v>
      </c>
      <c r="C2857" s="280" t="s">
        <v>525</v>
      </c>
      <c r="D2857" s="294">
        <v>28</v>
      </c>
      <c r="F2857" s="285">
        <v>41941</v>
      </c>
      <c r="G2857" s="280" t="s">
        <v>525</v>
      </c>
      <c r="H2857" s="294">
        <v>60</v>
      </c>
    </row>
    <row r="2858" spans="2:8" s="1" customFormat="1" ht="15">
      <c r="B2858" s="549">
        <v>41920</v>
      </c>
      <c r="C2858" s="621" t="s">
        <v>4050</v>
      </c>
      <c r="D2858" s="622">
        <v>856</v>
      </c>
      <c r="F2858" s="285">
        <v>41941</v>
      </c>
      <c r="G2858" s="280" t="s">
        <v>12</v>
      </c>
      <c r="H2858" s="294">
        <v>50</v>
      </c>
    </row>
    <row r="2859" spans="2:8" s="1" customFormat="1" ht="15">
      <c r="B2859" s="285">
        <v>41920</v>
      </c>
      <c r="C2859" s="280" t="s">
        <v>525</v>
      </c>
      <c r="D2859" s="294">
        <v>28</v>
      </c>
      <c r="F2859" s="285">
        <v>41941</v>
      </c>
      <c r="G2859" s="280" t="s">
        <v>525</v>
      </c>
      <c r="H2859" s="294">
        <v>24</v>
      </c>
    </row>
    <row r="2860" spans="2:8" s="1" customFormat="1" ht="15">
      <c r="B2860" s="285">
        <v>41920</v>
      </c>
      <c r="C2860" s="280" t="s">
        <v>525</v>
      </c>
      <c r="D2860" s="294">
        <v>43</v>
      </c>
      <c r="F2860" s="285">
        <v>41941</v>
      </c>
      <c r="G2860" s="304" t="s">
        <v>525</v>
      </c>
      <c r="H2860" s="326">
        <v>50</v>
      </c>
    </row>
    <row r="2861" spans="2:8" s="1" customFormat="1" ht="15">
      <c r="B2861" s="285">
        <v>41920</v>
      </c>
      <c r="C2861" s="280" t="s">
        <v>289</v>
      </c>
      <c r="D2861" s="294">
        <v>20</v>
      </c>
      <c r="F2861" s="285">
        <v>41941</v>
      </c>
      <c r="G2861" s="280" t="s">
        <v>289</v>
      </c>
      <c r="H2861" s="294">
        <v>5</v>
      </c>
    </row>
    <row r="2862" spans="2:8" s="1" customFormat="1" ht="15">
      <c r="B2862" s="285">
        <v>41920</v>
      </c>
      <c r="C2862" s="280" t="s">
        <v>80</v>
      </c>
      <c r="D2862" s="294">
        <v>40</v>
      </c>
      <c r="F2862" s="285">
        <v>41941</v>
      </c>
      <c r="G2862" s="280" t="s">
        <v>246</v>
      </c>
      <c r="H2862" s="294">
        <v>70</v>
      </c>
    </row>
    <row r="2863" spans="2:8" s="1" customFormat="1" ht="15">
      <c r="B2863" s="285">
        <v>41920</v>
      </c>
      <c r="C2863" s="280" t="s">
        <v>246</v>
      </c>
      <c r="D2863" s="294">
        <v>100</v>
      </c>
      <c r="F2863" s="285">
        <v>41941</v>
      </c>
      <c r="G2863" s="280" t="s">
        <v>4391</v>
      </c>
      <c r="H2863" s="294">
        <v>15</v>
      </c>
    </row>
    <row r="2864" spans="2:8" s="1" customFormat="1" ht="15">
      <c r="B2864" s="285">
        <v>41921</v>
      </c>
      <c r="C2864" s="294" t="s">
        <v>525</v>
      </c>
      <c r="D2864" s="294">
        <v>84</v>
      </c>
      <c r="F2864" s="285">
        <v>41942</v>
      </c>
      <c r="G2864" s="280" t="s">
        <v>525</v>
      </c>
      <c r="H2864" s="294">
        <v>20</v>
      </c>
    </row>
    <row r="2865" spans="2:8" s="1" customFormat="1" ht="15">
      <c r="B2865" s="285">
        <v>41921</v>
      </c>
      <c r="C2865" s="294" t="s">
        <v>132</v>
      </c>
      <c r="D2865" s="294">
        <v>100</v>
      </c>
      <c r="F2865" s="285">
        <v>41942</v>
      </c>
      <c r="G2865" s="280" t="s">
        <v>525</v>
      </c>
      <c r="H2865" s="294">
        <v>50</v>
      </c>
    </row>
    <row r="2866" spans="2:8" s="1" customFormat="1" ht="15">
      <c r="B2866" s="285">
        <v>41921</v>
      </c>
      <c r="C2866" s="294" t="s">
        <v>114</v>
      </c>
      <c r="D2866" s="294">
        <v>88</v>
      </c>
      <c r="F2866" s="285">
        <v>41942</v>
      </c>
      <c r="G2866" s="280" t="s">
        <v>12</v>
      </c>
      <c r="H2866" s="294">
        <v>50</v>
      </c>
    </row>
    <row r="2867" spans="2:8" s="1" customFormat="1" ht="15">
      <c r="B2867" s="285">
        <v>41921</v>
      </c>
      <c r="C2867" s="280" t="s">
        <v>850</v>
      </c>
      <c r="D2867" s="294">
        <v>20</v>
      </c>
      <c r="F2867" s="285">
        <v>41942</v>
      </c>
      <c r="G2867" s="280" t="s">
        <v>525</v>
      </c>
      <c r="H2867" s="294">
        <v>22</v>
      </c>
    </row>
    <row r="2868" spans="2:8" s="1" customFormat="1" ht="15">
      <c r="B2868" s="285">
        <v>41921</v>
      </c>
      <c r="C2868" s="280" t="s">
        <v>51</v>
      </c>
      <c r="D2868" s="294">
        <v>260</v>
      </c>
      <c r="F2868" s="285">
        <v>41942</v>
      </c>
      <c r="G2868" s="280" t="s">
        <v>525</v>
      </c>
      <c r="H2868" s="294">
        <v>38</v>
      </c>
    </row>
    <row r="2869" spans="2:8" s="1" customFormat="1" ht="15">
      <c r="B2869" s="285">
        <v>41921</v>
      </c>
      <c r="C2869" s="304" t="s">
        <v>23</v>
      </c>
      <c r="D2869" s="326">
        <v>135</v>
      </c>
      <c r="F2869" s="285">
        <v>41942</v>
      </c>
      <c r="G2869" s="280" t="s">
        <v>525</v>
      </c>
      <c r="H2869" s="294">
        <v>18</v>
      </c>
    </row>
    <row r="2870" spans="2:8" s="1" customFormat="1" ht="15">
      <c r="B2870" s="285">
        <v>41922</v>
      </c>
      <c r="C2870" s="280" t="s">
        <v>525</v>
      </c>
      <c r="D2870" s="294">
        <v>60</v>
      </c>
      <c r="F2870" s="285">
        <v>41942</v>
      </c>
      <c r="G2870" s="280" t="s">
        <v>80</v>
      </c>
      <c r="H2870" s="294">
        <v>30</v>
      </c>
    </row>
    <row r="2871" spans="2:8" s="1" customFormat="1" ht="15">
      <c r="B2871" s="285">
        <v>41922</v>
      </c>
      <c r="C2871" s="294" t="s">
        <v>525</v>
      </c>
      <c r="D2871" s="294">
        <v>155</v>
      </c>
      <c r="F2871" s="285">
        <v>41942</v>
      </c>
      <c r="G2871" s="280" t="s">
        <v>114</v>
      </c>
      <c r="H2871" s="294">
        <v>80</v>
      </c>
    </row>
    <row r="2872" spans="2:8" s="1" customFormat="1" ht="15">
      <c r="B2872" s="285">
        <v>41922</v>
      </c>
      <c r="C2872" s="294" t="s">
        <v>12</v>
      </c>
      <c r="D2872" s="294">
        <v>150</v>
      </c>
      <c r="F2872" s="285">
        <v>41942</v>
      </c>
      <c r="G2872" s="280" t="s">
        <v>51</v>
      </c>
      <c r="H2872" s="294">
        <v>260</v>
      </c>
    </row>
    <row r="2873" spans="2:8" s="1" customFormat="1" ht="15">
      <c r="B2873" s="285">
        <v>41922</v>
      </c>
      <c r="C2873" s="294" t="s">
        <v>132</v>
      </c>
      <c r="D2873" s="294">
        <v>100</v>
      </c>
      <c r="F2873" s="285">
        <v>41942</v>
      </c>
      <c r="G2873" s="280" t="s">
        <v>4051</v>
      </c>
      <c r="H2873" s="294">
        <v>240</v>
      </c>
    </row>
    <row r="2874" spans="2:8" s="1" customFormat="1" ht="15">
      <c r="B2874" s="285">
        <v>41922</v>
      </c>
      <c r="C2874" s="280" t="s">
        <v>337</v>
      </c>
      <c r="D2874" s="294">
        <v>50</v>
      </c>
      <c r="F2874" s="285">
        <v>41943</v>
      </c>
      <c r="G2874" s="280" t="s">
        <v>525</v>
      </c>
      <c r="H2874" s="294">
        <v>100</v>
      </c>
    </row>
    <row r="2875" spans="2:8" s="1" customFormat="1" ht="15">
      <c r="B2875" s="285">
        <v>41923</v>
      </c>
      <c r="C2875" s="280" t="s">
        <v>367</v>
      </c>
      <c r="D2875" s="294">
        <v>5</v>
      </c>
      <c r="F2875" s="285">
        <v>41943</v>
      </c>
      <c r="G2875" s="280" t="s">
        <v>132</v>
      </c>
      <c r="H2875" s="294">
        <v>100</v>
      </c>
    </row>
    <row r="2876" spans="2:8" s="1" customFormat="1" ht="15">
      <c r="B2876" s="285">
        <v>41923</v>
      </c>
      <c r="C2876" s="280" t="s">
        <v>516</v>
      </c>
      <c r="D2876" s="294">
        <v>10</v>
      </c>
      <c r="F2876" s="285">
        <v>41943</v>
      </c>
      <c r="G2876" s="280" t="s">
        <v>232</v>
      </c>
      <c r="H2876" s="294">
        <v>30</v>
      </c>
    </row>
    <row r="2877" spans="2:8" s="1" customFormat="1" ht="15">
      <c r="B2877" s="285">
        <v>41923</v>
      </c>
      <c r="C2877" s="280" t="s">
        <v>2401</v>
      </c>
      <c r="D2877" s="294">
        <v>60</v>
      </c>
      <c r="F2877" s="285">
        <v>41943</v>
      </c>
      <c r="G2877" s="280" t="s">
        <v>112</v>
      </c>
      <c r="H2877" s="294">
        <v>29</v>
      </c>
    </row>
    <row r="2878" spans="2:8" s="1" customFormat="1" ht="15">
      <c r="B2878" s="285">
        <v>41923</v>
      </c>
      <c r="C2878" s="280" t="s">
        <v>289</v>
      </c>
      <c r="D2878" s="386">
        <v>10</v>
      </c>
      <c r="F2878" s="285">
        <v>41943</v>
      </c>
      <c r="G2878" s="280" t="s">
        <v>114</v>
      </c>
      <c r="H2878" s="294">
        <v>60</v>
      </c>
    </row>
    <row r="2879" spans="2:8" s="1" customFormat="1" ht="15">
      <c r="B2879" s="285">
        <v>41923</v>
      </c>
      <c r="C2879" s="280" t="s">
        <v>401</v>
      </c>
      <c r="D2879" s="294">
        <v>30</v>
      </c>
      <c r="F2879" s="285">
        <v>41943</v>
      </c>
      <c r="G2879" s="280" t="s">
        <v>71</v>
      </c>
      <c r="H2879" s="294">
        <v>10</v>
      </c>
    </row>
    <row r="2880" spans="2:8" s="1" customFormat="1" ht="15">
      <c r="B2880" s="285">
        <v>41923</v>
      </c>
      <c r="C2880" s="280" t="s">
        <v>12</v>
      </c>
      <c r="D2880" s="294">
        <v>160</v>
      </c>
      <c r="F2880" s="285"/>
      <c r="G2880" s="280"/>
      <c r="H2880" s="294"/>
    </row>
    <row r="2881" spans="2:8" s="1" customFormat="1" ht="15">
      <c r="B2881" s="285">
        <v>41923</v>
      </c>
      <c r="C2881" s="280" t="s">
        <v>4947</v>
      </c>
      <c r="D2881" s="294">
        <v>3900</v>
      </c>
      <c r="F2881" s="285"/>
      <c r="G2881" s="280"/>
      <c r="H2881" s="294"/>
    </row>
    <row r="2882" spans="2:8" s="1" customFormat="1" ht="15">
      <c r="B2882" s="285">
        <v>41923</v>
      </c>
      <c r="C2882" s="280" t="s">
        <v>4949</v>
      </c>
      <c r="D2882" s="294">
        <v>1800</v>
      </c>
      <c r="F2882" s="285"/>
      <c r="G2882" s="280"/>
      <c r="H2882" s="294"/>
    </row>
    <row r="2883" spans="2:8" s="1" customFormat="1" ht="15">
      <c r="B2883" s="285">
        <v>41923</v>
      </c>
      <c r="C2883" s="280" t="s">
        <v>508</v>
      </c>
      <c r="D2883" s="294">
        <v>70</v>
      </c>
      <c r="F2883" s="285"/>
      <c r="G2883" s="280"/>
      <c r="H2883" s="294"/>
    </row>
    <row r="2884" spans="2:8" s="1" customFormat="1" ht="15">
      <c r="B2884" s="285">
        <v>41923</v>
      </c>
      <c r="C2884" s="280" t="s">
        <v>289</v>
      </c>
      <c r="D2884" s="294">
        <v>46</v>
      </c>
      <c r="F2884" s="285"/>
      <c r="G2884" s="280"/>
      <c r="H2884" s="294"/>
    </row>
    <row r="2885" spans="2:8" s="1" customFormat="1" ht="15">
      <c r="B2885" s="285">
        <v>41924</v>
      </c>
      <c r="C2885" s="280" t="s">
        <v>4950</v>
      </c>
      <c r="D2885" s="294">
        <v>160</v>
      </c>
      <c r="F2885" s="285"/>
      <c r="G2885" s="280"/>
      <c r="H2885" s="294"/>
    </row>
    <row r="2886" spans="2:8" s="1" customFormat="1" ht="15">
      <c r="B2886" s="285">
        <v>41924</v>
      </c>
      <c r="C2886" s="280" t="s">
        <v>114</v>
      </c>
      <c r="D2886" s="294">
        <v>90</v>
      </c>
      <c r="F2886" s="285"/>
      <c r="G2886" s="280"/>
      <c r="H2886" s="294"/>
    </row>
    <row r="2887" spans="2:8" s="1" customFormat="1" ht="15">
      <c r="B2887" s="285">
        <v>41924</v>
      </c>
      <c r="C2887" s="280" t="s">
        <v>4951</v>
      </c>
      <c r="D2887" s="294">
        <v>134</v>
      </c>
      <c r="F2887" s="285"/>
      <c r="G2887" s="280"/>
      <c r="H2887" s="294"/>
    </row>
    <row r="2888" spans="2:8" s="1" customFormat="1" ht="15">
      <c r="B2888" s="285">
        <v>41924</v>
      </c>
      <c r="C2888" s="280" t="s">
        <v>23</v>
      </c>
      <c r="D2888" s="294">
        <v>140</v>
      </c>
      <c r="F2888" s="285"/>
      <c r="G2888" s="280"/>
      <c r="H2888" s="294"/>
    </row>
    <row r="2889" spans="2:8" s="1" customFormat="1" ht="15">
      <c r="B2889" s="285">
        <v>41925</v>
      </c>
      <c r="C2889" s="280" t="s">
        <v>525</v>
      </c>
      <c r="D2889" s="294">
        <v>130</v>
      </c>
      <c r="F2889" s="285"/>
      <c r="G2889" s="280"/>
      <c r="H2889" s="294"/>
    </row>
    <row r="2890" spans="2:8" s="1" customFormat="1" ht="15">
      <c r="B2890" s="285">
        <v>41925</v>
      </c>
      <c r="C2890" s="280" t="s">
        <v>4952</v>
      </c>
      <c r="D2890" s="294">
        <v>244</v>
      </c>
      <c r="F2890" s="285"/>
      <c r="G2890" s="280"/>
      <c r="H2890" s="294"/>
    </row>
    <row r="2891" spans="2:8" s="1" customFormat="1" ht="15">
      <c r="B2891" s="285">
        <v>41925</v>
      </c>
      <c r="C2891" s="280" t="s">
        <v>401</v>
      </c>
      <c r="D2891" s="294">
        <v>30</v>
      </c>
      <c r="F2891" s="285"/>
      <c r="G2891" s="280"/>
      <c r="H2891" s="294"/>
    </row>
    <row r="2892" spans="2:8" s="1" customFormat="1" ht="15">
      <c r="B2892" s="285">
        <v>41925</v>
      </c>
      <c r="C2892" s="280" t="s">
        <v>942</v>
      </c>
      <c r="D2892" s="294">
        <v>10</v>
      </c>
      <c r="F2892" s="285"/>
      <c r="G2892" s="280"/>
      <c r="H2892" s="294"/>
    </row>
    <row r="2893" spans="2:8" s="1" customFormat="1" ht="15">
      <c r="B2893" s="285">
        <v>41925</v>
      </c>
      <c r="C2893" s="280" t="s">
        <v>63</v>
      </c>
      <c r="D2893" s="294">
        <v>12</v>
      </c>
      <c r="F2893" s="285"/>
      <c r="G2893" s="280"/>
      <c r="H2893" s="294"/>
    </row>
    <row r="2894" spans="2:8" s="1" customFormat="1" ht="15">
      <c r="B2894" s="285">
        <v>41926</v>
      </c>
      <c r="C2894" s="280" t="s">
        <v>525</v>
      </c>
      <c r="D2894" s="294">
        <v>87</v>
      </c>
      <c r="F2894" s="285"/>
      <c r="G2894" s="280"/>
      <c r="H2894" s="294"/>
    </row>
    <row r="2895" spans="2:8" s="1" customFormat="1" ht="15">
      <c r="B2895" s="285">
        <v>41926</v>
      </c>
      <c r="C2895" s="280" t="s">
        <v>525</v>
      </c>
      <c r="D2895" s="294">
        <v>47</v>
      </c>
      <c r="F2895" s="285"/>
      <c r="G2895" s="280"/>
      <c r="H2895" s="294"/>
    </row>
    <row r="2896" spans="2:8" s="1" customFormat="1" ht="15">
      <c r="B2896" s="285">
        <v>41926</v>
      </c>
      <c r="C2896" s="280" t="s">
        <v>525</v>
      </c>
      <c r="D2896" s="294">
        <v>28</v>
      </c>
      <c r="F2896" s="285"/>
      <c r="G2896" s="280"/>
      <c r="H2896" s="294"/>
    </row>
    <row r="2897" spans="2:8" s="1" customFormat="1" ht="15">
      <c r="B2897" s="285">
        <v>41926</v>
      </c>
      <c r="C2897" s="280" t="s">
        <v>4954</v>
      </c>
      <c r="D2897" s="294">
        <v>10</v>
      </c>
      <c r="F2897" s="285"/>
      <c r="G2897" s="280"/>
      <c r="H2897" s="294"/>
    </row>
    <row r="2898" spans="2:8" s="1" customFormat="1" ht="15">
      <c r="B2898" s="285">
        <v>41926</v>
      </c>
      <c r="C2898" s="280" t="s">
        <v>114</v>
      </c>
      <c r="D2898" s="294">
        <v>40</v>
      </c>
      <c r="F2898" s="285"/>
      <c r="G2898" s="280"/>
      <c r="H2898" s="294"/>
    </row>
    <row r="2899" spans="2:8" s="1" customFormat="1" ht="15">
      <c r="B2899" s="285">
        <v>41926</v>
      </c>
      <c r="C2899" s="280" t="s">
        <v>23</v>
      </c>
      <c r="D2899" s="294">
        <v>180</v>
      </c>
      <c r="F2899" s="285"/>
      <c r="G2899" s="280"/>
      <c r="H2899" s="294"/>
    </row>
    <row r="2900" spans="2:8" s="1" customFormat="1" ht="15">
      <c r="B2900" s="285">
        <v>41927</v>
      </c>
      <c r="C2900" s="280" t="s">
        <v>525</v>
      </c>
      <c r="D2900" s="294">
        <v>131</v>
      </c>
      <c r="F2900" s="285"/>
      <c r="G2900" s="280"/>
      <c r="H2900" s="294"/>
    </row>
    <row r="2901" spans="2:8" s="1" customFormat="1" ht="15">
      <c r="B2901" s="285">
        <v>41927</v>
      </c>
      <c r="C2901" s="280" t="s">
        <v>525</v>
      </c>
      <c r="D2901" s="294">
        <v>30</v>
      </c>
      <c r="F2901" s="285"/>
      <c r="G2901" s="280"/>
      <c r="H2901" s="294"/>
    </row>
    <row r="2902" spans="2:8" s="1" customFormat="1" ht="15">
      <c r="B2902" s="285">
        <v>41928</v>
      </c>
      <c r="C2902" s="294" t="s">
        <v>525</v>
      </c>
      <c r="D2902" s="294">
        <v>151</v>
      </c>
      <c r="F2902" s="285"/>
      <c r="G2902" s="280"/>
      <c r="H2902" s="294"/>
    </row>
    <row r="2903" spans="2:8" s="1" customFormat="1" ht="15">
      <c r="B2903" s="285">
        <v>41928</v>
      </c>
      <c r="C2903" s="280" t="s">
        <v>23</v>
      </c>
      <c r="D2903" s="294">
        <v>200</v>
      </c>
      <c r="F2903" s="285"/>
      <c r="G2903" s="280"/>
      <c r="H2903" s="294"/>
    </row>
    <row r="2904" spans="2:8" s="1" customFormat="1" ht="15">
      <c r="B2904" s="285">
        <v>41929</v>
      </c>
      <c r="C2904" s="406" t="s">
        <v>525</v>
      </c>
      <c r="D2904" s="294">
        <v>25</v>
      </c>
      <c r="F2904" s="285"/>
      <c r="G2904" s="280"/>
      <c r="H2904" s="294"/>
    </row>
    <row r="2905" spans="2:8" s="1" customFormat="1" ht="15">
      <c r="B2905" s="285">
        <v>41929</v>
      </c>
      <c r="C2905" s="280" t="s">
        <v>525</v>
      </c>
      <c r="D2905" s="294">
        <v>30</v>
      </c>
      <c r="F2905" s="285"/>
      <c r="G2905" s="280"/>
      <c r="H2905" s="294"/>
    </row>
    <row r="2906" spans="2:8" s="1" customFormat="1" ht="15">
      <c r="B2906" s="285">
        <v>41929</v>
      </c>
      <c r="C2906" s="280" t="s">
        <v>4955</v>
      </c>
      <c r="D2906" s="294">
        <v>200</v>
      </c>
      <c r="F2906" s="285"/>
      <c r="G2906" s="280"/>
      <c r="H2906" s="294"/>
    </row>
    <row r="2907" spans="2:8" s="1" customFormat="1" ht="15">
      <c r="B2907" s="285">
        <v>41929</v>
      </c>
      <c r="C2907" s="280" t="s">
        <v>6</v>
      </c>
      <c r="D2907" s="294">
        <v>50</v>
      </c>
      <c r="F2907" s="285"/>
      <c r="G2907" s="280"/>
      <c r="H2907" s="294"/>
    </row>
    <row r="2908" spans="2:8" s="1" customFormat="1" ht="15">
      <c r="B2908" s="285">
        <v>41929</v>
      </c>
      <c r="C2908" s="280" t="s">
        <v>525</v>
      </c>
      <c r="D2908" s="294">
        <v>20</v>
      </c>
      <c r="F2908" s="285"/>
      <c r="G2908" s="280"/>
      <c r="H2908" s="294"/>
    </row>
    <row r="2909" spans="2:8" s="1" customFormat="1" ht="15">
      <c r="B2909" s="285">
        <v>41929</v>
      </c>
      <c r="C2909" s="280" t="s">
        <v>525</v>
      </c>
      <c r="D2909" s="294">
        <v>40</v>
      </c>
      <c r="F2909" s="285"/>
      <c r="G2909" s="280"/>
      <c r="H2909" s="294"/>
    </row>
    <row r="2910" spans="2:8" s="1" customFormat="1" ht="15">
      <c r="B2910" s="285">
        <v>41930</v>
      </c>
      <c r="C2910" s="280" t="s">
        <v>18</v>
      </c>
      <c r="D2910" s="294">
        <v>337</v>
      </c>
      <c r="F2910" s="285"/>
      <c r="G2910" s="280"/>
      <c r="H2910" s="294"/>
    </row>
    <row r="2911" spans="2:8" s="1" customFormat="1" ht="15">
      <c r="B2911" s="285">
        <v>41930</v>
      </c>
      <c r="C2911" s="280" t="s">
        <v>2556</v>
      </c>
      <c r="D2911" s="294">
        <v>160</v>
      </c>
      <c r="F2911" s="285"/>
      <c r="G2911" s="280"/>
      <c r="H2911" s="294"/>
    </row>
    <row r="2912" spans="2:8" s="1" customFormat="1" ht="15">
      <c r="B2912" s="285">
        <v>41930</v>
      </c>
      <c r="C2912" s="280" t="s">
        <v>525</v>
      </c>
      <c r="D2912" s="349">
        <v>63</v>
      </c>
      <c r="F2912" s="285"/>
      <c r="G2912" s="280"/>
      <c r="H2912" s="294"/>
    </row>
    <row r="2913" spans="2:8" s="1" customFormat="1" ht="15">
      <c r="B2913" s="285">
        <v>41930</v>
      </c>
      <c r="C2913" s="280" t="s">
        <v>57</v>
      </c>
      <c r="D2913" s="294">
        <v>130</v>
      </c>
      <c r="F2913" s="285"/>
      <c r="G2913" s="280"/>
      <c r="H2913" s="294"/>
    </row>
    <row r="2914" spans="2:8" s="1" customFormat="1" ht="15">
      <c r="B2914" s="285">
        <v>41930</v>
      </c>
      <c r="C2914" s="280" t="s">
        <v>81</v>
      </c>
      <c r="D2914" s="294">
        <v>200</v>
      </c>
      <c r="F2914" s="285"/>
      <c r="G2914" s="280"/>
      <c r="H2914" s="294"/>
    </row>
    <row r="2915" spans="2:8" s="1" customFormat="1" ht="15">
      <c r="B2915" s="285">
        <v>41930</v>
      </c>
      <c r="C2915" s="280" t="s">
        <v>23</v>
      </c>
      <c r="D2915" s="294">
        <v>200</v>
      </c>
      <c r="F2915" s="285"/>
      <c r="G2915" s="280"/>
      <c r="H2915" s="294"/>
    </row>
    <row r="2916" spans="2:8" s="1" customFormat="1" ht="15">
      <c r="B2916" s="285">
        <v>41930</v>
      </c>
      <c r="C2916" s="280" t="s">
        <v>226</v>
      </c>
      <c r="D2916" s="294">
        <v>10</v>
      </c>
      <c r="F2916" s="285"/>
      <c r="G2916" s="280"/>
      <c r="H2916" s="294"/>
    </row>
    <row r="2917" spans="2:8" s="1" customFormat="1" ht="15">
      <c r="B2917" s="285">
        <v>41930</v>
      </c>
      <c r="C2917" s="280" t="s">
        <v>114</v>
      </c>
      <c r="D2917" s="294">
        <v>35</v>
      </c>
      <c r="F2917" s="285"/>
      <c r="G2917" s="280"/>
      <c r="H2917" s="294"/>
    </row>
    <row r="2918" spans="2:8" s="1" customFormat="1" ht="15">
      <c r="B2918" s="285">
        <v>41931</v>
      </c>
      <c r="C2918" s="280" t="s">
        <v>173</v>
      </c>
      <c r="D2918" s="294">
        <v>50</v>
      </c>
      <c r="F2918" s="285"/>
      <c r="G2918" s="280"/>
      <c r="H2918" s="294"/>
    </row>
    <row r="2919" spans="2:8" s="1" customFormat="1" ht="15">
      <c r="B2919" s="285">
        <v>41931</v>
      </c>
      <c r="C2919" s="280" t="s">
        <v>786</v>
      </c>
      <c r="D2919" s="294">
        <v>25</v>
      </c>
      <c r="F2919" s="285"/>
      <c r="G2919" s="280"/>
      <c r="H2919" s="294"/>
    </row>
    <row r="2920" spans="2:8" s="1" customFormat="1" ht="15">
      <c r="B2920" s="285">
        <v>41931</v>
      </c>
      <c r="C2920" s="280" t="s">
        <v>912</v>
      </c>
      <c r="D2920" s="294">
        <v>420</v>
      </c>
      <c r="F2920" s="280"/>
      <c r="G2920" s="280"/>
      <c r="H2920" s="280"/>
    </row>
    <row r="2921" spans="2:8" s="1" customFormat="1" ht="15">
      <c r="B2921" s="285">
        <v>41931</v>
      </c>
      <c r="C2921" s="294" t="s">
        <v>850</v>
      </c>
      <c r="D2921" s="294">
        <v>130</v>
      </c>
      <c r="F2921" s="280"/>
      <c r="G2921" s="280"/>
      <c r="H2921" s="280"/>
    </row>
    <row r="2922" spans="2:8" s="1" customFormat="1" ht="15">
      <c r="B2922" s="285">
        <v>41931</v>
      </c>
      <c r="C2922" s="294" t="s">
        <v>92</v>
      </c>
      <c r="D2922" s="294">
        <v>20</v>
      </c>
      <c r="F2922" s="280"/>
      <c r="G2922" s="280"/>
      <c r="H2922" s="280"/>
    </row>
    <row r="2923" spans="2:8" s="1" customFormat="1" ht="15">
      <c r="B2923" s="285">
        <v>41931</v>
      </c>
      <c r="C2923" s="280" t="s">
        <v>2541</v>
      </c>
      <c r="D2923" s="294">
        <v>940</v>
      </c>
      <c r="F2923" s="280"/>
      <c r="G2923" s="280"/>
      <c r="H2923" s="280"/>
    </row>
    <row r="2924" spans="2:8" s="1" customFormat="1" ht="15">
      <c r="B2924" s="285">
        <v>41932</v>
      </c>
      <c r="C2924" s="280" t="s">
        <v>2545</v>
      </c>
      <c r="D2924" s="294">
        <v>50</v>
      </c>
      <c r="F2924" s="280"/>
      <c r="G2924" s="280"/>
      <c r="H2924" s="280"/>
    </row>
    <row r="2925" spans="2:8" s="1" customFormat="1" ht="15">
      <c r="B2925" s="285">
        <v>41932</v>
      </c>
      <c r="C2925" s="280" t="s">
        <v>850</v>
      </c>
      <c r="D2925" s="294">
        <v>150</v>
      </c>
      <c r="F2925" s="280"/>
      <c r="G2925" s="280"/>
      <c r="H2925" s="280"/>
    </row>
    <row r="2926" spans="2:8" s="1" customFormat="1" ht="15">
      <c r="B2926" s="285">
        <v>41932</v>
      </c>
      <c r="C2926" s="280" t="s">
        <v>4961</v>
      </c>
      <c r="D2926" s="294">
        <v>50</v>
      </c>
      <c r="F2926" s="280"/>
      <c r="G2926" s="280"/>
      <c r="H2926" s="280"/>
    </row>
    <row r="2927" spans="2:8" s="1" customFormat="1" ht="15">
      <c r="B2927" s="285">
        <v>41932</v>
      </c>
      <c r="C2927" s="280" t="s">
        <v>4962</v>
      </c>
      <c r="D2927" s="294">
        <v>90</v>
      </c>
      <c r="F2927" s="280"/>
      <c r="G2927" s="280"/>
      <c r="H2927" s="280"/>
    </row>
    <row r="2928" spans="2:8" s="1" customFormat="1" ht="15">
      <c r="B2928" s="285">
        <v>41932</v>
      </c>
      <c r="C2928" s="406" t="s">
        <v>516</v>
      </c>
      <c r="D2928" s="294">
        <v>30</v>
      </c>
      <c r="F2928" s="280"/>
      <c r="G2928" s="280"/>
      <c r="H2928" s="280"/>
    </row>
    <row r="2929" spans="2:11" s="1" customFormat="1" ht="15">
      <c r="B2929" s="285">
        <v>41932</v>
      </c>
      <c r="C2929" s="280" t="s">
        <v>4963</v>
      </c>
      <c r="D2929" s="294">
        <v>10</v>
      </c>
      <c r="F2929" s="280"/>
      <c r="G2929" s="280"/>
      <c r="H2929" s="280"/>
    </row>
    <row r="2930" spans="2:11" s="1" customFormat="1" ht="15">
      <c r="B2930" s="285">
        <v>41932</v>
      </c>
      <c r="C2930" s="406" t="s">
        <v>23</v>
      </c>
      <c r="D2930" s="294">
        <v>181</v>
      </c>
      <c r="F2930" s="280"/>
      <c r="G2930" s="280"/>
      <c r="H2930" s="280"/>
    </row>
    <row r="2931" spans="2:11" s="1" customFormat="1" ht="15">
      <c r="B2931" s="285"/>
      <c r="C2931" s="280"/>
      <c r="D2931" s="294"/>
      <c r="F2931" s="280"/>
      <c r="G2931" s="280"/>
      <c r="H2931" s="280"/>
    </row>
    <row r="2932" spans="2:11" s="1" customFormat="1" ht="15">
      <c r="B2932" s="285"/>
      <c r="C2932" s="280"/>
      <c r="D2932" s="294"/>
      <c r="F2932" s="280"/>
      <c r="G2932" s="280"/>
      <c r="H2932" s="280"/>
    </row>
    <row r="2933" spans="2:11" s="1" customFormat="1" ht="15">
      <c r="B2933" s="285"/>
      <c r="C2933" s="280"/>
      <c r="D2933" s="294"/>
      <c r="F2933" s="280"/>
      <c r="G2933" s="280"/>
      <c r="H2933" s="280"/>
    </row>
    <row r="2934" spans="2:11" s="1" customFormat="1" ht="15">
      <c r="D2934" s="2">
        <f>SUM(D2804:D2933)</f>
        <v>26241</v>
      </c>
      <c r="H2934" s="2">
        <f>SUM(H2804:H2933)</f>
        <v>4719</v>
      </c>
    </row>
    <row r="2936" spans="2:11" s="1" customFormat="1" ht="15.75">
      <c r="C2936" s="2480" t="s">
        <v>4981</v>
      </c>
      <c r="D2936" s="2480"/>
      <c r="E2936" s="2480"/>
      <c r="F2936" s="2480"/>
      <c r="G2936" s="2480"/>
      <c r="H2936" s="2480"/>
      <c r="I2936" s="2480"/>
      <c r="J2936" s="18"/>
    </row>
    <row r="2937" spans="2:11" s="1" customFormat="1" ht="15" outlineLevel="1">
      <c r="C2937" s="18"/>
      <c r="D2937" s="18"/>
      <c r="E2937" s="18"/>
      <c r="F2937" s="18"/>
      <c r="G2937" s="18"/>
      <c r="H2937" s="18"/>
      <c r="I2937" s="18"/>
      <c r="J2937" s="18"/>
    </row>
    <row r="2938" spans="2:11" s="1" customFormat="1" ht="15" outlineLevel="1">
      <c r="B2938" s="152" t="s">
        <v>115</v>
      </c>
      <c r="C2938" s="152" t="s">
        <v>1330</v>
      </c>
      <c r="D2938" s="355" t="s">
        <v>4</v>
      </c>
      <c r="E2938" s="18"/>
      <c r="F2938" s="354" t="s">
        <v>115</v>
      </c>
      <c r="G2938" s="354" t="s">
        <v>1331</v>
      </c>
      <c r="H2938" s="355" t="s">
        <v>4</v>
      </c>
    </row>
    <row r="2939" spans="2:11" s="1" customFormat="1" ht="30" outlineLevel="1">
      <c r="B2939" s="864">
        <v>41944</v>
      </c>
      <c r="C2939" s="891" t="s">
        <v>1039</v>
      </c>
      <c r="D2939" s="892">
        <v>28067.71</v>
      </c>
      <c r="F2939" s="436">
        <v>41944</v>
      </c>
      <c r="G2939" s="836" t="s">
        <v>3695</v>
      </c>
      <c r="H2939" s="837">
        <v>17887.53</v>
      </c>
      <c r="I2939" s="437" t="s">
        <v>3584</v>
      </c>
      <c r="J2939" s="467" t="s">
        <v>4809</v>
      </c>
      <c r="K2939" s="13"/>
    </row>
    <row r="2940" spans="2:11" s="1" customFormat="1" ht="45" outlineLevel="1">
      <c r="B2940" s="811">
        <v>41943</v>
      </c>
      <c r="C2940" s="813" t="s">
        <v>4983</v>
      </c>
      <c r="D2940" s="893">
        <v>83276</v>
      </c>
      <c r="F2940" s="436">
        <v>41944</v>
      </c>
      <c r="G2940" s="836" t="s">
        <v>4989</v>
      </c>
      <c r="H2940" s="837">
        <v>10180</v>
      </c>
      <c r="I2940" s="437" t="s">
        <v>4808</v>
      </c>
      <c r="J2940" s="467" t="s">
        <v>4809</v>
      </c>
    </row>
    <row r="2941" spans="2:11" s="1" customFormat="1" ht="30" outlineLevel="1">
      <c r="B2941" s="859">
        <v>41944</v>
      </c>
      <c r="C2941" s="860" t="s">
        <v>4984</v>
      </c>
      <c r="D2941" s="861">
        <v>12000</v>
      </c>
      <c r="F2941" s="859">
        <v>41944</v>
      </c>
      <c r="G2941" s="871" t="s">
        <v>4990</v>
      </c>
      <c r="H2941" s="872">
        <v>12000</v>
      </c>
      <c r="I2941" s="869" t="s">
        <v>4680</v>
      </c>
      <c r="J2941" s="868" t="s">
        <v>4900</v>
      </c>
    </row>
    <row r="2942" spans="2:11" s="1" customFormat="1" ht="45" outlineLevel="1">
      <c r="B2942" s="285">
        <v>41971</v>
      </c>
      <c r="C2942" s="223" t="s">
        <v>5055</v>
      </c>
      <c r="D2942" s="672">
        <v>83342</v>
      </c>
      <c r="F2942" s="832">
        <v>41944</v>
      </c>
      <c r="G2942" s="833" t="s">
        <v>4991</v>
      </c>
      <c r="H2942" s="867">
        <v>9000</v>
      </c>
      <c r="I2942" s="877" t="s">
        <v>4816</v>
      </c>
      <c r="J2942" s="867" t="s">
        <v>4812</v>
      </c>
      <c r="K2942" s="2">
        <f t="shared" ref="K2942:K2969" si="3">H2942</f>
        <v>9000</v>
      </c>
    </row>
    <row r="2943" spans="2:11" s="1" customFormat="1" ht="30" outlineLevel="1">
      <c r="B2943" s="285"/>
      <c r="C2943" s="223"/>
      <c r="D2943" s="672"/>
      <c r="F2943" s="811">
        <v>41944</v>
      </c>
      <c r="G2943" s="875" t="s">
        <v>4992</v>
      </c>
      <c r="H2943" s="876">
        <v>25000</v>
      </c>
      <c r="I2943" s="814" t="s">
        <v>4911</v>
      </c>
      <c r="J2943" s="876" t="s">
        <v>4812</v>
      </c>
      <c r="K2943" s="2">
        <f t="shared" si="3"/>
        <v>25000</v>
      </c>
    </row>
    <row r="2944" spans="2:11" s="1" customFormat="1" ht="30" outlineLevel="1">
      <c r="B2944" s="222"/>
      <c r="C2944" s="223"/>
      <c r="D2944" s="175"/>
      <c r="F2944" s="811">
        <v>41944</v>
      </c>
      <c r="G2944" s="875" t="s">
        <v>4993</v>
      </c>
      <c r="H2944" s="876">
        <v>6000</v>
      </c>
      <c r="I2944" s="814" t="s">
        <v>4913</v>
      </c>
      <c r="J2944" s="876" t="s">
        <v>4812</v>
      </c>
      <c r="K2944" s="2">
        <f t="shared" si="3"/>
        <v>6000</v>
      </c>
    </row>
    <row r="2945" spans="2:11" s="1" customFormat="1" ht="45" outlineLevel="1">
      <c r="B2945" s="222"/>
      <c r="C2945" s="223"/>
      <c r="D2945" s="175"/>
      <c r="F2945" s="811">
        <v>41944</v>
      </c>
      <c r="G2945" s="814" t="s">
        <v>4996</v>
      </c>
      <c r="H2945" s="835">
        <v>3000</v>
      </c>
      <c r="I2945" s="829" t="s">
        <v>3287</v>
      </c>
      <c r="J2945" s="831" t="s">
        <v>4812</v>
      </c>
      <c r="K2945" s="13">
        <f t="shared" si="3"/>
        <v>3000</v>
      </c>
    </row>
    <row r="2946" spans="2:11" s="1" customFormat="1" ht="30" outlineLevel="1">
      <c r="B2946" s="345"/>
      <c r="C2946" s="223"/>
      <c r="D2946" s="175"/>
      <c r="F2946" s="811">
        <v>41946</v>
      </c>
      <c r="G2946" s="845" t="s">
        <v>4924</v>
      </c>
      <c r="H2946" s="823">
        <v>1000</v>
      </c>
      <c r="I2946" s="829" t="s">
        <v>4815</v>
      </c>
      <c r="J2946" s="831" t="s">
        <v>4812</v>
      </c>
      <c r="K2946" s="13">
        <f t="shared" si="3"/>
        <v>1000</v>
      </c>
    </row>
    <row r="2947" spans="2:11" s="1" customFormat="1" ht="45" outlineLevel="1">
      <c r="B2947" s="269"/>
      <c r="C2947" s="47"/>
      <c r="D2947" s="48"/>
      <c r="F2947" s="811">
        <v>41947</v>
      </c>
      <c r="G2947" s="814" t="s">
        <v>5010</v>
      </c>
      <c r="H2947" s="835">
        <v>5000</v>
      </c>
      <c r="I2947" s="829" t="s">
        <v>3287</v>
      </c>
      <c r="J2947" s="831" t="s">
        <v>4812</v>
      </c>
      <c r="K2947" s="13">
        <f t="shared" si="3"/>
        <v>5000</v>
      </c>
    </row>
    <row r="2948" spans="2:11" s="1" customFormat="1" ht="45" outlineLevel="1">
      <c r="B2948" s="269"/>
      <c r="C2948" s="47"/>
      <c r="D2948" s="48"/>
      <c r="F2948" s="811">
        <v>41951</v>
      </c>
      <c r="G2948" s="814" t="s">
        <v>5011</v>
      </c>
      <c r="H2948" s="823">
        <v>3000</v>
      </c>
      <c r="I2948" s="829" t="s">
        <v>3287</v>
      </c>
      <c r="J2948" s="831" t="s">
        <v>4812</v>
      </c>
      <c r="K2948" s="13">
        <f t="shared" si="3"/>
        <v>3000</v>
      </c>
    </row>
    <row r="2949" spans="2:11" s="1" customFormat="1" ht="45" outlineLevel="1">
      <c r="B2949" s="46"/>
      <c r="C2949" s="47"/>
      <c r="D2949" s="48"/>
      <c r="F2949" s="811">
        <v>41955</v>
      </c>
      <c r="G2949" s="845" t="s">
        <v>5022</v>
      </c>
      <c r="H2949" s="823">
        <v>5000</v>
      </c>
      <c r="I2949" s="829" t="s">
        <v>3287</v>
      </c>
      <c r="J2949" s="831" t="s">
        <v>4812</v>
      </c>
      <c r="K2949" s="13">
        <f t="shared" si="3"/>
        <v>5000</v>
      </c>
    </row>
    <row r="2950" spans="2:11" s="1" customFormat="1" ht="45" outlineLevel="1">
      <c r="B2950" s="46"/>
      <c r="C2950" s="47"/>
      <c r="D2950" s="48"/>
      <c r="F2950" s="811">
        <v>41961</v>
      </c>
      <c r="G2950" s="845" t="s">
        <v>5028</v>
      </c>
      <c r="H2950" s="823">
        <v>1200</v>
      </c>
      <c r="I2950" s="829" t="s">
        <v>3287</v>
      </c>
      <c r="J2950" s="831" t="s">
        <v>4812</v>
      </c>
      <c r="K2950" s="13">
        <f t="shared" si="3"/>
        <v>1200</v>
      </c>
    </row>
    <row r="2951" spans="2:11" s="1" customFormat="1" ht="45" outlineLevel="1">
      <c r="B2951" s="46"/>
      <c r="C2951" s="47"/>
      <c r="D2951" s="48"/>
      <c r="F2951" s="811">
        <v>41964</v>
      </c>
      <c r="G2951" s="814" t="s">
        <v>5031</v>
      </c>
      <c r="H2951" s="823">
        <v>2000</v>
      </c>
      <c r="I2951" s="829" t="s">
        <v>3287</v>
      </c>
      <c r="J2951" s="831" t="s">
        <v>4812</v>
      </c>
      <c r="K2951" s="13">
        <f t="shared" si="3"/>
        <v>2000</v>
      </c>
    </row>
    <row r="2952" spans="2:11" s="1" customFormat="1" ht="45" outlineLevel="1">
      <c r="B2952" s="46"/>
      <c r="C2952" s="47"/>
      <c r="D2952" s="48"/>
      <c r="F2952" s="811">
        <v>41965</v>
      </c>
      <c r="G2952" s="814" t="s">
        <v>5032</v>
      </c>
      <c r="H2952" s="823">
        <v>1000</v>
      </c>
      <c r="I2952" s="829" t="s">
        <v>3287</v>
      </c>
      <c r="J2952" s="831" t="s">
        <v>4812</v>
      </c>
      <c r="K2952" s="13">
        <f t="shared" si="3"/>
        <v>1000</v>
      </c>
    </row>
    <row r="2953" spans="2:11" s="1" customFormat="1" ht="45" outlineLevel="1">
      <c r="B2953" s="46"/>
      <c r="C2953" s="47"/>
      <c r="D2953" s="48"/>
      <c r="F2953" s="811">
        <v>41970</v>
      </c>
      <c r="G2953" s="814" t="s">
        <v>5040</v>
      </c>
      <c r="H2953" s="823">
        <v>1000</v>
      </c>
      <c r="I2953" s="829" t="s">
        <v>3287</v>
      </c>
      <c r="J2953" s="831" t="s">
        <v>4812</v>
      </c>
      <c r="K2953" s="13">
        <f t="shared" si="3"/>
        <v>1000</v>
      </c>
    </row>
    <row r="2954" spans="2:11" s="1" customFormat="1" ht="30" outlineLevel="1">
      <c r="B2954" s="46"/>
      <c r="C2954" s="47"/>
      <c r="D2954" s="48"/>
      <c r="F2954" s="889">
        <v>41971</v>
      </c>
      <c r="G2954" s="779" t="s">
        <v>5060</v>
      </c>
      <c r="H2954" s="890">
        <v>9497.1299999999992</v>
      </c>
      <c r="I2954" s="777" t="s">
        <v>3584</v>
      </c>
      <c r="J2954" s="831" t="s">
        <v>4812</v>
      </c>
      <c r="K2954" s="13">
        <f t="shared" si="3"/>
        <v>9497.1299999999992</v>
      </c>
    </row>
    <row r="2955" spans="2:11" s="1" customFormat="1" ht="30" outlineLevel="1">
      <c r="B2955" s="46"/>
      <c r="C2955" s="47"/>
      <c r="D2955" s="48"/>
      <c r="F2955" s="889">
        <v>41971</v>
      </c>
      <c r="G2955" s="779" t="s">
        <v>2993</v>
      </c>
      <c r="H2955" s="890">
        <v>1453.7</v>
      </c>
      <c r="I2955" s="777" t="s">
        <v>3584</v>
      </c>
      <c r="J2955" s="831" t="s">
        <v>4812</v>
      </c>
      <c r="K2955" s="13">
        <f t="shared" si="3"/>
        <v>1453.7</v>
      </c>
    </row>
    <row r="2956" spans="2:11" s="1" customFormat="1" ht="30" outlineLevel="1">
      <c r="B2956" s="46"/>
      <c r="C2956" s="47"/>
      <c r="D2956" s="48"/>
      <c r="F2956" s="436">
        <v>41971</v>
      </c>
      <c r="G2956" s="836" t="s">
        <v>5042</v>
      </c>
      <c r="H2956" s="837">
        <v>880</v>
      </c>
      <c r="I2956" s="836" t="s">
        <v>5043</v>
      </c>
      <c r="J2956" s="831" t="s">
        <v>4812</v>
      </c>
      <c r="K2956" s="13">
        <f t="shared" si="3"/>
        <v>880</v>
      </c>
    </row>
    <row r="2957" spans="2:11" s="1" customFormat="1" ht="30" outlineLevel="1">
      <c r="B2957" s="46"/>
      <c r="C2957" s="47"/>
      <c r="D2957" s="48"/>
      <c r="F2957" s="436">
        <v>41971</v>
      </c>
      <c r="G2957" s="836" t="s">
        <v>5044</v>
      </c>
      <c r="H2957" s="837">
        <v>700</v>
      </c>
      <c r="I2957" s="836" t="s">
        <v>5043</v>
      </c>
      <c r="J2957" s="831" t="s">
        <v>4812</v>
      </c>
      <c r="K2957" s="13">
        <f t="shared" si="3"/>
        <v>700</v>
      </c>
    </row>
    <row r="2958" spans="2:11" s="1" customFormat="1" ht="30" outlineLevel="1">
      <c r="B2958" s="46"/>
      <c r="C2958" s="47"/>
      <c r="D2958" s="48"/>
      <c r="F2958" s="436">
        <v>41971</v>
      </c>
      <c r="G2958" s="836" t="s">
        <v>5046</v>
      </c>
      <c r="H2958" s="837">
        <v>552</v>
      </c>
      <c r="I2958" s="836" t="s">
        <v>5045</v>
      </c>
      <c r="J2958" s="831" t="s">
        <v>4812</v>
      </c>
      <c r="K2958" s="13">
        <f t="shared" si="3"/>
        <v>552</v>
      </c>
    </row>
    <row r="2959" spans="2:11" s="1" customFormat="1" ht="30" outlineLevel="1">
      <c r="B2959" s="46"/>
      <c r="C2959" s="47"/>
      <c r="D2959" s="48"/>
      <c r="F2959" s="436">
        <v>41971</v>
      </c>
      <c r="G2959" s="836" t="s">
        <v>5047</v>
      </c>
      <c r="H2959" s="837">
        <v>869</v>
      </c>
      <c r="I2959" s="836" t="s">
        <v>5048</v>
      </c>
      <c r="J2959" s="831" t="s">
        <v>4812</v>
      </c>
      <c r="K2959" s="13">
        <f t="shared" si="3"/>
        <v>869</v>
      </c>
    </row>
    <row r="2960" spans="2:11" s="1" customFormat="1" ht="45" outlineLevel="1">
      <c r="B2960" s="46"/>
      <c r="C2960" s="47"/>
      <c r="D2960" s="48"/>
      <c r="F2960" s="811">
        <v>41971</v>
      </c>
      <c r="G2960" s="814" t="s">
        <v>5054</v>
      </c>
      <c r="H2960" s="823">
        <v>2000</v>
      </c>
      <c r="I2960" s="829" t="s">
        <v>3287</v>
      </c>
      <c r="J2960" s="831" t="s">
        <v>4812</v>
      </c>
      <c r="K2960" s="13">
        <f t="shared" si="3"/>
        <v>2000</v>
      </c>
    </row>
    <row r="2961" spans="2:11" s="1" customFormat="1" ht="15" outlineLevel="1">
      <c r="B2961" s="46"/>
      <c r="C2961" s="47"/>
      <c r="D2961" s="48"/>
      <c r="F2961" s="811"/>
      <c r="G2961" s="814"/>
      <c r="H2961" s="824"/>
      <c r="I2961" s="830"/>
      <c r="J2961" s="831" t="s">
        <v>4812</v>
      </c>
      <c r="K2961" s="13">
        <f t="shared" si="3"/>
        <v>0</v>
      </c>
    </row>
    <row r="2962" spans="2:11" s="1" customFormat="1" ht="15" outlineLevel="1">
      <c r="B2962" s="46"/>
      <c r="C2962" s="47"/>
      <c r="D2962" s="48"/>
      <c r="F2962" s="811"/>
      <c r="G2962" s="815"/>
      <c r="H2962" s="821"/>
      <c r="I2962" s="830"/>
      <c r="J2962" s="831" t="s">
        <v>4812</v>
      </c>
      <c r="K2962" s="13">
        <f t="shared" si="3"/>
        <v>0</v>
      </c>
    </row>
    <row r="2963" spans="2:11" s="1" customFormat="1" ht="15" outlineLevel="1">
      <c r="B2963" s="46"/>
      <c r="C2963" s="47"/>
      <c r="D2963" s="48"/>
      <c r="F2963" s="811"/>
      <c r="G2963" s="812"/>
      <c r="H2963" s="821"/>
      <c r="I2963" s="818"/>
      <c r="J2963" s="831" t="s">
        <v>4812</v>
      </c>
      <c r="K2963" s="13">
        <f t="shared" si="3"/>
        <v>0</v>
      </c>
    </row>
    <row r="2964" spans="2:11" s="1" customFormat="1" ht="15" outlineLevel="1">
      <c r="B2964" s="46"/>
      <c r="C2964" s="47"/>
      <c r="D2964" s="48"/>
      <c r="F2964" s="811"/>
      <c r="G2964" s="813"/>
      <c r="H2964" s="822"/>
      <c r="I2964" s="818"/>
      <c r="J2964" s="831" t="s">
        <v>4812</v>
      </c>
      <c r="K2964" s="13">
        <f t="shared" si="3"/>
        <v>0</v>
      </c>
    </row>
    <row r="2965" spans="2:11" s="1" customFormat="1" ht="15" outlineLevel="1">
      <c r="B2965" s="46"/>
      <c r="C2965" s="47"/>
      <c r="D2965" s="48"/>
      <c r="F2965" s="816"/>
      <c r="G2965" s="817"/>
      <c r="H2965" s="825"/>
      <c r="I2965" s="829"/>
      <c r="J2965" s="831" t="s">
        <v>4812</v>
      </c>
      <c r="K2965" s="13">
        <f t="shared" si="3"/>
        <v>0</v>
      </c>
    </row>
    <row r="2966" spans="2:11" s="1" customFormat="1" ht="15" outlineLevel="1">
      <c r="B2966" s="46"/>
      <c r="C2966" s="47"/>
      <c r="D2966" s="48"/>
      <c r="F2966" s="811"/>
      <c r="G2966" s="813"/>
      <c r="H2966" s="822"/>
      <c r="I2966" s="830"/>
      <c r="J2966" s="831" t="s">
        <v>4812</v>
      </c>
      <c r="K2966" s="13">
        <f t="shared" si="3"/>
        <v>0</v>
      </c>
    </row>
    <row r="2967" spans="2:11" s="1" customFormat="1" ht="15" outlineLevel="1">
      <c r="B2967" s="46"/>
      <c r="C2967" s="47"/>
      <c r="D2967" s="48"/>
      <c r="F2967" s="816"/>
      <c r="G2967" s="817"/>
      <c r="H2967" s="826"/>
      <c r="I2967" s="829"/>
      <c r="J2967" s="831" t="s">
        <v>4812</v>
      </c>
      <c r="K2967" s="13">
        <f t="shared" si="3"/>
        <v>0</v>
      </c>
    </row>
    <row r="2968" spans="2:11" s="1" customFormat="1" ht="15" outlineLevel="1">
      <c r="B2968" s="46"/>
      <c r="C2968" s="47"/>
      <c r="D2968" s="48"/>
      <c r="F2968" s="816"/>
      <c r="G2968" s="817"/>
      <c r="H2968" s="825"/>
      <c r="I2968" s="829"/>
      <c r="J2968" s="831" t="s">
        <v>4812</v>
      </c>
      <c r="K2968" s="13">
        <f t="shared" si="3"/>
        <v>0</v>
      </c>
    </row>
    <row r="2969" spans="2:11" s="1" customFormat="1" ht="15" outlineLevel="1">
      <c r="B2969" s="46"/>
      <c r="C2969" s="47"/>
      <c r="D2969" s="48"/>
      <c r="F2969" s="811"/>
      <c r="G2969" s="813"/>
      <c r="H2969" s="822"/>
      <c r="I2969" s="830"/>
      <c r="J2969" s="831" t="s">
        <v>4812</v>
      </c>
      <c r="K2969" s="13">
        <f t="shared" si="3"/>
        <v>0</v>
      </c>
    </row>
    <row r="2970" spans="2:11" s="1" customFormat="1" ht="15" outlineLevel="1">
      <c r="B2970" s="50"/>
      <c r="C2970" s="50" t="s">
        <v>195</v>
      </c>
      <c r="D2970" s="48">
        <f>SUM(D2939:D2969)</f>
        <v>206685.71</v>
      </c>
      <c r="E2970" s="18"/>
      <c r="F2970" s="319"/>
      <c r="G2970" s="319" t="s">
        <v>195</v>
      </c>
      <c r="H2970" s="279">
        <f>SUM(H2939:H2969)</f>
        <v>118219.36</v>
      </c>
      <c r="K2970" s="2">
        <f>SUM(K2942:K2969)</f>
        <v>78151.83</v>
      </c>
    </row>
    <row r="2971" spans="2:11" s="1" customFormat="1" ht="15" outlineLevel="1">
      <c r="B2971" s="18"/>
      <c r="C2971" s="18"/>
      <c r="D2971" s="18"/>
      <c r="E2971" s="18"/>
      <c r="F2971" s="18"/>
      <c r="G2971" s="18"/>
      <c r="H2971" s="18"/>
    </row>
    <row r="2972" spans="2:11" s="1" customFormat="1" ht="15" outlineLevel="1">
      <c r="B2972" s="50"/>
      <c r="C2972" s="50" t="s">
        <v>1328</v>
      </c>
      <c r="D2972" s="48">
        <f>D2970-H2970</f>
        <v>88466.349999999991</v>
      </c>
      <c r="E2972" s="620">
        <f>D2972-D2942</f>
        <v>5124.3499999999913</v>
      </c>
      <c r="F2972" s="13"/>
      <c r="G2972" s="13"/>
      <c r="H2972" s="226"/>
      <c r="I2972" s="2"/>
    </row>
    <row r="2973" spans="2:11" s="1" customFormat="1" ht="15"/>
    <row r="2974" spans="2:11" s="1" customFormat="1" ht="15">
      <c r="B2974" s="602">
        <v>41944</v>
      </c>
      <c r="C2974" s="282" t="s">
        <v>4982</v>
      </c>
      <c r="D2974" s="283">
        <v>105</v>
      </c>
      <c r="E2974" s="277" t="s">
        <v>3088</v>
      </c>
    </row>
    <row r="2975" spans="2:11" s="1" customFormat="1" ht="45">
      <c r="B2975" s="602">
        <v>41944</v>
      </c>
      <c r="C2975" s="282" t="s">
        <v>4996</v>
      </c>
      <c r="D2975" s="283">
        <v>3000</v>
      </c>
      <c r="E2975" s="277" t="s">
        <v>3287</v>
      </c>
    </row>
    <row r="2976" spans="2:11" s="1" customFormat="1" ht="45">
      <c r="B2976" s="602">
        <v>41947</v>
      </c>
      <c r="C2976" s="282" t="s">
        <v>5010</v>
      </c>
      <c r="D2976" s="283">
        <v>5000</v>
      </c>
      <c r="E2976" s="277" t="s">
        <v>3287</v>
      </c>
    </row>
    <row r="2977" spans="2:9" s="1" customFormat="1" ht="45">
      <c r="B2977" s="602">
        <v>41951</v>
      </c>
      <c r="C2977" s="282" t="s">
        <v>5011</v>
      </c>
      <c r="D2977" s="283">
        <v>3000</v>
      </c>
      <c r="E2977" s="277" t="s">
        <v>3287</v>
      </c>
    </row>
    <row r="2978" spans="2:9" s="1" customFormat="1" ht="15">
      <c r="B2978" s="602">
        <v>41951</v>
      </c>
      <c r="C2978" s="282" t="s">
        <v>5014</v>
      </c>
      <c r="D2978" s="283">
        <v>60</v>
      </c>
      <c r="E2978" s="277" t="s">
        <v>421</v>
      </c>
    </row>
    <row r="2979" spans="2:9" s="1" customFormat="1" ht="45">
      <c r="B2979" s="602">
        <v>41955</v>
      </c>
      <c r="C2979" s="282" t="s">
        <v>5022</v>
      </c>
      <c r="D2979" s="283">
        <v>5000</v>
      </c>
      <c r="E2979" s="277" t="s">
        <v>3287</v>
      </c>
    </row>
    <row r="2980" spans="2:9" s="1" customFormat="1" ht="45">
      <c r="B2980" s="602">
        <v>41961</v>
      </c>
      <c r="C2980" s="883" t="s">
        <v>5028</v>
      </c>
      <c r="D2980" s="326">
        <v>1200</v>
      </c>
      <c r="E2980" s="277" t="s">
        <v>3287</v>
      </c>
      <c r="H2980" s="13"/>
    </row>
    <row r="2981" spans="2:9" s="1" customFormat="1" ht="45">
      <c r="B2981" s="602">
        <v>41964</v>
      </c>
      <c r="C2981" s="883" t="s">
        <v>5031</v>
      </c>
      <c r="D2981" s="326">
        <v>2000</v>
      </c>
      <c r="E2981" s="277" t="s">
        <v>3287</v>
      </c>
      <c r="H2981" s="13"/>
    </row>
    <row r="2982" spans="2:9" s="1" customFormat="1" ht="60">
      <c r="B2982" s="602">
        <v>41965</v>
      </c>
      <c r="C2982" s="883" t="s">
        <v>5032</v>
      </c>
      <c r="D2982" s="326">
        <v>1000</v>
      </c>
      <c r="E2982" s="277" t="s">
        <v>3287</v>
      </c>
      <c r="H2982" s="13"/>
    </row>
    <row r="2983" spans="2:9" s="1" customFormat="1" ht="60">
      <c r="B2983" s="602">
        <v>41970</v>
      </c>
      <c r="C2983" s="883" t="s">
        <v>5040</v>
      </c>
      <c r="D2983" s="326">
        <v>1000</v>
      </c>
      <c r="E2983" s="277" t="s">
        <v>3287</v>
      </c>
      <c r="H2983" s="13"/>
      <c r="I2983" s="13"/>
    </row>
    <row r="2984" spans="2:9" s="1" customFormat="1" ht="45">
      <c r="B2984" s="602">
        <v>41971</v>
      </c>
      <c r="C2984" s="883" t="s">
        <v>5054</v>
      </c>
      <c r="D2984" s="326">
        <v>2000</v>
      </c>
      <c r="E2984" s="277" t="s">
        <v>3287</v>
      </c>
    </row>
    <row r="2985" spans="2:9" s="1" customFormat="1" ht="15">
      <c r="B2985" s="602"/>
      <c r="C2985" s="376"/>
      <c r="D2985" s="326"/>
      <c r="E2985" s="236"/>
      <c r="I2985" s="13"/>
    </row>
    <row r="2986" spans="2:9" s="1" customFormat="1" ht="15">
      <c r="B2986" s="602"/>
      <c r="C2986" s="376"/>
      <c r="D2986" s="326"/>
      <c r="E2986" s="236"/>
      <c r="I2986" s="13"/>
    </row>
    <row r="2987" spans="2:9" s="1" customFormat="1" ht="15">
      <c r="B2987" s="602"/>
      <c r="C2987" s="376"/>
      <c r="D2987" s="326"/>
      <c r="E2987" s="236"/>
      <c r="I2987" s="13"/>
    </row>
    <row r="2988" spans="2:9" s="1" customFormat="1" ht="15">
      <c r="B2988" s="602"/>
      <c r="C2988" s="376"/>
      <c r="D2988" s="326"/>
      <c r="E2988" s="236"/>
      <c r="I2988" s="13"/>
    </row>
    <row r="2989" spans="2:9" s="1" customFormat="1" ht="15">
      <c r="B2989" s="602"/>
      <c r="C2989" s="376"/>
      <c r="D2989" s="326"/>
      <c r="E2989" s="236"/>
    </row>
    <row r="2990" spans="2:9" s="1" customFormat="1" ht="15">
      <c r="B2990" s="602"/>
      <c r="C2990" s="376"/>
      <c r="D2990" s="326"/>
      <c r="E2990" s="236"/>
      <c r="I2990" s="13"/>
    </row>
    <row r="2991" spans="2:9" s="1" customFormat="1" ht="15">
      <c r="B2991" s="602"/>
      <c r="C2991" s="883"/>
      <c r="D2991" s="326"/>
      <c r="E2991" s="277"/>
    </row>
    <row r="2992" spans="2:9" s="1" customFormat="1" ht="15">
      <c r="B2992" s="602"/>
      <c r="C2992" s="883"/>
      <c r="D2992" s="326"/>
      <c r="E2992" s="277"/>
    </row>
    <row r="2993" spans="2:8" s="1" customFormat="1" ht="15">
      <c r="B2993" s="602"/>
      <c r="C2993" s="376"/>
      <c r="D2993" s="326"/>
      <c r="E2993" s="277"/>
    </row>
    <row r="2994" spans="2:8" s="1" customFormat="1" ht="15">
      <c r="B2994" s="674"/>
      <c r="C2994" s="481"/>
      <c r="D2994" s="482"/>
      <c r="E2994" s="277"/>
    </row>
    <row r="2995" spans="2:8" s="1" customFormat="1" ht="15">
      <c r="B2995" s="280"/>
      <c r="C2995" s="280"/>
      <c r="D2995" s="294">
        <f>SUM(D2974:D2994)</f>
        <v>23365</v>
      </c>
      <c r="E2995" s="2">
        <f>D2995-D3118-H3118</f>
        <v>403</v>
      </c>
      <c r="F2995" s="2"/>
    </row>
    <row r="2996" spans="2:8" s="1" customFormat="1" ht="15"/>
    <row r="2997" spans="2:8" s="1" customFormat="1" ht="15">
      <c r="B2997" s="285">
        <v>41944</v>
      </c>
      <c r="C2997" s="280" t="s">
        <v>4997</v>
      </c>
      <c r="D2997" s="294">
        <v>920</v>
      </c>
      <c r="F2997" s="345">
        <v>41964</v>
      </c>
      <c r="G2997" s="393" t="s">
        <v>525</v>
      </c>
      <c r="H2997" s="386">
        <v>15</v>
      </c>
    </row>
    <row r="2998" spans="2:8" s="1" customFormat="1" ht="15">
      <c r="B2998" s="285">
        <v>41944</v>
      </c>
      <c r="C2998" s="280" t="s">
        <v>4998</v>
      </c>
      <c r="D2998" s="294">
        <v>320</v>
      </c>
      <c r="F2998" s="285">
        <v>41964</v>
      </c>
      <c r="G2998" s="280" t="s">
        <v>525</v>
      </c>
      <c r="H2998" s="294">
        <v>305</v>
      </c>
    </row>
    <row r="2999" spans="2:8" s="1" customFormat="1" ht="15">
      <c r="B2999" s="285">
        <v>41944</v>
      </c>
      <c r="C2999" s="326" t="s">
        <v>4999</v>
      </c>
      <c r="D2999" s="326">
        <v>140</v>
      </c>
      <c r="F2999" s="285">
        <v>41964</v>
      </c>
      <c r="G2999" s="280" t="s">
        <v>110</v>
      </c>
      <c r="H2999" s="294">
        <v>65</v>
      </c>
    </row>
    <row r="3000" spans="2:8" s="1" customFormat="1" ht="15">
      <c r="B3000" s="285">
        <v>41944</v>
      </c>
      <c r="C3000" s="406" t="s">
        <v>525</v>
      </c>
      <c r="D3000" s="294">
        <v>40</v>
      </c>
      <c r="F3000" s="285">
        <v>41964</v>
      </c>
      <c r="G3000" s="406" t="s">
        <v>23</v>
      </c>
      <c r="H3000" s="294">
        <v>80</v>
      </c>
    </row>
    <row r="3001" spans="2:8" s="1" customFormat="1" ht="15">
      <c r="B3001" s="285">
        <v>41944</v>
      </c>
      <c r="C3001" s="406" t="s">
        <v>226</v>
      </c>
      <c r="D3001" s="294">
        <v>40</v>
      </c>
      <c r="F3001" s="285">
        <v>41964</v>
      </c>
      <c r="G3001" s="280" t="s">
        <v>226</v>
      </c>
      <c r="H3001" s="294">
        <v>5</v>
      </c>
    </row>
    <row r="3002" spans="2:8" s="1" customFormat="1" ht="15">
      <c r="B3002" s="285">
        <v>41944</v>
      </c>
      <c r="C3002" s="280" t="s">
        <v>114</v>
      </c>
      <c r="D3002" s="294">
        <v>130</v>
      </c>
      <c r="F3002" s="285">
        <v>41964</v>
      </c>
      <c r="G3002" s="280" t="s">
        <v>582</v>
      </c>
      <c r="H3002" s="294">
        <v>300</v>
      </c>
    </row>
    <row r="3003" spans="2:8" s="1" customFormat="1" ht="15">
      <c r="B3003" s="285">
        <v>41944</v>
      </c>
      <c r="C3003" s="280" t="s">
        <v>224</v>
      </c>
      <c r="D3003" s="294">
        <v>10</v>
      </c>
      <c r="F3003" s="285">
        <v>41965</v>
      </c>
      <c r="G3003" s="406" t="s">
        <v>4751</v>
      </c>
      <c r="H3003" s="294">
        <v>51</v>
      </c>
    </row>
    <row r="3004" spans="2:8" s="1" customFormat="1" ht="15">
      <c r="B3004" s="285">
        <v>41944</v>
      </c>
      <c r="C3004" s="406" t="s">
        <v>337</v>
      </c>
      <c r="D3004" s="294">
        <v>100</v>
      </c>
      <c r="F3004" s="285">
        <v>41965</v>
      </c>
      <c r="G3004" s="280" t="s">
        <v>525</v>
      </c>
      <c r="H3004" s="294">
        <v>100</v>
      </c>
    </row>
    <row r="3005" spans="2:8" s="1" customFormat="1" ht="15">
      <c r="B3005" s="285">
        <v>41944</v>
      </c>
      <c r="C3005" s="280" t="s">
        <v>4713</v>
      </c>
      <c r="D3005" s="294">
        <v>70</v>
      </c>
      <c r="F3005" s="285">
        <v>41965</v>
      </c>
      <c r="G3005" s="280" t="s">
        <v>5033</v>
      </c>
      <c r="H3005" s="294">
        <v>190</v>
      </c>
    </row>
    <row r="3006" spans="2:8" s="1" customFormat="1" ht="15">
      <c r="B3006" s="285">
        <v>41944</v>
      </c>
      <c r="C3006" s="280" t="s">
        <v>5000</v>
      </c>
      <c r="D3006" s="294">
        <v>110</v>
      </c>
      <c r="F3006" s="285">
        <v>41965</v>
      </c>
      <c r="G3006" s="280" t="s">
        <v>887</v>
      </c>
      <c r="H3006" s="294">
        <v>30</v>
      </c>
    </row>
    <row r="3007" spans="2:8" s="1" customFormat="1" ht="15">
      <c r="B3007" s="285">
        <v>41944</v>
      </c>
      <c r="C3007" s="280" t="s">
        <v>2946</v>
      </c>
      <c r="D3007" s="294">
        <v>150</v>
      </c>
      <c r="F3007" s="285">
        <v>41965</v>
      </c>
      <c r="G3007" s="280" t="s">
        <v>114</v>
      </c>
      <c r="H3007" s="294">
        <v>30</v>
      </c>
    </row>
    <row r="3008" spans="2:8" s="1" customFormat="1" ht="15">
      <c r="B3008" s="285">
        <v>41944</v>
      </c>
      <c r="C3008" s="280" t="s">
        <v>5001</v>
      </c>
      <c r="D3008" s="294">
        <v>20</v>
      </c>
      <c r="F3008" s="285">
        <v>41965</v>
      </c>
      <c r="G3008" s="294" t="s">
        <v>525</v>
      </c>
      <c r="H3008" s="294">
        <v>110</v>
      </c>
    </row>
    <row r="3009" spans="2:8" s="1" customFormat="1" ht="15">
      <c r="B3009" s="285">
        <v>41944</v>
      </c>
      <c r="C3009" s="280" t="s">
        <v>59</v>
      </c>
      <c r="D3009" s="294">
        <v>120</v>
      </c>
      <c r="F3009" s="285">
        <v>41966</v>
      </c>
      <c r="G3009" s="280" t="s">
        <v>189</v>
      </c>
      <c r="H3009" s="294">
        <v>510</v>
      </c>
    </row>
    <row r="3010" spans="2:8" s="1" customFormat="1" ht="15">
      <c r="B3010" s="285">
        <v>41944</v>
      </c>
      <c r="C3010" s="280" t="s">
        <v>5002</v>
      </c>
      <c r="D3010" s="294">
        <v>10</v>
      </c>
      <c r="F3010" s="285">
        <v>41967</v>
      </c>
      <c r="G3010" s="280" t="s">
        <v>226</v>
      </c>
      <c r="H3010" s="294">
        <v>15</v>
      </c>
    </row>
    <row r="3011" spans="2:8" s="1" customFormat="1" ht="15">
      <c r="B3011" s="285">
        <v>41944</v>
      </c>
      <c r="C3011" s="280" t="s">
        <v>23</v>
      </c>
      <c r="D3011" s="294">
        <v>60</v>
      </c>
      <c r="F3011" s="285">
        <v>41967</v>
      </c>
      <c r="G3011" s="280" t="s">
        <v>525</v>
      </c>
      <c r="H3011" s="294">
        <v>24</v>
      </c>
    </row>
    <row r="3012" spans="2:8" s="1" customFormat="1" ht="15">
      <c r="B3012" s="285">
        <v>41944</v>
      </c>
      <c r="C3012" s="280" t="s">
        <v>401</v>
      </c>
      <c r="D3012" s="294">
        <v>35</v>
      </c>
      <c r="F3012" s="345">
        <v>41967</v>
      </c>
      <c r="G3012" s="280" t="s">
        <v>5035</v>
      </c>
      <c r="H3012" s="294">
        <v>200</v>
      </c>
    </row>
    <row r="3013" spans="2:8" s="1" customFormat="1" ht="15">
      <c r="B3013" s="285">
        <v>41944</v>
      </c>
      <c r="C3013" s="280" t="s">
        <v>5003</v>
      </c>
      <c r="D3013" s="294">
        <v>15</v>
      </c>
      <c r="F3013" s="345">
        <v>41967</v>
      </c>
      <c r="G3013" s="280" t="s">
        <v>401</v>
      </c>
      <c r="H3013" s="294">
        <v>40</v>
      </c>
    </row>
    <row r="3014" spans="2:8" s="1" customFormat="1" ht="15">
      <c r="B3014" s="285">
        <v>41945</v>
      </c>
      <c r="C3014" s="280" t="s">
        <v>5004</v>
      </c>
      <c r="D3014" s="294">
        <v>200</v>
      </c>
      <c r="F3014" s="345">
        <v>41967</v>
      </c>
      <c r="G3014" s="280" t="s">
        <v>18</v>
      </c>
      <c r="H3014" s="294">
        <v>103</v>
      </c>
    </row>
    <row r="3015" spans="2:8" s="1" customFormat="1" ht="15">
      <c r="B3015" s="285">
        <v>41945</v>
      </c>
      <c r="C3015" s="280" t="s">
        <v>901</v>
      </c>
      <c r="D3015" s="294">
        <v>5</v>
      </c>
      <c r="F3015" s="345">
        <v>41967</v>
      </c>
      <c r="G3015" s="280" t="s">
        <v>64</v>
      </c>
      <c r="H3015" s="294">
        <v>300</v>
      </c>
    </row>
    <row r="3016" spans="2:8" s="1" customFormat="1" ht="15">
      <c r="B3016" s="285">
        <v>41945</v>
      </c>
      <c r="C3016" s="280" t="s">
        <v>5005</v>
      </c>
      <c r="D3016" s="294">
        <v>250</v>
      </c>
      <c r="F3016" s="345">
        <v>41967</v>
      </c>
      <c r="G3016" s="280" t="s">
        <v>48</v>
      </c>
      <c r="H3016" s="294">
        <v>360</v>
      </c>
    </row>
    <row r="3017" spans="2:8" s="1" customFormat="1" ht="15">
      <c r="B3017" s="285">
        <v>41945</v>
      </c>
      <c r="C3017" s="280" t="s">
        <v>111</v>
      </c>
      <c r="D3017" s="294">
        <v>15</v>
      </c>
      <c r="F3017" s="345">
        <v>41967</v>
      </c>
      <c r="G3017" s="294" t="s">
        <v>51</v>
      </c>
      <c r="H3017" s="294">
        <v>75</v>
      </c>
    </row>
    <row r="3018" spans="2:8" s="1" customFormat="1" ht="15">
      <c r="B3018" s="285">
        <v>41946</v>
      </c>
      <c r="C3018" s="280" t="s">
        <v>246</v>
      </c>
      <c r="D3018" s="294">
        <v>90</v>
      </c>
      <c r="F3018" s="345">
        <v>41967</v>
      </c>
      <c r="G3018" s="294" t="s">
        <v>93</v>
      </c>
      <c r="H3018" s="294">
        <v>95</v>
      </c>
    </row>
    <row r="3019" spans="2:8" s="1" customFormat="1" ht="15">
      <c r="B3019" s="285">
        <v>41946</v>
      </c>
      <c r="C3019" s="280" t="s">
        <v>589</v>
      </c>
      <c r="D3019" s="294">
        <v>144</v>
      </c>
      <c r="F3019" s="345">
        <v>41968</v>
      </c>
      <c r="G3019" s="294" t="s">
        <v>525</v>
      </c>
      <c r="H3019" s="326">
        <v>30</v>
      </c>
    </row>
    <row r="3020" spans="2:8" s="1" customFormat="1" ht="15">
      <c r="B3020" s="285">
        <v>41946</v>
      </c>
      <c r="C3020" s="280" t="s">
        <v>51</v>
      </c>
      <c r="D3020" s="294">
        <v>10</v>
      </c>
      <c r="F3020" s="345">
        <v>41968</v>
      </c>
      <c r="G3020" s="326" t="s">
        <v>401</v>
      </c>
      <c r="H3020" s="326">
        <v>40</v>
      </c>
    </row>
    <row r="3021" spans="2:8" s="1" customFormat="1" ht="15">
      <c r="B3021" s="285">
        <v>41947</v>
      </c>
      <c r="C3021" s="280" t="s">
        <v>525</v>
      </c>
      <c r="D3021" s="294">
        <v>79</v>
      </c>
      <c r="F3021" s="345">
        <v>41968</v>
      </c>
      <c r="G3021" s="280" t="s">
        <v>114</v>
      </c>
      <c r="H3021" s="294">
        <v>100</v>
      </c>
    </row>
    <row r="3022" spans="2:8" s="1" customFormat="1" ht="15">
      <c r="B3022" s="285">
        <v>41947</v>
      </c>
      <c r="C3022" s="280" t="s">
        <v>5012</v>
      </c>
      <c r="D3022" s="349">
        <v>105</v>
      </c>
      <c r="F3022" s="345">
        <v>41968</v>
      </c>
      <c r="G3022" s="304" t="s">
        <v>246</v>
      </c>
      <c r="H3022" s="326">
        <v>30</v>
      </c>
    </row>
    <row r="3023" spans="2:8" s="1" customFormat="1" ht="15">
      <c r="B3023" s="285">
        <v>41947</v>
      </c>
      <c r="C3023" s="280" t="s">
        <v>51</v>
      </c>
      <c r="D3023" s="294">
        <v>210</v>
      </c>
      <c r="F3023" s="345">
        <v>41969</v>
      </c>
      <c r="G3023" s="304" t="s">
        <v>51</v>
      </c>
      <c r="H3023" s="326">
        <v>44</v>
      </c>
    </row>
    <row r="3024" spans="2:8" s="1" customFormat="1" ht="15">
      <c r="B3024" s="285">
        <v>41947</v>
      </c>
      <c r="C3024" s="280" t="s">
        <v>51</v>
      </c>
      <c r="D3024" s="294">
        <v>116</v>
      </c>
      <c r="F3024" s="345">
        <v>41970</v>
      </c>
      <c r="G3024" s="280" t="s">
        <v>51</v>
      </c>
      <c r="H3024" s="326">
        <v>60</v>
      </c>
    </row>
    <row r="3025" spans="2:8" s="1" customFormat="1" ht="15">
      <c r="B3025" s="285">
        <v>41947</v>
      </c>
      <c r="C3025" s="280" t="s">
        <v>4165</v>
      </c>
      <c r="D3025" s="294">
        <v>18</v>
      </c>
      <c r="F3025" s="345">
        <v>41970</v>
      </c>
      <c r="G3025" s="280" t="s">
        <v>12</v>
      </c>
      <c r="H3025" s="294">
        <v>73</v>
      </c>
    </row>
    <row r="3026" spans="2:8" s="1" customFormat="1" ht="15">
      <c r="B3026" s="285">
        <v>41947</v>
      </c>
      <c r="C3026" s="280" t="s">
        <v>220</v>
      </c>
      <c r="D3026" s="294">
        <v>15</v>
      </c>
      <c r="F3026" s="345">
        <v>41970</v>
      </c>
      <c r="G3026" s="280" t="s">
        <v>5049</v>
      </c>
      <c r="H3026" s="294">
        <v>12</v>
      </c>
    </row>
    <row r="3027" spans="2:8" s="1" customFormat="1" ht="15">
      <c r="B3027" s="549">
        <v>41948</v>
      </c>
      <c r="C3027" s="554" t="s">
        <v>269</v>
      </c>
      <c r="D3027" s="767">
        <v>1000</v>
      </c>
      <c r="F3027" s="345">
        <v>41970</v>
      </c>
      <c r="G3027" s="280" t="s">
        <v>210</v>
      </c>
      <c r="H3027" s="294">
        <v>15</v>
      </c>
    </row>
    <row r="3028" spans="2:8" s="1" customFormat="1" ht="15">
      <c r="B3028" s="285">
        <v>41948</v>
      </c>
      <c r="C3028" s="280" t="s">
        <v>525</v>
      </c>
      <c r="D3028" s="326">
        <v>70</v>
      </c>
      <c r="F3028" s="345">
        <v>41970</v>
      </c>
      <c r="G3028" s="280" t="s">
        <v>111</v>
      </c>
      <c r="H3028" s="294">
        <v>50</v>
      </c>
    </row>
    <row r="3029" spans="2:8" s="1" customFormat="1" ht="15">
      <c r="B3029" s="549">
        <v>41948</v>
      </c>
      <c r="C3029" s="463" t="s">
        <v>3307</v>
      </c>
      <c r="D3029" s="587">
        <v>750</v>
      </c>
      <c r="F3029" s="345">
        <v>41971</v>
      </c>
      <c r="G3029" s="280" t="s">
        <v>525</v>
      </c>
      <c r="H3029" s="294">
        <v>18</v>
      </c>
    </row>
    <row r="3030" spans="2:8" s="1" customFormat="1" ht="15">
      <c r="B3030" s="549">
        <v>41948</v>
      </c>
      <c r="C3030" s="463" t="s">
        <v>3308</v>
      </c>
      <c r="D3030" s="587">
        <v>875</v>
      </c>
      <c r="F3030" s="345">
        <v>41971</v>
      </c>
      <c r="G3030" s="294" t="s">
        <v>525</v>
      </c>
      <c r="H3030" s="294">
        <v>45</v>
      </c>
    </row>
    <row r="3031" spans="2:8" s="1" customFormat="1" ht="15">
      <c r="B3031" s="285">
        <v>41948</v>
      </c>
      <c r="C3031" s="280" t="s">
        <v>246</v>
      </c>
      <c r="D3031" s="294">
        <v>90</v>
      </c>
      <c r="F3031" s="345">
        <v>41971</v>
      </c>
      <c r="G3031" s="280" t="s">
        <v>12</v>
      </c>
      <c r="H3031" s="294">
        <v>152</v>
      </c>
    </row>
    <row r="3032" spans="2:8" s="1" customFormat="1" ht="15">
      <c r="B3032" s="285">
        <v>41949</v>
      </c>
      <c r="C3032" s="280" t="s">
        <v>525</v>
      </c>
      <c r="D3032" s="294">
        <v>62</v>
      </c>
      <c r="F3032" s="345">
        <v>41971</v>
      </c>
      <c r="G3032" s="294" t="s">
        <v>5061</v>
      </c>
      <c r="H3032" s="294">
        <v>800</v>
      </c>
    </row>
    <row r="3033" spans="2:8" s="1" customFormat="1" ht="15">
      <c r="B3033" s="285">
        <v>41949</v>
      </c>
      <c r="C3033" s="280" t="s">
        <v>637</v>
      </c>
      <c r="D3033" s="294">
        <v>52</v>
      </c>
      <c r="F3033" s="345">
        <v>41971</v>
      </c>
      <c r="G3033" s="280" t="s">
        <v>525</v>
      </c>
      <c r="H3033" s="294">
        <v>18</v>
      </c>
    </row>
    <row r="3034" spans="2:8" s="1" customFormat="1" ht="15">
      <c r="B3034" s="285">
        <v>41949</v>
      </c>
      <c r="C3034" s="280" t="s">
        <v>114</v>
      </c>
      <c r="D3034" s="294">
        <v>50</v>
      </c>
      <c r="F3034" s="345">
        <v>41971</v>
      </c>
      <c r="G3034" s="280" t="s">
        <v>5064</v>
      </c>
      <c r="H3034" s="294">
        <v>300</v>
      </c>
    </row>
    <row r="3035" spans="2:8" s="1" customFormat="1" ht="15">
      <c r="B3035" s="285">
        <v>41949</v>
      </c>
      <c r="C3035" s="280" t="s">
        <v>48</v>
      </c>
      <c r="D3035" s="294">
        <v>122</v>
      </c>
      <c r="F3035" s="345">
        <v>41972</v>
      </c>
      <c r="G3035" s="280" t="s">
        <v>51</v>
      </c>
      <c r="H3035" s="294">
        <v>20</v>
      </c>
    </row>
    <row r="3036" spans="2:8" s="1" customFormat="1" ht="15">
      <c r="B3036" s="285">
        <v>41949</v>
      </c>
      <c r="C3036" s="280" t="s">
        <v>132</v>
      </c>
      <c r="D3036" s="294">
        <v>100</v>
      </c>
      <c r="F3036" s="345">
        <v>41972</v>
      </c>
      <c r="G3036" s="280" t="s">
        <v>5066</v>
      </c>
      <c r="H3036" s="294">
        <v>200</v>
      </c>
    </row>
    <row r="3037" spans="2:8" s="1" customFormat="1" ht="15">
      <c r="B3037" s="285">
        <v>41950</v>
      </c>
      <c r="C3037" s="294" t="s">
        <v>111</v>
      </c>
      <c r="D3037" s="294">
        <v>30</v>
      </c>
      <c r="F3037" s="345">
        <v>41972</v>
      </c>
      <c r="G3037" s="280" t="s">
        <v>1254</v>
      </c>
      <c r="H3037" s="294">
        <v>82</v>
      </c>
    </row>
    <row r="3038" spans="2:8" s="1" customFormat="1" ht="15">
      <c r="B3038" s="285">
        <v>41950</v>
      </c>
      <c r="C3038" s="294" t="s">
        <v>525</v>
      </c>
      <c r="D3038" s="294">
        <v>30</v>
      </c>
      <c r="F3038" s="345">
        <v>41972</v>
      </c>
      <c r="G3038" s="280" t="s">
        <v>59</v>
      </c>
      <c r="H3038" s="294">
        <v>80</v>
      </c>
    </row>
    <row r="3039" spans="2:8" s="1" customFormat="1" ht="15">
      <c r="B3039" s="285">
        <v>41950</v>
      </c>
      <c r="C3039" s="280" t="s">
        <v>401</v>
      </c>
      <c r="D3039" s="294">
        <v>40</v>
      </c>
      <c r="F3039" s="345">
        <v>41972</v>
      </c>
      <c r="G3039" s="280" t="s">
        <v>5067</v>
      </c>
      <c r="H3039" s="294">
        <v>50</v>
      </c>
    </row>
    <row r="3040" spans="2:8" s="1" customFormat="1" ht="15">
      <c r="B3040" s="549">
        <v>41950</v>
      </c>
      <c r="C3040" s="554" t="s">
        <v>475</v>
      </c>
      <c r="D3040" s="587">
        <v>430</v>
      </c>
      <c r="F3040" s="345">
        <v>41972</v>
      </c>
      <c r="G3040" s="280" t="s">
        <v>111</v>
      </c>
      <c r="H3040" s="294">
        <v>60</v>
      </c>
    </row>
    <row r="3041" spans="2:8" s="1" customFormat="1" ht="15">
      <c r="B3041" s="285">
        <v>41950</v>
      </c>
      <c r="C3041" s="280" t="s">
        <v>525</v>
      </c>
      <c r="D3041" s="294">
        <v>30</v>
      </c>
      <c r="F3041" s="345">
        <v>41972</v>
      </c>
      <c r="G3041" s="294" t="s">
        <v>63</v>
      </c>
      <c r="H3041" s="294">
        <v>24</v>
      </c>
    </row>
    <row r="3042" spans="2:8" s="1" customFormat="1" ht="15">
      <c r="B3042" s="285">
        <v>41950</v>
      </c>
      <c r="C3042" s="280" t="s">
        <v>2883</v>
      </c>
      <c r="D3042" s="294">
        <v>80</v>
      </c>
      <c r="F3042" s="345">
        <v>41973</v>
      </c>
      <c r="G3042" s="280" t="s">
        <v>71</v>
      </c>
      <c r="H3042" s="294">
        <v>10</v>
      </c>
    </row>
    <row r="3043" spans="2:8" s="1" customFormat="1" ht="15">
      <c r="B3043" s="285">
        <v>41950</v>
      </c>
      <c r="C3043" s="280" t="s">
        <v>114</v>
      </c>
      <c r="D3043" s="294">
        <v>60</v>
      </c>
      <c r="F3043" s="345">
        <v>41973</v>
      </c>
      <c r="G3043" s="280" t="s">
        <v>166</v>
      </c>
      <c r="H3043" s="294">
        <v>40</v>
      </c>
    </row>
    <row r="3044" spans="2:8" s="1" customFormat="1" ht="15">
      <c r="B3044" s="285">
        <v>41950</v>
      </c>
      <c r="C3044" s="280" t="s">
        <v>80</v>
      </c>
      <c r="D3044" s="294">
        <v>30</v>
      </c>
      <c r="F3044" s="345">
        <v>41973</v>
      </c>
      <c r="G3044" s="280" t="s">
        <v>173</v>
      </c>
      <c r="H3044" s="294">
        <v>26</v>
      </c>
    </row>
    <row r="3045" spans="2:8" s="1" customFormat="1" ht="15">
      <c r="B3045" s="285">
        <v>41951</v>
      </c>
      <c r="C3045" s="280" t="s">
        <v>4486</v>
      </c>
      <c r="D3045" s="349">
        <v>150</v>
      </c>
      <c r="F3045" s="345">
        <v>41973</v>
      </c>
      <c r="G3045" s="280" t="s">
        <v>154</v>
      </c>
      <c r="H3045" s="294">
        <v>155</v>
      </c>
    </row>
    <row r="3046" spans="2:8" s="1" customFormat="1" ht="15">
      <c r="B3046" s="285">
        <v>41951</v>
      </c>
      <c r="C3046" s="280" t="s">
        <v>4487</v>
      </c>
      <c r="D3046" s="294">
        <v>130</v>
      </c>
      <c r="F3046" s="285">
        <v>41973</v>
      </c>
      <c r="G3046" s="280" t="s">
        <v>5069</v>
      </c>
      <c r="H3046" s="294">
        <v>10</v>
      </c>
    </row>
    <row r="3047" spans="2:8" s="1" customFormat="1" ht="15">
      <c r="B3047" s="285">
        <v>41951</v>
      </c>
      <c r="C3047" s="280" t="s">
        <v>4706</v>
      </c>
      <c r="D3047" s="294">
        <v>60</v>
      </c>
      <c r="F3047" s="285">
        <v>41973</v>
      </c>
      <c r="G3047" s="280" t="s">
        <v>114</v>
      </c>
      <c r="H3047" s="294">
        <v>30</v>
      </c>
    </row>
    <row r="3048" spans="2:8" s="1" customFormat="1" ht="15">
      <c r="B3048" s="285">
        <v>41951</v>
      </c>
      <c r="C3048" s="280" t="s">
        <v>223</v>
      </c>
      <c r="D3048" s="294">
        <v>15</v>
      </c>
      <c r="F3048" s="285">
        <v>41973</v>
      </c>
      <c r="G3048" s="484" t="s">
        <v>173</v>
      </c>
      <c r="H3048" s="485">
        <v>23</v>
      </c>
    </row>
    <row r="3049" spans="2:8" s="1" customFormat="1" ht="15">
      <c r="B3049" s="285">
        <v>41951</v>
      </c>
      <c r="C3049" s="280" t="s">
        <v>977</v>
      </c>
      <c r="D3049" s="294">
        <v>50</v>
      </c>
      <c r="F3049" s="285">
        <v>41973</v>
      </c>
      <c r="G3049" s="280" t="s">
        <v>5070</v>
      </c>
      <c r="H3049" s="294">
        <v>15</v>
      </c>
    </row>
    <row r="3050" spans="2:8" s="1" customFormat="1" ht="15">
      <c r="B3050" s="285">
        <v>41951</v>
      </c>
      <c r="C3050" s="280" t="s">
        <v>567</v>
      </c>
      <c r="D3050" s="294">
        <v>285</v>
      </c>
      <c r="F3050" s="285">
        <v>41973</v>
      </c>
      <c r="G3050" s="484" t="s">
        <v>5071</v>
      </c>
      <c r="H3050" s="485">
        <v>200</v>
      </c>
    </row>
    <row r="3051" spans="2:8" s="1" customFormat="1" ht="15">
      <c r="B3051" s="285">
        <v>41951</v>
      </c>
      <c r="C3051" s="280" t="s">
        <v>143</v>
      </c>
      <c r="D3051" s="294">
        <v>12</v>
      </c>
      <c r="F3051" s="285">
        <v>41973</v>
      </c>
      <c r="G3051" s="280" t="s">
        <v>337</v>
      </c>
      <c r="H3051" s="294">
        <v>100</v>
      </c>
    </row>
    <row r="3052" spans="2:8" s="1" customFormat="1" ht="15">
      <c r="B3052" s="285">
        <v>41951</v>
      </c>
      <c r="C3052" s="280" t="s">
        <v>5015</v>
      </c>
      <c r="D3052" s="294">
        <v>50</v>
      </c>
      <c r="F3052" s="285">
        <v>41973</v>
      </c>
      <c r="G3052" s="484" t="s">
        <v>51</v>
      </c>
      <c r="H3052" s="485">
        <v>140</v>
      </c>
    </row>
    <row r="3053" spans="2:8" s="1" customFormat="1" ht="15">
      <c r="B3053" s="285">
        <v>41951</v>
      </c>
      <c r="C3053" s="294" t="s">
        <v>210</v>
      </c>
      <c r="D3053" s="294">
        <v>42</v>
      </c>
      <c r="F3053" s="285">
        <v>41973</v>
      </c>
      <c r="G3053" s="484" t="s">
        <v>18</v>
      </c>
      <c r="H3053" s="485">
        <v>24</v>
      </c>
    </row>
    <row r="3054" spans="2:8" s="1" customFormat="1" ht="15">
      <c r="B3054" s="895">
        <v>41952</v>
      </c>
      <c r="C3054" s="621" t="s">
        <v>4050</v>
      </c>
      <c r="D3054" s="769">
        <v>854</v>
      </c>
      <c r="F3054" s="285">
        <v>41973</v>
      </c>
      <c r="G3054" s="280" t="s">
        <v>525</v>
      </c>
      <c r="H3054" s="294">
        <v>38</v>
      </c>
    </row>
    <row r="3055" spans="2:8" s="1" customFormat="1" ht="15">
      <c r="B3055" s="285">
        <v>41952</v>
      </c>
      <c r="C3055" s="280" t="s">
        <v>1173</v>
      </c>
      <c r="D3055" s="294">
        <v>32</v>
      </c>
      <c r="F3055" s="285"/>
      <c r="G3055" s="280"/>
      <c r="H3055" s="294"/>
    </row>
    <row r="3056" spans="2:8" s="1" customFormat="1" ht="15">
      <c r="B3056" s="285">
        <v>41952</v>
      </c>
      <c r="C3056" s="294" t="s">
        <v>2487</v>
      </c>
      <c r="D3056" s="294">
        <v>5</v>
      </c>
      <c r="F3056" s="285"/>
      <c r="G3056" s="280"/>
      <c r="H3056" s="294"/>
    </row>
    <row r="3057" spans="2:8" s="1" customFormat="1" ht="15">
      <c r="B3057" s="285">
        <v>41952</v>
      </c>
      <c r="C3057" s="294" t="s">
        <v>114</v>
      </c>
      <c r="D3057" s="294">
        <v>30</v>
      </c>
      <c r="F3057" s="285"/>
      <c r="G3057" s="280"/>
      <c r="H3057" s="294"/>
    </row>
    <row r="3058" spans="2:8" s="1" customFormat="1" ht="15">
      <c r="B3058" s="285">
        <v>41952</v>
      </c>
      <c r="C3058" s="294" t="s">
        <v>2545</v>
      </c>
      <c r="D3058" s="294">
        <v>75</v>
      </c>
      <c r="F3058" s="285"/>
      <c r="G3058" s="280"/>
      <c r="H3058" s="294"/>
    </row>
    <row r="3059" spans="2:8" s="1" customFormat="1" ht="15">
      <c r="B3059" s="285">
        <v>41952</v>
      </c>
      <c r="C3059" s="294" t="s">
        <v>23</v>
      </c>
      <c r="D3059" s="294">
        <v>80</v>
      </c>
      <c r="F3059" s="285"/>
      <c r="G3059" s="280"/>
      <c r="H3059" s="294"/>
    </row>
    <row r="3060" spans="2:8" s="1" customFormat="1" ht="15">
      <c r="B3060" s="285">
        <v>41953</v>
      </c>
      <c r="C3060" s="294" t="s">
        <v>525</v>
      </c>
      <c r="D3060" s="294">
        <v>80</v>
      </c>
      <c r="F3060" s="285"/>
      <c r="G3060" s="280"/>
      <c r="H3060" s="294"/>
    </row>
    <row r="3061" spans="2:8" s="1" customFormat="1" ht="15">
      <c r="B3061" s="549">
        <v>41953</v>
      </c>
      <c r="C3061" s="463" t="s">
        <v>656</v>
      </c>
      <c r="D3061" s="587">
        <v>255</v>
      </c>
      <c r="F3061" s="285"/>
      <c r="G3061" s="280"/>
      <c r="H3061" s="294"/>
    </row>
    <row r="3062" spans="2:8" s="1" customFormat="1" ht="15">
      <c r="B3062" s="285">
        <v>41953</v>
      </c>
      <c r="C3062" s="294" t="s">
        <v>111</v>
      </c>
      <c r="D3062" s="294">
        <v>28</v>
      </c>
      <c r="F3062" s="285"/>
      <c r="G3062" s="280"/>
      <c r="H3062" s="294"/>
    </row>
    <row r="3063" spans="2:8" s="1" customFormat="1" ht="15">
      <c r="B3063" s="285">
        <v>41953</v>
      </c>
      <c r="C3063" s="294" t="s">
        <v>721</v>
      </c>
      <c r="D3063" s="294">
        <v>170</v>
      </c>
      <c r="F3063" s="285"/>
      <c r="G3063" s="280"/>
      <c r="H3063" s="294"/>
    </row>
    <row r="3064" spans="2:8" s="1" customFormat="1" ht="15">
      <c r="B3064" s="285">
        <v>41953</v>
      </c>
      <c r="C3064" s="294" t="s">
        <v>114</v>
      </c>
      <c r="D3064" s="294">
        <v>40</v>
      </c>
      <c r="F3064" s="285"/>
      <c r="G3064" s="280"/>
      <c r="H3064" s="294"/>
    </row>
    <row r="3065" spans="2:8" s="1" customFormat="1" ht="15">
      <c r="B3065" s="285">
        <v>41953</v>
      </c>
      <c r="C3065" s="294" t="s">
        <v>3452</v>
      </c>
      <c r="D3065" s="294">
        <v>80</v>
      </c>
      <c r="F3065" s="285"/>
      <c r="G3065" s="280"/>
      <c r="H3065" s="294"/>
    </row>
    <row r="3066" spans="2:8" s="1" customFormat="1" ht="15">
      <c r="B3066" s="285">
        <v>41953</v>
      </c>
      <c r="C3066" s="280" t="s">
        <v>4001</v>
      </c>
      <c r="D3066" s="294">
        <v>252</v>
      </c>
      <c r="F3066" s="285"/>
      <c r="G3066" s="280"/>
      <c r="H3066" s="294"/>
    </row>
    <row r="3067" spans="2:8" s="1" customFormat="1" ht="15">
      <c r="B3067" s="285">
        <v>41953</v>
      </c>
      <c r="C3067" s="280" t="s">
        <v>2681</v>
      </c>
      <c r="D3067" s="294">
        <v>50</v>
      </c>
      <c r="F3067" s="285"/>
      <c r="G3067" s="280"/>
      <c r="H3067" s="294"/>
    </row>
    <row r="3068" spans="2:8" s="1" customFormat="1" ht="15">
      <c r="B3068" s="285">
        <v>41953</v>
      </c>
      <c r="C3068" s="280" t="s">
        <v>246</v>
      </c>
      <c r="D3068" s="294">
        <v>70</v>
      </c>
      <c r="F3068" s="285"/>
      <c r="G3068" s="280"/>
      <c r="H3068" s="294"/>
    </row>
    <row r="3069" spans="2:8" s="1" customFormat="1" ht="15">
      <c r="B3069" s="285">
        <v>41954</v>
      </c>
      <c r="C3069" s="280" t="s">
        <v>525</v>
      </c>
      <c r="D3069" s="294">
        <v>47</v>
      </c>
      <c r="F3069" s="285"/>
      <c r="G3069" s="280"/>
      <c r="H3069" s="294"/>
    </row>
    <row r="3070" spans="2:8" s="1" customFormat="1" ht="15">
      <c r="B3070" s="285">
        <v>41954</v>
      </c>
      <c r="C3070" s="280" t="s">
        <v>12</v>
      </c>
      <c r="D3070" s="386">
        <v>100</v>
      </c>
      <c r="F3070" s="285"/>
      <c r="G3070" s="280"/>
      <c r="H3070" s="294"/>
    </row>
    <row r="3071" spans="2:8" s="1" customFormat="1" ht="15">
      <c r="B3071" s="285">
        <v>41954</v>
      </c>
      <c r="C3071" s="280" t="s">
        <v>525</v>
      </c>
      <c r="D3071" s="294">
        <v>22</v>
      </c>
      <c r="F3071" s="285"/>
      <c r="G3071" s="280"/>
      <c r="H3071" s="294"/>
    </row>
    <row r="3072" spans="2:8" s="1" customFormat="1" ht="15">
      <c r="B3072" s="285">
        <v>41954</v>
      </c>
      <c r="C3072" s="280" t="s">
        <v>525</v>
      </c>
      <c r="D3072" s="294">
        <v>40</v>
      </c>
      <c r="F3072" s="285"/>
      <c r="G3072" s="280"/>
      <c r="H3072" s="294"/>
    </row>
    <row r="3073" spans="2:8" s="1" customFormat="1" ht="15">
      <c r="B3073" s="285">
        <v>41954</v>
      </c>
      <c r="C3073" s="280" t="s">
        <v>205</v>
      </c>
      <c r="D3073" s="294">
        <v>188</v>
      </c>
      <c r="F3073" s="285"/>
      <c r="G3073" s="280"/>
      <c r="H3073" s="294"/>
    </row>
    <row r="3074" spans="2:8" s="1" customFormat="1" ht="15">
      <c r="B3074" s="285">
        <v>41954</v>
      </c>
      <c r="C3074" s="280" t="s">
        <v>246</v>
      </c>
      <c r="D3074" s="294">
        <v>35</v>
      </c>
      <c r="F3074" s="285"/>
      <c r="G3074" s="280"/>
      <c r="H3074" s="294"/>
    </row>
    <row r="3075" spans="2:8" s="1" customFormat="1" ht="15">
      <c r="B3075" s="285">
        <v>41954</v>
      </c>
      <c r="C3075" s="280" t="s">
        <v>5024</v>
      </c>
      <c r="D3075" s="294">
        <v>15</v>
      </c>
      <c r="F3075" s="285"/>
      <c r="G3075" s="280"/>
      <c r="H3075" s="294"/>
    </row>
    <row r="3076" spans="2:8" s="1" customFormat="1" ht="15">
      <c r="B3076" s="285">
        <v>41955</v>
      </c>
      <c r="C3076" s="280" t="s">
        <v>525</v>
      </c>
      <c r="D3076" s="294">
        <v>106</v>
      </c>
      <c r="F3076" s="285"/>
      <c r="G3076" s="280"/>
      <c r="H3076" s="294"/>
    </row>
    <row r="3077" spans="2:8" s="1" customFormat="1" ht="15">
      <c r="B3077" s="285">
        <v>41956</v>
      </c>
      <c r="C3077" s="280" t="s">
        <v>6</v>
      </c>
      <c r="D3077" s="294">
        <v>100</v>
      </c>
      <c r="F3077" s="285"/>
      <c r="G3077" s="280"/>
      <c r="H3077" s="294"/>
    </row>
    <row r="3078" spans="2:8" s="1" customFormat="1" ht="15">
      <c r="B3078" s="285">
        <v>41956</v>
      </c>
      <c r="C3078" s="280" t="s">
        <v>525</v>
      </c>
      <c r="D3078" s="294">
        <v>70</v>
      </c>
      <c r="F3078" s="285"/>
      <c r="G3078" s="280"/>
      <c r="H3078" s="294"/>
    </row>
    <row r="3079" spans="2:8" s="1" customFormat="1" ht="15">
      <c r="B3079" s="285">
        <v>41956</v>
      </c>
      <c r="C3079" s="280" t="s">
        <v>12</v>
      </c>
      <c r="D3079" s="294">
        <v>50</v>
      </c>
      <c r="F3079" s="285"/>
      <c r="G3079" s="280"/>
      <c r="H3079" s="294"/>
    </row>
    <row r="3080" spans="2:8" s="1" customFormat="1" ht="15">
      <c r="B3080" s="285">
        <v>41956</v>
      </c>
      <c r="C3080" s="280" t="s">
        <v>525</v>
      </c>
      <c r="D3080" s="294">
        <v>114</v>
      </c>
      <c r="F3080" s="285"/>
      <c r="G3080" s="280"/>
      <c r="H3080" s="294"/>
    </row>
    <row r="3081" spans="2:8" s="1" customFormat="1" ht="15">
      <c r="B3081" s="285">
        <v>41956</v>
      </c>
      <c r="C3081" s="280" t="s">
        <v>525</v>
      </c>
      <c r="D3081" s="294">
        <v>154</v>
      </c>
      <c r="F3081" s="285"/>
      <c r="G3081" s="280"/>
      <c r="H3081" s="294"/>
    </row>
    <row r="3082" spans="2:8" s="1" customFormat="1" ht="15">
      <c r="B3082" s="285">
        <v>41956</v>
      </c>
      <c r="C3082" s="280" t="s">
        <v>23</v>
      </c>
      <c r="D3082" s="294">
        <v>122</v>
      </c>
      <c r="F3082" s="285"/>
      <c r="G3082" s="280"/>
      <c r="H3082" s="294"/>
    </row>
    <row r="3083" spans="2:8" s="1" customFormat="1" ht="15">
      <c r="B3083" s="285">
        <v>41957</v>
      </c>
      <c r="C3083" s="280" t="s">
        <v>525</v>
      </c>
      <c r="D3083" s="294">
        <v>68</v>
      </c>
      <c r="F3083" s="285"/>
      <c r="G3083" s="280"/>
      <c r="H3083" s="294"/>
    </row>
    <row r="3084" spans="2:8" s="1" customFormat="1" ht="15">
      <c r="B3084" s="285">
        <v>41957</v>
      </c>
      <c r="C3084" s="280" t="s">
        <v>12</v>
      </c>
      <c r="D3084" s="294">
        <v>100</v>
      </c>
      <c r="F3084" s="285"/>
      <c r="G3084" s="280"/>
      <c r="H3084" s="294"/>
    </row>
    <row r="3085" spans="2:8" s="1" customFormat="1" ht="15">
      <c r="B3085" s="285">
        <v>41957</v>
      </c>
      <c r="C3085" s="280" t="s">
        <v>525</v>
      </c>
      <c r="D3085" s="294">
        <v>120</v>
      </c>
      <c r="F3085" s="285"/>
      <c r="G3085" s="280"/>
      <c r="H3085" s="294"/>
    </row>
    <row r="3086" spans="2:8" s="1" customFormat="1" ht="15">
      <c r="B3086" s="285">
        <v>41957</v>
      </c>
      <c r="C3086" s="280" t="s">
        <v>661</v>
      </c>
      <c r="D3086" s="294">
        <v>1200</v>
      </c>
      <c r="F3086" s="285"/>
      <c r="G3086" s="280"/>
      <c r="H3086" s="294"/>
    </row>
    <row r="3087" spans="2:8" s="1" customFormat="1" ht="15">
      <c r="B3087" s="285">
        <v>41957</v>
      </c>
      <c r="C3087" s="280" t="s">
        <v>246</v>
      </c>
      <c r="D3087" s="294">
        <v>30</v>
      </c>
      <c r="F3087" s="285"/>
      <c r="G3087" s="280"/>
      <c r="H3087" s="294"/>
    </row>
    <row r="3088" spans="2:8" s="1" customFormat="1" ht="15">
      <c r="B3088" s="285">
        <v>41957</v>
      </c>
      <c r="C3088" s="280" t="s">
        <v>525</v>
      </c>
      <c r="D3088" s="294">
        <v>390</v>
      </c>
      <c r="F3088" s="285"/>
      <c r="G3088" s="280"/>
      <c r="H3088" s="294"/>
    </row>
    <row r="3089" spans="2:8" s="1" customFormat="1" ht="15">
      <c r="B3089" s="285">
        <v>41957</v>
      </c>
      <c r="C3089" s="280" t="s">
        <v>23</v>
      </c>
      <c r="D3089" s="294">
        <v>140</v>
      </c>
      <c r="F3089" s="285"/>
      <c r="G3089" s="280"/>
      <c r="H3089" s="294"/>
    </row>
    <row r="3090" spans="2:8" s="1" customFormat="1" ht="15">
      <c r="B3090" s="285">
        <v>41958</v>
      </c>
      <c r="C3090" s="280" t="s">
        <v>18</v>
      </c>
      <c r="D3090" s="294">
        <v>702</v>
      </c>
      <c r="F3090" s="285"/>
      <c r="G3090" s="280"/>
      <c r="H3090" s="294"/>
    </row>
    <row r="3091" spans="2:8" s="1" customFormat="1" ht="15">
      <c r="B3091" s="285">
        <v>41958</v>
      </c>
      <c r="C3091" s="280" t="s">
        <v>246</v>
      </c>
      <c r="D3091" s="294">
        <v>30</v>
      </c>
      <c r="F3091" s="285"/>
      <c r="G3091" s="280"/>
      <c r="H3091" s="294"/>
    </row>
    <row r="3092" spans="2:8" s="1" customFormat="1" ht="15">
      <c r="B3092" s="285">
        <v>41958</v>
      </c>
      <c r="C3092" s="280" t="s">
        <v>57</v>
      </c>
      <c r="D3092" s="294">
        <v>150</v>
      </c>
      <c r="F3092" s="285"/>
      <c r="G3092" s="280"/>
      <c r="H3092" s="294"/>
    </row>
    <row r="3093" spans="2:8" s="1" customFormat="1" ht="15">
      <c r="B3093" s="285">
        <v>41958</v>
      </c>
      <c r="C3093" s="280" t="s">
        <v>23</v>
      </c>
      <c r="D3093" s="294">
        <v>270</v>
      </c>
      <c r="F3093" s="285"/>
      <c r="G3093" s="280"/>
      <c r="H3093" s="294"/>
    </row>
    <row r="3094" spans="2:8" s="1" customFormat="1" ht="15">
      <c r="B3094" s="285">
        <v>41959</v>
      </c>
      <c r="C3094" s="294" t="s">
        <v>247</v>
      </c>
      <c r="D3094" s="294">
        <v>22</v>
      </c>
      <c r="F3094" s="285"/>
      <c r="G3094" s="280"/>
      <c r="H3094" s="294"/>
    </row>
    <row r="3095" spans="2:8" s="1" customFormat="1" ht="15">
      <c r="B3095" s="285">
        <v>41959</v>
      </c>
      <c r="C3095" s="294" t="s">
        <v>5025</v>
      </c>
      <c r="D3095" s="294">
        <v>65</v>
      </c>
      <c r="F3095" s="285"/>
      <c r="G3095" s="280"/>
      <c r="H3095" s="294"/>
    </row>
    <row r="3096" spans="2:8" s="1" customFormat="1" ht="15">
      <c r="B3096" s="285">
        <v>41959</v>
      </c>
      <c r="C3096" s="406" t="s">
        <v>80</v>
      </c>
      <c r="D3096" s="294">
        <v>30</v>
      </c>
      <c r="F3096" s="285"/>
      <c r="G3096" s="280"/>
      <c r="H3096" s="294"/>
    </row>
    <row r="3097" spans="2:8" s="1" customFormat="1" ht="15">
      <c r="B3097" s="285">
        <v>41959</v>
      </c>
      <c r="C3097" s="280" t="s">
        <v>3262</v>
      </c>
      <c r="D3097" s="294">
        <v>30</v>
      </c>
      <c r="F3097" s="285"/>
      <c r="G3097" s="280"/>
      <c r="H3097" s="294"/>
    </row>
    <row r="3098" spans="2:8" s="1" customFormat="1" ht="15">
      <c r="B3098" s="285">
        <v>41959</v>
      </c>
      <c r="C3098" s="280" t="s">
        <v>23</v>
      </c>
      <c r="D3098" s="294">
        <v>100</v>
      </c>
      <c r="F3098" s="285"/>
      <c r="G3098" s="280"/>
      <c r="H3098" s="294"/>
    </row>
    <row r="3099" spans="2:8" s="1" customFormat="1" ht="15">
      <c r="B3099" s="549">
        <v>41960</v>
      </c>
      <c r="C3099" s="554" t="s">
        <v>5027</v>
      </c>
      <c r="D3099" s="587">
        <v>1000</v>
      </c>
      <c r="F3099" s="285"/>
      <c r="G3099" s="280"/>
      <c r="H3099" s="294"/>
    </row>
    <row r="3100" spans="2:8" s="1" customFormat="1" ht="15">
      <c r="B3100" s="285">
        <v>41960</v>
      </c>
      <c r="C3100" s="280" t="s">
        <v>525</v>
      </c>
      <c r="D3100" s="294">
        <v>102</v>
      </c>
      <c r="F3100" s="285"/>
      <c r="G3100" s="280"/>
      <c r="H3100" s="294"/>
    </row>
    <row r="3101" spans="2:8" s="1" customFormat="1" ht="15">
      <c r="B3101" s="285">
        <v>41960</v>
      </c>
      <c r="C3101" s="280" t="s">
        <v>49</v>
      </c>
      <c r="D3101" s="294">
        <v>50</v>
      </c>
      <c r="F3101" s="285"/>
      <c r="G3101" s="280"/>
      <c r="H3101" s="294"/>
    </row>
    <row r="3102" spans="2:8" s="1" customFormat="1" ht="15">
      <c r="B3102" s="285">
        <v>41960</v>
      </c>
      <c r="C3102" s="280" t="s">
        <v>246</v>
      </c>
      <c r="D3102" s="294">
        <v>30</v>
      </c>
      <c r="F3102" s="285"/>
      <c r="G3102" s="280"/>
      <c r="H3102" s="294"/>
    </row>
    <row r="3103" spans="2:8" s="1" customFormat="1" ht="15">
      <c r="B3103" s="285">
        <v>41960</v>
      </c>
      <c r="C3103" s="280" t="s">
        <v>58</v>
      </c>
      <c r="D3103" s="294">
        <v>25</v>
      </c>
      <c r="F3103" s="285"/>
      <c r="G3103" s="280"/>
      <c r="H3103" s="294"/>
    </row>
    <row r="3104" spans="2:8" s="1" customFormat="1" ht="15">
      <c r="B3104" s="285">
        <v>41960</v>
      </c>
      <c r="C3104" s="280" t="s">
        <v>23</v>
      </c>
      <c r="D3104" s="294">
        <v>50</v>
      </c>
      <c r="F3104" s="285"/>
      <c r="G3104" s="280"/>
      <c r="H3104" s="294"/>
    </row>
    <row r="3105" spans="2:10" s="1" customFormat="1" ht="15">
      <c r="B3105" s="285">
        <v>41961</v>
      </c>
      <c r="C3105" s="280" t="s">
        <v>525</v>
      </c>
      <c r="D3105" s="349">
        <v>125</v>
      </c>
      <c r="F3105" s="285"/>
      <c r="G3105" s="280"/>
      <c r="H3105" s="294"/>
    </row>
    <row r="3106" spans="2:10" s="1" customFormat="1" ht="15">
      <c r="B3106" s="285">
        <v>41961</v>
      </c>
      <c r="C3106" s="280" t="s">
        <v>4635</v>
      </c>
      <c r="D3106" s="294">
        <v>100</v>
      </c>
      <c r="F3106" s="285"/>
      <c r="G3106" s="280"/>
      <c r="H3106" s="294"/>
    </row>
    <row r="3107" spans="2:10" s="1" customFormat="1" ht="15">
      <c r="B3107" s="285">
        <v>41961</v>
      </c>
      <c r="C3107" s="280" t="s">
        <v>5029</v>
      </c>
      <c r="D3107" s="294">
        <v>20</v>
      </c>
      <c r="F3107" s="285"/>
      <c r="G3107" s="280"/>
      <c r="H3107" s="294"/>
    </row>
    <row r="3108" spans="2:10" s="1" customFormat="1" ht="15">
      <c r="B3108" s="285">
        <v>41962</v>
      </c>
      <c r="C3108" s="280" t="s">
        <v>3262</v>
      </c>
      <c r="D3108" s="294">
        <v>40</v>
      </c>
      <c r="F3108" s="285"/>
      <c r="G3108" s="280"/>
      <c r="H3108" s="294"/>
    </row>
    <row r="3109" spans="2:10" s="1" customFormat="1" ht="15">
      <c r="B3109" s="285">
        <v>41962</v>
      </c>
      <c r="C3109" s="280" t="s">
        <v>114</v>
      </c>
      <c r="D3109" s="294">
        <v>60</v>
      </c>
      <c r="F3109" s="285"/>
      <c r="G3109" s="280"/>
      <c r="H3109" s="294"/>
    </row>
    <row r="3110" spans="2:10" s="1" customFormat="1" ht="15">
      <c r="B3110" s="285">
        <v>41963</v>
      </c>
      <c r="C3110" s="280" t="s">
        <v>525</v>
      </c>
      <c r="D3110" s="294">
        <v>172</v>
      </c>
      <c r="F3110" s="285"/>
      <c r="G3110" s="280"/>
      <c r="H3110" s="294"/>
    </row>
    <row r="3111" spans="2:10" s="1" customFormat="1" ht="15">
      <c r="B3111" s="285">
        <v>41963</v>
      </c>
      <c r="C3111" s="280" t="s">
        <v>516</v>
      </c>
      <c r="D3111" s="294">
        <v>20</v>
      </c>
      <c r="F3111" s="285"/>
      <c r="G3111" s="280"/>
      <c r="H3111" s="294"/>
    </row>
    <row r="3112" spans="2:10" s="1" customFormat="1" ht="15">
      <c r="B3112" s="285">
        <v>41963</v>
      </c>
      <c r="C3112" s="280" t="s">
        <v>205</v>
      </c>
      <c r="D3112" s="294">
        <v>8</v>
      </c>
      <c r="F3112" s="285"/>
      <c r="G3112" s="280"/>
      <c r="H3112" s="294"/>
    </row>
    <row r="3113" spans="2:10" s="1" customFormat="1" ht="15">
      <c r="B3113" s="285">
        <v>41964</v>
      </c>
      <c r="C3113" s="280" t="s">
        <v>525</v>
      </c>
      <c r="D3113" s="294">
        <v>18</v>
      </c>
      <c r="F3113" s="280"/>
      <c r="G3113" s="280"/>
      <c r="H3113" s="280"/>
    </row>
    <row r="3114" spans="2:10" s="1" customFormat="1" ht="15">
      <c r="B3114" s="285">
        <v>41964</v>
      </c>
      <c r="C3114" s="294" t="s">
        <v>525</v>
      </c>
      <c r="D3114" s="294">
        <v>32</v>
      </c>
      <c r="F3114" s="280"/>
      <c r="G3114" s="280"/>
      <c r="H3114" s="280"/>
    </row>
    <row r="3115" spans="2:10" s="1" customFormat="1" ht="15">
      <c r="B3115" s="285">
        <v>41964</v>
      </c>
      <c r="C3115" s="294" t="s">
        <v>525</v>
      </c>
      <c r="D3115" s="294">
        <v>40</v>
      </c>
      <c r="F3115" s="280"/>
      <c r="G3115" s="280"/>
      <c r="H3115" s="280"/>
    </row>
    <row r="3116" spans="2:10" s="1" customFormat="1" ht="15">
      <c r="B3116" s="345"/>
      <c r="C3116" s="393"/>
      <c r="D3116" s="386"/>
      <c r="F3116" s="280"/>
      <c r="G3116" s="280"/>
      <c r="H3116" s="280"/>
    </row>
    <row r="3117" spans="2:10" s="1" customFormat="1" ht="15">
      <c r="B3117" s="285"/>
      <c r="C3117" s="280"/>
      <c r="D3117" s="294"/>
      <c r="F3117" s="280"/>
      <c r="G3117" s="280"/>
      <c r="H3117" s="280"/>
    </row>
    <row r="3118" spans="2:10" s="1" customFormat="1" ht="15">
      <c r="D3118" s="2">
        <f>SUM(D2997:D3117)</f>
        <v>16845</v>
      </c>
      <c r="H3118" s="2">
        <f>SUM(H2997:H3117)</f>
        <v>6117</v>
      </c>
    </row>
    <row r="3120" spans="2:10" s="1" customFormat="1" ht="15.75">
      <c r="C3120" s="2480" t="s">
        <v>5077</v>
      </c>
      <c r="D3120" s="2480"/>
      <c r="E3120" s="2480"/>
      <c r="F3120" s="2480"/>
      <c r="G3120" s="2480"/>
      <c r="H3120" s="2480"/>
      <c r="I3120" s="2480"/>
      <c r="J3120" s="18"/>
    </row>
    <row r="3121" spans="2:11" s="1" customFormat="1" ht="15" outlineLevel="1">
      <c r="C3121" s="18"/>
      <c r="D3121" s="18"/>
      <c r="E3121" s="18"/>
      <c r="F3121" s="18"/>
      <c r="G3121" s="18"/>
      <c r="H3121" s="18"/>
      <c r="I3121" s="18"/>
      <c r="J3121" s="18"/>
    </row>
    <row r="3122" spans="2:11" s="1" customFormat="1" ht="15" outlineLevel="1">
      <c r="B3122" s="152" t="s">
        <v>115</v>
      </c>
      <c r="C3122" s="152" t="s">
        <v>1330</v>
      </c>
      <c r="D3122" s="355" t="s">
        <v>4</v>
      </c>
      <c r="E3122" s="18"/>
      <c r="F3122" s="354" t="s">
        <v>115</v>
      </c>
      <c r="G3122" s="354" t="s">
        <v>1331</v>
      </c>
      <c r="H3122" s="355" t="s">
        <v>4</v>
      </c>
    </row>
    <row r="3123" spans="2:11" s="1" customFormat="1" ht="45" outlineLevel="1">
      <c r="B3123" s="864">
        <v>41974</v>
      </c>
      <c r="C3123" s="891" t="s">
        <v>1039</v>
      </c>
      <c r="D3123" s="892">
        <f>E3118</f>
        <v>0</v>
      </c>
      <c r="F3123" s="436">
        <v>41974</v>
      </c>
      <c r="G3123" s="836" t="s">
        <v>5083</v>
      </c>
      <c r="H3123" s="467">
        <v>300</v>
      </c>
      <c r="I3123" s="828" t="s">
        <v>5082</v>
      </c>
      <c r="J3123" s="880" t="s">
        <v>4809</v>
      </c>
    </row>
    <row r="3124" spans="2:11" s="1" customFormat="1" ht="45" outlineLevel="1">
      <c r="B3124" s="859">
        <v>41974</v>
      </c>
      <c r="C3124" s="871" t="s">
        <v>5081</v>
      </c>
      <c r="D3124" s="878">
        <v>12700</v>
      </c>
      <c r="F3124" s="436">
        <v>41974</v>
      </c>
      <c r="G3124" s="836" t="s">
        <v>5084</v>
      </c>
      <c r="H3124" s="467">
        <v>5524</v>
      </c>
      <c r="I3124" s="828" t="s">
        <v>4808</v>
      </c>
      <c r="J3124" s="880" t="s">
        <v>4809</v>
      </c>
    </row>
    <row r="3125" spans="2:11" s="1" customFormat="1" ht="45" outlineLevel="1">
      <c r="B3125" s="925">
        <v>41996</v>
      </c>
      <c r="C3125" s="926" t="s">
        <v>5124</v>
      </c>
      <c r="D3125" s="756">
        <v>250000</v>
      </c>
      <c r="F3125" s="902">
        <v>41974</v>
      </c>
      <c r="G3125" s="903" t="s">
        <v>5085</v>
      </c>
      <c r="H3125" s="904">
        <v>12000</v>
      </c>
      <c r="I3125" s="906" t="s">
        <v>4680</v>
      </c>
      <c r="J3125" s="907" t="s">
        <v>4900</v>
      </c>
    </row>
    <row r="3126" spans="2:11" s="1" customFormat="1" ht="45" outlineLevel="1">
      <c r="B3126" s="222">
        <v>42004</v>
      </c>
      <c r="C3126" s="223" t="s">
        <v>5221</v>
      </c>
      <c r="D3126" s="175">
        <v>84787</v>
      </c>
      <c r="F3126" s="832">
        <v>41974</v>
      </c>
      <c r="G3126" s="833" t="s">
        <v>5086</v>
      </c>
      <c r="H3126" s="867">
        <v>9000</v>
      </c>
      <c r="I3126" s="877" t="s">
        <v>4816</v>
      </c>
      <c r="J3126" s="867" t="s">
        <v>4812</v>
      </c>
      <c r="K3126" s="2">
        <f>H3126</f>
        <v>9000</v>
      </c>
    </row>
    <row r="3127" spans="2:11" s="1" customFormat="1" ht="45" outlineLevel="1">
      <c r="B3127" s="285"/>
      <c r="C3127" s="223"/>
      <c r="D3127" s="672"/>
      <c r="F3127" s="811">
        <v>41974</v>
      </c>
      <c r="G3127" s="875" t="s">
        <v>5087</v>
      </c>
      <c r="H3127" s="876">
        <v>25000</v>
      </c>
      <c r="I3127" s="812" t="s">
        <v>4911</v>
      </c>
      <c r="J3127" s="905" t="s">
        <v>4812</v>
      </c>
      <c r="K3127" s="2">
        <f>H3127</f>
        <v>25000</v>
      </c>
    </row>
    <row r="3128" spans="2:11" s="1" customFormat="1" ht="45" outlineLevel="1">
      <c r="B3128" s="285"/>
      <c r="C3128" s="223"/>
      <c r="D3128" s="672"/>
      <c r="F3128" s="811">
        <v>41974</v>
      </c>
      <c r="G3128" s="875" t="s">
        <v>5088</v>
      </c>
      <c r="H3128" s="876">
        <v>6000</v>
      </c>
      <c r="I3128" s="812" t="s">
        <v>4913</v>
      </c>
      <c r="J3128" s="905" t="s">
        <v>4812</v>
      </c>
      <c r="K3128" s="2">
        <f t="shared" ref="K3128:K3154" si="4">H3128</f>
        <v>6000</v>
      </c>
    </row>
    <row r="3129" spans="2:11" s="1" customFormat="1" ht="30" outlineLevel="1">
      <c r="B3129" s="222"/>
      <c r="C3129" s="223"/>
      <c r="D3129" s="175"/>
      <c r="F3129" s="811">
        <v>41974</v>
      </c>
      <c r="G3129" s="875" t="s">
        <v>5094</v>
      </c>
      <c r="H3129" s="876">
        <v>253</v>
      </c>
      <c r="I3129" s="814" t="s">
        <v>5093</v>
      </c>
      <c r="J3129" s="876" t="s">
        <v>4812</v>
      </c>
      <c r="K3129" s="2">
        <f t="shared" si="4"/>
        <v>253</v>
      </c>
    </row>
    <row r="3130" spans="2:11" s="1" customFormat="1" ht="30" outlineLevel="1">
      <c r="B3130" s="222"/>
      <c r="C3130" s="223"/>
      <c r="D3130" s="175"/>
      <c r="F3130" s="811">
        <v>41975</v>
      </c>
      <c r="G3130" s="814" t="s">
        <v>5102</v>
      </c>
      <c r="H3130" s="835">
        <v>1000</v>
      </c>
      <c r="I3130" s="829" t="s">
        <v>3310</v>
      </c>
      <c r="J3130" s="831" t="s">
        <v>4812</v>
      </c>
      <c r="K3130" s="13">
        <f t="shared" si="4"/>
        <v>1000</v>
      </c>
    </row>
    <row r="3131" spans="2:11" s="1" customFormat="1" ht="45" outlineLevel="1">
      <c r="B3131" s="345"/>
      <c r="C3131" s="223"/>
      <c r="D3131" s="175"/>
      <c r="F3131" s="811">
        <v>41975</v>
      </c>
      <c r="G3131" s="845" t="s">
        <v>5104</v>
      </c>
      <c r="H3131" s="823">
        <v>5000</v>
      </c>
      <c r="I3131" s="829" t="s">
        <v>3287</v>
      </c>
      <c r="J3131" s="831" t="s">
        <v>4812</v>
      </c>
      <c r="K3131" s="13">
        <f t="shared" si="4"/>
        <v>5000</v>
      </c>
    </row>
    <row r="3132" spans="2:11" s="1" customFormat="1" ht="45" outlineLevel="1">
      <c r="B3132" s="269"/>
      <c r="C3132" s="47"/>
      <c r="D3132" s="48"/>
      <c r="F3132" s="811">
        <v>41979</v>
      </c>
      <c r="G3132" s="814" t="s">
        <v>5103</v>
      </c>
      <c r="H3132" s="835">
        <v>10000</v>
      </c>
      <c r="I3132" s="829" t="s">
        <v>3287</v>
      </c>
      <c r="J3132" s="831" t="s">
        <v>4812</v>
      </c>
      <c r="K3132" s="13">
        <f t="shared" si="4"/>
        <v>10000</v>
      </c>
    </row>
    <row r="3133" spans="2:11" s="1" customFormat="1" ht="45" outlineLevel="1">
      <c r="B3133" s="269"/>
      <c r="C3133" s="47"/>
      <c r="D3133" s="48"/>
      <c r="F3133" s="811">
        <v>41986</v>
      </c>
      <c r="G3133" s="814" t="s">
        <v>5120</v>
      </c>
      <c r="H3133" s="835">
        <v>1000</v>
      </c>
      <c r="I3133" s="829" t="s">
        <v>3287</v>
      </c>
      <c r="J3133" s="831" t="s">
        <v>4812</v>
      </c>
      <c r="K3133" s="13">
        <f t="shared" si="4"/>
        <v>1000</v>
      </c>
    </row>
    <row r="3134" spans="2:11" s="1" customFormat="1" ht="45" outlineLevel="1">
      <c r="B3134" s="46"/>
      <c r="C3134" s="47"/>
      <c r="D3134" s="48"/>
      <c r="F3134" s="811">
        <v>41987</v>
      </c>
      <c r="G3134" s="814" t="s">
        <v>5121</v>
      </c>
      <c r="H3134" s="835">
        <v>6000</v>
      </c>
      <c r="I3134" s="829" t="s">
        <v>3287</v>
      </c>
      <c r="J3134" s="831" t="s">
        <v>4812</v>
      </c>
      <c r="K3134" s="13">
        <f t="shared" si="4"/>
        <v>6000</v>
      </c>
    </row>
    <row r="3135" spans="2:11" s="1" customFormat="1" ht="45" outlineLevel="1">
      <c r="B3135" s="46"/>
      <c r="C3135" s="47"/>
      <c r="D3135" s="48"/>
      <c r="F3135" s="811">
        <v>41999</v>
      </c>
      <c r="G3135" s="845" t="s">
        <v>5150</v>
      </c>
      <c r="H3135" s="823">
        <v>5000</v>
      </c>
      <c r="I3135" s="829" t="s">
        <v>3287</v>
      </c>
      <c r="J3135" s="831" t="s">
        <v>4812</v>
      </c>
      <c r="K3135" s="13">
        <f t="shared" si="4"/>
        <v>5000</v>
      </c>
    </row>
    <row r="3136" spans="2:11" s="1" customFormat="1" ht="30" outlineLevel="1">
      <c r="B3136" s="46"/>
      <c r="C3136" s="47"/>
      <c r="D3136" s="48"/>
      <c r="F3136" s="811">
        <v>41999</v>
      </c>
      <c r="G3136" s="814" t="s">
        <v>5152</v>
      </c>
      <c r="H3136" s="823">
        <v>100</v>
      </c>
      <c r="I3136" s="877" t="s">
        <v>5153</v>
      </c>
      <c r="J3136" s="831" t="s">
        <v>4812</v>
      </c>
      <c r="K3136" s="13">
        <f t="shared" si="4"/>
        <v>100</v>
      </c>
    </row>
    <row r="3137" spans="2:11" s="1" customFormat="1" ht="15" outlineLevel="1">
      <c r="B3137" s="46"/>
      <c r="C3137" s="47"/>
      <c r="D3137" s="48"/>
      <c r="F3137" s="524">
        <v>42003</v>
      </c>
      <c r="G3137" s="771" t="s">
        <v>5201</v>
      </c>
      <c r="H3137" s="927">
        <v>250000</v>
      </c>
      <c r="I3137" s="928" t="s">
        <v>5202</v>
      </c>
      <c r="J3137" s="703"/>
      <c r="K3137" s="13">
        <f t="shared" si="4"/>
        <v>250000</v>
      </c>
    </row>
    <row r="3138" spans="2:11" s="1" customFormat="1" ht="30" outlineLevel="1">
      <c r="B3138" s="46"/>
      <c r="C3138" s="47"/>
      <c r="D3138" s="48"/>
      <c r="F3138" s="811">
        <v>42003</v>
      </c>
      <c r="G3138" s="814" t="s">
        <v>5206</v>
      </c>
      <c r="H3138" s="823">
        <v>720</v>
      </c>
      <c r="I3138" s="829" t="s">
        <v>5208</v>
      </c>
      <c r="J3138" s="831" t="s">
        <v>4812</v>
      </c>
      <c r="K3138" s="13">
        <f t="shared" si="4"/>
        <v>720</v>
      </c>
    </row>
    <row r="3139" spans="2:11" s="1" customFormat="1" ht="30" outlineLevel="1">
      <c r="B3139" s="46"/>
      <c r="C3139" s="47"/>
      <c r="D3139" s="48"/>
      <c r="F3139" s="811">
        <v>42003</v>
      </c>
      <c r="G3139" s="812" t="s">
        <v>5207</v>
      </c>
      <c r="H3139" s="821">
        <v>446</v>
      </c>
      <c r="I3139" s="818" t="s">
        <v>5093</v>
      </c>
      <c r="J3139" s="831" t="s">
        <v>4812</v>
      </c>
      <c r="K3139" s="13">
        <f t="shared" si="4"/>
        <v>446</v>
      </c>
    </row>
    <row r="3140" spans="2:11" s="1" customFormat="1" ht="30" outlineLevel="1">
      <c r="B3140" s="46"/>
      <c r="C3140" s="47"/>
      <c r="D3140" s="48"/>
      <c r="F3140" s="811">
        <v>42003</v>
      </c>
      <c r="G3140" s="812" t="s">
        <v>5060</v>
      </c>
      <c r="H3140" s="821">
        <v>1571.7</v>
      </c>
      <c r="I3140" s="777" t="s">
        <v>3584</v>
      </c>
      <c r="J3140" s="831" t="s">
        <v>4812</v>
      </c>
      <c r="K3140" s="13">
        <f t="shared" si="4"/>
        <v>1571.7</v>
      </c>
    </row>
    <row r="3141" spans="2:11" s="1" customFormat="1" ht="30" outlineLevel="1">
      <c r="B3141" s="46"/>
      <c r="C3141" s="47"/>
      <c r="D3141" s="48"/>
      <c r="F3141" s="811">
        <v>42003</v>
      </c>
      <c r="G3141" s="812" t="s">
        <v>3695</v>
      </c>
      <c r="H3141" s="821">
        <v>713.8</v>
      </c>
      <c r="I3141" s="777" t="s">
        <v>3584</v>
      </c>
      <c r="J3141" s="831" t="s">
        <v>4812</v>
      </c>
      <c r="K3141" s="13">
        <f t="shared" si="4"/>
        <v>713.8</v>
      </c>
    </row>
    <row r="3142" spans="2:11" s="1" customFormat="1" ht="15" outlineLevel="1">
      <c r="B3142" s="46"/>
      <c r="C3142" s="47"/>
      <c r="D3142" s="48"/>
      <c r="F3142" s="811"/>
      <c r="G3142" s="812"/>
      <c r="H3142" s="821"/>
      <c r="I3142" s="818"/>
      <c r="J3142" s="831" t="s">
        <v>4812</v>
      </c>
      <c r="K3142" s="13">
        <f t="shared" si="4"/>
        <v>0</v>
      </c>
    </row>
    <row r="3143" spans="2:11" s="1" customFormat="1" ht="15" outlineLevel="1">
      <c r="B3143" s="46"/>
      <c r="C3143" s="47"/>
      <c r="D3143" s="48"/>
      <c r="F3143" s="811"/>
      <c r="G3143" s="812"/>
      <c r="H3143" s="821"/>
      <c r="I3143" s="818"/>
      <c r="J3143" s="831" t="s">
        <v>4812</v>
      </c>
      <c r="K3143" s="13">
        <f t="shared" si="4"/>
        <v>0</v>
      </c>
    </row>
    <row r="3144" spans="2:11" s="1" customFormat="1" ht="15" outlineLevel="1">
      <c r="B3144" s="46"/>
      <c r="C3144" s="47"/>
      <c r="D3144" s="48"/>
      <c r="F3144" s="811"/>
      <c r="G3144" s="812"/>
      <c r="H3144" s="821"/>
      <c r="I3144" s="818"/>
      <c r="J3144" s="831" t="s">
        <v>4812</v>
      </c>
      <c r="K3144" s="13">
        <f t="shared" si="4"/>
        <v>0</v>
      </c>
    </row>
    <row r="3145" spans="2:11" s="1" customFormat="1" ht="15" outlineLevel="1">
      <c r="B3145" s="46"/>
      <c r="C3145" s="47"/>
      <c r="D3145" s="48"/>
      <c r="F3145" s="811"/>
      <c r="G3145" s="812"/>
      <c r="H3145" s="821"/>
      <c r="I3145" s="818"/>
      <c r="J3145" s="831" t="s">
        <v>4812</v>
      </c>
      <c r="K3145" s="13">
        <f t="shared" si="4"/>
        <v>0</v>
      </c>
    </row>
    <row r="3146" spans="2:11" s="1" customFormat="1" ht="15" outlineLevel="1">
      <c r="B3146" s="46"/>
      <c r="C3146" s="47"/>
      <c r="D3146" s="48"/>
      <c r="F3146" s="811"/>
      <c r="G3146" s="812"/>
      <c r="H3146" s="821"/>
      <c r="I3146" s="818"/>
      <c r="J3146" s="831" t="s">
        <v>4812</v>
      </c>
      <c r="K3146" s="13">
        <f t="shared" si="4"/>
        <v>0</v>
      </c>
    </row>
    <row r="3147" spans="2:11" s="1" customFormat="1" ht="15" outlineLevel="1">
      <c r="B3147" s="46"/>
      <c r="C3147" s="47"/>
      <c r="D3147" s="48"/>
      <c r="F3147" s="811"/>
      <c r="G3147" s="812"/>
      <c r="H3147" s="821"/>
      <c r="I3147" s="818"/>
      <c r="J3147" s="831" t="s">
        <v>4812</v>
      </c>
      <c r="K3147" s="13">
        <f t="shared" si="4"/>
        <v>0</v>
      </c>
    </row>
    <row r="3148" spans="2:11" s="1" customFormat="1" ht="15" outlineLevel="1">
      <c r="B3148" s="46"/>
      <c r="C3148" s="47"/>
      <c r="D3148" s="48"/>
      <c r="F3148" s="811"/>
      <c r="G3148" s="812"/>
      <c r="H3148" s="821"/>
      <c r="I3148" s="818"/>
      <c r="J3148" s="831" t="s">
        <v>4812</v>
      </c>
      <c r="K3148" s="13">
        <f t="shared" si="4"/>
        <v>0</v>
      </c>
    </row>
    <row r="3149" spans="2:11" s="1" customFormat="1" ht="15" outlineLevel="1">
      <c r="B3149" s="46"/>
      <c r="C3149" s="47"/>
      <c r="D3149" s="48"/>
      <c r="F3149" s="811"/>
      <c r="G3149" s="812"/>
      <c r="H3149" s="821"/>
      <c r="I3149" s="818"/>
      <c r="J3149" s="831" t="s">
        <v>4812</v>
      </c>
      <c r="K3149" s="13">
        <f t="shared" si="4"/>
        <v>0</v>
      </c>
    </row>
    <row r="3150" spans="2:11" s="1" customFormat="1" ht="15" outlineLevel="1">
      <c r="B3150" s="46"/>
      <c r="C3150" s="47"/>
      <c r="D3150" s="48"/>
      <c r="F3150" s="816"/>
      <c r="G3150" s="817"/>
      <c r="H3150" s="825"/>
      <c r="I3150" s="829"/>
      <c r="J3150" s="831" t="s">
        <v>4812</v>
      </c>
      <c r="K3150" s="13">
        <f t="shared" si="4"/>
        <v>0</v>
      </c>
    </row>
    <row r="3151" spans="2:11" s="1" customFormat="1" ht="15" outlineLevel="1">
      <c r="B3151" s="46"/>
      <c r="C3151" s="47"/>
      <c r="D3151" s="48"/>
      <c r="F3151" s="811"/>
      <c r="G3151" s="813"/>
      <c r="H3151" s="822"/>
      <c r="I3151" s="830"/>
      <c r="J3151" s="831" t="s">
        <v>4812</v>
      </c>
      <c r="K3151" s="13">
        <f t="shared" si="4"/>
        <v>0</v>
      </c>
    </row>
    <row r="3152" spans="2:11" s="1" customFormat="1" ht="15" outlineLevel="1">
      <c r="B3152" s="46"/>
      <c r="C3152" s="47"/>
      <c r="D3152" s="48"/>
      <c r="F3152" s="816"/>
      <c r="G3152" s="817"/>
      <c r="H3152" s="826"/>
      <c r="I3152" s="829"/>
      <c r="J3152" s="831" t="s">
        <v>4812</v>
      </c>
      <c r="K3152" s="13">
        <f t="shared" si="4"/>
        <v>0</v>
      </c>
    </row>
    <row r="3153" spans="2:11" s="1" customFormat="1" ht="15" outlineLevel="1">
      <c r="B3153" s="46"/>
      <c r="C3153" s="47"/>
      <c r="D3153" s="48"/>
      <c r="F3153" s="816"/>
      <c r="G3153" s="817"/>
      <c r="H3153" s="825"/>
      <c r="I3153" s="829"/>
      <c r="J3153" s="831" t="s">
        <v>4812</v>
      </c>
      <c r="K3153" s="13">
        <f t="shared" si="4"/>
        <v>0</v>
      </c>
    </row>
    <row r="3154" spans="2:11" s="1" customFormat="1" ht="15" outlineLevel="1">
      <c r="B3154" s="46"/>
      <c r="C3154" s="47"/>
      <c r="D3154" s="48"/>
      <c r="F3154" s="811"/>
      <c r="G3154" s="813"/>
      <c r="H3154" s="822"/>
      <c r="I3154" s="830"/>
      <c r="J3154" s="831" t="s">
        <v>4812</v>
      </c>
      <c r="K3154" s="13">
        <f t="shared" si="4"/>
        <v>0</v>
      </c>
    </row>
    <row r="3155" spans="2:11" s="1" customFormat="1" ht="15" outlineLevel="1">
      <c r="B3155" s="50"/>
      <c r="C3155" s="50" t="s">
        <v>195</v>
      </c>
      <c r="D3155" s="48">
        <f>SUM(D3123:D3154)</f>
        <v>347487</v>
      </c>
      <c r="E3155" s="18"/>
      <c r="F3155" s="319"/>
      <c r="G3155" s="319" t="s">
        <v>195</v>
      </c>
      <c r="H3155" s="279">
        <f>SUM(H3123:H3154)</f>
        <v>339628.5</v>
      </c>
      <c r="K3155" s="2">
        <f>SUM(K3126:K3154)</f>
        <v>321804.5</v>
      </c>
    </row>
    <row r="3156" spans="2:11" s="1" customFormat="1" ht="15" outlineLevel="1">
      <c r="B3156" s="18"/>
      <c r="C3156" s="18"/>
      <c r="D3156" s="18"/>
      <c r="E3156" s="18"/>
      <c r="F3156" s="18"/>
      <c r="G3156" s="18"/>
      <c r="H3156" s="18"/>
    </row>
    <row r="3157" spans="2:11" s="1" customFormat="1" ht="15" outlineLevel="1">
      <c r="B3157" s="50"/>
      <c r="C3157" s="50" t="s">
        <v>1328</v>
      </c>
      <c r="D3157" s="48">
        <f>D3155-H3155</f>
        <v>7858.5</v>
      </c>
      <c r="E3157" s="620">
        <f>D3157-D3127</f>
        <v>7858.5</v>
      </c>
      <c r="F3157" s="620"/>
      <c r="G3157" s="13"/>
      <c r="H3157" s="226"/>
      <c r="I3157" s="2"/>
    </row>
    <row r="3158" spans="2:11" s="1" customFormat="1" ht="15"/>
    <row r="3159" spans="2:11" s="1" customFormat="1" ht="15">
      <c r="B3159" s="602">
        <v>41974</v>
      </c>
      <c r="C3159" s="282" t="s">
        <v>5078</v>
      </c>
      <c r="D3159" s="283">
        <v>403</v>
      </c>
      <c r="E3159" s="277" t="s">
        <v>3088</v>
      </c>
    </row>
    <row r="3160" spans="2:11" s="1" customFormat="1" ht="15">
      <c r="B3160" s="602">
        <v>41974</v>
      </c>
      <c r="C3160" s="282" t="s">
        <v>3546</v>
      </c>
      <c r="D3160" s="283">
        <v>400</v>
      </c>
      <c r="E3160" s="277" t="s">
        <v>421</v>
      </c>
    </row>
    <row r="3161" spans="2:11" s="1" customFormat="1" ht="45">
      <c r="B3161" s="602">
        <v>41975</v>
      </c>
      <c r="C3161" s="282" t="s">
        <v>5104</v>
      </c>
      <c r="D3161" s="283">
        <v>5000</v>
      </c>
      <c r="E3161" s="277" t="s">
        <v>3287</v>
      </c>
    </row>
    <row r="3162" spans="2:11" s="1" customFormat="1" ht="45">
      <c r="B3162" s="602">
        <v>41979</v>
      </c>
      <c r="C3162" s="282" t="s">
        <v>5103</v>
      </c>
      <c r="D3162" s="283">
        <v>10000</v>
      </c>
      <c r="E3162" s="277" t="s">
        <v>3287</v>
      </c>
    </row>
    <row r="3163" spans="2:11" s="1" customFormat="1" ht="45">
      <c r="B3163" s="602">
        <v>41986</v>
      </c>
      <c r="C3163" s="282" t="s">
        <v>5120</v>
      </c>
      <c r="D3163" s="283">
        <v>1000</v>
      </c>
      <c r="E3163" s="277" t="s">
        <v>3287</v>
      </c>
    </row>
    <row r="3164" spans="2:11" s="1" customFormat="1" ht="60">
      <c r="B3164" s="602">
        <v>41987</v>
      </c>
      <c r="C3164" s="282" t="s">
        <v>5121</v>
      </c>
      <c r="D3164" s="283">
        <v>6000</v>
      </c>
      <c r="E3164" s="277" t="s">
        <v>3287</v>
      </c>
    </row>
    <row r="3165" spans="2:11" s="1" customFormat="1" ht="45">
      <c r="B3165" s="602">
        <v>41999</v>
      </c>
      <c r="C3165" s="282" t="s">
        <v>5150</v>
      </c>
      <c r="D3165" s="283">
        <v>5000</v>
      </c>
      <c r="E3165" s="277" t="s">
        <v>3287</v>
      </c>
      <c r="H3165" s="13"/>
    </row>
    <row r="3166" spans="2:11" s="1" customFormat="1" ht="15">
      <c r="B3166" s="674"/>
      <c r="C3166" s="481"/>
      <c r="D3166" s="482"/>
      <c r="E3166" s="277"/>
    </row>
    <row r="3167" spans="2:11" s="1" customFormat="1" ht="15">
      <c r="B3167" s="280"/>
      <c r="C3167" s="280"/>
      <c r="D3167" s="294">
        <f>SUM(D3159:D3166)</f>
        <v>27803</v>
      </c>
      <c r="E3167" s="2">
        <f>D3167-D3283-H3283</f>
        <v>900</v>
      </c>
      <c r="F3167" s="2"/>
    </row>
    <row r="3168" spans="2:11" s="1" customFormat="1" ht="15"/>
    <row r="3169" spans="2:8" s="1" customFormat="1" ht="15">
      <c r="B3169" s="285">
        <v>41974</v>
      </c>
      <c r="C3169" s="280" t="s">
        <v>3634</v>
      </c>
      <c r="D3169" s="294">
        <v>2</v>
      </c>
      <c r="F3169" s="285">
        <v>41997</v>
      </c>
      <c r="G3169" s="280" t="s">
        <v>352</v>
      </c>
      <c r="H3169" s="294">
        <v>5</v>
      </c>
    </row>
    <row r="3170" spans="2:8" s="1" customFormat="1" ht="15">
      <c r="B3170" s="285">
        <v>41974</v>
      </c>
      <c r="C3170" s="280" t="s">
        <v>525</v>
      </c>
      <c r="D3170" s="294">
        <v>68</v>
      </c>
      <c r="F3170" s="285">
        <v>41997</v>
      </c>
      <c r="G3170" s="280" t="s">
        <v>2401</v>
      </c>
      <c r="H3170" s="294">
        <v>60</v>
      </c>
    </row>
    <row r="3171" spans="2:8" s="1" customFormat="1" ht="15">
      <c r="B3171" s="285">
        <v>41974</v>
      </c>
      <c r="C3171" s="326" t="s">
        <v>5100</v>
      </c>
      <c r="D3171" s="326">
        <v>100</v>
      </c>
      <c r="F3171" s="285">
        <v>41997</v>
      </c>
      <c r="G3171" s="280" t="s">
        <v>51</v>
      </c>
      <c r="H3171" s="294">
        <v>90</v>
      </c>
    </row>
    <row r="3172" spans="2:8" s="1" customFormat="1" ht="15">
      <c r="B3172" s="285">
        <v>41974</v>
      </c>
      <c r="C3172" s="406" t="s">
        <v>265</v>
      </c>
      <c r="D3172" s="294">
        <v>53</v>
      </c>
      <c r="F3172" s="285">
        <v>41997</v>
      </c>
      <c r="G3172" s="294" t="s">
        <v>80</v>
      </c>
      <c r="H3172" s="294">
        <v>50</v>
      </c>
    </row>
    <row r="3173" spans="2:8" s="1" customFormat="1" ht="15">
      <c r="B3173" s="285">
        <v>41974</v>
      </c>
      <c r="C3173" s="406" t="s">
        <v>23</v>
      </c>
      <c r="D3173" s="294">
        <v>150</v>
      </c>
      <c r="F3173" s="285">
        <v>41997</v>
      </c>
      <c r="G3173" s="294" t="s">
        <v>594</v>
      </c>
      <c r="H3173" s="294">
        <v>30</v>
      </c>
    </row>
    <row r="3174" spans="2:8" s="1" customFormat="1" ht="15">
      <c r="B3174" s="285">
        <v>41974</v>
      </c>
      <c r="C3174" s="280" t="s">
        <v>18</v>
      </c>
      <c r="D3174" s="294">
        <v>76</v>
      </c>
      <c r="F3174" s="285">
        <v>41997</v>
      </c>
      <c r="G3174" s="393" t="s">
        <v>289</v>
      </c>
      <c r="H3174" s="386">
        <v>5</v>
      </c>
    </row>
    <row r="3175" spans="2:8" s="1" customFormat="1" ht="15">
      <c r="B3175" s="285">
        <v>41974</v>
      </c>
      <c r="C3175" s="280" t="s">
        <v>111</v>
      </c>
      <c r="D3175" s="294">
        <v>30</v>
      </c>
      <c r="F3175" s="285">
        <v>41998</v>
      </c>
      <c r="G3175" s="393" t="s">
        <v>525</v>
      </c>
      <c r="H3175" s="386">
        <v>20</v>
      </c>
    </row>
    <row r="3176" spans="2:8" s="1" customFormat="1" ht="15">
      <c r="B3176" s="285">
        <v>41975</v>
      </c>
      <c r="C3176" s="280" t="s">
        <v>5099</v>
      </c>
      <c r="D3176" s="294">
        <v>150</v>
      </c>
      <c r="F3176" s="285">
        <v>41998</v>
      </c>
      <c r="G3176" s="393" t="s">
        <v>148</v>
      </c>
      <c r="H3176" s="386">
        <v>70</v>
      </c>
    </row>
    <row r="3177" spans="2:8" s="1" customFormat="1" ht="15">
      <c r="B3177" s="285">
        <v>41975</v>
      </c>
      <c r="C3177" s="280" t="s">
        <v>265</v>
      </c>
      <c r="D3177" s="294">
        <v>69</v>
      </c>
      <c r="F3177" s="285">
        <v>41998</v>
      </c>
      <c r="G3177" s="376" t="s">
        <v>3262</v>
      </c>
      <c r="H3177" s="386">
        <v>50</v>
      </c>
    </row>
    <row r="3178" spans="2:8" s="1" customFormat="1" ht="15">
      <c r="B3178" s="285">
        <v>41975</v>
      </c>
      <c r="C3178" s="280" t="s">
        <v>525</v>
      </c>
      <c r="D3178" s="294">
        <v>30</v>
      </c>
      <c r="F3178" s="285">
        <v>41998</v>
      </c>
      <c r="G3178" s="393" t="s">
        <v>2645</v>
      </c>
      <c r="H3178" s="386">
        <v>30</v>
      </c>
    </row>
    <row r="3179" spans="2:8" s="1" customFormat="1" ht="15">
      <c r="B3179" s="285">
        <v>41975</v>
      </c>
      <c r="C3179" s="280" t="s">
        <v>5105</v>
      </c>
      <c r="D3179" s="294">
        <v>259</v>
      </c>
      <c r="F3179" s="285">
        <v>41999</v>
      </c>
      <c r="G3179" s="393" t="s">
        <v>525</v>
      </c>
      <c r="H3179" s="386">
        <v>130</v>
      </c>
    </row>
    <row r="3180" spans="2:8" s="1" customFormat="1" ht="15">
      <c r="B3180" s="285">
        <v>41975</v>
      </c>
      <c r="C3180" s="280" t="s">
        <v>4311</v>
      </c>
      <c r="D3180" s="294">
        <v>110</v>
      </c>
      <c r="F3180" s="285">
        <v>42000</v>
      </c>
      <c r="G3180" s="376" t="s">
        <v>111</v>
      </c>
      <c r="H3180" s="386">
        <v>30</v>
      </c>
    </row>
    <row r="3181" spans="2:8" s="1" customFormat="1" ht="15">
      <c r="B3181" s="285">
        <v>41975</v>
      </c>
      <c r="C3181" s="280" t="s">
        <v>2921</v>
      </c>
      <c r="D3181" s="294">
        <v>10</v>
      </c>
      <c r="F3181" s="285">
        <v>42000</v>
      </c>
      <c r="G3181" s="393" t="s">
        <v>51</v>
      </c>
      <c r="H3181" s="386">
        <v>120</v>
      </c>
    </row>
    <row r="3182" spans="2:8" s="1" customFormat="1" ht="15">
      <c r="B3182" s="285">
        <v>41975</v>
      </c>
      <c r="C3182" s="280" t="s">
        <v>5106</v>
      </c>
      <c r="D3182" s="294">
        <v>20</v>
      </c>
      <c r="F3182" s="285">
        <v>42000</v>
      </c>
      <c r="G3182" s="393" t="s">
        <v>5159</v>
      </c>
      <c r="H3182" s="386">
        <v>180</v>
      </c>
    </row>
    <row r="3183" spans="2:8" s="1" customFormat="1" ht="15">
      <c r="B3183" s="285">
        <v>41975</v>
      </c>
      <c r="C3183" s="280" t="s">
        <v>2853</v>
      </c>
      <c r="D3183" s="294">
        <v>90</v>
      </c>
      <c r="F3183" s="285">
        <v>42000</v>
      </c>
      <c r="G3183" s="393" t="s">
        <v>5160</v>
      </c>
      <c r="H3183" s="386">
        <v>100</v>
      </c>
    </row>
    <row r="3184" spans="2:8" s="1" customFormat="1" ht="15">
      <c r="B3184" s="285">
        <v>41975</v>
      </c>
      <c r="C3184" s="280" t="s">
        <v>2590</v>
      </c>
      <c r="D3184" s="294">
        <v>170</v>
      </c>
      <c r="F3184" s="285">
        <v>42001</v>
      </c>
      <c r="G3184" s="393" t="s">
        <v>525</v>
      </c>
      <c r="H3184" s="386">
        <v>30</v>
      </c>
    </row>
    <row r="3185" spans="2:8" s="1" customFormat="1" ht="15">
      <c r="B3185" s="285">
        <v>41975</v>
      </c>
      <c r="C3185" s="280" t="s">
        <v>63</v>
      </c>
      <c r="D3185" s="294">
        <v>24</v>
      </c>
      <c r="F3185" s="285">
        <v>42001</v>
      </c>
      <c r="G3185" s="386" t="s">
        <v>154</v>
      </c>
      <c r="H3185" s="386">
        <v>60</v>
      </c>
    </row>
    <row r="3186" spans="2:8" s="1" customFormat="1" ht="15">
      <c r="B3186" s="285">
        <v>41975</v>
      </c>
      <c r="C3186" s="280" t="s">
        <v>401</v>
      </c>
      <c r="D3186" s="294">
        <v>40</v>
      </c>
      <c r="F3186" s="285">
        <v>42001</v>
      </c>
      <c r="G3186" s="393" t="s">
        <v>431</v>
      </c>
      <c r="H3186" s="386">
        <v>20</v>
      </c>
    </row>
    <row r="3187" spans="2:8" s="1" customFormat="1" ht="15">
      <c r="B3187" s="285">
        <v>41976</v>
      </c>
      <c r="C3187" s="280" t="s">
        <v>5099</v>
      </c>
      <c r="D3187" s="294">
        <v>150</v>
      </c>
      <c r="F3187" s="285">
        <v>42001</v>
      </c>
      <c r="G3187" s="393" t="s">
        <v>5161</v>
      </c>
      <c r="H3187" s="386">
        <v>20</v>
      </c>
    </row>
    <row r="3188" spans="2:8" s="1" customFormat="1" ht="15">
      <c r="B3188" s="285">
        <v>41976</v>
      </c>
      <c r="C3188" s="280" t="s">
        <v>265</v>
      </c>
      <c r="D3188" s="294">
        <v>27</v>
      </c>
      <c r="F3188" s="285">
        <v>42001</v>
      </c>
      <c r="G3188" s="393" t="s">
        <v>5162</v>
      </c>
      <c r="H3188" s="386">
        <v>1000</v>
      </c>
    </row>
    <row r="3189" spans="2:8" s="1" customFormat="1" ht="15">
      <c r="B3189" s="285">
        <v>41976</v>
      </c>
      <c r="C3189" s="280" t="s">
        <v>2645</v>
      </c>
      <c r="D3189" s="294">
        <v>76</v>
      </c>
      <c r="F3189" s="285">
        <v>42001</v>
      </c>
      <c r="G3189" s="294" t="s">
        <v>3637</v>
      </c>
      <c r="H3189" s="294">
        <v>20</v>
      </c>
    </row>
    <row r="3190" spans="2:8" s="1" customFormat="1" ht="15">
      <c r="B3190" s="549">
        <v>41976</v>
      </c>
      <c r="C3190" s="554" t="s">
        <v>5072</v>
      </c>
      <c r="D3190" s="587">
        <v>500</v>
      </c>
      <c r="F3190" s="285">
        <v>42001</v>
      </c>
      <c r="G3190" s="280" t="s">
        <v>525</v>
      </c>
      <c r="H3190" s="294">
        <v>53</v>
      </c>
    </row>
    <row r="3191" spans="2:8" s="1" customFormat="1" ht="15">
      <c r="B3191" s="549">
        <v>41976</v>
      </c>
      <c r="C3191" s="463" t="s">
        <v>3307</v>
      </c>
      <c r="D3191" s="587">
        <v>750</v>
      </c>
      <c r="F3191" s="285">
        <v>42001</v>
      </c>
      <c r="G3191" s="280" t="s">
        <v>57</v>
      </c>
      <c r="H3191" s="294">
        <v>110</v>
      </c>
    </row>
    <row r="3192" spans="2:8" s="1" customFormat="1" ht="15">
      <c r="B3192" s="549">
        <v>41977</v>
      </c>
      <c r="C3192" s="554" t="s">
        <v>269</v>
      </c>
      <c r="D3192" s="767">
        <v>1500</v>
      </c>
      <c r="F3192" s="285">
        <v>42001</v>
      </c>
      <c r="G3192" s="280" t="s">
        <v>23</v>
      </c>
      <c r="H3192" s="294">
        <v>150</v>
      </c>
    </row>
    <row r="3193" spans="2:8" s="1" customFormat="1" ht="15">
      <c r="B3193" s="285">
        <v>41977</v>
      </c>
      <c r="C3193" s="280" t="s">
        <v>3678</v>
      </c>
      <c r="D3193" s="294">
        <v>10</v>
      </c>
      <c r="F3193" s="285">
        <v>42002</v>
      </c>
      <c r="G3193" s="280" t="s">
        <v>525</v>
      </c>
      <c r="H3193" s="294">
        <v>170</v>
      </c>
    </row>
    <row r="3194" spans="2:8" s="1" customFormat="1" ht="15">
      <c r="B3194" s="285">
        <v>41977</v>
      </c>
      <c r="C3194" s="280" t="s">
        <v>525</v>
      </c>
      <c r="D3194" s="294">
        <v>56</v>
      </c>
      <c r="F3194" s="285">
        <v>42002</v>
      </c>
      <c r="G3194" s="280" t="s">
        <v>23</v>
      </c>
      <c r="H3194" s="294">
        <v>80</v>
      </c>
    </row>
    <row r="3195" spans="2:8" s="1" customFormat="1" ht="15">
      <c r="B3195" s="285">
        <v>41977</v>
      </c>
      <c r="C3195" s="280" t="s">
        <v>12</v>
      </c>
      <c r="D3195" s="294">
        <v>75</v>
      </c>
      <c r="F3195" s="285">
        <v>42003</v>
      </c>
      <c r="G3195" s="294" t="s">
        <v>525</v>
      </c>
      <c r="H3195" s="294">
        <v>112</v>
      </c>
    </row>
    <row r="3196" spans="2:8" s="1" customFormat="1" ht="15">
      <c r="B3196" s="285">
        <v>41977</v>
      </c>
      <c r="C3196" s="280" t="s">
        <v>2316</v>
      </c>
      <c r="D3196" s="294">
        <v>11</v>
      </c>
      <c r="F3196" s="285">
        <v>42003</v>
      </c>
      <c r="G3196" s="294" t="s">
        <v>12</v>
      </c>
      <c r="H3196" s="294">
        <v>50</v>
      </c>
    </row>
    <row r="3197" spans="2:8" s="1" customFormat="1" ht="15">
      <c r="B3197" s="285">
        <v>41977</v>
      </c>
      <c r="C3197" s="280" t="s">
        <v>2590</v>
      </c>
      <c r="D3197" s="349">
        <v>30</v>
      </c>
      <c r="F3197" s="285">
        <v>42003</v>
      </c>
      <c r="G3197" s="294" t="s">
        <v>525</v>
      </c>
      <c r="H3197" s="326">
        <v>15</v>
      </c>
    </row>
    <row r="3198" spans="2:8" s="1" customFormat="1" ht="15">
      <c r="B3198" s="285">
        <v>41977</v>
      </c>
      <c r="C3198" s="280" t="s">
        <v>516</v>
      </c>
      <c r="D3198" s="294">
        <v>50</v>
      </c>
      <c r="F3198" s="285">
        <v>42003</v>
      </c>
      <c r="G3198" s="326" t="s">
        <v>18</v>
      </c>
      <c r="H3198" s="326">
        <v>536</v>
      </c>
    </row>
    <row r="3199" spans="2:8" s="1" customFormat="1" ht="15">
      <c r="B3199" s="285">
        <v>41977</v>
      </c>
      <c r="C3199" s="280" t="s">
        <v>51</v>
      </c>
      <c r="D3199" s="294">
        <v>97</v>
      </c>
      <c r="F3199" s="285">
        <v>42003</v>
      </c>
      <c r="G3199" s="280" t="s">
        <v>111</v>
      </c>
      <c r="H3199" s="294">
        <v>60</v>
      </c>
    </row>
    <row r="3200" spans="2:8" s="1" customFormat="1" ht="15">
      <c r="B3200" s="285">
        <v>41977</v>
      </c>
      <c r="C3200" s="280" t="s">
        <v>63</v>
      </c>
      <c r="D3200" s="294">
        <v>24</v>
      </c>
      <c r="F3200" s="285">
        <v>42003</v>
      </c>
      <c r="G3200" s="304" t="s">
        <v>23</v>
      </c>
      <c r="H3200" s="326">
        <v>150</v>
      </c>
    </row>
    <row r="3201" spans="2:8" s="1" customFormat="1" ht="15">
      <c r="B3201" s="285">
        <v>41977</v>
      </c>
      <c r="C3201" s="280" t="s">
        <v>265</v>
      </c>
      <c r="D3201" s="294">
        <v>60</v>
      </c>
      <c r="F3201" s="285">
        <v>42004</v>
      </c>
      <c r="G3201" s="304" t="s">
        <v>2164</v>
      </c>
      <c r="H3201" s="326">
        <v>300</v>
      </c>
    </row>
    <row r="3202" spans="2:8" s="1" customFormat="1" ht="15">
      <c r="B3202" s="285">
        <v>41978</v>
      </c>
      <c r="C3202" s="280" t="s">
        <v>246</v>
      </c>
      <c r="D3202" s="326">
        <v>150</v>
      </c>
      <c r="F3202" s="285">
        <v>42004</v>
      </c>
      <c r="G3202" s="280" t="s">
        <v>525</v>
      </c>
      <c r="H3202" s="326">
        <v>110</v>
      </c>
    </row>
    <row r="3203" spans="2:8" s="1" customFormat="1" ht="15">
      <c r="B3203" s="285">
        <v>41978</v>
      </c>
      <c r="C3203" s="280" t="s">
        <v>289</v>
      </c>
      <c r="D3203" s="294">
        <v>10</v>
      </c>
      <c r="F3203" s="285">
        <v>42004</v>
      </c>
      <c r="G3203" s="280" t="s">
        <v>114</v>
      </c>
      <c r="H3203" s="294">
        <v>100</v>
      </c>
    </row>
    <row r="3204" spans="2:8" s="1" customFormat="1" ht="15">
      <c r="B3204" s="285">
        <v>41978</v>
      </c>
      <c r="C3204" s="280" t="s">
        <v>23</v>
      </c>
      <c r="D3204" s="294">
        <v>140</v>
      </c>
      <c r="F3204" s="285">
        <v>42004</v>
      </c>
      <c r="G3204" s="280" t="s">
        <v>516</v>
      </c>
      <c r="H3204" s="294">
        <v>40</v>
      </c>
    </row>
    <row r="3205" spans="2:8" s="1" customFormat="1" ht="15">
      <c r="B3205" s="285">
        <v>41978</v>
      </c>
      <c r="C3205" s="326" t="s">
        <v>5100</v>
      </c>
      <c r="D3205" s="294">
        <v>100</v>
      </c>
      <c r="F3205" s="285">
        <v>42004</v>
      </c>
      <c r="G3205" s="280" t="s">
        <v>525</v>
      </c>
      <c r="H3205" s="294">
        <v>4</v>
      </c>
    </row>
    <row r="3206" spans="2:8" s="1" customFormat="1" ht="15">
      <c r="B3206" s="285">
        <v>41978</v>
      </c>
      <c r="C3206" s="280" t="s">
        <v>48</v>
      </c>
      <c r="D3206" s="294">
        <v>112</v>
      </c>
      <c r="F3206" s="345"/>
      <c r="G3206" s="280"/>
      <c r="H3206" s="294"/>
    </row>
    <row r="3207" spans="2:8" s="1" customFormat="1" ht="15">
      <c r="B3207" s="345">
        <v>41979</v>
      </c>
      <c r="C3207" s="393" t="s">
        <v>5107</v>
      </c>
      <c r="D3207" s="386">
        <v>300</v>
      </c>
      <c r="F3207" s="345"/>
      <c r="G3207" s="280"/>
      <c r="H3207" s="294"/>
    </row>
    <row r="3208" spans="2:8" s="1" customFormat="1" ht="15">
      <c r="B3208" s="345">
        <v>41979</v>
      </c>
      <c r="C3208" s="393" t="s">
        <v>5108</v>
      </c>
      <c r="D3208" s="386">
        <v>5000</v>
      </c>
      <c r="F3208" s="345"/>
      <c r="G3208" s="280"/>
      <c r="H3208" s="294"/>
    </row>
    <row r="3209" spans="2:8" s="1" customFormat="1" ht="15">
      <c r="B3209" s="345">
        <v>41979</v>
      </c>
      <c r="C3209" s="386" t="s">
        <v>147</v>
      </c>
      <c r="D3209" s="386">
        <v>140</v>
      </c>
      <c r="F3209" s="345"/>
      <c r="G3209" s="280"/>
      <c r="H3209" s="294"/>
    </row>
    <row r="3210" spans="2:8" s="1" customFormat="1" ht="15">
      <c r="B3210" s="345">
        <v>41979</v>
      </c>
      <c r="C3210" s="386" t="s">
        <v>5109</v>
      </c>
      <c r="D3210" s="386">
        <v>50</v>
      </c>
      <c r="F3210" s="345"/>
      <c r="G3210" s="280"/>
      <c r="H3210" s="294"/>
    </row>
    <row r="3211" spans="2:8" s="1" customFormat="1" ht="15">
      <c r="B3211" s="345">
        <v>41979</v>
      </c>
      <c r="C3211" s="393" t="s">
        <v>525</v>
      </c>
      <c r="D3211" s="386">
        <v>20</v>
      </c>
      <c r="F3211" s="345"/>
      <c r="G3211" s="280"/>
      <c r="H3211" s="294"/>
    </row>
    <row r="3212" spans="2:8" s="1" customFormat="1" ht="15">
      <c r="B3212" s="345">
        <v>41979</v>
      </c>
      <c r="C3212" s="393" t="s">
        <v>23</v>
      </c>
      <c r="D3212" s="386">
        <v>122</v>
      </c>
      <c r="F3212" s="345"/>
      <c r="G3212" s="280"/>
      <c r="H3212" s="294"/>
    </row>
    <row r="3213" spans="2:8" s="1" customFormat="1" ht="15">
      <c r="B3213" s="345">
        <v>41979</v>
      </c>
      <c r="C3213" s="393" t="s">
        <v>265</v>
      </c>
      <c r="D3213" s="386">
        <v>100</v>
      </c>
      <c r="F3213" s="345"/>
      <c r="G3213" s="294"/>
      <c r="H3213" s="294"/>
    </row>
    <row r="3214" spans="2:8" s="1" customFormat="1" ht="15">
      <c r="B3214" s="549">
        <v>41979</v>
      </c>
      <c r="C3214" s="554" t="s">
        <v>283</v>
      </c>
      <c r="D3214" s="588">
        <v>440</v>
      </c>
      <c r="F3214" s="345"/>
      <c r="G3214" s="280"/>
      <c r="H3214" s="294"/>
    </row>
    <row r="3215" spans="2:8" s="1" customFormat="1" ht="15">
      <c r="B3215" s="549">
        <v>41980</v>
      </c>
      <c r="C3215" s="621" t="s">
        <v>4050</v>
      </c>
      <c r="D3215" s="769">
        <v>957</v>
      </c>
      <c r="F3215" s="345"/>
      <c r="G3215" s="280"/>
      <c r="H3215" s="294"/>
    </row>
    <row r="3216" spans="2:8" s="1" customFormat="1" ht="15">
      <c r="B3216" s="285">
        <v>41980</v>
      </c>
      <c r="C3216" s="280" t="s">
        <v>12</v>
      </c>
      <c r="D3216" s="294">
        <v>360</v>
      </c>
      <c r="F3216" s="345"/>
      <c r="G3216" s="280"/>
      <c r="H3216" s="294"/>
    </row>
    <row r="3217" spans="2:8" s="1" customFormat="1" ht="15">
      <c r="B3217" s="285">
        <v>41981</v>
      </c>
      <c r="C3217" s="280" t="s">
        <v>97</v>
      </c>
      <c r="D3217" s="294">
        <v>14</v>
      </c>
      <c r="F3217" s="345"/>
      <c r="G3217" s="280"/>
      <c r="H3217" s="294"/>
    </row>
    <row r="3218" spans="2:8" s="1" customFormat="1" ht="15">
      <c r="B3218" s="285">
        <v>41981</v>
      </c>
      <c r="C3218" s="280" t="s">
        <v>525</v>
      </c>
      <c r="D3218" s="349">
        <v>71</v>
      </c>
      <c r="F3218" s="285"/>
      <c r="G3218" s="280"/>
      <c r="H3218" s="294"/>
    </row>
    <row r="3219" spans="2:8" s="1" customFormat="1" ht="15">
      <c r="B3219" s="285">
        <v>41981</v>
      </c>
      <c r="C3219" s="280" t="s">
        <v>3870</v>
      </c>
      <c r="D3219" s="294">
        <v>1035</v>
      </c>
      <c r="F3219" s="285"/>
      <c r="G3219" s="280"/>
      <c r="H3219" s="294"/>
    </row>
    <row r="3220" spans="2:8" s="1" customFormat="1" ht="15">
      <c r="B3220" s="285">
        <v>41981</v>
      </c>
      <c r="C3220" s="280" t="s">
        <v>23</v>
      </c>
      <c r="D3220" s="294">
        <v>100</v>
      </c>
      <c r="F3220" s="285"/>
      <c r="G3220" s="484"/>
      <c r="H3220" s="485"/>
    </row>
    <row r="3221" spans="2:8" s="1" customFormat="1" ht="15">
      <c r="B3221" s="285">
        <v>41981</v>
      </c>
      <c r="C3221" s="280" t="s">
        <v>246</v>
      </c>
      <c r="D3221" s="294">
        <v>60</v>
      </c>
      <c r="F3221" s="285"/>
      <c r="G3221" s="280"/>
      <c r="H3221" s="294"/>
    </row>
    <row r="3222" spans="2:8" s="1" customFormat="1" ht="15">
      <c r="B3222" s="285">
        <v>41982</v>
      </c>
      <c r="C3222" s="280" t="s">
        <v>525</v>
      </c>
      <c r="D3222" s="294">
        <v>53</v>
      </c>
      <c r="F3222" s="285"/>
      <c r="G3222" s="484"/>
      <c r="H3222" s="485"/>
    </row>
    <row r="3223" spans="2:8" s="1" customFormat="1" ht="15">
      <c r="B3223" s="285">
        <v>41982</v>
      </c>
      <c r="C3223" s="280" t="s">
        <v>12</v>
      </c>
      <c r="D3223" s="294">
        <v>100</v>
      </c>
      <c r="F3223" s="285"/>
      <c r="G3223" s="280"/>
      <c r="H3223" s="294"/>
    </row>
    <row r="3224" spans="2:8" s="1" customFormat="1" ht="15">
      <c r="B3224" s="285">
        <v>41982</v>
      </c>
      <c r="C3224" s="280" t="s">
        <v>525</v>
      </c>
      <c r="D3224" s="294">
        <v>60</v>
      </c>
      <c r="F3224" s="285"/>
      <c r="G3224" s="484"/>
      <c r="H3224" s="485"/>
    </row>
    <row r="3225" spans="2:8" s="1" customFormat="1" ht="15">
      <c r="B3225" s="285">
        <v>41982</v>
      </c>
      <c r="C3225" s="280" t="s">
        <v>51</v>
      </c>
      <c r="D3225" s="294">
        <v>73</v>
      </c>
      <c r="F3225" s="285"/>
      <c r="G3225" s="484"/>
      <c r="H3225" s="485"/>
    </row>
    <row r="3226" spans="2:8" s="1" customFormat="1" ht="15">
      <c r="B3226" s="285">
        <v>41982</v>
      </c>
      <c r="C3226" s="294" t="s">
        <v>246</v>
      </c>
      <c r="D3226" s="294">
        <v>60</v>
      </c>
      <c r="F3226" s="285"/>
      <c r="G3226" s="280"/>
      <c r="H3226" s="294"/>
    </row>
    <row r="3227" spans="2:8" s="1" customFormat="1" ht="15">
      <c r="B3227" s="285">
        <v>41982</v>
      </c>
      <c r="C3227" s="280" t="s">
        <v>23</v>
      </c>
      <c r="D3227" s="294">
        <v>160</v>
      </c>
      <c r="F3227" s="285"/>
      <c r="G3227" s="280"/>
      <c r="H3227" s="294"/>
    </row>
    <row r="3228" spans="2:8" s="1" customFormat="1" ht="15">
      <c r="B3228" s="285">
        <v>41983</v>
      </c>
      <c r="C3228" s="294" t="s">
        <v>525</v>
      </c>
      <c r="D3228" s="294">
        <v>100</v>
      </c>
      <c r="F3228" s="285"/>
      <c r="G3228" s="280"/>
      <c r="H3228" s="294"/>
    </row>
    <row r="3229" spans="2:8" s="1" customFormat="1" ht="15">
      <c r="B3229" s="285">
        <v>41983</v>
      </c>
      <c r="C3229" s="294" t="s">
        <v>12</v>
      </c>
      <c r="D3229" s="294">
        <v>40</v>
      </c>
      <c r="F3229" s="285"/>
      <c r="G3229" s="280"/>
      <c r="H3229" s="294"/>
    </row>
    <row r="3230" spans="2:8" s="1" customFormat="1" ht="15">
      <c r="B3230" s="285">
        <v>41983</v>
      </c>
      <c r="C3230" s="294" t="s">
        <v>246</v>
      </c>
      <c r="D3230" s="294">
        <v>120</v>
      </c>
      <c r="F3230" s="285"/>
      <c r="G3230" s="280"/>
      <c r="H3230" s="294"/>
    </row>
    <row r="3231" spans="2:8" s="1" customFormat="1" ht="15">
      <c r="B3231" s="285">
        <v>41983</v>
      </c>
      <c r="C3231" s="294" t="s">
        <v>18</v>
      </c>
      <c r="D3231" s="294">
        <v>126</v>
      </c>
      <c r="F3231" s="285"/>
      <c r="G3231" s="280"/>
      <c r="H3231" s="294"/>
    </row>
    <row r="3232" spans="2:8" s="1" customFormat="1" ht="15">
      <c r="B3232" s="285">
        <v>41984</v>
      </c>
      <c r="C3232" s="294" t="s">
        <v>525</v>
      </c>
      <c r="D3232" s="294">
        <v>60</v>
      </c>
      <c r="F3232" s="285"/>
      <c r="G3232" s="280"/>
      <c r="H3232" s="294"/>
    </row>
    <row r="3233" spans="2:8" s="1" customFormat="1" ht="15">
      <c r="B3233" s="285">
        <v>41984</v>
      </c>
      <c r="C3233" s="294" t="s">
        <v>246</v>
      </c>
      <c r="D3233" s="294">
        <v>60</v>
      </c>
      <c r="F3233" s="285"/>
      <c r="G3233" s="280"/>
      <c r="H3233" s="294"/>
    </row>
    <row r="3234" spans="2:8" s="1" customFormat="1" ht="15">
      <c r="B3234" s="285">
        <v>41984</v>
      </c>
      <c r="C3234" s="294" t="s">
        <v>5112</v>
      </c>
      <c r="D3234" s="294">
        <v>217</v>
      </c>
      <c r="F3234" s="285"/>
      <c r="G3234" s="280"/>
      <c r="H3234" s="294"/>
    </row>
    <row r="3235" spans="2:8" s="1" customFormat="1" ht="15">
      <c r="B3235" s="285">
        <v>41984</v>
      </c>
      <c r="C3235" s="294" t="s">
        <v>23</v>
      </c>
      <c r="D3235" s="294">
        <v>105</v>
      </c>
      <c r="F3235" s="285"/>
      <c r="G3235" s="280"/>
      <c r="H3235" s="294"/>
    </row>
    <row r="3236" spans="2:8" s="1" customFormat="1" ht="15">
      <c r="B3236" s="285">
        <v>41985</v>
      </c>
      <c r="C3236" s="294" t="s">
        <v>525</v>
      </c>
      <c r="D3236" s="294">
        <v>20</v>
      </c>
      <c r="F3236" s="285"/>
      <c r="G3236" s="280"/>
      <c r="H3236" s="294"/>
    </row>
    <row r="3237" spans="2:8" s="1" customFormat="1" ht="15">
      <c r="B3237" s="285">
        <v>41985</v>
      </c>
      <c r="C3237" s="280" t="s">
        <v>12</v>
      </c>
      <c r="D3237" s="294">
        <v>130</v>
      </c>
      <c r="F3237" s="285"/>
      <c r="G3237" s="280"/>
      <c r="H3237" s="294"/>
    </row>
    <row r="3238" spans="2:8" s="1" customFormat="1" ht="15">
      <c r="B3238" s="285">
        <v>41985</v>
      </c>
      <c r="C3238" s="280" t="s">
        <v>5113</v>
      </c>
      <c r="D3238" s="294">
        <v>10</v>
      </c>
      <c r="F3238" s="285"/>
      <c r="G3238" s="280"/>
      <c r="H3238" s="294"/>
    </row>
    <row r="3239" spans="2:8" s="1" customFormat="1" ht="15">
      <c r="B3239" s="549">
        <v>41986</v>
      </c>
      <c r="C3239" s="554" t="s">
        <v>475</v>
      </c>
      <c r="D3239" s="587">
        <v>430</v>
      </c>
      <c r="F3239" s="285"/>
      <c r="G3239" s="280"/>
      <c r="H3239" s="294"/>
    </row>
    <row r="3240" spans="2:8" s="1" customFormat="1" ht="15">
      <c r="B3240" s="285">
        <v>41986</v>
      </c>
      <c r="C3240" s="280" t="s">
        <v>5114</v>
      </c>
      <c r="D3240" s="294">
        <v>35</v>
      </c>
      <c r="F3240" s="285"/>
      <c r="G3240" s="280"/>
      <c r="H3240" s="294"/>
    </row>
    <row r="3241" spans="2:8" s="1" customFormat="1" ht="15">
      <c r="B3241" s="285">
        <v>41986</v>
      </c>
      <c r="C3241" s="280" t="s">
        <v>525</v>
      </c>
      <c r="D3241" s="294">
        <v>800</v>
      </c>
      <c r="F3241" s="285"/>
      <c r="G3241" s="280"/>
      <c r="H3241" s="294"/>
    </row>
    <row r="3242" spans="2:8" s="1" customFormat="1" ht="15">
      <c r="B3242" s="285">
        <v>41986</v>
      </c>
      <c r="C3242" s="280" t="s">
        <v>23</v>
      </c>
      <c r="D3242" s="386">
        <v>225</v>
      </c>
      <c r="F3242" s="285"/>
      <c r="G3242" s="280"/>
      <c r="H3242" s="294"/>
    </row>
    <row r="3243" spans="2:8" s="1" customFormat="1" ht="15">
      <c r="B3243" s="285">
        <v>41987</v>
      </c>
      <c r="C3243" s="280" t="s">
        <v>525</v>
      </c>
      <c r="D3243" s="294">
        <v>80</v>
      </c>
      <c r="F3243" s="285"/>
      <c r="G3243" s="280"/>
      <c r="H3243" s="294"/>
    </row>
    <row r="3244" spans="2:8" s="1" customFormat="1" ht="15">
      <c r="B3244" s="285">
        <v>41987</v>
      </c>
      <c r="C3244" s="280" t="s">
        <v>663</v>
      </c>
      <c r="D3244" s="294">
        <v>450</v>
      </c>
      <c r="F3244" s="285"/>
      <c r="G3244" s="280"/>
      <c r="H3244" s="294"/>
    </row>
    <row r="3245" spans="2:8" s="1" customFormat="1" ht="15">
      <c r="B3245" s="285">
        <v>41987</v>
      </c>
      <c r="C3245" s="280" t="s">
        <v>5115</v>
      </c>
      <c r="D3245" s="294">
        <v>120</v>
      </c>
      <c r="F3245" s="285"/>
      <c r="G3245" s="280"/>
      <c r="H3245" s="294"/>
    </row>
    <row r="3246" spans="2:8" s="1" customFormat="1" ht="15">
      <c r="B3246" s="285">
        <v>41987</v>
      </c>
      <c r="C3246" s="280" t="s">
        <v>5116</v>
      </c>
      <c r="D3246" s="294">
        <v>140</v>
      </c>
      <c r="F3246" s="285"/>
      <c r="G3246" s="280"/>
      <c r="H3246" s="294"/>
    </row>
    <row r="3247" spans="2:8" s="1" customFormat="1" ht="15">
      <c r="B3247" s="285">
        <v>41987</v>
      </c>
      <c r="C3247" s="280" t="s">
        <v>5117</v>
      </c>
      <c r="D3247" s="294">
        <v>450</v>
      </c>
      <c r="F3247" s="285"/>
      <c r="G3247" s="280"/>
      <c r="H3247" s="294"/>
    </row>
    <row r="3248" spans="2:8" s="1" customFormat="1" ht="15">
      <c r="B3248" s="285">
        <v>41987</v>
      </c>
      <c r="C3248" s="280" t="s">
        <v>516</v>
      </c>
      <c r="D3248" s="294">
        <v>20</v>
      </c>
      <c r="F3248" s="285"/>
      <c r="G3248" s="280"/>
      <c r="H3248" s="294"/>
    </row>
    <row r="3249" spans="2:8" s="1" customFormat="1" ht="15">
      <c r="B3249" s="285">
        <v>41987</v>
      </c>
      <c r="C3249" s="280" t="s">
        <v>5118</v>
      </c>
      <c r="D3249" s="294">
        <v>140</v>
      </c>
      <c r="F3249" s="285"/>
      <c r="G3249" s="280"/>
      <c r="H3249" s="294"/>
    </row>
    <row r="3250" spans="2:8" s="1" customFormat="1" ht="15">
      <c r="B3250" s="285">
        <v>41987</v>
      </c>
      <c r="C3250" s="280" t="s">
        <v>5119</v>
      </c>
      <c r="D3250" s="294">
        <v>20</v>
      </c>
      <c r="F3250" s="285"/>
      <c r="G3250" s="280"/>
      <c r="H3250" s="294"/>
    </row>
    <row r="3251" spans="2:8" s="1" customFormat="1" ht="15">
      <c r="B3251" s="285">
        <v>41987</v>
      </c>
      <c r="C3251" s="280" t="s">
        <v>111</v>
      </c>
      <c r="D3251" s="294">
        <v>45</v>
      </c>
      <c r="F3251" s="285"/>
      <c r="G3251" s="280"/>
      <c r="H3251" s="294"/>
    </row>
    <row r="3252" spans="2:8" s="1" customFormat="1" ht="15">
      <c r="B3252" s="285">
        <v>41988</v>
      </c>
      <c r="C3252" s="280" t="s">
        <v>525</v>
      </c>
      <c r="D3252" s="294">
        <v>105</v>
      </c>
      <c r="F3252" s="285"/>
      <c r="G3252" s="280"/>
      <c r="H3252" s="294"/>
    </row>
    <row r="3253" spans="2:8" s="1" customFormat="1" ht="15">
      <c r="B3253" s="285">
        <v>41988</v>
      </c>
      <c r="C3253" s="280" t="s">
        <v>589</v>
      </c>
      <c r="D3253" s="294">
        <v>200</v>
      </c>
      <c r="F3253" s="285"/>
      <c r="G3253" s="280"/>
      <c r="H3253" s="294"/>
    </row>
    <row r="3254" spans="2:8" s="1" customFormat="1" ht="15">
      <c r="B3254" s="285">
        <v>41988</v>
      </c>
      <c r="C3254" s="280" t="s">
        <v>51</v>
      </c>
      <c r="D3254" s="294">
        <v>145</v>
      </c>
      <c r="F3254" s="285"/>
      <c r="G3254" s="280"/>
      <c r="H3254" s="294"/>
    </row>
    <row r="3255" spans="2:8" s="1" customFormat="1" ht="15">
      <c r="B3255" s="285">
        <v>41988</v>
      </c>
      <c r="C3255" s="280" t="s">
        <v>63</v>
      </c>
      <c r="D3255" s="294">
        <v>30</v>
      </c>
      <c r="F3255" s="285"/>
      <c r="G3255" s="280"/>
      <c r="H3255" s="294"/>
    </row>
    <row r="3256" spans="2:8" s="1" customFormat="1" ht="15">
      <c r="B3256" s="285">
        <v>41989</v>
      </c>
      <c r="C3256" s="280" t="s">
        <v>525</v>
      </c>
      <c r="D3256" s="294">
        <v>86</v>
      </c>
      <c r="F3256" s="285"/>
      <c r="G3256" s="280"/>
      <c r="H3256" s="294"/>
    </row>
    <row r="3257" spans="2:8" s="1" customFormat="1" ht="15">
      <c r="B3257" s="285">
        <v>41989</v>
      </c>
      <c r="C3257" s="280" t="s">
        <v>80</v>
      </c>
      <c r="D3257" s="294">
        <v>30</v>
      </c>
      <c r="F3257" s="285"/>
      <c r="G3257" s="280"/>
      <c r="H3257" s="294"/>
    </row>
    <row r="3258" spans="2:8" s="1" customFormat="1" ht="15">
      <c r="B3258" s="285">
        <v>41989</v>
      </c>
      <c r="C3258" s="280" t="s">
        <v>114</v>
      </c>
      <c r="D3258" s="294">
        <v>80</v>
      </c>
      <c r="F3258" s="285"/>
      <c r="G3258" s="280"/>
      <c r="H3258" s="294"/>
    </row>
    <row r="3259" spans="2:8" s="1" customFormat="1" ht="15">
      <c r="B3259" s="285">
        <v>41990</v>
      </c>
      <c r="C3259" s="280" t="s">
        <v>525</v>
      </c>
      <c r="D3259" s="294">
        <v>140</v>
      </c>
      <c r="F3259" s="285"/>
      <c r="G3259" s="280"/>
      <c r="H3259" s="294"/>
    </row>
    <row r="3260" spans="2:8" s="1" customFormat="1" ht="15">
      <c r="B3260" s="285">
        <v>41990</v>
      </c>
      <c r="C3260" s="280" t="s">
        <v>51</v>
      </c>
      <c r="D3260" s="294">
        <v>200</v>
      </c>
      <c r="F3260" s="285"/>
      <c r="G3260" s="280"/>
      <c r="H3260" s="294"/>
    </row>
    <row r="3261" spans="2:8" s="1" customFormat="1" ht="15">
      <c r="B3261" s="285">
        <v>41990</v>
      </c>
      <c r="C3261" s="280" t="s">
        <v>968</v>
      </c>
      <c r="D3261" s="294">
        <v>253</v>
      </c>
      <c r="F3261" s="285"/>
      <c r="G3261" s="280"/>
      <c r="H3261" s="294"/>
    </row>
    <row r="3262" spans="2:8" s="1" customFormat="1" ht="15">
      <c r="B3262" s="285">
        <v>41990</v>
      </c>
      <c r="C3262" s="280" t="s">
        <v>114</v>
      </c>
      <c r="D3262" s="294">
        <v>166</v>
      </c>
      <c r="F3262" s="285"/>
      <c r="G3262" s="280"/>
      <c r="H3262" s="294"/>
    </row>
    <row r="3263" spans="2:8" s="1" customFormat="1" ht="15">
      <c r="B3263" s="285">
        <v>41991</v>
      </c>
      <c r="C3263" s="280" t="s">
        <v>525</v>
      </c>
      <c r="D3263" s="294">
        <v>90</v>
      </c>
      <c r="F3263" s="285"/>
      <c r="G3263" s="280"/>
      <c r="H3263" s="294"/>
    </row>
    <row r="3264" spans="2:8" s="1" customFormat="1" ht="15">
      <c r="B3264" s="285">
        <v>41991</v>
      </c>
      <c r="C3264" s="280" t="s">
        <v>5147</v>
      </c>
      <c r="D3264" s="294">
        <v>400</v>
      </c>
      <c r="F3264" s="285"/>
      <c r="G3264" s="280"/>
      <c r="H3264" s="294"/>
    </row>
    <row r="3265" spans="2:8" s="1" customFormat="1" ht="15">
      <c r="B3265" s="285">
        <v>41991</v>
      </c>
      <c r="C3265" s="280" t="s">
        <v>525</v>
      </c>
      <c r="D3265" s="294">
        <v>21</v>
      </c>
      <c r="F3265" s="285"/>
      <c r="G3265" s="280"/>
      <c r="H3265" s="294"/>
    </row>
    <row r="3266" spans="2:8" s="1" customFormat="1" ht="15">
      <c r="B3266" s="285">
        <v>41991</v>
      </c>
      <c r="C3266" s="294" t="s">
        <v>401</v>
      </c>
      <c r="D3266" s="294">
        <v>50</v>
      </c>
      <c r="F3266" s="285"/>
      <c r="G3266" s="280"/>
      <c r="H3266" s="294"/>
    </row>
    <row r="3267" spans="2:8" s="1" customFormat="1" ht="15">
      <c r="B3267" s="285">
        <v>41991</v>
      </c>
      <c r="C3267" s="294" t="s">
        <v>23</v>
      </c>
      <c r="D3267" s="294">
        <v>94</v>
      </c>
      <c r="F3267" s="285"/>
      <c r="G3267" s="280"/>
      <c r="H3267" s="294"/>
    </row>
    <row r="3268" spans="2:8" s="1" customFormat="1" ht="15">
      <c r="B3268" s="285">
        <v>41991</v>
      </c>
      <c r="C3268" s="406" t="s">
        <v>2316</v>
      </c>
      <c r="D3268" s="294">
        <v>10</v>
      </c>
      <c r="F3268" s="285"/>
      <c r="G3268" s="280"/>
      <c r="H3268" s="294"/>
    </row>
    <row r="3269" spans="2:8" s="1" customFormat="1" ht="15">
      <c r="B3269" s="285">
        <v>41992</v>
      </c>
      <c r="C3269" s="280" t="s">
        <v>525</v>
      </c>
      <c r="D3269" s="294">
        <v>60</v>
      </c>
      <c r="F3269" s="285"/>
      <c r="G3269" s="280"/>
      <c r="H3269" s="294"/>
    </row>
    <row r="3270" spans="2:8" s="1" customFormat="1" ht="15">
      <c r="B3270" s="285">
        <v>41992</v>
      </c>
      <c r="C3270" s="280" t="s">
        <v>401</v>
      </c>
      <c r="D3270" s="294">
        <v>40</v>
      </c>
      <c r="F3270" s="285"/>
      <c r="G3270" s="280"/>
      <c r="H3270" s="294"/>
    </row>
    <row r="3271" spans="2:8" s="1" customFormat="1" ht="15">
      <c r="B3271" s="285">
        <v>41994</v>
      </c>
      <c r="C3271" s="280" t="s">
        <v>51</v>
      </c>
      <c r="D3271" s="294">
        <v>50</v>
      </c>
      <c r="F3271" s="285"/>
      <c r="G3271" s="280"/>
      <c r="H3271" s="294"/>
    </row>
    <row r="3272" spans="2:8" s="1" customFormat="1" ht="15">
      <c r="B3272" s="285">
        <v>41994</v>
      </c>
      <c r="C3272" s="280" t="s">
        <v>637</v>
      </c>
      <c r="D3272" s="294">
        <v>310</v>
      </c>
      <c r="F3272" s="285"/>
      <c r="G3272" s="280"/>
      <c r="H3272" s="294"/>
    </row>
    <row r="3273" spans="2:8" s="1" customFormat="1" ht="15">
      <c r="B3273" s="285">
        <v>41994</v>
      </c>
      <c r="C3273" s="280" t="s">
        <v>18</v>
      </c>
      <c r="D3273" s="294">
        <v>10</v>
      </c>
      <c r="F3273" s="285"/>
      <c r="G3273" s="280"/>
      <c r="H3273" s="294"/>
    </row>
    <row r="3274" spans="2:8" s="1" customFormat="1" ht="15">
      <c r="B3274" s="285">
        <v>41995</v>
      </c>
      <c r="C3274" s="280" t="s">
        <v>367</v>
      </c>
      <c r="D3274" s="294">
        <v>16</v>
      </c>
      <c r="F3274" s="285"/>
      <c r="G3274" s="280"/>
      <c r="H3274" s="294"/>
    </row>
    <row r="3275" spans="2:8" s="1" customFormat="1" ht="15">
      <c r="B3275" s="285">
        <v>41995</v>
      </c>
      <c r="C3275" s="280" t="s">
        <v>5149</v>
      </c>
      <c r="D3275" s="294">
        <v>1000</v>
      </c>
      <c r="F3275" s="285"/>
      <c r="G3275" s="280"/>
      <c r="H3275" s="294"/>
    </row>
    <row r="3276" spans="2:8" s="1" customFormat="1" ht="15">
      <c r="B3276" s="285">
        <v>41995</v>
      </c>
      <c r="C3276" s="280" t="s">
        <v>431</v>
      </c>
      <c r="D3276" s="294">
        <v>17</v>
      </c>
      <c r="F3276" s="285"/>
      <c r="G3276" s="280"/>
      <c r="H3276" s="294"/>
    </row>
    <row r="3277" spans="2:8" s="1" customFormat="1" ht="15">
      <c r="B3277" s="285">
        <v>41995</v>
      </c>
      <c r="C3277" s="280" t="s">
        <v>219</v>
      </c>
      <c r="D3277" s="349">
        <v>40</v>
      </c>
      <c r="F3277" s="285"/>
      <c r="G3277" s="280"/>
      <c r="H3277" s="294"/>
    </row>
    <row r="3278" spans="2:8" s="1" customFormat="1" ht="15">
      <c r="B3278" s="285">
        <v>41995</v>
      </c>
      <c r="C3278" s="280" t="s">
        <v>23</v>
      </c>
      <c r="D3278" s="294">
        <v>220</v>
      </c>
      <c r="F3278" s="285"/>
      <c r="G3278" s="280"/>
      <c r="H3278" s="294"/>
    </row>
    <row r="3279" spans="2:8" s="1" customFormat="1" ht="15">
      <c r="B3279" s="285">
        <v>41996</v>
      </c>
      <c r="C3279" s="280" t="s">
        <v>525</v>
      </c>
      <c r="D3279" s="294">
        <v>150</v>
      </c>
      <c r="F3279" s="285"/>
      <c r="G3279" s="280"/>
      <c r="H3279" s="294"/>
    </row>
    <row r="3280" spans="2:8" s="1" customFormat="1" ht="15">
      <c r="B3280" s="285">
        <v>41996</v>
      </c>
      <c r="C3280" s="280" t="s">
        <v>51</v>
      </c>
      <c r="D3280" s="294">
        <v>93</v>
      </c>
      <c r="F3280" s="285"/>
      <c r="G3280" s="280"/>
      <c r="H3280" s="294"/>
    </row>
    <row r="3281" spans="2:11" s="1" customFormat="1" ht="15">
      <c r="B3281" s="285">
        <v>41997</v>
      </c>
      <c r="C3281" s="280" t="s">
        <v>111</v>
      </c>
      <c r="D3281" s="294">
        <v>40</v>
      </c>
      <c r="F3281" s="285"/>
      <c r="G3281" s="280"/>
      <c r="H3281" s="294"/>
    </row>
    <row r="3282" spans="2:11" s="1" customFormat="1" ht="15">
      <c r="B3282" s="285"/>
      <c r="C3282" s="280"/>
      <c r="D3282" s="294"/>
      <c r="F3282" s="280"/>
      <c r="G3282" s="280"/>
      <c r="H3282" s="280"/>
    </row>
    <row r="3283" spans="2:11" s="1" customFormat="1" ht="15">
      <c r="D3283" s="2">
        <f>SUM(D3169:D3282)</f>
        <v>22743</v>
      </c>
      <c r="H3283" s="2">
        <f>SUM(H3169:H3282)</f>
        <v>4160</v>
      </c>
    </row>
    <row r="3285" spans="2:11" s="1" customFormat="1" ht="15.75">
      <c r="C3285" s="2480" t="s">
        <v>5218</v>
      </c>
      <c r="D3285" s="2480"/>
      <c r="E3285" s="2480"/>
      <c r="F3285" s="2480"/>
      <c r="G3285" s="2480"/>
      <c r="H3285" s="2480"/>
      <c r="I3285" s="2480"/>
      <c r="J3285" s="18"/>
    </row>
    <row r="3286" spans="2:11" s="1" customFormat="1" ht="15" outlineLevel="1">
      <c r="C3286" s="18"/>
      <c r="D3286" s="18"/>
      <c r="E3286" s="18"/>
      <c r="F3286" s="18"/>
      <c r="G3286" s="18"/>
      <c r="H3286" s="18"/>
      <c r="I3286" s="18"/>
      <c r="J3286" s="18"/>
    </row>
    <row r="3287" spans="2:11" s="1" customFormat="1" ht="15" outlineLevel="1">
      <c r="B3287" s="152" t="s">
        <v>115</v>
      </c>
      <c r="C3287" s="152" t="s">
        <v>1330</v>
      </c>
      <c r="D3287" s="355" t="s">
        <v>4</v>
      </c>
      <c r="F3287" s="354" t="s">
        <v>115</v>
      </c>
      <c r="G3287" s="354" t="s">
        <v>1331</v>
      </c>
      <c r="H3287" s="355" t="s">
        <v>4</v>
      </c>
    </row>
    <row r="3288" spans="2:11" s="1" customFormat="1" ht="15" outlineLevel="1">
      <c r="B3288" s="864">
        <v>42005</v>
      </c>
      <c r="C3288" s="891" t="s">
        <v>1039</v>
      </c>
      <c r="D3288" s="935">
        <v>96324.85</v>
      </c>
      <c r="F3288" s="937">
        <v>42004</v>
      </c>
      <c r="G3288" s="835" t="s">
        <v>3695</v>
      </c>
      <c r="H3288" s="876">
        <v>15000</v>
      </c>
      <c r="I3288" s="830" t="s">
        <v>3584</v>
      </c>
      <c r="J3288" s="867"/>
    </row>
    <row r="3289" spans="2:11" s="1" customFormat="1" ht="30" outlineLevel="1">
      <c r="B3289" s="859">
        <v>42005</v>
      </c>
      <c r="C3289" s="871" t="s">
        <v>5220</v>
      </c>
      <c r="D3289" s="878"/>
      <c r="E3289" s="1">
        <v>12000</v>
      </c>
      <c r="F3289" s="902">
        <v>42004</v>
      </c>
      <c r="G3289" s="903" t="s">
        <v>5222</v>
      </c>
      <c r="H3289" s="904">
        <v>12000</v>
      </c>
      <c r="I3289" s="906" t="s">
        <v>4680</v>
      </c>
      <c r="J3289" s="907" t="s">
        <v>4900</v>
      </c>
    </row>
    <row r="3290" spans="2:11" s="1" customFormat="1" ht="30" outlineLevel="1">
      <c r="B3290" s="285">
        <v>42004</v>
      </c>
      <c r="C3290" s="223" t="s">
        <v>5226</v>
      </c>
      <c r="D3290" s="672">
        <v>24</v>
      </c>
      <c r="F3290" s="832">
        <v>42004</v>
      </c>
      <c r="G3290" s="833" t="s">
        <v>5223</v>
      </c>
      <c r="H3290" s="867">
        <v>9900</v>
      </c>
      <c r="I3290" s="938" t="s">
        <v>4816</v>
      </c>
      <c r="J3290" s="867"/>
    </row>
    <row r="3291" spans="2:11" s="1" customFormat="1" ht="30" outlineLevel="1">
      <c r="B3291" s="285">
        <v>42004</v>
      </c>
      <c r="C3291" s="223" t="s">
        <v>5227</v>
      </c>
      <c r="D3291" s="175">
        <v>1000</v>
      </c>
      <c r="F3291" s="937">
        <v>42004</v>
      </c>
      <c r="G3291" s="875" t="s">
        <v>5224</v>
      </c>
      <c r="H3291" s="876">
        <v>25000</v>
      </c>
      <c r="I3291" s="814" t="s">
        <v>4911</v>
      </c>
      <c r="J3291" s="867"/>
      <c r="K3291" s="2">
        <f>H3291</f>
        <v>25000</v>
      </c>
    </row>
    <row r="3292" spans="2:11" s="1" customFormat="1" ht="30" outlineLevel="1">
      <c r="B3292" s="285">
        <v>42005</v>
      </c>
      <c r="C3292" s="223" t="s">
        <v>5241</v>
      </c>
      <c r="D3292" s="672">
        <v>12000</v>
      </c>
      <c r="F3292" s="937">
        <v>42004</v>
      </c>
      <c r="G3292" s="875" t="s">
        <v>5225</v>
      </c>
      <c r="H3292" s="876">
        <v>6448</v>
      </c>
      <c r="I3292" s="814" t="s">
        <v>4913</v>
      </c>
      <c r="J3292" s="876"/>
      <c r="K3292" s="2">
        <f>H3292</f>
        <v>6448</v>
      </c>
    </row>
    <row r="3293" spans="2:11" s="1" customFormat="1" ht="45" outlineLevel="1">
      <c r="B3293" s="285">
        <v>42009</v>
      </c>
      <c r="C3293" s="223" t="s">
        <v>5252</v>
      </c>
      <c r="D3293" s="672">
        <v>40000</v>
      </c>
      <c r="F3293" s="811">
        <v>42006</v>
      </c>
      <c r="G3293" s="875" t="s">
        <v>5242</v>
      </c>
      <c r="H3293" s="876">
        <v>1000</v>
      </c>
      <c r="I3293" s="814" t="s">
        <v>4815</v>
      </c>
      <c r="J3293" s="876"/>
      <c r="K3293" s="2">
        <f t="shared" ref="K3293:K3319" si="5">H3293</f>
        <v>1000</v>
      </c>
    </row>
    <row r="3294" spans="2:11" s="1" customFormat="1" ht="45" outlineLevel="1">
      <c r="B3294" s="285">
        <v>42009</v>
      </c>
      <c r="C3294" s="223" t="s">
        <v>5253</v>
      </c>
      <c r="D3294" s="175">
        <v>10000</v>
      </c>
      <c r="F3294" s="811">
        <v>42009</v>
      </c>
      <c r="G3294" s="814" t="s">
        <v>5254</v>
      </c>
      <c r="H3294" s="835">
        <v>5000</v>
      </c>
      <c r="I3294" s="829" t="s">
        <v>3287</v>
      </c>
      <c r="J3294" s="831"/>
      <c r="K3294" s="2">
        <f t="shared" si="5"/>
        <v>5000</v>
      </c>
    </row>
    <row r="3295" spans="2:11" s="1" customFormat="1" ht="45" outlineLevel="1">
      <c r="B3295" s="285">
        <v>42023</v>
      </c>
      <c r="C3295" s="223" t="s">
        <v>5282</v>
      </c>
      <c r="D3295" s="175">
        <v>12533</v>
      </c>
      <c r="F3295" s="811">
        <v>42014</v>
      </c>
      <c r="G3295" s="814" t="s">
        <v>5280</v>
      </c>
      <c r="H3295" s="835">
        <v>6449</v>
      </c>
      <c r="I3295" s="829" t="s">
        <v>5281</v>
      </c>
      <c r="J3295" s="831"/>
      <c r="K3295" s="13">
        <f t="shared" si="5"/>
        <v>6449</v>
      </c>
    </row>
    <row r="3296" spans="2:11" s="1" customFormat="1" ht="45" outlineLevel="1">
      <c r="B3296" s="285">
        <v>42034</v>
      </c>
      <c r="C3296" s="223" t="s">
        <v>5344</v>
      </c>
      <c r="D3296" s="175">
        <v>84425</v>
      </c>
      <c r="F3296" s="811">
        <v>42024</v>
      </c>
      <c r="G3296" s="845" t="s">
        <v>5283</v>
      </c>
      <c r="H3296" s="823">
        <v>10000</v>
      </c>
      <c r="I3296" s="829" t="s">
        <v>3287</v>
      </c>
      <c r="J3296" s="831"/>
      <c r="K3296" s="13">
        <f t="shared" si="5"/>
        <v>10000</v>
      </c>
    </row>
    <row r="3297" spans="2:11" s="1" customFormat="1" ht="45" outlineLevel="1">
      <c r="B3297" s="269"/>
      <c r="C3297" s="47"/>
      <c r="D3297" s="48"/>
      <c r="F3297" s="811">
        <v>42024</v>
      </c>
      <c r="G3297" s="814" t="s">
        <v>5284</v>
      </c>
      <c r="H3297" s="835">
        <v>5000</v>
      </c>
      <c r="I3297" s="829" t="s">
        <v>3287</v>
      </c>
      <c r="J3297" s="831"/>
      <c r="K3297" s="13">
        <f t="shared" si="5"/>
        <v>5000</v>
      </c>
    </row>
    <row r="3298" spans="2:11" s="1" customFormat="1" ht="30" outlineLevel="1">
      <c r="B3298" s="269"/>
      <c r="C3298" s="47"/>
      <c r="D3298" s="48"/>
      <c r="F3298" s="811">
        <v>42026</v>
      </c>
      <c r="G3298" s="814" t="s">
        <v>2993</v>
      </c>
      <c r="H3298" s="835">
        <v>22029.43</v>
      </c>
      <c r="I3298" s="830" t="s">
        <v>3584</v>
      </c>
      <c r="J3298" s="831"/>
      <c r="K3298" s="13">
        <f t="shared" si="5"/>
        <v>22029.43</v>
      </c>
    </row>
    <row r="3299" spans="2:11" s="1" customFormat="1" ht="30" outlineLevel="1">
      <c r="B3299" s="46"/>
      <c r="C3299" s="47"/>
      <c r="D3299" s="48"/>
      <c r="F3299" s="811">
        <v>42026</v>
      </c>
      <c r="G3299" s="814" t="s">
        <v>5060</v>
      </c>
      <c r="H3299" s="835">
        <v>8783.5300000000007</v>
      </c>
      <c r="I3299" s="830" t="s">
        <v>3584</v>
      </c>
      <c r="J3299" s="831"/>
      <c r="K3299" s="13">
        <f t="shared" si="5"/>
        <v>8783.5300000000007</v>
      </c>
    </row>
    <row r="3300" spans="2:11" s="1" customFormat="1" ht="30" outlineLevel="1">
      <c r="B3300" s="46"/>
      <c r="C3300" s="47"/>
      <c r="D3300" s="48"/>
      <c r="F3300" s="811">
        <v>42026</v>
      </c>
      <c r="G3300" s="814" t="s">
        <v>5313</v>
      </c>
      <c r="H3300" s="835">
        <v>9685</v>
      </c>
      <c r="I3300" s="818" t="s">
        <v>5312</v>
      </c>
      <c r="J3300" s="831"/>
      <c r="K3300" s="13">
        <f t="shared" si="5"/>
        <v>9685</v>
      </c>
    </row>
    <row r="3301" spans="2:11" s="1" customFormat="1" ht="30" outlineLevel="1">
      <c r="B3301" s="46"/>
      <c r="C3301" s="47"/>
      <c r="D3301" s="48"/>
      <c r="F3301" s="811">
        <v>42026</v>
      </c>
      <c r="G3301" s="814" t="s">
        <v>5314</v>
      </c>
      <c r="H3301" s="835">
        <v>24000</v>
      </c>
      <c r="I3301" s="818" t="s">
        <v>5315</v>
      </c>
      <c r="J3301" s="831"/>
      <c r="K3301" s="13">
        <f t="shared" si="5"/>
        <v>24000</v>
      </c>
    </row>
    <row r="3302" spans="2:11" s="1" customFormat="1" ht="45" outlineLevel="1">
      <c r="B3302" s="46"/>
      <c r="C3302" s="47"/>
      <c r="D3302" s="48"/>
      <c r="F3302" s="811">
        <v>42031</v>
      </c>
      <c r="G3302" s="812" t="s">
        <v>5332</v>
      </c>
      <c r="H3302" s="821">
        <v>1500</v>
      </c>
      <c r="I3302" s="829" t="s">
        <v>3287</v>
      </c>
      <c r="J3302" s="831"/>
      <c r="K3302" s="13">
        <f t="shared" si="5"/>
        <v>1500</v>
      </c>
    </row>
    <row r="3303" spans="2:11" s="1" customFormat="1" ht="30" outlineLevel="1">
      <c r="B3303" s="46"/>
      <c r="C3303" s="47"/>
      <c r="D3303" s="48"/>
      <c r="F3303" s="832">
        <v>42034</v>
      </c>
      <c r="G3303" s="938" t="s">
        <v>5060</v>
      </c>
      <c r="H3303" s="834">
        <v>1705.33</v>
      </c>
      <c r="I3303" s="830" t="s">
        <v>3584</v>
      </c>
      <c r="J3303" s="831"/>
      <c r="K3303" s="13">
        <f t="shared" si="5"/>
        <v>1705.33</v>
      </c>
    </row>
    <row r="3304" spans="2:11" s="1" customFormat="1" ht="30" outlineLevel="1">
      <c r="B3304" s="46"/>
      <c r="C3304" s="47"/>
      <c r="D3304" s="48"/>
      <c r="F3304" s="832">
        <v>42034</v>
      </c>
      <c r="G3304" s="938" t="s">
        <v>5345</v>
      </c>
      <c r="H3304" s="834">
        <v>80</v>
      </c>
      <c r="I3304" s="818" t="s">
        <v>5347</v>
      </c>
      <c r="J3304" s="831"/>
      <c r="K3304" s="13">
        <f t="shared" si="5"/>
        <v>80</v>
      </c>
    </row>
    <row r="3305" spans="2:11" s="1" customFormat="1" ht="30" outlineLevel="1">
      <c r="B3305" s="46"/>
      <c r="C3305" s="47"/>
      <c r="D3305" s="48"/>
      <c r="F3305" s="832">
        <v>42034</v>
      </c>
      <c r="G3305" s="938" t="s">
        <v>5346</v>
      </c>
      <c r="H3305" s="834">
        <v>24</v>
      </c>
      <c r="I3305" s="818" t="s">
        <v>5348</v>
      </c>
      <c r="J3305" s="831"/>
      <c r="K3305" s="13">
        <f t="shared" si="5"/>
        <v>24</v>
      </c>
    </row>
    <row r="3306" spans="2:11" s="1" customFormat="1" ht="15" outlineLevel="1">
      <c r="B3306" s="46"/>
      <c r="C3306" s="47"/>
      <c r="D3306" s="48"/>
      <c r="F3306" s="811"/>
      <c r="G3306" s="812"/>
      <c r="H3306" s="821"/>
      <c r="I3306" s="818"/>
      <c r="J3306" s="831"/>
      <c r="K3306" s="13">
        <f t="shared" si="5"/>
        <v>0</v>
      </c>
    </row>
    <row r="3307" spans="2:11" s="1" customFormat="1" ht="15" outlineLevel="1">
      <c r="B3307" s="46"/>
      <c r="C3307" s="47"/>
      <c r="D3307" s="48"/>
      <c r="F3307" s="811"/>
      <c r="G3307" s="812"/>
      <c r="H3307" s="821"/>
      <c r="I3307" s="818"/>
      <c r="J3307" s="831"/>
      <c r="K3307" s="13">
        <f t="shared" si="5"/>
        <v>0</v>
      </c>
    </row>
    <row r="3308" spans="2:11" s="1" customFormat="1" ht="15" outlineLevel="1">
      <c r="B3308" s="46"/>
      <c r="C3308" s="47"/>
      <c r="D3308" s="48"/>
      <c r="F3308" s="811"/>
      <c r="G3308" s="812"/>
      <c r="H3308" s="821"/>
      <c r="I3308" s="818"/>
      <c r="J3308" s="831"/>
      <c r="K3308" s="13">
        <f t="shared" si="5"/>
        <v>0</v>
      </c>
    </row>
    <row r="3309" spans="2:11" s="1" customFormat="1" ht="15" outlineLevel="1">
      <c r="B3309" s="46"/>
      <c r="C3309" s="47"/>
      <c r="D3309" s="48"/>
      <c r="F3309" s="811"/>
      <c r="G3309" s="812"/>
      <c r="H3309" s="821"/>
      <c r="I3309" s="818"/>
      <c r="J3309" s="831"/>
      <c r="K3309" s="13">
        <f t="shared" si="5"/>
        <v>0</v>
      </c>
    </row>
    <row r="3310" spans="2:11" s="1" customFormat="1" ht="15" outlineLevel="1">
      <c r="B3310" s="46"/>
      <c r="C3310" s="47"/>
      <c r="D3310" s="48"/>
      <c r="F3310" s="811"/>
      <c r="G3310" s="812"/>
      <c r="H3310" s="821"/>
      <c r="I3310" s="818"/>
      <c r="J3310" s="831"/>
      <c r="K3310" s="13">
        <f t="shared" si="5"/>
        <v>0</v>
      </c>
    </row>
    <row r="3311" spans="2:11" s="1" customFormat="1" ht="15" outlineLevel="1">
      <c r="B3311" s="46"/>
      <c r="C3311" s="47"/>
      <c r="D3311" s="48"/>
      <c r="F3311" s="811"/>
      <c r="G3311" s="812"/>
      <c r="H3311" s="821"/>
      <c r="I3311" s="818"/>
      <c r="J3311" s="831"/>
      <c r="K3311" s="13">
        <f t="shared" si="5"/>
        <v>0</v>
      </c>
    </row>
    <row r="3312" spans="2:11" s="1" customFormat="1" ht="15" outlineLevel="1">
      <c r="B3312" s="46"/>
      <c r="C3312" s="47"/>
      <c r="D3312" s="48"/>
      <c r="F3312" s="811"/>
      <c r="G3312" s="812"/>
      <c r="H3312" s="821"/>
      <c r="I3312" s="818"/>
      <c r="J3312" s="831"/>
      <c r="K3312" s="13">
        <f t="shared" si="5"/>
        <v>0</v>
      </c>
    </row>
    <row r="3313" spans="2:11" s="1" customFormat="1" ht="15" outlineLevel="1">
      <c r="B3313" s="46"/>
      <c r="C3313" s="47"/>
      <c r="D3313" s="48"/>
      <c r="F3313" s="811"/>
      <c r="G3313" s="812"/>
      <c r="H3313" s="821"/>
      <c r="I3313" s="818"/>
      <c r="J3313" s="831"/>
      <c r="K3313" s="13">
        <f t="shared" si="5"/>
        <v>0</v>
      </c>
    </row>
    <row r="3314" spans="2:11" s="1" customFormat="1" ht="15" outlineLevel="1">
      <c r="B3314" s="46"/>
      <c r="C3314" s="47"/>
      <c r="D3314" s="48"/>
      <c r="F3314" s="811"/>
      <c r="G3314" s="812"/>
      <c r="H3314" s="821"/>
      <c r="I3314" s="818"/>
      <c r="J3314" s="831"/>
      <c r="K3314" s="13">
        <f t="shared" si="5"/>
        <v>0</v>
      </c>
    </row>
    <row r="3315" spans="2:11" s="1" customFormat="1" ht="15" outlineLevel="1">
      <c r="B3315" s="46"/>
      <c r="C3315" s="47"/>
      <c r="D3315" s="48"/>
      <c r="F3315" s="816"/>
      <c r="G3315" s="817"/>
      <c r="H3315" s="825"/>
      <c r="I3315" s="829"/>
      <c r="J3315" s="831"/>
      <c r="K3315" s="13">
        <f t="shared" si="5"/>
        <v>0</v>
      </c>
    </row>
    <row r="3316" spans="2:11" s="1" customFormat="1" ht="15" outlineLevel="1">
      <c r="B3316" s="46"/>
      <c r="C3316" s="47"/>
      <c r="D3316" s="48"/>
      <c r="F3316" s="811"/>
      <c r="G3316" s="813"/>
      <c r="H3316" s="822"/>
      <c r="I3316" s="830"/>
      <c r="J3316" s="831"/>
      <c r="K3316" s="13">
        <f t="shared" si="5"/>
        <v>0</v>
      </c>
    </row>
    <row r="3317" spans="2:11" s="1" customFormat="1" ht="15" outlineLevel="1">
      <c r="B3317" s="46"/>
      <c r="C3317" s="47"/>
      <c r="D3317" s="48"/>
      <c r="F3317" s="816"/>
      <c r="G3317" s="817"/>
      <c r="H3317" s="826"/>
      <c r="I3317" s="829"/>
      <c r="J3317" s="831"/>
      <c r="K3317" s="13">
        <f t="shared" si="5"/>
        <v>0</v>
      </c>
    </row>
    <row r="3318" spans="2:11" s="1" customFormat="1" ht="15" outlineLevel="1">
      <c r="B3318" s="46"/>
      <c r="C3318" s="47"/>
      <c r="D3318" s="48"/>
      <c r="F3318" s="816"/>
      <c r="G3318" s="817"/>
      <c r="H3318" s="825"/>
      <c r="I3318" s="829"/>
      <c r="J3318" s="831"/>
      <c r="K3318" s="13">
        <f t="shared" si="5"/>
        <v>0</v>
      </c>
    </row>
    <row r="3319" spans="2:11" s="1" customFormat="1" ht="15" outlineLevel="1">
      <c r="B3319" s="46"/>
      <c r="C3319" s="47"/>
      <c r="D3319" s="48"/>
      <c r="F3319" s="811"/>
      <c r="G3319" s="813"/>
      <c r="H3319" s="822"/>
      <c r="I3319" s="830"/>
      <c r="J3319" s="831"/>
      <c r="K3319" s="13">
        <f t="shared" si="5"/>
        <v>0</v>
      </c>
    </row>
    <row r="3320" spans="2:11" s="1" customFormat="1" ht="15" outlineLevel="1">
      <c r="B3320" s="50"/>
      <c r="C3320" s="50" t="s">
        <v>195</v>
      </c>
      <c r="D3320" s="48">
        <f>SUM(D3288:D3319)</f>
        <v>256306.85</v>
      </c>
      <c r="E3320" s="18"/>
      <c r="F3320" s="319"/>
      <c r="G3320" s="319" t="s">
        <v>195</v>
      </c>
      <c r="H3320" s="279">
        <f>SUM(H3288:H3319)</f>
        <v>163604.28999999998</v>
      </c>
      <c r="K3320" s="2">
        <f>SUM(K3291:K3319)</f>
        <v>126704.29</v>
      </c>
    </row>
    <row r="3321" spans="2:11" s="1" customFormat="1" ht="15" outlineLevel="1">
      <c r="B3321" s="18"/>
      <c r="C3321" s="18"/>
      <c r="D3321" s="18"/>
      <c r="E3321" s="18"/>
      <c r="F3321" s="18"/>
      <c r="G3321" s="18"/>
      <c r="H3321" s="18"/>
    </row>
    <row r="3322" spans="2:11" s="1" customFormat="1" ht="15" outlineLevel="1">
      <c r="B3322" s="50"/>
      <c r="C3322" s="50" t="s">
        <v>1328</v>
      </c>
      <c r="D3322" s="48">
        <f>D3320-H3320</f>
        <v>92702.560000000027</v>
      </c>
      <c r="E3322" s="620">
        <v>10086.89</v>
      </c>
      <c r="F3322" s="13">
        <f>E3322-H3303-H3304-H3305</f>
        <v>8277.56</v>
      </c>
      <c r="G3322" s="13"/>
      <c r="H3322" s="226"/>
      <c r="I3322" s="2"/>
    </row>
    <row r="3323" spans="2:11" s="1" customFormat="1" ht="15">
      <c r="F3323" s="13">
        <f>D3296+F3322</f>
        <v>92702.56</v>
      </c>
    </row>
    <row r="3324" spans="2:11" s="1" customFormat="1" ht="15">
      <c r="B3324" s="602">
        <v>42005</v>
      </c>
      <c r="C3324" s="282" t="s">
        <v>5219</v>
      </c>
      <c r="D3324" s="283">
        <v>900</v>
      </c>
      <c r="E3324" s="277" t="s">
        <v>3088</v>
      </c>
    </row>
    <row r="3325" spans="2:11" s="1" customFormat="1" ht="15">
      <c r="B3325" s="602">
        <v>42005</v>
      </c>
      <c r="C3325" s="282" t="s">
        <v>421</v>
      </c>
      <c r="D3325" s="283">
        <v>60</v>
      </c>
      <c r="E3325" s="277"/>
    </row>
    <row r="3326" spans="2:11" s="1" customFormat="1" ht="15">
      <c r="B3326" s="602">
        <v>42005</v>
      </c>
      <c r="C3326" s="282" t="s">
        <v>5263</v>
      </c>
      <c r="D3326" s="283">
        <v>3500</v>
      </c>
      <c r="E3326" s="277" t="s">
        <v>5287</v>
      </c>
    </row>
    <row r="3327" spans="2:11" s="1" customFormat="1" ht="45">
      <c r="B3327" s="602">
        <v>42009</v>
      </c>
      <c r="C3327" s="282" t="s">
        <v>5254</v>
      </c>
      <c r="D3327" s="283">
        <v>5000</v>
      </c>
      <c r="E3327" s="277" t="s">
        <v>3287</v>
      </c>
    </row>
    <row r="3328" spans="2:11" s="1" customFormat="1" ht="15">
      <c r="B3328" s="602">
        <v>42013</v>
      </c>
      <c r="C3328" s="282" t="s">
        <v>5264</v>
      </c>
      <c r="D3328" s="283">
        <v>15000</v>
      </c>
      <c r="E3328" s="277" t="s">
        <v>5287</v>
      </c>
    </row>
    <row r="3329" spans="2:9" s="1" customFormat="1" ht="15">
      <c r="B3329" s="407">
        <v>42021</v>
      </c>
      <c r="C3329" s="428" t="s">
        <v>5286</v>
      </c>
      <c r="D3329" s="429">
        <v>5000</v>
      </c>
      <c r="E3329" s="277" t="s">
        <v>1433</v>
      </c>
    </row>
    <row r="3330" spans="2:9" s="1" customFormat="1" ht="60">
      <c r="B3330" s="602">
        <v>42024</v>
      </c>
      <c r="C3330" s="282" t="s">
        <v>5283</v>
      </c>
      <c r="D3330" s="283">
        <v>10000</v>
      </c>
      <c r="E3330" s="277" t="s">
        <v>3287</v>
      </c>
      <c r="H3330" s="13"/>
    </row>
    <row r="3331" spans="2:9" s="1" customFormat="1" ht="60">
      <c r="B3331" s="602">
        <v>42024</v>
      </c>
      <c r="C3331" s="282" t="s">
        <v>5284</v>
      </c>
      <c r="D3331" s="283">
        <v>5000</v>
      </c>
      <c r="E3331" s="277" t="s">
        <v>3287</v>
      </c>
      <c r="H3331" s="13"/>
    </row>
    <row r="3332" spans="2:9" s="1" customFormat="1" ht="45">
      <c r="B3332" s="602">
        <v>42031</v>
      </c>
      <c r="C3332" s="282" t="s">
        <v>5332</v>
      </c>
      <c r="D3332" s="283">
        <v>1500</v>
      </c>
      <c r="E3332" s="277" t="s">
        <v>3287</v>
      </c>
      <c r="H3332" s="13"/>
    </row>
    <row r="3333" spans="2:9" s="1" customFormat="1" ht="15">
      <c r="B3333" s="602">
        <v>42035</v>
      </c>
      <c r="C3333" s="883" t="s">
        <v>4257</v>
      </c>
      <c r="D3333" s="326">
        <v>2000</v>
      </c>
      <c r="E3333" s="277" t="s">
        <v>3287</v>
      </c>
      <c r="H3333" s="13"/>
      <c r="I3333" s="13"/>
    </row>
    <row r="3334" spans="2:9" s="1" customFormat="1" ht="15">
      <c r="B3334" s="674"/>
      <c r="C3334" s="481"/>
      <c r="D3334" s="482"/>
      <c r="E3334" s="277"/>
    </row>
    <row r="3335" spans="2:9" s="1" customFormat="1" ht="15">
      <c r="B3335" s="280"/>
      <c r="C3335" s="280"/>
      <c r="D3335" s="294">
        <f>SUM(D3324:D3334)</f>
        <v>47960</v>
      </c>
      <c r="E3335" s="2">
        <f>D3335-D3452-H3452</f>
        <v>1946</v>
      </c>
      <c r="F3335" s="2"/>
    </row>
    <row r="3336" spans="2:9" s="1" customFormat="1" ht="15"/>
    <row r="3337" spans="2:9" s="1" customFormat="1" ht="15">
      <c r="B3337" s="285">
        <v>42005</v>
      </c>
      <c r="C3337" s="280" t="s">
        <v>367</v>
      </c>
      <c r="D3337" s="294">
        <v>100</v>
      </c>
      <c r="F3337" s="285">
        <v>42024</v>
      </c>
      <c r="G3337" s="280" t="s">
        <v>2707</v>
      </c>
      <c r="H3337" s="294">
        <v>20</v>
      </c>
    </row>
    <row r="3338" spans="2:9" s="1" customFormat="1" ht="15">
      <c r="B3338" s="285">
        <v>42005</v>
      </c>
      <c r="C3338" s="280" t="s">
        <v>2316</v>
      </c>
      <c r="D3338" s="294">
        <v>100</v>
      </c>
      <c r="F3338" s="285">
        <v>42024</v>
      </c>
      <c r="G3338" s="280" t="s">
        <v>18</v>
      </c>
      <c r="H3338" s="294">
        <v>193</v>
      </c>
    </row>
    <row r="3339" spans="2:9" s="1" customFormat="1" ht="15">
      <c r="B3339" s="549">
        <v>42005</v>
      </c>
      <c r="C3339" s="554" t="s">
        <v>5237</v>
      </c>
      <c r="D3339" s="767">
        <v>500</v>
      </c>
      <c r="F3339" s="285">
        <v>42024</v>
      </c>
      <c r="G3339" s="294" t="s">
        <v>5297</v>
      </c>
      <c r="H3339" s="294">
        <v>5000</v>
      </c>
    </row>
    <row r="3340" spans="2:9" s="1" customFormat="1" ht="15">
      <c r="B3340" s="285">
        <v>42005</v>
      </c>
      <c r="C3340" s="326" t="s">
        <v>289</v>
      </c>
      <c r="D3340" s="326">
        <v>100</v>
      </c>
      <c r="F3340" s="285">
        <v>42024</v>
      </c>
      <c r="G3340" s="294" t="s">
        <v>525</v>
      </c>
      <c r="H3340" s="294">
        <v>44</v>
      </c>
    </row>
    <row r="3341" spans="2:9" s="1" customFormat="1" ht="15">
      <c r="B3341" s="285">
        <v>42005</v>
      </c>
      <c r="C3341" s="317" t="s">
        <v>289</v>
      </c>
      <c r="D3341" s="326">
        <v>60</v>
      </c>
      <c r="F3341" s="285">
        <v>42024</v>
      </c>
      <c r="G3341" s="393" t="s">
        <v>5298</v>
      </c>
      <c r="H3341" s="386">
        <v>7000</v>
      </c>
    </row>
    <row r="3342" spans="2:9" s="1" customFormat="1" ht="15">
      <c r="B3342" s="285">
        <v>42006</v>
      </c>
      <c r="C3342" s="406" t="s">
        <v>525</v>
      </c>
      <c r="D3342" s="294">
        <v>90</v>
      </c>
      <c r="F3342" s="285">
        <v>42025</v>
      </c>
      <c r="G3342" s="393" t="s">
        <v>5299</v>
      </c>
      <c r="H3342" s="386">
        <v>310</v>
      </c>
    </row>
    <row r="3343" spans="2:9" s="1" customFormat="1" ht="15">
      <c r="B3343" s="285">
        <v>42006</v>
      </c>
      <c r="C3343" s="280" t="s">
        <v>516</v>
      </c>
      <c r="D3343" s="294">
        <v>50</v>
      </c>
      <c r="F3343" s="285">
        <v>42025</v>
      </c>
      <c r="G3343" s="393" t="s">
        <v>5300</v>
      </c>
      <c r="H3343" s="386">
        <v>100</v>
      </c>
    </row>
    <row r="3344" spans="2:9" s="1" customFormat="1" ht="15">
      <c r="B3344" s="285">
        <v>42006</v>
      </c>
      <c r="C3344" s="280" t="s">
        <v>114</v>
      </c>
      <c r="D3344" s="294">
        <v>80</v>
      </c>
      <c r="F3344" s="285">
        <v>42025</v>
      </c>
      <c r="G3344" s="376" t="s">
        <v>5301</v>
      </c>
      <c r="H3344" s="386">
        <v>2900</v>
      </c>
    </row>
    <row r="3345" spans="2:8" s="1" customFormat="1" ht="15">
      <c r="B3345" s="285">
        <v>42006</v>
      </c>
      <c r="C3345" s="358" t="s">
        <v>51</v>
      </c>
      <c r="D3345" s="352">
        <v>70</v>
      </c>
      <c r="F3345" s="285">
        <v>42025</v>
      </c>
      <c r="G3345" s="393" t="s">
        <v>457</v>
      </c>
      <c r="H3345" s="386">
        <v>40</v>
      </c>
    </row>
    <row r="3346" spans="2:8" s="1" customFormat="1" ht="15">
      <c r="B3346" s="285">
        <v>42007</v>
      </c>
      <c r="C3346" s="358" t="s">
        <v>525</v>
      </c>
      <c r="D3346" s="352">
        <v>40</v>
      </c>
      <c r="F3346" s="285">
        <v>42025</v>
      </c>
      <c r="G3346" s="393" t="s">
        <v>525</v>
      </c>
      <c r="H3346" s="386">
        <v>30</v>
      </c>
    </row>
    <row r="3347" spans="2:8" s="1" customFormat="1" ht="15">
      <c r="B3347" s="285">
        <v>42007</v>
      </c>
      <c r="C3347" s="280" t="s">
        <v>525</v>
      </c>
      <c r="D3347" s="294">
        <v>30</v>
      </c>
      <c r="F3347" s="285">
        <v>42025</v>
      </c>
      <c r="G3347" s="376" t="s">
        <v>114</v>
      </c>
      <c r="H3347" s="386">
        <v>64</v>
      </c>
    </row>
    <row r="3348" spans="2:8" s="1" customFormat="1" ht="15">
      <c r="B3348" s="285">
        <v>42007</v>
      </c>
      <c r="C3348" s="280" t="s">
        <v>401</v>
      </c>
      <c r="D3348" s="294">
        <v>10</v>
      </c>
      <c r="F3348" s="285">
        <v>42025</v>
      </c>
      <c r="G3348" s="393" t="s">
        <v>366</v>
      </c>
      <c r="H3348" s="386">
        <v>50</v>
      </c>
    </row>
    <row r="3349" spans="2:8" s="1" customFormat="1" ht="15">
      <c r="B3349" s="285">
        <v>42007</v>
      </c>
      <c r="C3349" s="280" t="s">
        <v>114</v>
      </c>
      <c r="D3349" s="294">
        <v>70</v>
      </c>
      <c r="F3349" s="285">
        <v>42025</v>
      </c>
      <c r="G3349" s="393" t="s">
        <v>431</v>
      </c>
      <c r="H3349" s="386">
        <v>5</v>
      </c>
    </row>
    <row r="3350" spans="2:8" s="1" customFormat="1" ht="15">
      <c r="B3350" s="285">
        <v>42007</v>
      </c>
      <c r="C3350" s="280" t="s">
        <v>289</v>
      </c>
      <c r="D3350" s="294">
        <v>10</v>
      </c>
      <c r="F3350" s="285">
        <v>42026</v>
      </c>
      <c r="G3350" s="393" t="s">
        <v>5303</v>
      </c>
      <c r="H3350" s="386">
        <v>200</v>
      </c>
    </row>
    <row r="3351" spans="2:8" s="1" customFormat="1" ht="15">
      <c r="B3351" s="285">
        <v>42007</v>
      </c>
      <c r="C3351" s="280" t="s">
        <v>51</v>
      </c>
      <c r="D3351" s="294">
        <v>20</v>
      </c>
      <c r="F3351" s="285">
        <v>42026</v>
      </c>
      <c r="G3351" s="393" t="s">
        <v>114</v>
      </c>
      <c r="H3351" s="386">
        <v>130</v>
      </c>
    </row>
    <row r="3352" spans="2:8" s="1" customFormat="1" ht="15">
      <c r="B3352" s="549">
        <v>42007</v>
      </c>
      <c r="C3352" s="463" t="s">
        <v>3307</v>
      </c>
      <c r="D3352" s="587">
        <v>1000</v>
      </c>
      <c r="F3352" s="285">
        <v>42026</v>
      </c>
      <c r="G3352" s="386" t="s">
        <v>112</v>
      </c>
      <c r="H3352" s="386">
        <v>50</v>
      </c>
    </row>
    <row r="3353" spans="2:8" s="1" customFormat="1" ht="15">
      <c r="B3353" s="285">
        <v>42008</v>
      </c>
      <c r="C3353" s="304" t="s">
        <v>289</v>
      </c>
      <c r="D3353" s="326">
        <v>47</v>
      </c>
      <c r="F3353" s="285">
        <v>42027</v>
      </c>
      <c r="G3353" s="393" t="s">
        <v>5303</v>
      </c>
      <c r="H3353" s="386">
        <v>200</v>
      </c>
    </row>
    <row r="3354" spans="2:8" s="1" customFormat="1" ht="15">
      <c r="B3354" s="285">
        <v>42008</v>
      </c>
      <c r="C3354" s="304" t="s">
        <v>154</v>
      </c>
      <c r="D3354" s="326">
        <v>50</v>
      </c>
      <c r="F3354" s="285">
        <v>42027</v>
      </c>
      <c r="G3354" s="393" t="s">
        <v>4530</v>
      </c>
      <c r="H3354" s="386">
        <v>10</v>
      </c>
    </row>
    <row r="3355" spans="2:8" s="1" customFormat="1" ht="15">
      <c r="B3355" s="285">
        <v>42008</v>
      </c>
      <c r="C3355" s="304" t="s">
        <v>525</v>
      </c>
      <c r="D3355" s="326">
        <v>20</v>
      </c>
      <c r="F3355" s="285">
        <v>42027</v>
      </c>
      <c r="G3355" s="393" t="s">
        <v>210</v>
      </c>
      <c r="H3355" s="386">
        <v>60</v>
      </c>
    </row>
    <row r="3356" spans="2:8" s="1" customFormat="1" ht="15">
      <c r="B3356" s="285">
        <v>42008</v>
      </c>
      <c r="C3356" s="304" t="s">
        <v>5247</v>
      </c>
      <c r="D3356" s="326">
        <v>1000</v>
      </c>
      <c r="F3356" s="285">
        <v>42028</v>
      </c>
      <c r="G3356" s="280" t="s">
        <v>5318</v>
      </c>
      <c r="H3356" s="294">
        <v>60</v>
      </c>
    </row>
    <row r="3357" spans="2:8" s="1" customFormat="1" ht="15">
      <c r="B3357" s="285">
        <v>42008</v>
      </c>
      <c r="C3357" s="304" t="s">
        <v>431</v>
      </c>
      <c r="D3357" s="326">
        <v>3</v>
      </c>
      <c r="F3357" s="285">
        <v>42028</v>
      </c>
      <c r="G3357" s="280" t="s">
        <v>18</v>
      </c>
      <c r="H3357" s="294">
        <v>59</v>
      </c>
    </row>
    <row r="3358" spans="2:8" s="1" customFormat="1" ht="15">
      <c r="B3358" s="285">
        <v>42008</v>
      </c>
      <c r="C3358" s="304" t="s">
        <v>5248</v>
      </c>
      <c r="D3358" s="326">
        <v>8</v>
      </c>
      <c r="F3358" s="285">
        <v>42028</v>
      </c>
      <c r="G3358" s="280" t="s">
        <v>226</v>
      </c>
      <c r="H3358" s="294">
        <v>5</v>
      </c>
    </row>
    <row r="3359" spans="2:8" s="1" customFormat="1" ht="15">
      <c r="B3359" s="285">
        <v>42008</v>
      </c>
      <c r="C3359" s="304" t="s">
        <v>5249</v>
      </c>
      <c r="D3359" s="326">
        <v>364</v>
      </c>
      <c r="F3359" s="285">
        <v>42028</v>
      </c>
      <c r="G3359" s="280" t="s">
        <v>525</v>
      </c>
      <c r="H3359" s="294">
        <v>630</v>
      </c>
    </row>
    <row r="3360" spans="2:8" s="1" customFormat="1" ht="15">
      <c r="B3360" s="285">
        <v>42008</v>
      </c>
      <c r="C3360" s="280" t="s">
        <v>2723</v>
      </c>
      <c r="D3360" s="294">
        <v>75</v>
      </c>
      <c r="F3360" s="285">
        <v>42029</v>
      </c>
      <c r="G3360" s="280" t="s">
        <v>525</v>
      </c>
      <c r="H3360" s="294">
        <v>20</v>
      </c>
    </row>
    <row r="3361" spans="2:8" s="1" customFormat="1" ht="15">
      <c r="B3361" s="285">
        <v>42009</v>
      </c>
      <c r="C3361" s="280" t="s">
        <v>525</v>
      </c>
      <c r="D3361" s="294">
        <v>155</v>
      </c>
      <c r="F3361" s="285">
        <v>42029</v>
      </c>
      <c r="G3361" s="294" t="s">
        <v>23</v>
      </c>
      <c r="H3361" s="294">
        <v>50</v>
      </c>
    </row>
    <row r="3362" spans="2:8" s="1" customFormat="1" ht="15">
      <c r="B3362" s="285">
        <v>42009</v>
      </c>
      <c r="C3362" s="280" t="s">
        <v>114</v>
      </c>
      <c r="D3362" s="294">
        <v>70</v>
      </c>
      <c r="F3362" s="285">
        <v>42030</v>
      </c>
      <c r="G3362" s="294" t="s">
        <v>525</v>
      </c>
      <c r="H3362" s="294">
        <v>25</v>
      </c>
    </row>
    <row r="3363" spans="2:8" s="1" customFormat="1" ht="15">
      <c r="B3363" s="285">
        <v>42009</v>
      </c>
      <c r="C3363" s="280" t="s">
        <v>3873</v>
      </c>
      <c r="D3363" s="294">
        <v>10</v>
      </c>
      <c r="F3363" s="285">
        <v>42030</v>
      </c>
      <c r="G3363" s="294" t="s">
        <v>114</v>
      </c>
      <c r="H3363" s="326">
        <v>80</v>
      </c>
    </row>
    <row r="3364" spans="2:8" s="1" customFormat="1" ht="15">
      <c r="B3364" s="285">
        <v>42009</v>
      </c>
      <c r="C3364" s="280" t="s">
        <v>48</v>
      </c>
      <c r="D3364" s="349">
        <v>20</v>
      </c>
      <c r="F3364" s="285">
        <v>42030</v>
      </c>
      <c r="G3364" s="326" t="s">
        <v>51</v>
      </c>
      <c r="H3364" s="326">
        <v>110</v>
      </c>
    </row>
    <row r="3365" spans="2:8" s="1" customFormat="1" ht="15">
      <c r="B3365" s="285">
        <v>42010</v>
      </c>
      <c r="C3365" s="304" t="s">
        <v>111</v>
      </c>
      <c r="D3365" s="326">
        <v>60</v>
      </c>
      <c r="F3365" s="285">
        <v>42030</v>
      </c>
      <c r="G3365" s="280" t="s">
        <v>336</v>
      </c>
      <c r="H3365" s="294">
        <v>200</v>
      </c>
    </row>
    <row r="3366" spans="2:8" s="1" customFormat="1" ht="15">
      <c r="B3366" s="285">
        <v>42010</v>
      </c>
      <c r="C3366" s="304" t="s">
        <v>525</v>
      </c>
      <c r="D3366" s="326">
        <v>20</v>
      </c>
      <c r="F3366" s="285">
        <v>42030</v>
      </c>
      <c r="G3366" s="304" t="s">
        <v>516</v>
      </c>
      <c r="H3366" s="326">
        <v>10</v>
      </c>
    </row>
    <row r="3367" spans="2:8" s="1" customFormat="1" ht="15">
      <c r="B3367" s="285">
        <v>42010</v>
      </c>
      <c r="C3367" s="304" t="s">
        <v>5251</v>
      </c>
      <c r="D3367" s="326">
        <v>3000</v>
      </c>
      <c r="F3367" s="285">
        <v>42031</v>
      </c>
      <c r="G3367" s="304" t="s">
        <v>3442</v>
      </c>
      <c r="H3367" s="326">
        <v>50</v>
      </c>
    </row>
    <row r="3368" spans="2:8" s="1" customFormat="1" ht="15">
      <c r="B3368" s="285">
        <v>42010</v>
      </c>
      <c r="C3368" s="280" t="s">
        <v>4771</v>
      </c>
      <c r="D3368" s="294">
        <v>20</v>
      </c>
      <c r="F3368" s="549">
        <v>42031</v>
      </c>
      <c r="G3368" s="463" t="s">
        <v>656</v>
      </c>
      <c r="H3368" s="587">
        <v>230</v>
      </c>
    </row>
    <row r="3369" spans="2:8" s="1" customFormat="1" ht="15">
      <c r="B3369" s="285">
        <v>42010</v>
      </c>
      <c r="C3369" s="280" t="s">
        <v>516</v>
      </c>
      <c r="D3369" s="294">
        <v>35</v>
      </c>
      <c r="F3369" s="285">
        <v>42031</v>
      </c>
      <c r="G3369" s="280" t="s">
        <v>114</v>
      </c>
      <c r="H3369" s="294">
        <v>20</v>
      </c>
    </row>
    <row r="3370" spans="2:8" s="1" customFormat="1" ht="15">
      <c r="B3370" s="285">
        <v>42010</v>
      </c>
      <c r="C3370" s="280" t="s">
        <v>700</v>
      </c>
      <c r="D3370" s="294">
        <v>20</v>
      </c>
      <c r="F3370" s="285">
        <v>42032</v>
      </c>
      <c r="G3370" s="280" t="s">
        <v>5333</v>
      </c>
      <c r="H3370" s="294">
        <v>100</v>
      </c>
    </row>
    <row r="3371" spans="2:8" s="1" customFormat="1" ht="15">
      <c r="B3371" s="285">
        <v>42010</v>
      </c>
      <c r="C3371" s="280" t="s">
        <v>23</v>
      </c>
      <c r="D3371" s="294">
        <v>110</v>
      </c>
      <c r="F3371" s="285">
        <v>42032</v>
      </c>
      <c r="G3371" s="294" t="s">
        <v>58</v>
      </c>
      <c r="H3371" s="294">
        <v>24</v>
      </c>
    </row>
    <row r="3372" spans="2:8" s="1" customFormat="1" ht="15">
      <c r="B3372" s="285">
        <v>42011</v>
      </c>
      <c r="C3372" s="280" t="s">
        <v>525</v>
      </c>
      <c r="D3372" s="294">
        <v>130</v>
      </c>
      <c r="F3372" s="285">
        <v>42032</v>
      </c>
      <c r="G3372" s="280" t="s">
        <v>114</v>
      </c>
      <c r="H3372" s="294">
        <v>104</v>
      </c>
    </row>
    <row r="3373" spans="2:8" s="1" customFormat="1" ht="15">
      <c r="B3373" s="549">
        <v>42011</v>
      </c>
      <c r="C3373" s="621" t="s">
        <v>4050</v>
      </c>
      <c r="D3373" s="775">
        <v>1215</v>
      </c>
      <c r="F3373" s="285">
        <v>42033</v>
      </c>
      <c r="G3373" s="294" t="s">
        <v>246</v>
      </c>
      <c r="H3373" s="294">
        <v>70</v>
      </c>
    </row>
    <row r="3374" spans="2:8" s="1" customFormat="1" ht="15">
      <c r="B3374" s="285">
        <v>42011</v>
      </c>
      <c r="C3374" s="304" t="s">
        <v>51</v>
      </c>
      <c r="D3374" s="326">
        <v>150</v>
      </c>
      <c r="F3374" s="285">
        <v>42033</v>
      </c>
      <c r="G3374" s="280" t="s">
        <v>3830</v>
      </c>
      <c r="H3374" s="294">
        <v>50</v>
      </c>
    </row>
    <row r="3375" spans="2:8" s="1" customFormat="1" ht="15">
      <c r="B3375" s="285">
        <v>42012</v>
      </c>
      <c r="C3375" s="304" t="s">
        <v>525</v>
      </c>
      <c r="D3375" s="326">
        <v>48</v>
      </c>
      <c r="F3375" s="285">
        <v>42033</v>
      </c>
      <c r="G3375" s="280" t="s">
        <v>593</v>
      </c>
      <c r="H3375" s="294">
        <v>10</v>
      </c>
    </row>
    <row r="3376" spans="2:8" s="1" customFormat="1" ht="15">
      <c r="B3376" s="285">
        <v>42012</v>
      </c>
      <c r="C3376" s="304" t="s">
        <v>12</v>
      </c>
      <c r="D3376" s="326">
        <v>150</v>
      </c>
      <c r="F3376" s="285">
        <v>42033</v>
      </c>
      <c r="G3376" s="280" t="s">
        <v>226</v>
      </c>
      <c r="H3376" s="294">
        <v>5</v>
      </c>
    </row>
    <row r="3377" spans="2:8" s="1" customFormat="1" ht="15">
      <c r="B3377" s="285">
        <v>42012</v>
      </c>
      <c r="C3377" s="280" t="s">
        <v>111</v>
      </c>
      <c r="D3377" s="294">
        <v>60</v>
      </c>
      <c r="F3377" s="285">
        <v>42033</v>
      </c>
      <c r="G3377" s="280" t="s">
        <v>525</v>
      </c>
      <c r="H3377" s="294">
        <v>78</v>
      </c>
    </row>
    <row r="3378" spans="2:8" s="1" customFormat="1" ht="15">
      <c r="B3378" s="285">
        <v>42012</v>
      </c>
      <c r="C3378" s="280" t="s">
        <v>179</v>
      </c>
      <c r="D3378" s="294">
        <v>10</v>
      </c>
      <c r="F3378" s="285">
        <v>42033</v>
      </c>
      <c r="G3378" s="280" t="s">
        <v>968</v>
      </c>
      <c r="H3378" s="294">
        <v>247</v>
      </c>
    </row>
    <row r="3379" spans="2:8" s="1" customFormat="1" ht="15">
      <c r="B3379" s="285">
        <v>42013</v>
      </c>
      <c r="C3379" s="280" t="s">
        <v>18</v>
      </c>
      <c r="D3379" s="294">
        <v>200</v>
      </c>
      <c r="F3379" s="285">
        <v>42033</v>
      </c>
      <c r="G3379" s="280" t="s">
        <v>5334</v>
      </c>
      <c r="H3379" s="294">
        <v>30</v>
      </c>
    </row>
    <row r="3380" spans="2:8" s="1" customFormat="1" ht="15">
      <c r="B3380" s="285">
        <v>42013</v>
      </c>
      <c r="C3380" s="280" t="s">
        <v>5265</v>
      </c>
      <c r="D3380" s="294">
        <v>40</v>
      </c>
      <c r="F3380" s="285">
        <v>42033</v>
      </c>
      <c r="G3380" s="280" t="s">
        <v>49</v>
      </c>
      <c r="H3380" s="294">
        <v>58</v>
      </c>
    </row>
    <row r="3381" spans="2:8" s="1" customFormat="1" ht="15">
      <c r="B3381" s="285">
        <v>42014</v>
      </c>
      <c r="C3381" s="280" t="s">
        <v>5266</v>
      </c>
      <c r="D3381" s="294">
        <v>200</v>
      </c>
      <c r="F3381" s="285">
        <v>42033</v>
      </c>
      <c r="G3381" s="280" t="s">
        <v>18</v>
      </c>
      <c r="H3381" s="294">
        <v>164</v>
      </c>
    </row>
    <row r="3382" spans="2:8" s="1" customFormat="1" ht="15">
      <c r="B3382" s="285">
        <v>42014</v>
      </c>
      <c r="C3382" s="280" t="s">
        <v>5267</v>
      </c>
      <c r="D3382" s="294">
        <v>200</v>
      </c>
      <c r="F3382" s="285">
        <v>42033</v>
      </c>
      <c r="G3382" s="294" t="s">
        <v>51</v>
      </c>
      <c r="H3382" s="294">
        <v>75</v>
      </c>
    </row>
    <row r="3383" spans="2:8" s="1" customFormat="1" ht="15">
      <c r="B3383" s="285">
        <v>42014</v>
      </c>
      <c r="C3383" s="280" t="s">
        <v>205</v>
      </c>
      <c r="D3383" s="294">
        <v>20</v>
      </c>
      <c r="F3383" s="285">
        <v>42034</v>
      </c>
      <c r="G3383" s="280" t="s">
        <v>210</v>
      </c>
      <c r="H3383" s="294">
        <v>30</v>
      </c>
    </row>
    <row r="3384" spans="2:8" s="1" customFormat="1" ht="15">
      <c r="B3384" s="285">
        <v>42014</v>
      </c>
      <c r="C3384" s="280" t="s">
        <v>5268</v>
      </c>
      <c r="D3384" s="349">
        <v>5000</v>
      </c>
      <c r="F3384" s="285">
        <v>42035</v>
      </c>
      <c r="G3384" s="280" t="s">
        <v>51</v>
      </c>
      <c r="H3384" s="294">
        <v>90</v>
      </c>
    </row>
    <row r="3385" spans="2:8" s="1" customFormat="1" ht="15">
      <c r="B3385" s="285">
        <v>42014</v>
      </c>
      <c r="C3385" s="280" t="s">
        <v>5269</v>
      </c>
      <c r="D3385" s="294">
        <v>950</v>
      </c>
      <c r="F3385" s="285">
        <v>42035</v>
      </c>
      <c r="G3385" s="280" t="s">
        <v>71</v>
      </c>
      <c r="H3385" s="294">
        <v>10</v>
      </c>
    </row>
    <row r="3386" spans="2:8" s="1" customFormat="1" ht="15">
      <c r="B3386" s="285">
        <v>42014</v>
      </c>
      <c r="C3386" s="280" t="s">
        <v>5270</v>
      </c>
      <c r="D3386" s="294">
        <v>150</v>
      </c>
      <c r="F3386" s="285">
        <v>42035</v>
      </c>
      <c r="G3386" s="280" t="s">
        <v>166</v>
      </c>
      <c r="H3386" s="294">
        <v>20</v>
      </c>
    </row>
    <row r="3387" spans="2:8" s="1" customFormat="1" ht="15">
      <c r="B3387" s="285">
        <v>42014</v>
      </c>
      <c r="C3387" s="280" t="s">
        <v>64</v>
      </c>
      <c r="D3387" s="294">
        <v>300</v>
      </c>
      <c r="F3387" s="285">
        <v>42035</v>
      </c>
      <c r="G3387" s="280" t="s">
        <v>337</v>
      </c>
      <c r="H3387" s="294">
        <v>175</v>
      </c>
    </row>
    <row r="3388" spans="2:8" s="1" customFormat="1" ht="15">
      <c r="B3388" s="285">
        <v>42014</v>
      </c>
      <c r="C3388" s="280" t="s">
        <v>48</v>
      </c>
      <c r="D3388" s="294">
        <v>310</v>
      </c>
      <c r="F3388" s="285">
        <v>42035</v>
      </c>
      <c r="G3388" s="280" t="s">
        <v>525</v>
      </c>
      <c r="H3388" s="294">
        <v>10</v>
      </c>
    </row>
    <row r="3389" spans="2:8" s="1" customFormat="1" ht="15">
      <c r="B3389" s="285">
        <v>42014</v>
      </c>
      <c r="C3389" s="280" t="s">
        <v>5271</v>
      </c>
      <c r="D3389" s="294">
        <v>2100</v>
      </c>
      <c r="F3389" s="285">
        <v>42035</v>
      </c>
      <c r="G3389" s="484" t="s">
        <v>696</v>
      </c>
      <c r="H3389" s="294">
        <v>20</v>
      </c>
    </row>
    <row r="3390" spans="2:8" s="1" customFormat="1" ht="15">
      <c r="B3390" s="285">
        <v>42014</v>
      </c>
      <c r="C3390" s="280" t="s">
        <v>5272</v>
      </c>
      <c r="D3390" s="294">
        <v>100</v>
      </c>
      <c r="F3390" s="285">
        <v>42035</v>
      </c>
      <c r="G3390" s="280" t="s">
        <v>5351</v>
      </c>
      <c r="H3390" s="294">
        <v>65</v>
      </c>
    </row>
    <row r="3391" spans="2:8" s="1" customFormat="1" ht="15">
      <c r="B3391" s="285">
        <v>42014</v>
      </c>
      <c r="C3391" s="280" t="s">
        <v>525</v>
      </c>
      <c r="D3391" s="294">
        <v>20</v>
      </c>
      <c r="F3391" s="285"/>
      <c r="G3391" s="280"/>
      <c r="H3391" s="294"/>
    </row>
    <row r="3392" spans="2:8" s="1" customFormat="1" ht="15">
      <c r="B3392" s="285">
        <v>42014</v>
      </c>
      <c r="C3392" s="294" t="s">
        <v>949</v>
      </c>
      <c r="D3392" s="294">
        <v>20</v>
      </c>
      <c r="F3392" s="285"/>
      <c r="G3392" s="280"/>
      <c r="H3392" s="294"/>
    </row>
    <row r="3393" spans="2:8" s="1" customFormat="1" ht="15">
      <c r="B3393" s="285">
        <v>42014</v>
      </c>
      <c r="C3393" s="280" t="s">
        <v>5275</v>
      </c>
      <c r="D3393" s="294">
        <v>250</v>
      </c>
      <c r="F3393" s="285"/>
      <c r="G3393" s="280"/>
      <c r="H3393" s="294"/>
    </row>
    <row r="3394" spans="2:8" s="1" customFormat="1" ht="15">
      <c r="B3394" s="285">
        <v>42014</v>
      </c>
      <c r="C3394" s="294" t="s">
        <v>5276</v>
      </c>
      <c r="D3394" s="294">
        <v>120</v>
      </c>
      <c r="F3394" s="285"/>
      <c r="G3394" s="280"/>
      <c r="H3394" s="294"/>
    </row>
    <row r="3395" spans="2:8" s="1" customFormat="1" ht="15">
      <c r="B3395" s="285">
        <v>42014</v>
      </c>
      <c r="C3395" s="294" t="s">
        <v>5277</v>
      </c>
      <c r="D3395" s="294">
        <v>10</v>
      </c>
      <c r="F3395" s="285"/>
      <c r="G3395" s="280"/>
      <c r="H3395" s="294"/>
    </row>
    <row r="3396" spans="2:8" s="1" customFormat="1" ht="15">
      <c r="B3396" s="285">
        <v>42014</v>
      </c>
      <c r="C3396" s="294" t="s">
        <v>5278</v>
      </c>
      <c r="D3396" s="294">
        <v>130</v>
      </c>
      <c r="F3396" s="285"/>
      <c r="G3396" s="280"/>
      <c r="H3396" s="294"/>
    </row>
    <row r="3397" spans="2:8" s="1" customFormat="1" ht="15">
      <c r="B3397" s="285">
        <v>42014</v>
      </c>
      <c r="C3397" s="294" t="s">
        <v>5279</v>
      </c>
      <c r="D3397" s="294">
        <v>10</v>
      </c>
      <c r="F3397" s="285"/>
      <c r="G3397" s="280"/>
      <c r="H3397" s="294"/>
    </row>
    <row r="3398" spans="2:8" s="1" customFormat="1" ht="15">
      <c r="B3398" s="285">
        <v>42014</v>
      </c>
      <c r="C3398" s="294" t="s">
        <v>114</v>
      </c>
      <c r="D3398" s="294">
        <v>70</v>
      </c>
      <c r="F3398" s="285"/>
      <c r="G3398" s="280"/>
      <c r="H3398" s="294"/>
    </row>
    <row r="3399" spans="2:8" s="1" customFormat="1" ht="15">
      <c r="B3399" s="285">
        <v>42014</v>
      </c>
      <c r="C3399" s="294" t="s">
        <v>57</v>
      </c>
      <c r="D3399" s="294">
        <v>240</v>
      </c>
      <c r="F3399" s="285"/>
      <c r="G3399" s="280"/>
      <c r="H3399" s="294"/>
    </row>
    <row r="3400" spans="2:8" s="1" customFormat="1" ht="15">
      <c r="B3400" s="549">
        <v>42014</v>
      </c>
      <c r="C3400" s="554" t="s">
        <v>5274</v>
      </c>
      <c r="D3400" s="767">
        <v>500</v>
      </c>
      <c r="F3400" s="285"/>
      <c r="G3400" s="280"/>
      <c r="H3400" s="294"/>
    </row>
    <row r="3401" spans="2:8" s="1" customFormat="1" ht="15">
      <c r="B3401" s="285">
        <v>42015</v>
      </c>
      <c r="C3401" s="294" t="s">
        <v>367</v>
      </c>
      <c r="D3401" s="294">
        <v>10</v>
      </c>
      <c r="F3401" s="285"/>
      <c r="G3401" s="280"/>
      <c r="H3401" s="294"/>
    </row>
    <row r="3402" spans="2:8" s="1" customFormat="1" ht="15">
      <c r="B3402" s="285">
        <v>42015</v>
      </c>
      <c r="C3402" s="294" t="s">
        <v>81</v>
      </c>
      <c r="D3402" s="294">
        <v>100</v>
      </c>
      <c r="F3402" s="285"/>
      <c r="G3402" s="280"/>
      <c r="H3402" s="294"/>
    </row>
    <row r="3403" spans="2:8" s="1" customFormat="1" ht="15">
      <c r="B3403" s="285">
        <v>42015</v>
      </c>
      <c r="C3403" s="294" t="s">
        <v>154</v>
      </c>
      <c r="D3403" s="294">
        <v>270</v>
      </c>
      <c r="F3403" s="285"/>
      <c r="G3403" s="280"/>
      <c r="H3403" s="294"/>
    </row>
    <row r="3404" spans="2:8" s="1" customFormat="1" ht="15">
      <c r="B3404" s="285">
        <v>42015</v>
      </c>
      <c r="C3404" s="280" t="s">
        <v>5288</v>
      </c>
      <c r="D3404" s="294">
        <v>1100</v>
      </c>
      <c r="F3404" s="285"/>
      <c r="G3404" s="280"/>
      <c r="H3404" s="294"/>
    </row>
    <row r="3405" spans="2:8" s="1" customFormat="1" ht="15">
      <c r="B3405" s="285">
        <v>42015</v>
      </c>
      <c r="C3405" s="280" t="s">
        <v>5289</v>
      </c>
      <c r="D3405" s="294">
        <v>100</v>
      </c>
      <c r="F3405" s="285"/>
      <c r="G3405" s="280"/>
      <c r="H3405" s="294"/>
    </row>
    <row r="3406" spans="2:8" s="1" customFormat="1" ht="15">
      <c r="B3406" s="285">
        <v>42015</v>
      </c>
      <c r="C3406" s="280" t="s">
        <v>2177</v>
      </c>
      <c r="D3406" s="294">
        <v>360</v>
      </c>
      <c r="F3406" s="285"/>
      <c r="G3406" s="280"/>
      <c r="H3406" s="294"/>
    </row>
    <row r="3407" spans="2:8" s="1" customFormat="1" ht="15">
      <c r="B3407" s="285">
        <v>42015</v>
      </c>
      <c r="C3407" s="280" t="s">
        <v>58</v>
      </c>
      <c r="D3407" s="294">
        <v>40</v>
      </c>
      <c r="F3407" s="285"/>
      <c r="G3407" s="280"/>
      <c r="H3407" s="294"/>
    </row>
    <row r="3408" spans="2:8" s="1" customFormat="1" ht="15">
      <c r="B3408" s="285">
        <v>42015</v>
      </c>
      <c r="C3408" s="280" t="s">
        <v>80</v>
      </c>
      <c r="D3408" s="386">
        <v>25</v>
      </c>
      <c r="F3408" s="285"/>
      <c r="G3408" s="280"/>
      <c r="H3408" s="294"/>
    </row>
    <row r="3409" spans="2:8" s="1" customFormat="1" ht="15">
      <c r="B3409" s="285">
        <v>42015</v>
      </c>
      <c r="C3409" s="280" t="s">
        <v>23</v>
      </c>
      <c r="D3409" s="294">
        <v>128</v>
      </c>
      <c r="F3409" s="285"/>
      <c r="G3409" s="280"/>
      <c r="H3409" s="294"/>
    </row>
    <row r="3410" spans="2:8" s="1" customFormat="1" ht="15">
      <c r="B3410" s="285">
        <v>42015</v>
      </c>
      <c r="C3410" s="280" t="s">
        <v>23</v>
      </c>
      <c r="D3410" s="294">
        <v>93</v>
      </c>
      <c r="F3410" s="285"/>
      <c r="G3410" s="280"/>
      <c r="H3410" s="294"/>
    </row>
    <row r="3411" spans="2:8" s="1" customFormat="1" ht="15">
      <c r="B3411" s="285">
        <v>42016</v>
      </c>
      <c r="C3411" s="280" t="s">
        <v>18</v>
      </c>
      <c r="D3411" s="294">
        <v>144</v>
      </c>
      <c r="F3411" s="285"/>
      <c r="G3411" s="280"/>
      <c r="H3411" s="294"/>
    </row>
    <row r="3412" spans="2:8" s="1" customFormat="1" ht="15">
      <c r="B3412" s="285">
        <v>42016</v>
      </c>
      <c r="C3412" s="280" t="s">
        <v>5290</v>
      </c>
      <c r="D3412" s="294">
        <v>50</v>
      </c>
      <c r="F3412" s="285"/>
      <c r="G3412" s="280"/>
      <c r="H3412" s="294"/>
    </row>
    <row r="3413" spans="2:8" s="1" customFormat="1" ht="15">
      <c r="B3413" s="285">
        <v>42017</v>
      </c>
      <c r="C3413" s="280" t="s">
        <v>5291</v>
      </c>
      <c r="D3413" s="294">
        <v>390</v>
      </c>
      <c r="F3413" s="285"/>
      <c r="G3413" s="280"/>
      <c r="H3413" s="294"/>
    </row>
    <row r="3414" spans="2:8" s="1" customFormat="1" ht="15">
      <c r="B3414" s="285">
        <v>42017</v>
      </c>
      <c r="C3414" s="280" t="s">
        <v>205</v>
      </c>
      <c r="D3414" s="294">
        <v>17</v>
      </c>
      <c r="F3414" s="285"/>
      <c r="G3414" s="280"/>
      <c r="H3414" s="294"/>
    </row>
    <row r="3415" spans="2:8" s="1" customFormat="1" ht="15">
      <c r="B3415" s="285">
        <v>42017</v>
      </c>
      <c r="C3415" s="280" t="s">
        <v>531</v>
      </c>
      <c r="D3415" s="294">
        <v>3</v>
      </c>
      <c r="F3415" s="285"/>
      <c r="G3415" s="280"/>
      <c r="H3415" s="294"/>
    </row>
    <row r="3416" spans="2:8" s="1" customFormat="1" ht="15">
      <c r="B3416" s="285">
        <v>42017</v>
      </c>
      <c r="C3416" s="280" t="s">
        <v>93</v>
      </c>
      <c r="D3416" s="294">
        <v>50</v>
      </c>
      <c r="F3416" s="285"/>
      <c r="G3416" s="280"/>
      <c r="H3416" s="294"/>
    </row>
    <row r="3417" spans="2:8" s="1" customFormat="1" ht="15">
      <c r="B3417" s="285">
        <v>42018</v>
      </c>
      <c r="C3417" s="280" t="s">
        <v>2256</v>
      </c>
      <c r="D3417" s="294">
        <v>25</v>
      </c>
      <c r="F3417" s="285"/>
      <c r="G3417" s="280"/>
      <c r="H3417" s="294"/>
    </row>
    <row r="3418" spans="2:8" s="1" customFormat="1" ht="15">
      <c r="B3418" s="285">
        <v>42018</v>
      </c>
      <c r="C3418" s="280" t="s">
        <v>5292</v>
      </c>
      <c r="D3418" s="294">
        <v>30</v>
      </c>
      <c r="F3418" s="285"/>
      <c r="G3418" s="280"/>
      <c r="H3418" s="294"/>
    </row>
    <row r="3419" spans="2:8" s="1" customFormat="1" ht="15">
      <c r="B3419" s="285">
        <v>42018</v>
      </c>
      <c r="C3419" s="280" t="s">
        <v>220</v>
      </c>
      <c r="D3419" s="294">
        <v>30</v>
      </c>
      <c r="F3419" s="285"/>
      <c r="G3419" s="280"/>
      <c r="H3419" s="294"/>
    </row>
    <row r="3420" spans="2:8" s="1" customFormat="1" ht="15">
      <c r="B3420" s="285">
        <v>42018</v>
      </c>
      <c r="C3420" s="280" t="s">
        <v>157</v>
      </c>
      <c r="D3420" s="294">
        <v>20</v>
      </c>
      <c r="F3420" s="285"/>
      <c r="G3420" s="280"/>
      <c r="H3420" s="294"/>
    </row>
    <row r="3421" spans="2:8" s="1" customFormat="1" ht="15">
      <c r="B3421" s="285">
        <v>42018</v>
      </c>
      <c r="C3421" s="280" t="s">
        <v>2707</v>
      </c>
      <c r="D3421" s="294">
        <v>10</v>
      </c>
      <c r="F3421" s="285"/>
      <c r="G3421" s="280"/>
      <c r="H3421" s="294"/>
    </row>
    <row r="3422" spans="2:8" s="1" customFormat="1" ht="15">
      <c r="B3422" s="285">
        <v>42018</v>
      </c>
      <c r="C3422" s="280" t="s">
        <v>222</v>
      </c>
      <c r="D3422" s="294">
        <v>10</v>
      </c>
      <c r="F3422" s="285"/>
      <c r="G3422" s="280"/>
      <c r="H3422" s="294"/>
    </row>
    <row r="3423" spans="2:8" s="1" customFormat="1" ht="15">
      <c r="B3423" s="285">
        <v>42018</v>
      </c>
      <c r="C3423" s="280" t="s">
        <v>205</v>
      </c>
      <c r="D3423" s="294">
        <v>17</v>
      </c>
      <c r="F3423" s="285"/>
      <c r="G3423" s="280"/>
      <c r="H3423" s="294"/>
    </row>
    <row r="3424" spans="2:8" s="1" customFormat="1" ht="15">
      <c r="B3424" s="285">
        <v>42018</v>
      </c>
      <c r="C3424" s="280" t="s">
        <v>525</v>
      </c>
      <c r="D3424" s="294">
        <v>10</v>
      </c>
      <c r="F3424" s="285"/>
      <c r="G3424" s="280"/>
      <c r="H3424" s="294"/>
    </row>
    <row r="3425" spans="2:8" s="1" customFormat="1" ht="15">
      <c r="B3425" s="285">
        <v>42018</v>
      </c>
      <c r="C3425" s="280" t="s">
        <v>93</v>
      </c>
      <c r="D3425" s="294">
        <v>58</v>
      </c>
      <c r="F3425" s="285"/>
      <c r="G3425" s="280"/>
      <c r="H3425" s="294"/>
    </row>
    <row r="3426" spans="2:8" s="1" customFormat="1" ht="15">
      <c r="B3426" s="285">
        <v>42019</v>
      </c>
      <c r="C3426" s="280" t="s">
        <v>114</v>
      </c>
      <c r="D3426" s="294">
        <v>20</v>
      </c>
      <c r="F3426" s="285"/>
      <c r="G3426" s="280"/>
      <c r="H3426" s="294"/>
    </row>
    <row r="3427" spans="2:8" s="1" customFormat="1" ht="15">
      <c r="B3427" s="549">
        <v>42019</v>
      </c>
      <c r="C3427" s="554" t="s">
        <v>3305</v>
      </c>
      <c r="D3427" s="587">
        <v>280</v>
      </c>
      <c r="F3427" s="285"/>
      <c r="G3427" s="280"/>
      <c r="H3427" s="294"/>
    </row>
    <row r="3428" spans="2:8" s="1" customFormat="1" ht="15">
      <c r="B3428" s="285">
        <v>42020</v>
      </c>
      <c r="C3428" s="280" t="s">
        <v>246</v>
      </c>
      <c r="D3428" s="294">
        <v>100</v>
      </c>
      <c r="F3428" s="285"/>
      <c r="G3428" s="280"/>
      <c r="H3428" s="294"/>
    </row>
    <row r="3429" spans="2:8" s="1" customFormat="1" ht="15">
      <c r="B3429" s="285">
        <v>42020</v>
      </c>
      <c r="C3429" s="280" t="s">
        <v>205</v>
      </c>
      <c r="D3429" s="294">
        <v>160</v>
      </c>
      <c r="F3429" s="285"/>
      <c r="G3429" s="280"/>
      <c r="H3429" s="294"/>
    </row>
    <row r="3430" spans="2:8" s="1" customFormat="1" ht="15">
      <c r="B3430" s="285">
        <v>42020</v>
      </c>
      <c r="C3430" s="280" t="s">
        <v>3873</v>
      </c>
      <c r="D3430" s="294">
        <v>10</v>
      </c>
      <c r="F3430" s="285"/>
      <c r="G3430" s="280"/>
      <c r="H3430" s="294"/>
    </row>
    <row r="3431" spans="2:8" s="1" customFormat="1" ht="15">
      <c r="B3431" s="285">
        <v>42020</v>
      </c>
      <c r="C3431" s="280" t="s">
        <v>223</v>
      </c>
      <c r="D3431" s="294">
        <v>100</v>
      </c>
      <c r="F3431" s="285"/>
      <c r="G3431" s="280"/>
      <c r="H3431" s="294"/>
    </row>
    <row r="3432" spans="2:8" s="1" customFormat="1" ht="15">
      <c r="B3432" s="285">
        <v>42020</v>
      </c>
      <c r="C3432" s="280" t="s">
        <v>23</v>
      </c>
      <c r="D3432" s="294">
        <v>25</v>
      </c>
      <c r="F3432" s="285"/>
      <c r="G3432" s="280"/>
      <c r="H3432" s="294"/>
    </row>
    <row r="3433" spans="2:8" s="1" customFormat="1" ht="15">
      <c r="B3433" s="285">
        <v>42021</v>
      </c>
      <c r="C3433" s="294" t="s">
        <v>18</v>
      </c>
      <c r="D3433" s="294">
        <v>10</v>
      </c>
      <c r="F3433" s="285"/>
      <c r="G3433" s="280"/>
      <c r="H3433" s="294"/>
    </row>
    <row r="3434" spans="2:8" s="1" customFormat="1" ht="15">
      <c r="B3434" s="285">
        <v>42021</v>
      </c>
      <c r="C3434" s="294" t="s">
        <v>5293</v>
      </c>
      <c r="D3434" s="294">
        <v>160</v>
      </c>
      <c r="F3434" s="285"/>
      <c r="G3434" s="280"/>
      <c r="H3434" s="294"/>
    </row>
    <row r="3435" spans="2:8" s="1" customFormat="1" ht="15">
      <c r="B3435" s="285">
        <v>42021</v>
      </c>
      <c r="C3435" s="406" t="s">
        <v>5294</v>
      </c>
      <c r="D3435" s="294">
        <v>20</v>
      </c>
      <c r="F3435" s="285"/>
      <c r="G3435" s="280"/>
      <c r="H3435" s="294"/>
    </row>
    <row r="3436" spans="2:8" s="1" customFormat="1" ht="15">
      <c r="B3436" s="285">
        <v>42021</v>
      </c>
      <c r="C3436" s="280" t="s">
        <v>205</v>
      </c>
      <c r="D3436" s="294">
        <v>85</v>
      </c>
      <c r="F3436" s="285"/>
      <c r="G3436" s="280"/>
      <c r="H3436" s="294"/>
    </row>
    <row r="3437" spans="2:8" s="1" customFormat="1" ht="15">
      <c r="B3437" s="285">
        <v>42021</v>
      </c>
      <c r="C3437" s="280" t="s">
        <v>2177</v>
      </c>
      <c r="D3437" s="294">
        <v>250</v>
      </c>
      <c r="F3437" s="285"/>
      <c r="G3437" s="280"/>
      <c r="H3437" s="294"/>
    </row>
    <row r="3438" spans="2:8" s="1" customFormat="1" ht="15">
      <c r="B3438" s="285">
        <v>42021</v>
      </c>
      <c r="C3438" s="280" t="s">
        <v>23</v>
      </c>
      <c r="D3438" s="294">
        <v>104</v>
      </c>
      <c r="F3438" s="285"/>
      <c r="G3438" s="280"/>
      <c r="H3438" s="294"/>
    </row>
    <row r="3439" spans="2:8" s="1" customFormat="1" ht="15">
      <c r="B3439" s="285">
        <v>42021</v>
      </c>
      <c r="C3439" s="280" t="s">
        <v>23</v>
      </c>
      <c r="D3439" s="294">
        <v>99</v>
      </c>
      <c r="F3439" s="285"/>
      <c r="G3439" s="280"/>
      <c r="H3439" s="294"/>
    </row>
    <row r="3440" spans="2:8" s="1" customFormat="1" ht="15">
      <c r="B3440" s="285">
        <v>42022</v>
      </c>
      <c r="C3440" s="280" t="s">
        <v>367</v>
      </c>
      <c r="D3440" s="294">
        <v>5</v>
      </c>
      <c r="F3440" s="285"/>
      <c r="G3440" s="280"/>
      <c r="H3440" s="294"/>
    </row>
    <row r="3441" spans="2:10" s="1" customFormat="1" ht="15">
      <c r="B3441" s="285">
        <v>42022</v>
      </c>
      <c r="C3441" s="280" t="s">
        <v>5288</v>
      </c>
      <c r="D3441" s="294">
        <v>675</v>
      </c>
      <c r="F3441" s="285"/>
      <c r="G3441" s="280"/>
      <c r="H3441" s="294"/>
    </row>
    <row r="3442" spans="2:10" s="1" customFormat="1" ht="15">
      <c r="B3442" s="285">
        <v>42022</v>
      </c>
      <c r="C3442" s="280" t="s">
        <v>5295</v>
      </c>
      <c r="D3442" s="294">
        <v>310</v>
      </c>
      <c r="F3442" s="285"/>
      <c r="G3442" s="280"/>
      <c r="H3442" s="294"/>
    </row>
    <row r="3443" spans="2:10" s="1" customFormat="1" ht="15">
      <c r="B3443" s="285">
        <v>42022</v>
      </c>
      <c r="C3443" s="280" t="s">
        <v>111</v>
      </c>
      <c r="D3443" s="294">
        <v>60</v>
      </c>
      <c r="F3443" s="285"/>
      <c r="G3443" s="280"/>
      <c r="H3443" s="294"/>
    </row>
    <row r="3444" spans="2:10" s="1" customFormat="1" ht="15">
      <c r="B3444" s="285">
        <v>42022</v>
      </c>
      <c r="C3444" s="280" t="s">
        <v>18</v>
      </c>
      <c r="D3444" s="294">
        <v>64</v>
      </c>
      <c r="F3444" s="285"/>
      <c r="G3444" s="280"/>
      <c r="H3444" s="294"/>
    </row>
    <row r="3445" spans="2:10" s="1" customFormat="1" ht="15">
      <c r="B3445" s="285">
        <v>42022</v>
      </c>
      <c r="C3445" s="280" t="s">
        <v>81</v>
      </c>
      <c r="D3445" s="294">
        <v>120</v>
      </c>
      <c r="F3445" s="285"/>
      <c r="G3445" s="280"/>
      <c r="H3445" s="294"/>
    </row>
    <row r="3446" spans="2:10" s="1" customFormat="1" ht="15">
      <c r="B3446" s="285">
        <v>42023</v>
      </c>
      <c r="C3446" s="280" t="s">
        <v>5296</v>
      </c>
      <c r="D3446" s="294">
        <v>200</v>
      </c>
      <c r="F3446" s="285"/>
      <c r="G3446" s="280"/>
      <c r="H3446" s="294"/>
    </row>
    <row r="3447" spans="2:10" s="1" customFormat="1" ht="15">
      <c r="B3447" s="285">
        <v>42023</v>
      </c>
      <c r="C3447" s="280" t="s">
        <v>589</v>
      </c>
      <c r="D3447" s="349">
        <v>270</v>
      </c>
      <c r="F3447" s="280"/>
      <c r="G3447" s="280"/>
      <c r="H3447" s="280"/>
    </row>
    <row r="3448" spans="2:10" s="1" customFormat="1" ht="15">
      <c r="B3448" s="285">
        <v>42023</v>
      </c>
      <c r="C3448" s="280" t="s">
        <v>51</v>
      </c>
      <c r="D3448" s="294">
        <v>210</v>
      </c>
      <c r="F3448" s="280"/>
      <c r="G3448" s="280"/>
      <c r="H3448" s="280"/>
    </row>
    <row r="3449" spans="2:10" s="1" customFormat="1" ht="15">
      <c r="B3449" s="285">
        <v>42023</v>
      </c>
      <c r="C3449" s="280" t="s">
        <v>637</v>
      </c>
      <c r="D3449" s="294">
        <v>77</v>
      </c>
      <c r="F3449" s="280"/>
      <c r="G3449" s="280"/>
      <c r="H3449" s="280"/>
    </row>
    <row r="3450" spans="2:10" s="1" customFormat="1" ht="15">
      <c r="B3450" s="345"/>
      <c r="C3450" s="393"/>
      <c r="D3450" s="386"/>
      <c r="F3450" s="280"/>
      <c r="G3450" s="280"/>
      <c r="H3450" s="280"/>
    </row>
    <row r="3451" spans="2:10" s="1" customFormat="1" ht="15">
      <c r="B3451" s="285"/>
      <c r="C3451" s="280"/>
      <c r="D3451" s="294"/>
      <c r="F3451" s="280"/>
      <c r="G3451" s="280"/>
      <c r="H3451" s="280"/>
    </row>
    <row r="3452" spans="2:10" s="1" customFormat="1" ht="15">
      <c r="D3452" s="2">
        <f>SUM(D3337:D3451)</f>
        <v>26624</v>
      </c>
      <c r="H3452" s="2">
        <f>SUM(H3337:H3451)</f>
        <v>19390</v>
      </c>
    </row>
    <row r="3454" spans="2:10" s="1" customFormat="1" ht="15.75">
      <c r="C3454" s="2480" t="s">
        <v>5355</v>
      </c>
      <c r="D3454" s="2480"/>
      <c r="E3454" s="2480"/>
      <c r="F3454" s="2480"/>
      <c r="G3454" s="2480"/>
      <c r="H3454" s="2480"/>
      <c r="I3454" s="2480"/>
      <c r="J3454" s="18"/>
    </row>
    <row r="3455" spans="2:10" s="1" customFormat="1" ht="15" outlineLevel="1">
      <c r="C3455" s="18"/>
      <c r="D3455" s="18"/>
      <c r="E3455" s="18"/>
      <c r="F3455" s="18"/>
      <c r="G3455" s="18"/>
      <c r="H3455" s="18"/>
      <c r="I3455" s="18"/>
      <c r="J3455" s="18"/>
    </row>
    <row r="3456" spans="2:10" s="1" customFormat="1" ht="15" outlineLevel="1">
      <c r="B3456" s="152" t="s">
        <v>115</v>
      </c>
      <c r="C3456" s="152" t="s">
        <v>1330</v>
      </c>
      <c r="D3456" s="355" t="s">
        <v>4</v>
      </c>
      <c r="F3456" s="354" t="s">
        <v>115</v>
      </c>
      <c r="G3456" s="354" t="s">
        <v>1331</v>
      </c>
      <c r="H3456" s="355" t="s">
        <v>4</v>
      </c>
    </row>
    <row r="3457" spans="2:11" s="1" customFormat="1" ht="30" outlineLevel="1">
      <c r="B3457" s="864">
        <v>42036</v>
      </c>
      <c r="C3457" s="891" t="s">
        <v>1039</v>
      </c>
      <c r="D3457" s="935">
        <v>92702.56</v>
      </c>
      <c r="F3457" s="436">
        <v>42037</v>
      </c>
      <c r="G3457" s="836" t="s">
        <v>5373</v>
      </c>
      <c r="H3457" s="467">
        <v>8277</v>
      </c>
      <c r="I3457" s="836" t="s">
        <v>5256</v>
      </c>
      <c r="J3457" s="467" t="s">
        <v>4809</v>
      </c>
    </row>
    <row r="3458" spans="2:11" s="1" customFormat="1" ht="45" outlineLevel="1">
      <c r="B3458" s="859">
        <v>42037</v>
      </c>
      <c r="C3458" s="871" t="s">
        <v>5363</v>
      </c>
      <c r="D3458" s="878">
        <v>13670</v>
      </c>
      <c r="F3458" s="859">
        <v>42037</v>
      </c>
      <c r="G3458" s="869" t="s">
        <v>5374</v>
      </c>
      <c r="H3458" s="878">
        <v>670</v>
      </c>
      <c r="I3458" s="869" t="s">
        <v>4808</v>
      </c>
      <c r="J3458" s="868" t="s">
        <v>5376</v>
      </c>
    </row>
    <row r="3459" spans="2:11" s="1" customFormat="1" ht="45" outlineLevel="1">
      <c r="B3459" s="285">
        <v>42062</v>
      </c>
      <c r="C3459" s="223" t="s">
        <v>5502</v>
      </c>
      <c r="D3459" s="672">
        <v>80986</v>
      </c>
      <c r="F3459" s="902">
        <v>42037</v>
      </c>
      <c r="G3459" s="906" t="s">
        <v>5375</v>
      </c>
      <c r="H3459" s="962">
        <v>13000</v>
      </c>
      <c r="I3459" s="906" t="s">
        <v>4680</v>
      </c>
      <c r="J3459" s="907" t="s">
        <v>4900</v>
      </c>
    </row>
    <row r="3460" spans="2:11" s="1" customFormat="1" ht="30" outlineLevel="1">
      <c r="B3460" s="285"/>
      <c r="C3460" s="223"/>
      <c r="D3460" s="175"/>
      <c r="F3460" s="811">
        <v>42037</v>
      </c>
      <c r="G3460" s="814" t="s">
        <v>5364</v>
      </c>
      <c r="H3460" s="876">
        <v>1000</v>
      </c>
      <c r="I3460" s="814" t="s">
        <v>4815</v>
      </c>
      <c r="J3460" s="876" t="s">
        <v>4812</v>
      </c>
      <c r="K3460" s="2">
        <f>H3460</f>
        <v>1000</v>
      </c>
    </row>
    <row r="3461" spans="2:11" s="1" customFormat="1" ht="30" outlineLevel="1">
      <c r="B3461" s="285"/>
      <c r="C3461" s="223"/>
      <c r="D3461" s="672"/>
      <c r="F3461" s="984">
        <v>42037</v>
      </c>
      <c r="G3461" s="812" t="s">
        <v>5377</v>
      </c>
      <c r="H3461" s="905">
        <v>25000</v>
      </c>
      <c r="I3461" s="812" t="s">
        <v>4911</v>
      </c>
      <c r="J3461" s="905" t="s">
        <v>4812</v>
      </c>
      <c r="K3461" s="2">
        <f>H3461</f>
        <v>25000</v>
      </c>
    </row>
    <row r="3462" spans="2:11" s="1" customFormat="1" ht="30" outlineLevel="1">
      <c r="B3462" s="285"/>
      <c r="C3462" s="223"/>
      <c r="D3462" s="672"/>
      <c r="F3462" s="832">
        <v>42037</v>
      </c>
      <c r="G3462" s="938" t="s">
        <v>5378</v>
      </c>
      <c r="H3462" s="867">
        <v>10000</v>
      </c>
      <c r="I3462" s="938" t="s">
        <v>4816</v>
      </c>
      <c r="J3462" s="867" t="s">
        <v>4812</v>
      </c>
      <c r="K3462" s="2">
        <f t="shared" ref="K3462:K3476" si="6">H3462</f>
        <v>10000</v>
      </c>
    </row>
    <row r="3463" spans="2:11" s="1" customFormat="1" ht="30" outlineLevel="1">
      <c r="B3463" s="285"/>
      <c r="C3463" s="223"/>
      <c r="D3463" s="175"/>
      <c r="F3463" s="811">
        <v>42037</v>
      </c>
      <c r="G3463" s="814" t="s">
        <v>5379</v>
      </c>
      <c r="H3463" s="876">
        <v>6330</v>
      </c>
      <c r="I3463" s="814" t="s">
        <v>4913</v>
      </c>
      <c r="J3463" s="876" t="s">
        <v>4812</v>
      </c>
      <c r="K3463" s="2">
        <f t="shared" si="6"/>
        <v>6330</v>
      </c>
    </row>
    <row r="3464" spans="2:11" s="1" customFormat="1" ht="45" outlineLevel="1">
      <c r="B3464" s="285"/>
      <c r="C3464" s="223"/>
      <c r="D3464" s="175"/>
      <c r="F3464" s="811">
        <v>42039</v>
      </c>
      <c r="G3464" s="814" t="s">
        <v>5386</v>
      </c>
      <c r="H3464" s="876">
        <v>5000</v>
      </c>
      <c r="I3464" s="814" t="s">
        <v>3287</v>
      </c>
      <c r="J3464" s="963" t="s">
        <v>4812</v>
      </c>
      <c r="K3464" s="13">
        <f t="shared" si="6"/>
        <v>5000</v>
      </c>
    </row>
    <row r="3465" spans="2:11" s="1" customFormat="1" ht="45" outlineLevel="1">
      <c r="B3465" s="285"/>
      <c r="C3465" s="223"/>
      <c r="D3465" s="175"/>
      <c r="F3465" s="811">
        <v>42044</v>
      </c>
      <c r="G3465" s="845" t="s">
        <v>5394</v>
      </c>
      <c r="H3465" s="823">
        <v>2000</v>
      </c>
      <c r="I3465" s="814" t="s">
        <v>3287</v>
      </c>
      <c r="J3465" s="963" t="s">
        <v>4812</v>
      </c>
      <c r="K3465" s="13">
        <f t="shared" si="6"/>
        <v>2000</v>
      </c>
    </row>
    <row r="3466" spans="2:11" s="1" customFormat="1" ht="30" outlineLevel="1">
      <c r="B3466" s="269"/>
      <c r="C3466" s="47"/>
      <c r="D3466" s="48"/>
      <c r="F3466" s="811">
        <v>42045</v>
      </c>
      <c r="G3466" s="845" t="s">
        <v>5400</v>
      </c>
      <c r="H3466" s="823">
        <v>6449</v>
      </c>
      <c r="I3466" s="814" t="s">
        <v>5401</v>
      </c>
      <c r="J3466" s="831" t="s">
        <v>4812</v>
      </c>
      <c r="K3466" s="13">
        <f t="shared" si="6"/>
        <v>6449</v>
      </c>
    </row>
    <row r="3467" spans="2:11" s="1" customFormat="1" ht="30" outlineLevel="1">
      <c r="B3467" s="269"/>
      <c r="C3467" s="47"/>
      <c r="D3467" s="48"/>
      <c r="F3467" s="984">
        <v>42045</v>
      </c>
      <c r="G3467" s="812" t="s">
        <v>5403</v>
      </c>
      <c r="H3467" s="820">
        <v>646</v>
      </c>
      <c r="I3467" s="829" t="s">
        <v>5402</v>
      </c>
      <c r="J3467" s="905" t="s">
        <v>4812</v>
      </c>
      <c r="K3467" s="13">
        <f t="shared" si="6"/>
        <v>646</v>
      </c>
    </row>
    <row r="3468" spans="2:11" s="1" customFormat="1" ht="45" outlineLevel="1">
      <c r="B3468" s="46"/>
      <c r="C3468" s="47"/>
      <c r="D3468" s="48"/>
      <c r="F3468" s="811">
        <v>42046</v>
      </c>
      <c r="G3468" s="814" t="s">
        <v>5404</v>
      </c>
      <c r="H3468" s="823">
        <v>3000</v>
      </c>
      <c r="I3468" s="814" t="s">
        <v>3287</v>
      </c>
      <c r="J3468" s="963" t="s">
        <v>4812</v>
      </c>
      <c r="K3468" s="13">
        <f t="shared" si="6"/>
        <v>3000</v>
      </c>
    </row>
    <row r="3469" spans="2:11" s="1" customFormat="1" ht="45" outlineLevel="1">
      <c r="B3469" s="46"/>
      <c r="C3469" s="47"/>
      <c r="D3469" s="48"/>
      <c r="F3469" s="811">
        <v>42048</v>
      </c>
      <c r="G3469" s="814" t="s">
        <v>5424</v>
      </c>
      <c r="H3469" s="823">
        <v>1000</v>
      </c>
      <c r="I3469" s="814" t="s">
        <v>3287</v>
      </c>
      <c r="J3469" s="963" t="s">
        <v>4812</v>
      </c>
      <c r="K3469" s="13">
        <f t="shared" si="6"/>
        <v>1000</v>
      </c>
    </row>
    <row r="3470" spans="2:11" s="1" customFormat="1" ht="45" outlineLevel="1">
      <c r="B3470" s="46"/>
      <c r="C3470" s="47"/>
      <c r="D3470" s="48"/>
      <c r="F3470" s="811">
        <v>42053</v>
      </c>
      <c r="G3470" s="814" t="s">
        <v>5471</v>
      </c>
      <c r="H3470" s="823">
        <v>2000</v>
      </c>
      <c r="I3470" s="814" t="s">
        <v>3287</v>
      </c>
      <c r="J3470" s="963" t="s">
        <v>4812</v>
      </c>
      <c r="K3470" s="13">
        <f t="shared" si="6"/>
        <v>2000</v>
      </c>
    </row>
    <row r="3471" spans="2:11" s="1" customFormat="1" ht="45" outlineLevel="1">
      <c r="B3471" s="46"/>
      <c r="C3471" s="47"/>
      <c r="D3471" s="48"/>
      <c r="F3471" s="811">
        <v>42055</v>
      </c>
      <c r="G3471" s="812" t="s">
        <v>5472</v>
      </c>
      <c r="H3471" s="821">
        <v>4000</v>
      </c>
      <c r="I3471" s="814" t="s">
        <v>3287</v>
      </c>
      <c r="J3471" s="963" t="s">
        <v>4812</v>
      </c>
      <c r="K3471" s="13">
        <f t="shared" si="6"/>
        <v>4000</v>
      </c>
    </row>
    <row r="3472" spans="2:11" s="1" customFormat="1" ht="45" outlineLevel="1">
      <c r="B3472" s="46"/>
      <c r="C3472" s="47"/>
      <c r="D3472" s="48"/>
      <c r="F3472" s="811">
        <v>42055</v>
      </c>
      <c r="G3472" s="814" t="s">
        <v>5473</v>
      </c>
      <c r="H3472" s="821">
        <v>2000</v>
      </c>
      <c r="I3472" s="814" t="s">
        <v>3287</v>
      </c>
      <c r="J3472" s="963" t="s">
        <v>4812</v>
      </c>
      <c r="K3472" s="13">
        <f t="shared" si="6"/>
        <v>2000</v>
      </c>
    </row>
    <row r="3473" spans="2:11" s="1" customFormat="1" ht="45" outlineLevel="1">
      <c r="B3473" s="46"/>
      <c r="C3473" s="47"/>
      <c r="D3473" s="48"/>
      <c r="F3473" s="811">
        <v>42060</v>
      </c>
      <c r="G3473" s="814" t="s">
        <v>5499</v>
      </c>
      <c r="H3473" s="821">
        <v>5000</v>
      </c>
      <c r="I3473" s="814" t="s">
        <v>3287</v>
      </c>
      <c r="J3473" s="963" t="s">
        <v>4812</v>
      </c>
      <c r="K3473" s="13">
        <f t="shared" si="6"/>
        <v>5000</v>
      </c>
    </row>
    <row r="3474" spans="2:11" s="1" customFormat="1" ht="30" outlineLevel="1">
      <c r="B3474" s="46"/>
      <c r="C3474" s="47"/>
      <c r="D3474" s="48"/>
      <c r="F3474" s="811">
        <v>42062</v>
      </c>
      <c r="G3474" s="814" t="s">
        <v>2993</v>
      </c>
      <c r="H3474" s="835">
        <v>5440.27</v>
      </c>
      <c r="I3474" s="814" t="s">
        <v>3584</v>
      </c>
      <c r="J3474" s="985" t="s">
        <v>4812</v>
      </c>
      <c r="K3474" s="13">
        <f t="shared" si="6"/>
        <v>5440.27</v>
      </c>
    </row>
    <row r="3475" spans="2:11" s="1" customFormat="1" ht="30" outlineLevel="1">
      <c r="B3475" s="46"/>
      <c r="C3475" s="47"/>
      <c r="D3475" s="48"/>
      <c r="F3475" s="811">
        <v>42062</v>
      </c>
      <c r="G3475" s="814" t="s">
        <v>5500</v>
      </c>
      <c r="H3475" s="835">
        <v>5560</v>
      </c>
      <c r="I3475" s="814" t="s">
        <v>5501</v>
      </c>
      <c r="J3475" s="985" t="s">
        <v>4812</v>
      </c>
      <c r="K3475" s="13">
        <f t="shared" si="6"/>
        <v>5560</v>
      </c>
    </row>
    <row r="3476" spans="2:11" s="1" customFormat="1" ht="15" outlineLevel="1">
      <c r="B3476" s="46"/>
      <c r="C3476" s="47"/>
      <c r="D3476" s="48"/>
      <c r="F3476" s="811"/>
      <c r="G3476" s="813"/>
      <c r="H3476" s="822"/>
      <c r="I3476" s="830"/>
      <c r="J3476" s="831"/>
      <c r="K3476" s="13">
        <f t="shared" si="6"/>
        <v>0</v>
      </c>
    </row>
    <row r="3477" spans="2:11" s="1" customFormat="1" ht="15" outlineLevel="1">
      <c r="B3477" s="50"/>
      <c r="C3477" s="50" t="s">
        <v>195</v>
      </c>
      <c r="D3477" s="48">
        <f>SUM(D3457:D3476)</f>
        <v>187358.56</v>
      </c>
      <c r="E3477" s="18"/>
      <c r="F3477" s="319"/>
      <c r="G3477" s="319" t="s">
        <v>195</v>
      </c>
      <c r="H3477" s="279">
        <f>SUM(H3457:H3476)</f>
        <v>106372.27</v>
      </c>
      <c r="K3477" s="2">
        <f>SUM(K3460:K3476)</f>
        <v>84425.27</v>
      </c>
    </row>
    <row r="3478" spans="2:11" s="1" customFormat="1" ht="15" outlineLevel="1">
      <c r="B3478" s="18"/>
      <c r="C3478" s="18"/>
      <c r="D3478" s="18"/>
      <c r="E3478" s="18"/>
      <c r="F3478" s="18"/>
      <c r="G3478" s="18"/>
      <c r="H3478" s="18"/>
    </row>
    <row r="3479" spans="2:11" s="1" customFormat="1" ht="15" outlineLevel="1">
      <c r="B3479" s="50"/>
      <c r="C3479" s="50" t="s">
        <v>1328</v>
      </c>
      <c r="D3479" s="48">
        <f>D3477-H3477</f>
        <v>80986.289999999994</v>
      </c>
      <c r="E3479" s="620"/>
      <c r="F3479" s="13"/>
      <c r="G3479" s="13"/>
      <c r="H3479" s="226"/>
      <c r="I3479" s="2"/>
    </row>
    <row r="3480" spans="2:11" s="1" customFormat="1" ht="15">
      <c r="F3480" s="13"/>
    </row>
    <row r="3481" spans="2:11" s="1" customFormat="1" ht="15">
      <c r="B3481" s="602">
        <v>42036</v>
      </c>
      <c r="C3481" s="282" t="s">
        <v>5356</v>
      </c>
      <c r="D3481" s="283">
        <v>1946</v>
      </c>
      <c r="E3481" s="277" t="s">
        <v>3088</v>
      </c>
    </row>
    <row r="3482" spans="2:11" s="1" customFormat="1" ht="45">
      <c r="B3482" s="608">
        <v>42039</v>
      </c>
      <c r="C3482" s="840" t="s">
        <v>5386</v>
      </c>
      <c r="D3482" s="613">
        <v>5000</v>
      </c>
      <c r="E3482" s="277" t="s">
        <v>3287</v>
      </c>
    </row>
    <row r="3483" spans="2:11" s="1" customFormat="1" ht="45">
      <c r="B3483" s="608">
        <v>42044</v>
      </c>
      <c r="C3483" s="840" t="s">
        <v>5394</v>
      </c>
      <c r="D3483" s="613">
        <v>2000</v>
      </c>
      <c r="E3483" s="277" t="s">
        <v>3287</v>
      </c>
    </row>
    <row r="3484" spans="2:11" s="1" customFormat="1" ht="45">
      <c r="B3484" s="608">
        <v>42046</v>
      </c>
      <c r="C3484" s="840" t="s">
        <v>5404</v>
      </c>
      <c r="D3484" s="613">
        <v>3000</v>
      </c>
      <c r="E3484" s="277" t="s">
        <v>3287</v>
      </c>
    </row>
    <row r="3485" spans="2:11" s="1" customFormat="1" ht="45">
      <c r="B3485" s="608">
        <v>42048</v>
      </c>
      <c r="C3485" s="840" t="s">
        <v>5424</v>
      </c>
      <c r="D3485" s="613">
        <v>1000</v>
      </c>
      <c r="E3485" s="277" t="s">
        <v>3287</v>
      </c>
    </row>
    <row r="3486" spans="2:11" s="1" customFormat="1" ht="45">
      <c r="B3486" s="608">
        <v>42053</v>
      </c>
      <c r="C3486" s="840" t="s">
        <v>5471</v>
      </c>
      <c r="D3486" s="613">
        <v>2000</v>
      </c>
      <c r="E3486" s="277" t="s">
        <v>3287</v>
      </c>
    </row>
    <row r="3487" spans="2:11" s="1" customFormat="1" ht="60">
      <c r="B3487" s="608">
        <v>42055</v>
      </c>
      <c r="C3487" s="840" t="s">
        <v>5472</v>
      </c>
      <c r="D3487" s="613">
        <v>4000</v>
      </c>
      <c r="E3487" s="277" t="s">
        <v>3287</v>
      </c>
      <c r="H3487" s="13"/>
    </row>
    <row r="3488" spans="2:11" s="1" customFormat="1" ht="45">
      <c r="B3488" s="608">
        <v>42055</v>
      </c>
      <c r="C3488" s="840" t="s">
        <v>5473</v>
      </c>
      <c r="D3488" s="613">
        <v>2000</v>
      </c>
      <c r="E3488" s="277" t="s">
        <v>3287</v>
      </c>
      <c r="H3488" s="13"/>
    </row>
    <row r="3489" spans="2:8" s="1" customFormat="1" ht="45">
      <c r="B3489" s="608">
        <v>42060</v>
      </c>
      <c r="C3489" s="840" t="s">
        <v>5499</v>
      </c>
      <c r="D3489" s="613">
        <v>5000</v>
      </c>
      <c r="E3489" s="277" t="s">
        <v>3287</v>
      </c>
      <c r="H3489" s="13"/>
    </row>
    <row r="3490" spans="2:8" s="1" customFormat="1" ht="15">
      <c r="B3490" s="674"/>
      <c r="C3490" s="481"/>
      <c r="D3490" s="482"/>
      <c r="E3490" s="277"/>
    </row>
    <row r="3491" spans="2:8" s="1" customFormat="1" ht="15">
      <c r="B3491" s="280"/>
      <c r="C3491" s="280"/>
      <c r="D3491" s="294">
        <f>SUM(D3481:D3490)</f>
        <v>25946</v>
      </c>
      <c r="E3491" s="2">
        <f>D3491-D3608-H3608</f>
        <v>2031</v>
      </c>
      <c r="F3491" s="2"/>
    </row>
    <row r="3492" spans="2:8" s="1" customFormat="1" ht="15"/>
    <row r="3493" spans="2:8" s="1" customFormat="1" ht="15">
      <c r="B3493" s="285">
        <v>42036</v>
      </c>
      <c r="C3493" s="280" t="s">
        <v>5353</v>
      </c>
      <c r="D3493" s="294">
        <v>45</v>
      </c>
      <c r="F3493" s="285">
        <v>42056</v>
      </c>
      <c r="G3493" s="280" t="s">
        <v>232</v>
      </c>
      <c r="H3493" s="294">
        <v>20</v>
      </c>
    </row>
    <row r="3494" spans="2:8" s="1" customFormat="1" ht="15">
      <c r="B3494" s="285">
        <v>42036</v>
      </c>
      <c r="C3494" s="280" t="s">
        <v>5354</v>
      </c>
      <c r="D3494" s="294">
        <v>40</v>
      </c>
      <c r="F3494" s="285">
        <v>42057</v>
      </c>
      <c r="G3494" s="280" t="s">
        <v>401</v>
      </c>
      <c r="H3494" s="294">
        <v>48</v>
      </c>
    </row>
    <row r="3495" spans="2:8" s="1" customFormat="1" ht="15">
      <c r="B3495" s="285">
        <v>42036</v>
      </c>
      <c r="C3495" s="280" t="s">
        <v>246</v>
      </c>
      <c r="D3495" s="294">
        <v>50</v>
      </c>
      <c r="F3495" s="285">
        <v>42057</v>
      </c>
      <c r="G3495" s="280" t="s">
        <v>289</v>
      </c>
      <c r="H3495" s="294">
        <v>103</v>
      </c>
    </row>
    <row r="3496" spans="2:8" s="1" customFormat="1" ht="15">
      <c r="B3496" s="285">
        <v>42036</v>
      </c>
      <c r="C3496" s="304" t="s">
        <v>346</v>
      </c>
      <c r="D3496" s="326">
        <v>50</v>
      </c>
      <c r="F3496" s="285">
        <v>42057</v>
      </c>
      <c r="G3496" s="294" t="s">
        <v>767</v>
      </c>
      <c r="H3496" s="294">
        <v>90</v>
      </c>
    </row>
    <row r="3497" spans="2:8" s="1" customFormat="1" ht="15">
      <c r="B3497" s="285">
        <v>42036</v>
      </c>
      <c r="C3497" s="280" t="s">
        <v>2401</v>
      </c>
      <c r="D3497" s="294">
        <v>40</v>
      </c>
      <c r="F3497" s="285">
        <v>42057</v>
      </c>
      <c r="G3497" s="294" t="s">
        <v>23</v>
      </c>
      <c r="H3497" s="294">
        <v>125</v>
      </c>
    </row>
    <row r="3498" spans="2:8" s="1" customFormat="1" ht="15">
      <c r="B3498" s="285">
        <v>42036</v>
      </c>
      <c r="C3498" s="280" t="s">
        <v>12</v>
      </c>
      <c r="D3498" s="294">
        <v>460</v>
      </c>
      <c r="F3498" s="285">
        <v>42057</v>
      </c>
      <c r="G3498" s="393" t="s">
        <v>49</v>
      </c>
      <c r="H3498" s="386">
        <v>58</v>
      </c>
    </row>
    <row r="3499" spans="2:8" s="1" customFormat="1" ht="15">
      <c r="B3499" s="285">
        <v>42036</v>
      </c>
      <c r="C3499" s="280" t="s">
        <v>223</v>
      </c>
      <c r="D3499" s="294">
        <v>41</v>
      </c>
      <c r="F3499" s="285">
        <v>42058</v>
      </c>
      <c r="G3499" s="393" t="s">
        <v>525</v>
      </c>
      <c r="H3499" s="386">
        <v>65</v>
      </c>
    </row>
    <row r="3500" spans="2:8" s="1" customFormat="1" ht="15">
      <c r="B3500" s="285">
        <v>42036</v>
      </c>
      <c r="C3500" s="280" t="s">
        <v>76</v>
      </c>
      <c r="D3500" s="294">
        <v>230</v>
      </c>
      <c r="F3500" s="285">
        <v>42058</v>
      </c>
      <c r="G3500" s="393" t="s">
        <v>5478</v>
      </c>
      <c r="H3500" s="386">
        <v>55</v>
      </c>
    </row>
    <row r="3501" spans="2:8" s="1" customFormat="1" ht="15">
      <c r="B3501" s="285">
        <v>42036</v>
      </c>
      <c r="C3501" s="280" t="s">
        <v>289</v>
      </c>
      <c r="D3501" s="294">
        <v>50</v>
      </c>
      <c r="F3501" s="285">
        <v>42058</v>
      </c>
      <c r="G3501" s="376" t="s">
        <v>80</v>
      </c>
      <c r="H3501" s="386">
        <v>30</v>
      </c>
    </row>
    <row r="3502" spans="2:8" s="1" customFormat="1" ht="15">
      <c r="B3502" s="285">
        <v>42037</v>
      </c>
      <c r="C3502" s="280" t="s">
        <v>525</v>
      </c>
      <c r="D3502" s="294">
        <v>20</v>
      </c>
      <c r="F3502" s="285">
        <v>42058</v>
      </c>
      <c r="G3502" s="280" t="s">
        <v>114</v>
      </c>
      <c r="H3502" s="294">
        <v>20</v>
      </c>
    </row>
    <row r="3503" spans="2:8" s="1" customFormat="1" ht="15">
      <c r="B3503" s="285">
        <v>42037</v>
      </c>
      <c r="C3503" s="304" t="s">
        <v>593</v>
      </c>
      <c r="D3503" s="326">
        <v>10</v>
      </c>
      <c r="F3503" s="285">
        <v>42058</v>
      </c>
      <c r="G3503" s="393" t="s">
        <v>51</v>
      </c>
      <c r="H3503" s="386">
        <v>145</v>
      </c>
    </row>
    <row r="3504" spans="2:8" s="1" customFormat="1" ht="15">
      <c r="B3504" s="285">
        <v>42037</v>
      </c>
      <c r="C3504" s="304" t="s">
        <v>226</v>
      </c>
      <c r="D3504" s="326">
        <v>5</v>
      </c>
      <c r="F3504" s="285">
        <v>42058</v>
      </c>
      <c r="G3504" s="393" t="s">
        <v>3250</v>
      </c>
      <c r="H3504" s="386">
        <v>105</v>
      </c>
    </row>
    <row r="3505" spans="2:8" s="1" customFormat="1" ht="15">
      <c r="B3505" s="285">
        <v>42037</v>
      </c>
      <c r="C3505" s="304" t="s">
        <v>114</v>
      </c>
      <c r="D3505" s="326">
        <v>5</v>
      </c>
      <c r="F3505" s="285">
        <v>42059</v>
      </c>
      <c r="G3505" s="376" t="s">
        <v>525</v>
      </c>
      <c r="H3505" s="386">
        <v>76</v>
      </c>
    </row>
    <row r="3506" spans="2:8" s="1" customFormat="1" ht="15">
      <c r="B3506" s="285">
        <v>42037</v>
      </c>
      <c r="C3506" s="304" t="s">
        <v>23</v>
      </c>
      <c r="D3506" s="326">
        <v>80</v>
      </c>
      <c r="F3506" s="285">
        <v>42059</v>
      </c>
      <c r="G3506" s="280" t="s">
        <v>5470</v>
      </c>
      <c r="H3506" s="386">
        <v>300</v>
      </c>
    </row>
    <row r="3507" spans="2:8" s="1" customFormat="1" ht="15">
      <c r="B3507" s="285">
        <v>42038</v>
      </c>
      <c r="C3507" s="304" t="s">
        <v>525</v>
      </c>
      <c r="D3507" s="326">
        <v>26</v>
      </c>
      <c r="F3507" s="285">
        <v>42059</v>
      </c>
      <c r="G3507" s="393" t="s">
        <v>721</v>
      </c>
      <c r="H3507" s="386">
        <v>150</v>
      </c>
    </row>
    <row r="3508" spans="2:8" s="1" customFormat="1" ht="15">
      <c r="B3508" s="285">
        <v>42038</v>
      </c>
      <c r="C3508" s="304" t="s">
        <v>593</v>
      </c>
      <c r="D3508" s="326">
        <v>10</v>
      </c>
      <c r="F3508" s="285">
        <v>42059</v>
      </c>
      <c r="G3508" s="393" t="s">
        <v>111</v>
      </c>
      <c r="H3508" s="386">
        <v>60</v>
      </c>
    </row>
    <row r="3509" spans="2:8" s="1" customFormat="1" ht="15">
      <c r="B3509" s="285">
        <v>42038</v>
      </c>
      <c r="C3509" s="304" t="s">
        <v>226</v>
      </c>
      <c r="D3509" s="326">
        <v>5</v>
      </c>
      <c r="F3509" s="285">
        <v>42059</v>
      </c>
      <c r="G3509" s="386" t="s">
        <v>2318</v>
      </c>
      <c r="H3509" s="386">
        <v>5</v>
      </c>
    </row>
    <row r="3510" spans="2:8" s="1" customFormat="1" ht="15">
      <c r="B3510" s="285">
        <v>42038</v>
      </c>
      <c r="C3510" s="304" t="s">
        <v>2645</v>
      </c>
      <c r="D3510" s="326">
        <v>32</v>
      </c>
      <c r="F3510" s="285">
        <v>42059</v>
      </c>
      <c r="G3510" s="393" t="s">
        <v>114</v>
      </c>
      <c r="H3510" s="386">
        <v>60</v>
      </c>
    </row>
    <row r="3511" spans="2:8" s="1" customFormat="1" ht="15">
      <c r="B3511" s="285">
        <v>42038</v>
      </c>
      <c r="C3511" s="304" t="s">
        <v>5013</v>
      </c>
      <c r="D3511" s="326">
        <v>6</v>
      </c>
      <c r="F3511" s="285">
        <v>42060</v>
      </c>
      <c r="G3511" s="393" t="s">
        <v>525</v>
      </c>
      <c r="H3511" s="386">
        <v>110</v>
      </c>
    </row>
    <row r="3512" spans="2:8" s="1" customFormat="1" ht="15">
      <c r="B3512" s="285">
        <v>42038</v>
      </c>
      <c r="C3512" s="304" t="s">
        <v>114</v>
      </c>
      <c r="D3512" s="326">
        <v>80</v>
      </c>
      <c r="F3512" s="285">
        <v>42060</v>
      </c>
      <c r="G3512" s="393" t="s">
        <v>525</v>
      </c>
      <c r="H3512" s="386">
        <v>50</v>
      </c>
    </row>
    <row r="3513" spans="2:8" s="1" customFormat="1" ht="15">
      <c r="B3513" s="549">
        <v>42039</v>
      </c>
      <c r="C3513" s="554" t="s">
        <v>5230</v>
      </c>
      <c r="D3513" s="587">
        <v>500</v>
      </c>
      <c r="F3513" s="285">
        <v>42060</v>
      </c>
      <c r="G3513" s="280" t="s">
        <v>485</v>
      </c>
      <c r="H3513" s="294">
        <v>40</v>
      </c>
    </row>
    <row r="3514" spans="2:8" s="1" customFormat="1" ht="15">
      <c r="B3514" s="549">
        <v>42039</v>
      </c>
      <c r="C3514" s="554" t="s">
        <v>6</v>
      </c>
      <c r="D3514" s="767">
        <v>1000</v>
      </c>
      <c r="F3514" s="285">
        <v>42060</v>
      </c>
      <c r="G3514" s="280" t="s">
        <v>18</v>
      </c>
      <c r="H3514" s="294">
        <v>105</v>
      </c>
    </row>
    <row r="3515" spans="2:8" s="1" customFormat="1" ht="15">
      <c r="B3515" s="285">
        <v>42039</v>
      </c>
      <c r="C3515" s="304" t="s">
        <v>18</v>
      </c>
      <c r="D3515" s="326">
        <v>142</v>
      </c>
      <c r="F3515" s="285">
        <v>42060</v>
      </c>
      <c r="G3515" s="280" t="s">
        <v>80</v>
      </c>
      <c r="H3515" s="294">
        <v>30</v>
      </c>
    </row>
    <row r="3516" spans="2:8" s="1" customFormat="1" ht="15">
      <c r="B3516" s="285">
        <v>42039</v>
      </c>
      <c r="C3516" s="280" t="s">
        <v>114</v>
      </c>
      <c r="D3516" s="294">
        <v>90</v>
      </c>
      <c r="F3516" s="285">
        <v>42060</v>
      </c>
      <c r="G3516" s="280" t="s">
        <v>220</v>
      </c>
      <c r="H3516" s="294">
        <v>25</v>
      </c>
    </row>
    <row r="3517" spans="2:8" s="1" customFormat="1" ht="15">
      <c r="B3517" s="285">
        <v>42039</v>
      </c>
      <c r="C3517" s="280" t="s">
        <v>3029</v>
      </c>
      <c r="D3517" s="294">
        <v>10</v>
      </c>
      <c r="F3517" s="285">
        <v>42061</v>
      </c>
      <c r="G3517" s="280" t="s">
        <v>525</v>
      </c>
      <c r="H3517" s="294">
        <v>30</v>
      </c>
    </row>
    <row r="3518" spans="2:8" s="1" customFormat="1" ht="15">
      <c r="B3518" s="285">
        <v>42040</v>
      </c>
      <c r="C3518" s="280" t="s">
        <v>525</v>
      </c>
      <c r="D3518" s="294">
        <v>80</v>
      </c>
      <c r="F3518" s="285">
        <v>42061</v>
      </c>
      <c r="G3518" s="294" t="s">
        <v>12</v>
      </c>
      <c r="H3518" s="294">
        <v>100</v>
      </c>
    </row>
    <row r="3519" spans="2:8" s="1" customFormat="1" ht="15">
      <c r="B3519" s="285">
        <v>42040</v>
      </c>
      <c r="C3519" s="280" t="s">
        <v>51</v>
      </c>
      <c r="D3519" s="294">
        <v>60</v>
      </c>
      <c r="F3519" s="285">
        <v>42061</v>
      </c>
      <c r="G3519" s="294" t="s">
        <v>525</v>
      </c>
      <c r="H3519" s="294">
        <v>30</v>
      </c>
    </row>
    <row r="3520" spans="2:8" s="1" customFormat="1" ht="15">
      <c r="B3520" s="285">
        <v>42041</v>
      </c>
      <c r="C3520" s="280" t="s">
        <v>525</v>
      </c>
      <c r="D3520" s="349">
        <v>20</v>
      </c>
      <c r="F3520" s="285">
        <v>42061</v>
      </c>
      <c r="G3520" s="280" t="s">
        <v>5470</v>
      </c>
      <c r="H3520" s="326">
        <v>300</v>
      </c>
    </row>
    <row r="3521" spans="2:8" s="1" customFormat="1" ht="15">
      <c r="B3521" s="285">
        <v>42041</v>
      </c>
      <c r="C3521" s="304" t="s">
        <v>12</v>
      </c>
      <c r="D3521" s="326">
        <v>40</v>
      </c>
      <c r="F3521" s="285">
        <v>42061</v>
      </c>
      <c r="G3521" s="326" t="s">
        <v>246</v>
      </c>
      <c r="H3521" s="326">
        <v>140</v>
      </c>
    </row>
    <row r="3522" spans="2:8" s="1" customFormat="1" ht="15">
      <c r="B3522" s="285">
        <v>42041</v>
      </c>
      <c r="C3522" s="304" t="s">
        <v>525</v>
      </c>
      <c r="D3522" s="326">
        <v>60</v>
      </c>
      <c r="F3522" s="285">
        <v>42061</v>
      </c>
      <c r="G3522" s="280" t="s">
        <v>114</v>
      </c>
      <c r="H3522" s="294">
        <v>70</v>
      </c>
    </row>
    <row r="3523" spans="2:8" s="1" customFormat="1" ht="15">
      <c r="B3523" s="285">
        <v>42041</v>
      </c>
      <c r="C3523" s="304" t="s">
        <v>525</v>
      </c>
      <c r="D3523" s="326">
        <v>10</v>
      </c>
      <c r="F3523" s="549">
        <v>42061</v>
      </c>
      <c r="G3523" s="463" t="s">
        <v>656</v>
      </c>
      <c r="H3523" s="587">
        <v>230</v>
      </c>
    </row>
    <row r="3524" spans="2:8" s="1" customFormat="1" ht="15">
      <c r="B3524" s="285">
        <v>42041</v>
      </c>
      <c r="C3524" s="280" t="s">
        <v>525</v>
      </c>
      <c r="D3524" s="294">
        <v>840</v>
      </c>
      <c r="F3524" s="285">
        <v>42062</v>
      </c>
      <c r="G3524" s="304" t="s">
        <v>525</v>
      </c>
      <c r="H3524" s="326">
        <v>60</v>
      </c>
    </row>
    <row r="3525" spans="2:8" s="1" customFormat="1" ht="15">
      <c r="B3525" s="285">
        <v>42041</v>
      </c>
      <c r="C3525" s="280" t="s">
        <v>23</v>
      </c>
      <c r="D3525" s="294">
        <v>70</v>
      </c>
      <c r="F3525" s="285">
        <v>42062</v>
      </c>
      <c r="G3525" s="304" t="s">
        <v>401</v>
      </c>
      <c r="H3525" s="326">
        <v>40</v>
      </c>
    </row>
    <row r="3526" spans="2:8" s="1" customFormat="1" ht="15">
      <c r="B3526" s="285">
        <v>42042</v>
      </c>
      <c r="C3526" s="280" t="s">
        <v>525</v>
      </c>
      <c r="D3526" s="294">
        <v>20</v>
      </c>
      <c r="F3526" s="285">
        <v>42062</v>
      </c>
      <c r="G3526" s="280" t="s">
        <v>516</v>
      </c>
      <c r="H3526" s="294">
        <v>20</v>
      </c>
    </row>
    <row r="3527" spans="2:8" s="1" customFormat="1" ht="15">
      <c r="B3527" s="285">
        <v>42042</v>
      </c>
      <c r="C3527" s="280" t="s">
        <v>3043</v>
      </c>
      <c r="D3527" s="294">
        <v>120</v>
      </c>
      <c r="F3527" s="285">
        <v>42062</v>
      </c>
      <c r="G3527" s="280" t="s">
        <v>114</v>
      </c>
      <c r="H3527" s="294">
        <v>80</v>
      </c>
    </row>
    <row r="3528" spans="2:8" s="1" customFormat="1" ht="15">
      <c r="B3528" s="285">
        <v>42042</v>
      </c>
      <c r="C3528" s="280" t="s">
        <v>2662</v>
      </c>
      <c r="D3528" s="294">
        <v>30</v>
      </c>
      <c r="F3528" s="285">
        <v>42062</v>
      </c>
      <c r="G3528" s="280" t="s">
        <v>80</v>
      </c>
      <c r="H3528" s="294">
        <v>30</v>
      </c>
    </row>
    <row r="3529" spans="2:8" s="1" customFormat="1" ht="15">
      <c r="B3529" s="285">
        <v>42042</v>
      </c>
      <c r="C3529" s="304" t="s">
        <v>154</v>
      </c>
      <c r="D3529" s="326">
        <v>50</v>
      </c>
      <c r="F3529" s="285">
        <v>42062</v>
      </c>
      <c r="G3529" s="280" t="s">
        <v>23</v>
      </c>
      <c r="H3529" s="294">
        <v>135</v>
      </c>
    </row>
    <row r="3530" spans="2:8" s="1" customFormat="1" ht="15">
      <c r="B3530" s="285">
        <v>42042</v>
      </c>
      <c r="C3530" s="304" t="s">
        <v>525</v>
      </c>
      <c r="D3530" s="326">
        <v>20</v>
      </c>
      <c r="F3530" s="285">
        <v>42063</v>
      </c>
      <c r="G3530" s="280" t="s">
        <v>5524</v>
      </c>
      <c r="H3530" s="294">
        <v>500</v>
      </c>
    </row>
    <row r="3531" spans="2:8" s="1" customFormat="1" ht="15">
      <c r="B3531" s="285">
        <v>42042</v>
      </c>
      <c r="C3531" s="304" t="s">
        <v>12</v>
      </c>
      <c r="D3531" s="326">
        <v>60</v>
      </c>
      <c r="F3531" s="285">
        <v>42063</v>
      </c>
      <c r="G3531" s="280" t="s">
        <v>742</v>
      </c>
      <c r="H3531" s="294">
        <v>154</v>
      </c>
    </row>
    <row r="3532" spans="2:8" s="1" customFormat="1" ht="15">
      <c r="B3532" s="285">
        <v>42042</v>
      </c>
      <c r="C3532" s="280" t="s">
        <v>5395</v>
      </c>
      <c r="D3532" s="294">
        <v>300</v>
      </c>
      <c r="F3532" s="285">
        <v>42063</v>
      </c>
      <c r="G3532" s="280" t="s">
        <v>830</v>
      </c>
      <c r="H3532" s="294">
        <v>200</v>
      </c>
    </row>
    <row r="3533" spans="2:8" s="1" customFormat="1" ht="15">
      <c r="B3533" s="285">
        <v>42042</v>
      </c>
      <c r="C3533" s="280" t="s">
        <v>2662</v>
      </c>
      <c r="D3533" s="294">
        <v>300</v>
      </c>
      <c r="F3533" s="285">
        <v>42063</v>
      </c>
      <c r="G3533" s="280" t="s">
        <v>525</v>
      </c>
      <c r="H3533" s="294">
        <v>20</v>
      </c>
    </row>
    <row r="3534" spans="2:8" s="1" customFormat="1" ht="15">
      <c r="B3534" s="285">
        <v>42042</v>
      </c>
      <c r="C3534" s="280" t="s">
        <v>23</v>
      </c>
      <c r="D3534" s="294">
        <v>100</v>
      </c>
      <c r="F3534" s="285">
        <v>42063</v>
      </c>
      <c r="G3534" s="280" t="s">
        <v>12</v>
      </c>
      <c r="H3534" s="294">
        <v>70</v>
      </c>
    </row>
    <row r="3535" spans="2:8" s="1" customFormat="1" ht="15">
      <c r="B3535" s="549">
        <v>42042</v>
      </c>
      <c r="C3535" s="463" t="s">
        <v>3307</v>
      </c>
      <c r="D3535" s="587">
        <v>1000</v>
      </c>
      <c r="F3535" s="285">
        <v>42063</v>
      </c>
      <c r="G3535" s="280" t="s">
        <v>397</v>
      </c>
      <c r="H3535" s="294">
        <v>290</v>
      </c>
    </row>
    <row r="3536" spans="2:8" s="1" customFormat="1" ht="15">
      <c r="B3536" s="895">
        <v>42043</v>
      </c>
      <c r="C3536" s="621" t="s">
        <v>4050</v>
      </c>
      <c r="D3536" s="769">
        <v>700</v>
      </c>
      <c r="F3536" s="285">
        <v>42063</v>
      </c>
      <c r="G3536" s="280" t="s">
        <v>23</v>
      </c>
      <c r="H3536" s="294">
        <v>225</v>
      </c>
    </row>
    <row r="3537" spans="2:8" s="1" customFormat="1" ht="15">
      <c r="B3537" s="285">
        <v>42043</v>
      </c>
      <c r="C3537" s="280" t="s">
        <v>955</v>
      </c>
      <c r="D3537" s="294">
        <v>50</v>
      </c>
      <c r="F3537" s="285">
        <v>42063</v>
      </c>
      <c r="G3537" s="280" t="s">
        <v>525</v>
      </c>
      <c r="H3537" s="294">
        <v>10</v>
      </c>
    </row>
    <row r="3538" spans="2:8" s="1" customFormat="1" ht="15">
      <c r="B3538" s="285">
        <v>42043</v>
      </c>
      <c r="C3538" s="280" t="s">
        <v>246</v>
      </c>
      <c r="D3538" s="294">
        <v>110</v>
      </c>
      <c r="F3538" s="285"/>
      <c r="G3538" s="280"/>
      <c r="H3538" s="294"/>
    </row>
    <row r="3539" spans="2:8" s="1" customFormat="1" ht="15">
      <c r="B3539" s="285">
        <v>42044</v>
      </c>
      <c r="C3539" s="280" t="s">
        <v>525</v>
      </c>
      <c r="D3539" s="294">
        <v>79</v>
      </c>
      <c r="F3539" s="285"/>
      <c r="G3539" s="280"/>
      <c r="H3539" s="294"/>
    </row>
    <row r="3540" spans="2:8" s="1" customFormat="1" ht="15">
      <c r="B3540" s="285">
        <v>42044</v>
      </c>
      <c r="C3540" s="280" t="s">
        <v>51</v>
      </c>
      <c r="D3540" s="294">
        <v>325</v>
      </c>
      <c r="F3540" s="285"/>
      <c r="G3540" s="280"/>
      <c r="H3540" s="294"/>
    </row>
    <row r="3541" spans="2:8" s="1" customFormat="1" ht="15">
      <c r="B3541" s="285">
        <v>42044</v>
      </c>
      <c r="C3541" s="280" t="s">
        <v>5399</v>
      </c>
      <c r="D3541" s="349">
        <v>82</v>
      </c>
      <c r="F3541" s="285"/>
      <c r="G3541" s="280"/>
      <c r="H3541" s="294"/>
    </row>
    <row r="3542" spans="2:8" s="1" customFormat="1" ht="15">
      <c r="B3542" s="285">
        <v>42044</v>
      </c>
      <c r="C3542" s="280" t="s">
        <v>4099</v>
      </c>
      <c r="D3542" s="294">
        <v>60</v>
      </c>
      <c r="F3542" s="285"/>
      <c r="G3542" s="280"/>
      <c r="H3542" s="294"/>
    </row>
    <row r="3543" spans="2:8" s="1" customFormat="1" ht="15">
      <c r="B3543" s="285">
        <v>42044</v>
      </c>
      <c r="C3543" s="280" t="s">
        <v>114</v>
      </c>
      <c r="D3543" s="294">
        <v>80</v>
      </c>
      <c r="F3543" s="285"/>
      <c r="G3543" s="280"/>
      <c r="H3543" s="294"/>
    </row>
    <row r="3544" spans="2:8" s="1" customFormat="1" ht="15">
      <c r="B3544" s="285">
        <v>42044</v>
      </c>
      <c r="C3544" s="280" t="s">
        <v>111</v>
      </c>
      <c r="D3544" s="294">
        <v>60</v>
      </c>
      <c r="F3544" s="285"/>
      <c r="G3544" s="280"/>
      <c r="H3544" s="294"/>
    </row>
    <row r="3545" spans="2:8" s="1" customFormat="1" ht="15">
      <c r="B3545" s="285">
        <v>42045</v>
      </c>
      <c r="C3545" s="294" t="s">
        <v>525</v>
      </c>
      <c r="D3545" s="294">
        <v>50</v>
      </c>
      <c r="F3545" s="285"/>
      <c r="G3545" s="280"/>
      <c r="H3545" s="294"/>
    </row>
    <row r="3546" spans="2:8" s="1" customFormat="1" ht="15">
      <c r="B3546" s="285">
        <v>42045</v>
      </c>
      <c r="C3546" s="280" t="s">
        <v>12</v>
      </c>
      <c r="D3546" s="294">
        <v>150</v>
      </c>
      <c r="F3546" s="285"/>
      <c r="G3546" s="280"/>
      <c r="H3546" s="294"/>
    </row>
    <row r="3547" spans="2:8" s="1" customFormat="1" ht="15">
      <c r="B3547" s="285">
        <v>42045</v>
      </c>
      <c r="C3547" s="280" t="s">
        <v>3637</v>
      </c>
      <c r="D3547" s="294">
        <v>3</v>
      </c>
      <c r="F3547" s="285"/>
      <c r="G3547" s="280"/>
      <c r="H3547" s="294"/>
    </row>
    <row r="3548" spans="2:8" s="1" customFormat="1" ht="15">
      <c r="B3548" s="285">
        <v>42045</v>
      </c>
      <c r="C3548" s="280" t="s">
        <v>525</v>
      </c>
      <c r="D3548" s="294">
        <v>30</v>
      </c>
      <c r="F3548" s="285"/>
      <c r="G3548" s="280"/>
      <c r="H3548" s="294"/>
    </row>
    <row r="3549" spans="2:8" s="1" customFormat="1" ht="15">
      <c r="B3549" s="285">
        <v>42045</v>
      </c>
      <c r="C3549" s="280" t="s">
        <v>589</v>
      </c>
      <c r="D3549" s="294">
        <v>200</v>
      </c>
      <c r="F3549" s="285"/>
      <c r="G3549" s="280"/>
      <c r="H3549" s="294"/>
    </row>
    <row r="3550" spans="2:8" s="1" customFormat="1" ht="15">
      <c r="B3550" s="285">
        <v>42045</v>
      </c>
      <c r="C3550" s="280" t="s">
        <v>246</v>
      </c>
      <c r="D3550" s="294">
        <v>80</v>
      </c>
      <c r="F3550" s="285"/>
      <c r="G3550" s="280"/>
      <c r="H3550" s="294"/>
    </row>
    <row r="3551" spans="2:8" s="1" customFormat="1" ht="15">
      <c r="B3551" s="549">
        <v>42046</v>
      </c>
      <c r="C3551" s="554" t="s">
        <v>5393</v>
      </c>
      <c r="D3551" s="587">
        <v>500</v>
      </c>
      <c r="F3551" s="285"/>
      <c r="G3551" s="280"/>
      <c r="H3551" s="294"/>
    </row>
    <row r="3552" spans="2:8" s="1" customFormat="1" ht="15">
      <c r="B3552" s="285">
        <v>42046</v>
      </c>
      <c r="C3552" s="294" t="s">
        <v>970</v>
      </c>
      <c r="D3552" s="294">
        <v>10</v>
      </c>
      <c r="F3552" s="285"/>
      <c r="G3552" s="280"/>
      <c r="H3552" s="294"/>
    </row>
    <row r="3553" spans="2:8" s="1" customFormat="1" ht="15">
      <c r="B3553" s="285">
        <v>42046</v>
      </c>
      <c r="C3553" s="294" t="s">
        <v>114</v>
      </c>
      <c r="D3553" s="294">
        <v>155</v>
      </c>
      <c r="F3553" s="285"/>
      <c r="G3553" s="280"/>
      <c r="H3553" s="294"/>
    </row>
    <row r="3554" spans="2:8" s="1" customFormat="1" ht="15">
      <c r="B3554" s="285">
        <v>42046</v>
      </c>
      <c r="C3554" s="280" t="s">
        <v>23</v>
      </c>
      <c r="D3554" s="294">
        <v>80</v>
      </c>
      <c r="F3554" s="285"/>
      <c r="G3554" s="280"/>
      <c r="H3554" s="294"/>
    </row>
    <row r="3555" spans="2:8" s="1" customFormat="1" ht="15">
      <c r="B3555" s="285">
        <v>42046</v>
      </c>
      <c r="C3555" s="280" t="s">
        <v>5423</v>
      </c>
      <c r="D3555" s="294">
        <v>1814</v>
      </c>
      <c r="F3555" s="285"/>
      <c r="G3555" s="280"/>
      <c r="H3555" s="294"/>
    </row>
    <row r="3556" spans="2:8" s="1" customFormat="1" ht="15">
      <c r="B3556" s="285">
        <v>42047</v>
      </c>
      <c r="C3556" s="294" t="s">
        <v>525</v>
      </c>
      <c r="D3556" s="294">
        <v>60</v>
      </c>
      <c r="F3556" s="285"/>
      <c r="G3556" s="280"/>
      <c r="H3556" s="294"/>
    </row>
    <row r="3557" spans="2:8" s="1" customFormat="1" ht="15">
      <c r="B3557" s="285">
        <v>42047</v>
      </c>
      <c r="C3557" s="294" t="s">
        <v>114</v>
      </c>
      <c r="D3557" s="294">
        <v>200</v>
      </c>
      <c r="F3557" s="285"/>
      <c r="G3557" s="280"/>
      <c r="H3557" s="294"/>
    </row>
    <row r="3558" spans="2:8" s="1" customFormat="1" ht="15">
      <c r="B3558" s="285">
        <v>42047</v>
      </c>
      <c r="C3558" s="294" t="s">
        <v>205</v>
      </c>
      <c r="D3558" s="294">
        <v>160</v>
      </c>
      <c r="F3558" s="285"/>
      <c r="G3558" s="280"/>
      <c r="H3558" s="294"/>
    </row>
    <row r="3559" spans="2:8" s="1" customFormat="1" ht="15">
      <c r="B3559" s="285">
        <v>42047</v>
      </c>
      <c r="C3559" s="294" t="s">
        <v>111</v>
      </c>
      <c r="D3559" s="294">
        <v>55</v>
      </c>
      <c r="F3559" s="285"/>
      <c r="G3559" s="280"/>
      <c r="H3559" s="294"/>
    </row>
    <row r="3560" spans="2:8" s="1" customFormat="1" ht="15">
      <c r="B3560" s="285">
        <v>42047</v>
      </c>
      <c r="C3560" s="294" t="s">
        <v>401</v>
      </c>
      <c r="D3560" s="294">
        <v>30</v>
      </c>
      <c r="F3560" s="285"/>
      <c r="G3560" s="280"/>
      <c r="H3560" s="294"/>
    </row>
    <row r="3561" spans="2:8" s="1" customFormat="1" ht="15">
      <c r="B3561" s="285">
        <v>42047</v>
      </c>
      <c r="C3561" s="294" t="s">
        <v>516</v>
      </c>
      <c r="D3561" s="294">
        <v>40</v>
      </c>
      <c r="F3561" s="285"/>
      <c r="G3561" s="280"/>
      <c r="H3561" s="294"/>
    </row>
    <row r="3562" spans="2:8" s="1" customFormat="1" ht="15">
      <c r="B3562" s="285">
        <v>42048</v>
      </c>
      <c r="C3562" s="294" t="s">
        <v>525</v>
      </c>
      <c r="D3562" s="294">
        <v>80</v>
      </c>
      <c r="F3562" s="285"/>
      <c r="G3562" s="280"/>
      <c r="H3562" s="294"/>
    </row>
    <row r="3563" spans="2:8" s="1" customFormat="1" ht="15">
      <c r="B3563" s="285">
        <v>42048</v>
      </c>
      <c r="C3563" s="280" t="s">
        <v>401</v>
      </c>
      <c r="D3563" s="294">
        <v>40</v>
      </c>
      <c r="F3563" s="285"/>
      <c r="G3563" s="280"/>
      <c r="H3563" s="294"/>
    </row>
    <row r="3564" spans="2:8" s="1" customFormat="1" ht="15">
      <c r="B3564" s="285">
        <v>42048</v>
      </c>
      <c r="C3564" s="280" t="s">
        <v>18</v>
      </c>
      <c r="D3564" s="294">
        <v>135</v>
      </c>
      <c r="F3564" s="285"/>
      <c r="G3564" s="280"/>
      <c r="H3564" s="294"/>
    </row>
    <row r="3565" spans="2:8" s="1" customFormat="1" ht="15">
      <c r="B3565" s="285">
        <v>42048</v>
      </c>
      <c r="C3565" s="280" t="s">
        <v>114</v>
      </c>
      <c r="D3565" s="294">
        <v>10</v>
      </c>
      <c r="F3565" s="285"/>
      <c r="G3565" s="280"/>
      <c r="H3565" s="294"/>
    </row>
    <row r="3566" spans="2:8" s="1" customFormat="1" ht="15">
      <c r="B3566" s="285">
        <v>42049</v>
      </c>
      <c r="C3566" s="280" t="s">
        <v>57</v>
      </c>
      <c r="D3566" s="294">
        <v>240</v>
      </c>
      <c r="F3566" s="285"/>
      <c r="G3566" s="280"/>
      <c r="H3566" s="294"/>
    </row>
    <row r="3567" spans="2:8" s="1" customFormat="1" ht="15">
      <c r="B3567" s="285">
        <v>42049</v>
      </c>
      <c r="C3567" s="280" t="s">
        <v>246</v>
      </c>
      <c r="D3567" s="294">
        <v>150</v>
      </c>
      <c r="F3567" s="285"/>
      <c r="G3567" s="280"/>
      <c r="H3567" s="294"/>
    </row>
    <row r="3568" spans="2:8" s="1" customFormat="1" ht="15">
      <c r="B3568" s="285">
        <v>42049</v>
      </c>
      <c r="C3568" s="280" t="s">
        <v>431</v>
      </c>
      <c r="D3568" s="294">
        <v>50</v>
      </c>
      <c r="F3568" s="285"/>
      <c r="G3568" s="280"/>
      <c r="H3568" s="294"/>
    </row>
    <row r="3569" spans="2:8" s="1" customFormat="1" ht="15">
      <c r="B3569" s="285">
        <v>42049</v>
      </c>
      <c r="C3569" s="280" t="s">
        <v>5425</v>
      </c>
      <c r="D3569" s="294">
        <v>10</v>
      </c>
      <c r="F3569" s="285"/>
      <c r="G3569" s="280"/>
      <c r="H3569" s="294"/>
    </row>
    <row r="3570" spans="2:8" s="1" customFormat="1" ht="15">
      <c r="B3570" s="285">
        <v>42049</v>
      </c>
      <c r="C3570" s="280" t="s">
        <v>232</v>
      </c>
      <c r="D3570" s="294">
        <v>10</v>
      </c>
      <c r="F3570" s="285"/>
      <c r="G3570" s="280"/>
      <c r="H3570" s="294"/>
    </row>
    <row r="3571" spans="2:8" s="1" customFormat="1" ht="15">
      <c r="B3571" s="285">
        <v>42049</v>
      </c>
      <c r="C3571" s="280" t="s">
        <v>5426</v>
      </c>
      <c r="D3571" s="294">
        <v>30</v>
      </c>
      <c r="F3571" s="285"/>
      <c r="G3571" s="280"/>
      <c r="H3571" s="294"/>
    </row>
    <row r="3572" spans="2:8" s="1" customFormat="1" ht="15">
      <c r="B3572" s="285">
        <v>42049</v>
      </c>
      <c r="C3572" s="280" t="s">
        <v>2921</v>
      </c>
      <c r="D3572" s="294">
        <v>20</v>
      </c>
      <c r="F3572" s="285"/>
      <c r="G3572" s="280"/>
      <c r="H3572" s="294"/>
    </row>
    <row r="3573" spans="2:8" s="1" customFormat="1" ht="15">
      <c r="B3573" s="285">
        <v>42049</v>
      </c>
      <c r="C3573" s="280" t="s">
        <v>955</v>
      </c>
      <c r="D3573" s="294">
        <v>55</v>
      </c>
      <c r="F3573" s="285"/>
      <c r="G3573" s="280"/>
      <c r="H3573" s="294"/>
    </row>
    <row r="3574" spans="2:8" s="1" customFormat="1" ht="15">
      <c r="B3574" s="285">
        <v>42050</v>
      </c>
      <c r="C3574" s="280" t="s">
        <v>80</v>
      </c>
      <c r="D3574" s="294">
        <v>30</v>
      </c>
      <c r="F3574" s="285"/>
      <c r="G3574" s="280"/>
      <c r="H3574" s="294"/>
    </row>
    <row r="3575" spans="2:8" s="1" customFormat="1" ht="15">
      <c r="B3575" s="285">
        <v>42050</v>
      </c>
      <c r="C3575" s="280" t="s">
        <v>114</v>
      </c>
      <c r="D3575" s="294">
        <v>90</v>
      </c>
      <c r="F3575" s="285"/>
      <c r="G3575" s="280"/>
      <c r="H3575" s="294"/>
    </row>
    <row r="3576" spans="2:8" s="1" customFormat="1" ht="15">
      <c r="B3576" s="285">
        <v>42050</v>
      </c>
      <c r="C3576" s="280" t="s">
        <v>23</v>
      </c>
      <c r="D3576" s="294">
        <v>92</v>
      </c>
      <c r="F3576" s="285"/>
      <c r="G3576" s="280"/>
      <c r="H3576" s="294"/>
    </row>
    <row r="3577" spans="2:8" s="1" customFormat="1" ht="15">
      <c r="B3577" s="285">
        <v>42051</v>
      </c>
      <c r="C3577" s="280" t="s">
        <v>525</v>
      </c>
      <c r="D3577" s="294">
        <v>50</v>
      </c>
      <c r="F3577" s="285"/>
      <c r="G3577" s="280"/>
      <c r="H3577" s="294"/>
    </row>
    <row r="3578" spans="2:8" s="1" customFormat="1" ht="15">
      <c r="B3578" s="285">
        <v>42051</v>
      </c>
      <c r="C3578" s="280" t="s">
        <v>440</v>
      </c>
      <c r="D3578" s="294">
        <v>50</v>
      </c>
      <c r="F3578" s="285"/>
      <c r="G3578" s="280"/>
      <c r="H3578" s="294"/>
    </row>
    <row r="3579" spans="2:8" s="1" customFormat="1" ht="15">
      <c r="B3579" s="285">
        <v>42051</v>
      </c>
      <c r="C3579" s="280" t="s">
        <v>51</v>
      </c>
      <c r="D3579" s="294">
        <v>50</v>
      </c>
      <c r="F3579" s="285"/>
      <c r="G3579" s="280"/>
      <c r="H3579" s="294"/>
    </row>
    <row r="3580" spans="2:8" s="1" customFormat="1" ht="15">
      <c r="B3580" s="285">
        <v>42051</v>
      </c>
      <c r="C3580" s="280" t="s">
        <v>80</v>
      </c>
      <c r="D3580" s="294">
        <v>30</v>
      </c>
      <c r="F3580" s="285"/>
      <c r="G3580" s="280"/>
      <c r="H3580" s="294"/>
    </row>
    <row r="3581" spans="2:8" s="1" customFormat="1" ht="15">
      <c r="B3581" s="285">
        <v>42052</v>
      </c>
      <c r="C3581" s="280" t="s">
        <v>525</v>
      </c>
      <c r="D3581" s="294">
        <v>70</v>
      </c>
      <c r="F3581" s="285"/>
      <c r="G3581" s="280"/>
      <c r="H3581" s="294"/>
    </row>
    <row r="3582" spans="2:8" s="1" customFormat="1" ht="15">
      <c r="B3582" s="285">
        <v>42052</v>
      </c>
      <c r="C3582" s="280" t="s">
        <v>765</v>
      </c>
      <c r="D3582" s="294">
        <v>30</v>
      </c>
      <c r="F3582" s="285"/>
      <c r="G3582" s="280"/>
      <c r="H3582" s="294"/>
    </row>
    <row r="3583" spans="2:8" s="1" customFormat="1" ht="15">
      <c r="B3583" s="285">
        <v>42052</v>
      </c>
      <c r="C3583" s="280" t="s">
        <v>51</v>
      </c>
      <c r="D3583" s="294">
        <v>27</v>
      </c>
      <c r="F3583" s="285"/>
      <c r="G3583" s="280"/>
      <c r="H3583" s="294"/>
    </row>
    <row r="3584" spans="2:8" s="1" customFormat="1" ht="15">
      <c r="B3584" s="285">
        <v>42052</v>
      </c>
      <c r="C3584" s="280" t="s">
        <v>114</v>
      </c>
      <c r="D3584" s="294">
        <v>60</v>
      </c>
      <c r="F3584" s="285"/>
      <c r="G3584" s="280"/>
      <c r="H3584" s="294"/>
    </row>
    <row r="3585" spans="2:8" s="1" customFormat="1" ht="15">
      <c r="B3585" s="285">
        <v>42052</v>
      </c>
      <c r="C3585" s="280" t="s">
        <v>289</v>
      </c>
      <c r="D3585" s="294">
        <v>27</v>
      </c>
      <c r="F3585" s="285"/>
      <c r="G3585" s="280"/>
      <c r="H3585" s="294"/>
    </row>
    <row r="3586" spans="2:8" s="1" customFormat="1" ht="15">
      <c r="B3586" s="285">
        <v>42053</v>
      </c>
      <c r="C3586" s="280" t="s">
        <v>525</v>
      </c>
      <c r="D3586" s="294">
        <v>40</v>
      </c>
      <c r="F3586" s="285"/>
      <c r="G3586" s="280"/>
      <c r="H3586" s="294"/>
    </row>
    <row r="3587" spans="2:8" s="1" customFormat="1" ht="15">
      <c r="B3587" s="285">
        <v>42053</v>
      </c>
      <c r="C3587" s="280" t="s">
        <v>525</v>
      </c>
      <c r="D3587" s="294">
        <v>40</v>
      </c>
      <c r="F3587" s="285"/>
      <c r="G3587" s="280"/>
      <c r="H3587" s="294"/>
    </row>
    <row r="3588" spans="2:8" s="1" customFormat="1" ht="15">
      <c r="B3588" s="285">
        <v>42053</v>
      </c>
      <c r="C3588" s="280" t="s">
        <v>5470</v>
      </c>
      <c r="D3588" s="294">
        <v>250</v>
      </c>
      <c r="F3588" s="285"/>
      <c r="G3588" s="280"/>
      <c r="H3588" s="294"/>
    </row>
    <row r="3589" spans="2:8" s="1" customFormat="1" ht="15">
      <c r="B3589" s="285">
        <v>42053</v>
      </c>
      <c r="C3589" s="294" t="s">
        <v>114</v>
      </c>
      <c r="D3589" s="294">
        <v>24</v>
      </c>
      <c r="F3589" s="285"/>
      <c r="G3589" s="280"/>
      <c r="H3589" s="294"/>
    </row>
    <row r="3590" spans="2:8" s="1" customFormat="1" ht="15">
      <c r="B3590" s="285">
        <v>42053</v>
      </c>
      <c r="C3590" s="294" t="s">
        <v>210</v>
      </c>
      <c r="D3590" s="294">
        <v>65</v>
      </c>
      <c r="F3590" s="285"/>
      <c r="G3590" s="280"/>
      <c r="H3590" s="294"/>
    </row>
    <row r="3591" spans="2:8" s="1" customFormat="1" ht="15">
      <c r="B3591" s="285">
        <v>42053</v>
      </c>
      <c r="C3591" s="406" t="s">
        <v>205</v>
      </c>
      <c r="D3591" s="294">
        <v>10</v>
      </c>
      <c r="F3591" s="285"/>
      <c r="G3591" s="280"/>
      <c r="H3591" s="294"/>
    </row>
    <row r="3592" spans="2:8" s="1" customFormat="1" ht="15">
      <c r="B3592" s="285">
        <v>42054</v>
      </c>
      <c r="C3592" s="280" t="s">
        <v>593</v>
      </c>
      <c r="D3592" s="294">
        <v>45</v>
      </c>
      <c r="F3592" s="285"/>
      <c r="G3592" s="280"/>
      <c r="H3592" s="294"/>
    </row>
    <row r="3593" spans="2:8" s="1" customFormat="1" ht="15">
      <c r="B3593" s="285">
        <v>42054</v>
      </c>
      <c r="C3593" s="280" t="s">
        <v>525</v>
      </c>
      <c r="D3593" s="294">
        <v>20</v>
      </c>
      <c r="F3593" s="285"/>
      <c r="G3593" s="280"/>
      <c r="H3593" s="294"/>
    </row>
    <row r="3594" spans="2:8" s="1" customFormat="1" ht="15">
      <c r="B3594" s="285">
        <v>42054</v>
      </c>
      <c r="C3594" s="280" t="s">
        <v>525</v>
      </c>
      <c r="D3594" s="294">
        <v>46</v>
      </c>
      <c r="F3594" s="285"/>
      <c r="G3594" s="280"/>
      <c r="H3594" s="294"/>
    </row>
    <row r="3595" spans="2:8" s="1" customFormat="1" ht="15">
      <c r="B3595" s="285">
        <v>42054</v>
      </c>
      <c r="C3595" s="280" t="s">
        <v>51</v>
      </c>
      <c r="D3595" s="294">
        <v>60</v>
      </c>
      <c r="F3595" s="285"/>
      <c r="G3595" s="280"/>
      <c r="H3595" s="294"/>
    </row>
    <row r="3596" spans="2:8" s="1" customFormat="1" ht="15">
      <c r="B3596" s="285">
        <v>42054</v>
      </c>
      <c r="C3596" s="280" t="s">
        <v>177</v>
      </c>
      <c r="D3596" s="294">
        <v>13</v>
      </c>
      <c r="F3596" s="285"/>
      <c r="G3596" s="280"/>
      <c r="H3596" s="294"/>
    </row>
    <row r="3597" spans="2:8" s="1" customFormat="1" ht="15">
      <c r="B3597" s="973">
        <v>42055</v>
      </c>
      <c r="C3597" s="974" t="s">
        <v>401</v>
      </c>
      <c r="D3597" s="975">
        <v>30</v>
      </c>
      <c r="F3597" s="285"/>
      <c r="G3597" s="280"/>
      <c r="H3597" s="294"/>
    </row>
    <row r="3598" spans="2:8" s="1" customFormat="1" ht="15">
      <c r="B3598" s="973">
        <v>42055</v>
      </c>
      <c r="C3598" s="974" t="s">
        <v>5474</v>
      </c>
      <c r="D3598" s="975">
        <v>40</v>
      </c>
      <c r="F3598" s="285"/>
      <c r="G3598" s="280"/>
      <c r="H3598" s="294"/>
    </row>
    <row r="3599" spans="2:8" s="1" customFormat="1" ht="15">
      <c r="B3599" s="973">
        <v>42055</v>
      </c>
      <c r="C3599" s="974" t="s">
        <v>5475</v>
      </c>
      <c r="D3599" s="975">
        <v>20</v>
      </c>
      <c r="F3599" s="285"/>
      <c r="G3599" s="280"/>
      <c r="H3599" s="294"/>
    </row>
    <row r="3600" spans="2:8" s="1" customFormat="1" ht="15">
      <c r="B3600" s="973">
        <v>42055</v>
      </c>
      <c r="C3600" s="974" t="s">
        <v>692</v>
      </c>
      <c r="D3600" s="975">
        <v>500</v>
      </c>
      <c r="F3600" s="285"/>
      <c r="G3600" s="280"/>
      <c r="H3600" s="294"/>
    </row>
    <row r="3601" spans="2:11" s="1" customFormat="1" ht="15">
      <c r="B3601" s="973">
        <v>42055</v>
      </c>
      <c r="C3601" s="974" t="s">
        <v>597</v>
      </c>
      <c r="D3601" s="975">
        <v>4000</v>
      </c>
      <c r="F3601" s="285"/>
      <c r="G3601" s="280"/>
      <c r="H3601" s="294"/>
    </row>
    <row r="3602" spans="2:11" s="1" customFormat="1" ht="15">
      <c r="B3602" s="973">
        <v>42055</v>
      </c>
      <c r="C3602" s="974" t="s">
        <v>5476</v>
      </c>
      <c r="D3602" s="975">
        <v>290</v>
      </c>
      <c r="F3602" s="285"/>
      <c r="G3602" s="280"/>
      <c r="H3602" s="294"/>
    </row>
    <row r="3603" spans="2:11" s="1" customFormat="1" ht="15">
      <c r="B3603" s="973">
        <v>42055</v>
      </c>
      <c r="C3603" s="974" t="s">
        <v>431</v>
      </c>
      <c r="D3603" s="976">
        <v>7</v>
      </c>
      <c r="F3603" s="285"/>
      <c r="G3603" s="280"/>
      <c r="H3603" s="294"/>
    </row>
    <row r="3604" spans="2:11" s="1" customFormat="1" ht="15">
      <c r="B3604" s="973">
        <v>42055</v>
      </c>
      <c r="C3604" s="974" t="s">
        <v>5477</v>
      </c>
      <c r="D3604" s="975">
        <v>1000</v>
      </c>
      <c r="F3604" s="285"/>
      <c r="G3604" s="280"/>
      <c r="H3604" s="294"/>
    </row>
    <row r="3605" spans="2:11" s="1" customFormat="1" ht="15">
      <c r="B3605" s="285"/>
      <c r="C3605" s="280"/>
      <c r="D3605" s="294"/>
      <c r="F3605" s="285"/>
      <c r="G3605" s="280"/>
      <c r="H3605" s="294"/>
    </row>
    <row r="3606" spans="2:11" s="1" customFormat="1" ht="15">
      <c r="B3606" s="285"/>
      <c r="C3606" s="280"/>
      <c r="D3606" s="294"/>
      <c r="F3606" s="285"/>
      <c r="G3606" s="280"/>
      <c r="H3606" s="294"/>
    </row>
    <row r="3607" spans="2:11" s="1" customFormat="1" ht="15">
      <c r="B3607" s="285"/>
      <c r="C3607" s="280"/>
      <c r="D3607" s="294"/>
      <c r="F3607" s="280"/>
      <c r="G3607" s="280"/>
      <c r="H3607" s="280"/>
    </row>
    <row r="3608" spans="2:11" s="1" customFormat="1" ht="15">
      <c r="D3608" s="2">
        <f>SUM(D3493:D3607)</f>
        <v>19306</v>
      </c>
      <c r="H3608" s="2">
        <f>SUM(H3493:H3607)</f>
        <v>4609</v>
      </c>
    </row>
    <row r="3610" spans="2:11" s="1" customFormat="1" ht="15.75">
      <c r="C3610" s="2480" t="s">
        <v>5503</v>
      </c>
      <c r="D3610" s="2480"/>
      <c r="E3610" s="2480"/>
      <c r="F3610" s="2480"/>
      <c r="G3610" s="2480"/>
      <c r="H3610" s="2480"/>
      <c r="I3610" s="2480"/>
      <c r="J3610" s="18"/>
    </row>
    <row r="3611" spans="2:11" s="1" customFormat="1" ht="15" outlineLevel="1">
      <c r="C3611" s="18"/>
      <c r="D3611" s="18"/>
      <c r="E3611" s="18"/>
      <c r="F3611" s="18"/>
      <c r="G3611" s="18"/>
      <c r="H3611" s="18"/>
      <c r="I3611" s="18"/>
      <c r="J3611" s="18"/>
    </row>
    <row r="3612" spans="2:11" s="1" customFormat="1" ht="15" outlineLevel="1">
      <c r="B3612" s="152" t="s">
        <v>115</v>
      </c>
      <c r="C3612" s="152" t="s">
        <v>1330</v>
      </c>
      <c r="D3612" s="355" t="s">
        <v>4</v>
      </c>
      <c r="F3612" s="354" t="s">
        <v>115</v>
      </c>
      <c r="G3612" s="354" t="s">
        <v>1331</v>
      </c>
      <c r="H3612" s="355" t="s">
        <v>4</v>
      </c>
    </row>
    <row r="3613" spans="2:11" s="1" customFormat="1" ht="30" outlineLevel="1">
      <c r="B3613" s="864">
        <v>42064</v>
      </c>
      <c r="C3613" s="891" t="s">
        <v>1039</v>
      </c>
      <c r="D3613" s="935">
        <v>80986.289999999994</v>
      </c>
      <c r="F3613" s="811">
        <v>42062</v>
      </c>
      <c r="G3613" s="845" t="s">
        <v>5504</v>
      </c>
      <c r="H3613" s="876">
        <v>25000</v>
      </c>
      <c r="I3613" s="814" t="s">
        <v>4911</v>
      </c>
      <c r="J3613" s="876" t="s">
        <v>4812</v>
      </c>
      <c r="K3613" s="2">
        <f t="shared" ref="K3613:K3636" si="7">H3613</f>
        <v>25000</v>
      </c>
    </row>
    <row r="3614" spans="2:11" s="1" customFormat="1" ht="30" outlineLevel="1">
      <c r="B3614" s="859">
        <v>42065</v>
      </c>
      <c r="C3614" s="871" t="s">
        <v>5527</v>
      </c>
      <c r="D3614" s="878">
        <v>13000</v>
      </c>
      <c r="F3614" s="832">
        <v>42062</v>
      </c>
      <c r="G3614" s="938" t="s">
        <v>5505</v>
      </c>
      <c r="H3614" s="867">
        <v>10000</v>
      </c>
      <c r="I3614" s="938" t="s">
        <v>4816</v>
      </c>
      <c r="J3614" s="867" t="s">
        <v>4812</v>
      </c>
      <c r="K3614" s="2">
        <f t="shared" si="7"/>
        <v>10000</v>
      </c>
    </row>
    <row r="3615" spans="2:11" s="1" customFormat="1" ht="45" outlineLevel="1">
      <c r="B3615" s="285">
        <v>42087</v>
      </c>
      <c r="C3615" s="223" t="s">
        <v>5586</v>
      </c>
      <c r="D3615" s="672">
        <v>12000</v>
      </c>
      <c r="F3615" s="811">
        <v>42062</v>
      </c>
      <c r="G3615" s="814" t="s">
        <v>5506</v>
      </c>
      <c r="H3615" s="823">
        <v>6000</v>
      </c>
      <c r="I3615" s="814" t="s">
        <v>4813</v>
      </c>
      <c r="J3615" s="985" t="s">
        <v>4812</v>
      </c>
      <c r="K3615" s="2">
        <f t="shared" si="7"/>
        <v>6000</v>
      </c>
    </row>
    <row r="3616" spans="2:11" s="1" customFormat="1" ht="45" outlineLevel="1">
      <c r="B3616" s="285">
        <v>42093</v>
      </c>
      <c r="C3616" s="223" t="s">
        <v>5613</v>
      </c>
      <c r="D3616" s="175">
        <v>80986</v>
      </c>
      <c r="F3616" s="811">
        <v>42062</v>
      </c>
      <c r="G3616" s="814" t="s">
        <v>5511</v>
      </c>
      <c r="H3616" s="876">
        <v>620</v>
      </c>
      <c r="I3616" s="814" t="s">
        <v>5512</v>
      </c>
      <c r="J3616" s="985" t="s">
        <v>4812</v>
      </c>
      <c r="K3616" s="2">
        <f t="shared" si="7"/>
        <v>620</v>
      </c>
    </row>
    <row r="3617" spans="2:11" s="1" customFormat="1" ht="30" outlineLevel="1">
      <c r="B3617" s="285">
        <v>42094</v>
      </c>
      <c r="C3617" s="223" t="s">
        <v>5614</v>
      </c>
      <c r="D3617" s="672">
        <v>889</v>
      </c>
      <c r="F3617" s="811">
        <v>42062</v>
      </c>
      <c r="G3617" s="845" t="s">
        <v>5513</v>
      </c>
      <c r="H3617" s="823">
        <v>539</v>
      </c>
      <c r="I3617" s="814" t="s">
        <v>5514</v>
      </c>
      <c r="J3617" s="985" t="s">
        <v>4812</v>
      </c>
      <c r="K3617" s="2">
        <f t="shared" si="7"/>
        <v>539</v>
      </c>
    </row>
    <row r="3618" spans="2:11" s="1" customFormat="1" ht="30" outlineLevel="1">
      <c r="B3618" s="285"/>
      <c r="C3618" s="223"/>
      <c r="D3618" s="672"/>
      <c r="F3618" s="902">
        <v>42065</v>
      </c>
      <c r="G3618" s="906" t="s">
        <v>5529</v>
      </c>
      <c r="H3618" s="962">
        <v>13000</v>
      </c>
      <c r="I3618" s="906" t="s">
        <v>4680</v>
      </c>
      <c r="J3618" s="907" t="s">
        <v>4900</v>
      </c>
      <c r="K3618" s="13"/>
    </row>
    <row r="3619" spans="2:11" s="1" customFormat="1" ht="30" outlineLevel="1">
      <c r="B3619" s="285"/>
      <c r="C3619" s="223"/>
      <c r="D3619" s="175"/>
      <c r="F3619" s="811">
        <v>42065</v>
      </c>
      <c r="G3619" s="814" t="s">
        <v>5526</v>
      </c>
      <c r="H3619" s="876">
        <v>1000</v>
      </c>
      <c r="I3619" s="814" t="s">
        <v>4815</v>
      </c>
      <c r="J3619" s="876" t="s">
        <v>4812</v>
      </c>
      <c r="K3619" s="13">
        <f t="shared" si="7"/>
        <v>1000</v>
      </c>
    </row>
    <row r="3620" spans="2:11" s="1" customFormat="1" ht="45" outlineLevel="1">
      <c r="B3620" s="285"/>
      <c r="C3620" s="223"/>
      <c r="D3620" s="175"/>
      <c r="F3620" s="811">
        <v>42065</v>
      </c>
      <c r="G3620" s="814" t="s">
        <v>5528</v>
      </c>
      <c r="H3620" s="876">
        <v>800</v>
      </c>
      <c r="I3620" s="814" t="s">
        <v>3287</v>
      </c>
      <c r="J3620" s="963" t="s">
        <v>4812</v>
      </c>
      <c r="K3620" s="13">
        <f t="shared" si="7"/>
        <v>800</v>
      </c>
    </row>
    <row r="3621" spans="2:11" s="1" customFormat="1" ht="45" outlineLevel="1">
      <c r="B3621" s="285"/>
      <c r="C3621" s="223"/>
      <c r="D3621" s="175"/>
      <c r="F3621" s="811">
        <v>42065</v>
      </c>
      <c r="G3621" s="845" t="s">
        <v>5537</v>
      </c>
      <c r="H3621" s="823">
        <v>2000</v>
      </c>
      <c r="I3621" s="814" t="s">
        <v>3287</v>
      </c>
      <c r="J3621" s="963" t="s">
        <v>4812</v>
      </c>
      <c r="K3621" s="13">
        <f t="shared" si="7"/>
        <v>2000</v>
      </c>
    </row>
    <row r="3622" spans="2:11" s="1" customFormat="1" ht="30" outlineLevel="1">
      <c r="B3622" s="269"/>
      <c r="C3622" s="47"/>
      <c r="D3622" s="48"/>
      <c r="F3622" s="811">
        <v>42067</v>
      </c>
      <c r="G3622" s="814" t="s">
        <v>5547</v>
      </c>
      <c r="H3622" s="823">
        <v>20</v>
      </c>
      <c r="I3622" s="814" t="s">
        <v>5512</v>
      </c>
      <c r="J3622" s="985" t="s">
        <v>4812</v>
      </c>
      <c r="K3622" s="13">
        <f>H3622</f>
        <v>20</v>
      </c>
    </row>
    <row r="3623" spans="2:11" s="1" customFormat="1" ht="45" outlineLevel="1">
      <c r="B3623" s="269"/>
      <c r="C3623" s="47"/>
      <c r="D3623" s="48"/>
      <c r="F3623" s="811">
        <v>42067</v>
      </c>
      <c r="G3623" s="814" t="s">
        <v>5548</v>
      </c>
      <c r="H3623" s="823">
        <v>120</v>
      </c>
      <c r="I3623" s="814" t="s">
        <v>5551</v>
      </c>
      <c r="J3623" s="985" t="s">
        <v>4812</v>
      </c>
      <c r="K3623" s="13">
        <f>H3623</f>
        <v>120</v>
      </c>
    </row>
    <row r="3624" spans="2:11" s="1" customFormat="1" ht="45" outlineLevel="1">
      <c r="B3624" s="46"/>
      <c r="C3624" s="47"/>
      <c r="D3624" s="48"/>
      <c r="F3624" s="811">
        <v>42069</v>
      </c>
      <c r="G3624" s="814" t="s">
        <v>5549</v>
      </c>
      <c r="H3624" s="823">
        <v>900</v>
      </c>
      <c r="I3624" s="814" t="s">
        <v>3287</v>
      </c>
      <c r="J3624" s="985" t="s">
        <v>4812</v>
      </c>
      <c r="K3624" s="13">
        <f t="shared" si="7"/>
        <v>900</v>
      </c>
    </row>
    <row r="3625" spans="2:11" s="1" customFormat="1" ht="45" outlineLevel="1">
      <c r="B3625" s="46"/>
      <c r="C3625" s="47"/>
      <c r="D3625" s="48"/>
      <c r="F3625" s="811">
        <v>42070</v>
      </c>
      <c r="G3625" s="814" t="s">
        <v>5550</v>
      </c>
      <c r="H3625" s="823">
        <v>3900</v>
      </c>
      <c r="I3625" s="814" t="s">
        <v>3287</v>
      </c>
      <c r="J3625" s="985" t="s">
        <v>4812</v>
      </c>
      <c r="K3625" s="13">
        <f t="shared" si="7"/>
        <v>3900</v>
      </c>
    </row>
    <row r="3626" spans="2:11" s="1" customFormat="1" ht="45" outlineLevel="1">
      <c r="B3626" s="46"/>
      <c r="C3626" s="47"/>
      <c r="D3626" s="48"/>
      <c r="F3626" s="811">
        <v>42070</v>
      </c>
      <c r="G3626" s="814" t="s">
        <v>5557</v>
      </c>
      <c r="H3626" s="823">
        <v>1000</v>
      </c>
      <c r="I3626" s="814" t="s">
        <v>3287</v>
      </c>
      <c r="J3626" s="985" t="s">
        <v>4812</v>
      </c>
      <c r="K3626" s="13">
        <f t="shared" si="7"/>
        <v>1000</v>
      </c>
    </row>
    <row r="3627" spans="2:11" s="1" customFormat="1" ht="45" outlineLevel="1">
      <c r="B3627" s="46"/>
      <c r="C3627" s="47"/>
      <c r="D3627" s="48"/>
      <c r="F3627" s="811">
        <v>42072</v>
      </c>
      <c r="G3627" s="812" t="s">
        <v>5558</v>
      </c>
      <c r="H3627" s="821">
        <v>1000</v>
      </c>
      <c r="I3627" s="814" t="s">
        <v>3287</v>
      </c>
      <c r="J3627" s="985" t="s">
        <v>4812</v>
      </c>
      <c r="K3627" s="13">
        <f t="shared" si="7"/>
        <v>1000</v>
      </c>
    </row>
    <row r="3628" spans="2:11" s="1" customFormat="1" ht="30" outlineLevel="1">
      <c r="B3628" s="46"/>
      <c r="C3628" s="47"/>
      <c r="D3628" s="48"/>
      <c r="F3628" s="811">
        <v>42073</v>
      </c>
      <c r="G3628" s="814" t="s">
        <v>5561</v>
      </c>
      <c r="H3628" s="821">
        <v>6449</v>
      </c>
      <c r="I3628" s="814" t="s">
        <v>5401</v>
      </c>
      <c r="J3628" s="985" t="s">
        <v>4812</v>
      </c>
      <c r="K3628" s="13">
        <f t="shared" si="7"/>
        <v>6449</v>
      </c>
    </row>
    <row r="3629" spans="2:11" s="1" customFormat="1" ht="45" outlineLevel="1">
      <c r="B3629" s="46"/>
      <c r="C3629" s="47"/>
      <c r="D3629" s="48"/>
      <c r="F3629" s="811">
        <v>42073</v>
      </c>
      <c r="G3629" s="814" t="s">
        <v>5560</v>
      </c>
      <c r="H3629" s="821">
        <v>1000</v>
      </c>
      <c r="I3629" s="814" t="s">
        <v>3287</v>
      </c>
      <c r="J3629" s="985" t="s">
        <v>4812</v>
      </c>
      <c r="K3629" s="13">
        <f t="shared" si="7"/>
        <v>1000</v>
      </c>
    </row>
    <row r="3630" spans="2:11" s="1" customFormat="1" ht="45" outlineLevel="1">
      <c r="B3630" s="46"/>
      <c r="C3630" s="47"/>
      <c r="D3630" s="48"/>
      <c r="F3630" s="811">
        <v>42082</v>
      </c>
      <c r="G3630" s="814" t="s">
        <v>5591</v>
      </c>
      <c r="H3630" s="821">
        <v>5000</v>
      </c>
      <c r="I3630" s="814" t="s">
        <v>3287</v>
      </c>
      <c r="J3630" s="985" t="s">
        <v>4812</v>
      </c>
      <c r="K3630" s="13">
        <f t="shared" si="7"/>
        <v>5000</v>
      </c>
    </row>
    <row r="3631" spans="2:11" s="1" customFormat="1" ht="45" outlineLevel="1">
      <c r="B3631" s="46"/>
      <c r="C3631" s="47"/>
      <c r="D3631" s="48"/>
      <c r="F3631" s="811">
        <v>42087</v>
      </c>
      <c r="G3631" s="814" t="s">
        <v>5590</v>
      </c>
      <c r="H3631" s="821">
        <v>1600</v>
      </c>
      <c r="I3631" s="814" t="s">
        <v>3287</v>
      </c>
      <c r="J3631" s="985" t="s">
        <v>4812</v>
      </c>
      <c r="K3631" s="13">
        <f t="shared" si="7"/>
        <v>1600</v>
      </c>
    </row>
    <row r="3632" spans="2:11" s="1" customFormat="1" ht="45" outlineLevel="1">
      <c r="B3632" s="46"/>
      <c r="C3632" s="47"/>
      <c r="D3632" s="48"/>
      <c r="F3632" s="811">
        <v>42090</v>
      </c>
      <c r="G3632" s="812" t="s">
        <v>5600</v>
      </c>
      <c r="H3632" s="821">
        <v>2000</v>
      </c>
      <c r="I3632" s="814" t="s">
        <v>3287</v>
      </c>
      <c r="J3632" s="985" t="s">
        <v>4812</v>
      </c>
      <c r="K3632" s="13">
        <f t="shared" si="7"/>
        <v>2000</v>
      </c>
    </row>
    <row r="3633" spans="2:11" s="1" customFormat="1" ht="45" outlineLevel="1">
      <c r="B3633" s="46"/>
      <c r="C3633" s="47"/>
      <c r="D3633" s="48"/>
      <c r="F3633" s="811">
        <v>42091</v>
      </c>
      <c r="G3633" s="812" t="s">
        <v>5603</v>
      </c>
      <c r="H3633" s="821">
        <v>500</v>
      </c>
      <c r="I3633" s="814" t="s">
        <v>3287</v>
      </c>
      <c r="J3633" s="985" t="s">
        <v>4812</v>
      </c>
      <c r="K3633" s="13">
        <f t="shared" si="7"/>
        <v>500</v>
      </c>
    </row>
    <row r="3634" spans="2:11" s="1" customFormat="1" ht="30" outlineLevel="1">
      <c r="B3634" s="46"/>
      <c r="C3634" s="47"/>
      <c r="D3634" s="48"/>
      <c r="F3634" s="811">
        <v>42093</v>
      </c>
      <c r="G3634" s="812" t="s">
        <v>5607</v>
      </c>
      <c r="H3634" s="821">
        <v>380</v>
      </c>
      <c r="I3634" s="818" t="s">
        <v>5608</v>
      </c>
      <c r="J3634" s="831" t="s">
        <v>4812</v>
      </c>
      <c r="K3634" s="13">
        <f t="shared" si="7"/>
        <v>380</v>
      </c>
    </row>
    <row r="3635" spans="2:11" s="1" customFormat="1" ht="15" outlineLevel="1">
      <c r="B3635" s="46"/>
      <c r="C3635" s="47"/>
      <c r="D3635" s="48"/>
      <c r="F3635" s="816"/>
      <c r="G3635" s="817"/>
      <c r="H3635" s="825"/>
      <c r="I3635" s="829"/>
      <c r="J3635" s="831"/>
      <c r="K3635" s="13">
        <f t="shared" si="7"/>
        <v>0</v>
      </c>
    </row>
    <row r="3636" spans="2:11" s="1" customFormat="1" ht="15" outlineLevel="1">
      <c r="B3636" s="46"/>
      <c r="C3636" s="47"/>
      <c r="D3636" s="48"/>
      <c r="F3636" s="811"/>
      <c r="G3636" s="813"/>
      <c r="H3636" s="822"/>
      <c r="I3636" s="830"/>
      <c r="J3636" s="831"/>
      <c r="K3636" s="13">
        <f t="shared" si="7"/>
        <v>0</v>
      </c>
    </row>
    <row r="3637" spans="2:11" s="1" customFormat="1" ht="15" outlineLevel="1">
      <c r="B3637" s="50"/>
      <c r="C3637" s="50" t="s">
        <v>195</v>
      </c>
      <c r="D3637" s="48">
        <f>SUM(D3613:D3636)</f>
        <v>187861.28999999998</v>
      </c>
      <c r="E3637" s="18"/>
      <c r="F3637" s="319"/>
      <c r="G3637" s="319" t="s">
        <v>195</v>
      </c>
      <c r="H3637" s="279">
        <f>SUM(H3613:H3636)</f>
        <v>82828</v>
      </c>
      <c r="K3637" s="2">
        <f>SUM(K3613:K3636)</f>
        <v>69828</v>
      </c>
    </row>
    <row r="3638" spans="2:11" s="1" customFormat="1" ht="15" outlineLevel="1">
      <c r="B3638" s="18"/>
      <c r="C3638" s="18"/>
      <c r="D3638" s="18"/>
      <c r="E3638" s="87"/>
      <c r="F3638" s="18"/>
      <c r="G3638" s="18"/>
      <c r="H3638" s="18"/>
    </row>
    <row r="3639" spans="2:11" s="1" customFormat="1" ht="15" outlineLevel="1">
      <c r="B3639" s="50"/>
      <c r="C3639" s="50" t="s">
        <v>1328</v>
      </c>
      <c r="D3639" s="48">
        <f>D3637-H3637</f>
        <v>105033.28999999998</v>
      </c>
      <c r="E3639" s="620"/>
      <c r="F3639" s="13"/>
      <c r="G3639" s="13"/>
      <c r="H3639" s="226"/>
      <c r="I3639" s="2"/>
    </row>
    <row r="3640" spans="2:11" s="1" customFormat="1" ht="15">
      <c r="E3640" s="13"/>
      <c r="F3640" s="13"/>
    </row>
    <row r="3641" spans="2:11" s="1" customFormat="1" ht="15">
      <c r="B3641" s="602">
        <v>42064</v>
      </c>
      <c r="C3641" s="282" t="s">
        <v>4297</v>
      </c>
      <c r="D3641" s="283">
        <v>2031</v>
      </c>
      <c r="E3641" s="277" t="s">
        <v>3088</v>
      </c>
    </row>
    <row r="3642" spans="2:11" s="1" customFormat="1" ht="15">
      <c r="B3642" s="602">
        <v>42064</v>
      </c>
      <c r="C3642" s="282" t="s">
        <v>421</v>
      </c>
      <c r="D3642" s="283">
        <v>100</v>
      </c>
      <c r="E3642" s="277" t="s">
        <v>3547</v>
      </c>
    </row>
    <row r="3643" spans="2:11" s="1" customFormat="1" ht="45">
      <c r="B3643" s="602">
        <v>42065</v>
      </c>
      <c r="C3643" s="282" t="s">
        <v>5528</v>
      </c>
      <c r="D3643" s="283">
        <v>800</v>
      </c>
      <c r="E3643" s="277" t="s">
        <v>3287</v>
      </c>
    </row>
    <row r="3644" spans="2:11" s="1" customFormat="1" ht="45">
      <c r="B3644" s="602">
        <v>42065</v>
      </c>
      <c r="C3644" s="282" t="s">
        <v>5537</v>
      </c>
      <c r="D3644" s="283">
        <v>2000</v>
      </c>
      <c r="E3644" s="277" t="s">
        <v>3287</v>
      </c>
    </row>
    <row r="3645" spans="2:11" s="1" customFormat="1" ht="45">
      <c r="B3645" s="602">
        <v>42069</v>
      </c>
      <c r="C3645" s="282" t="s">
        <v>5549</v>
      </c>
      <c r="D3645" s="283">
        <v>900</v>
      </c>
      <c r="E3645" s="277" t="s">
        <v>3287</v>
      </c>
    </row>
    <row r="3646" spans="2:11" s="1" customFormat="1" ht="60">
      <c r="B3646" s="602">
        <v>42070</v>
      </c>
      <c r="C3646" s="282" t="s">
        <v>5550</v>
      </c>
      <c r="D3646" s="283">
        <v>3900</v>
      </c>
      <c r="E3646" s="277" t="s">
        <v>3287</v>
      </c>
    </row>
    <row r="3647" spans="2:11" s="1" customFormat="1" ht="45">
      <c r="B3647" s="602">
        <v>42070</v>
      </c>
      <c r="C3647" s="282" t="s">
        <v>5557</v>
      </c>
      <c r="D3647" s="283">
        <v>1000</v>
      </c>
      <c r="E3647" s="277" t="s">
        <v>3287</v>
      </c>
      <c r="H3647" s="13"/>
    </row>
    <row r="3648" spans="2:11" s="1" customFormat="1" ht="45">
      <c r="B3648" s="602">
        <v>42072</v>
      </c>
      <c r="C3648" s="282" t="s">
        <v>5558</v>
      </c>
      <c r="D3648" s="283">
        <v>1000</v>
      </c>
      <c r="E3648" s="277" t="s">
        <v>3287</v>
      </c>
      <c r="H3648" s="13"/>
    </row>
    <row r="3649" spans="2:9" s="1" customFormat="1" ht="45">
      <c r="B3649" s="602">
        <v>42073</v>
      </c>
      <c r="C3649" s="282" t="s">
        <v>5560</v>
      </c>
      <c r="D3649" s="283">
        <v>1000</v>
      </c>
      <c r="E3649" s="277" t="s">
        <v>3287</v>
      </c>
      <c r="H3649" s="13"/>
    </row>
    <row r="3650" spans="2:9" s="1" customFormat="1" ht="15">
      <c r="B3650" s="602">
        <v>42076</v>
      </c>
      <c r="C3650" s="883" t="s">
        <v>3546</v>
      </c>
      <c r="D3650" s="326">
        <v>400</v>
      </c>
      <c r="E3650" s="277" t="s">
        <v>421</v>
      </c>
      <c r="H3650" s="13"/>
      <c r="I3650" s="13"/>
    </row>
    <row r="3651" spans="2:9" s="1" customFormat="1" ht="15">
      <c r="B3651" s="602">
        <v>42077</v>
      </c>
      <c r="C3651" s="883" t="s">
        <v>5564</v>
      </c>
      <c r="D3651" s="326">
        <v>5000</v>
      </c>
      <c r="E3651" s="277" t="s">
        <v>3287</v>
      </c>
    </row>
    <row r="3652" spans="2:9" s="1" customFormat="1" ht="45">
      <c r="B3652" s="602">
        <v>42082</v>
      </c>
      <c r="C3652" s="883" t="s">
        <v>5575</v>
      </c>
      <c r="D3652" s="326">
        <v>5000</v>
      </c>
      <c r="E3652" s="277" t="s">
        <v>3287</v>
      </c>
      <c r="I3652" s="13"/>
    </row>
    <row r="3653" spans="2:9" s="1" customFormat="1" ht="45">
      <c r="B3653" s="602">
        <v>42087</v>
      </c>
      <c r="C3653" s="883" t="s">
        <v>5590</v>
      </c>
      <c r="D3653" s="326">
        <v>1600</v>
      </c>
      <c r="E3653" s="277" t="s">
        <v>3287</v>
      </c>
      <c r="I3653" s="13"/>
    </row>
    <row r="3654" spans="2:9" s="1" customFormat="1" ht="45">
      <c r="B3654" s="602">
        <v>42090</v>
      </c>
      <c r="C3654" s="883" t="s">
        <v>5600</v>
      </c>
      <c r="D3654" s="326">
        <v>2000</v>
      </c>
      <c r="E3654" s="277" t="s">
        <v>3287</v>
      </c>
      <c r="I3654" s="13"/>
    </row>
    <row r="3655" spans="2:9" s="1" customFormat="1" ht="60">
      <c r="B3655" s="602">
        <v>42091</v>
      </c>
      <c r="C3655" s="883" t="s">
        <v>5603</v>
      </c>
      <c r="D3655" s="326">
        <v>500</v>
      </c>
      <c r="E3655" s="277" t="s">
        <v>3287</v>
      </c>
      <c r="I3655" s="13"/>
    </row>
    <row r="3656" spans="2:9" s="1" customFormat="1" ht="15">
      <c r="B3656" s="602">
        <v>42094</v>
      </c>
      <c r="C3656" s="376" t="s">
        <v>5609</v>
      </c>
      <c r="D3656" s="326">
        <v>200</v>
      </c>
      <c r="E3656" s="236" t="s">
        <v>421</v>
      </c>
    </row>
    <row r="3657" spans="2:9" s="1" customFormat="1" ht="15">
      <c r="B3657" s="602">
        <v>42094</v>
      </c>
      <c r="C3657" s="376" t="s">
        <v>5610</v>
      </c>
      <c r="D3657" s="326">
        <v>500</v>
      </c>
      <c r="E3657" s="236" t="s">
        <v>421</v>
      </c>
      <c r="I3657" s="13"/>
    </row>
    <row r="3658" spans="2:9" s="1" customFormat="1" ht="15">
      <c r="B3658" s="602">
        <v>42094</v>
      </c>
      <c r="C3658" s="883" t="s">
        <v>5611</v>
      </c>
      <c r="D3658" s="326">
        <v>500</v>
      </c>
      <c r="E3658" s="236" t="s">
        <v>421</v>
      </c>
    </row>
    <row r="3659" spans="2:9" s="1" customFormat="1" ht="15">
      <c r="B3659" s="602"/>
      <c r="C3659" s="883"/>
      <c r="D3659" s="326"/>
      <c r="E3659" s="277"/>
    </row>
    <row r="3660" spans="2:9" s="1" customFormat="1" ht="15">
      <c r="B3660" s="602"/>
      <c r="C3660" s="376"/>
      <c r="D3660" s="326"/>
      <c r="E3660" s="277"/>
    </row>
    <row r="3661" spans="2:9" s="1" customFormat="1" ht="15">
      <c r="B3661" s="674"/>
      <c r="C3661" s="481"/>
      <c r="D3661" s="482"/>
      <c r="E3661" s="277"/>
    </row>
    <row r="3662" spans="2:9" s="1" customFormat="1" ht="15">
      <c r="B3662" s="280"/>
      <c r="C3662" s="280"/>
      <c r="D3662" s="294">
        <f>SUM(D3641:D3661)</f>
        <v>28431</v>
      </c>
      <c r="E3662" s="2">
        <f>D3662-D3771-H3771</f>
        <v>710</v>
      </c>
      <c r="F3662" s="2"/>
    </row>
    <row r="3663" spans="2:9" s="1" customFormat="1" ht="15"/>
    <row r="3664" spans="2:9" s="1" customFormat="1" ht="15">
      <c r="B3664" s="549">
        <v>42063</v>
      </c>
      <c r="C3664" s="463" t="s">
        <v>3307</v>
      </c>
      <c r="D3664" s="587">
        <v>1000</v>
      </c>
      <c r="F3664" s="285">
        <v>42083</v>
      </c>
      <c r="G3664" s="294" t="s">
        <v>51</v>
      </c>
      <c r="H3664" s="294">
        <v>84</v>
      </c>
    </row>
    <row r="3665" spans="2:8" s="1" customFormat="1" ht="15">
      <c r="B3665" s="549">
        <v>42063</v>
      </c>
      <c r="C3665" s="554" t="s">
        <v>6</v>
      </c>
      <c r="D3665" s="767">
        <v>1000</v>
      </c>
      <c r="F3665" s="285">
        <v>42083</v>
      </c>
      <c r="G3665" s="393" t="s">
        <v>401</v>
      </c>
      <c r="H3665" s="386">
        <v>90</v>
      </c>
    </row>
    <row r="3666" spans="2:8" s="1" customFormat="1" ht="15">
      <c r="B3666" s="285">
        <v>42064</v>
      </c>
      <c r="C3666" s="280" t="s">
        <v>525</v>
      </c>
      <c r="D3666" s="294">
        <v>30</v>
      </c>
      <c r="F3666" s="285">
        <v>42083</v>
      </c>
      <c r="G3666" s="393" t="s">
        <v>239</v>
      </c>
      <c r="H3666" s="386">
        <v>192</v>
      </c>
    </row>
    <row r="3667" spans="2:8" s="1" customFormat="1" ht="15">
      <c r="B3667" s="285">
        <v>42064</v>
      </c>
      <c r="C3667" s="280" t="s">
        <v>367</v>
      </c>
      <c r="D3667" s="294">
        <v>100</v>
      </c>
      <c r="F3667" s="285">
        <v>42084</v>
      </c>
      <c r="G3667" s="280" t="s">
        <v>367</v>
      </c>
      <c r="H3667" s="294">
        <v>6</v>
      </c>
    </row>
    <row r="3668" spans="2:8" s="1" customFormat="1" ht="15">
      <c r="B3668" s="285">
        <v>42064</v>
      </c>
      <c r="C3668" s="280" t="s">
        <v>57</v>
      </c>
      <c r="D3668" s="294">
        <v>202</v>
      </c>
      <c r="F3668" s="285">
        <v>42084</v>
      </c>
      <c r="G3668" s="393" t="s">
        <v>246</v>
      </c>
      <c r="H3668" s="386">
        <v>120</v>
      </c>
    </row>
    <row r="3669" spans="2:8" s="1" customFormat="1" ht="15">
      <c r="B3669" s="285">
        <v>42064</v>
      </c>
      <c r="C3669" s="304" t="s">
        <v>18</v>
      </c>
      <c r="D3669" s="326">
        <v>270</v>
      </c>
      <c r="F3669" s="285">
        <v>42084</v>
      </c>
      <c r="G3669" s="376" t="s">
        <v>5576</v>
      </c>
      <c r="H3669" s="386">
        <v>20</v>
      </c>
    </row>
    <row r="3670" spans="2:8" s="1" customFormat="1" ht="15">
      <c r="B3670" s="285">
        <v>42064</v>
      </c>
      <c r="C3670" s="280" t="s">
        <v>23</v>
      </c>
      <c r="D3670" s="294">
        <v>80</v>
      </c>
      <c r="F3670" s="285">
        <v>42084</v>
      </c>
      <c r="G3670" s="280" t="s">
        <v>114</v>
      </c>
      <c r="H3670" s="294">
        <v>60</v>
      </c>
    </row>
    <row r="3671" spans="2:8" s="1" customFormat="1" ht="15">
      <c r="B3671" s="285">
        <v>42064</v>
      </c>
      <c r="C3671" s="280" t="s">
        <v>525</v>
      </c>
      <c r="D3671" s="294">
        <v>55</v>
      </c>
      <c r="F3671" s="285">
        <v>42084</v>
      </c>
      <c r="G3671" s="393" t="s">
        <v>222</v>
      </c>
      <c r="H3671" s="386">
        <v>10</v>
      </c>
    </row>
    <row r="3672" spans="2:8" s="1" customFormat="1" ht="15">
      <c r="B3672" s="285">
        <v>42065</v>
      </c>
      <c r="C3672" s="280" t="s">
        <v>525</v>
      </c>
      <c r="D3672" s="294">
        <v>20</v>
      </c>
      <c r="F3672" s="285">
        <v>42084</v>
      </c>
      <c r="G3672" s="393" t="s">
        <v>3264</v>
      </c>
      <c r="H3672" s="386">
        <v>30</v>
      </c>
    </row>
    <row r="3673" spans="2:8" s="1" customFormat="1" ht="15">
      <c r="B3673" s="285">
        <v>42065</v>
      </c>
      <c r="C3673" s="280" t="s">
        <v>525</v>
      </c>
      <c r="D3673" s="294">
        <v>27</v>
      </c>
      <c r="F3673" s="285">
        <v>42084</v>
      </c>
      <c r="G3673" s="376" t="s">
        <v>5577</v>
      </c>
      <c r="H3673" s="386">
        <v>20</v>
      </c>
    </row>
    <row r="3674" spans="2:8" s="1" customFormat="1" ht="15">
      <c r="B3674" s="285">
        <v>42065</v>
      </c>
      <c r="C3674" s="280" t="s">
        <v>525</v>
      </c>
      <c r="D3674" s="294">
        <v>31</v>
      </c>
      <c r="F3674" s="285">
        <v>42084</v>
      </c>
      <c r="G3674" s="280" t="s">
        <v>12</v>
      </c>
      <c r="H3674" s="294">
        <v>350</v>
      </c>
    </row>
    <row r="3675" spans="2:8" s="1" customFormat="1" ht="15">
      <c r="B3675" s="285">
        <v>42065</v>
      </c>
      <c r="C3675" s="280" t="s">
        <v>12</v>
      </c>
      <c r="D3675" s="294">
        <v>70</v>
      </c>
      <c r="F3675" s="285">
        <v>42084</v>
      </c>
      <c r="G3675" s="280" t="s">
        <v>5579</v>
      </c>
      <c r="H3675" s="386">
        <v>720</v>
      </c>
    </row>
    <row r="3676" spans="2:8" s="1" customFormat="1" ht="15">
      <c r="B3676" s="285">
        <v>42065</v>
      </c>
      <c r="C3676" s="304" t="s">
        <v>525</v>
      </c>
      <c r="D3676" s="326">
        <v>20</v>
      </c>
      <c r="F3676" s="285">
        <v>42084</v>
      </c>
      <c r="G3676" s="393" t="s">
        <v>114</v>
      </c>
      <c r="H3676" s="386">
        <v>75</v>
      </c>
    </row>
    <row r="3677" spans="2:8" s="1" customFormat="1" ht="15">
      <c r="B3677" s="285">
        <v>42065</v>
      </c>
      <c r="C3677" s="304" t="s">
        <v>114</v>
      </c>
      <c r="D3677" s="326">
        <v>80</v>
      </c>
      <c r="F3677" s="285">
        <v>42084</v>
      </c>
      <c r="G3677" s="386" t="s">
        <v>2590</v>
      </c>
      <c r="H3677" s="386">
        <v>45</v>
      </c>
    </row>
    <row r="3678" spans="2:8" s="1" customFormat="1" ht="15">
      <c r="B3678" s="285">
        <v>42065</v>
      </c>
      <c r="C3678" s="304" t="s">
        <v>246</v>
      </c>
      <c r="D3678" s="326">
        <v>80</v>
      </c>
      <c r="F3678" s="285">
        <v>42084</v>
      </c>
      <c r="G3678" s="393" t="s">
        <v>5577</v>
      </c>
      <c r="H3678" s="386">
        <v>320</v>
      </c>
    </row>
    <row r="3679" spans="2:8" s="1" customFormat="1" ht="15">
      <c r="B3679" s="285">
        <v>42066</v>
      </c>
      <c r="C3679" s="304" t="s">
        <v>525</v>
      </c>
      <c r="D3679" s="326">
        <v>66</v>
      </c>
      <c r="F3679" s="285">
        <v>42085</v>
      </c>
      <c r="G3679" s="393" t="s">
        <v>118</v>
      </c>
      <c r="H3679" s="386">
        <v>112</v>
      </c>
    </row>
    <row r="3680" spans="2:8" s="1" customFormat="1" ht="15">
      <c r="B3680" s="285">
        <v>42066</v>
      </c>
      <c r="C3680" s="304" t="s">
        <v>5470</v>
      </c>
      <c r="D3680" s="326">
        <v>250</v>
      </c>
      <c r="F3680" s="285">
        <v>42085</v>
      </c>
      <c r="G3680" s="393" t="s">
        <v>401</v>
      </c>
      <c r="H3680" s="386">
        <v>20</v>
      </c>
    </row>
    <row r="3681" spans="2:8" s="1" customFormat="1" ht="15">
      <c r="B3681" s="285">
        <v>42066</v>
      </c>
      <c r="C3681" s="304" t="s">
        <v>5539</v>
      </c>
      <c r="D3681" s="326">
        <v>250</v>
      </c>
      <c r="F3681" s="285">
        <v>42085</v>
      </c>
      <c r="G3681" s="280" t="s">
        <v>5580</v>
      </c>
      <c r="H3681" s="294">
        <v>1000</v>
      </c>
    </row>
    <row r="3682" spans="2:8" s="1" customFormat="1" ht="15">
      <c r="B3682" s="285">
        <v>42066</v>
      </c>
      <c r="C3682" s="304" t="s">
        <v>114</v>
      </c>
      <c r="D3682" s="326">
        <v>80</v>
      </c>
      <c r="F3682" s="285">
        <v>42085</v>
      </c>
      <c r="G3682" s="280" t="s">
        <v>531</v>
      </c>
      <c r="H3682" s="294">
        <v>10</v>
      </c>
    </row>
    <row r="3683" spans="2:8" s="1" customFormat="1" ht="15">
      <c r="B3683" s="285">
        <v>42066</v>
      </c>
      <c r="C3683" s="304" t="s">
        <v>51</v>
      </c>
      <c r="D3683" s="326">
        <v>40</v>
      </c>
      <c r="F3683" s="285">
        <v>42086</v>
      </c>
      <c r="G3683" s="280" t="s">
        <v>525</v>
      </c>
      <c r="H3683" s="294">
        <v>130</v>
      </c>
    </row>
    <row r="3684" spans="2:8" s="1" customFormat="1" ht="15">
      <c r="B3684" s="285">
        <v>42066</v>
      </c>
      <c r="C3684" s="304" t="s">
        <v>114</v>
      </c>
      <c r="D3684" s="326">
        <v>50</v>
      </c>
      <c r="F3684" s="285">
        <v>42086</v>
      </c>
      <c r="G3684" s="280" t="s">
        <v>23</v>
      </c>
      <c r="H3684" s="294">
        <v>270</v>
      </c>
    </row>
    <row r="3685" spans="2:8" s="1" customFormat="1" ht="15">
      <c r="B3685" s="285">
        <v>42066</v>
      </c>
      <c r="C3685" s="304" t="s">
        <v>220</v>
      </c>
      <c r="D3685" s="326">
        <v>20</v>
      </c>
      <c r="F3685" s="285">
        <v>42087</v>
      </c>
      <c r="G3685" s="280" t="s">
        <v>525</v>
      </c>
      <c r="H3685" s="294">
        <v>42</v>
      </c>
    </row>
    <row r="3686" spans="2:8" s="1" customFormat="1" ht="15">
      <c r="B3686" s="285">
        <v>42067</v>
      </c>
      <c r="C3686" s="304" t="s">
        <v>525</v>
      </c>
      <c r="D3686" s="326">
        <v>20</v>
      </c>
      <c r="F3686" s="285">
        <v>42087</v>
      </c>
      <c r="G3686" s="294" t="s">
        <v>12</v>
      </c>
      <c r="H3686" s="294">
        <v>70</v>
      </c>
    </row>
    <row r="3687" spans="2:8" s="1" customFormat="1" ht="15">
      <c r="B3687" s="285">
        <v>42067</v>
      </c>
      <c r="C3687" s="280" t="s">
        <v>525</v>
      </c>
      <c r="D3687" s="294">
        <v>60</v>
      </c>
      <c r="F3687" s="285">
        <v>42087</v>
      </c>
      <c r="G3687" s="294" t="s">
        <v>525</v>
      </c>
      <c r="H3687" s="294">
        <v>70</v>
      </c>
    </row>
    <row r="3688" spans="2:8" s="1" customFormat="1" ht="15">
      <c r="B3688" s="285">
        <v>42067</v>
      </c>
      <c r="C3688" s="280" t="s">
        <v>12</v>
      </c>
      <c r="D3688" s="294">
        <v>70</v>
      </c>
      <c r="F3688" s="285">
        <v>42087</v>
      </c>
      <c r="G3688" s="280" t="s">
        <v>23</v>
      </c>
      <c r="H3688" s="294">
        <v>100</v>
      </c>
    </row>
    <row r="3689" spans="2:8" s="1" customFormat="1" ht="15">
      <c r="B3689" s="285">
        <v>42067</v>
      </c>
      <c r="C3689" s="280" t="s">
        <v>114</v>
      </c>
      <c r="D3689" s="294">
        <v>50</v>
      </c>
      <c r="F3689" s="285">
        <v>42088</v>
      </c>
      <c r="G3689" s="280" t="s">
        <v>525</v>
      </c>
      <c r="H3689" s="326">
        <v>81</v>
      </c>
    </row>
    <row r="3690" spans="2:8" s="1" customFormat="1" ht="15">
      <c r="B3690" s="285">
        <v>42068</v>
      </c>
      <c r="C3690" s="280" t="s">
        <v>525</v>
      </c>
      <c r="D3690" s="294">
        <v>23</v>
      </c>
      <c r="F3690" s="285">
        <v>42088</v>
      </c>
      <c r="G3690" s="280" t="s">
        <v>5470</v>
      </c>
      <c r="H3690" s="294">
        <v>250</v>
      </c>
    </row>
    <row r="3691" spans="2:8" s="1" customFormat="1" ht="15">
      <c r="B3691" s="285">
        <v>42068</v>
      </c>
      <c r="C3691" s="280" t="s">
        <v>431</v>
      </c>
      <c r="D3691" s="349">
        <v>16</v>
      </c>
      <c r="F3691" s="285">
        <v>42088</v>
      </c>
      <c r="G3691" s="304" t="s">
        <v>23</v>
      </c>
      <c r="H3691" s="326">
        <v>187</v>
      </c>
    </row>
    <row r="3692" spans="2:8" s="1" customFormat="1" ht="15">
      <c r="B3692" s="285">
        <v>42068</v>
      </c>
      <c r="C3692" s="304" t="s">
        <v>525</v>
      </c>
      <c r="D3692" s="326">
        <v>20</v>
      </c>
      <c r="F3692" s="285">
        <v>42088</v>
      </c>
      <c r="G3692" s="280" t="s">
        <v>401</v>
      </c>
      <c r="H3692" s="294">
        <v>25</v>
      </c>
    </row>
    <row r="3693" spans="2:8" s="1" customFormat="1" ht="15">
      <c r="B3693" s="285">
        <v>42068</v>
      </c>
      <c r="C3693" s="304" t="s">
        <v>80</v>
      </c>
      <c r="D3693" s="326">
        <v>20</v>
      </c>
      <c r="F3693" s="285">
        <v>42088</v>
      </c>
      <c r="G3693" s="280" t="s">
        <v>525</v>
      </c>
      <c r="H3693" s="294">
        <v>130</v>
      </c>
    </row>
    <row r="3694" spans="2:8" s="1" customFormat="1" ht="15">
      <c r="B3694" s="285">
        <v>42068</v>
      </c>
      <c r="C3694" s="304" t="s">
        <v>114</v>
      </c>
      <c r="D3694" s="326">
        <v>40</v>
      </c>
      <c r="F3694" s="285">
        <v>42088</v>
      </c>
      <c r="G3694" s="280" t="s">
        <v>23</v>
      </c>
      <c r="H3694" s="294">
        <v>70</v>
      </c>
    </row>
    <row r="3695" spans="2:8" s="1" customFormat="1" ht="15">
      <c r="B3695" s="285">
        <v>42069</v>
      </c>
      <c r="C3695" s="280" t="s">
        <v>49</v>
      </c>
      <c r="D3695" s="294">
        <v>200</v>
      </c>
      <c r="F3695" s="285">
        <v>42089</v>
      </c>
      <c r="G3695" s="294" t="s">
        <v>367</v>
      </c>
      <c r="H3695" s="294">
        <v>5</v>
      </c>
    </row>
    <row r="3696" spans="2:8" s="1" customFormat="1" ht="15">
      <c r="B3696" s="285">
        <v>42069</v>
      </c>
      <c r="C3696" s="280" t="s">
        <v>525</v>
      </c>
      <c r="D3696" s="294">
        <v>83</v>
      </c>
      <c r="F3696" s="285">
        <v>42089</v>
      </c>
      <c r="G3696" s="280" t="s">
        <v>525</v>
      </c>
      <c r="H3696" s="294">
        <v>72</v>
      </c>
    </row>
    <row r="3697" spans="2:8" s="1" customFormat="1" ht="15">
      <c r="B3697" s="285">
        <v>42069</v>
      </c>
      <c r="C3697" s="280" t="s">
        <v>5553</v>
      </c>
      <c r="D3697" s="294">
        <v>100</v>
      </c>
      <c r="F3697" s="285">
        <v>42089</v>
      </c>
      <c r="G3697" s="280" t="s">
        <v>12</v>
      </c>
      <c r="H3697" s="294">
        <v>70</v>
      </c>
    </row>
    <row r="3698" spans="2:8" s="1" customFormat="1" ht="15">
      <c r="B3698" s="285">
        <v>42069</v>
      </c>
      <c r="C3698" s="280" t="s">
        <v>12</v>
      </c>
      <c r="D3698" s="294">
        <v>70</v>
      </c>
      <c r="F3698" s="285">
        <v>42089</v>
      </c>
      <c r="G3698" s="280" t="s">
        <v>525</v>
      </c>
      <c r="H3698" s="294">
        <v>23</v>
      </c>
    </row>
    <row r="3699" spans="2:8" s="1" customFormat="1" ht="15">
      <c r="B3699" s="285">
        <v>42069</v>
      </c>
      <c r="C3699" s="280" t="s">
        <v>172</v>
      </c>
      <c r="D3699" s="294">
        <v>10</v>
      </c>
      <c r="F3699" s="285">
        <v>42089</v>
      </c>
      <c r="G3699" s="280" t="s">
        <v>525</v>
      </c>
      <c r="H3699" s="294">
        <v>21</v>
      </c>
    </row>
    <row r="3700" spans="2:8" s="1" customFormat="1" ht="15">
      <c r="B3700" s="285">
        <v>42069</v>
      </c>
      <c r="C3700" s="304" t="s">
        <v>5470</v>
      </c>
      <c r="D3700" s="326">
        <v>250</v>
      </c>
      <c r="F3700" s="285">
        <v>42089</v>
      </c>
      <c r="G3700" s="280" t="s">
        <v>525</v>
      </c>
      <c r="H3700" s="294">
        <v>130</v>
      </c>
    </row>
    <row r="3701" spans="2:8" s="1" customFormat="1" ht="15">
      <c r="B3701" s="285">
        <v>42069</v>
      </c>
      <c r="C3701" s="304" t="s">
        <v>525</v>
      </c>
      <c r="D3701" s="326">
        <v>80</v>
      </c>
      <c r="F3701" s="285">
        <v>42089</v>
      </c>
      <c r="G3701" s="280" t="s">
        <v>525</v>
      </c>
      <c r="H3701" s="294">
        <v>22</v>
      </c>
    </row>
    <row r="3702" spans="2:8" s="1" customFormat="1" ht="15">
      <c r="B3702" s="285">
        <v>42069</v>
      </c>
      <c r="C3702" s="304" t="s">
        <v>23</v>
      </c>
      <c r="D3702" s="326">
        <v>70</v>
      </c>
      <c r="F3702" s="285">
        <v>42089</v>
      </c>
      <c r="G3702" s="484" t="s">
        <v>23</v>
      </c>
      <c r="H3702" s="294">
        <v>70</v>
      </c>
    </row>
    <row r="3703" spans="2:8" s="1" customFormat="1" ht="15">
      <c r="B3703" s="549">
        <v>42069</v>
      </c>
      <c r="C3703" s="554" t="s">
        <v>5507</v>
      </c>
      <c r="D3703" s="587">
        <v>500</v>
      </c>
      <c r="F3703" s="285">
        <v>42090</v>
      </c>
      <c r="G3703" s="280" t="s">
        <v>525</v>
      </c>
      <c r="H3703" s="294">
        <v>65</v>
      </c>
    </row>
    <row r="3704" spans="2:8" s="1" customFormat="1" ht="15">
      <c r="B3704" s="285">
        <v>42070</v>
      </c>
      <c r="C3704" s="280" t="s">
        <v>525</v>
      </c>
      <c r="D3704" s="294">
        <v>57</v>
      </c>
      <c r="F3704" s="285">
        <v>42090</v>
      </c>
      <c r="G3704" s="484" t="s">
        <v>5599</v>
      </c>
      <c r="H3704" s="485">
        <v>500</v>
      </c>
    </row>
    <row r="3705" spans="2:8" s="1" customFormat="1" ht="15">
      <c r="B3705" s="285">
        <v>42070</v>
      </c>
      <c r="C3705" s="280" t="s">
        <v>12</v>
      </c>
      <c r="D3705" s="294">
        <v>90</v>
      </c>
      <c r="F3705" s="285">
        <v>42090</v>
      </c>
      <c r="G3705" s="280" t="s">
        <v>525</v>
      </c>
      <c r="H3705" s="294">
        <v>107</v>
      </c>
    </row>
    <row r="3706" spans="2:8" s="1" customFormat="1" ht="15">
      <c r="B3706" s="285">
        <v>42070</v>
      </c>
      <c r="C3706" s="280" t="s">
        <v>525</v>
      </c>
      <c r="D3706" s="294">
        <v>55</v>
      </c>
      <c r="F3706" s="285">
        <v>42090</v>
      </c>
      <c r="G3706" s="484" t="s">
        <v>525</v>
      </c>
      <c r="H3706" s="485">
        <v>20</v>
      </c>
    </row>
    <row r="3707" spans="2:8" s="1" customFormat="1" ht="15">
      <c r="B3707" s="285">
        <v>42070</v>
      </c>
      <c r="C3707" s="280" t="s">
        <v>57</v>
      </c>
      <c r="D3707" s="294">
        <v>25</v>
      </c>
      <c r="F3707" s="285">
        <v>42090</v>
      </c>
      <c r="G3707" s="484" t="s">
        <v>525</v>
      </c>
      <c r="H3707" s="485">
        <v>300</v>
      </c>
    </row>
    <row r="3708" spans="2:8" s="1" customFormat="1" ht="15">
      <c r="B3708" s="285">
        <v>42070</v>
      </c>
      <c r="C3708" s="280" t="s">
        <v>5177</v>
      </c>
      <c r="D3708" s="294">
        <v>810</v>
      </c>
      <c r="F3708" s="285">
        <v>42090</v>
      </c>
      <c r="G3708" s="484" t="s">
        <v>23</v>
      </c>
      <c r="H3708" s="485">
        <v>160</v>
      </c>
    </row>
    <row r="3709" spans="2:8" s="1" customFormat="1" ht="15">
      <c r="B3709" s="549">
        <v>42070</v>
      </c>
      <c r="C3709" s="463" t="s">
        <v>5554</v>
      </c>
      <c r="D3709" s="587">
        <v>3000</v>
      </c>
      <c r="F3709" s="285">
        <v>42091</v>
      </c>
      <c r="G3709" s="280" t="s">
        <v>246</v>
      </c>
      <c r="H3709" s="294">
        <v>80</v>
      </c>
    </row>
    <row r="3710" spans="2:8" s="1" customFormat="1" ht="15">
      <c r="B3710" s="285">
        <v>42070</v>
      </c>
      <c r="C3710" s="280" t="s">
        <v>525</v>
      </c>
      <c r="D3710" s="294">
        <v>111</v>
      </c>
      <c r="F3710" s="285">
        <v>42091</v>
      </c>
      <c r="G3710" s="304" t="s">
        <v>132</v>
      </c>
      <c r="H3710" s="294">
        <v>100</v>
      </c>
    </row>
    <row r="3711" spans="2:8" s="1" customFormat="1" ht="15">
      <c r="B3711" s="285">
        <v>42070</v>
      </c>
      <c r="C3711" s="280" t="s">
        <v>114</v>
      </c>
      <c r="D3711" s="294">
        <v>30</v>
      </c>
      <c r="F3711" s="285">
        <v>42091</v>
      </c>
      <c r="G3711" s="280" t="s">
        <v>525</v>
      </c>
      <c r="H3711" s="294">
        <v>20</v>
      </c>
    </row>
    <row r="3712" spans="2:8" s="1" customFormat="1" ht="15">
      <c r="B3712" s="549">
        <v>42071</v>
      </c>
      <c r="C3712" s="621" t="s">
        <v>4050</v>
      </c>
      <c r="D3712" s="622">
        <v>1000</v>
      </c>
      <c r="F3712" s="285">
        <v>42091</v>
      </c>
      <c r="G3712" s="280" t="s">
        <v>23</v>
      </c>
      <c r="H3712" s="294">
        <v>400</v>
      </c>
    </row>
    <row r="3713" spans="2:8" s="1" customFormat="1" ht="15">
      <c r="B3713" s="285">
        <v>42071</v>
      </c>
      <c r="C3713" s="280" t="s">
        <v>12</v>
      </c>
      <c r="D3713" s="349">
        <v>360</v>
      </c>
      <c r="F3713" s="285">
        <v>42092</v>
      </c>
      <c r="G3713" s="280" t="s">
        <v>525</v>
      </c>
      <c r="H3713" s="294">
        <v>54</v>
      </c>
    </row>
    <row r="3714" spans="2:8" s="1" customFormat="1" ht="15">
      <c r="B3714" s="285">
        <v>42072</v>
      </c>
      <c r="C3714" s="280" t="s">
        <v>525</v>
      </c>
      <c r="D3714" s="294">
        <v>90</v>
      </c>
      <c r="F3714" s="285">
        <v>42092</v>
      </c>
      <c r="G3714" s="280" t="s">
        <v>525</v>
      </c>
      <c r="H3714" s="294">
        <v>63</v>
      </c>
    </row>
    <row r="3715" spans="2:8" s="1" customFormat="1" ht="15">
      <c r="B3715" s="285">
        <v>42072</v>
      </c>
      <c r="C3715" s="280" t="s">
        <v>525</v>
      </c>
      <c r="D3715" s="294">
        <v>85</v>
      </c>
      <c r="F3715" s="285">
        <v>42093</v>
      </c>
      <c r="G3715" s="280" t="s">
        <v>525</v>
      </c>
      <c r="H3715" s="294">
        <v>78</v>
      </c>
    </row>
    <row r="3716" spans="2:8" s="1" customFormat="1" ht="15">
      <c r="B3716" s="285">
        <v>42072</v>
      </c>
      <c r="C3716" s="280" t="s">
        <v>23</v>
      </c>
      <c r="D3716" s="294">
        <v>130</v>
      </c>
      <c r="F3716" s="285">
        <v>42093</v>
      </c>
      <c r="G3716" s="484" t="s">
        <v>5606</v>
      </c>
      <c r="H3716" s="294">
        <v>460</v>
      </c>
    </row>
    <row r="3717" spans="2:8" s="1" customFormat="1" ht="15">
      <c r="B3717" s="285">
        <v>42073</v>
      </c>
      <c r="C3717" s="294" t="s">
        <v>525</v>
      </c>
      <c r="D3717" s="294">
        <v>60</v>
      </c>
      <c r="F3717" s="285">
        <v>42093</v>
      </c>
      <c r="G3717" s="280" t="s">
        <v>12</v>
      </c>
      <c r="H3717" s="294">
        <v>70</v>
      </c>
    </row>
    <row r="3718" spans="2:8" s="1" customFormat="1" ht="15">
      <c r="B3718" s="285">
        <v>42073</v>
      </c>
      <c r="C3718" s="280" t="s">
        <v>12</v>
      </c>
      <c r="D3718" s="294">
        <v>70</v>
      </c>
      <c r="F3718" s="285">
        <v>42093</v>
      </c>
      <c r="G3718" s="280" t="s">
        <v>525</v>
      </c>
      <c r="H3718" s="294">
        <v>180</v>
      </c>
    </row>
    <row r="3719" spans="2:8" s="1" customFormat="1" ht="15">
      <c r="B3719" s="285">
        <v>42073</v>
      </c>
      <c r="C3719" s="280" t="s">
        <v>525</v>
      </c>
      <c r="D3719" s="294">
        <v>25</v>
      </c>
      <c r="F3719" s="285">
        <v>42093</v>
      </c>
      <c r="G3719" s="280" t="s">
        <v>23</v>
      </c>
      <c r="H3719" s="294">
        <v>70</v>
      </c>
    </row>
    <row r="3720" spans="2:8" s="1" customFormat="1" ht="15">
      <c r="B3720" s="285">
        <v>42073</v>
      </c>
      <c r="C3720" s="280" t="s">
        <v>114</v>
      </c>
      <c r="D3720" s="294">
        <v>80</v>
      </c>
      <c r="F3720" s="285">
        <v>42094</v>
      </c>
      <c r="G3720" s="280" t="s">
        <v>367</v>
      </c>
      <c r="H3720" s="294">
        <v>5</v>
      </c>
    </row>
    <row r="3721" spans="2:8" s="1" customFormat="1" ht="15">
      <c r="B3721" s="285">
        <v>42073</v>
      </c>
      <c r="C3721" s="280" t="s">
        <v>80</v>
      </c>
      <c r="D3721" s="294">
        <v>20</v>
      </c>
      <c r="F3721" s="285">
        <v>42094</v>
      </c>
      <c r="G3721" s="280" t="s">
        <v>132</v>
      </c>
      <c r="H3721" s="294">
        <v>100</v>
      </c>
    </row>
    <row r="3722" spans="2:8" s="1" customFormat="1" ht="15">
      <c r="B3722" s="285">
        <v>42073</v>
      </c>
      <c r="C3722" s="280" t="s">
        <v>18</v>
      </c>
      <c r="D3722" s="294">
        <v>330</v>
      </c>
      <c r="F3722" s="285">
        <v>42094</v>
      </c>
      <c r="G3722" s="280" t="s">
        <v>525</v>
      </c>
      <c r="H3722" s="294">
        <v>60</v>
      </c>
    </row>
    <row r="3723" spans="2:8" s="1" customFormat="1" ht="15">
      <c r="B3723" s="285">
        <v>42073</v>
      </c>
      <c r="C3723" s="294" t="s">
        <v>901</v>
      </c>
      <c r="D3723" s="294">
        <v>5</v>
      </c>
      <c r="F3723" s="285">
        <v>42094</v>
      </c>
      <c r="G3723" s="280" t="s">
        <v>12</v>
      </c>
      <c r="H3723" s="294">
        <v>70</v>
      </c>
    </row>
    <row r="3724" spans="2:8" s="1" customFormat="1" ht="15">
      <c r="B3724" s="285">
        <v>42074</v>
      </c>
      <c r="C3724" s="280" t="s">
        <v>525</v>
      </c>
      <c r="D3724" s="294">
        <v>22</v>
      </c>
      <c r="F3724" s="285">
        <v>42094</v>
      </c>
      <c r="G3724" s="304" t="s">
        <v>525</v>
      </c>
      <c r="H3724" s="326">
        <v>50</v>
      </c>
    </row>
    <row r="3725" spans="2:8" s="1" customFormat="1" ht="15">
      <c r="B3725" s="285">
        <v>42074</v>
      </c>
      <c r="C3725" s="280" t="s">
        <v>525</v>
      </c>
      <c r="D3725" s="294">
        <v>32</v>
      </c>
      <c r="F3725" s="285">
        <v>42094</v>
      </c>
      <c r="G3725" s="280" t="s">
        <v>177</v>
      </c>
      <c r="H3725" s="294">
        <v>30</v>
      </c>
    </row>
    <row r="3726" spans="2:8" s="1" customFormat="1" ht="15">
      <c r="B3726" s="285">
        <v>42074</v>
      </c>
      <c r="C3726" s="280" t="s">
        <v>12</v>
      </c>
      <c r="D3726" s="294">
        <v>70</v>
      </c>
      <c r="F3726" s="285">
        <v>42094</v>
      </c>
      <c r="G3726" s="280" t="s">
        <v>525</v>
      </c>
      <c r="H3726" s="294">
        <v>130</v>
      </c>
    </row>
    <row r="3727" spans="2:8" s="1" customFormat="1" ht="15">
      <c r="B3727" s="285">
        <v>42074</v>
      </c>
      <c r="C3727" s="294" t="s">
        <v>525</v>
      </c>
      <c r="D3727" s="294">
        <v>21</v>
      </c>
      <c r="F3727" s="285">
        <v>42094</v>
      </c>
      <c r="G3727" s="280" t="s">
        <v>525</v>
      </c>
      <c r="H3727" s="294">
        <v>120</v>
      </c>
    </row>
    <row r="3728" spans="2:8" s="1" customFormat="1" ht="15">
      <c r="B3728" s="285">
        <v>42075</v>
      </c>
      <c r="C3728" s="294" t="s">
        <v>525</v>
      </c>
      <c r="D3728" s="294">
        <v>20</v>
      </c>
      <c r="F3728" s="285">
        <v>42094</v>
      </c>
      <c r="G3728" s="280" t="s">
        <v>23</v>
      </c>
      <c r="H3728" s="294">
        <v>70</v>
      </c>
    </row>
    <row r="3729" spans="2:8" s="1" customFormat="1" ht="15">
      <c r="B3729" s="285">
        <v>42075</v>
      </c>
      <c r="C3729" s="294" t="s">
        <v>525</v>
      </c>
      <c r="D3729" s="294">
        <v>54</v>
      </c>
      <c r="F3729" s="285"/>
      <c r="G3729" s="280"/>
      <c r="H3729" s="294"/>
    </row>
    <row r="3730" spans="2:8" s="1" customFormat="1" ht="15">
      <c r="B3730" s="285">
        <v>42075</v>
      </c>
      <c r="C3730" s="294" t="s">
        <v>525</v>
      </c>
      <c r="D3730" s="294">
        <v>70</v>
      </c>
      <c r="F3730" s="285"/>
      <c r="G3730" s="280"/>
      <c r="H3730" s="294"/>
    </row>
    <row r="3731" spans="2:8" s="1" customFormat="1" ht="15">
      <c r="B3731" s="285">
        <v>42075</v>
      </c>
      <c r="C3731" s="294" t="s">
        <v>525</v>
      </c>
      <c r="D3731" s="294">
        <v>40</v>
      </c>
      <c r="F3731" s="285"/>
      <c r="G3731" s="280"/>
      <c r="H3731" s="294"/>
    </row>
    <row r="3732" spans="2:8" s="1" customFormat="1" ht="15">
      <c r="B3732" s="285">
        <v>42075</v>
      </c>
      <c r="C3732" s="294" t="s">
        <v>114</v>
      </c>
      <c r="D3732" s="294">
        <v>10</v>
      </c>
      <c r="F3732" s="285"/>
      <c r="G3732" s="280"/>
      <c r="H3732" s="294"/>
    </row>
    <row r="3733" spans="2:8" s="1" customFormat="1" ht="15">
      <c r="B3733" s="285">
        <v>42075</v>
      </c>
      <c r="C3733" s="280" t="s">
        <v>774</v>
      </c>
      <c r="D3733" s="294">
        <v>56</v>
      </c>
      <c r="F3733" s="285"/>
      <c r="G3733" s="280"/>
      <c r="H3733" s="294"/>
    </row>
    <row r="3734" spans="2:8" s="1" customFormat="1" ht="15">
      <c r="B3734" s="285">
        <v>42075</v>
      </c>
      <c r="C3734" s="280" t="s">
        <v>5563</v>
      </c>
      <c r="D3734" s="294">
        <v>100</v>
      </c>
      <c r="F3734" s="285"/>
      <c r="G3734" s="280"/>
      <c r="H3734" s="294"/>
    </row>
    <row r="3735" spans="2:8" s="1" customFormat="1" ht="15">
      <c r="B3735" s="285">
        <v>42076</v>
      </c>
      <c r="C3735" s="280" t="s">
        <v>525</v>
      </c>
      <c r="D3735" s="294">
        <v>30</v>
      </c>
      <c r="F3735" s="285"/>
      <c r="G3735" s="280"/>
      <c r="H3735" s="294"/>
    </row>
    <row r="3736" spans="2:8" s="1" customFormat="1" ht="15">
      <c r="B3736" s="285">
        <v>42076</v>
      </c>
      <c r="C3736" s="280" t="s">
        <v>12</v>
      </c>
      <c r="D3736" s="294">
        <v>70</v>
      </c>
      <c r="F3736" s="285"/>
      <c r="G3736" s="280"/>
      <c r="H3736" s="294"/>
    </row>
    <row r="3737" spans="2:8" s="1" customFormat="1" ht="15">
      <c r="B3737" s="285">
        <v>42076</v>
      </c>
      <c r="C3737" s="280" t="s">
        <v>525</v>
      </c>
      <c r="D3737" s="294">
        <v>20</v>
      </c>
      <c r="F3737" s="285"/>
      <c r="G3737" s="280"/>
      <c r="H3737" s="294"/>
    </row>
    <row r="3738" spans="2:8" s="1" customFormat="1" ht="15">
      <c r="B3738" s="285">
        <v>42076</v>
      </c>
      <c r="C3738" s="280" t="s">
        <v>51</v>
      </c>
      <c r="D3738" s="294">
        <v>110</v>
      </c>
      <c r="F3738" s="285"/>
      <c r="G3738" s="280"/>
      <c r="H3738" s="294"/>
    </row>
    <row r="3739" spans="2:8" s="1" customFormat="1" ht="15">
      <c r="B3739" s="285">
        <v>42076</v>
      </c>
      <c r="C3739" s="280" t="s">
        <v>49</v>
      </c>
      <c r="D3739" s="294">
        <v>130</v>
      </c>
      <c r="F3739" s="285"/>
      <c r="G3739" s="280"/>
      <c r="H3739" s="294"/>
    </row>
    <row r="3740" spans="2:8" s="1" customFormat="1" ht="15">
      <c r="B3740" s="285">
        <v>42076</v>
      </c>
      <c r="C3740" s="280" t="s">
        <v>401</v>
      </c>
      <c r="D3740" s="294">
        <v>60</v>
      </c>
      <c r="F3740" s="285"/>
      <c r="G3740" s="280"/>
      <c r="H3740" s="294"/>
    </row>
    <row r="3741" spans="2:8" s="1" customFormat="1" ht="15">
      <c r="B3741" s="285">
        <v>42077</v>
      </c>
      <c r="C3741" s="280" t="s">
        <v>57</v>
      </c>
      <c r="D3741" s="294">
        <v>140</v>
      </c>
      <c r="F3741" s="285"/>
      <c r="G3741" s="280"/>
      <c r="H3741" s="294"/>
    </row>
    <row r="3742" spans="2:8" s="1" customFormat="1" ht="15">
      <c r="B3742" s="285">
        <v>42077</v>
      </c>
      <c r="C3742" s="280" t="s">
        <v>59</v>
      </c>
      <c r="D3742" s="294">
        <v>80</v>
      </c>
      <c r="F3742" s="285"/>
      <c r="G3742" s="280"/>
      <c r="H3742" s="294"/>
    </row>
    <row r="3743" spans="2:8" s="1" customFormat="1" ht="15">
      <c r="B3743" s="285">
        <v>42077</v>
      </c>
      <c r="C3743" s="280" t="s">
        <v>114</v>
      </c>
      <c r="D3743" s="294">
        <v>70</v>
      </c>
      <c r="F3743" s="285"/>
      <c r="G3743" s="280"/>
      <c r="H3743" s="294"/>
    </row>
    <row r="3744" spans="2:8" s="1" customFormat="1" ht="15">
      <c r="B3744" s="285">
        <v>42077</v>
      </c>
      <c r="C3744" s="280" t="s">
        <v>5567</v>
      </c>
      <c r="D3744" s="294">
        <v>250</v>
      </c>
      <c r="F3744" s="285"/>
      <c r="G3744" s="280"/>
      <c r="H3744" s="294"/>
    </row>
    <row r="3745" spans="2:8" s="1" customFormat="1" ht="15">
      <c r="B3745" s="285">
        <v>42078</v>
      </c>
      <c r="C3745" s="280" t="s">
        <v>2164</v>
      </c>
      <c r="D3745" s="294">
        <v>400</v>
      </c>
      <c r="F3745" s="285"/>
      <c r="G3745" s="280"/>
      <c r="H3745" s="294"/>
    </row>
    <row r="3746" spans="2:8" s="1" customFormat="1" ht="15">
      <c r="B3746" s="285">
        <v>42078</v>
      </c>
      <c r="C3746" s="280" t="s">
        <v>6</v>
      </c>
      <c r="D3746" s="294">
        <v>100</v>
      </c>
      <c r="F3746" s="285"/>
      <c r="G3746" s="280"/>
      <c r="H3746" s="294"/>
    </row>
    <row r="3747" spans="2:8" s="1" customFormat="1" ht="15">
      <c r="B3747" s="285">
        <v>42078</v>
      </c>
      <c r="C3747" s="280" t="s">
        <v>431</v>
      </c>
      <c r="D3747" s="294">
        <v>20</v>
      </c>
      <c r="F3747" s="285"/>
      <c r="G3747" s="280"/>
      <c r="H3747" s="294"/>
    </row>
    <row r="3748" spans="2:8" s="1" customFormat="1" ht="15">
      <c r="B3748" s="285">
        <v>42078</v>
      </c>
      <c r="C3748" s="280" t="s">
        <v>401</v>
      </c>
      <c r="D3748" s="294">
        <v>75</v>
      </c>
      <c r="F3748" s="285"/>
      <c r="G3748" s="280"/>
      <c r="H3748" s="294"/>
    </row>
    <row r="3749" spans="2:8" s="1" customFormat="1" ht="15">
      <c r="B3749" s="285">
        <v>42078</v>
      </c>
      <c r="C3749" s="280" t="s">
        <v>5568</v>
      </c>
      <c r="D3749" s="294">
        <v>500</v>
      </c>
      <c r="F3749" s="285"/>
      <c r="G3749" s="280"/>
      <c r="H3749" s="294"/>
    </row>
    <row r="3750" spans="2:8" s="1" customFormat="1" ht="15">
      <c r="B3750" s="285">
        <v>42079</v>
      </c>
      <c r="C3750" s="280" t="s">
        <v>2316</v>
      </c>
      <c r="D3750" s="294">
        <v>100</v>
      </c>
      <c r="F3750" s="285"/>
      <c r="G3750" s="280"/>
      <c r="H3750" s="294"/>
    </row>
    <row r="3751" spans="2:8" s="1" customFormat="1" ht="15">
      <c r="B3751" s="285">
        <v>42079</v>
      </c>
      <c r="C3751" s="280" t="s">
        <v>132</v>
      </c>
      <c r="D3751" s="294">
        <v>100</v>
      </c>
      <c r="F3751" s="285"/>
      <c r="G3751" s="280"/>
      <c r="H3751" s="294"/>
    </row>
    <row r="3752" spans="2:8" s="1" customFormat="1" ht="15">
      <c r="B3752" s="285">
        <v>42079</v>
      </c>
      <c r="C3752" s="280" t="s">
        <v>516</v>
      </c>
      <c r="D3752" s="294">
        <v>40</v>
      </c>
      <c r="F3752" s="285"/>
      <c r="G3752" s="280"/>
      <c r="H3752" s="294"/>
    </row>
    <row r="3753" spans="2:8" s="1" customFormat="1" ht="15">
      <c r="B3753" s="285">
        <v>42079</v>
      </c>
      <c r="C3753" s="280" t="s">
        <v>222</v>
      </c>
      <c r="D3753" s="294">
        <v>20</v>
      </c>
      <c r="F3753" s="285"/>
      <c r="G3753" s="280"/>
      <c r="H3753" s="294"/>
    </row>
    <row r="3754" spans="2:8" s="1" customFormat="1" ht="15">
      <c r="B3754" s="285">
        <v>42079</v>
      </c>
      <c r="C3754" s="280" t="s">
        <v>114</v>
      </c>
      <c r="D3754" s="294">
        <v>120</v>
      </c>
      <c r="F3754" s="285"/>
      <c r="G3754" s="280"/>
      <c r="H3754" s="294"/>
    </row>
    <row r="3755" spans="2:8" s="1" customFormat="1" ht="15">
      <c r="B3755" s="285">
        <v>42079</v>
      </c>
      <c r="C3755" s="280" t="s">
        <v>246</v>
      </c>
      <c r="D3755" s="294">
        <v>80</v>
      </c>
      <c r="F3755" s="285"/>
      <c r="G3755" s="280"/>
      <c r="H3755" s="294"/>
    </row>
    <row r="3756" spans="2:8" s="1" customFormat="1" ht="15">
      <c r="B3756" s="285">
        <v>42079</v>
      </c>
      <c r="C3756" s="280" t="s">
        <v>918</v>
      </c>
      <c r="D3756" s="294">
        <v>10</v>
      </c>
      <c r="F3756" s="285"/>
      <c r="G3756" s="280"/>
      <c r="H3756" s="294"/>
    </row>
    <row r="3757" spans="2:8" s="1" customFormat="1" ht="15">
      <c r="B3757" s="285">
        <v>42079</v>
      </c>
      <c r="C3757" s="280" t="s">
        <v>189</v>
      </c>
      <c r="D3757" s="294">
        <v>675</v>
      </c>
      <c r="F3757" s="285"/>
      <c r="G3757" s="280"/>
      <c r="H3757" s="294"/>
    </row>
    <row r="3758" spans="2:8" s="1" customFormat="1" ht="15">
      <c r="B3758" s="285">
        <v>42080</v>
      </c>
      <c r="C3758" s="280" t="s">
        <v>525</v>
      </c>
      <c r="D3758" s="294">
        <v>50</v>
      </c>
      <c r="F3758" s="285"/>
      <c r="G3758" s="280"/>
      <c r="H3758" s="294"/>
    </row>
    <row r="3759" spans="2:8" s="1" customFormat="1" ht="15">
      <c r="B3759" s="285">
        <v>42080</v>
      </c>
      <c r="C3759" s="280" t="s">
        <v>525</v>
      </c>
      <c r="D3759" s="294">
        <v>20</v>
      </c>
      <c r="F3759" s="285"/>
      <c r="G3759" s="280"/>
      <c r="H3759" s="294"/>
    </row>
    <row r="3760" spans="2:8" s="1" customFormat="1" ht="15">
      <c r="B3760" s="285">
        <v>42080</v>
      </c>
      <c r="C3760" s="294" t="s">
        <v>3262</v>
      </c>
      <c r="D3760" s="294">
        <v>120</v>
      </c>
      <c r="F3760" s="285"/>
      <c r="G3760" s="280"/>
      <c r="H3760" s="294"/>
    </row>
    <row r="3761" spans="2:11" s="1" customFormat="1" ht="15">
      <c r="B3761" s="285">
        <v>42080</v>
      </c>
      <c r="C3761" s="294" t="s">
        <v>18</v>
      </c>
      <c r="D3761" s="294">
        <v>285</v>
      </c>
      <c r="F3761" s="285"/>
      <c r="G3761" s="280"/>
      <c r="H3761" s="294"/>
    </row>
    <row r="3762" spans="2:11" s="1" customFormat="1" ht="15">
      <c r="B3762" s="285">
        <v>42080</v>
      </c>
      <c r="C3762" s="406" t="s">
        <v>118</v>
      </c>
      <c r="D3762" s="294">
        <v>6</v>
      </c>
      <c r="F3762" s="285"/>
      <c r="G3762" s="280"/>
      <c r="H3762" s="294"/>
    </row>
    <row r="3763" spans="2:11" s="1" customFormat="1" ht="15">
      <c r="B3763" s="285">
        <v>42081</v>
      </c>
      <c r="C3763" s="280" t="s">
        <v>525</v>
      </c>
      <c r="D3763" s="294">
        <v>100</v>
      </c>
      <c r="F3763" s="285"/>
      <c r="G3763" s="280"/>
      <c r="H3763" s="294"/>
    </row>
    <row r="3764" spans="2:11" s="1" customFormat="1" ht="15">
      <c r="B3764" s="285">
        <v>42081</v>
      </c>
      <c r="C3764" s="280" t="s">
        <v>525</v>
      </c>
      <c r="D3764" s="294">
        <v>20</v>
      </c>
      <c r="F3764" s="285"/>
      <c r="G3764" s="280"/>
      <c r="H3764" s="294"/>
    </row>
    <row r="3765" spans="2:11" s="1" customFormat="1" ht="15">
      <c r="B3765" s="285">
        <v>42081</v>
      </c>
      <c r="C3765" s="280" t="s">
        <v>247</v>
      </c>
      <c r="D3765" s="294">
        <v>241</v>
      </c>
      <c r="F3765" s="285"/>
      <c r="G3765" s="280"/>
      <c r="H3765" s="294"/>
    </row>
    <row r="3766" spans="2:11" s="1" customFormat="1" ht="15">
      <c r="B3766" s="285">
        <v>42082</v>
      </c>
      <c r="C3766" s="280" t="s">
        <v>5574</v>
      </c>
      <c r="D3766" s="294">
        <v>83</v>
      </c>
      <c r="F3766" s="285"/>
      <c r="G3766" s="280"/>
      <c r="H3766" s="294"/>
    </row>
    <row r="3767" spans="2:11" s="1" customFormat="1" ht="15">
      <c r="B3767" s="285">
        <v>42082</v>
      </c>
      <c r="C3767" s="280" t="s">
        <v>112</v>
      </c>
      <c r="D3767" s="294">
        <v>25</v>
      </c>
      <c r="F3767" s="285"/>
      <c r="G3767" s="280"/>
      <c r="H3767" s="294"/>
    </row>
    <row r="3768" spans="2:11" s="1" customFormat="1" ht="15">
      <c r="B3768" s="285">
        <v>42082</v>
      </c>
      <c r="C3768" s="280" t="s">
        <v>367</v>
      </c>
      <c r="D3768" s="294">
        <v>6</v>
      </c>
      <c r="F3768" s="285"/>
      <c r="G3768" s="280"/>
      <c r="H3768" s="294"/>
    </row>
    <row r="3769" spans="2:11" s="1" customFormat="1" ht="15">
      <c r="B3769" s="285">
        <v>42083</v>
      </c>
      <c r="C3769" s="280" t="s">
        <v>2328</v>
      </c>
      <c r="D3769" s="294">
        <v>2500</v>
      </c>
      <c r="F3769" s="285"/>
      <c r="G3769" s="280"/>
      <c r="H3769" s="294"/>
    </row>
    <row r="3770" spans="2:11" s="1" customFormat="1" ht="15">
      <c r="B3770" s="285">
        <v>42083</v>
      </c>
      <c r="C3770" s="294" t="s">
        <v>589</v>
      </c>
      <c r="D3770" s="294">
        <v>150</v>
      </c>
      <c r="F3770" s="280"/>
      <c r="G3770" s="280"/>
      <c r="H3770" s="280"/>
    </row>
    <row r="3771" spans="2:11" s="1" customFormat="1" ht="15">
      <c r="D3771" s="2">
        <f>SUM(D3664:D3770)</f>
        <v>19237</v>
      </c>
      <c r="H3771" s="2">
        <f>SUM(H3664:H3770)</f>
        <v>8484</v>
      </c>
    </row>
    <row r="3772" spans="2:11" s="1" customFormat="1" ht="15.75">
      <c r="C3772" s="2480" t="s">
        <v>5615</v>
      </c>
      <c r="D3772" s="2480"/>
      <c r="E3772" s="2480"/>
      <c r="F3772" s="2480"/>
      <c r="G3772" s="2480"/>
      <c r="H3772" s="2480"/>
      <c r="I3772" s="2480"/>
      <c r="J3772" s="18"/>
    </row>
    <row r="3773" spans="2:11" s="1" customFormat="1" ht="15" outlineLevel="1">
      <c r="C3773" s="18"/>
      <c r="D3773" s="18"/>
      <c r="E3773" s="18"/>
      <c r="F3773" s="18"/>
      <c r="G3773" s="18"/>
      <c r="H3773" s="18"/>
      <c r="I3773" s="18"/>
      <c r="J3773" s="18"/>
    </row>
    <row r="3774" spans="2:11" s="1" customFormat="1" ht="15" outlineLevel="1">
      <c r="B3774" s="152" t="s">
        <v>115</v>
      </c>
      <c r="C3774" s="152" t="s">
        <v>1330</v>
      </c>
      <c r="D3774" s="355" t="s">
        <v>4</v>
      </c>
      <c r="F3774" s="354" t="s">
        <v>115</v>
      </c>
      <c r="G3774" s="354" t="s">
        <v>1331</v>
      </c>
      <c r="H3774" s="355" t="s">
        <v>4</v>
      </c>
    </row>
    <row r="3775" spans="2:11" s="1" customFormat="1" ht="30" outlineLevel="1">
      <c r="B3775" s="864">
        <v>42095</v>
      </c>
      <c r="C3775" s="891" t="s">
        <v>1039</v>
      </c>
      <c r="D3775" s="935">
        <v>105033.29</v>
      </c>
      <c r="F3775" s="811">
        <v>42096</v>
      </c>
      <c r="G3775" s="814" t="s">
        <v>5616</v>
      </c>
      <c r="H3775" s="876">
        <v>1000</v>
      </c>
      <c r="I3775" s="814" t="s">
        <v>4815</v>
      </c>
      <c r="J3775" s="876" t="s">
        <v>4812</v>
      </c>
      <c r="K3775" s="2">
        <f>H3775</f>
        <v>1000</v>
      </c>
    </row>
    <row r="3776" spans="2:11" s="1" customFormat="1" ht="30" outlineLevel="1">
      <c r="B3776" s="285">
        <v>42096</v>
      </c>
      <c r="C3776" s="223" t="s">
        <v>5617</v>
      </c>
      <c r="D3776" s="175">
        <v>250</v>
      </c>
      <c r="F3776" s="811">
        <v>42096</v>
      </c>
      <c r="G3776" s="812" t="s">
        <v>2993</v>
      </c>
      <c r="H3776" s="821">
        <v>2175</v>
      </c>
      <c r="I3776" s="814" t="s">
        <v>3875</v>
      </c>
      <c r="J3776" s="985" t="s">
        <v>3088</v>
      </c>
      <c r="K3776" s="2"/>
    </row>
    <row r="3777" spans="2:11" s="1" customFormat="1" ht="30" outlineLevel="1">
      <c r="B3777" s="285">
        <v>42096</v>
      </c>
      <c r="C3777" s="223" t="s">
        <v>5621</v>
      </c>
      <c r="D3777" s="672">
        <v>14</v>
      </c>
      <c r="F3777" s="811">
        <v>42096</v>
      </c>
      <c r="G3777" s="812" t="s">
        <v>5060</v>
      </c>
      <c r="H3777" s="821">
        <v>9224.76</v>
      </c>
      <c r="I3777" s="814" t="s">
        <v>3875</v>
      </c>
      <c r="J3777" s="985" t="s">
        <v>3088</v>
      </c>
      <c r="K3777" s="2"/>
    </row>
    <row r="3778" spans="2:11" s="1" customFormat="1" ht="30" outlineLevel="1">
      <c r="B3778" s="285">
        <v>42096</v>
      </c>
      <c r="C3778" s="223" t="s">
        <v>5631</v>
      </c>
      <c r="D3778" s="175">
        <v>103</v>
      </c>
      <c r="F3778" s="811">
        <v>42096</v>
      </c>
      <c r="G3778" s="812" t="s">
        <v>5642</v>
      </c>
      <c r="H3778" s="821">
        <v>6000</v>
      </c>
      <c r="I3778" s="814" t="s">
        <v>4813</v>
      </c>
      <c r="J3778" s="985" t="s">
        <v>4812</v>
      </c>
      <c r="K3778" s="2">
        <f>H3778</f>
        <v>6000</v>
      </c>
    </row>
    <row r="3779" spans="2:11" s="1" customFormat="1" ht="30" outlineLevel="1">
      <c r="B3779" s="285">
        <v>42096</v>
      </c>
      <c r="C3779" s="223" t="s">
        <v>5636</v>
      </c>
      <c r="D3779" s="672">
        <v>13185</v>
      </c>
      <c r="F3779" s="832">
        <v>42096</v>
      </c>
      <c r="G3779" s="999" t="s">
        <v>5643</v>
      </c>
      <c r="H3779" s="1000">
        <v>10000</v>
      </c>
      <c r="I3779" s="938" t="s">
        <v>4816</v>
      </c>
      <c r="J3779" s="867" t="s">
        <v>4812</v>
      </c>
      <c r="K3779" s="2">
        <f>H3779</f>
        <v>10000</v>
      </c>
    </row>
    <row r="3780" spans="2:11" s="1" customFormat="1" ht="30" outlineLevel="1">
      <c r="B3780" s="285">
        <v>42096</v>
      </c>
      <c r="C3780" s="223" t="s">
        <v>5659</v>
      </c>
      <c r="D3780" s="672">
        <v>56</v>
      </c>
      <c r="F3780" s="811">
        <v>42096</v>
      </c>
      <c r="G3780" s="812" t="s">
        <v>5639</v>
      </c>
      <c r="H3780" s="821">
        <v>25000</v>
      </c>
      <c r="I3780" s="814" t="s">
        <v>4911</v>
      </c>
      <c r="J3780" s="985" t="s">
        <v>4812</v>
      </c>
      <c r="K3780" s="13">
        <f>H3780</f>
        <v>25000</v>
      </c>
    </row>
    <row r="3781" spans="2:11" s="1" customFormat="1" ht="45" outlineLevel="1">
      <c r="B3781" s="285">
        <v>42124</v>
      </c>
      <c r="C3781" s="223" t="s">
        <v>5745</v>
      </c>
      <c r="D3781" s="175">
        <v>82825</v>
      </c>
      <c r="F3781" s="811">
        <v>42096</v>
      </c>
      <c r="G3781" s="812" t="s">
        <v>5637</v>
      </c>
      <c r="H3781" s="821">
        <v>12000</v>
      </c>
      <c r="I3781" s="814" t="s">
        <v>5619</v>
      </c>
      <c r="J3781" s="985" t="s">
        <v>3358</v>
      </c>
      <c r="K3781" s="13"/>
    </row>
    <row r="3782" spans="2:11" s="1" customFormat="1" ht="30" outlineLevel="1">
      <c r="B3782" s="285"/>
      <c r="C3782" s="223"/>
      <c r="D3782" s="175"/>
      <c r="F3782" s="811">
        <v>42096</v>
      </c>
      <c r="G3782" s="812" t="s">
        <v>5638</v>
      </c>
      <c r="H3782" s="821">
        <v>889</v>
      </c>
      <c r="I3782" s="814" t="s">
        <v>5618</v>
      </c>
      <c r="J3782" s="985" t="s">
        <v>1911</v>
      </c>
      <c r="K3782" s="13"/>
    </row>
    <row r="3783" spans="2:11" s="1" customFormat="1" ht="30" outlineLevel="1">
      <c r="B3783" s="285"/>
      <c r="C3783" s="223"/>
      <c r="D3783" s="175"/>
      <c r="F3783" s="811">
        <v>42096</v>
      </c>
      <c r="G3783" s="812" t="s">
        <v>5644</v>
      </c>
      <c r="H3783" s="821">
        <v>8</v>
      </c>
      <c r="I3783" s="814" t="s">
        <v>5620</v>
      </c>
      <c r="J3783" s="985" t="s">
        <v>3088</v>
      </c>
      <c r="K3783" s="13"/>
    </row>
    <row r="3784" spans="2:11" s="1" customFormat="1" ht="30" outlineLevel="1">
      <c r="B3784" s="269"/>
      <c r="C3784" s="47"/>
      <c r="D3784" s="48"/>
      <c r="F3784" s="832">
        <v>42096</v>
      </c>
      <c r="G3784" s="938" t="s">
        <v>5640</v>
      </c>
      <c r="H3784" s="867">
        <v>13000</v>
      </c>
      <c r="I3784" s="938" t="s">
        <v>4670</v>
      </c>
      <c r="J3784" s="867" t="s">
        <v>4812</v>
      </c>
      <c r="K3784" s="13">
        <f>H3784</f>
        <v>13000</v>
      </c>
    </row>
    <row r="3785" spans="2:11" s="1" customFormat="1" ht="30" outlineLevel="1">
      <c r="B3785" s="269"/>
      <c r="C3785" s="47"/>
      <c r="D3785" s="48"/>
      <c r="F3785" s="811">
        <v>42096</v>
      </c>
      <c r="G3785" s="812" t="s">
        <v>5641</v>
      </c>
      <c r="H3785" s="821">
        <v>103</v>
      </c>
      <c r="I3785" s="814" t="s">
        <v>5628</v>
      </c>
      <c r="J3785" s="985" t="s">
        <v>4812</v>
      </c>
      <c r="K3785" s="13">
        <f>H3785</f>
        <v>103</v>
      </c>
    </row>
    <row r="3786" spans="2:11" s="1" customFormat="1" ht="45" outlineLevel="1">
      <c r="B3786" s="46"/>
      <c r="C3786" s="47"/>
      <c r="D3786" s="48"/>
      <c r="F3786" s="811">
        <v>42096</v>
      </c>
      <c r="G3786" s="812" t="s">
        <v>5635</v>
      </c>
      <c r="H3786" s="821">
        <v>6000</v>
      </c>
      <c r="I3786" s="814" t="s">
        <v>3287</v>
      </c>
      <c r="J3786" s="985" t="s">
        <v>4812</v>
      </c>
      <c r="K3786" s="13">
        <f t="shared" ref="K3786:K3806" si="8">H3786</f>
        <v>6000</v>
      </c>
    </row>
    <row r="3787" spans="2:11" s="1" customFormat="1" ht="30" outlineLevel="1">
      <c r="B3787" s="46"/>
      <c r="C3787" s="47"/>
      <c r="D3787" s="48"/>
      <c r="F3787" s="811">
        <v>42096</v>
      </c>
      <c r="G3787" s="812" t="s">
        <v>5645</v>
      </c>
      <c r="H3787" s="821">
        <v>1335</v>
      </c>
      <c r="I3787" s="814" t="s">
        <v>5647</v>
      </c>
      <c r="J3787" s="985" t="s">
        <v>4812</v>
      </c>
      <c r="K3787" s="13">
        <f t="shared" si="8"/>
        <v>1335</v>
      </c>
    </row>
    <row r="3788" spans="2:11" s="1" customFormat="1" ht="30" outlineLevel="1">
      <c r="B3788" s="46"/>
      <c r="C3788" s="47"/>
      <c r="D3788" s="48"/>
      <c r="F3788" s="811">
        <v>42096</v>
      </c>
      <c r="G3788" s="812" t="s">
        <v>5646</v>
      </c>
      <c r="H3788" s="821">
        <v>1906</v>
      </c>
      <c r="I3788" s="814" t="s">
        <v>5648</v>
      </c>
      <c r="J3788" s="985" t="s">
        <v>4812</v>
      </c>
      <c r="K3788" s="13">
        <f t="shared" si="8"/>
        <v>1906</v>
      </c>
    </row>
    <row r="3789" spans="2:11" s="1" customFormat="1" ht="30" outlineLevel="1">
      <c r="B3789" s="46"/>
      <c r="C3789" s="47"/>
      <c r="D3789" s="48"/>
      <c r="F3789" s="811">
        <v>42104</v>
      </c>
      <c r="G3789" s="812" t="s">
        <v>5679</v>
      </c>
      <c r="H3789" s="821">
        <v>6449</v>
      </c>
      <c r="I3789" s="814" t="s">
        <v>5680</v>
      </c>
      <c r="J3789" s="985" t="s">
        <v>4812</v>
      </c>
      <c r="K3789" s="13">
        <f t="shared" si="8"/>
        <v>6449</v>
      </c>
    </row>
    <row r="3790" spans="2:11" s="1" customFormat="1" ht="45" outlineLevel="1">
      <c r="B3790" s="46"/>
      <c r="C3790" s="47"/>
      <c r="D3790" s="48"/>
      <c r="F3790" s="811">
        <v>42107</v>
      </c>
      <c r="G3790" s="814" t="s">
        <v>5685</v>
      </c>
      <c r="H3790" s="821">
        <v>1500</v>
      </c>
      <c r="I3790" s="814" t="s">
        <v>3287</v>
      </c>
      <c r="J3790" s="985" t="s">
        <v>4812</v>
      </c>
      <c r="K3790" s="13">
        <f t="shared" si="8"/>
        <v>1500</v>
      </c>
    </row>
    <row r="3791" spans="2:11" s="1" customFormat="1" ht="45" outlineLevel="1">
      <c r="B3791" s="46"/>
      <c r="C3791" s="47"/>
      <c r="D3791" s="48"/>
      <c r="F3791" s="811">
        <v>42115</v>
      </c>
      <c r="G3791" s="814" t="s">
        <v>5695</v>
      </c>
      <c r="H3791" s="821">
        <v>1000</v>
      </c>
      <c r="I3791" s="814" t="s">
        <v>3287</v>
      </c>
      <c r="J3791" s="985" t="s">
        <v>4812</v>
      </c>
      <c r="K3791" s="13">
        <f t="shared" si="8"/>
        <v>1000</v>
      </c>
    </row>
    <row r="3792" spans="2:11" s="1" customFormat="1" ht="45" outlineLevel="1">
      <c r="B3792" s="46"/>
      <c r="C3792" s="47"/>
      <c r="D3792" s="48"/>
      <c r="F3792" s="811">
        <v>42118</v>
      </c>
      <c r="G3792" s="814" t="s">
        <v>5711</v>
      </c>
      <c r="H3792" s="821">
        <v>1000</v>
      </c>
      <c r="I3792" s="814" t="s">
        <v>3287</v>
      </c>
      <c r="J3792" s="985" t="s">
        <v>4812</v>
      </c>
      <c r="K3792" s="13">
        <f t="shared" si="8"/>
        <v>1000</v>
      </c>
    </row>
    <row r="3793" spans="2:11" s="1" customFormat="1" ht="30" outlineLevel="1">
      <c r="B3793" s="46"/>
      <c r="C3793" s="47"/>
      <c r="D3793" s="48"/>
      <c r="F3793" s="811">
        <v>42119</v>
      </c>
      <c r="G3793" s="814" t="s">
        <v>5714</v>
      </c>
      <c r="H3793" s="821">
        <v>390</v>
      </c>
      <c r="I3793" s="814" t="s">
        <v>5716</v>
      </c>
      <c r="J3793" s="985" t="s">
        <v>4812</v>
      </c>
      <c r="K3793" s="13">
        <f t="shared" si="8"/>
        <v>390</v>
      </c>
    </row>
    <row r="3794" spans="2:11" s="1" customFormat="1" ht="30" outlineLevel="1">
      <c r="B3794" s="46"/>
      <c r="C3794" s="47"/>
      <c r="D3794" s="48"/>
      <c r="F3794" s="811">
        <v>42119</v>
      </c>
      <c r="G3794" s="812" t="s">
        <v>5715</v>
      </c>
      <c r="H3794" s="821">
        <v>1537</v>
      </c>
      <c r="I3794" s="814" t="s">
        <v>5717</v>
      </c>
      <c r="J3794" s="985" t="s">
        <v>4812</v>
      </c>
      <c r="K3794" s="13">
        <f t="shared" si="8"/>
        <v>1537</v>
      </c>
    </row>
    <row r="3795" spans="2:11" s="1" customFormat="1" ht="30" outlineLevel="1">
      <c r="B3795" s="46"/>
      <c r="C3795" s="47"/>
      <c r="D3795" s="48"/>
      <c r="F3795" s="811">
        <v>42119</v>
      </c>
      <c r="G3795" s="812" t="s">
        <v>2993</v>
      </c>
      <c r="H3795" s="821">
        <v>578.99</v>
      </c>
      <c r="I3795" s="814" t="s">
        <v>3875</v>
      </c>
      <c r="J3795" s="985" t="s">
        <v>4812</v>
      </c>
      <c r="K3795" s="13">
        <f t="shared" si="8"/>
        <v>578.99</v>
      </c>
    </row>
    <row r="3796" spans="2:11" s="1" customFormat="1" ht="45" outlineLevel="1">
      <c r="B3796" s="46"/>
      <c r="C3796" s="47"/>
      <c r="D3796" s="48"/>
      <c r="F3796" s="811">
        <v>42121</v>
      </c>
      <c r="G3796" s="812" t="s">
        <v>5718</v>
      </c>
      <c r="H3796" s="821">
        <v>1000</v>
      </c>
      <c r="I3796" s="814" t="s">
        <v>3287</v>
      </c>
      <c r="J3796" s="985" t="s">
        <v>4812</v>
      </c>
      <c r="K3796" s="13">
        <f t="shared" si="8"/>
        <v>1000</v>
      </c>
    </row>
    <row r="3797" spans="2:11" s="1" customFormat="1" ht="45" outlineLevel="1">
      <c r="B3797" s="46"/>
      <c r="C3797" s="47"/>
      <c r="D3797" s="48"/>
      <c r="F3797" s="811">
        <v>42121</v>
      </c>
      <c r="G3797" s="812" t="s">
        <v>5723</v>
      </c>
      <c r="H3797" s="821">
        <v>1500</v>
      </c>
      <c r="I3797" s="814" t="s">
        <v>3287</v>
      </c>
      <c r="J3797" s="985" t="s">
        <v>4812</v>
      </c>
      <c r="K3797" s="13">
        <f t="shared" si="8"/>
        <v>1500</v>
      </c>
    </row>
    <row r="3798" spans="2:11" s="1" customFormat="1" ht="45" outlineLevel="1">
      <c r="B3798" s="46"/>
      <c r="C3798" s="47"/>
      <c r="D3798" s="48"/>
      <c r="F3798" s="811">
        <v>42123</v>
      </c>
      <c r="G3798" s="812" t="s">
        <v>5743</v>
      </c>
      <c r="H3798" s="821">
        <v>4000</v>
      </c>
      <c r="I3798" s="814" t="s">
        <v>3287</v>
      </c>
      <c r="J3798" s="985" t="s">
        <v>4812</v>
      </c>
      <c r="K3798" s="13">
        <f t="shared" si="8"/>
        <v>4000</v>
      </c>
    </row>
    <row r="3799" spans="2:11" s="1" customFormat="1" ht="15" outlineLevel="1">
      <c r="B3799" s="46"/>
      <c r="C3799" s="47"/>
      <c r="D3799" s="48"/>
      <c r="F3799" s="811"/>
      <c r="G3799" s="812"/>
      <c r="H3799" s="821"/>
      <c r="I3799" s="818"/>
      <c r="J3799" s="831"/>
      <c r="K3799" s="13">
        <f t="shared" si="8"/>
        <v>0</v>
      </c>
    </row>
    <row r="3800" spans="2:11" s="1" customFormat="1" ht="15" outlineLevel="1">
      <c r="B3800" s="46"/>
      <c r="C3800" s="47"/>
      <c r="D3800" s="48"/>
      <c r="F3800" s="811"/>
      <c r="G3800" s="812"/>
      <c r="H3800" s="821"/>
      <c r="I3800" s="818"/>
      <c r="J3800" s="831"/>
      <c r="K3800" s="13">
        <f t="shared" si="8"/>
        <v>0</v>
      </c>
    </row>
    <row r="3801" spans="2:11" s="1" customFormat="1" ht="15" outlineLevel="1">
      <c r="B3801" s="46"/>
      <c r="C3801" s="47"/>
      <c r="D3801" s="48"/>
      <c r="F3801" s="811"/>
      <c r="G3801" s="812"/>
      <c r="H3801" s="821"/>
      <c r="I3801" s="818"/>
      <c r="J3801" s="831"/>
      <c r="K3801" s="13">
        <f t="shared" si="8"/>
        <v>0</v>
      </c>
    </row>
    <row r="3802" spans="2:11" s="1" customFormat="1" ht="15" outlineLevel="1">
      <c r="B3802" s="46"/>
      <c r="C3802" s="47"/>
      <c r="D3802" s="48"/>
      <c r="F3802" s="816"/>
      <c r="G3802" s="817"/>
      <c r="H3802" s="825"/>
      <c r="I3802" s="829"/>
      <c r="J3802" s="831"/>
      <c r="K3802" s="13">
        <f t="shared" si="8"/>
        <v>0</v>
      </c>
    </row>
    <row r="3803" spans="2:11" s="1" customFormat="1" ht="15" outlineLevel="1">
      <c r="B3803" s="46"/>
      <c r="C3803" s="47"/>
      <c r="D3803" s="48"/>
      <c r="F3803" s="811"/>
      <c r="G3803" s="813"/>
      <c r="H3803" s="822"/>
      <c r="I3803" s="830"/>
      <c r="J3803" s="831"/>
      <c r="K3803" s="13">
        <f t="shared" si="8"/>
        <v>0</v>
      </c>
    </row>
    <row r="3804" spans="2:11" s="1" customFormat="1" ht="15" outlineLevel="1">
      <c r="B3804" s="46"/>
      <c r="C3804" s="47"/>
      <c r="D3804" s="48"/>
      <c r="F3804" s="816"/>
      <c r="G3804" s="817"/>
      <c r="H3804" s="826"/>
      <c r="I3804" s="829"/>
      <c r="J3804" s="831"/>
      <c r="K3804" s="13">
        <f t="shared" si="8"/>
        <v>0</v>
      </c>
    </row>
    <row r="3805" spans="2:11" s="1" customFormat="1" ht="15" outlineLevel="1">
      <c r="B3805" s="46"/>
      <c r="C3805" s="47"/>
      <c r="D3805" s="48"/>
      <c r="F3805" s="816"/>
      <c r="G3805" s="817"/>
      <c r="H3805" s="825"/>
      <c r="I3805" s="829"/>
      <c r="J3805" s="831"/>
      <c r="K3805" s="13">
        <f t="shared" si="8"/>
        <v>0</v>
      </c>
    </row>
    <row r="3806" spans="2:11" s="1" customFormat="1" ht="15" outlineLevel="1">
      <c r="B3806" s="46"/>
      <c r="C3806" s="47"/>
      <c r="D3806" s="48"/>
      <c r="F3806" s="811"/>
      <c r="G3806" s="813"/>
      <c r="H3806" s="822"/>
      <c r="I3806" s="830"/>
      <c r="J3806" s="831"/>
      <c r="K3806" s="13">
        <f t="shared" si="8"/>
        <v>0</v>
      </c>
    </row>
    <row r="3807" spans="2:11" s="1" customFormat="1" ht="15" outlineLevel="1">
      <c r="B3807" s="50"/>
      <c r="C3807" s="50" t="s">
        <v>195</v>
      </c>
      <c r="D3807" s="48">
        <f>SUM(D3775:D3806)</f>
        <v>201466.28999999998</v>
      </c>
      <c r="E3807" s="18"/>
      <c r="F3807" s="319"/>
      <c r="G3807" s="319" t="s">
        <v>195</v>
      </c>
      <c r="H3807" s="279">
        <f>SUM(H3775:H3806)</f>
        <v>107595.75000000001</v>
      </c>
      <c r="K3807" s="2">
        <f>SUM(K3775:K3806)</f>
        <v>83298.990000000005</v>
      </c>
    </row>
    <row r="3808" spans="2:11" s="1" customFormat="1" ht="15" outlineLevel="1">
      <c r="B3808" s="18"/>
      <c r="C3808" s="18"/>
      <c r="D3808" s="18"/>
      <c r="E3808" s="87"/>
      <c r="F3808" s="18"/>
      <c r="G3808" s="18"/>
      <c r="H3808" s="18"/>
    </row>
    <row r="3809" spans="2:9" s="1" customFormat="1" ht="15" outlineLevel="1">
      <c r="B3809" s="50"/>
      <c r="C3809" s="50" t="s">
        <v>1328</v>
      </c>
      <c r="D3809" s="48">
        <f>D3807-H3807</f>
        <v>93870.539999999964</v>
      </c>
      <c r="E3809" s="620"/>
      <c r="F3809" s="13"/>
      <c r="G3809" s="13"/>
      <c r="H3809" s="226"/>
      <c r="I3809" s="2"/>
    </row>
    <row r="3810" spans="2:9" s="1" customFormat="1" ht="15">
      <c r="E3810" s="13"/>
      <c r="F3810" s="13"/>
    </row>
    <row r="3811" spans="2:9" s="1" customFormat="1" ht="15">
      <c r="B3811" s="602">
        <v>42095</v>
      </c>
      <c r="C3811" s="282" t="s">
        <v>4298</v>
      </c>
      <c r="D3811" s="283">
        <v>710</v>
      </c>
      <c r="E3811" s="277" t="s">
        <v>3088</v>
      </c>
    </row>
    <row r="3812" spans="2:9" s="1" customFormat="1" ht="45">
      <c r="B3812" s="602">
        <v>42096</v>
      </c>
      <c r="C3812" s="282" t="s">
        <v>5635</v>
      </c>
      <c r="D3812" s="283">
        <v>6000</v>
      </c>
      <c r="E3812" s="277" t="s">
        <v>3287</v>
      </c>
    </row>
    <row r="3813" spans="2:9" s="1" customFormat="1" ht="15">
      <c r="B3813" s="602">
        <v>42098</v>
      </c>
      <c r="C3813" s="282" t="s">
        <v>5661</v>
      </c>
      <c r="D3813" s="283">
        <v>5000</v>
      </c>
      <c r="E3813" s="277" t="s">
        <v>3287</v>
      </c>
    </row>
    <row r="3814" spans="2:9" s="1" customFormat="1" ht="15">
      <c r="B3814" s="602">
        <v>42099</v>
      </c>
      <c r="C3814" s="282" t="s">
        <v>5674</v>
      </c>
      <c r="D3814" s="283">
        <v>1600</v>
      </c>
      <c r="E3814" s="277" t="s">
        <v>421</v>
      </c>
    </row>
    <row r="3815" spans="2:9" s="1" customFormat="1" ht="45">
      <c r="B3815" s="602">
        <v>42107</v>
      </c>
      <c r="C3815" s="282" t="s">
        <v>5685</v>
      </c>
      <c r="D3815" s="283">
        <v>1500</v>
      </c>
      <c r="E3815" s="277" t="s">
        <v>3287</v>
      </c>
    </row>
    <row r="3816" spans="2:9" s="1" customFormat="1" ht="15">
      <c r="B3816" s="285">
        <v>42111</v>
      </c>
      <c r="C3816" s="317" t="s">
        <v>5689</v>
      </c>
      <c r="D3816" s="326">
        <v>800</v>
      </c>
      <c r="E3816" s="277" t="s">
        <v>421</v>
      </c>
    </row>
    <row r="3817" spans="2:9" s="1" customFormat="1" ht="15">
      <c r="B3817" s="285">
        <v>42114</v>
      </c>
      <c r="C3817" s="317" t="s">
        <v>5689</v>
      </c>
      <c r="D3817" s="1007">
        <v>100</v>
      </c>
      <c r="E3817" s="277" t="s">
        <v>421</v>
      </c>
      <c r="H3817" s="13"/>
    </row>
    <row r="3818" spans="2:9" s="1" customFormat="1" ht="15">
      <c r="B3818" s="285">
        <v>42114</v>
      </c>
      <c r="C3818" s="317" t="s">
        <v>5693</v>
      </c>
      <c r="D3818" s="283">
        <v>100</v>
      </c>
      <c r="E3818" s="277" t="s">
        <v>421</v>
      </c>
      <c r="H3818" s="13"/>
    </row>
    <row r="3819" spans="2:9" s="1" customFormat="1" ht="45">
      <c r="B3819" s="285">
        <v>42115</v>
      </c>
      <c r="C3819" s="317" t="s">
        <v>5695</v>
      </c>
      <c r="D3819" s="283">
        <v>1000</v>
      </c>
      <c r="E3819" s="277" t="s">
        <v>3287</v>
      </c>
      <c r="H3819" s="13"/>
    </row>
    <row r="3820" spans="2:9" s="1" customFormat="1" ht="60">
      <c r="B3820" s="285">
        <v>42118</v>
      </c>
      <c r="C3820" s="317" t="s">
        <v>5711</v>
      </c>
      <c r="D3820" s="283">
        <v>1000</v>
      </c>
      <c r="E3820" s="277" t="s">
        <v>3287</v>
      </c>
      <c r="H3820" s="13"/>
      <c r="I3820" s="13"/>
    </row>
    <row r="3821" spans="2:9" s="1" customFormat="1" ht="60">
      <c r="B3821" s="285">
        <v>42121</v>
      </c>
      <c r="C3821" s="317" t="s">
        <v>5718</v>
      </c>
      <c r="D3821" s="283">
        <v>1000</v>
      </c>
      <c r="E3821" s="277" t="s">
        <v>3287</v>
      </c>
    </row>
    <row r="3822" spans="2:9" s="1" customFormat="1" ht="45">
      <c r="B3822" s="285">
        <v>42121</v>
      </c>
      <c r="C3822" s="883" t="s">
        <v>5723</v>
      </c>
      <c r="D3822" s="283">
        <v>1500</v>
      </c>
      <c r="E3822" s="277" t="s">
        <v>3287</v>
      </c>
      <c r="I3822" s="13"/>
    </row>
    <row r="3823" spans="2:9" s="1" customFormat="1" ht="45">
      <c r="B3823" s="285">
        <v>42123</v>
      </c>
      <c r="C3823" s="883" t="s">
        <v>5743</v>
      </c>
      <c r="D3823" s="283">
        <v>4000</v>
      </c>
      <c r="E3823" s="277" t="s">
        <v>3287</v>
      </c>
      <c r="I3823" s="13"/>
    </row>
    <row r="3824" spans="2:9" s="1" customFormat="1" ht="15">
      <c r="B3824" s="602"/>
      <c r="C3824" s="883"/>
      <c r="D3824" s="326"/>
      <c r="E3824" s="277"/>
      <c r="I3824" s="13"/>
    </row>
    <row r="3825" spans="2:9" s="1" customFormat="1" ht="15">
      <c r="B3825" s="602"/>
      <c r="C3825" s="883"/>
      <c r="D3825" s="326"/>
      <c r="E3825" s="277"/>
      <c r="I3825" s="13"/>
    </row>
    <row r="3826" spans="2:9" s="1" customFormat="1" ht="15">
      <c r="B3826" s="602"/>
      <c r="C3826" s="376"/>
      <c r="D3826" s="326"/>
      <c r="E3826" s="236"/>
    </row>
    <row r="3827" spans="2:9" s="1" customFormat="1" ht="15">
      <c r="B3827" s="602"/>
      <c r="C3827" s="376"/>
      <c r="D3827" s="326"/>
      <c r="E3827" s="236"/>
      <c r="I3827" s="13"/>
    </row>
    <row r="3828" spans="2:9" s="1" customFormat="1" ht="15">
      <c r="B3828" s="602"/>
      <c r="C3828" s="883"/>
      <c r="D3828" s="326"/>
      <c r="E3828" s="236"/>
    </row>
    <row r="3829" spans="2:9" s="1" customFormat="1" ht="15">
      <c r="B3829" s="602"/>
      <c r="C3829" s="883"/>
      <c r="D3829" s="326"/>
      <c r="E3829" s="277"/>
    </row>
    <row r="3830" spans="2:9" s="1" customFormat="1" ht="15">
      <c r="B3830" s="602"/>
      <c r="C3830" s="376"/>
      <c r="D3830" s="326"/>
      <c r="E3830" s="277"/>
    </row>
    <row r="3831" spans="2:9" s="1" customFormat="1" ht="15">
      <c r="B3831" s="674"/>
      <c r="C3831" s="481"/>
      <c r="D3831" s="482"/>
      <c r="E3831" s="277"/>
    </row>
    <row r="3832" spans="2:9" s="1" customFormat="1" ht="15">
      <c r="B3832" s="280"/>
      <c r="C3832" s="280"/>
      <c r="D3832" s="294">
        <f>SUM(D3811:D3831)</f>
        <v>24310</v>
      </c>
      <c r="E3832" s="2">
        <f>D3832-D3941-H3941</f>
        <v>3208</v>
      </c>
      <c r="F3832" s="2"/>
    </row>
    <row r="3833" spans="2:9" s="1" customFormat="1" ht="15"/>
    <row r="3834" spans="2:9" s="1" customFormat="1" ht="15">
      <c r="B3834" s="285">
        <v>42095</v>
      </c>
      <c r="C3834" s="280" t="s">
        <v>367</v>
      </c>
      <c r="D3834" s="294">
        <v>30</v>
      </c>
      <c r="F3834" s="285">
        <v>42111</v>
      </c>
      <c r="G3834" s="280" t="s">
        <v>516</v>
      </c>
      <c r="H3834" s="294">
        <v>20</v>
      </c>
    </row>
    <row r="3835" spans="2:9" s="1" customFormat="1" ht="15">
      <c r="B3835" s="285">
        <v>42095</v>
      </c>
      <c r="C3835" s="280" t="s">
        <v>525</v>
      </c>
      <c r="D3835" s="294">
        <v>90</v>
      </c>
      <c r="F3835" s="285">
        <v>42111</v>
      </c>
      <c r="G3835" s="280" t="s">
        <v>114</v>
      </c>
      <c r="H3835" s="294">
        <v>80</v>
      </c>
    </row>
    <row r="3836" spans="2:9" s="1" customFormat="1" ht="15">
      <c r="B3836" s="285">
        <v>42095</v>
      </c>
      <c r="C3836" s="304" t="s">
        <v>12</v>
      </c>
      <c r="D3836" s="326">
        <v>80</v>
      </c>
      <c r="F3836" s="285">
        <v>42111</v>
      </c>
      <c r="G3836" s="280" t="s">
        <v>80</v>
      </c>
      <c r="H3836" s="294">
        <v>30</v>
      </c>
    </row>
    <row r="3837" spans="2:9" s="1" customFormat="1" ht="15">
      <c r="B3837" s="285">
        <v>42095</v>
      </c>
      <c r="C3837" s="280" t="s">
        <v>2928</v>
      </c>
      <c r="D3837" s="294">
        <v>400</v>
      </c>
      <c r="F3837" s="285">
        <v>42111</v>
      </c>
      <c r="G3837" s="280" t="s">
        <v>918</v>
      </c>
      <c r="H3837" s="294">
        <v>120</v>
      </c>
    </row>
    <row r="3838" spans="2:9" s="1" customFormat="1" ht="15">
      <c r="B3838" s="285">
        <v>42095</v>
      </c>
      <c r="C3838" s="280" t="s">
        <v>525</v>
      </c>
      <c r="D3838" s="294">
        <v>40</v>
      </c>
      <c r="F3838" s="285">
        <v>42111</v>
      </c>
      <c r="G3838" s="280" t="s">
        <v>401</v>
      </c>
      <c r="H3838" s="294">
        <v>20</v>
      </c>
    </row>
    <row r="3839" spans="2:9" s="1" customFormat="1" ht="15">
      <c r="B3839" s="549">
        <v>42095</v>
      </c>
      <c r="C3839" s="463" t="s">
        <v>3307</v>
      </c>
      <c r="D3839" s="587">
        <v>1000</v>
      </c>
      <c r="F3839" s="285">
        <v>42112</v>
      </c>
      <c r="G3839" s="280" t="s">
        <v>431</v>
      </c>
      <c r="H3839" s="294">
        <v>10</v>
      </c>
    </row>
    <row r="3840" spans="2:9" s="1" customFormat="1" ht="15">
      <c r="B3840" s="549">
        <v>42095</v>
      </c>
      <c r="C3840" s="463" t="s">
        <v>3308</v>
      </c>
      <c r="D3840" s="587">
        <v>530</v>
      </c>
      <c r="F3840" s="285">
        <v>42112</v>
      </c>
      <c r="G3840" s="294" t="s">
        <v>2316</v>
      </c>
      <c r="H3840" s="294">
        <v>100</v>
      </c>
    </row>
    <row r="3841" spans="2:8" s="1" customFormat="1" ht="15">
      <c r="B3841" s="549">
        <v>42095</v>
      </c>
      <c r="C3841" s="463" t="s">
        <v>5554</v>
      </c>
      <c r="D3841" s="587">
        <v>900</v>
      </c>
      <c r="F3841" s="285">
        <v>42112</v>
      </c>
      <c r="G3841" s="294" t="s">
        <v>112</v>
      </c>
      <c r="H3841" s="294">
        <v>53</v>
      </c>
    </row>
    <row r="3842" spans="2:8" s="1" customFormat="1" ht="15">
      <c r="B3842" s="285">
        <v>42095</v>
      </c>
      <c r="C3842" s="280" t="s">
        <v>525</v>
      </c>
      <c r="D3842" s="294">
        <v>130</v>
      </c>
      <c r="F3842" s="285">
        <v>42112</v>
      </c>
      <c r="G3842" s="393" t="s">
        <v>23</v>
      </c>
      <c r="H3842" s="386">
        <v>235</v>
      </c>
    </row>
    <row r="3843" spans="2:8" s="1" customFormat="1" ht="15">
      <c r="B3843" s="285">
        <v>42095</v>
      </c>
      <c r="C3843" s="280" t="s">
        <v>5649</v>
      </c>
      <c r="D3843" s="294">
        <v>200</v>
      </c>
      <c r="F3843" s="285">
        <v>42112</v>
      </c>
      <c r="G3843" s="393" t="s">
        <v>5688</v>
      </c>
      <c r="H3843" s="386">
        <v>60</v>
      </c>
    </row>
    <row r="3844" spans="2:8" s="1" customFormat="1" ht="15">
      <c r="B3844" s="285">
        <v>42095</v>
      </c>
      <c r="C3844" s="280" t="s">
        <v>18</v>
      </c>
      <c r="D3844" s="294">
        <v>139</v>
      </c>
      <c r="F3844" s="285">
        <v>42113</v>
      </c>
      <c r="G3844" s="280" t="s">
        <v>114</v>
      </c>
      <c r="H3844" s="294">
        <v>75</v>
      </c>
    </row>
    <row r="3845" spans="2:8" s="1" customFormat="1" ht="15">
      <c r="B3845" s="285">
        <v>42095</v>
      </c>
      <c r="C3845" s="280" t="s">
        <v>143</v>
      </c>
      <c r="D3845" s="294">
        <v>12</v>
      </c>
      <c r="F3845" s="285">
        <v>42114</v>
      </c>
      <c r="G3845" s="393" t="s">
        <v>525</v>
      </c>
      <c r="H3845" s="386">
        <v>76</v>
      </c>
    </row>
    <row r="3846" spans="2:8" s="1" customFormat="1" ht="15">
      <c r="B3846" s="285">
        <v>42095</v>
      </c>
      <c r="C3846" s="280" t="s">
        <v>525</v>
      </c>
      <c r="D3846" s="294">
        <v>19</v>
      </c>
      <c r="F3846" s="285">
        <v>42114</v>
      </c>
      <c r="G3846" s="393" t="s">
        <v>12</v>
      </c>
      <c r="H3846" s="386">
        <v>100</v>
      </c>
    </row>
    <row r="3847" spans="2:8" s="1" customFormat="1" ht="15">
      <c r="B3847" s="285">
        <v>42095</v>
      </c>
      <c r="C3847" s="304" t="s">
        <v>5650</v>
      </c>
      <c r="D3847" s="326">
        <v>15</v>
      </c>
      <c r="F3847" s="285">
        <v>42114</v>
      </c>
      <c r="G3847" s="280" t="s">
        <v>5687</v>
      </c>
      <c r="H3847" s="294">
        <v>10</v>
      </c>
    </row>
    <row r="3848" spans="2:8" s="1" customFormat="1" ht="15">
      <c r="B3848" s="285">
        <v>42095</v>
      </c>
      <c r="C3848" s="304" t="s">
        <v>23</v>
      </c>
      <c r="D3848" s="326">
        <v>72</v>
      </c>
      <c r="F3848" s="285">
        <v>42114</v>
      </c>
      <c r="G3848" s="280" t="s">
        <v>525</v>
      </c>
      <c r="H3848" s="294">
        <v>21</v>
      </c>
    </row>
    <row r="3849" spans="2:8" s="1" customFormat="1" ht="15">
      <c r="B3849" s="285">
        <v>42096</v>
      </c>
      <c r="C3849" s="304" t="s">
        <v>525</v>
      </c>
      <c r="D3849" s="326">
        <v>55</v>
      </c>
      <c r="F3849" s="285">
        <v>42114</v>
      </c>
      <c r="G3849" s="393" t="s">
        <v>516</v>
      </c>
      <c r="H3849" s="386">
        <v>50</v>
      </c>
    </row>
    <row r="3850" spans="2:8" s="1" customFormat="1" ht="15">
      <c r="B3850" s="285">
        <v>42096</v>
      </c>
      <c r="C3850" s="304" t="s">
        <v>12</v>
      </c>
      <c r="D3850" s="326">
        <v>63</v>
      </c>
      <c r="F3850" s="285">
        <v>42114</v>
      </c>
      <c r="G3850" s="376" t="s">
        <v>59</v>
      </c>
      <c r="H3850" s="386">
        <v>98</v>
      </c>
    </row>
    <row r="3851" spans="2:8" s="1" customFormat="1" ht="15">
      <c r="B3851" s="285">
        <v>42096</v>
      </c>
      <c r="C3851" s="304" t="s">
        <v>525</v>
      </c>
      <c r="D3851" s="326">
        <v>20</v>
      </c>
      <c r="F3851" s="285">
        <v>42114</v>
      </c>
      <c r="G3851" s="280" t="s">
        <v>918</v>
      </c>
      <c r="H3851" s="294">
        <v>36</v>
      </c>
    </row>
    <row r="3852" spans="2:8" s="1" customFormat="1" ht="15">
      <c r="B3852" s="285">
        <v>42096</v>
      </c>
      <c r="C3852" s="280" t="s">
        <v>525</v>
      </c>
      <c r="D3852" s="294">
        <v>20</v>
      </c>
      <c r="F3852" s="285">
        <v>42114</v>
      </c>
      <c r="G3852" s="280" t="s">
        <v>887</v>
      </c>
      <c r="H3852" s="386">
        <v>56</v>
      </c>
    </row>
    <row r="3853" spans="2:8" s="1" customFormat="1" ht="15">
      <c r="B3853" s="285">
        <v>42096</v>
      </c>
      <c r="C3853" s="304" t="s">
        <v>525</v>
      </c>
      <c r="D3853" s="326">
        <v>50</v>
      </c>
      <c r="F3853" s="285">
        <v>42115</v>
      </c>
      <c r="G3853" s="393" t="s">
        <v>4529</v>
      </c>
      <c r="H3853" s="386">
        <v>11</v>
      </c>
    </row>
    <row r="3854" spans="2:8" s="1" customFormat="1" ht="15">
      <c r="B3854" s="285">
        <v>42096</v>
      </c>
      <c r="C3854" s="304" t="s">
        <v>23</v>
      </c>
      <c r="D3854" s="326">
        <v>75</v>
      </c>
      <c r="F3854" s="285">
        <v>42115</v>
      </c>
      <c r="G3854" s="386" t="s">
        <v>525</v>
      </c>
      <c r="H3854" s="386">
        <v>22</v>
      </c>
    </row>
    <row r="3855" spans="2:8" s="1" customFormat="1" ht="15">
      <c r="B3855" s="285">
        <v>42097</v>
      </c>
      <c r="C3855" s="304" t="s">
        <v>525</v>
      </c>
      <c r="D3855" s="326">
        <v>25</v>
      </c>
      <c r="F3855" s="285">
        <v>42115</v>
      </c>
      <c r="G3855" s="393" t="s">
        <v>12</v>
      </c>
      <c r="H3855" s="386">
        <v>70</v>
      </c>
    </row>
    <row r="3856" spans="2:8" s="1" customFormat="1" ht="15">
      <c r="B3856" s="285">
        <v>42097</v>
      </c>
      <c r="C3856" s="304" t="s">
        <v>12</v>
      </c>
      <c r="D3856" s="326">
        <v>223</v>
      </c>
      <c r="F3856" s="285">
        <v>42115</v>
      </c>
      <c r="G3856" s="393" t="s">
        <v>525</v>
      </c>
      <c r="H3856" s="386">
        <v>32</v>
      </c>
    </row>
    <row r="3857" spans="2:8" s="1" customFormat="1" ht="15">
      <c r="B3857" s="285">
        <v>42097</v>
      </c>
      <c r="C3857" s="280" t="s">
        <v>525</v>
      </c>
      <c r="D3857" s="294">
        <v>22</v>
      </c>
      <c r="F3857" s="285">
        <v>42115</v>
      </c>
      <c r="G3857" s="393" t="s">
        <v>80</v>
      </c>
      <c r="H3857" s="386">
        <v>60</v>
      </c>
    </row>
    <row r="3858" spans="2:8" s="1" customFormat="1" ht="15">
      <c r="B3858" s="285">
        <v>42097</v>
      </c>
      <c r="C3858" s="280" t="s">
        <v>1229</v>
      </c>
      <c r="D3858" s="294">
        <v>2</v>
      </c>
      <c r="F3858" s="285">
        <v>42115</v>
      </c>
      <c r="G3858" s="280" t="s">
        <v>49</v>
      </c>
      <c r="H3858" s="294">
        <v>60</v>
      </c>
    </row>
    <row r="3859" spans="2:8" s="1" customFormat="1" ht="15">
      <c r="B3859" s="549">
        <v>42097</v>
      </c>
      <c r="C3859" s="554" t="s">
        <v>6</v>
      </c>
      <c r="D3859" s="767">
        <v>600</v>
      </c>
      <c r="F3859" s="285">
        <v>42115</v>
      </c>
      <c r="G3859" s="280" t="s">
        <v>114</v>
      </c>
      <c r="H3859" s="294">
        <v>40</v>
      </c>
    </row>
    <row r="3860" spans="2:8" s="1" customFormat="1" ht="15">
      <c r="B3860" s="285">
        <v>42098</v>
      </c>
      <c r="C3860" s="280" t="s">
        <v>131</v>
      </c>
      <c r="D3860" s="294">
        <v>12</v>
      </c>
      <c r="F3860" s="285">
        <v>42115</v>
      </c>
      <c r="G3860" s="280" t="s">
        <v>5696</v>
      </c>
      <c r="H3860" s="294">
        <v>20</v>
      </c>
    </row>
    <row r="3861" spans="2:8" s="1" customFormat="1" ht="15">
      <c r="B3861" s="285">
        <v>42098</v>
      </c>
      <c r="C3861" s="280" t="s">
        <v>3043</v>
      </c>
      <c r="D3861" s="294">
        <v>100</v>
      </c>
      <c r="F3861" s="285">
        <v>42116</v>
      </c>
      <c r="G3861" s="280" t="s">
        <v>525</v>
      </c>
      <c r="H3861" s="294">
        <v>55</v>
      </c>
    </row>
    <row r="3862" spans="2:8" s="1" customFormat="1" ht="15">
      <c r="B3862" s="285">
        <v>42098</v>
      </c>
      <c r="C3862" s="280" t="s">
        <v>3044</v>
      </c>
      <c r="D3862" s="349">
        <v>1250</v>
      </c>
      <c r="F3862" s="285">
        <v>42116</v>
      </c>
      <c r="G3862" s="280" t="s">
        <v>525</v>
      </c>
      <c r="H3862" s="294">
        <v>65</v>
      </c>
    </row>
    <row r="3863" spans="2:8" s="1" customFormat="1" ht="15">
      <c r="B3863" s="285">
        <v>42098</v>
      </c>
      <c r="C3863" s="304" t="s">
        <v>977</v>
      </c>
      <c r="D3863" s="326">
        <v>650</v>
      </c>
      <c r="F3863" s="285">
        <v>42116</v>
      </c>
      <c r="G3863" s="294" t="s">
        <v>114</v>
      </c>
      <c r="H3863" s="294">
        <v>80</v>
      </c>
    </row>
    <row r="3864" spans="2:8" s="1" customFormat="1" ht="15">
      <c r="B3864" s="285">
        <v>42098</v>
      </c>
      <c r="C3864" s="304" t="s">
        <v>525</v>
      </c>
      <c r="D3864" s="326">
        <v>47</v>
      </c>
      <c r="F3864" s="285">
        <v>42117</v>
      </c>
      <c r="G3864" s="294" t="s">
        <v>525</v>
      </c>
      <c r="H3864" s="294">
        <v>92</v>
      </c>
    </row>
    <row r="3865" spans="2:8" s="1" customFormat="1" ht="15">
      <c r="B3865" s="285">
        <v>42098</v>
      </c>
      <c r="C3865" s="304" t="s">
        <v>12</v>
      </c>
      <c r="D3865" s="326">
        <v>50</v>
      </c>
      <c r="F3865" s="285">
        <v>42117</v>
      </c>
      <c r="G3865" s="280" t="s">
        <v>516</v>
      </c>
      <c r="H3865" s="294">
        <v>20</v>
      </c>
    </row>
    <row r="3866" spans="2:8" s="1" customFormat="1" ht="15">
      <c r="B3866" s="285">
        <v>42098</v>
      </c>
      <c r="C3866" s="280" t="s">
        <v>5662</v>
      </c>
      <c r="D3866" s="294">
        <v>60</v>
      </c>
      <c r="F3866" s="285">
        <v>42117</v>
      </c>
      <c r="G3866" s="280" t="s">
        <v>111</v>
      </c>
      <c r="H3866" s="326">
        <v>30</v>
      </c>
    </row>
    <row r="3867" spans="2:8" s="1" customFormat="1" ht="15">
      <c r="B3867" s="285">
        <v>42098</v>
      </c>
      <c r="C3867" s="280" t="s">
        <v>5663</v>
      </c>
      <c r="D3867" s="294">
        <v>48</v>
      </c>
      <c r="F3867" s="285">
        <v>42118</v>
      </c>
      <c r="G3867" s="280" t="s">
        <v>525</v>
      </c>
      <c r="H3867" s="294">
        <v>62</v>
      </c>
    </row>
    <row r="3868" spans="2:8" s="1" customFormat="1" ht="15">
      <c r="B3868" s="285">
        <v>42098</v>
      </c>
      <c r="C3868" s="280" t="s">
        <v>5664</v>
      </c>
      <c r="D3868" s="294">
        <v>16</v>
      </c>
      <c r="F3868" s="285">
        <v>42118</v>
      </c>
      <c r="G3868" s="304" t="s">
        <v>367</v>
      </c>
      <c r="H3868" s="326">
        <v>1</v>
      </c>
    </row>
    <row r="3869" spans="2:8" s="1" customFormat="1" ht="15">
      <c r="B3869" s="285">
        <v>42098</v>
      </c>
      <c r="C3869" s="280" t="s">
        <v>23</v>
      </c>
      <c r="D3869" s="294">
        <v>50</v>
      </c>
      <c r="F3869" s="285">
        <v>42118</v>
      </c>
      <c r="G3869" s="280" t="s">
        <v>5712</v>
      </c>
      <c r="H3869" s="294">
        <v>300</v>
      </c>
    </row>
    <row r="3870" spans="2:8" s="1" customFormat="1" ht="15">
      <c r="B3870" s="285">
        <v>42099</v>
      </c>
      <c r="C3870" s="280" t="s">
        <v>12</v>
      </c>
      <c r="D3870" s="294">
        <v>50</v>
      </c>
      <c r="F3870" s="285">
        <v>42118</v>
      </c>
      <c r="G3870" s="280" t="s">
        <v>232</v>
      </c>
      <c r="H3870" s="294">
        <v>4</v>
      </c>
    </row>
    <row r="3871" spans="2:8" s="1" customFormat="1" ht="15">
      <c r="B3871" s="285">
        <v>42099</v>
      </c>
      <c r="C3871" s="280" t="s">
        <v>246</v>
      </c>
      <c r="D3871" s="294">
        <v>45</v>
      </c>
      <c r="F3871" s="285">
        <v>42118</v>
      </c>
      <c r="G3871" s="280" t="s">
        <v>401</v>
      </c>
      <c r="H3871" s="294">
        <v>36</v>
      </c>
    </row>
    <row r="3872" spans="2:8" s="1" customFormat="1" ht="15">
      <c r="B3872" s="285">
        <v>42099</v>
      </c>
      <c r="C3872" s="304" t="s">
        <v>5665</v>
      </c>
      <c r="D3872" s="326">
        <v>50</v>
      </c>
      <c r="F3872" s="285">
        <v>42119</v>
      </c>
      <c r="G3872" s="294" t="s">
        <v>177</v>
      </c>
      <c r="H3872" s="294">
        <v>6</v>
      </c>
    </row>
    <row r="3873" spans="2:8" s="1" customFormat="1" ht="15">
      <c r="B3873" s="285">
        <v>42099</v>
      </c>
      <c r="C3873" s="304" t="s">
        <v>23</v>
      </c>
      <c r="D3873" s="326">
        <v>190</v>
      </c>
      <c r="F3873" s="285">
        <v>42119</v>
      </c>
      <c r="G3873" s="280" t="s">
        <v>114</v>
      </c>
      <c r="H3873" s="294">
        <v>48</v>
      </c>
    </row>
    <row r="3874" spans="2:8" s="1" customFormat="1" ht="15">
      <c r="B3874" s="285">
        <v>42100</v>
      </c>
      <c r="C3874" s="304" t="s">
        <v>525</v>
      </c>
      <c r="D3874" s="326">
        <v>30</v>
      </c>
      <c r="F3874" s="285">
        <v>42119</v>
      </c>
      <c r="G3874" s="280" t="s">
        <v>23</v>
      </c>
      <c r="H3874" s="294">
        <v>296</v>
      </c>
    </row>
    <row r="3875" spans="2:8" s="1" customFormat="1" ht="15">
      <c r="B3875" s="285">
        <v>42100</v>
      </c>
      <c r="C3875" s="280" t="s">
        <v>12</v>
      </c>
      <c r="D3875" s="294">
        <v>70</v>
      </c>
      <c r="F3875" s="285">
        <v>42119</v>
      </c>
      <c r="G3875" s="280" t="s">
        <v>220</v>
      </c>
      <c r="H3875" s="294">
        <v>10</v>
      </c>
    </row>
    <row r="3876" spans="2:8" s="1" customFormat="1" ht="15">
      <c r="B3876" s="285">
        <v>42100</v>
      </c>
      <c r="C3876" s="280" t="s">
        <v>132</v>
      </c>
      <c r="D3876" s="294">
        <v>100</v>
      </c>
      <c r="F3876" s="285">
        <v>42120</v>
      </c>
      <c r="G3876" s="280" t="s">
        <v>5719</v>
      </c>
      <c r="H3876" s="294">
        <v>800</v>
      </c>
    </row>
    <row r="3877" spans="2:8" s="1" customFormat="1" ht="15">
      <c r="B3877" s="285">
        <v>42100</v>
      </c>
      <c r="C3877" s="280" t="s">
        <v>525</v>
      </c>
      <c r="D3877" s="294">
        <v>32</v>
      </c>
      <c r="F3877" s="285">
        <v>42120</v>
      </c>
      <c r="G3877" s="280" t="s">
        <v>220</v>
      </c>
      <c r="H3877" s="294">
        <v>20</v>
      </c>
    </row>
    <row r="3878" spans="2:8" s="1" customFormat="1" ht="15">
      <c r="B3878" s="285">
        <v>42100</v>
      </c>
      <c r="C3878" s="280" t="s">
        <v>516</v>
      </c>
      <c r="D3878" s="294">
        <v>10</v>
      </c>
      <c r="F3878" s="285">
        <v>42120</v>
      </c>
      <c r="G3878" s="280" t="s">
        <v>57</v>
      </c>
      <c r="H3878" s="294">
        <v>200</v>
      </c>
    </row>
    <row r="3879" spans="2:8" s="1" customFormat="1" ht="15">
      <c r="B3879" s="285">
        <v>42100</v>
      </c>
      <c r="C3879" s="280" t="s">
        <v>5113</v>
      </c>
      <c r="D3879" s="294">
        <v>10</v>
      </c>
      <c r="F3879" s="285">
        <v>42120</v>
      </c>
      <c r="G3879" s="484" t="s">
        <v>51</v>
      </c>
      <c r="H3879" s="294">
        <v>130</v>
      </c>
    </row>
    <row r="3880" spans="2:8" s="1" customFormat="1" ht="15">
      <c r="B3880" s="549">
        <v>42101</v>
      </c>
      <c r="C3880" s="621" t="s">
        <v>4050</v>
      </c>
      <c r="D3880" s="622">
        <v>785</v>
      </c>
      <c r="F3880" s="285">
        <v>42120</v>
      </c>
      <c r="G3880" s="280" t="s">
        <v>401</v>
      </c>
      <c r="H3880" s="294">
        <v>40</v>
      </c>
    </row>
    <row r="3881" spans="2:8" s="1" customFormat="1" ht="15">
      <c r="B3881" s="285">
        <v>42101</v>
      </c>
      <c r="C3881" s="280" t="s">
        <v>3262</v>
      </c>
      <c r="D3881" s="294">
        <v>80</v>
      </c>
      <c r="F3881" s="285">
        <v>42121</v>
      </c>
      <c r="G3881" s="484" t="s">
        <v>525</v>
      </c>
      <c r="H3881" s="485">
        <v>110</v>
      </c>
    </row>
    <row r="3882" spans="2:8" s="1" customFormat="1" ht="15">
      <c r="B3882" s="285">
        <v>42101</v>
      </c>
      <c r="C3882" s="280" t="s">
        <v>5670</v>
      </c>
      <c r="D3882" s="294">
        <v>93</v>
      </c>
      <c r="F3882" s="285">
        <v>42121</v>
      </c>
      <c r="G3882" s="280" t="s">
        <v>730</v>
      </c>
      <c r="H3882" s="294">
        <v>150</v>
      </c>
    </row>
    <row r="3883" spans="2:8" s="1" customFormat="1" ht="15">
      <c r="B3883" s="285">
        <v>42101</v>
      </c>
      <c r="C3883" s="280" t="s">
        <v>51</v>
      </c>
      <c r="D3883" s="349">
        <v>115</v>
      </c>
      <c r="F3883" s="285">
        <v>42121</v>
      </c>
      <c r="G3883" s="484" t="s">
        <v>742</v>
      </c>
      <c r="H3883" s="485">
        <v>150</v>
      </c>
    </row>
    <row r="3884" spans="2:8" s="1" customFormat="1" ht="15">
      <c r="B3884" s="285">
        <v>42101</v>
      </c>
      <c r="C3884" s="280" t="s">
        <v>18</v>
      </c>
      <c r="D3884" s="294">
        <v>100</v>
      </c>
      <c r="F3884" s="285">
        <v>42121</v>
      </c>
      <c r="G3884" s="484" t="s">
        <v>114</v>
      </c>
      <c r="H3884" s="485">
        <v>100</v>
      </c>
    </row>
    <row r="3885" spans="2:8" s="1" customFormat="1" ht="15">
      <c r="B3885" s="285">
        <v>42101</v>
      </c>
      <c r="C3885" s="280" t="s">
        <v>401</v>
      </c>
      <c r="D3885" s="294">
        <v>48</v>
      </c>
      <c r="F3885" s="285">
        <v>42121</v>
      </c>
      <c r="G3885" s="484" t="s">
        <v>18</v>
      </c>
      <c r="H3885" s="485">
        <v>580</v>
      </c>
    </row>
    <row r="3886" spans="2:8" s="1" customFormat="1" ht="15">
      <c r="B3886" s="285">
        <v>42101</v>
      </c>
      <c r="C3886" s="280" t="s">
        <v>5671</v>
      </c>
      <c r="D3886" s="294">
        <v>20</v>
      </c>
      <c r="F3886" s="285">
        <v>42122</v>
      </c>
      <c r="G3886" s="280" t="s">
        <v>525</v>
      </c>
      <c r="H3886" s="294">
        <v>70</v>
      </c>
    </row>
    <row r="3887" spans="2:8" s="1" customFormat="1" ht="15">
      <c r="B3887" s="285">
        <v>42101</v>
      </c>
      <c r="C3887" s="294" t="s">
        <v>18</v>
      </c>
      <c r="D3887" s="294">
        <v>137</v>
      </c>
      <c r="F3887" s="285">
        <v>42122</v>
      </c>
      <c r="G3887" s="304" t="s">
        <v>5724</v>
      </c>
      <c r="H3887" s="294">
        <v>250</v>
      </c>
    </row>
    <row r="3888" spans="2:8" s="1" customFormat="1" ht="15">
      <c r="B3888" s="285">
        <v>42101</v>
      </c>
      <c r="C3888" s="280" t="s">
        <v>143</v>
      </c>
      <c r="D3888" s="294">
        <v>24</v>
      </c>
      <c r="F3888" s="285">
        <v>42122</v>
      </c>
      <c r="G3888" s="280" t="s">
        <v>525</v>
      </c>
      <c r="H3888" s="294">
        <v>240</v>
      </c>
    </row>
    <row r="3889" spans="2:9" s="1" customFormat="1" ht="15">
      <c r="B3889" s="285">
        <v>42101</v>
      </c>
      <c r="C3889" s="280" t="s">
        <v>18</v>
      </c>
      <c r="D3889" s="294">
        <v>30</v>
      </c>
      <c r="F3889" s="285">
        <v>42122</v>
      </c>
      <c r="G3889" s="280" t="s">
        <v>23</v>
      </c>
      <c r="H3889" s="294">
        <v>60</v>
      </c>
    </row>
    <row r="3890" spans="2:9" s="1" customFormat="1" ht="15">
      <c r="B3890" s="549">
        <v>42101</v>
      </c>
      <c r="C3890" s="463" t="s">
        <v>656</v>
      </c>
      <c r="D3890" s="587">
        <v>230</v>
      </c>
      <c r="F3890" s="285">
        <v>42123</v>
      </c>
      <c r="G3890" s="280" t="s">
        <v>525</v>
      </c>
      <c r="H3890" s="294">
        <v>20</v>
      </c>
    </row>
    <row r="3891" spans="2:9" s="1" customFormat="1" ht="15">
      <c r="B3891" s="285">
        <v>42102</v>
      </c>
      <c r="C3891" s="280" t="s">
        <v>525</v>
      </c>
      <c r="D3891" s="294">
        <v>107</v>
      </c>
      <c r="F3891" s="285">
        <v>42123</v>
      </c>
      <c r="G3891" s="280" t="s">
        <v>12</v>
      </c>
      <c r="H3891" s="294">
        <v>70</v>
      </c>
    </row>
    <row r="3892" spans="2:9" s="1" customFormat="1" ht="15">
      <c r="B3892" s="285">
        <v>42102</v>
      </c>
      <c r="C3892" s="280" t="s">
        <v>525</v>
      </c>
      <c r="D3892" s="294">
        <v>32</v>
      </c>
      <c r="F3892" s="285">
        <v>42123</v>
      </c>
      <c r="G3892" s="280" t="s">
        <v>525</v>
      </c>
      <c r="H3892" s="294">
        <v>40</v>
      </c>
    </row>
    <row r="3893" spans="2:9" s="1" customFormat="1" ht="15">
      <c r="B3893" s="285">
        <v>42102</v>
      </c>
      <c r="C3893" s="280" t="s">
        <v>5672</v>
      </c>
      <c r="D3893" s="294">
        <v>1000</v>
      </c>
      <c r="F3893" s="285">
        <v>42123</v>
      </c>
      <c r="G3893" s="484" t="s">
        <v>445</v>
      </c>
      <c r="H3893" s="294">
        <v>50</v>
      </c>
    </row>
    <row r="3894" spans="2:9" s="1" customFormat="1" ht="15">
      <c r="B3894" s="285">
        <v>42102</v>
      </c>
      <c r="C3894" s="294" t="s">
        <v>5673</v>
      </c>
      <c r="D3894" s="294">
        <v>202</v>
      </c>
      <c r="F3894" s="285">
        <v>42123</v>
      </c>
      <c r="G3894" s="280" t="s">
        <v>205</v>
      </c>
      <c r="H3894" s="294">
        <v>180</v>
      </c>
    </row>
    <row r="3895" spans="2:9" s="1" customFormat="1" ht="15">
      <c r="B3895" s="285">
        <v>42102</v>
      </c>
      <c r="C3895" s="280" t="s">
        <v>246</v>
      </c>
      <c r="D3895" s="294">
        <v>80</v>
      </c>
      <c r="F3895" s="285">
        <v>42123</v>
      </c>
      <c r="G3895" s="280" t="s">
        <v>111</v>
      </c>
      <c r="H3895" s="294">
        <v>60</v>
      </c>
    </row>
    <row r="3896" spans="2:9" s="1" customFormat="1" ht="15">
      <c r="B3896" s="285">
        <v>42103</v>
      </c>
      <c r="C3896" s="280" t="s">
        <v>367</v>
      </c>
      <c r="D3896" s="294">
        <v>5</v>
      </c>
      <c r="F3896" s="285">
        <v>42124</v>
      </c>
      <c r="G3896" s="280" t="s">
        <v>525</v>
      </c>
      <c r="H3896" s="294">
        <v>20</v>
      </c>
    </row>
    <row r="3897" spans="2:9" s="1" customFormat="1" ht="15">
      <c r="B3897" s="285">
        <v>42103</v>
      </c>
      <c r="C3897" s="280" t="s">
        <v>525</v>
      </c>
      <c r="D3897" s="294">
        <v>40</v>
      </c>
      <c r="F3897" s="285">
        <v>42124</v>
      </c>
      <c r="G3897" s="280" t="s">
        <v>525</v>
      </c>
      <c r="H3897" s="294">
        <v>25</v>
      </c>
    </row>
    <row r="3898" spans="2:9" s="1" customFormat="1" ht="15">
      <c r="B3898" s="285">
        <v>42103</v>
      </c>
      <c r="C3898" s="294" t="s">
        <v>12</v>
      </c>
      <c r="D3898" s="294">
        <v>70</v>
      </c>
      <c r="F3898" s="285">
        <v>42124</v>
      </c>
      <c r="G3898" s="280" t="s">
        <v>5744</v>
      </c>
      <c r="H3898" s="294">
        <v>410</v>
      </c>
      <c r="I3898" s="2"/>
    </row>
    <row r="3899" spans="2:9" s="1" customFormat="1" ht="15">
      <c r="B3899" s="285">
        <v>42103</v>
      </c>
      <c r="C3899" s="294" t="s">
        <v>525</v>
      </c>
      <c r="D3899" s="294">
        <v>12</v>
      </c>
      <c r="F3899" s="285">
        <v>42124</v>
      </c>
      <c r="G3899" s="280" t="s">
        <v>516</v>
      </c>
      <c r="H3899" s="294">
        <v>50</v>
      </c>
    </row>
    <row r="3900" spans="2:9" s="1" customFormat="1" ht="15">
      <c r="B3900" s="285">
        <v>42103</v>
      </c>
      <c r="C3900" s="294" t="s">
        <v>525</v>
      </c>
      <c r="D3900" s="294">
        <v>40</v>
      </c>
      <c r="F3900" s="285">
        <v>42124</v>
      </c>
      <c r="G3900" s="280" t="s">
        <v>3029</v>
      </c>
      <c r="H3900" s="294">
        <v>12</v>
      </c>
    </row>
    <row r="3901" spans="2:9" s="1" customFormat="1" ht="15">
      <c r="B3901" s="285">
        <v>42103</v>
      </c>
      <c r="C3901" s="294" t="s">
        <v>401</v>
      </c>
      <c r="D3901" s="294">
        <v>24</v>
      </c>
      <c r="F3901" s="285">
        <v>42124</v>
      </c>
      <c r="G3901" s="280" t="s">
        <v>5753</v>
      </c>
      <c r="H3901" s="294">
        <v>75</v>
      </c>
    </row>
    <row r="3902" spans="2:9" s="1" customFormat="1" ht="15">
      <c r="B3902" s="285">
        <v>42103</v>
      </c>
      <c r="C3902" s="294" t="s">
        <v>5675</v>
      </c>
      <c r="D3902" s="294">
        <v>63</v>
      </c>
      <c r="F3902" s="285"/>
      <c r="G3902" s="280"/>
      <c r="H3902" s="294"/>
    </row>
    <row r="3903" spans="2:9" s="1" customFormat="1" ht="15">
      <c r="B3903" s="549">
        <v>42104</v>
      </c>
      <c r="C3903" s="554" t="s">
        <v>6</v>
      </c>
      <c r="D3903" s="1002">
        <v>1000</v>
      </c>
      <c r="F3903" s="285"/>
      <c r="G3903" s="280"/>
      <c r="H3903" s="294"/>
    </row>
    <row r="3904" spans="2:9" s="1" customFormat="1" ht="15">
      <c r="B3904" s="285">
        <v>42104</v>
      </c>
      <c r="C3904" s="280" t="s">
        <v>2316</v>
      </c>
      <c r="D3904" s="294">
        <v>100</v>
      </c>
      <c r="F3904" s="285"/>
      <c r="G3904" s="280"/>
      <c r="H3904" s="294"/>
    </row>
    <row r="3905" spans="2:8" s="1" customFormat="1" ht="15">
      <c r="B3905" s="285">
        <v>42104</v>
      </c>
      <c r="C3905" s="280" t="s">
        <v>525</v>
      </c>
      <c r="D3905" s="294">
        <v>66</v>
      </c>
      <c r="F3905" s="285"/>
      <c r="G3905" s="280"/>
      <c r="H3905" s="294"/>
    </row>
    <row r="3906" spans="2:8" s="1" customFormat="1" ht="15">
      <c r="B3906" s="285">
        <v>42104</v>
      </c>
      <c r="C3906" s="280" t="s">
        <v>12</v>
      </c>
      <c r="D3906" s="294">
        <v>173</v>
      </c>
      <c r="F3906" s="285"/>
      <c r="G3906" s="280"/>
      <c r="H3906" s="294"/>
    </row>
    <row r="3907" spans="2:8" s="1" customFormat="1" ht="15">
      <c r="B3907" s="285">
        <v>42104</v>
      </c>
      <c r="C3907" s="280" t="s">
        <v>337</v>
      </c>
      <c r="D3907" s="294">
        <v>100</v>
      </c>
      <c r="F3907" s="285"/>
      <c r="G3907" s="280"/>
      <c r="H3907" s="294"/>
    </row>
    <row r="3908" spans="2:8" s="1" customFormat="1" ht="15">
      <c r="B3908" s="285">
        <v>42104</v>
      </c>
      <c r="C3908" s="280" t="s">
        <v>246</v>
      </c>
      <c r="D3908" s="294">
        <v>90</v>
      </c>
      <c r="F3908" s="285"/>
      <c r="G3908" s="280"/>
      <c r="H3908" s="294"/>
    </row>
    <row r="3909" spans="2:8" s="1" customFormat="1" ht="15">
      <c r="B3909" s="285">
        <v>42104</v>
      </c>
      <c r="C3909" s="280" t="s">
        <v>5681</v>
      </c>
      <c r="D3909" s="294">
        <v>10</v>
      </c>
      <c r="F3909" s="285"/>
      <c r="G3909" s="280"/>
      <c r="H3909" s="294"/>
    </row>
    <row r="3910" spans="2:8" s="1" customFormat="1" ht="15">
      <c r="B3910" s="285">
        <v>42105</v>
      </c>
      <c r="C3910" s="280" t="s">
        <v>4505</v>
      </c>
      <c r="D3910" s="294">
        <v>50</v>
      </c>
      <c r="F3910" s="285"/>
      <c r="G3910" s="280"/>
      <c r="H3910" s="294"/>
    </row>
    <row r="3911" spans="2:8" s="1" customFormat="1" ht="15">
      <c r="B3911" s="285">
        <v>42105</v>
      </c>
      <c r="C3911" s="280" t="s">
        <v>5682</v>
      </c>
      <c r="D3911" s="294">
        <v>150</v>
      </c>
      <c r="F3911" s="285"/>
      <c r="G3911" s="280"/>
      <c r="H3911" s="294"/>
    </row>
    <row r="3912" spans="2:8" s="1" customFormat="1" ht="15">
      <c r="B3912" s="285">
        <v>42106</v>
      </c>
      <c r="C3912" s="280" t="s">
        <v>51</v>
      </c>
      <c r="D3912" s="294">
        <v>50</v>
      </c>
      <c r="F3912" s="285"/>
      <c r="G3912" s="280"/>
      <c r="H3912" s="294"/>
    </row>
    <row r="3913" spans="2:8" s="1" customFormat="1" ht="15">
      <c r="B3913" s="285">
        <v>42106</v>
      </c>
      <c r="C3913" s="280" t="s">
        <v>207</v>
      </c>
      <c r="D3913" s="294">
        <v>40</v>
      </c>
      <c r="F3913" s="285"/>
      <c r="G3913" s="280"/>
      <c r="H3913" s="294"/>
    </row>
    <row r="3914" spans="2:8" s="1" customFormat="1" ht="15">
      <c r="B3914" s="285">
        <v>42106</v>
      </c>
      <c r="C3914" s="280" t="s">
        <v>401</v>
      </c>
      <c r="D3914" s="294">
        <v>36</v>
      </c>
      <c r="F3914" s="285"/>
      <c r="G3914" s="280"/>
      <c r="H3914" s="294"/>
    </row>
    <row r="3915" spans="2:8" s="1" customFormat="1" ht="15">
      <c r="B3915" s="285">
        <v>42107</v>
      </c>
      <c r="C3915" s="280" t="s">
        <v>5683</v>
      </c>
      <c r="D3915" s="294">
        <v>100</v>
      </c>
      <c r="F3915" s="285"/>
      <c r="G3915" s="280"/>
      <c r="H3915" s="294"/>
    </row>
    <row r="3916" spans="2:8" s="1" customFormat="1" ht="15">
      <c r="B3916" s="285">
        <v>42107</v>
      </c>
      <c r="C3916" s="280" t="s">
        <v>831</v>
      </c>
      <c r="D3916" s="294">
        <v>20</v>
      </c>
      <c r="F3916" s="285"/>
      <c r="G3916" s="280"/>
      <c r="H3916" s="294"/>
    </row>
    <row r="3917" spans="2:8" s="1" customFormat="1" ht="15">
      <c r="B3917" s="285">
        <v>42107</v>
      </c>
      <c r="C3917" s="280" t="s">
        <v>51</v>
      </c>
      <c r="D3917" s="294">
        <v>405</v>
      </c>
      <c r="F3917" s="285"/>
      <c r="G3917" s="280"/>
      <c r="H3917" s="294"/>
    </row>
    <row r="3918" spans="2:8" s="1" customFormat="1" ht="15">
      <c r="B3918" s="285">
        <v>42107</v>
      </c>
      <c r="C3918" s="280" t="s">
        <v>114</v>
      </c>
      <c r="D3918" s="294">
        <v>90</v>
      </c>
      <c r="F3918" s="285"/>
      <c r="G3918" s="280"/>
      <c r="H3918" s="294"/>
    </row>
    <row r="3919" spans="2:8" s="1" customFormat="1" ht="15">
      <c r="B3919" s="285">
        <v>42107</v>
      </c>
      <c r="C3919" s="280" t="s">
        <v>5684</v>
      </c>
      <c r="D3919" s="294">
        <v>145</v>
      </c>
      <c r="F3919" s="285"/>
      <c r="G3919" s="280"/>
      <c r="H3919" s="294"/>
    </row>
    <row r="3920" spans="2:8" s="1" customFormat="1" ht="15">
      <c r="B3920" s="285">
        <v>42108</v>
      </c>
      <c r="C3920" s="280" t="s">
        <v>401</v>
      </c>
      <c r="D3920" s="294">
        <v>50</v>
      </c>
      <c r="F3920" s="285"/>
      <c r="G3920" s="280"/>
      <c r="H3920" s="294"/>
    </row>
    <row r="3921" spans="2:8" s="1" customFormat="1" ht="15">
      <c r="B3921" s="285">
        <v>42108</v>
      </c>
      <c r="C3921" s="280" t="s">
        <v>289</v>
      </c>
      <c r="D3921" s="294">
        <v>3</v>
      </c>
      <c r="F3921" s="285"/>
      <c r="G3921" s="280"/>
      <c r="H3921" s="294"/>
    </row>
    <row r="3922" spans="2:8" s="1" customFormat="1" ht="15">
      <c r="B3922" s="285">
        <v>42109</v>
      </c>
      <c r="C3922" s="280" t="s">
        <v>525</v>
      </c>
      <c r="D3922" s="294">
        <v>21</v>
      </c>
      <c r="F3922" s="285"/>
      <c r="G3922" s="280"/>
      <c r="H3922" s="294"/>
    </row>
    <row r="3923" spans="2:8" s="1" customFormat="1" ht="15">
      <c r="B3923" s="285">
        <v>42109</v>
      </c>
      <c r="C3923" s="280" t="s">
        <v>525</v>
      </c>
      <c r="D3923" s="294">
        <v>38</v>
      </c>
      <c r="F3923" s="285"/>
      <c r="G3923" s="280"/>
      <c r="H3923" s="294"/>
    </row>
    <row r="3924" spans="2:8" s="1" customFormat="1" ht="15">
      <c r="B3924" s="285">
        <v>42109</v>
      </c>
      <c r="C3924" s="280" t="s">
        <v>525</v>
      </c>
      <c r="D3924" s="294">
        <v>19</v>
      </c>
      <c r="F3924" s="285"/>
      <c r="G3924" s="280"/>
      <c r="H3924" s="294"/>
    </row>
    <row r="3925" spans="2:8" s="1" customFormat="1" ht="15">
      <c r="B3925" s="285">
        <v>42109</v>
      </c>
      <c r="C3925" s="280" t="s">
        <v>12</v>
      </c>
      <c r="D3925" s="294">
        <v>40</v>
      </c>
      <c r="F3925" s="285"/>
      <c r="G3925" s="280"/>
      <c r="H3925" s="294"/>
    </row>
    <row r="3926" spans="2:8" s="1" customFormat="1" ht="15">
      <c r="B3926" s="285">
        <v>42109</v>
      </c>
      <c r="C3926" s="280" t="s">
        <v>525</v>
      </c>
      <c r="D3926" s="294">
        <v>35</v>
      </c>
      <c r="F3926" s="285"/>
      <c r="G3926" s="280"/>
      <c r="H3926" s="294"/>
    </row>
    <row r="3927" spans="2:8" s="1" customFormat="1" ht="15">
      <c r="B3927" s="285">
        <v>42109</v>
      </c>
      <c r="C3927" s="280" t="s">
        <v>516</v>
      </c>
      <c r="D3927" s="294">
        <v>20</v>
      </c>
      <c r="F3927" s="285"/>
      <c r="G3927" s="280"/>
      <c r="H3927" s="294"/>
    </row>
    <row r="3928" spans="2:8" s="1" customFormat="1" ht="15">
      <c r="B3928" s="285">
        <v>42109</v>
      </c>
      <c r="C3928" s="280" t="s">
        <v>114</v>
      </c>
      <c r="D3928" s="294">
        <v>80</v>
      </c>
      <c r="F3928" s="285"/>
      <c r="G3928" s="280"/>
      <c r="H3928" s="294"/>
    </row>
    <row r="3929" spans="2:8" s="1" customFormat="1" ht="15">
      <c r="B3929" s="285">
        <v>42110</v>
      </c>
      <c r="C3929" s="280" t="s">
        <v>525</v>
      </c>
      <c r="D3929" s="294">
        <v>67</v>
      </c>
      <c r="F3929" s="285"/>
      <c r="G3929" s="280"/>
      <c r="H3929" s="294"/>
    </row>
    <row r="3930" spans="2:8" s="1" customFormat="1" ht="15">
      <c r="B3930" s="285">
        <v>42110</v>
      </c>
      <c r="C3930" s="280" t="s">
        <v>12</v>
      </c>
      <c r="D3930" s="294">
        <v>70</v>
      </c>
      <c r="F3930" s="285"/>
      <c r="G3930" s="280"/>
      <c r="H3930" s="294"/>
    </row>
    <row r="3931" spans="2:8" s="1" customFormat="1" ht="15">
      <c r="B3931" s="285">
        <v>42110</v>
      </c>
      <c r="C3931" s="280" t="s">
        <v>525</v>
      </c>
      <c r="D3931" s="294">
        <v>29</v>
      </c>
      <c r="F3931" s="285"/>
      <c r="G3931" s="280"/>
      <c r="H3931" s="294"/>
    </row>
    <row r="3932" spans="2:8" s="1" customFormat="1" ht="15">
      <c r="B3932" s="285">
        <v>42110</v>
      </c>
      <c r="C3932" s="294" t="s">
        <v>525</v>
      </c>
      <c r="D3932" s="294">
        <v>44</v>
      </c>
      <c r="F3932" s="285"/>
      <c r="G3932" s="280"/>
      <c r="H3932" s="294"/>
    </row>
    <row r="3933" spans="2:8" s="1" customFormat="1" ht="15">
      <c r="B3933" s="285">
        <v>42110</v>
      </c>
      <c r="C3933" s="294" t="s">
        <v>2928</v>
      </c>
      <c r="D3933" s="294">
        <v>50</v>
      </c>
      <c r="F3933" s="285"/>
      <c r="G3933" s="280"/>
      <c r="H3933" s="294"/>
    </row>
    <row r="3934" spans="2:8" s="1" customFormat="1" ht="15">
      <c r="B3934" s="285">
        <v>42111</v>
      </c>
      <c r="C3934" s="406" t="s">
        <v>525</v>
      </c>
      <c r="D3934" s="294">
        <v>100</v>
      </c>
      <c r="F3934" s="285"/>
      <c r="G3934" s="280"/>
      <c r="H3934" s="294"/>
    </row>
    <row r="3935" spans="2:8" s="1" customFormat="1" ht="15">
      <c r="B3935" s="285">
        <v>42111</v>
      </c>
      <c r="C3935" s="280" t="s">
        <v>12</v>
      </c>
      <c r="D3935" s="294">
        <v>210</v>
      </c>
      <c r="F3935" s="285"/>
      <c r="G3935" s="280"/>
      <c r="H3935" s="294"/>
    </row>
    <row r="3936" spans="2:8" s="1" customFormat="1" ht="15">
      <c r="B3936" s="285"/>
      <c r="C3936" s="280"/>
      <c r="D3936" s="294"/>
      <c r="F3936" s="285"/>
      <c r="G3936" s="280"/>
      <c r="H3936" s="294"/>
    </row>
    <row r="3937" spans="2:12" s="1" customFormat="1" ht="15">
      <c r="B3937" s="285"/>
      <c r="C3937" s="280"/>
      <c r="D3937" s="294"/>
      <c r="F3937" s="285"/>
      <c r="G3937" s="280"/>
      <c r="H3937" s="294"/>
    </row>
    <row r="3938" spans="2:12" s="1" customFormat="1" ht="15">
      <c r="B3938" s="285"/>
      <c r="C3938" s="280"/>
      <c r="D3938" s="294"/>
      <c r="F3938" s="285"/>
      <c r="G3938" s="280"/>
      <c r="H3938" s="294"/>
    </row>
    <row r="3939" spans="2:12" s="1" customFormat="1" ht="15">
      <c r="B3939" s="285"/>
      <c r="C3939" s="280"/>
      <c r="D3939" s="294"/>
      <c r="F3939" s="285"/>
      <c r="G3939" s="280"/>
      <c r="H3939" s="294"/>
    </row>
    <row r="3940" spans="2:12" s="1" customFormat="1" ht="15">
      <c r="B3940" s="285"/>
      <c r="C3940" s="294"/>
      <c r="D3940" s="294"/>
      <c r="F3940" s="280"/>
      <c r="G3940" s="280"/>
      <c r="H3940" s="280"/>
    </row>
    <row r="3941" spans="2:12" s="1" customFormat="1" ht="15">
      <c r="D3941" s="2">
        <f>SUM(D3834:D3940)</f>
        <v>14520</v>
      </c>
      <c r="H3941" s="2">
        <f>SUM(H3834:H3940)</f>
        <v>6582</v>
      </c>
    </row>
    <row r="3943" spans="2:12" s="1" customFormat="1" ht="15.75">
      <c r="C3943" s="2480" t="s">
        <v>5739</v>
      </c>
      <c r="D3943" s="2480"/>
      <c r="E3943" s="2480"/>
      <c r="F3943" s="2480"/>
      <c r="G3943" s="2480"/>
      <c r="H3943" s="2480"/>
      <c r="I3943" s="2480"/>
      <c r="J3943" s="18"/>
    </row>
    <row r="3944" spans="2:12" s="1" customFormat="1" ht="15" outlineLevel="1">
      <c r="C3944" s="18"/>
      <c r="D3944" s="18"/>
      <c r="E3944" s="18"/>
      <c r="F3944" s="18"/>
      <c r="G3944" s="18"/>
      <c r="H3944" s="18"/>
      <c r="I3944" s="18"/>
      <c r="J3944" s="18"/>
    </row>
    <row r="3945" spans="2:12" s="1" customFormat="1" ht="15" outlineLevel="1">
      <c r="B3945" s="152" t="s">
        <v>115</v>
      </c>
      <c r="C3945" s="152" t="s">
        <v>1330</v>
      </c>
      <c r="D3945" s="355" t="s">
        <v>4</v>
      </c>
      <c r="F3945" s="354" t="s">
        <v>115</v>
      </c>
      <c r="G3945" s="354" t="s">
        <v>1331</v>
      </c>
      <c r="H3945" s="355" t="s">
        <v>4</v>
      </c>
    </row>
    <row r="3946" spans="2:12" s="1" customFormat="1" ht="30" outlineLevel="1">
      <c r="B3946" s="864">
        <v>42125</v>
      </c>
      <c r="C3946" s="891" t="s">
        <v>1039</v>
      </c>
      <c r="D3946" s="935">
        <f>D3809</f>
        <v>93870.539999999964</v>
      </c>
      <c r="F3946" s="811">
        <v>42124</v>
      </c>
      <c r="G3946" s="814" t="s">
        <v>5746</v>
      </c>
      <c r="H3946" s="835">
        <v>25000</v>
      </c>
      <c r="I3946" s="814" t="s">
        <v>4911</v>
      </c>
      <c r="J3946" s="876" t="s">
        <v>4812</v>
      </c>
      <c r="K3946" s="2">
        <f>H3946</f>
        <v>25000</v>
      </c>
    </row>
    <row r="3947" spans="2:12" s="1" customFormat="1" ht="30" outlineLevel="1">
      <c r="B3947" s="285">
        <v>42124</v>
      </c>
      <c r="C3947" s="223" t="s">
        <v>5756</v>
      </c>
      <c r="D3947" s="175">
        <v>130</v>
      </c>
      <c r="F3947" s="811">
        <v>42124</v>
      </c>
      <c r="G3947" s="999" t="s">
        <v>5747</v>
      </c>
      <c r="H3947" s="1000">
        <v>10000</v>
      </c>
      <c r="I3947" s="938" t="s">
        <v>4816</v>
      </c>
      <c r="J3947" s="867" t="s">
        <v>4812</v>
      </c>
      <c r="K3947" s="2">
        <f>H3947</f>
        <v>10000</v>
      </c>
    </row>
    <row r="3948" spans="2:12" s="1" customFormat="1" ht="30" outlineLevel="1">
      <c r="B3948" s="562">
        <v>42125</v>
      </c>
      <c r="C3948" s="1026" t="s">
        <v>5757</v>
      </c>
      <c r="D3948" s="1027">
        <v>13000</v>
      </c>
      <c r="F3948" s="562">
        <v>42124</v>
      </c>
      <c r="G3948" s="1028" t="s">
        <v>5748</v>
      </c>
      <c r="H3948" s="1029">
        <v>13000</v>
      </c>
      <c r="I3948" s="1028" t="s">
        <v>4670</v>
      </c>
      <c r="J3948" s="1029" t="s">
        <v>5740</v>
      </c>
      <c r="K3948" s="2"/>
    </row>
    <row r="3949" spans="2:12" s="1" customFormat="1" ht="45" outlineLevel="1">
      <c r="B3949" s="285">
        <v>42136</v>
      </c>
      <c r="C3949" s="223" t="s">
        <v>5802</v>
      </c>
      <c r="D3949" s="175">
        <v>10000</v>
      </c>
      <c r="F3949" s="811">
        <v>42124</v>
      </c>
      <c r="G3949" s="814" t="s">
        <v>2993</v>
      </c>
      <c r="H3949" s="835">
        <v>20000</v>
      </c>
      <c r="I3949" s="814" t="s">
        <v>3875</v>
      </c>
      <c r="J3949" s="1030" t="s">
        <v>5741</v>
      </c>
      <c r="K3949" s="2">
        <f>9000</f>
        <v>9000</v>
      </c>
    </row>
    <row r="3950" spans="2:12" s="1" customFormat="1" ht="30" outlineLevel="1">
      <c r="B3950" s="285">
        <v>42136</v>
      </c>
      <c r="C3950" s="223" t="s">
        <v>5807</v>
      </c>
      <c r="D3950" s="672">
        <v>56</v>
      </c>
      <c r="F3950" s="811">
        <v>42124</v>
      </c>
      <c r="G3950" s="812" t="s">
        <v>5749</v>
      </c>
      <c r="H3950" s="821">
        <v>6000</v>
      </c>
      <c r="I3950" s="814" t="s">
        <v>4813</v>
      </c>
      <c r="J3950" s="985" t="s">
        <v>4812</v>
      </c>
      <c r="K3950" s="2">
        <f t="shared" ref="K3950:K3977" si="9">H3950</f>
        <v>6000</v>
      </c>
    </row>
    <row r="3951" spans="2:12" s="1" customFormat="1" ht="45" outlineLevel="1">
      <c r="B3951" s="285">
        <v>42153</v>
      </c>
      <c r="C3951" s="223" t="s">
        <v>5842</v>
      </c>
      <c r="D3951" s="672">
        <v>82825</v>
      </c>
      <c r="F3951" s="811">
        <v>42124</v>
      </c>
      <c r="G3951" s="812" t="s">
        <v>5754</v>
      </c>
      <c r="H3951" s="821">
        <v>2000</v>
      </c>
      <c r="I3951" s="814" t="s">
        <v>3287</v>
      </c>
      <c r="J3951" s="985" t="s">
        <v>4812</v>
      </c>
      <c r="K3951" s="13">
        <f t="shared" si="9"/>
        <v>2000</v>
      </c>
      <c r="L3951" s="1">
        <v>1000</v>
      </c>
    </row>
    <row r="3952" spans="2:12" s="1" customFormat="1" ht="30" outlineLevel="1">
      <c r="B3952" s="285"/>
      <c r="C3952" s="223"/>
      <c r="D3952" s="175"/>
      <c r="F3952" s="811">
        <v>42126</v>
      </c>
      <c r="G3952" s="814" t="s">
        <v>5758</v>
      </c>
      <c r="H3952" s="876">
        <v>1000</v>
      </c>
      <c r="I3952" s="814" t="s">
        <v>4815</v>
      </c>
      <c r="J3952" s="876" t="s">
        <v>4812</v>
      </c>
      <c r="K3952" s="13">
        <f t="shared" si="9"/>
        <v>1000</v>
      </c>
      <c r="L3952" s="1">
        <v>6449</v>
      </c>
    </row>
    <row r="3953" spans="2:11" s="1" customFormat="1" ht="45" outlineLevel="1">
      <c r="B3953" s="285"/>
      <c r="C3953" s="223"/>
      <c r="D3953" s="175"/>
      <c r="F3953" s="811">
        <v>42133</v>
      </c>
      <c r="G3953" s="812" t="s">
        <v>5759</v>
      </c>
      <c r="H3953" s="821">
        <v>5000</v>
      </c>
      <c r="I3953" s="814" t="s">
        <v>3287</v>
      </c>
      <c r="J3953" s="985" t="s">
        <v>4812</v>
      </c>
      <c r="K3953" s="13">
        <f t="shared" si="9"/>
        <v>5000</v>
      </c>
    </row>
    <row r="3954" spans="2:11" s="1" customFormat="1" ht="15" outlineLevel="1">
      <c r="B3954" s="285"/>
      <c r="C3954" s="223"/>
      <c r="D3954" s="175"/>
      <c r="F3954" s="811">
        <v>42135</v>
      </c>
      <c r="G3954" s="814" t="s">
        <v>5750</v>
      </c>
      <c r="H3954" s="835">
        <v>6449</v>
      </c>
      <c r="I3954" s="814" t="s">
        <v>5680</v>
      </c>
      <c r="J3954" s="985" t="s">
        <v>4812</v>
      </c>
      <c r="K3954" s="13">
        <f t="shared" si="9"/>
        <v>6449</v>
      </c>
    </row>
    <row r="3955" spans="2:11" s="1" customFormat="1" ht="30" outlineLevel="1">
      <c r="B3955" s="269"/>
      <c r="C3955" s="47"/>
      <c r="D3955" s="48"/>
      <c r="F3955" s="811">
        <v>42136</v>
      </c>
      <c r="G3955" s="812" t="s">
        <v>5803</v>
      </c>
      <c r="H3955" s="821">
        <v>222</v>
      </c>
      <c r="I3955" s="814" t="s">
        <v>5514</v>
      </c>
      <c r="J3955" s="985" t="s">
        <v>4812</v>
      </c>
      <c r="K3955" s="13">
        <f t="shared" si="9"/>
        <v>222</v>
      </c>
    </row>
    <row r="3956" spans="2:11" s="1" customFormat="1" ht="30" outlineLevel="1">
      <c r="B3956" s="269"/>
      <c r="C3956" s="47"/>
      <c r="D3956" s="48"/>
      <c r="F3956" s="811">
        <v>42136</v>
      </c>
      <c r="G3956" s="812" t="s">
        <v>5804</v>
      </c>
      <c r="H3956" s="821">
        <v>985</v>
      </c>
      <c r="I3956" s="814" t="s">
        <v>5805</v>
      </c>
      <c r="J3956" s="985" t="s">
        <v>4812</v>
      </c>
      <c r="K3956" s="13">
        <f t="shared" si="9"/>
        <v>985</v>
      </c>
    </row>
    <row r="3957" spans="2:11" s="1" customFormat="1" ht="45" outlineLevel="1">
      <c r="B3957" s="46"/>
      <c r="C3957" s="47"/>
      <c r="D3957" s="48"/>
      <c r="F3957" s="811">
        <v>42136</v>
      </c>
      <c r="G3957" s="812" t="s">
        <v>5808</v>
      </c>
      <c r="H3957" s="821">
        <v>400</v>
      </c>
      <c r="I3957" s="814" t="s">
        <v>3287</v>
      </c>
      <c r="J3957" s="985" t="s">
        <v>4812</v>
      </c>
      <c r="K3957" s="13">
        <f t="shared" si="9"/>
        <v>400</v>
      </c>
    </row>
    <row r="3958" spans="2:11" s="1" customFormat="1" ht="45" outlineLevel="1">
      <c r="B3958" s="46"/>
      <c r="C3958" s="47"/>
      <c r="D3958" s="48"/>
      <c r="F3958" s="811">
        <v>42137</v>
      </c>
      <c r="G3958" s="812" t="s">
        <v>5812</v>
      </c>
      <c r="H3958" s="821">
        <v>2000</v>
      </c>
      <c r="I3958" s="814" t="s">
        <v>3287</v>
      </c>
      <c r="J3958" s="985" t="s">
        <v>4812</v>
      </c>
      <c r="K3958" s="13">
        <f t="shared" si="9"/>
        <v>2000</v>
      </c>
    </row>
    <row r="3959" spans="2:11" s="1" customFormat="1" ht="45" outlineLevel="1">
      <c r="B3959" s="46"/>
      <c r="C3959" s="47"/>
      <c r="D3959" s="48"/>
      <c r="F3959" s="832">
        <v>42153</v>
      </c>
      <c r="G3959" s="938" t="s">
        <v>5843</v>
      </c>
      <c r="H3959" s="834">
        <v>9594</v>
      </c>
      <c r="I3959" s="938" t="s">
        <v>4911</v>
      </c>
      <c r="J3959" s="1057" t="s">
        <v>4812</v>
      </c>
      <c r="K3959" s="226">
        <f t="shared" si="9"/>
        <v>9594</v>
      </c>
    </row>
    <row r="3960" spans="2:11" s="1" customFormat="1" ht="45" outlineLevel="1">
      <c r="B3960" s="46"/>
      <c r="C3960" s="47"/>
      <c r="D3960" s="48"/>
      <c r="F3960" s="832">
        <v>42153</v>
      </c>
      <c r="G3960" s="938" t="s">
        <v>5844</v>
      </c>
      <c r="H3960" s="834">
        <v>10000</v>
      </c>
      <c r="I3960" s="938" t="s">
        <v>4816</v>
      </c>
      <c r="J3960" s="1057" t="s">
        <v>4812</v>
      </c>
      <c r="K3960" s="226">
        <f t="shared" si="9"/>
        <v>10000</v>
      </c>
    </row>
    <row r="3961" spans="2:11" s="1" customFormat="1" ht="45" outlineLevel="1">
      <c r="B3961" s="46"/>
      <c r="C3961" s="47"/>
      <c r="D3961" s="48"/>
      <c r="F3961" s="1058">
        <v>42153</v>
      </c>
      <c r="G3961" s="1028" t="s">
        <v>5845</v>
      </c>
      <c r="H3961" s="1029">
        <v>13000</v>
      </c>
      <c r="I3961" s="1028" t="s">
        <v>4670</v>
      </c>
      <c r="J3961" s="1029" t="s">
        <v>4812</v>
      </c>
      <c r="K3961" s="226">
        <f>H3961</f>
        <v>13000</v>
      </c>
    </row>
    <row r="3962" spans="2:11" s="1" customFormat="1" ht="30" outlineLevel="1">
      <c r="B3962" s="46"/>
      <c r="C3962" s="47"/>
      <c r="D3962" s="48"/>
      <c r="F3962" s="832">
        <v>42153</v>
      </c>
      <c r="G3962" s="938" t="s">
        <v>5846</v>
      </c>
      <c r="H3962" s="834">
        <v>8180</v>
      </c>
      <c r="I3962" s="938" t="s">
        <v>4813</v>
      </c>
      <c r="J3962" s="1057" t="s">
        <v>4812</v>
      </c>
      <c r="K3962" s="226">
        <f t="shared" si="9"/>
        <v>8180</v>
      </c>
    </row>
    <row r="3963" spans="2:11" s="1" customFormat="1" ht="30" outlineLevel="1">
      <c r="B3963" s="46"/>
      <c r="C3963" s="47"/>
      <c r="D3963" s="48"/>
      <c r="F3963" s="832">
        <v>42153</v>
      </c>
      <c r="G3963" s="938" t="s">
        <v>2993</v>
      </c>
      <c r="H3963" s="834">
        <v>49338.86</v>
      </c>
      <c r="I3963" s="938" t="s">
        <v>3875</v>
      </c>
      <c r="J3963" s="1057" t="s">
        <v>4812</v>
      </c>
      <c r="K3963" s="226">
        <f t="shared" si="9"/>
        <v>49338.86</v>
      </c>
    </row>
    <row r="3964" spans="2:11" s="1" customFormat="1" ht="45" outlineLevel="1">
      <c r="B3964" s="46"/>
      <c r="C3964" s="47"/>
      <c r="D3964" s="48"/>
      <c r="F3964" s="811">
        <v>42154</v>
      </c>
      <c r="G3964" s="812" t="s">
        <v>5855</v>
      </c>
      <c r="H3964" s="821">
        <v>5000</v>
      </c>
      <c r="I3964" s="814" t="s">
        <v>3287</v>
      </c>
      <c r="J3964" s="985" t="s">
        <v>4812</v>
      </c>
      <c r="K3964" s="13">
        <f t="shared" si="9"/>
        <v>5000</v>
      </c>
    </row>
    <row r="3965" spans="2:11" s="1" customFormat="1" ht="15" outlineLevel="1">
      <c r="B3965" s="46"/>
      <c r="C3965" s="47"/>
      <c r="D3965" s="48"/>
      <c r="F3965" s="811"/>
      <c r="G3965" s="938"/>
      <c r="H3965" s="867"/>
      <c r="I3965" s="938"/>
      <c r="J3965" s="867"/>
      <c r="K3965" s="13">
        <f t="shared" si="9"/>
        <v>0</v>
      </c>
    </row>
    <row r="3966" spans="2:11" s="1" customFormat="1" ht="15" outlineLevel="1">
      <c r="B3966" s="46"/>
      <c r="C3966" s="47"/>
      <c r="D3966" s="48"/>
      <c r="F3966" s="811"/>
      <c r="G3966" s="812"/>
      <c r="H3966" s="821"/>
      <c r="I3966" s="814"/>
      <c r="J3966" s="985"/>
      <c r="K3966" s="13">
        <f t="shared" si="9"/>
        <v>0</v>
      </c>
    </row>
    <row r="3967" spans="2:11" s="1" customFormat="1" ht="15" outlineLevel="1">
      <c r="B3967" s="46"/>
      <c r="C3967" s="47"/>
      <c r="D3967" s="48"/>
      <c r="F3967" s="811"/>
      <c r="G3967" s="812"/>
      <c r="H3967" s="821"/>
      <c r="I3967" s="814"/>
      <c r="J3967" s="985"/>
      <c r="K3967" s="13">
        <f t="shared" si="9"/>
        <v>0</v>
      </c>
    </row>
    <row r="3968" spans="2:11" s="1" customFormat="1" ht="15" outlineLevel="1">
      <c r="B3968" s="46"/>
      <c r="C3968" s="47"/>
      <c r="D3968" s="48"/>
      <c r="F3968" s="811"/>
      <c r="G3968" s="814"/>
      <c r="H3968" s="876"/>
      <c r="I3968" s="814"/>
      <c r="J3968" s="876"/>
      <c r="K3968" s="13">
        <f t="shared" si="9"/>
        <v>0</v>
      </c>
    </row>
    <row r="3969" spans="2:13" s="1" customFormat="1" ht="15" outlineLevel="1">
      <c r="B3969" s="46"/>
      <c r="C3969" s="47"/>
      <c r="D3969" s="48"/>
      <c r="F3969" s="811"/>
      <c r="G3969" s="812"/>
      <c r="H3969" s="821"/>
      <c r="I3969" s="814"/>
      <c r="J3969" s="985"/>
      <c r="K3969" s="13">
        <f t="shared" si="9"/>
        <v>0</v>
      </c>
    </row>
    <row r="3970" spans="2:13" s="1" customFormat="1" ht="15" outlineLevel="1">
      <c r="B3970" s="46"/>
      <c r="C3970" s="47"/>
      <c r="D3970" s="48"/>
      <c r="F3970" s="811"/>
      <c r="G3970" s="812"/>
      <c r="H3970" s="821"/>
      <c r="I3970" s="818"/>
      <c r="J3970" s="831"/>
      <c r="K3970" s="13">
        <f t="shared" si="9"/>
        <v>0</v>
      </c>
    </row>
    <row r="3971" spans="2:13" s="1" customFormat="1" ht="15" outlineLevel="1">
      <c r="B3971" s="46"/>
      <c r="C3971" s="47"/>
      <c r="D3971" s="48"/>
      <c r="F3971" s="811"/>
      <c r="G3971" s="812"/>
      <c r="H3971" s="821"/>
      <c r="I3971" s="818"/>
      <c r="J3971" s="831"/>
      <c r="K3971" s="13">
        <f t="shared" si="9"/>
        <v>0</v>
      </c>
    </row>
    <row r="3972" spans="2:13" s="1" customFormat="1" ht="15" outlineLevel="1">
      <c r="B3972" s="46"/>
      <c r="C3972" s="47"/>
      <c r="D3972" s="48"/>
      <c r="F3972" s="811"/>
      <c r="G3972" s="812"/>
      <c r="H3972" s="821"/>
      <c r="I3972" s="818"/>
      <c r="J3972" s="831"/>
      <c r="K3972" s="13">
        <f t="shared" si="9"/>
        <v>0</v>
      </c>
    </row>
    <row r="3973" spans="2:13" s="1" customFormat="1" ht="15" outlineLevel="1">
      <c r="B3973" s="46"/>
      <c r="C3973" s="47"/>
      <c r="D3973" s="48"/>
      <c r="F3973" s="816"/>
      <c r="G3973" s="817"/>
      <c r="H3973" s="825"/>
      <c r="I3973" s="829"/>
      <c r="J3973" s="831"/>
      <c r="K3973" s="13">
        <f t="shared" si="9"/>
        <v>0</v>
      </c>
    </row>
    <row r="3974" spans="2:13" s="1" customFormat="1" ht="15" outlineLevel="1">
      <c r="B3974" s="46"/>
      <c r="C3974" s="47"/>
      <c r="D3974" s="48"/>
      <c r="F3974" s="811"/>
      <c r="G3974" s="813"/>
      <c r="H3974" s="822"/>
      <c r="I3974" s="830"/>
      <c r="J3974" s="831"/>
      <c r="K3974" s="13">
        <f t="shared" si="9"/>
        <v>0</v>
      </c>
    </row>
    <row r="3975" spans="2:13" s="1" customFormat="1" ht="15" outlineLevel="1">
      <c r="B3975" s="46"/>
      <c r="C3975" s="47"/>
      <c r="D3975" s="48"/>
      <c r="F3975" s="816"/>
      <c r="G3975" s="817"/>
      <c r="H3975" s="826"/>
      <c r="I3975" s="829"/>
      <c r="J3975" s="831"/>
      <c r="K3975" s="13">
        <f t="shared" si="9"/>
        <v>0</v>
      </c>
    </row>
    <row r="3976" spans="2:13" s="1" customFormat="1" ht="15" outlineLevel="1">
      <c r="B3976" s="46"/>
      <c r="C3976" s="47"/>
      <c r="D3976" s="48"/>
      <c r="F3976" s="816"/>
      <c r="G3976" s="817"/>
      <c r="H3976" s="825"/>
      <c r="I3976" s="829"/>
      <c r="J3976" s="831"/>
      <c r="K3976" s="13">
        <f t="shared" si="9"/>
        <v>0</v>
      </c>
    </row>
    <row r="3977" spans="2:13" s="1" customFormat="1" ht="15" outlineLevel="1">
      <c r="B3977" s="46"/>
      <c r="C3977" s="47"/>
      <c r="D3977" s="48"/>
      <c r="F3977" s="811"/>
      <c r="G3977" s="813"/>
      <c r="H3977" s="822"/>
      <c r="I3977" s="830"/>
      <c r="J3977" s="831"/>
      <c r="K3977" s="13">
        <f t="shared" si="9"/>
        <v>0</v>
      </c>
    </row>
    <row r="3978" spans="2:13" s="1" customFormat="1" ht="15" outlineLevel="1">
      <c r="B3978" s="50"/>
      <c r="C3978" s="50" t="s">
        <v>195</v>
      </c>
      <c r="D3978" s="48">
        <f>SUM(D3946:D3977)</f>
        <v>199881.53999999998</v>
      </c>
      <c r="E3978" s="18"/>
      <c r="F3978" s="319"/>
      <c r="G3978" s="319" t="s">
        <v>195</v>
      </c>
      <c r="H3978" s="279">
        <f>SUM(H3946:H3977)</f>
        <v>187168.86</v>
      </c>
      <c r="K3978" s="2">
        <f>SUM(K3946:K3977)</f>
        <v>163168.85999999999</v>
      </c>
    </row>
    <row r="3979" spans="2:13" s="1" customFormat="1" ht="15" outlineLevel="1">
      <c r="B3979" s="18"/>
      <c r="C3979" s="18"/>
      <c r="D3979" s="18"/>
      <c r="E3979" s="87"/>
      <c r="F3979" s="18"/>
      <c r="G3979" s="18"/>
      <c r="H3979" s="18"/>
    </row>
    <row r="3980" spans="2:13" s="1" customFormat="1" ht="15" outlineLevel="1">
      <c r="B3980" s="50"/>
      <c r="C3980" s="50" t="s">
        <v>1328</v>
      </c>
      <c r="D3980" s="48">
        <f>D3978-H3978</f>
        <v>12712.679999999993</v>
      </c>
      <c r="E3980" s="620"/>
      <c r="F3980" s="13"/>
      <c r="G3980" s="13"/>
      <c r="H3980" s="226"/>
      <c r="I3980" s="2"/>
      <c r="J3980" s="1">
        <v>1000</v>
      </c>
      <c r="K3980" s="1" t="s">
        <v>45</v>
      </c>
      <c r="L3980" s="1">
        <v>13000</v>
      </c>
      <c r="M3980" s="1" t="s">
        <v>5740</v>
      </c>
    </row>
    <row r="3981" spans="2:13" s="1" customFormat="1" ht="15">
      <c r="E3981" s="13"/>
      <c r="F3981" s="13"/>
      <c r="J3981" s="1">
        <v>6449</v>
      </c>
      <c r="K3981" s="1" t="s">
        <v>537</v>
      </c>
      <c r="L3981" s="1">
        <v>1120</v>
      </c>
      <c r="M3981" s="1" t="s">
        <v>2820</v>
      </c>
    </row>
    <row r="3982" spans="2:13" s="1" customFormat="1" ht="15">
      <c r="B3982" s="602">
        <v>42125</v>
      </c>
      <c r="C3982" s="282" t="s">
        <v>5742</v>
      </c>
      <c r="D3982" s="283">
        <v>3208</v>
      </c>
      <c r="E3982" s="277" t="s">
        <v>3088</v>
      </c>
      <c r="J3982" s="1">
        <v>20000</v>
      </c>
      <c r="K3982" s="1" t="s">
        <v>5847</v>
      </c>
      <c r="L3982" s="1">
        <v>12513</v>
      </c>
      <c r="M3982" s="1" t="s">
        <v>45</v>
      </c>
    </row>
    <row r="3983" spans="2:13" s="1" customFormat="1" ht="45">
      <c r="B3983" s="602">
        <v>42124</v>
      </c>
      <c r="C3983" s="883" t="s">
        <v>5754</v>
      </c>
      <c r="D3983" s="326">
        <v>2000</v>
      </c>
      <c r="E3983" s="277" t="s">
        <v>3287</v>
      </c>
      <c r="L3983" s="1">
        <v>12352</v>
      </c>
      <c r="M3983" s="1" t="s">
        <v>5841</v>
      </c>
    </row>
    <row r="3984" spans="2:13" s="1" customFormat="1" ht="15">
      <c r="B3984" s="602">
        <v>42128</v>
      </c>
      <c r="C3984" s="883" t="s">
        <v>5760</v>
      </c>
      <c r="D3984" s="326">
        <v>5000</v>
      </c>
      <c r="E3984" s="277" t="s">
        <v>421</v>
      </c>
      <c r="J3984" s="1">
        <f>SUM(J3980:J3983)</f>
        <v>27449</v>
      </c>
      <c r="L3984" s="1">
        <f>SUM(L3980:L3983)</f>
        <v>38985</v>
      </c>
    </row>
    <row r="3985" spans="2:12" s="1" customFormat="1" ht="60">
      <c r="B3985" s="602">
        <v>42133</v>
      </c>
      <c r="C3985" s="883" t="s">
        <v>5759</v>
      </c>
      <c r="D3985" s="326">
        <v>5000</v>
      </c>
      <c r="E3985" s="277" t="s">
        <v>3287</v>
      </c>
      <c r="L3985" s="2"/>
    </row>
    <row r="3986" spans="2:12" s="1" customFormat="1" ht="45">
      <c r="B3986" s="602">
        <v>42136</v>
      </c>
      <c r="C3986" s="883" t="s">
        <v>5808</v>
      </c>
      <c r="D3986" s="326">
        <v>400</v>
      </c>
      <c r="E3986" s="277" t="s">
        <v>3287</v>
      </c>
    </row>
    <row r="3987" spans="2:12" s="1" customFormat="1" ht="60">
      <c r="B3987" s="602">
        <v>42137</v>
      </c>
      <c r="C3987" s="883" t="s">
        <v>5812</v>
      </c>
      <c r="D3987" s="326">
        <v>2000</v>
      </c>
      <c r="E3987" s="277" t="s">
        <v>3287</v>
      </c>
      <c r="K3987" s="13"/>
    </row>
    <row r="3988" spans="2:12" s="1" customFormat="1" ht="15">
      <c r="B3988" s="602">
        <v>42139</v>
      </c>
      <c r="C3988" s="1042" t="s">
        <v>3546</v>
      </c>
      <c r="D3988" s="326">
        <v>500</v>
      </c>
      <c r="E3988" s="277" t="s">
        <v>421</v>
      </c>
      <c r="H3988" s="13"/>
    </row>
    <row r="3989" spans="2:12" s="1" customFormat="1" ht="15">
      <c r="B3989" s="1049">
        <v>42140</v>
      </c>
      <c r="C3989" s="472" t="s">
        <v>5820</v>
      </c>
      <c r="D3989" s="574">
        <v>1500</v>
      </c>
      <c r="E3989" s="216" t="s">
        <v>421</v>
      </c>
      <c r="H3989" s="13"/>
    </row>
    <row r="3990" spans="2:12" s="1" customFormat="1" ht="15">
      <c r="B3990" s="602">
        <v>42140</v>
      </c>
      <c r="C3990" s="317" t="s">
        <v>5822</v>
      </c>
      <c r="D3990" s="283">
        <v>150</v>
      </c>
      <c r="E3990" s="277" t="s">
        <v>421</v>
      </c>
      <c r="H3990" s="13"/>
    </row>
    <row r="3991" spans="2:12" s="1" customFormat="1" ht="15">
      <c r="B3991" s="602">
        <v>42141</v>
      </c>
      <c r="C3991" s="1042" t="s">
        <v>3546</v>
      </c>
      <c r="D3991" s="326">
        <v>100</v>
      </c>
      <c r="E3991" s="277" t="s">
        <v>421</v>
      </c>
      <c r="H3991" s="13"/>
      <c r="I3991" s="13"/>
    </row>
    <row r="3992" spans="2:12" s="1" customFormat="1" ht="15">
      <c r="B3992" s="1049">
        <v>42142</v>
      </c>
      <c r="C3992" s="472" t="s">
        <v>5826</v>
      </c>
      <c r="D3992" s="352">
        <v>1500</v>
      </c>
      <c r="E3992" s="216" t="s">
        <v>421</v>
      </c>
    </row>
    <row r="3993" spans="2:12" s="1" customFormat="1" ht="15">
      <c r="B3993" s="1049">
        <v>42148</v>
      </c>
      <c r="C3993" s="472" t="s">
        <v>5830</v>
      </c>
      <c r="D3993" s="352">
        <v>1000</v>
      </c>
      <c r="E3993" s="216" t="s">
        <v>421</v>
      </c>
      <c r="I3993" s="13"/>
    </row>
    <row r="3994" spans="2:12" s="1" customFormat="1" ht="15">
      <c r="B3994" s="1049">
        <v>42150</v>
      </c>
      <c r="C3994" s="472" t="s">
        <v>5839</v>
      </c>
      <c r="D3994" s="352">
        <v>1000</v>
      </c>
      <c r="E3994" s="216" t="s">
        <v>421</v>
      </c>
      <c r="I3994" s="13"/>
    </row>
    <row r="3995" spans="2:12" s="1" customFormat="1" ht="15">
      <c r="B3995" s="1049">
        <v>42153</v>
      </c>
      <c r="C3995" s="472" t="s">
        <v>5848</v>
      </c>
      <c r="D3995" s="352">
        <v>1000</v>
      </c>
      <c r="E3995" s="216" t="s">
        <v>421</v>
      </c>
      <c r="I3995" s="13"/>
    </row>
    <row r="3996" spans="2:12" s="1" customFormat="1" ht="45">
      <c r="B3996" s="602">
        <v>42154</v>
      </c>
      <c r="C3996" s="883" t="s">
        <v>5855</v>
      </c>
      <c r="D3996" s="326">
        <v>5000</v>
      </c>
      <c r="E3996" s="277" t="s">
        <v>3287</v>
      </c>
      <c r="I3996" s="13"/>
    </row>
    <row r="3997" spans="2:12" s="1" customFormat="1" ht="15">
      <c r="B3997" s="602"/>
      <c r="C3997" s="376"/>
      <c r="D3997" s="326"/>
      <c r="E3997" s="236"/>
    </row>
    <row r="3998" spans="2:12" s="1" customFormat="1" ht="15">
      <c r="B3998" s="602"/>
      <c r="C3998" s="376"/>
      <c r="D3998" s="326"/>
      <c r="E3998" s="236"/>
      <c r="I3998" s="13"/>
    </row>
    <row r="3999" spans="2:12" s="1" customFormat="1" ht="15">
      <c r="B3999" s="602"/>
      <c r="C3999" s="883"/>
      <c r="D3999" s="326"/>
      <c r="E3999" s="236"/>
    </row>
    <row r="4000" spans="2:12" s="1" customFormat="1" ht="15">
      <c r="B4000" s="602"/>
      <c r="C4000" s="883"/>
      <c r="D4000" s="326"/>
      <c r="E4000" s="277"/>
    </row>
    <row r="4001" spans="2:8" s="1" customFormat="1" ht="15">
      <c r="B4001" s="602"/>
      <c r="C4001" s="376"/>
      <c r="D4001" s="326"/>
      <c r="E4001" s="277"/>
    </row>
    <row r="4002" spans="2:8" s="1" customFormat="1" ht="15">
      <c r="B4002" s="674"/>
      <c r="C4002" s="481"/>
      <c r="D4002" s="482"/>
      <c r="E4002" s="277"/>
    </row>
    <row r="4003" spans="2:8" s="1" customFormat="1" ht="15">
      <c r="B4003" s="280"/>
      <c r="C4003" s="280"/>
      <c r="D4003" s="294">
        <f>SUM(D3982:D4002)</f>
        <v>29358</v>
      </c>
      <c r="E4003" s="2">
        <f>D4003-D4112-H4112</f>
        <v>2472</v>
      </c>
      <c r="F4003" s="2"/>
    </row>
    <row r="4004" spans="2:8" s="1" customFormat="1" ht="15"/>
    <row r="4005" spans="2:8" s="1" customFormat="1" ht="15">
      <c r="B4005" s="549">
        <v>42124</v>
      </c>
      <c r="C4005" s="463" t="s">
        <v>3307</v>
      </c>
      <c r="D4005" s="587">
        <v>1000</v>
      </c>
      <c r="F4005" s="285">
        <v>42146</v>
      </c>
      <c r="G4005" s="280" t="s">
        <v>516</v>
      </c>
      <c r="H4005" s="294">
        <v>20</v>
      </c>
    </row>
    <row r="4006" spans="2:8" s="1" customFormat="1" ht="15">
      <c r="B4006" s="549">
        <v>42124</v>
      </c>
      <c r="C4006" s="463" t="s">
        <v>3308</v>
      </c>
      <c r="D4006" s="587">
        <v>2050</v>
      </c>
      <c r="F4006" s="285">
        <v>42146</v>
      </c>
      <c r="G4006" s="280" t="s">
        <v>114</v>
      </c>
      <c r="H4006" s="294">
        <v>55</v>
      </c>
    </row>
    <row r="4007" spans="2:8" s="1" customFormat="1" ht="15">
      <c r="B4007" s="285">
        <v>42125</v>
      </c>
      <c r="C4007" s="280" t="s">
        <v>602</v>
      </c>
      <c r="D4007" s="294">
        <v>3</v>
      </c>
      <c r="F4007" s="285">
        <v>42146</v>
      </c>
      <c r="G4007" s="280" t="s">
        <v>401</v>
      </c>
      <c r="H4007" s="294">
        <v>60</v>
      </c>
    </row>
    <row r="4008" spans="2:8" s="1" customFormat="1" ht="15">
      <c r="B4008" s="285">
        <v>42125</v>
      </c>
      <c r="C4008" s="280" t="s">
        <v>5761</v>
      </c>
      <c r="D4008" s="294">
        <v>5</v>
      </c>
      <c r="F4008" s="285">
        <v>42147</v>
      </c>
      <c r="G4008" s="280" t="s">
        <v>774</v>
      </c>
      <c r="H4008" s="294">
        <v>40</v>
      </c>
    </row>
    <row r="4009" spans="2:8" s="1" customFormat="1" ht="15">
      <c r="B4009" s="285">
        <v>42125</v>
      </c>
      <c r="C4009" s="304" t="s">
        <v>5763</v>
      </c>
      <c r="D4009" s="326">
        <v>310</v>
      </c>
      <c r="F4009" s="285">
        <v>42147</v>
      </c>
      <c r="G4009" s="280" t="s">
        <v>3052</v>
      </c>
      <c r="H4009" s="294">
        <v>10</v>
      </c>
    </row>
    <row r="4010" spans="2:8" s="1" customFormat="1" ht="15">
      <c r="B4010" s="285">
        <v>42125</v>
      </c>
      <c r="C4010" s="280" t="s">
        <v>5764</v>
      </c>
      <c r="D4010" s="294">
        <v>320</v>
      </c>
      <c r="F4010" s="285">
        <v>42147</v>
      </c>
      <c r="G4010" s="280" t="s">
        <v>4295</v>
      </c>
      <c r="H4010" s="294">
        <v>5</v>
      </c>
    </row>
    <row r="4011" spans="2:8" s="1" customFormat="1" ht="15">
      <c r="B4011" s="285">
        <v>42125</v>
      </c>
      <c r="C4011" s="280" t="s">
        <v>114</v>
      </c>
      <c r="D4011" s="294">
        <v>30</v>
      </c>
      <c r="F4011" s="285">
        <v>42147</v>
      </c>
      <c r="G4011" s="280" t="s">
        <v>774</v>
      </c>
      <c r="H4011" s="294">
        <v>55</v>
      </c>
    </row>
    <row r="4012" spans="2:8" s="1" customFormat="1" ht="15">
      <c r="B4012" s="285">
        <v>42125</v>
      </c>
      <c r="C4012" s="280" t="s">
        <v>205</v>
      </c>
      <c r="D4012" s="294">
        <v>37</v>
      </c>
      <c r="F4012" s="285">
        <v>42147</v>
      </c>
      <c r="G4012" s="294" t="s">
        <v>774</v>
      </c>
      <c r="H4012" s="294">
        <v>308</v>
      </c>
    </row>
    <row r="4013" spans="2:8" s="1" customFormat="1" ht="15">
      <c r="B4013" s="285">
        <v>42125</v>
      </c>
      <c r="C4013" s="280" t="s">
        <v>5765</v>
      </c>
      <c r="D4013" s="294">
        <v>90</v>
      </c>
      <c r="F4013" s="285">
        <v>42148</v>
      </c>
      <c r="G4013" s="294" t="s">
        <v>525</v>
      </c>
      <c r="H4013" s="294">
        <v>23</v>
      </c>
    </row>
    <row r="4014" spans="2:8" s="1" customFormat="1" ht="15">
      <c r="B4014" s="285">
        <v>42126</v>
      </c>
      <c r="C4014" s="280" t="s">
        <v>5769</v>
      </c>
      <c r="D4014" s="294">
        <v>5</v>
      </c>
      <c r="F4014" s="285">
        <v>42148</v>
      </c>
      <c r="G4014" s="393" t="s">
        <v>5829</v>
      </c>
      <c r="H4014" s="386">
        <v>20</v>
      </c>
    </row>
    <row r="4015" spans="2:8" s="1" customFormat="1" ht="15">
      <c r="B4015" s="285">
        <v>42126</v>
      </c>
      <c r="C4015" s="280" t="s">
        <v>5766</v>
      </c>
      <c r="D4015" s="294">
        <v>500</v>
      </c>
      <c r="F4015" s="285">
        <v>42148</v>
      </c>
      <c r="G4015" s="393" t="s">
        <v>122</v>
      </c>
      <c r="H4015" s="386">
        <v>4</v>
      </c>
    </row>
    <row r="4016" spans="2:8" s="1" customFormat="1" ht="15">
      <c r="B4016" s="285">
        <v>42126</v>
      </c>
      <c r="C4016" s="280" t="s">
        <v>5767</v>
      </c>
      <c r="D4016" s="294">
        <v>24</v>
      </c>
      <c r="F4016" s="285">
        <v>42148</v>
      </c>
      <c r="G4016" s="280" t="s">
        <v>594</v>
      </c>
      <c r="H4016" s="294">
        <v>10</v>
      </c>
    </row>
    <row r="4017" spans="2:8" s="1" customFormat="1" ht="15">
      <c r="B4017" s="285">
        <v>42126</v>
      </c>
      <c r="C4017" s="304" t="s">
        <v>5768</v>
      </c>
      <c r="D4017" s="326">
        <v>183</v>
      </c>
      <c r="F4017" s="285">
        <v>42148</v>
      </c>
      <c r="G4017" s="393" t="s">
        <v>516</v>
      </c>
      <c r="H4017" s="386">
        <v>20</v>
      </c>
    </row>
    <row r="4018" spans="2:8" s="1" customFormat="1" ht="15">
      <c r="B4018" s="285">
        <v>42126</v>
      </c>
      <c r="C4018" s="304" t="s">
        <v>205</v>
      </c>
      <c r="D4018" s="326">
        <v>70</v>
      </c>
      <c r="F4018" s="285">
        <v>42148</v>
      </c>
      <c r="G4018" s="393" t="s">
        <v>23</v>
      </c>
      <c r="H4018" s="386">
        <v>390</v>
      </c>
    </row>
    <row r="4019" spans="2:8" s="1" customFormat="1" ht="15">
      <c r="B4019" s="285">
        <v>42127</v>
      </c>
      <c r="C4019" s="304" t="s">
        <v>205</v>
      </c>
      <c r="D4019" s="326">
        <v>6</v>
      </c>
      <c r="F4019" s="285">
        <v>42149</v>
      </c>
      <c r="G4019" s="280" t="s">
        <v>525</v>
      </c>
      <c r="H4019" s="294">
        <v>70</v>
      </c>
    </row>
    <row r="4020" spans="2:8" s="1" customFormat="1" ht="15">
      <c r="B4020" s="285">
        <v>42127</v>
      </c>
      <c r="C4020" s="304" t="s">
        <v>246</v>
      </c>
      <c r="D4020" s="326">
        <v>100</v>
      </c>
      <c r="F4020" s="285">
        <v>42149</v>
      </c>
      <c r="G4020" s="280" t="s">
        <v>114</v>
      </c>
      <c r="H4020" s="294">
        <v>80</v>
      </c>
    </row>
    <row r="4021" spans="2:8" s="1" customFormat="1" ht="15">
      <c r="B4021" s="285">
        <v>42127</v>
      </c>
      <c r="C4021" s="304" t="s">
        <v>5770</v>
      </c>
      <c r="D4021" s="326">
        <v>100</v>
      </c>
      <c r="F4021" s="285">
        <v>42149</v>
      </c>
      <c r="G4021" s="393" t="s">
        <v>5836</v>
      </c>
      <c r="H4021" s="386">
        <v>150</v>
      </c>
    </row>
    <row r="4022" spans="2:8" s="1" customFormat="1" ht="15">
      <c r="B4022" s="285">
        <v>42128</v>
      </c>
      <c r="C4022" s="304" t="s">
        <v>5771</v>
      </c>
      <c r="D4022" s="326">
        <v>1691</v>
      </c>
      <c r="F4022" s="285">
        <v>42150</v>
      </c>
      <c r="G4022" s="376" t="s">
        <v>525</v>
      </c>
      <c r="H4022" s="386">
        <v>20</v>
      </c>
    </row>
    <row r="4023" spans="2:8" s="1" customFormat="1" ht="15">
      <c r="B4023" s="285">
        <v>42128</v>
      </c>
      <c r="C4023" s="304" t="s">
        <v>5772</v>
      </c>
      <c r="D4023" s="326">
        <v>40</v>
      </c>
      <c r="F4023" s="285">
        <v>42150</v>
      </c>
      <c r="G4023" s="280" t="s">
        <v>525</v>
      </c>
      <c r="H4023" s="294">
        <v>80</v>
      </c>
    </row>
    <row r="4024" spans="2:8" s="1" customFormat="1" ht="15">
      <c r="B4024" s="285">
        <v>42128</v>
      </c>
      <c r="C4024" s="304" t="s">
        <v>5773</v>
      </c>
      <c r="D4024" s="326">
        <v>90</v>
      </c>
      <c r="F4024" s="285">
        <v>42150</v>
      </c>
      <c r="G4024" s="280" t="s">
        <v>525</v>
      </c>
      <c r="H4024" s="386">
        <v>186</v>
      </c>
    </row>
    <row r="4025" spans="2:8" s="1" customFormat="1" ht="15">
      <c r="B4025" s="285">
        <v>42128</v>
      </c>
      <c r="C4025" s="677" t="s">
        <v>5778</v>
      </c>
      <c r="D4025" s="326">
        <v>128</v>
      </c>
      <c r="F4025" s="285">
        <v>42150</v>
      </c>
      <c r="G4025" s="393" t="s">
        <v>23</v>
      </c>
      <c r="H4025" s="386">
        <v>90</v>
      </c>
    </row>
    <row r="4026" spans="2:8" s="1" customFormat="1" ht="15">
      <c r="B4026" s="285">
        <v>42130</v>
      </c>
      <c r="C4026" s="304" t="s">
        <v>5775</v>
      </c>
      <c r="D4026" s="326">
        <v>210</v>
      </c>
      <c r="F4026" s="285">
        <v>42151</v>
      </c>
      <c r="G4026" s="386" t="s">
        <v>525</v>
      </c>
      <c r="H4026" s="386">
        <v>35</v>
      </c>
    </row>
    <row r="4027" spans="2:8" s="1" customFormat="1" ht="15">
      <c r="B4027" s="285">
        <v>42130</v>
      </c>
      <c r="C4027" s="280" t="s">
        <v>5776</v>
      </c>
      <c r="D4027" s="294">
        <v>40</v>
      </c>
      <c r="F4027" s="285">
        <v>42151</v>
      </c>
      <c r="G4027" s="393" t="s">
        <v>525</v>
      </c>
      <c r="H4027" s="386">
        <v>50</v>
      </c>
    </row>
    <row r="4028" spans="2:8" s="1" customFormat="1" ht="15">
      <c r="B4028" s="285">
        <v>42130</v>
      </c>
      <c r="C4028" s="280" t="s">
        <v>5777</v>
      </c>
      <c r="D4028" s="294">
        <v>20</v>
      </c>
      <c r="F4028" s="285">
        <v>42151</v>
      </c>
      <c r="G4028" s="393" t="s">
        <v>485</v>
      </c>
      <c r="H4028" s="386">
        <v>40</v>
      </c>
    </row>
    <row r="4029" spans="2:8" s="1" customFormat="1" ht="15">
      <c r="B4029" s="285">
        <v>42130</v>
      </c>
      <c r="C4029" s="280" t="s">
        <v>49</v>
      </c>
      <c r="D4029" s="294">
        <v>105</v>
      </c>
      <c r="F4029" s="285">
        <v>42151</v>
      </c>
      <c r="G4029" s="393" t="s">
        <v>49</v>
      </c>
      <c r="H4029" s="386">
        <v>120</v>
      </c>
    </row>
    <row r="4030" spans="2:8" s="1" customFormat="1" ht="15">
      <c r="B4030" s="285">
        <v>42131</v>
      </c>
      <c r="C4030" s="280" t="s">
        <v>5779</v>
      </c>
      <c r="D4030" s="294">
        <v>1520</v>
      </c>
      <c r="F4030" s="285">
        <v>42151</v>
      </c>
      <c r="G4030" s="280" t="s">
        <v>51</v>
      </c>
      <c r="H4030" s="294">
        <v>60</v>
      </c>
    </row>
    <row r="4031" spans="2:8" s="1" customFormat="1" ht="15">
      <c r="B4031" s="285">
        <v>42131</v>
      </c>
      <c r="C4031" s="280" t="s">
        <v>5782</v>
      </c>
      <c r="D4031" s="349">
        <v>50</v>
      </c>
      <c r="F4031" s="285">
        <v>42151</v>
      </c>
      <c r="G4031" s="280" t="s">
        <v>111</v>
      </c>
      <c r="H4031" s="294">
        <v>30</v>
      </c>
    </row>
    <row r="4032" spans="2:8" s="1" customFormat="1" ht="15">
      <c r="B4032" s="285">
        <v>42131</v>
      </c>
      <c r="C4032" s="304" t="s">
        <v>5783</v>
      </c>
      <c r="D4032" s="326">
        <v>130</v>
      </c>
      <c r="F4032" s="285">
        <v>42151</v>
      </c>
      <c r="G4032" s="280" t="s">
        <v>5840</v>
      </c>
      <c r="H4032" s="294">
        <v>160</v>
      </c>
    </row>
    <row r="4033" spans="2:8" s="1" customFormat="1" ht="15">
      <c r="B4033" s="285">
        <v>42132</v>
      </c>
      <c r="C4033" s="304" t="s">
        <v>3095</v>
      </c>
      <c r="D4033" s="326">
        <v>20</v>
      </c>
      <c r="F4033" s="285">
        <v>42152</v>
      </c>
      <c r="G4033" s="280" t="s">
        <v>525</v>
      </c>
      <c r="H4033" s="294">
        <v>95</v>
      </c>
    </row>
    <row r="4034" spans="2:8" s="1" customFormat="1" ht="15">
      <c r="B4034" s="285">
        <v>42132</v>
      </c>
      <c r="C4034" s="304" t="s">
        <v>5784</v>
      </c>
      <c r="D4034" s="326">
        <v>130</v>
      </c>
      <c r="F4034" s="285">
        <v>42152</v>
      </c>
      <c r="G4034" s="280" t="s">
        <v>901</v>
      </c>
      <c r="H4034" s="294">
        <v>5</v>
      </c>
    </row>
    <row r="4035" spans="2:8" s="1" customFormat="1" ht="15">
      <c r="B4035" s="285">
        <v>42132</v>
      </c>
      <c r="C4035" s="280" t="s">
        <v>5785</v>
      </c>
      <c r="D4035" s="294">
        <v>60</v>
      </c>
      <c r="F4035" s="285">
        <v>42152</v>
      </c>
      <c r="G4035" s="294" t="s">
        <v>2681</v>
      </c>
      <c r="H4035" s="294">
        <v>45</v>
      </c>
    </row>
    <row r="4036" spans="2:8" s="1" customFormat="1" ht="15">
      <c r="B4036" s="285">
        <v>42132</v>
      </c>
      <c r="C4036" s="280" t="s">
        <v>5786</v>
      </c>
      <c r="D4036" s="294">
        <v>2300</v>
      </c>
      <c r="F4036" s="285">
        <v>42153</v>
      </c>
      <c r="G4036" s="294" t="s">
        <v>525</v>
      </c>
      <c r="H4036" s="294">
        <v>74</v>
      </c>
    </row>
    <row r="4037" spans="2:8" s="1" customFormat="1" ht="15">
      <c r="B4037" s="285">
        <v>42133</v>
      </c>
      <c r="C4037" s="280" t="s">
        <v>602</v>
      </c>
      <c r="D4037" s="294">
        <v>5</v>
      </c>
      <c r="F4037" s="285">
        <v>42153</v>
      </c>
      <c r="G4037" s="280" t="s">
        <v>172</v>
      </c>
      <c r="H4037" s="294">
        <v>10</v>
      </c>
    </row>
    <row r="4038" spans="2:8" s="1" customFormat="1" ht="15">
      <c r="B4038" s="285">
        <v>42133</v>
      </c>
      <c r="C4038" s="280" t="s">
        <v>5787</v>
      </c>
      <c r="D4038" s="294">
        <v>90</v>
      </c>
      <c r="F4038" s="285">
        <v>42153</v>
      </c>
      <c r="G4038" s="280" t="s">
        <v>132</v>
      </c>
      <c r="H4038" s="326">
        <v>100</v>
      </c>
    </row>
    <row r="4039" spans="2:8" s="1" customFormat="1" ht="15">
      <c r="B4039" s="285">
        <v>42133</v>
      </c>
      <c r="C4039" s="280" t="s">
        <v>12</v>
      </c>
      <c r="D4039" s="294">
        <v>365</v>
      </c>
      <c r="F4039" s="285">
        <v>42153</v>
      </c>
      <c r="G4039" s="280" t="s">
        <v>114</v>
      </c>
      <c r="H4039" s="294">
        <v>60</v>
      </c>
    </row>
    <row r="4040" spans="2:8" s="1" customFormat="1" ht="15">
      <c r="B4040" s="285">
        <v>42133</v>
      </c>
      <c r="C4040" s="280" t="s">
        <v>5768</v>
      </c>
      <c r="D4040" s="294">
        <v>44</v>
      </c>
      <c r="F4040" s="285">
        <v>42154</v>
      </c>
      <c r="G4040" s="304" t="s">
        <v>5849</v>
      </c>
      <c r="H4040" s="326">
        <v>120</v>
      </c>
    </row>
    <row r="4041" spans="2:8" s="1" customFormat="1" ht="15">
      <c r="B4041" s="285">
        <v>42133</v>
      </c>
      <c r="C4041" s="304" t="s">
        <v>5788</v>
      </c>
      <c r="D4041" s="326">
        <v>75</v>
      </c>
      <c r="F4041" s="285">
        <v>42154</v>
      </c>
      <c r="G4041" s="280" t="s">
        <v>5850</v>
      </c>
      <c r="H4041" s="294">
        <v>720</v>
      </c>
    </row>
    <row r="4042" spans="2:8" s="1" customFormat="1" ht="15">
      <c r="B4042" s="285">
        <v>42133</v>
      </c>
      <c r="C4042" s="304" t="s">
        <v>620</v>
      </c>
      <c r="D4042" s="326">
        <v>20</v>
      </c>
      <c r="F4042" s="285">
        <v>42154</v>
      </c>
      <c r="G4042" s="280" t="s">
        <v>5853</v>
      </c>
      <c r="H4042" s="294">
        <v>800</v>
      </c>
    </row>
    <row r="4043" spans="2:8" s="1" customFormat="1" ht="15">
      <c r="B4043" s="285">
        <v>42134</v>
      </c>
      <c r="C4043" s="304" t="s">
        <v>602</v>
      </c>
      <c r="D4043" s="326">
        <v>3</v>
      </c>
      <c r="F4043" s="285">
        <v>42154</v>
      </c>
      <c r="G4043" s="280" t="s">
        <v>5854</v>
      </c>
      <c r="H4043" s="294">
        <v>30</v>
      </c>
    </row>
    <row r="4044" spans="2:8" s="1" customFormat="1" ht="15">
      <c r="B4044" s="285">
        <v>42134</v>
      </c>
      <c r="C4044" s="280" t="s">
        <v>5789</v>
      </c>
      <c r="D4044" s="294">
        <v>280</v>
      </c>
      <c r="F4044" s="285">
        <v>42154</v>
      </c>
      <c r="G4044" s="294" t="s">
        <v>525</v>
      </c>
      <c r="H4044" s="294">
        <v>84</v>
      </c>
    </row>
    <row r="4045" spans="2:8" s="1" customFormat="1" ht="15">
      <c r="B4045" s="285">
        <v>42134</v>
      </c>
      <c r="C4045" s="280" t="s">
        <v>172</v>
      </c>
      <c r="D4045" s="294">
        <v>60</v>
      </c>
      <c r="F4045" s="285">
        <v>42154</v>
      </c>
      <c r="G4045" s="280" t="s">
        <v>5856</v>
      </c>
      <c r="H4045" s="294">
        <v>10</v>
      </c>
    </row>
    <row r="4046" spans="2:8" s="1" customFormat="1" ht="15">
      <c r="B4046" s="285">
        <v>42134</v>
      </c>
      <c r="C4046" s="280" t="s">
        <v>76</v>
      </c>
      <c r="D4046" s="294">
        <v>10</v>
      </c>
      <c r="F4046" s="285">
        <v>42154</v>
      </c>
      <c r="G4046" s="280" t="s">
        <v>166</v>
      </c>
      <c r="H4046" s="294">
        <v>40</v>
      </c>
    </row>
    <row r="4047" spans="2:8" s="1" customFormat="1" ht="15">
      <c r="B4047" s="285">
        <v>42135</v>
      </c>
      <c r="C4047" s="280" t="s">
        <v>525</v>
      </c>
      <c r="D4047" s="294">
        <v>60</v>
      </c>
      <c r="F4047" s="285">
        <v>42154</v>
      </c>
      <c r="G4047" s="280" t="s">
        <v>337</v>
      </c>
      <c r="H4047" s="294">
        <v>20</v>
      </c>
    </row>
    <row r="4048" spans="2:8" s="1" customFormat="1" ht="15">
      <c r="B4048" s="285">
        <v>42135</v>
      </c>
      <c r="C4048" s="280" t="s">
        <v>12</v>
      </c>
      <c r="D4048" s="294">
        <v>70</v>
      </c>
      <c r="F4048" s="285">
        <v>42154</v>
      </c>
      <c r="G4048" s="280" t="s">
        <v>5857</v>
      </c>
      <c r="H4048" s="294">
        <v>40</v>
      </c>
    </row>
    <row r="4049" spans="2:8" s="1" customFormat="1" ht="15">
      <c r="B4049" s="549">
        <v>42135</v>
      </c>
      <c r="C4049" s="621" t="s">
        <v>4050</v>
      </c>
      <c r="D4049" s="622">
        <f>1129</f>
        <v>1129</v>
      </c>
      <c r="F4049" s="285">
        <v>42154</v>
      </c>
      <c r="G4049" s="280" t="s">
        <v>114</v>
      </c>
      <c r="H4049" s="294">
        <v>60</v>
      </c>
    </row>
    <row r="4050" spans="2:8" s="1" customFormat="1" ht="15">
      <c r="B4050" s="285">
        <v>42135</v>
      </c>
      <c r="C4050" s="280" t="s">
        <v>525</v>
      </c>
      <c r="D4050" s="294">
        <v>40</v>
      </c>
      <c r="F4050" s="285">
        <v>42154</v>
      </c>
      <c r="G4050" s="280" t="s">
        <v>401</v>
      </c>
      <c r="H4050" s="294">
        <v>40</v>
      </c>
    </row>
    <row r="4051" spans="2:8" s="1" customFormat="1" ht="15">
      <c r="B4051" s="285">
        <v>42135</v>
      </c>
      <c r="C4051" s="280" t="s">
        <v>220</v>
      </c>
      <c r="D4051" s="294">
        <v>30</v>
      </c>
      <c r="F4051" s="285">
        <v>42154</v>
      </c>
      <c r="G4051" s="484" t="s">
        <v>774</v>
      </c>
      <c r="H4051" s="294">
        <v>140</v>
      </c>
    </row>
    <row r="4052" spans="2:8" s="1" customFormat="1" ht="15">
      <c r="B4052" s="285">
        <v>42135</v>
      </c>
      <c r="C4052" s="280" t="s">
        <v>57</v>
      </c>
      <c r="D4052" s="349">
        <v>50</v>
      </c>
      <c r="F4052" s="285">
        <v>42154</v>
      </c>
      <c r="G4052" s="280" t="s">
        <v>774</v>
      </c>
      <c r="H4052" s="294">
        <v>90</v>
      </c>
    </row>
    <row r="4053" spans="2:8" s="1" customFormat="1" ht="15">
      <c r="B4053" s="285">
        <v>42135</v>
      </c>
      <c r="C4053" s="280" t="s">
        <v>51</v>
      </c>
      <c r="D4053" s="294">
        <v>155</v>
      </c>
      <c r="F4053" s="285">
        <v>42154</v>
      </c>
      <c r="G4053" s="484" t="s">
        <v>113</v>
      </c>
      <c r="H4053" s="485">
        <v>130</v>
      </c>
    </row>
    <row r="4054" spans="2:8" s="1" customFormat="1" ht="15">
      <c r="B4054" s="285">
        <v>42135</v>
      </c>
      <c r="C4054" s="280" t="s">
        <v>111</v>
      </c>
      <c r="D4054" s="294">
        <v>60</v>
      </c>
      <c r="F4054" s="285">
        <v>42154</v>
      </c>
      <c r="G4054" s="280" t="s">
        <v>5858</v>
      </c>
      <c r="H4054" s="294">
        <v>650</v>
      </c>
    </row>
    <row r="4055" spans="2:8" s="1" customFormat="1" ht="15">
      <c r="B4055" s="285">
        <v>42135</v>
      </c>
      <c r="C4055" s="280" t="s">
        <v>5795</v>
      </c>
      <c r="D4055" s="294">
        <v>130</v>
      </c>
      <c r="F4055" s="285">
        <v>42154</v>
      </c>
      <c r="G4055" s="484" t="s">
        <v>5859</v>
      </c>
      <c r="H4055" s="485">
        <v>60</v>
      </c>
    </row>
    <row r="4056" spans="2:8" s="1" customFormat="1" ht="15">
      <c r="B4056" s="549">
        <v>42136</v>
      </c>
      <c r="C4056" s="554" t="s">
        <v>6</v>
      </c>
      <c r="D4056" s="1002">
        <v>1000</v>
      </c>
      <c r="F4056" s="285">
        <v>42154</v>
      </c>
      <c r="G4056" s="484" t="s">
        <v>4099</v>
      </c>
      <c r="H4056" s="485">
        <v>20</v>
      </c>
    </row>
    <row r="4057" spans="2:8" s="1" customFormat="1" ht="15">
      <c r="B4057" s="285">
        <v>42136</v>
      </c>
      <c r="C4057" s="294" t="s">
        <v>525</v>
      </c>
      <c r="D4057" s="294">
        <v>45</v>
      </c>
      <c r="F4057" s="285">
        <v>42154</v>
      </c>
      <c r="G4057" s="484" t="s">
        <v>401</v>
      </c>
      <c r="H4057" s="485">
        <v>60</v>
      </c>
    </row>
    <row r="4058" spans="2:8" s="1" customFormat="1" ht="15">
      <c r="B4058" s="285">
        <v>42136</v>
      </c>
      <c r="C4058" s="280" t="s">
        <v>12</v>
      </c>
      <c r="D4058" s="294">
        <v>70</v>
      </c>
      <c r="F4058" s="285">
        <v>42154</v>
      </c>
      <c r="G4058" s="280" t="s">
        <v>23</v>
      </c>
      <c r="H4058" s="294">
        <v>220</v>
      </c>
    </row>
    <row r="4059" spans="2:8" s="1" customFormat="1" ht="15">
      <c r="B4059" s="285">
        <v>42136</v>
      </c>
      <c r="C4059" s="280" t="s">
        <v>525</v>
      </c>
      <c r="D4059" s="294">
        <v>20</v>
      </c>
      <c r="F4059" s="285">
        <v>42155</v>
      </c>
      <c r="G4059" s="304" t="s">
        <v>154</v>
      </c>
      <c r="H4059" s="294">
        <v>160</v>
      </c>
    </row>
    <row r="4060" spans="2:8" s="1" customFormat="1" ht="15">
      <c r="B4060" s="285">
        <v>42136</v>
      </c>
      <c r="C4060" s="280" t="s">
        <v>525</v>
      </c>
      <c r="D4060" s="294">
        <v>190</v>
      </c>
      <c r="F4060" s="285">
        <v>42155</v>
      </c>
      <c r="G4060" s="280" t="s">
        <v>205</v>
      </c>
      <c r="H4060" s="294">
        <v>10</v>
      </c>
    </row>
    <row r="4061" spans="2:8" s="1" customFormat="1" ht="15">
      <c r="B4061" s="285">
        <v>42136</v>
      </c>
      <c r="C4061" s="280" t="s">
        <v>23</v>
      </c>
      <c r="D4061" s="294">
        <v>70</v>
      </c>
      <c r="F4061" s="285">
        <v>42155</v>
      </c>
      <c r="G4061" s="280" t="s">
        <v>143</v>
      </c>
      <c r="H4061" s="294">
        <v>44</v>
      </c>
    </row>
    <row r="4062" spans="2:8" s="1" customFormat="1" ht="15">
      <c r="B4062" s="285">
        <v>42137</v>
      </c>
      <c r="C4062" s="280" t="s">
        <v>525</v>
      </c>
      <c r="D4062" s="294">
        <v>78</v>
      </c>
      <c r="F4062" s="285"/>
      <c r="G4062" s="280"/>
      <c r="H4062" s="294"/>
    </row>
    <row r="4063" spans="2:8" s="1" customFormat="1" ht="15">
      <c r="B4063" s="285">
        <v>42137</v>
      </c>
      <c r="C4063" s="294" t="s">
        <v>5795</v>
      </c>
      <c r="D4063" s="294">
        <v>50</v>
      </c>
      <c r="F4063" s="285"/>
      <c r="G4063" s="280"/>
      <c r="H4063" s="294"/>
    </row>
    <row r="4064" spans="2:8" s="1" customFormat="1" ht="15">
      <c r="B4064" s="285">
        <v>42137</v>
      </c>
      <c r="C4064" s="280" t="s">
        <v>525</v>
      </c>
      <c r="D4064" s="294">
        <v>22</v>
      </c>
      <c r="F4064" s="285"/>
      <c r="G4064" s="280"/>
      <c r="H4064" s="294"/>
    </row>
    <row r="4065" spans="2:8" s="1" customFormat="1" ht="15">
      <c r="B4065" s="285">
        <v>42137</v>
      </c>
      <c r="C4065" s="280" t="s">
        <v>516</v>
      </c>
      <c r="D4065" s="294">
        <v>20</v>
      </c>
      <c r="F4065" s="285"/>
      <c r="G4065" s="304"/>
      <c r="H4065" s="326"/>
    </row>
    <row r="4066" spans="2:8" s="1" customFormat="1" ht="15">
      <c r="B4066" s="285">
        <v>42137</v>
      </c>
      <c r="C4066" s="280" t="s">
        <v>802</v>
      </c>
      <c r="D4066" s="294">
        <v>80</v>
      </c>
      <c r="F4066" s="285"/>
      <c r="G4066" s="280"/>
      <c r="H4066" s="294"/>
    </row>
    <row r="4067" spans="2:8" s="1" customFormat="1" ht="15">
      <c r="B4067" s="549">
        <v>42138</v>
      </c>
      <c r="C4067" s="554" t="s">
        <v>475</v>
      </c>
      <c r="D4067" s="588">
        <v>640</v>
      </c>
      <c r="F4067" s="285"/>
      <c r="G4067" s="280"/>
      <c r="H4067" s="294"/>
    </row>
    <row r="4068" spans="2:8" s="1" customFormat="1" ht="15">
      <c r="B4068" s="285">
        <v>42138</v>
      </c>
      <c r="C4068" s="294" t="s">
        <v>5814</v>
      </c>
      <c r="D4068" s="294">
        <v>10</v>
      </c>
      <c r="F4068" s="285"/>
      <c r="G4068" s="280"/>
      <c r="H4068" s="294"/>
    </row>
    <row r="4069" spans="2:8" s="1" customFormat="1" ht="15">
      <c r="B4069" s="549">
        <v>42139</v>
      </c>
      <c r="C4069" s="554" t="s">
        <v>283</v>
      </c>
      <c r="D4069" s="588">
        <v>650</v>
      </c>
      <c r="F4069" s="285"/>
      <c r="G4069" s="280"/>
      <c r="H4069" s="294"/>
    </row>
    <row r="4070" spans="2:8" s="1" customFormat="1" ht="15">
      <c r="B4070" s="285">
        <v>42139</v>
      </c>
      <c r="C4070" s="294" t="s">
        <v>525</v>
      </c>
      <c r="D4070" s="294">
        <v>20</v>
      </c>
      <c r="F4070" s="285"/>
      <c r="G4070" s="280"/>
      <c r="H4070" s="294"/>
    </row>
    <row r="4071" spans="2:8" s="1" customFormat="1" ht="15">
      <c r="B4071" s="285">
        <v>42139</v>
      </c>
      <c r="C4071" s="294" t="s">
        <v>525</v>
      </c>
      <c r="D4071" s="294">
        <v>54</v>
      </c>
      <c r="F4071" s="285"/>
      <c r="G4071" s="280"/>
      <c r="H4071" s="294"/>
    </row>
    <row r="4072" spans="2:8" s="1" customFormat="1" ht="15">
      <c r="B4072" s="285">
        <v>42139</v>
      </c>
      <c r="C4072" s="294" t="s">
        <v>516</v>
      </c>
      <c r="D4072" s="294">
        <v>20</v>
      </c>
      <c r="F4072" s="285"/>
      <c r="G4072" s="280"/>
      <c r="H4072" s="294"/>
    </row>
    <row r="4073" spans="2:8" s="1" customFormat="1" ht="15">
      <c r="B4073" s="285">
        <v>42139</v>
      </c>
      <c r="C4073" s="294" t="s">
        <v>589</v>
      </c>
      <c r="D4073" s="294">
        <v>200</v>
      </c>
      <c r="F4073" s="285"/>
      <c r="G4073" s="280"/>
      <c r="H4073" s="294"/>
    </row>
    <row r="4074" spans="2:8" s="1" customFormat="1" ht="15">
      <c r="B4074" s="285">
        <v>42139</v>
      </c>
      <c r="C4074" s="280" t="s">
        <v>18</v>
      </c>
      <c r="D4074" s="294">
        <v>300</v>
      </c>
      <c r="F4074" s="285"/>
      <c r="G4074" s="280"/>
      <c r="H4074" s="294"/>
    </row>
    <row r="4075" spans="2:8" s="1" customFormat="1" ht="15">
      <c r="B4075" s="285">
        <v>42139</v>
      </c>
      <c r="C4075" s="280" t="s">
        <v>114</v>
      </c>
      <c r="D4075" s="294">
        <v>80</v>
      </c>
      <c r="F4075" s="285"/>
      <c r="G4075" s="280"/>
      <c r="H4075" s="294"/>
    </row>
    <row r="4076" spans="2:8" s="1" customFormat="1" ht="15">
      <c r="B4076" s="285">
        <v>42139</v>
      </c>
      <c r="C4076" s="280" t="s">
        <v>5819</v>
      </c>
      <c r="D4076" s="294">
        <v>4</v>
      </c>
      <c r="F4076" s="285"/>
      <c r="G4076" s="280"/>
      <c r="H4076" s="294"/>
    </row>
    <row r="4077" spans="2:8" s="1" customFormat="1" ht="15">
      <c r="B4077" s="285">
        <v>42140</v>
      </c>
      <c r="C4077" s="280" t="s">
        <v>401</v>
      </c>
      <c r="D4077" s="294">
        <v>50</v>
      </c>
      <c r="F4077" s="285"/>
      <c r="G4077" s="280"/>
      <c r="H4077" s="294"/>
    </row>
    <row r="4078" spans="2:8" s="1" customFormat="1" ht="15">
      <c r="B4078" s="285">
        <v>42140</v>
      </c>
      <c r="C4078" s="280" t="s">
        <v>337</v>
      </c>
      <c r="D4078" s="294">
        <v>150</v>
      </c>
      <c r="F4078" s="285"/>
      <c r="G4078" s="280"/>
      <c r="H4078" s="294"/>
    </row>
    <row r="4079" spans="2:8" s="1" customFormat="1" ht="15">
      <c r="B4079" s="285">
        <v>42140</v>
      </c>
      <c r="C4079" s="280" t="s">
        <v>12</v>
      </c>
      <c r="D4079" s="294">
        <v>315</v>
      </c>
      <c r="F4079" s="285"/>
      <c r="G4079" s="280"/>
      <c r="H4079" s="294"/>
    </row>
    <row r="4080" spans="2:8" s="1" customFormat="1" ht="15">
      <c r="B4080" s="285">
        <v>42140</v>
      </c>
      <c r="C4080" s="280" t="s">
        <v>4406</v>
      </c>
      <c r="D4080" s="294">
        <v>150</v>
      </c>
      <c r="F4080" s="285"/>
      <c r="G4080" s="280"/>
      <c r="H4080" s="294"/>
    </row>
    <row r="4081" spans="2:8" s="1" customFormat="1" ht="15">
      <c r="B4081" s="285">
        <v>42140</v>
      </c>
      <c r="C4081" s="280" t="s">
        <v>5823</v>
      </c>
      <c r="D4081" s="294">
        <v>120</v>
      </c>
      <c r="F4081" s="285"/>
      <c r="G4081" s="280"/>
      <c r="H4081" s="294"/>
    </row>
    <row r="4082" spans="2:8" s="1" customFormat="1" ht="15">
      <c r="B4082" s="285">
        <v>42140</v>
      </c>
      <c r="C4082" s="280" t="s">
        <v>181</v>
      </c>
      <c r="D4082" s="294">
        <v>175</v>
      </c>
      <c r="F4082" s="285"/>
      <c r="G4082" s="280"/>
      <c r="H4082" s="294"/>
    </row>
    <row r="4083" spans="2:8" s="1" customFormat="1" ht="15">
      <c r="B4083" s="285">
        <v>42141</v>
      </c>
      <c r="C4083" s="280" t="s">
        <v>51</v>
      </c>
      <c r="D4083" s="294">
        <v>8</v>
      </c>
      <c r="F4083" s="285"/>
      <c r="G4083" s="280"/>
      <c r="H4083" s="294"/>
    </row>
    <row r="4084" spans="2:8" s="1" customFormat="1" ht="15">
      <c r="B4084" s="285">
        <v>42141</v>
      </c>
      <c r="C4084" s="280" t="s">
        <v>431</v>
      </c>
      <c r="D4084" s="294">
        <v>2</v>
      </c>
      <c r="F4084" s="285"/>
      <c r="G4084" s="280"/>
      <c r="H4084" s="294"/>
    </row>
    <row r="4085" spans="2:8" s="1" customFormat="1" ht="15">
      <c r="B4085" s="285">
        <v>42141</v>
      </c>
      <c r="C4085" s="280" t="s">
        <v>57</v>
      </c>
      <c r="D4085" s="294">
        <v>180</v>
      </c>
      <c r="F4085" s="285"/>
      <c r="G4085" s="280"/>
      <c r="H4085" s="294"/>
    </row>
    <row r="4086" spans="2:8" s="1" customFormat="1" ht="15">
      <c r="B4086" s="285">
        <v>42141</v>
      </c>
      <c r="C4086" s="280" t="s">
        <v>247</v>
      </c>
      <c r="D4086" s="294">
        <v>333</v>
      </c>
      <c r="F4086" s="285"/>
      <c r="G4086" s="280"/>
      <c r="H4086" s="294"/>
    </row>
    <row r="4087" spans="2:8" s="1" customFormat="1" ht="15">
      <c r="B4087" s="285">
        <v>42141</v>
      </c>
      <c r="C4087" s="280" t="s">
        <v>2164</v>
      </c>
      <c r="D4087" s="294">
        <v>600</v>
      </c>
      <c r="F4087" s="285"/>
      <c r="G4087" s="280"/>
      <c r="H4087" s="294"/>
    </row>
    <row r="4088" spans="2:8" s="1" customFormat="1" ht="15">
      <c r="B4088" s="285">
        <v>42142</v>
      </c>
      <c r="C4088" s="280" t="s">
        <v>525</v>
      </c>
      <c r="D4088" s="294">
        <v>21</v>
      </c>
      <c r="F4088" s="285"/>
      <c r="G4088" s="280"/>
      <c r="H4088" s="294"/>
    </row>
    <row r="4089" spans="2:8" s="1" customFormat="1" ht="15">
      <c r="B4089" s="285">
        <v>42142</v>
      </c>
      <c r="C4089" s="280" t="s">
        <v>525</v>
      </c>
      <c r="D4089" s="294">
        <v>27</v>
      </c>
      <c r="F4089" s="285"/>
      <c r="G4089" s="280"/>
      <c r="H4089" s="294"/>
    </row>
    <row r="4090" spans="2:8" s="1" customFormat="1" ht="15">
      <c r="B4090" s="285">
        <v>42142</v>
      </c>
      <c r="C4090" s="280" t="s">
        <v>111</v>
      </c>
      <c r="D4090" s="294">
        <v>30</v>
      </c>
      <c r="F4090" s="285"/>
      <c r="G4090" s="280"/>
      <c r="H4090" s="294"/>
    </row>
    <row r="4091" spans="2:8" s="1" customFormat="1" ht="15">
      <c r="B4091" s="285">
        <v>42142</v>
      </c>
      <c r="C4091" s="280" t="s">
        <v>112</v>
      </c>
      <c r="D4091" s="294">
        <v>44</v>
      </c>
      <c r="F4091" s="285"/>
      <c r="G4091" s="280"/>
      <c r="H4091" s="294"/>
    </row>
    <row r="4092" spans="2:8" s="1" customFormat="1" ht="15">
      <c r="B4092" s="285">
        <v>42142</v>
      </c>
      <c r="C4092" s="280" t="s">
        <v>3262</v>
      </c>
      <c r="D4092" s="294">
        <v>60</v>
      </c>
      <c r="F4092" s="285"/>
      <c r="G4092" s="280"/>
      <c r="H4092" s="294"/>
    </row>
    <row r="4093" spans="2:8" s="1" customFormat="1" ht="15">
      <c r="B4093" s="549">
        <v>42142</v>
      </c>
      <c r="C4093" s="463" t="s">
        <v>656</v>
      </c>
      <c r="D4093" s="587">
        <v>230</v>
      </c>
      <c r="F4093" s="285"/>
      <c r="G4093" s="280"/>
      <c r="H4093" s="294"/>
    </row>
    <row r="4094" spans="2:8" s="1" customFormat="1" ht="15">
      <c r="B4094" s="285">
        <v>42143</v>
      </c>
      <c r="C4094" s="280" t="s">
        <v>525</v>
      </c>
      <c r="D4094" s="294">
        <v>67</v>
      </c>
      <c r="F4094" s="285"/>
      <c r="G4094" s="280"/>
      <c r="H4094" s="294"/>
    </row>
    <row r="4095" spans="2:8" s="1" customFormat="1" ht="15">
      <c r="B4095" s="285">
        <v>42143</v>
      </c>
      <c r="C4095" s="280" t="s">
        <v>51</v>
      </c>
      <c r="D4095" s="294">
        <v>90</v>
      </c>
      <c r="F4095" s="285"/>
      <c r="G4095" s="280"/>
      <c r="H4095" s="294"/>
    </row>
    <row r="4096" spans="2:8" s="1" customFormat="1" ht="15">
      <c r="B4096" s="285">
        <v>42143</v>
      </c>
      <c r="C4096" s="280" t="s">
        <v>114</v>
      </c>
      <c r="D4096" s="294">
        <v>40</v>
      </c>
      <c r="F4096" s="285"/>
      <c r="G4096" s="280"/>
      <c r="H4096" s="294"/>
    </row>
    <row r="4097" spans="2:8" s="1" customFormat="1" ht="15">
      <c r="B4097" s="285">
        <v>42143</v>
      </c>
      <c r="C4097" s="280" t="s">
        <v>516</v>
      </c>
      <c r="D4097" s="294">
        <v>20</v>
      </c>
      <c r="F4097" s="285"/>
      <c r="G4097" s="280"/>
      <c r="H4097" s="294"/>
    </row>
    <row r="4098" spans="2:8" s="1" customFormat="1" ht="15">
      <c r="B4098" s="285">
        <v>42144</v>
      </c>
      <c r="C4098" s="280" t="s">
        <v>525</v>
      </c>
      <c r="D4098" s="294">
        <v>40</v>
      </c>
      <c r="F4098" s="285"/>
      <c r="G4098" s="280"/>
      <c r="H4098" s="294"/>
    </row>
    <row r="4099" spans="2:8" s="1" customFormat="1" ht="15">
      <c r="B4099" s="285">
        <v>42144</v>
      </c>
      <c r="C4099" s="280" t="s">
        <v>12</v>
      </c>
      <c r="D4099" s="294">
        <v>100</v>
      </c>
      <c r="F4099" s="285"/>
      <c r="G4099" s="280"/>
      <c r="H4099" s="294"/>
    </row>
    <row r="4100" spans="2:8" s="1" customFormat="1" ht="15">
      <c r="B4100" s="285">
        <v>42144</v>
      </c>
      <c r="C4100" s="280" t="s">
        <v>525</v>
      </c>
      <c r="D4100" s="294">
        <v>70</v>
      </c>
      <c r="F4100" s="285"/>
      <c r="G4100" s="280"/>
      <c r="H4100" s="294"/>
    </row>
    <row r="4101" spans="2:8" s="1" customFormat="1" ht="15">
      <c r="B4101" s="285">
        <v>42144</v>
      </c>
      <c r="C4101" s="280" t="s">
        <v>434</v>
      </c>
      <c r="D4101" s="294">
        <v>15</v>
      </c>
      <c r="F4101" s="285"/>
      <c r="G4101" s="280"/>
      <c r="H4101" s="294"/>
    </row>
    <row r="4102" spans="2:8" s="1" customFormat="1" ht="15">
      <c r="B4102" s="285">
        <v>42145</v>
      </c>
      <c r="C4102" s="280" t="s">
        <v>414</v>
      </c>
      <c r="D4102" s="294">
        <v>40</v>
      </c>
      <c r="F4102" s="285"/>
      <c r="G4102" s="280"/>
      <c r="H4102" s="294"/>
    </row>
    <row r="4103" spans="2:8" s="1" customFormat="1" ht="15">
      <c r="B4103" s="285">
        <v>42146</v>
      </c>
      <c r="C4103" s="294" t="s">
        <v>525</v>
      </c>
      <c r="D4103" s="294">
        <v>20</v>
      </c>
      <c r="F4103" s="285"/>
      <c r="G4103" s="280"/>
      <c r="H4103" s="294"/>
    </row>
    <row r="4104" spans="2:8" s="1" customFormat="1" ht="15">
      <c r="B4104" s="285">
        <v>42146</v>
      </c>
      <c r="C4104" s="294" t="s">
        <v>12</v>
      </c>
      <c r="D4104" s="294">
        <v>20</v>
      </c>
      <c r="F4104" s="285"/>
      <c r="G4104" s="280"/>
      <c r="H4104" s="294"/>
    </row>
    <row r="4105" spans="2:8" s="1" customFormat="1" ht="15">
      <c r="B4105" s="285">
        <v>42146</v>
      </c>
      <c r="C4105" s="406" t="s">
        <v>525</v>
      </c>
      <c r="D4105" s="294">
        <v>75</v>
      </c>
      <c r="F4105" s="285"/>
      <c r="G4105" s="280"/>
      <c r="H4105" s="294"/>
    </row>
    <row r="4106" spans="2:8" s="1" customFormat="1" ht="15">
      <c r="B4106" s="285"/>
      <c r="C4106" s="280"/>
      <c r="D4106" s="294"/>
      <c r="F4106" s="285"/>
      <c r="G4106" s="280"/>
      <c r="H4106" s="294"/>
    </row>
    <row r="4107" spans="2:8" s="1" customFormat="1" ht="15">
      <c r="B4107" s="285"/>
      <c r="C4107" s="280"/>
      <c r="D4107" s="294"/>
      <c r="F4107" s="285"/>
      <c r="G4107" s="280"/>
      <c r="H4107" s="294"/>
    </row>
    <row r="4108" spans="2:8" s="1" customFormat="1" ht="15">
      <c r="B4108" s="285"/>
      <c r="C4108" s="280"/>
      <c r="D4108" s="294"/>
      <c r="F4108" s="285"/>
      <c r="G4108" s="280"/>
      <c r="H4108" s="294"/>
    </row>
    <row r="4109" spans="2:8" s="1" customFormat="1" ht="15">
      <c r="B4109" s="285"/>
      <c r="C4109" s="280"/>
      <c r="D4109" s="294"/>
      <c r="F4109" s="285"/>
      <c r="G4109" s="280"/>
      <c r="H4109" s="294"/>
    </row>
    <row r="4110" spans="2:8" s="1" customFormat="1" ht="15">
      <c r="B4110" s="285"/>
      <c r="C4110" s="280"/>
      <c r="D4110" s="294"/>
      <c r="F4110" s="285"/>
      <c r="G4110" s="280"/>
      <c r="H4110" s="294"/>
    </row>
    <row r="4111" spans="2:8" s="1" customFormat="1" ht="15">
      <c r="B4111" s="285"/>
      <c r="C4111" s="294"/>
      <c r="D4111" s="294"/>
      <c r="F4111" s="280"/>
      <c r="G4111" s="280"/>
      <c r="H4111" s="280"/>
    </row>
    <row r="4112" spans="2:8" s="1" customFormat="1" ht="15">
      <c r="D4112" s="2">
        <f>SUM(D4005:D4111)</f>
        <v>20758</v>
      </c>
      <c r="H4112" s="2">
        <f>SUM(H4005:H4111)</f>
        <v>6128</v>
      </c>
    </row>
    <row r="4114" spans="2:13" s="1" customFormat="1" ht="15.75">
      <c r="C4114" s="2480" t="s">
        <v>5863</v>
      </c>
      <c r="D4114" s="2480"/>
      <c r="E4114" s="2480"/>
      <c r="F4114" s="2480"/>
      <c r="G4114" s="2480"/>
      <c r="H4114" s="2480"/>
      <c r="I4114" s="2480"/>
      <c r="J4114" s="18"/>
    </row>
    <row r="4115" spans="2:13" s="1" customFormat="1" ht="15" outlineLevel="1">
      <c r="C4115" s="18"/>
      <c r="D4115" s="18"/>
      <c r="E4115" s="18"/>
      <c r="F4115" s="18"/>
      <c r="G4115" s="18"/>
      <c r="H4115" s="18"/>
      <c r="I4115" s="18"/>
      <c r="J4115" s="18"/>
    </row>
    <row r="4116" spans="2:13" s="1" customFormat="1" ht="15" outlineLevel="1">
      <c r="B4116" s="152" t="s">
        <v>115</v>
      </c>
      <c r="C4116" s="152" t="s">
        <v>1330</v>
      </c>
      <c r="D4116" s="355" t="s">
        <v>4</v>
      </c>
      <c r="F4116" s="354" t="s">
        <v>115</v>
      </c>
      <c r="G4116" s="354" t="s">
        <v>1331</v>
      </c>
      <c r="H4116" s="355" t="s">
        <v>4</v>
      </c>
    </row>
    <row r="4117" spans="2:13" s="1" customFormat="1" ht="15" outlineLevel="1">
      <c r="B4117" s="864">
        <v>42156</v>
      </c>
      <c r="C4117" s="891" t="s">
        <v>1039</v>
      </c>
      <c r="D4117" s="935">
        <f>D3980</f>
        <v>12712.679999999993</v>
      </c>
      <c r="F4117" s="811">
        <v>42156</v>
      </c>
      <c r="G4117" s="814" t="s">
        <v>3200</v>
      </c>
      <c r="H4117" s="835">
        <v>1000</v>
      </c>
      <c r="I4117" s="814" t="s">
        <v>45</v>
      </c>
      <c r="J4117" s="2"/>
    </row>
    <row r="4118" spans="2:13" s="1" customFormat="1" ht="45" outlineLevel="1">
      <c r="B4118" s="285">
        <v>42156</v>
      </c>
      <c r="C4118" s="223" t="s">
        <v>5866</v>
      </c>
      <c r="D4118" s="175">
        <v>14120</v>
      </c>
      <c r="F4118" s="811">
        <v>42156</v>
      </c>
      <c r="G4118" s="812" t="s">
        <v>5867</v>
      </c>
      <c r="H4118" s="821">
        <v>5000</v>
      </c>
      <c r="I4118" s="814" t="s">
        <v>3287</v>
      </c>
      <c r="J4118" s="2"/>
      <c r="K4118" s="2"/>
    </row>
    <row r="4119" spans="2:13" s="1" customFormat="1" ht="45" outlineLevel="1">
      <c r="B4119" s="285">
        <v>42157</v>
      </c>
      <c r="C4119" s="223" t="s">
        <v>5868</v>
      </c>
      <c r="D4119" s="672">
        <v>12513</v>
      </c>
      <c r="F4119" s="1063">
        <v>42159</v>
      </c>
      <c r="G4119" s="1064" t="s">
        <v>5881</v>
      </c>
      <c r="H4119" s="821">
        <v>5000</v>
      </c>
      <c r="I4119" s="814" t="s">
        <v>3287</v>
      </c>
      <c r="J4119" s="2"/>
      <c r="K4119" s="1">
        <v>12352</v>
      </c>
      <c r="L4119" s="1" t="s">
        <v>5841</v>
      </c>
      <c r="M4119" s="1" t="s">
        <v>5869</v>
      </c>
    </row>
    <row r="4120" spans="2:13" s="1" customFormat="1" ht="30" outlineLevel="1">
      <c r="B4120" s="285">
        <v>42165</v>
      </c>
      <c r="C4120" s="223" t="s">
        <v>5921</v>
      </c>
      <c r="D4120" s="175">
        <v>18</v>
      </c>
      <c r="F4120" s="811">
        <v>42165</v>
      </c>
      <c r="G4120" s="814" t="s">
        <v>5885</v>
      </c>
      <c r="H4120" s="876">
        <v>6449</v>
      </c>
      <c r="I4120" s="814" t="s">
        <v>5680</v>
      </c>
      <c r="J4120" s="2"/>
      <c r="K4120" s="1">
        <v>20000</v>
      </c>
      <c r="L4120" s="1" t="s">
        <v>5847</v>
      </c>
      <c r="M4120" s="1" t="s">
        <v>5870</v>
      </c>
    </row>
    <row r="4121" spans="2:13" s="1" customFormat="1" ht="45" outlineLevel="1">
      <c r="B4121" s="285">
        <v>42173</v>
      </c>
      <c r="C4121" s="223" t="s">
        <v>5920</v>
      </c>
      <c r="D4121" s="175">
        <v>6614</v>
      </c>
      <c r="F4121" s="811">
        <v>42165</v>
      </c>
      <c r="G4121" s="814" t="s">
        <v>5886</v>
      </c>
      <c r="H4121" s="876">
        <v>61</v>
      </c>
      <c r="I4121" s="814" t="s">
        <v>5889</v>
      </c>
      <c r="J4121" s="2"/>
      <c r="K4121" s="2"/>
    </row>
    <row r="4122" spans="2:13" s="1" customFormat="1" ht="30" outlineLevel="1">
      <c r="B4122" s="285">
        <v>42177</v>
      </c>
      <c r="C4122" s="223" t="s">
        <v>5922</v>
      </c>
      <c r="D4122" s="672">
        <v>86</v>
      </c>
      <c r="F4122" s="811">
        <v>42165</v>
      </c>
      <c r="G4122" s="814" t="s">
        <v>5887</v>
      </c>
      <c r="H4122" s="876">
        <v>895</v>
      </c>
      <c r="I4122" s="814" t="s">
        <v>5890</v>
      </c>
      <c r="J4122" s="13"/>
      <c r="K4122" s="13"/>
    </row>
    <row r="4123" spans="2:13" s="1" customFormat="1" ht="30" outlineLevel="1">
      <c r="B4123" s="285">
        <v>42179</v>
      </c>
      <c r="C4123" s="223" t="s">
        <v>5938</v>
      </c>
      <c r="D4123" s="175">
        <v>127</v>
      </c>
      <c r="F4123" s="811">
        <v>42165</v>
      </c>
      <c r="G4123" s="814" t="s">
        <v>5888</v>
      </c>
      <c r="H4123" s="876">
        <v>558</v>
      </c>
      <c r="I4123" s="814" t="s">
        <v>5891</v>
      </c>
      <c r="J4123" s="13"/>
      <c r="K4123" s="13"/>
    </row>
    <row r="4124" spans="2:13" s="1" customFormat="1" ht="45" outlineLevel="1">
      <c r="B4124" s="285">
        <v>42180</v>
      </c>
      <c r="C4124" s="223" t="s">
        <v>5944</v>
      </c>
      <c r="D4124" s="175">
        <v>15000</v>
      </c>
      <c r="F4124" s="811">
        <v>42170</v>
      </c>
      <c r="G4124" s="1065" t="s">
        <v>5904</v>
      </c>
      <c r="H4124" s="1066">
        <v>5400</v>
      </c>
      <c r="I4124" s="814" t="s">
        <v>3287</v>
      </c>
      <c r="J4124" s="13"/>
      <c r="K4124" s="13"/>
    </row>
    <row r="4125" spans="2:13" s="1" customFormat="1" ht="45" outlineLevel="1">
      <c r="B4125" s="285">
        <v>42185</v>
      </c>
      <c r="C4125" s="223" t="s">
        <v>5961</v>
      </c>
      <c r="D4125" s="175">
        <v>80362</v>
      </c>
      <c r="F4125" s="811">
        <v>42175</v>
      </c>
      <c r="G4125" s="812" t="s">
        <v>5923</v>
      </c>
      <c r="H4125" s="821">
        <v>3000</v>
      </c>
      <c r="I4125" s="814" t="s">
        <v>3287</v>
      </c>
      <c r="J4125" s="13"/>
      <c r="K4125" s="13"/>
    </row>
    <row r="4126" spans="2:13" s="1" customFormat="1" ht="45" outlineLevel="1">
      <c r="B4126" s="269"/>
      <c r="C4126" s="47"/>
      <c r="D4126" s="48"/>
      <c r="F4126" s="811">
        <v>42177</v>
      </c>
      <c r="G4126" s="812" t="s">
        <v>5932</v>
      </c>
      <c r="H4126" s="821">
        <v>700</v>
      </c>
      <c r="I4126" s="814" t="s">
        <v>3287</v>
      </c>
      <c r="J4126" s="13"/>
      <c r="K4126" s="13"/>
    </row>
    <row r="4127" spans="2:13" s="1" customFormat="1" ht="30" outlineLevel="1">
      <c r="B4127" s="269"/>
      <c r="C4127" s="47"/>
      <c r="D4127" s="48"/>
      <c r="F4127" s="1072">
        <v>42179</v>
      </c>
      <c r="G4127" s="1073" t="s">
        <v>5936</v>
      </c>
      <c r="H4127" s="1074">
        <v>8881.33</v>
      </c>
      <c r="I4127" s="1073" t="s">
        <v>3875</v>
      </c>
      <c r="J4127" s="13"/>
      <c r="K4127" s="13"/>
    </row>
    <row r="4128" spans="2:13" s="1" customFormat="1" ht="30" outlineLevel="1">
      <c r="B4128" s="46"/>
      <c r="C4128" s="47"/>
      <c r="D4128" s="48"/>
      <c r="F4128" s="1072">
        <v>42179</v>
      </c>
      <c r="G4128" s="1073" t="s">
        <v>5060</v>
      </c>
      <c r="H4128" s="1074">
        <v>245.36</v>
      </c>
      <c r="I4128" s="1073" t="s">
        <v>3875</v>
      </c>
      <c r="J4128" s="13"/>
      <c r="K4128" s="13"/>
    </row>
    <row r="4129" spans="2:11" s="1" customFormat="1" ht="45" outlineLevel="1">
      <c r="B4129" s="46"/>
      <c r="C4129" s="47"/>
      <c r="D4129" s="48"/>
      <c r="F4129" s="1072">
        <v>42182</v>
      </c>
      <c r="G4129" s="812" t="s">
        <v>5948</v>
      </c>
      <c r="H4129" s="821">
        <v>2000</v>
      </c>
      <c r="I4129" s="814" t="s">
        <v>3287</v>
      </c>
      <c r="J4129" s="13"/>
      <c r="K4129" s="13"/>
    </row>
    <row r="4130" spans="2:11" s="1" customFormat="1" ht="15" outlineLevel="1">
      <c r="B4130" s="46"/>
      <c r="C4130" s="47"/>
      <c r="D4130" s="48"/>
      <c r="F4130" s="811"/>
      <c r="G4130" s="812"/>
      <c r="H4130" s="821"/>
      <c r="I4130" s="814"/>
      <c r="J4130" s="226"/>
      <c r="K4130" s="226"/>
    </row>
    <row r="4131" spans="2:11" s="1" customFormat="1" ht="15" outlineLevel="1">
      <c r="B4131" s="46"/>
      <c r="C4131" s="47"/>
      <c r="D4131" s="48"/>
      <c r="F4131" s="811"/>
      <c r="G4131" s="812"/>
      <c r="H4131" s="821"/>
      <c r="I4131" s="814"/>
      <c r="J4131" s="226"/>
      <c r="K4131" s="226"/>
    </row>
    <row r="4132" spans="2:11" s="1" customFormat="1" ht="15" outlineLevel="1">
      <c r="B4132" s="46"/>
      <c r="C4132" s="47"/>
      <c r="D4132" s="48"/>
      <c r="F4132" s="811"/>
      <c r="G4132" s="812"/>
      <c r="H4132" s="821"/>
      <c r="I4132" s="814"/>
      <c r="J4132" s="226"/>
      <c r="K4132" s="226"/>
    </row>
    <row r="4133" spans="2:11" s="1" customFormat="1" ht="15" outlineLevel="1">
      <c r="B4133" s="46"/>
      <c r="C4133" s="47"/>
      <c r="D4133" s="48"/>
      <c r="F4133" s="811"/>
      <c r="G4133" s="812"/>
      <c r="H4133" s="821"/>
      <c r="I4133" s="814"/>
      <c r="J4133" s="226"/>
      <c r="K4133" s="226"/>
    </row>
    <row r="4134" spans="2:11" s="1" customFormat="1" ht="15" outlineLevel="1">
      <c r="B4134" s="46"/>
      <c r="C4134" s="47"/>
      <c r="D4134" s="48"/>
      <c r="F4134" s="811"/>
      <c r="G4134" s="812"/>
      <c r="H4134" s="821"/>
      <c r="I4134" s="814"/>
      <c r="J4134" s="226"/>
      <c r="K4134" s="226"/>
    </row>
    <row r="4135" spans="2:11" s="1" customFormat="1" ht="15" outlineLevel="1">
      <c r="B4135" s="46"/>
      <c r="C4135" s="47"/>
      <c r="D4135" s="48"/>
      <c r="F4135" s="811"/>
      <c r="G4135" s="812"/>
      <c r="H4135" s="821"/>
      <c r="I4135" s="814"/>
      <c r="J4135" s="13"/>
      <c r="K4135" s="13"/>
    </row>
    <row r="4136" spans="2:11" s="1" customFormat="1" ht="15" outlineLevel="1">
      <c r="B4136" s="46"/>
      <c r="C4136" s="47"/>
      <c r="D4136" s="48"/>
      <c r="F4136" s="811"/>
      <c r="G4136" s="812"/>
      <c r="H4136" s="821"/>
      <c r="I4136" s="814"/>
      <c r="J4136" s="13"/>
      <c r="K4136" s="13"/>
    </row>
    <row r="4137" spans="2:11" s="1" customFormat="1" ht="15" outlineLevel="1">
      <c r="B4137" s="46"/>
      <c r="C4137" s="47"/>
      <c r="D4137" s="48"/>
      <c r="F4137" s="811"/>
      <c r="G4137" s="812"/>
      <c r="H4137" s="821"/>
      <c r="I4137" s="814"/>
      <c r="J4137" s="13"/>
      <c r="K4137" s="13"/>
    </row>
    <row r="4138" spans="2:11" s="1" customFormat="1" ht="15" outlineLevel="1">
      <c r="B4138" s="46"/>
      <c r="C4138" s="47"/>
      <c r="D4138" s="48"/>
      <c r="F4138" s="811"/>
      <c r="G4138" s="812"/>
      <c r="H4138" s="821"/>
      <c r="I4138" s="814"/>
      <c r="J4138" s="13"/>
      <c r="K4138" s="13"/>
    </row>
    <row r="4139" spans="2:11" s="1" customFormat="1" ht="15" outlineLevel="1">
      <c r="B4139" s="46"/>
      <c r="C4139" s="47"/>
      <c r="D4139" s="48"/>
      <c r="F4139" s="811"/>
      <c r="G4139" s="814"/>
      <c r="H4139" s="876"/>
      <c r="I4139" s="814"/>
      <c r="J4139" s="13"/>
      <c r="K4139" s="13"/>
    </row>
    <row r="4140" spans="2:11" s="1" customFormat="1" ht="15" outlineLevel="1">
      <c r="B4140" s="46"/>
      <c r="C4140" s="47"/>
      <c r="D4140" s="48"/>
      <c r="F4140" s="811"/>
      <c r="G4140" s="812"/>
      <c r="H4140" s="821"/>
      <c r="I4140" s="814"/>
      <c r="J4140" s="13"/>
      <c r="K4140" s="13"/>
    </row>
    <row r="4141" spans="2:11" s="1" customFormat="1" ht="15" outlineLevel="1">
      <c r="B4141" s="46"/>
      <c r="C4141" s="47"/>
      <c r="D4141" s="48"/>
      <c r="F4141" s="811"/>
      <c r="G4141" s="812"/>
      <c r="H4141" s="821"/>
      <c r="I4141" s="818"/>
      <c r="J4141" s="13"/>
      <c r="K4141" s="13"/>
    </row>
    <row r="4142" spans="2:11" s="1" customFormat="1" ht="15" outlineLevel="1">
      <c r="B4142" s="46"/>
      <c r="C4142" s="47"/>
      <c r="D4142" s="48"/>
      <c r="F4142" s="811"/>
      <c r="G4142" s="812"/>
      <c r="H4142" s="821"/>
      <c r="I4142" s="818"/>
      <c r="J4142" s="13"/>
      <c r="K4142" s="13"/>
    </row>
    <row r="4143" spans="2:11" s="1" customFormat="1" ht="15" outlineLevel="1">
      <c r="B4143" s="46"/>
      <c r="C4143" s="47"/>
      <c r="D4143" s="48"/>
      <c r="F4143" s="811"/>
      <c r="G4143" s="812"/>
      <c r="H4143" s="821"/>
      <c r="I4143" s="818"/>
      <c r="J4143" s="13"/>
      <c r="K4143" s="13"/>
    </row>
    <row r="4144" spans="2:11" s="1" customFormat="1" ht="15" outlineLevel="1">
      <c r="B4144" s="46"/>
      <c r="C4144" s="47"/>
      <c r="D4144" s="48"/>
      <c r="F4144" s="816"/>
      <c r="G4144" s="817"/>
      <c r="H4144" s="825"/>
      <c r="I4144" s="829"/>
      <c r="J4144" s="13"/>
      <c r="K4144" s="13"/>
    </row>
    <row r="4145" spans="2:12" s="1" customFormat="1" ht="15" outlineLevel="1">
      <c r="B4145" s="46"/>
      <c r="C4145" s="47"/>
      <c r="D4145" s="48"/>
      <c r="F4145" s="811"/>
      <c r="G4145" s="813"/>
      <c r="H4145" s="822"/>
      <c r="I4145" s="830"/>
      <c r="J4145" s="13"/>
      <c r="K4145" s="13"/>
    </row>
    <row r="4146" spans="2:12" s="1" customFormat="1" ht="15" outlineLevel="1">
      <c r="B4146" s="46"/>
      <c r="C4146" s="47"/>
      <c r="D4146" s="48"/>
      <c r="F4146" s="816"/>
      <c r="G4146" s="817"/>
      <c r="H4146" s="826"/>
      <c r="I4146" s="829"/>
      <c r="J4146" s="13"/>
      <c r="K4146" s="13"/>
    </row>
    <row r="4147" spans="2:12" s="1" customFormat="1" ht="15" outlineLevel="1">
      <c r="B4147" s="46"/>
      <c r="C4147" s="47"/>
      <c r="D4147" s="48"/>
      <c r="F4147" s="816"/>
      <c r="G4147" s="817"/>
      <c r="H4147" s="825"/>
      <c r="I4147" s="829"/>
      <c r="J4147" s="13"/>
      <c r="K4147" s="13"/>
    </row>
    <row r="4148" spans="2:12" s="1" customFormat="1" ht="15" outlineLevel="1">
      <c r="B4148" s="46"/>
      <c r="C4148" s="47"/>
      <c r="D4148" s="48"/>
      <c r="F4148" s="811"/>
      <c r="G4148" s="813"/>
      <c r="H4148" s="822"/>
      <c r="I4148" s="830"/>
      <c r="J4148" s="13"/>
      <c r="K4148" s="13"/>
    </row>
    <row r="4149" spans="2:12" s="1" customFormat="1" ht="15" outlineLevel="1">
      <c r="B4149" s="50"/>
      <c r="C4149" s="50" t="s">
        <v>195</v>
      </c>
      <c r="D4149" s="48">
        <f>SUM(D4117:D4148)</f>
        <v>141552.68</v>
      </c>
      <c r="E4149" s="18"/>
      <c r="F4149" s="319"/>
      <c r="G4149" s="319" t="s">
        <v>195</v>
      </c>
      <c r="H4149" s="279">
        <f>SUM(H4117:H4148)</f>
        <v>39189.69</v>
      </c>
      <c r="K4149" s="2"/>
    </row>
    <row r="4150" spans="2:12" s="1" customFormat="1" ht="15" outlineLevel="1">
      <c r="B4150" s="18"/>
      <c r="C4150" s="18"/>
      <c r="D4150" s="18"/>
      <c r="F4150" s="18"/>
      <c r="G4150" s="18"/>
      <c r="H4150" s="18"/>
    </row>
    <row r="4151" spans="2:12" s="1" customFormat="1" ht="15" outlineLevel="1">
      <c r="B4151" s="50"/>
      <c r="C4151" s="50" t="s">
        <v>1328</v>
      </c>
      <c r="D4151" s="48">
        <f>D4149-H4149</f>
        <v>102362.98999999999</v>
      </c>
      <c r="E4151" s="87"/>
      <c r="F4151" s="13"/>
      <c r="G4151" s="13"/>
      <c r="H4151" s="226"/>
      <c r="I4151" s="2"/>
    </row>
    <row r="4152" spans="2:12" s="1" customFormat="1" ht="15">
      <c r="E4152" s="13"/>
      <c r="F4152" s="13"/>
    </row>
    <row r="4153" spans="2:12" s="1" customFormat="1" ht="15">
      <c r="B4153" s="602">
        <v>42156</v>
      </c>
      <c r="C4153" s="282" t="s">
        <v>4454</v>
      </c>
      <c r="D4153" s="283">
        <v>2472</v>
      </c>
      <c r="E4153" s="277" t="s">
        <v>3088</v>
      </c>
    </row>
    <row r="4154" spans="2:12" s="1" customFormat="1" ht="45">
      <c r="B4154" s="602">
        <v>42156</v>
      </c>
      <c r="C4154" s="282" t="s">
        <v>5867</v>
      </c>
      <c r="D4154" s="283">
        <v>5000</v>
      </c>
      <c r="E4154" s="277" t="s">
        <v>3287</v>
      </c>
    </row>
    <row r="4155" spans="2:12" s="1" customFormat="1" ht="15">
      <c r="B4155" s="602">
        <v>42157</v>
      </c>
      <c r="C4155" s="883" t="s">
        <v>5879</v>
      </c>
      <c r="D4155" s="326">
        <v>100</v>
      </c>
      <c r="E4155" s="277" t="s">
        <v>421</v>
      </c>
    </row>
    <row r="4156" spans="2:12" s="1" customFormat="1" ht="45">
      <c r="B4156" s="602">
        <v>42159</v>
      </c>
      <c r="C4156" s="282" t="s">
        <v>5881</v>
      </c>
      <c r="D4156" s="283">
        <v>5000</v>
      </c>
      <c r="E4156" s="277" t="s">
        <v>3287</v>
      </c>
      <c r="L4156" s="2"/>
    </row>
    <row r="4157" spans="2:12" s="1" customFormat="1" ht="45">
      <c r="B4157" s="602">
        <v>42170</v>
      </c>
      <c r="C4157" s="282" t="s">
        <v>5904</v>
      </c>
      <c r="D4157" s="283">
        <v>5400</v>
      </c>
      <c r="E4157" s="277" t="s">
        <v>3287</v>
      </c>
    </row>
    <row r="4158" spans="2:12" s="1" customFormat="1" ht="45">
      <c r="B4158" s="602">
        <v>42175</v>
      </c>
      <c r="C4158" s="282" t="s">
        <v>5923</v>
      </c>
      <c r="D4158" s="283">
        <v>3000</v>
      </c>
      <c r="E4158" s="277" t="s">
        <v>3287</v>
      </c>
      <c r="K4158" s="13"/>
    </row>
    <row r="4159" spans="2:12" s="1" customFormat="1" ht="45">
      <c r="B4159" s="602">
        <v>42177</v>
      </c>
      <c r="C4159" s="282" t="s">
        <v>5932</v>
      </c>
      <c r="D4159" s="283">
        <v>700</v>
      </c>
      <c r="E4159" s="277" t="s">
        <v>3287</v>
      </c>
      <c r="H4159" s="13"/>
    </row>
    <row r="4160" spans="2:12" s="1" customFormat="1" ht="15">
      <c r="B4160" s="602">
        <v>42178</v>
      </c>
      <c r="C4160" s="883" t="s">
        <v>5879</v>
      </c>
      <c r="D4160" s="326">
        <v>200</v>
      </c>
      <c r="E4160" s="277" t="s">
        <v>421</v>
      </c>
      <c r="H4160" s="13"/>
    </row>
    <row r="4161" spans="2:9" s="1" customFormat="1" ht="60">
      <c r="B4161" s="602">
        <v>42182</v>
      </c>
      <c r="C4161" s="883" t="s">
        <v>5948</v>
      </c>
      <c r="D4161" s="326">
        <v>2000</v>
      </c>
      <c r="E4161" s="277" t="s">
        <v>3287</v>
      </c>
      <c r="H4161" s="13"/>
    </row>
    <row r="4162" spans="2:9" s="1" customFormat="1" ht="15">
      <c r="B4162" s="602"/>
      <c r="C4162" s="883"/>
      <c r="D4162" s="326"/>
      <c r="E4162" s="277"/>
      <c r="H4162" s="13"/>
      <c r="I4162" s="13"/>
    </row>
    <row r="4163" spans="2:9" s="1" customFormat="1" ht="15">
      <c r="B4163" s="602"/>
      <c r="C4163" s="883"/>
      <c r="D4163" s="326"/>
      <c r="E4163" s="277"/>
    </row>
    <row r="4164" spans="2:9" s="1" customFormat="1" ht="15">
      <c r="B4164" s="602"/>
      <c r="C4164" s="883"/>
      <c r="D4164" s="326"/>
      <c r="E4164" s="277"/>
      <c r="I4164" s="13"/>
    </row>
    <row r="4165" spans="2:9" s="1" customFormat="1" ht="15">
      <c r="B4165" s="602"/>
      <c r="C4165" s="883"/>
      <c r="D4165" s="326"/>
      <c r="E4165" s="277"/>
      <c r="I4165" s="13"/>
    </row>
    <row r="4166" spans="2:9" s="1" customFormat="1" ht="15">
      <c r="B4166" s="602"/>
      <c r="C4166" s="883"/>
      <c r="D4166" s="326"/>
      <c r="E4166" s="277"/>
      <c r="I4166" s="13"/>
    </row>
    <row r="4167" spans="2:9" s="1" customFormat="1" ht="15">
      <c r="B4167" s="602"/>
      <c r="C4167" s="883"/>
      <c r="D4167" s="326"/>
      <c r="E4167" s="277"/>
      <c r="I4167" s="13"/>
    </row>
    <row r="4168" spans="2:9" s="1" customFormat="1" ht="15">
      <c r="B4168" s="602"/>
      <c r="C4168" s="883"/>
      <c r="D4168" s="326"/>
      <c r="E4168" s="277"/>
    </row>
    <row r="4169" spans="2:9" s="1" customFormat="1" ht="15">
      <c r="B4169" s="602"/>
      <c r="C4169" s="883"/>
      <c r="D4169" s="326"/>
      <c r="E4169" s="277"/>
      <c r="I4169" s="13"/>
    </row>
    <row r="4170" spans="2:9" s="1" customFormat="1" ht="15">
      <c r="B4170" s="602"/>
      <c r="C4170" s="883"/>
      <c r="D4170" s="326"/>
      <c r="E4170" s="277"/>
    </row>
    <row r="4171" spans="2:9" s="1" customFormat="1" ht="15">
      <c r="B4171" s="602"/>
      <c r="C4171" s="883"/>
      <c r="D4171" s="326"/>
      <c r="E4171" s="277"/>
    </row>
    <row r="4172" spans="2:9" s="1" customFormat="1" ht="15">
      <c r="B4172" s="602"/>
      <c r="C4172" s="376"/>
      <c r="D4172" s="326"/>
      <c r="E4172" s="277"/>
    </row>
    <row r="4173" spans="2:9" s="1" customFormat="1" ht="15">
      <c r="B4173" s="674"/>
      <c r="C4173" s="481"/>
      <c r="D4173" s="482"/>
      <c r="E4173" s="277"/>
    </row>
    <row r="4174" spans="2:9" s="1" customFormat="1" ht="15">
      <c r="B4174" s="280"/>
      <c r="C4174" s="280"/>
      <c r="D4174" s="294">
        <f>SUM(D4153:D4173)</f>
        <v>23872</v>
      </c>
      <c r="E4174" s="2">
        <f>D4174-D4283-H4283</f>
        <v>317</v>
      </c>
      <c r="F4174" s="2"/>
    </row>
    <row r="4175" spans="2:9" s="1" customFormat="1" ht="15"/>
    <row r="4176" spans="2:9" s="1" customFormat="1" ht="15">
      <c r="B4176" s="549">
        <v>42156</v>
      </c>
      <c r="C4176" s="463" t="s">
        <v>3307</v>
      </c>
      <c r="D4176" s="587">
        <v>1000</v>
      </c>
      <c r="F4176" s="549">
        <v>42176</v>
      </c>
      <c r="G4176" s="621" t="s">
        <v>4050</v>
      </c>
      <c r="H4176" s="622">
        <v>785</v>
      </c>
    </row>
    <row r="4177" spans="2:8" s="1" customFormat="1" ht="15">
      <c r="B4177" s="549">
        <v>42156</v>
      </c>
      <c r="C4177" s="463" t="s">
        <v>3308</v>
      </c>
      <c r="D4177" s="587">
        <v>2240</v>
      </c>
      <c r="F4177" s="285">
        <v>42176</v>
      </c>
      <c r="G4177" s="280" t="s">
        <v>5931</v>
      </c>
      <c r="H4177" s="294">
        <v>20</v>
      </c>
    </row>
    <row r="4178" spans="2:8" s="1" customFormat="1" ht="15">
      <c r="B4178" s="549">
        <v>42156</v>
      </c>
      <c r="C4178" s="554" t="s">
        <v>6</v>
      </c>
      <c r="D4178" s="1002">
        <v>2000</v>
      </c>
      <c r="F4178" s="285">
        <v>42176</v>
      </c>
      <c r="G4178" s="294" t="s">
        <v>457</v>
      </c>
      <c r="H4178" s="294">
        <v>60</v>
      </c>
    </row>
    <row r="4179" spans="2:8" s="1" customFormat="1" ht="15">
      <c r="B4179" s="285">
        <v>42156</v>
      </c>
      <c r="C4179" s="280" t="s">
        <v>525</v>
      </c>
      <c r="D4179" s="294">
        <v>110</v>
      </c>
      <c r="F4179" s="285">
        <v>42176</v>
      </c>
      <c r="G4179" s="294" t="s">
        <v>594</v>
      </c>
      <c r="H4179" s="294">
        <v>10</v>
      </c>
    </row>
    <row r="4180" spans="2:8" s="1" customFormat="1" ht="15">
      <c r="B4180" s="285">
        <v>42156</v>
      </c>
      <c r="C4180" s="280" t="s">
        <v>5816</v>
      </c>
      <c r="D4180" s="294">
        <v>40</v>
      </c>
      <c r="F4180" s="285">
        <v>42176</v>
      </c>
      <c r="G4180" s="393" t="s">
        <v>23</v>
      </c>
      <c r="H4180" s="386">
        <v>195</v>
      </c>
    </row>
    <row r="4181" spans="2:8" s="1" customFormat="1" ht="15">
      <c r="B4181" s="285">
        <v>42156</v>
      </c>
      <c r="C4181" s="280" t="s">
        <v>445</v>
      </c>
      <c r="D4181" s="294">
        <v>30</v>
      </c>
      <c r="F4181" s="285">
        <v>42177</v>
      </c>
      <c r="G4181" s="393" t="s">
        <v>525</v>
      </c>
      <c r="H4181" s="386">
        <v>20</v>
      </c>
    </row>
    <row r="4182" spans="2:8" s="1" customFormat="1" ht="15">
      <c r="B4182" s="285">
        <v>42157</v>
      </c>
      <c r="C4182" s="280" t="s">
        <v>367</v>
      </c>
      <c r="D4182" s="294">
        <v>100</v>
      </c>
      <c r="F4182" s="285">
        <v>42177</v>
      </c>
      <c r="G4182" s="280" t="s">
        <v>6</v>
      </c>
      <c r="H4182" s="294">
        <v>40</v>
      </c>
    </row>
    <row r="4183" spans="2:8" s="1" customFormat="1" ht="15">
      <c r="B4183" s="285">
        <v>42157</v>
      </c>
      <c r="C4183" s="304" t="s">
        <v>525</v>
      </c>
      <c r="D4183" s="326">
        <v>42</v>
      </c>
      <c r="F4183" s="285">
        <v>42177</v>
      </c>
      <c r="G4183" s="393" t="s">
        <v>2928</v>
      </c>
      <c r="H4183" s="386">
        <v>100</v>
      </c>
    </row>
    <row r="4184" spans="2:8" s="1" customFormat="1" ht="15">
      <c r="B4184" s="285">
        <v>42158</v>
      </c>
      <c r="C4184" s="280" t="s">
        <v>525</v>
      </c>
      <c r="D4184" s="294">
        <v>120</v>
      </c>
      <c r="F4184" s="285">
        <v>42177</v>
      </c>
      <c r="G4184" s="393" t="s">
        <v>525</v>
      </c>
      <c r="H4184" s="386">
        <v>92</v>
      </c>
    </row>
    <row r="4185" spans="2:8" s="1" customFormat="1" ht="15">
      <c r="B4185" s="285">
        <v>42158</v>
      </c>
      <c r="C4185" s="280" t="s">
        <v>5880</v>
      </c>
      <c r="D4185" s="294">
        <v>1805</v>
      </c>
      <c r="F4185" s="285">
        <v>42177</v>
      </c>
      <c r="G4185" s="280" t="s">
        <v>51</v>
      </c>
      <c r="H4185" s="294">
        <v>185</v>
      </c>
    </row>
    <row r="4186" spans="2:8" s="1" customFormat="1" ht="15">
      <c r="B4186" s="285">
        <v>42158</v>
      </c>
      <c r="C4186" s="280" t="s">
        <v>114</v>
      </c>
      <c r="D4186" s="294">
        <v>5</v>
      </c>
      <c r="F4186" s="285">
        <v>42177</v>
      </c>
      <c r="G4186" s="280" t="s">
        <v>59</v>
      </c>
      <c r="H4186" s="294">
        <v>180</v>
      </c>
    </row>
    <row r="4187" spans="2:8" s="1" customFormat="1" ht="15">
      <c r="B4187" s="285">
        <v>42159</v>
      </c>
      <c r="C4187" s="280" t="s">
        <v>367</v>
      </c>
      <c r="D4187" s="294">
        <v>10</v>
      </c>
      <c r="F4187" s="285">
        <v>42177</v>
      </c>
      <c r="G4187" s="393" t="s">
        <v>5933</v>
      </c>
      <c r="H4187" s="386">
        <v>90</v>
      </c>
    </row>
    <row r="4188" spans="2:8" s="1" customFormat="1" ht="15">
      <c r="B4188" s="285">
        <v>42159</v>
      </c>
      <c r="C4188" s="280" t="s">
        <v>114</v>
      </c>
      <c r="D4188" s="294">
        <v>90</v>
      </c>
      <c r="F4188" s="285">
        <v>42177</v>
      </c>
      <c r="G4188" s="376" t="s">
        <v>516</v>
      </c>
      <c r="H4188" s="386">
        <v>20</v>
      </c>
    </row>
    <row r="4189" spans="2:8" s="1" customFormat="1" ht="15">
      <c r="B4189" s="285">
        <v>42159</v>
      </c>
      <c r="C4189" s="280" t="s">
        <v>23</v>
      </c>
      <c r="D4189" s="294">
        <v>80</v>
      </c>
      <c r="F4189" s="285">
        <v>42178</v>
      </c>
      <c r="G4189" s="280" t="s">
        <v>525</v>
      </c>
      <c r="H4189" s="294">
        <v>26</v>
      </c>
    </row>
    <row r="4190" spans="2:8" s="1" customFormat="1" ht="15">
      <c r="B4190" s="285">
        <v>42160</v>
      </c>
      <c r="C4190" s="304" t="s">
        <v>525</v>
      </c>
      <c r="D4190" s="326">
        <v>30</v>
      </c>
      <c r="F4190" s="285">
        <v>42178</v>
      </c>
      <c r="G4190" s="280" t="s">
        <v>12</v>
      </c>
      <c r="H4190" s="386">
        <v>30</v>
      </c>
    </row>
    <row r="4191" spans="2:8" s="1" customFormat="1" ht="15">
      <c r="B4191" s="285">
        <v>42160</v>
      </c>
      <c r="C4191" s="304" t="s">
        <v>401</v>
      </c>
      <c r="D4191" s="326">
        <v>40</v>
      </c>
      <c r="F4191" s="285">
        <v>42178</v>
      </c>
      <c r="G4191" s="393" t="s">
        <v>525</v>
      </c>
      <c r="H4191" s="386">
        <v>28</v>
      </c>
    </row>
    <row r="4192" spans="2:8" s="1" customFormat="1" ht="15">
      <c r="B4192" s="285">
        <v>42160</v>
      </c>
      <c r="C4192" s="304" t="s">
        <v>3556</v>
      </c>
      <c r="D4192" s="326">
        <v>100</v>
      </c>
      <c r="F4192" s="285">
        <v>42179</v>
      </c>
      <c r="G4192" s="386" t="s">
        <v>132</v>
      </c>
      <c r="H4192" s="386">
        <v>100</v>
      </c>
    </row>
    <row r="4193" spans="2:8" s="1" customFormat="1" ht="15">
      <c r="B4193" s="285">
        <v>42160</v>
      </c>
      <c r="C4193" s="304" t="s">
        <v>205</v>
      </c>
      <c r="D4193" s="326">
        <v>71</v>
      </c>
      <c r="F4193" s="285">
        <v>42179</v>
      </c>
      <c r="G4193" s="393" t="s">
        <v>525</v>
      </c>
      <c r="H4193" s="386">
        <v>78</v>
      </c>
    </row>
    <row r="4194" spans="2:8" s="1" customFormat="1" ht="15">
      <c r="B4194" s="285">
        <v>42160</v>
      </c>
      <c r="C4194" s="304" t="s">
        <v>23</v>
      </c>
      <c r="D4194" s="326">
        <v>185</v>
      </c>
      <c r="F4194" s="285">
        <v>42179</v>
      </c>
      <c r="G4194" s="393" t="s">
        <v>2928</v>
      </c>
      <c r="H4194" s="386">
        <v>130</v>
      </c>
    </row>
    <row r="4195" spans="2:8" s="1" customFormat="1" ht="15">
      <c r="B4195" s="285">
        <v>42160</v>
      </c>
      <c r="C4195" s="304" t="s">
        <v>2330</v>
      </c>
      <c r="D4195" s="326">
        <v>10</v>
      </c>
      <c r="F4195" s="285">
        <v>42179</v>
      </c>
      <c r="G4195" s="393" t="s">
        <v>12</v>
      </c>
      <c r="H4195" s="386">
        <v>30</v>
      </c>
    </row>
    <row r="4196" spans="2:8" s="1" customFormat="1" ht="15">
      <c r="B4196" s="285">
        <v>42160</v>
      </c>
      <c r="C4196" s="304" t="s">
        <v>114</v>
      </c>
      <c r="D4196" s="326">
        <v>20</v>
      </c>
      <c r="F4196" s="285">
        <v>42179</v>
      </c>
      <c r="G4196" s="393" t="s">
        <v>525</v>
      </c>
      <c r="H4196" s="386">
        <v>21</v>
      </c>
    </row>
    <row r="4197" spans="2:8" s="1" customFormat="1" ht="15">
      <c r="B4197" s="285">
        <v>42161</v>
      </c>
      <c r="C4197" s="304" t="s">
        <v>172</v>
      </c>
      <c r="D4197" s="326">
        <v>10</v>
      </c>
      <c r="F4197" s="285">
        <v>42179</v>
      </c>
      <c r="G4197" s="280" t="s">
        <v>721</v>
      </c>
      <c r="H4197" s="294">
        <v>150</v>
      </c>
    </row>
    <row r="4198" spans="2:8" s="1" customFormat="1" ht="15">
      <c r="B4198" s="285">
        <v>42161</v>
      </c>
      <c r="C4198" s="304" t="s">
        <v>289</v>
      </c>
      <c r="D4198" s="326">
        <v>50</v>
      </c>
      <c r="F4198" s="285">
        <v>42179</v>
      </c>
      <c r="G4198" s="280" t="s">
        <v>5942</v>
      </c>
      <c r="H4198" s="294">
        <v>80</v>
      </c>
    </row>
    <row r="4199" spans="2:8" s="1" customFormat="1" ht="15">
      <c r="B4199" s="285">
        <v>42161</v>
      </c>
      <c r="C4199" s="304" t="s">
        <v>114</v>
      </c>
      <c r="D4199" s="326">
        <v>50</v>
      </c>
      <c r="F4199" s="285">
        <v>42180</v>
      </c>
      <c r="G4199" s="280" t="s">
        <v>525</v>
      </c>
      <c r="H4199" s="294">
        <v>51</v>
      </c>
    </row>
    <row r="4200" spans="2:8" s="1" customFormat="1" ht="15">
      <c r="B4200" s="285">
        <v>42161</v>
      </c>
      <c r="C4200" s="280" t="s">
        <v>132</v>
      </c>
      <c r="D4200" s="294">
        <v>100</v>
      </c>
      <c r="F4200" s="285">
        <v>42180</v>
      </c>
      <c r="G4200" s="280" t="s">
        <v>12</v>
      </c>
      <c r="H4200" s="294">
        <v>30</v>
      </c>
    </row>
    <row r="4201" spans="2:8" s="1" customFormat="1" ht="15">
      <c r="B4201" s="285">
        <v>42162</v>
      </c>
      <c r="C4201" s="280" t="s">
        <v>4280</v>
      </c>
      <c r="D4201" s="294">
        <v>10</v>
      </c>
      <c r="F4201" s="285">
        <v>42180</v>
      </c>
      <c r="G4201" s="294" t="s">
        <v>525</v>
      </c>
      <c r="H4201" s="294">
        <v>10</v>
      </c>
    </row>
    <row r="4202" spans="2:8" s="1" customFormat="1" ht="15">
      <c r="B4202" s="285">
        <v>42162</v>
      </c>
      <c r="C4202" s="280" t="s">
        <v>4970</v>
      </c>
      <c r="D4202" s="294">
        <v>10</v>
      </c>
      <c r="F4202" s="285">
        <v>42180</v>
      </c>
      <c r="G4202" s="294" t="s">
        <v>2645</v>
      </c>
      <c r="H4202" s="294">
        <v>40</v>
      </c>
    </row>
    <row r="4203" spans="2:8" s="1" customFormat="1" ht="15">
      <c r="B4203" s="285">
        <v>42162</v>
      </c>
      <c r="C4203" s="280" t="s">
        <v>23</v>
      </c>
      <c r="D4203" s="294">
        <v>250</v>
      </c>
      <c r="F4203" s="285">
        <v>42180</v>
      </c>
      <c r="G4203" s="280" t="s">
        <v>59</v>
      </c>
      <c r="H4203" s="294">
        <v>120</v>
      </c>
    </row>
    <row r="4204" spans="2:8" s="1" customFormat="1" ht="15">
      <c r="B4204" s="285">
        <v>42163</v>
      </c>
      <c r="C4204" s="280" t="s">
        <v>5882</v>
      </c>
      <c r="D4204" s="349">
        <v>15</v>
      </c>
      <c r="F4204" s="285">
        <v>42180</v>
      </c>
      <c r="G4204" s="280" t="s">
        <v>23</v>
      </c>
      <c r="H4204" s="326">
        <v>240</v>
      </c>
    </row>
    <row r="4205" spans="2:8" s="1" customFormat="1" ht="15">
      <c r="B4205" s="285">
        <v>42163</v>
      </c>
      <c r="C4205" s="304" t="s">
        <v>5883</v>
      </c>
      <c r="D4205" s="326">
        <v>300</v>
      </c>
      <c r="F4205" s="285">
        <v>42181</v>
      </c>
      <c r="G4205" s="280" t="s">
        <v>525</v>
      </c>
      <c r="H4205" s="294">
        <v>99</v>
      </c>
    </row>
    <row r="4206" spans="2:8" s="1" customFormat="1" ht="15">
      <c r="B4206" s="285">
        <v>42163</v>
      </c>
      <c r="C4206" s="304" t="s">
        <v>4970</v>
      </c>
      <c r="D4206" s="326">
        <v>20</v>
      </c>
      <c r="F4206" s="285">
        <v>42182</v>
      </c>
      <c r="G4206" s="304" t="s">
        <v>401</v>
      </c>
      <c r="H4206" s="326">
        <v>40</v>
      </c>
    </row>
    <row r="4207" spans="2:8" s="1" customFormat="1" ht="15">
      <c r="B4207" s="285">
        <v>42163</v>
      </c>
      <c r="C4207" s="304" t="s">
        <v>401</v>
      </c>
      <c r="D4207" s="326">
        <v>35</v>
      </c>
      <c r="F4207" s="285">
        <v>42182</v>
      </c>
      <c r="G4207" s="280" t="s">
        <v>594</v>
      </c>
      <c r="H4207" s="294">
        <v>10</v>
      </c>
    </row>
    <row r="4208" spans="2:8" s="1" customFormat="1" ht="15">
      <c r="B4208" s="285">
        <v>42163</v>
      </c>
      <c r="C4208" s="280" t="s">
        <v>112</v>
      </c>
      <c r="D4208" s="294">
        <v>50</v>
      </c>
      <c r="F4208" s="285">
        <v>42182</v>
      </c>
      <c r="G4208" s="280" t="s">
        <v>5950</v>
      </c>
      <c r="H4208" s="294">
        <v>40</v>
      </c>
    </row>
    <row r="4209" spans="2:8" s="1" customFormat="1" ht="15">
      <c r="B4209" s="285">
        <v>42163</v>
      </c>
      <c r="C4209" s="280" t="s">
        <v>3052</v>
      </c>
      <c r="D4209" s="294">
        <v>4</v>
      </c>
      <c r="F4209" s="285">
        <v>42182</v>
      </c>
      <c r="G4209" s="280" t="s">
        <v>6</v>
      </c>
      <c r="H4209" s="294">
        <v>20</v>
      </c>
    </row>
    <row r="4210" spans="2:8" s="1" customFormat="1" ht="15">
      <c r="B4210" s="285">
        <v>42164</v>
      </c>
      <c r="C4210" s="280" t="s">
        <v>525</v>
      </c>
      <c r="D4210" s="294">
        <v>100</v>
      </c>
      <c r="F4210" s="285">
        <v>42182</v>
      </c>
      <c r="G4210" s="280" t="s">
        <v>525</v>
      </c>
      <c r="H4210" s="294">
        <v>260</v>
      </c>
    </row>
    <row r="4211" spans="2:8" s="1" customFormat="1" ht="15">
      <c r="B4211" s="285">
        <v>42164</v>
      </c>
      <c r="C4211" s="280" t="s">
        <v>5884</v>
      </c>
      <c r="D4211" s="294">
        <v>100</v>
      </c>
      <c r="F4211" s="285">
        <v>42182</v>
      </c>
      <c r="G4211" s="280" t="s">
        <v>23</v>
      </c>
      <c r="H4211" s="294">
        <v>135</v>
      </c>
    </row>
    <row r="4212" spans="2:8" s="1" customFormat="1" ht="15">
      <c r="B4212" s="285">
        <v>42164</v>
      </c>
      <c r="C4212" s="280" t="s">
        <v>132</v>
      </c>
      <c r="D4212" s="294">
        <v>100</v>
      </c>
      <c r="F4212" s="285">
        <v>42183</v>
      </c>
      <c r="G4212" s="294" t="s">
        <v>12</v>
      </c>
      <c r="H4212" s="294">
        <v>150</v>
      </c>
    </row>
    <row r="4213" spans="2:8" s="1" customFormat="1" ht="15">
      <c r="B4213" s="285">
        <v>42164</v>
      </c>
      <c r="C4213" s="280" t="s">
        <v>51</v>
      </c>
      <c r="D4213" s="294">
        <v>130</v>
      </c>
      <c r="F4213" s="285">
        <v>42183</v>
      </c>
      <c r="G4213" s="280" t="s">
        <v>23</v>
      </c>
      <c r="H4213" s="294">
        <v>98</v>
      </c>
    </row>
    <row r="4214" spans="2:8" s="1" customFormat="1" ht="15">
      <c r="B4214" s="285">
        <v>42164</v>
      </c>
      <c r="C4214" s="304" t="s">
        <v>114</v>
      </c>
      <c r="D4214" s="326">
        <v>80</v>
      </c>
      <c r="F4214" s="285">
        <v>42184</v>
      </c>
      <c r="G4214" s="280" t="s">
        <v>5949</v>
      </c>
      <c r="H4214" s="294">
        <v>300</v>
      </c>
    </row>
    <row r="4215" spans="2:8" s="1" customFormat="1" ht="15">
      <c r="B4215" s="285">
        <v>42165</v>
      </c>
      <c r="C4215" s="304" t="s">
        <v>525</v>
      </c>
      <c r="D4215" s="326">
        <v>40</v>
      </c>
      <c r="F4215" s="285">
        <v>42184</v>
      </c>
      <c r="G4215" s="280" t="s">
        <v>742</v>
      </c>
      <c r="H4215" s="294">
        <v>95</v>
      </c>
    </row>
    <row r="4216" spans="2:8" s="1" customFormat="1" ht="15">
      <c r="B4216" s="549">
        <v>42165</v>
      </c>
      <c r="C4216" s="463" t="s">
        <v>656</v>
      </c>
      <c r="D4216" s="587">
        <v>230</v>
      </c>
      <c r="F4216" s="285">
        <v>42184</v>
      </c>
      <c r="G4216" s="280" t="s">
        <v>525</v>
      </c>
      <c r="H4216" s="294">
        <v>27</v>
      </c>
    </row>
    <row r="4217" spans="2:8" s="1" customFormat="1" ht="15">
      <c r="B4217" s="285">
        <v>42165</v>
      </c>
      <c r="C4217" s="280" t="s">
        <v>18</v>
      </c>
      <c r="D4217" s="294">
        <v>610</v>
      </c>
      <c r="F4217" s="285">
        <v>42184</v>
      </c>
      <c r="G4217" s="484" t="s">
        <v>12</v>
      </c>
      <c r="H4217" s="294">
        <v>70</v>
      </c>
    </row>
    <row r="4218" spans="2:8" s="1" customFormat="1" ht="15">
      <c r="B4218" s="285">
        <v>42165</v>
      </c>
      <c r="C4218" s="304" t="s">
        <v>114</v>
      </c>
      <c r="D4218" s="326">
        <v>130</v>
      </c>
      <c r="F4218" s="285">
        <v>42184</v>
      </c>
      <c r="G4218" s="280" t="s">
        <v>525</v>
      </c>
      <c r="H4218" s="294">
        <v>12</v>
      </c>
    </row>
    <row r="4219" spans="2:8" s="1" customFormat="1" ht="15">
      <c r="B4219" s="285">
        <v>42166</v>
      </c>
      <c r="C4219" s="280" t="s">
        <v>525</v>
      </c>
      <c r="D4219" s="294">
        <v>80</v>
      </c>
      <c r="F4219" s="285">
        <v>42184</v>
      </c>
      <c r="G4219" s="484" t="s">
        <v>51</v>
      </c>
      <c r="H4219" s="485">
        <v>46</v>
      </c>
    </row>
    <row r="4220" spans="2:8" s="1" customFormat="1" ht="15">
      <c r="B4220" s="285">
        <v>42166</v>
      </c>
      <c r="C4220" s="393" t="s">
        <v>132</v>
      </c>
      <c r="D4220" s="386">
        <v>100</v>
      </c>
      <c r="F4220" s="285">
        <v>42184</v>
      </c>
      <c r="G4220" s="280" t="s">
        <v>48</v>
      </c>
      <c r="H4220" s="294">
        <v>169</v>
      </c>
    </row>
    <row r="4221" spans="2:8" s="1" customFormat="1" ht="15">
      <c r="B4221" s="285">
        <v>42166</v>
      </c>
      <c r="C4221" s="280" t="s">
        <v>485</v>
      </c>
      <c r="D4221" s="294">
        <v>30</v>
      </c>
      <c r="F4221" s="285">
        <v>42185</v>
      </c>
      <c r="G4221" s="484" t="s">
        <v>5953</v>
      </c>
      <c r="H4221" s="485">
        <v>150</v>
      </c>
    </row>
    <row r="4222" spans="2:8" s="1" customFormat="1" ht="15">
      <c r="B4222" s="285">
        <v>42166</v>
      </c>
      <c r="C4222" s="280" t="s">
        <v>246</v>
      </c>
      <c r="D4222" s="294">
        <v>45</v>
      </c>
      <c r="F4222" s="285">
        <v>42185</v>
      </c>
      <c r="G4222" s="484" t="s">
        <v>48</v>
      </c>
      <c r="H4222" s="485">
        <v>130</v>
      </c>
    </row>
    <row r="4223" spans="2:8" s="1" customFormat="1" ht="15">
      <c r="B4223" s="285">
        <v>42166</v>
      </c>
      <c r="C4223" s="280" t="s">
        <v>5905</v>
      </c>
      <c r="D4223" s="294">
        <v>314</v>
      </c>
      <c r="F4223" s="285">
        <v>42185</v>
      </c>
      <c r="G4223" s="484" t="s">
        <v>51</v>
      </c>
      <c r="H4223" s="485">
        <v>110</v>
      </c>
    </row>
    <row r="4224" spans="2:8" s="1" customFormat="1" ht="15">
      <c r="B4224" s="285">
        <v>42166</v>
      </c>
      <c r="C4224" s="280" t="s">
        <v>5906</v>
      </c>
      <c r="D4224" s="294">
        <v>50</v>
      </c>
      <c r="F4224" s="285">
        <v>42185</v>
      </c>
      <c r="G4224" s="280" t="s">
        <v>48</v>
      </c>
      <c r="H4224" s="294">
        <v>36</v>
      </c>
    </row>
    <row r="4225" spans="2:8" s="1" customFormat="1" ht="15">
      <c r="B4225" s="285">
        <v>42166</v>
      </c>
      <c r="C4225" s="280" t="s">
        <v>132</v>
      </c>
      <c r="D4225" s="294">
        <v>100</v>
      </c>
      <c r="F4225" s="285">
        <v>42185</v>
      </c>
      <c r="G4225" s="304" t="s">
        <v>111</v>
      </c>
      <c r="H4225" s="294">
        <v>30</v>
      </c>
    </row>
    <row r="4226" spans="2:8" s="1" customFormat="1" ht="15">
      <c r="B4226" s="285">
        <v>42167</v>
      </c>
      <c r="C4226" s="280" t="s">
        <v>1255</v>
      </c>
      <c r="D4226" s="349">
        <v>10</v>
      </c>
      <c r="F4226" s="285">
        <v>42185</v>
      </c>
      <c r="G4226" s="280" t="s">
        <v>246</v>
      </c>
      <c r="H4226" s="294">
        <v>40</v>
      </c>
    </row>
    <row r="4227" spans="2:8" s="1" customFormat="1" ht="15">
      <c r="B4227" s="285">
        <v>42167</v>
      </c>
      <c r="C4227" s="280" t="s">
        <v>5907</v>
      </c>
      <c r="D4227" s="294">
        <v>500</v>
      </c>
      <c r="F4227" s="285"/>
      <c r="G4227" s="484"/>
      <c r="H4227" s="485"/>
    </row>
    <row r="4228" spans="2:8" s="1" customFormat="1" ht="15">
      <c r="B4228" s="285">
        <v>42167</v>
      </c>
      <c r="C4228" s="280" t="s">
        <v>516</v>
      </c>
      <c r="D4228" s="294">
        <v>20</v>
      </c>
      <c r="F4228" s="285"/>
      <c r="G4228" s="484"/>
      <c r="H4228" s="485"/>
    </row>
    <row r="4229" spans="2:8" s="1" customFormat="1" ht="15">
      <c r="B4229" s="285">
        <v>42167</v>
      </c>
      <c r="C4229" s="280" t="s">
        <v>5908</v>
      </c>
      <c r="D4229" s="294">
        <v>201</v>
      </c>
      <c r="F4229" s="285"/>
      <c r="G4229" s="280"/>
      <c r="H4229" s="294"/>
    </row>
    <row r="4230" spans="2:8" s="1" customFormat="1" ht="15">
      <c r="B4230" s="285">
        <v>42167</v>
      </c>
      <c r="C4230" s="294" t="s">
        <v>5909</v>
      </c>
      <c r="D4230" s="294">
        <v>150</v>
      </c>
      <c r="F4230" s="285"/>
      <c r="G4230" s="304"/>
      <c r="H4230" s="294"/>
    </row>
    <row r="4231" spans="2:8" s="1" customFormat="1" ht="15">
      <c r="B4231" s="285">
        <v>42167</v>
      </c>
      <c r="C4231" s="280" t="s">
        <v>5910</v>
      </c>
      <c r="D4231" s="294">
        <v>30</v>
      </c>
      <c r="F4231" s="285"/>
      <c r="G4231" s="280"/>
      <c r="H4231" s="294"/>
    </row>
    <row r="4232" spans="2:8" s="1" customFormat="1" ht="15">
      <c r="B4232" s="285">
        <v>42167</v>
      </c>
      <c r="C4232" s="280" t="s">
        <v>401</v>
      </c>
      <c r="D4232" s="294">
        <v>48</v>
      </c>
      <c r="F4232" s="285"/>
      <c r="G4232" s="280"/>
      <c r="H4232" s="294"/>
    </row>
    <row r="4233" spans="2:8" s="1" customFormat="1" ht="15">
      <c r="B4233" s="285">
        <v>42167</v>
      </c>
      <c r="C4233" s="280" t="s">
        <v>111</v>
      </c>
      <c r="D4233" s="294">
        <v>30</v>
      </c>
      <c r="F4233" s="285"/>
      <c r="G4233" s="280"/>
      <c r="H4233" s="294"/>
    </row>
    <row r="4234" spans="2:8" s="1" customFormat="1" ht="15">
      <c r="B4234" s="285">
        <v>42168</v>
      </c>
      <c r="C4234" s="280" t="s">
        <v>246</v>
      </c>
      <c r="D4234" s="294">
        <v>120</v>
      </c>
      <c r="F4234" s="285"/>
      <c r="G4234" s="280"/>
      <c r="H4234" s="294"/>
    </row>
    <row r="4235" spans="2:8" s="1" customFormat="1" ht="15">
      <c r="B4235" s="285">
        <v>42168</v>
      </c>
      <c r="C4235" s="280" t="s">
        <v>2666</v>
      </c>
      <c r="D4235" s="294">
        <v>10</v>
      </c>
      <c r="F4235" s="285"/>
      <c r="G4235" s="280"/>
      <c r="H4235" s="294"/>
    </row>
    <row r="4236" spans="2:8" s="1" customFormat="1" ht="15">
      <c r="B4236" s="285">
        <v>42168</v>
      </c>
      <c r="C4236" s="294" t="s">
        <v>205</v>
      </c>
      <c r="D4236" s="294">
        <v>10</v>
      </c>
      <c r="F4236" s="285"/>
      <c r="G4236" s="304"/>
      <c r="H4236" s="326"/>
    </row>
    <row r="4237" spans="2:8" s="1" customFormat="1" ht="15">
      <c r="B4237" s="285">
        <v>42168</v>
      </c>
      <c r="C4237" s="280" t="s">
        <v>5911</v>
      </c>
      <c r="D4237" s="294">
        <v>120</v>
      </c>
      <c r="F4237" s="285"/>
      <c r="G4237" s="280"/>
      <c r="H4237" s="294"/>
    </row>
    <row r="4238" spans="2:8" s="1" customFormat="1" ht="15">
      <c r="B4238" s="285">
        <v>42168</v>
      </c>
      <c r="C4238" s="280" t="s">
        <v>5880</v>
      </c>
      <c r="D4238" s="294">
        <v>500</v>
      </c>
      <c r="F4238" s="285"/>
      <c r="G4238" s="280"/>
      <c r="H4238" s="294"/>
    </row>
    <row r="4239" spans="2:8" s="1" customFormat="1" ht="15">
      <c r="B4239" s="285">
        <v>42168</v>
      </c>
      <c r="C4239" s="280" t="s">
        <v>5913</v>
      </c>
      <c r="D4239" s="294">
        <v>75</v>
      </c>
      <c r="F4239" s="285"/>
      <c r="G4239" s="280"/>
      <c r="H4239" s="294"/>
    </row>
    <row r="4240" spans="2:8" s="1" customFormat="1" ht="15">
      <c r="B4240" s="285">
        <v>42168</v>
      </c>
      <c r="C4240" s="294" t="s">
        <v>901</v>
      </c>
      <c r="D4240" s="294">
        <v>5</v>
      </c>
      <c r="F4240" s="285"/>
      <c r="G4240" s="280"/>
      <c r="H4240" s="294"/>
    </row>
    <row r="4241" spans="2:8" s="1" customFormat="1" ht="15">
      <c r="B4241" s="285">
        <v>42168</v>
      </c>
      <c r="C4241" s="294" t="s">
        <v>172</v>
      </c>
      <c r="D4241" s="294">
        <v>10</v>
      </c>
      <c r="F4241" s="285"/>
      <c r="G4241" s="280"/>
      <c r="H4241" s="294"/>
    </row>
    <row r="4242" spans="2:8" s="1" customFormat="1" ht="15">
      <c r="B4242" s="285">
        <v>42168</v>
      </c>
      <c r="C4242" s="294" t="s">
        <v>4264</v>
      </c>
      <c r="D4242" s="294">
        <v>32</v>
      </c>
      <c r="F4242" s="285"/>
      <c r="G4242" s="280"/>
      <c r="H4242" s="294"/>
    </row>
    <row r="4243" spans="2:8" s="1" customFormat="1" ht="15">
      <c r="B4243" s="285">
        <v>42169</v>
      </c>
      <c r="C4243" s="294" t="s">
        <v>51</v>
      </c>
      <c r="D4243" s="294">
        <v>190</v>
      </c>
      <c r="F4243" s="285"/>
      <c r="G4243" s="280"/>
      <c r="H4243" s="294"/>
    </row>
    <row r="4244" spans="2:8" s="1" customFormat="1" ht="15">
      <c r="B4244" s="285">
        <v>42169</v>
      </c>
      <c r="C4244" s="294" t="s">
        <v>401</v>
      </c>
      <c r="D4244" s="294">
        <v>50</v>
      </c>
      <c r="F4244" s="285"/>
      <c r="G4244" s="280"/>
      <c r="H4244" s="294"/>
    </row>
    <row r="4245" spans="2:8" s="1" customFormat="1" ht="15">
      <c r="B4245" s="285">
        <v>42169</v>
      </c>
      <c r="C4245" s="280" t="s">
        <v>525</v>
      </c>
      <c r="D4245" s="294">
        <v>20</v>
      </c>
      <c r="F4245" s="285"/>
      <c r="G4245" s="280"/>
      <c r="H4245" s="294"/>
    </row>
    <row r="4246" spans="2:8" s="1" customFormat="1" ht="15">
      <c r="B4246" s="285">
        <v>42169</v>
      </c>
      <c r="C4246" s="280" t="s">
        <v>205</v>
      </c>
      <c r="D4246" s="294">
        <v>75</v>
      </c>
      <c r="F4246" s="285"/>
      <c r="G4246" s="280"/>
      <c r="H4246" s="294"/>
    </row>
    <row r="4247" spans="2:8" s="1" customFormat="1" ht="15">
      <c r="B4247" s="285">
        <v>42169</v>
      </c>
      <c r="C4247" s="280" t="s">
        <v>23</v>
      </c>
      <c r="D4247" s="294">
        <v>80</v>
      </c>
      <c r="F4247" s="285"/>
      <c r="G4247" s="280"/>
      <c r="H4247" s="294"/>
    </row>
    <row r="4248" spans="2:8" s="1" customFormat="1" ht="15">
      <c r="B4248" s="285">
        <v>42170</v>
      </c>
      <c r="C4248" s="280" t="s">
        <v>525</v>
      </c>
      <c r="D4248" s="294">
        <v>75</v>
      </c>
      <c r="F4248" s="285"/>
      <c r="G4248" s="280"/>
      <c r="H4248" s="294"/>
    </row>
    <row r="4249" spans="2:8" s="1" customFormat="1" ht="15">
      <c r="B4249" s="285">
        <v>42170</v>
      </c>
      <c r="C4249" s="280" t="s">
        <v>5687</v>
      </c>
      <c r="D4249" s="294">
        <v>10</v>
      </c>
      <c r="F4249" s="285"/>
      <c r="G4249" s="280"/>
      <c r="H4249" s="294"/>
    </row>
    <row r="4250" spans="2:8" s="1" customFormat="1" ht="15">
      <c r="B4250" s="285">
        <v>42170</v>
      </c>
      <c r="C4250" s="280" t="s">
        <v>12</v>
      </c>
      <c r="D4250" s="294">
        <v>30</v>
      </c>
      <c r="F4250" s="285"/>
      <c r="G4250" s="280"/>
      <c r="H4250" s="294"/>
    </row>
    <row r="4251" spans="2:8" s="1" customFormat="1" ht="15">
      <c r="B4251" s="285">
        <v>42170</v>
      </c>
      <c r="C4251" s="280" t="s">
        <v>525</v>
      </c>
      <c r="D4251" s="294">
        <v>30</v>
      </c>
      <c r="F4251" s="285"/>
      <c r="G4251" s="280"/>
      <c r="H4251" s="294"/>
    </row>
    <row r="4252" spans="2:8" s="1" customFormat="1" ht="15">
      <c r="B4252" s="285">
        <v>42170</v>
      </c>
      <c r="C4252" s="280" t="s">
        <v>401</v>
      </c>
      <c r="D4252" s="294">
        <v>36</v>
      </c>
      <c r="F4252" s="285"/>
      <c r="G4252" s="280"/>
      <c r="H4252" s="294"/>
    </row>
    <row r="4253" spans="2:8" s="1" customFormat="1" ht="15">
      <c r="B4253" s="285">
        <v>42170</v>
      </c>
      <c r="C4253" s="280" t="s">
        <v>731</v>
      </c>
      <c r="D4253" s="294">
        <v>150</v>
      </c>
      <c r="F4253" s="285"/>
      <c r="G4253" s="280"/>
      <c r="H4253" s="294"/>
    </row>
    <row r="4254" spans="2:8" s="1" customFormat="1" ht="15">
      <c r="B4254" s="285">
        <v>42170</v>
      </c>
      <c r="C4254" s="280" t="s">
        <v>265</v>
      </c>
      <c r="D4254" s="294">
        <v>195</v>
      </c>
      <c r="F4254" s="285"/>
      <c r="G4254" s="280"/>
      <c r="H4254" s="294"/>
    </row>
    <row r="4255" spans="2:8" s="1" customFormat="1" ht="15">
      <c r="B4255" s="285">
        <v>42171</v>
      </c>
      <c r="C4255" s="280" t="s">
        <v>51</v>
      </c>
      <c r="D4255" s="294">
        <v>263</v>
      </c>
      <c r="F4255" s="285"/>
      <c r="G4255" s="280"/>
      <c r="H4255" s="294"/>
    </row>
    <row r="4256" spans="2:8" s="1" customFormat="1" ht="15">
      <c r="B4256" s="285">
        <v>42171</v>
      </c>
      <c r="C4256" s="280" t="s">
        <v>517</v>
      </c>
      <c r="D4256" s="294">
        <v>110</v>
      </c>
      <c r="F4256" s="285"/>
      <c r="G4256" s="280"/>
      <c r="H4256" s="294"/>
    </row>
    <row r="4257" spans="2:8" s="1" customFormat="1" ht="15">
      <c r="B4257" s="285">
        <v>42171</v>
      </c>
      <c r="C4257" s="280" t="s">
        <v>401</v>
      </c>
      <c r="D4257" s="294">
        <v>40</v>
      </c>
      <c r="F4257" s="285"/>
      <c r="G4257" s="280"/>
      <c r="H4257" s="294"/>
    </row>
    <row r="4258" spans="2:8" s="1" customFormat="1" ht="15">
      <c r="B4258" s="285">
        <v>42171</v>
      </c>
      <c r="C4258" s="280" t="s">
        <v>5916</v>
      </c>
      <c r="D4258" s="294">
        <v>50</v>
      </c>
      <c r="F4258" s="285"/>
      <c r="G4258" s="280"/>
      <c r="H4258" s="294"/>
    </row>
    <row r="4259" spans="2:8" s="1" customFormat="1" ht="15">
      <c r="B4259" s="285">
        <v>42171</v>
      </c>
      <c r="C4259" s="280" t="s">
        <v>5917</v>
      </c>
      <c r="D4259" s="294">
        <v>46</v>
      </c>
      <c r="F4259" s="285"/>
      <c r="G4259" s="280"/>
      <c r="H4259" s="294"/>
    </row>
    <row r="4260" spans="2:8" s="1" customFormat="1" ht="15">
      <c r="B4260" s="285">
        <v>42172</v>
      </c>
      <c r="C4260" s="280" t="s">
        <v>80</v>
      </c>
      <c r="D4260" s="294">
        <v>30</v>
      </c>
      <c r="F4260" s="285"/>
      <c r="G4260" s="280"/>
      <c r="H4260" s="294"/>
    </row>
    <row r="4261" spans="2:8" s="1" customFormat="1" ht="15">
      <c r="B4261" s="285">
        <v>42172</v>
      </c>
      <c r="C4261" s="280" t="s">
        <v>114</v>
      </c>
      <c r="D4261" s="294">
        <v>60</v>
      </c>
      <c r="F4261" s="285"/>
      <c r="G4261" s="280"/>
      <c r="H4261" s="294"/>
    </row>
    <row r="4262" spans="2:8" s="1" customFormat="1" ht="15">
      <c r="B4262" s="285">
        <v>42173</v>
      </c>
      <c r="C4262" s="280" t="s">
        <v>525</v>
      </c>
      <c r="D4262" s="294">
        <v>110</v>
      </c>
      <c r="F4262" s="285"/>
      <c r="G4262" s="280"/>
      <c r="H4262" s="294"/>
    </row>
    <row r="4263" spans="2:8" s="1" customFormat="1" ht="15">
      <c r="B4263" s="285">
        <v>42174</v>
      </c>
      <c r="C4263" s="280" t="s">
        <v>525</v>
      </c>
      <c r="D4263" s="294">
        <v>75</v>
      </c>
      <c r="F4263" s="285"/>
      <c r="G4263" s="280"/>
      <c r="H4263" s="294"/>
    </row>
    <row r="4264" spans="2:8" s="1" customFormat="1" ht="15">
      <c r="B4264" s="285">
        <v>42174</v>
      </c>
      <c r="C4264" s="280" t="s">
        <v>12</v>
      </c>
      <c r="D4264" s="294">
        <v>380</v>
      </c>
      <c r="F4264" s="285"/>
      <c r="G4264" s="280"/>
      <c r="H4264" s="294"/>
    </row>
    <row r="4265" spans="2:8" s="1" customFormat="1" ht="15">
      <c r="B4265" s="285">
        <v>42174</v>
      </c>
      <c r="C4265" s="280" t="s">
        <v>5925</v>
      </c>
      <c r="D4265" s="294">
        <v>105</v>
      </c>
      <c r="F4265" s="285"/>
      <c r="G4265" s="280"/>
      <c r="H4265" s="294"/>
    </row>
    <row r="4266" spans="2:8" s="1" customFormat="1" ht="15">
      <c r="B4266" s="285">
        <v>42174</v>
      </c>
      <c r="C4266" s="280" t="s">
        <v>5926</v>
      </c>
      <c r="D4266" s="294">
        <v>50</v>
      </c>
      <c r="F4266" s="285"/>
      <c r="G4266" s="280"/>
      <c r="H4266" s="294"/>
    </row>
    <row r="4267" spans="2:8" s="1" customFormat="1" ht="15">
      <c r="B4267" s="285">
        <v>42174</v>
      </c>
      <c r="C4267" s="280" t="s">
        <v>114</v>
      </c>
      <c r="D4267" s="294">
        <v>30</v>
      </c>
      <c r="F4267" s="285"/>
      <c r="G4267" s="280"/>
      <c r="H4267" s="294"/>
    </row>
    <row r="4268" spans="2:8" s="1" customFormat="1" ht="15">
      <c r="B4268" s="285">
        <v>42174</v>
      </c>
      <c r="C4268" s="280" t="s">
        <v>224</v>
      </c>
      <c r="D4268" s="294">
        <v>10</v>
      </c>
      <c r="F4268" s="285"/>
      <c r="G4268" s="280"/>
      <c r="H4268" s="294"/>
    </row>
    <row r="4269" spans="2:8" s="1" customFormat="1" ht="15">
      <c r="B4269" s="285">
        <v>42174</v>
      </c>
      <c r="C4269" s="280" t="s">
        <v>5927</v>
      </c>
      <c r="D4269" s="294">
        <v>270</v>
      </c>
      <c r="F4269" s="285"/>
      <c r="G4269" s="280"/>
      <c r="H4269" s="294"/>
    </row>
    <row r="4270" spans="2:8" s="1" customFormat="1" ht="15">
      <c r="B4270" s="285">
        <v>42174</v>
      </c>
      <c r="C4270" s="280" t="s">
        <v>5928</v>
      </c>
      <c r="D4270" s="294">
        <v>100</v>
      </c>
      <c r="F4270" s="285"/>
      <c r="G4270" s="280"/>
      <c r="H4270" s="294"/>
    </row>
    <row r="4271" spans="2:8" s="1" customFormat="1" ht="15">
      <c r="B4271" s="285">
        <v>42174</v>
      </c>
      <c r="C4271" s="280" t="s">
        <v>126</v>
      </c>
      <c r="D4271" s="294">
        <v>300</v>
      </c>
      <c r="F4271" s="285"/>
      <c r="G4271" s="280"/>
      <c r="H4271" s="294"/>
    </row>
    <row r="4272" spans="2:8" s="1" customFormat="1" ht="15">
      <c r="B4272" s="285">
        <v>42174</v>
      </c>
      <c r="C4272" s="280" t="s">
        <v>59</v>
      </c>
      <c r="D4272" s="294">
        <v>70</v>
      </c>
      <c r="F4272" s="285"/>
      <c r="G4272" s="280"/>
      <c r="H4272" s="294"/>
    </row>
    <row r="4273" spans="2:10" s="1" customFormat="1" ht="15">
      <c r="B4273" s="285">
        <v>42174</v>
      </c>
      <c r="C4273" s="294" t="s">
        <v>173</v>
      </c>
      <c r="D4273" s="294">
        <v>20</v>
      </c>
      <c r="F4273" s="285"/>
      <c r="G4273" s="280"/>
      <c r="H4273" s="294"/>
    </row>
    <row r="4274" spans="2:10" s="1" customFormat="1" ht="15">
      <c r="B4274" s="285">
        <v>42175</v>
      </c>
      <c r="C4274" s="294" t="s">
        <v>2789</v>
      </c>
      <c r="D4274" s="294">
        <v>40</v>
      </c>
      <c r="F4274" s="285"/>
      <c r="G4274" s="280"/>
      <c r="H4274" s="294"/>
    </row>
    <row r="4275" spans="2:10" s="1" customFormat="1" ht="15">
      <c r="B4275" s="285">
        <v>42175</v>
      </c>
      <c r="C4275" s="406" t="s">
        <v>401</v>
      </c>
      <c r="D4275" s="294">
        <v>10</v>
      </c>
      <c r="F4275" s="285"/>
      <c r="G4275" s="280"/>
      <c r="H4275" s="294"/>
    </row>
    <row r="4276" spans="2:10" s="1" customFormat="1" ht="15">
      <c r="B4276" s="285">
        <v>42175</v>
      </c>
      <c r="C4276" s="280" t="s">
        <v>5929</v>
      </c>
      <c r="D4276" s="294">
        <v>1000</v>
      </c>
      <c r="F4276" s="285"/>
      <c r="G4276" s="280"/>
      <c r="H4276" s="294"/>
    </row>
    <row r="4277" spans="2:10" s="1" customFormat="1" ht="15">
      <c r="B4277" s="285">
        <v>42175</v>
      </c>
      <c r="C4277" s="280" t="s">
        <v>246</v>
      </c>
      <c r="D4277" s="294">
        <v>120</v>
      </c>
      <c r="F4277" s="285"/>
      <c r="G4277" s="280"/>
      <c r="H4277" s="294"/>
    </row>
    <row r="4278" spans="2:10" s="1" customFormat="1" ht="15">
      <c r="B4278" s="285">
        <v>42175</v>
      </c>
      <c r="C4278" s="280" t="s">
        <v>191</v>
      </c>
      <c r="D4278" s="294">
        <v>1050</v>
      </c>
      <c r="F4278" s="285"/>
      <c r="G4278" s="280"/>
      <c r="H4278" s="294"/>
    </row>
    <row r="4279" spans="2:10" s="1" customFormat="1" ht="15">
      <c r="B4279" s="285">
        <v>42175</v>
      </c>
      <c r="C4279" s="280" t="s">
        <v>2159</v>
      </c>
      <c r="D4279" s="294">
        <v>10</v>
      </c>
      <c r="F4279" s="285"/>
      <c r="G4279" s="280"/>
      <c r="H4279" s="294"/>
    </row>
    <row r="4280" spans="2:10" s="1" customFormat="1" ht="15">
      <c r="B4280" s="285">
        <v>42175</v>
      </c>
      <c r="C4280" s="280" t="s">
        <v>414</v>
      </c>
      <c r="D4280" s="294">
        <v>30</v>
      </c>
      <c r="F4280" s="285"/>
      <c r="G4280" s="280"/>
      <c r="H4280" s="294"/>
    </row>
    <row r="4281" spans="2:10" s="1" customFormat="1" ht="15">
      <c r="B4281" s="285">
        <v>42175</v>
      </c>
      <c r="C4281" s="280" t="s">
        <v>205</v>
      </c>
      <c r="D4281" s="294">
        <v>65</v>
      </c>
      <c r="F4281" s="285"/>
      <c r="G4281" s="280"/>
      <c r="H4281" s="294"/>
    </row>
    <row r="4282" spans="2:10" s="1" customFormat="1" ht="15">
      <c r="B4282" s="285"/>
      <c r="C4282" s="294"/>
      <c r="D4282" s="294"/>
      <c r="F4282" s="280"/>
      <c r="G4282" s="280"/>
      <c r="H4282" s="280"/>
    </row>
    <row r="4283" spans="2:10" s="1" customFormat="1" ht="15">
      <c r="D4283" s="2">
        <f>SUM(D4176:D4282)</f>
        <v>18527</v>
      </c>
      <c r="H4283" s="2">
        <f>SUM(H4176:H4282)</f>
        <v>5028</v>
      </c>
    </row>
    <row r="4285" spans="2:10" s="1" customFormat="1" ht="15.75">
      <c r="C4285" s="2480" t="s">
        <v>5962</v>
      </c>
      <c r="D4285" s="2480"/>
      <c r="E4285" s="2480"/>
      <c r="F4285" s="2480"/>
      <c r="G4285" s="2480"/>
      <c r="H4285" s="2480"/>
      <c r="I4285" s="2480"/>
      <c r="J4285" s="18"/>
    </row>
    <row r="4286" spans="2:10" s="1" customFormat="1" ht="15" outlineLevel="1">
      <c r="C4286" s="18"/>
      <c r="D4286" s="18"/>
      <c r="E4286" s="18"/>
      <c r="F4286" s="18"/>
      <c r="G4286" s="18"/>
      <c r="H4286" s="18"/>
      <c r="I4286" s="18"/>
      <c r="J4286" s="18"/>
    </row>
    <row r="4287" spans="2:10" s="1" customFormat="1" ht="15" outlineLevel="1">
      <c r="B4287" s="152" t="s">
        <v>115</v>
      </c>
      <c r="C4287" s="152" t="s">
        <v>1330</v>
      </c>
      <c r="D4287" s="355" t="s">
        <v>4</v>
      </c>
      <c r="F4287" s="354" t="s">
        <v>115</v>
      </c>
      <c r="G4287" s="354" t="s">
        <v>1331</v>
      </c>
      <c r="H4287" s="355" t="s">
        <v>4</v>
      </c>
    </row>
    <row r="4288" spans="2:10" s="1" customFormat="1" ht="30" outlineLevel="1">
      <c r="B4288" s="864">
        <v>42186</v>
      </c>
      <c r="C4288" s="891" t="s">
        <v>1039</v>
      </c>
      <c r="D4288" s="935">
        <f>D4151</f>
        <v>102362.98999999999</v>
      </c>
      <c r="F4288" s="811">
        <v>42186</v>
      </c>
      <c r="G4288" s="814" t="s">
        <v>5968</v>
      </c>
      <c r="H4288" s="835">
        <v>1000</v>
      </c>
      <c r="I4288" s="814" t="s">
        <v>45</v>
      </c>
      <c r="J4288" s="2"/>
    </row>
    <row r="4289" spans="2:11" s="1" customFormat="1" ht="30" outlineLevel="1">
      <c r="B4289" s="1080">
        <v>42187</v>
      </c>
      <c r="C4289" s="223" t="s">
        <v>5984</v>
      </c>
      <c r="D4289" s="175">
        <v>13000</v>
      </c>
      <c r="F4289" s="811">
        <v>42186</v>
      </c>
      <c r="G4289" s="814" t="s">
        <v>5967</v>
      </c>
      <c r="H4289" s="876">
        <v>25000</v>
      </c>
      <c r="I4289" s="814" t="s">
        <v>5891</v>
      </c>
      <c r="J4289" s="2"/>
      <c r="K4289" s="2"/>
    </row>
    <row r="4290" spans="2:11" s="1" customFormat="1" ht="30" outlineLevel="1">
      <c r="B4290" s="1080">
        <v>42195</v>
      </c>
      <c r="C4290" s="223" t="s">
        <v>6006</v>
      </c>
      <c r="D4290" s="175">
        <v>34</v>
      </c>
      <c r="F4290" s="832">
        <v>42186</v>
      </c>
      <c r="G4290" s="1075" t="s">
        <v>5969</v>
      </c>
      <c r="H4290" s="867">
        <v>10000</v>
      </c>
      <c r="I4290" s="1073" t="s">
        <v>4816</v>
      </c>
      <c r="J4290" s="2"/>
    </row>
    <row r="4291" spans="2:11" s="1" customFormat="1" ht="30" outlineLevel="1">
      <c r="B4291" s="1080">
        <v>42198</v>
      </c>
      <c r="C4291" s="223" t="s">
        <v>6009</v>
      </c>
      <c r="D4291" s="175">
        <v>5000</v>
      </c>
      <c r="F4291" s="811">
        <v>42186</v>
      </c>
      <c r="G4291" s="814" t="s">
        <v>5060</v>
      </c>
      <c r="H4291" s="876">
        <v>30000</v>
      </c>
      <c r="I4291" s="1073" t="s">
        <v>3875</v>
      </c>
      <c r="J4291" s="2"/>
    </row>
    <row r="4292" spans="2:11" s="1" customFormat="1" ht="45" outlineLevel="1">
      <c r="B4292" s="1080">
        <v>42201</v>
      </c>
      <c r="C4292" s="223" t="s">
        <v>6020</v>
      </c>
      <c r="D4292" s="175">
        <v>10306</v>
      </c>
      <c r="F4292" s="811">
        <v>42186</v>
      </c>
      <c r="G4292" s="814" t="s">
        <v>5970</v>
      </c>
      <c r="H4292" s="876">
        <v>5480</v>
      </c>
      <c r="I4292" s="814" t="s">
        <v>4813</v>
      </c>
      <c r="J4292" s="2"/>
    </row>
    <row r="4293" spans="2:11" s="1" customFormat="1" ht="45" outlineLevel="1">
      <c r="B4293" s="1080">
        <v>42216</v>
      </c>
      <c r="C4293" s="223" t="s">
        <v>6072</v>
      </c>
      <c r="D4293" s="175">
        <v>80418</v>
      </c>
      <c r="F4293" s="811">
        <v>42186</v>
      </c>
      <c r="G4293" s="814" t="s">
        <v>5971</v>
      </c>
      <c r="H4293" s="876">
        <v>867</v>
      </c>
      <c r="I4293" s="814" t="s">
        <v>5890</v>
      </c>
      <c r="K4293" s="2"/>
    </row>
    <row r="4294" spans="2:11" s="1" customFormat="1" ht="30" outlineLevel="1">
      <c r="B4294" s="285"/>
      <c r="C4294" s="223"/>
      <c r="D4294" s="672"/>
      <c r="F4294" s="832">
        <v>42186</v>
      </c>
      <c r="G4294" s="938" t="s">
        <v>5972</v>
      </c>
      <c r="H4294" s="867">
        <v>13000</v>
      </c>
      <c r="I4294" s="814" t="s">
        <v>5973</v>
      </c>
      <c r="K4294" s="13"/>
    </row>
    <row r="4295" spans="2:11" s="1" customFormat="1" ht="45" outlineLevel="1">
      <c r="B4295" s="285"/>
      <c r="C4295" s="223"/>
      <c r="D4295" s="175"/>
      <c r="F4295" s="811">
        <v>42186</v>
      </c>
      <c r="G4295" s="814" t="s">
        <v>5979</v>
      </c>
      <c r="H4295" s="876">
        <v>7000</v>
      </c>
      <c r="I4295" s="1073" t="s">
        <v>3287</v>
      </c>
      <c r="J4295" s="13"/>
      <c r="K4295" s="13"/>
    </row>
    <row r="4296" spans="2:11" s="1" customFormat="1" ht="45" outlineLevel="1">
      <c r="B4296" s="285"/>
      <c r="C4296" s="223"/>
      <c r="D4296" s="175"/>
      <c r="F4296" s="811">
        <v>42191</v>
      </c>
      <c r="G4296" s="1065" t="s">
        <v>5986</v>
      </c>
      <c r="H4296" s="876">
        <v>5000</v>
      </c>
      <c r="I4296" s="1073" t="s">
        <v>3287</v>
      </c>
      <c r="J4296" s="13"/>
    </row>
    <row r="4297" spans="2:11" s="1" customFormat="1" ht="30" outlineLevel="1">
      <c r="B4297" s="285"/>
      <c r="C4297" s="223"/>
      <c r="D4297" s="175"/>
      <c r="F4297" s="984">
        <v>42195</v>
      </c>
      <c r="G4297" s="812" t="s">
        <v>6004</v>
      </c>
      <c r="H4297" s="905">
        <v>6449</v>
      </c>
      <c r="I4297" s="812" t="s">
        <v>6005</v>
      </c>
      <c r="J4297" s="13"/>
    </row>
    <row r="4298" spans="2:11" s="1" customFormat="1" ht="45" outlineLevel="1">
      <c r="B4298" s="269"/>
      <c r="C4298" s="47"/>
      <c r="D4298" s="48"/>
      <c r="F4298" s="811">
        <v>42195</v>
      </c>
      <c r="G4298" s="812" t="s">
        <v>6007</v>
      </c>
      <c r="H4298" s="1066">
        <v>1500</v>
      </c>
      <c r="I4298" s="1073" t="s">
        <v>3287</v>
      </c>
      <c r="J4298" s="13"/>
    </row>
    <row r="4299" spans="2:11" s="1" customFormat="1" ht="45" outlineLevel="1">
      <c r="B4299" s="269"/>
      <c r="C4299" s="47"/>
      <c r="D4299" s="48"/>
      <c r="F4299" s="811">
        <v>42198</v>
      </c>
      <c r="G4299" s="1073" t="s">
        <v>6008</v>
      </c>
      <c r="H4299" s="821">
        <v>5000</v>
      </c>
      <c r="I4299" s="1073" t="s">
        <v>3287</v>
      </c>
      <c r="J4299" s="13"/>
    </row>
    <row r="4300" spans="2:11" s="1" customFormat="1" ht="45" outlineLevel="1">
      <c r="B4300" s="46"/>
      <c r="C4300" s="47"/>
      <c r="D4300" s="48"/>
      <c r="F4300" s="811">
        <v>42201</v>
      </c>
      <c r="G4300" s="1073" t="s">
        <v>6018</v>
      </c>
      <c r="H4300" s="821">
        <v>2100</v>
      </c>
      <c r="I4300" s="1073" t="s">
        <v>3287</v>
      </c>
      <c r="J4300" s="13"/>
    </row>
    <row r="4301" spans="2:11" s="1" customFormat="1" ht="30" outlineLevel="1">
      <c r="B4301" s="46"/>
      <c r="C4301" s="47"/>
      <c r="D4301" s="48"/>
      <c r="F4301" s="811">
        <v>42206</v>
      </c>
      <c r="G4301" s="812" t="s">
        <v>6029</v>
      </c>
      <c r="H4301" s="821">
        <v>2</v>
      </c>
      <c r="I4301" s="814" t="s">
        <v>6032</v>
      </c>
      <c r="J4301" s="13"/>
    </row>
    <row r="4302" spans="2:11" s="1" customFormat="1" ht="30" outlineLevel="1">
      <c r="B4302" s="46"/>
      <c r="C4302" s="47"/>
      <c r="D4302" s="48"/>
      <c r="F4302" s="811">
        <v>42206</v>
      </c>
      <c r="G4302" s="812" t="s">
        <v>6030</v>
      </c>
      <c r="H4302" s="821">
        <v>2</v>
      </c>
      <c r="I4302" s="814" t="s">
        <v>6033</v>
      </c>
      <c r="J4302" s="226"/>
    </row>
    <row r="4303" spans="2:11" s="1" customFormat="1" ht="30" outlineLevel="1">
      <c r="B4303" s="46"/>
      <c r="C4303" s="47"/>
      <c r="D4303" s="48"/>
      <c r="F4303" s="811">
        <v>42206</v>
      </c>
      <c r="G4303" s="812" t="s">
        <v>6031</v>
      </c>
      <c r="H4303" s="821">
        <v>2</v>
      </c>
      <c r="I4303" s="814" t="s">
        <v>5514</v>
      </c>
      <c r="J4303" s="226"/>
    </row>
    <row r="4304" spans="2:11" s="1" customFormat="1" ht="45" outlineLevel="1">
      <c r="B4304" s="46"/>
      <c r="C4304" s="47"/>
      <c r="D4304" s="48"/>
      <c r="F4304" s="811">
        <v>42206</v>
      </c>
      <c r="G4304" s="812" t="s">
        <v>6037</v>
      </c>
      <c r="H4304" s="821">
        <v>300</v>
      </c>
      <c r="I4304" s="1073" t="s">
        <v>3287</v>
      </c>
      <c r="J4304" s="226"/>
      <c r="K4304" s="226"/>
    </row>
    <row r="4305" spans="2:15" s="1" customFormat="1" ht="45" outlineLevel="1">
      <c r="B4305" s="46"/>
      <c r="C4305" s="47"/>
      <c r="D4305" s="48"/>
      <c r="F4305" s="811">
        <v>42208</v>
      </c>
      <c r="G4305" s="812" t="s">
        <v>6038</v>
      </c>
      <c r="H4305" s="821">
        <v>8000</v>
      </c>
      <c r="I4305" s="1073" t="s">
        <v>3287</v>
      </c>
      <c r="J4305" s="226"/>
      <c r="K4305" s="226"/>
    </row>
    <row r="4306" spans="2:15" s="1" customFormat="1" ht="30" outlineLevel="1">
      <c r="B4306" s="46"/>
      <c r="C4306" s="47"/>
      <c r="D4306" s="48"/>
      <c r="F4306" s="811">
        <v>42213</v>
      </c>
      <c r="G4306" s="814" t="s">
        <v>6047</v>
      </c>
      <c r="H4306" s="835">
        <v>490</v>
      </c>
      <c r="I4306" s="814" t="s">
        <v>6032</v>
      </c>
      <c r="J4306" s="226"/>
      <c r="K4306" s="226"/>
    </row>
    <row r="4307" spans="2:15" s="1" customFormat="1" ht="30" outlineLevel="1">
      <c r="B4307" s="46"/>
      <c r="C4307" s="47"/>
      <c r="D4307" s="48"/>
      <c r="F4307" s="811">
        <v>42213</v>
      </c>
      <c r="G4307" s="814" t="s">
        <v>6048</v>
      </c>
      <c r="H4307" s="835">
        <v>535</v>
      </c>
      <c r="I4307" s="814" t="s">
        <v>6033</v>
      </c>
      <c r="J4307" s="13"/>
      <c r="K4307" s="13"/>
    </row>
    <row r="4308" spans="2:15" s="1" customFormat="1" ht="30" outlineLevel="1">
      <c r="B4308" s="46"/>
      <c r="C4308" s="47"/>
      <c r="D4308" s="48"/>
      <c r="F4308" s="811">
        <v>42213</v>
      </c>
      <c r="G4308" s="814" t="s">
        <v>6046</v>
      </c>
      <c r="H4308" s="835">
        <v>580</v>
      </c>
      <c r="I4308" s="814" t="s">
        <v>5514</v>
      </c>
      <c r="J4308" s="13"/>
      <c r="K4308" s="13"/>
    </row>
    <row r="4309" spans="2:15" s="1" customFormat="1" ht="30" outlineLevel="1">
      <c r="B4309" s="46"/>
      <c r="C4309" s="47"/>
      <c r="D4309" s="48"/>
      <c r="F4309" s="811">
        <v>42213</v>
      </c>
      <c r="G4309" s="814" t="s">
        <v>5936</v>
      </c>
      <c r="H4309" s="835">
        <v>381.13</v>
      </c>
      <c r="I4309" s="814" t="s">
        <v>3875</v>
      </c>
      <c r="J4309" s="13"/>
      <c r="K4309" s="13"/>
    </row>
    <row r="4310" spans="2:15" s="1" customFormat="1" ht="30" outlineLevel="1">
      <c r="B4310" s="46"/>
      <c r="C4310" s="47"/>
      <c r="D4310" s="48"/>
      <c r="F4310" s="811">
        <v>42216</v>
      </c>
      <c r="G4310" s="814" t="s">
        <v>6065</v>
      </c>
      <c r="H4310" s="835">
        <v>1330</v>
      </c>
      <c r="I4310" s="814" t="s">
        <v>6066</v>
      </c>
      <c r="J4310" s="13"/>
      <c r="K4310" s="519" t="s">
        <v>2508</v>
      </c>
      <c r="L4310" s="630">
        <v>1330</v>
      </c>
      <c r="M4310" s="1" t="s">
        <v>6061</v>
      </c>
    </row>
    <row r="4311" spans="2:15" s="1" customFormat="1" ht="30" outlineLevel="1">
      <c r="B4311" s="46"/>
      <c r="C4311" s="47"/>
      <c r="D4311" s="48"/>
      <c r="F4311" s="811">
        <v>42216</v>
      </c>
      <c r="G4311" s="814" t="s">
        <v>6064</v>
      </c>
      <c r="H4311" s="876">
        <v>719</v>
      </c>
      <c r="I4311" s="814" t="s">
        <v>6067</v>
      </c>
      <c r="J4311" s="13"/>
      <c r="K4311" s="519" t="s">
        <v>4808</v>
      </c>
      <c r="L4311" s="630">
        <v>719</v>
      </c>
      <c r="M4311" s="1" t="s">
        <v>6061</v>
      </c>
    </row>
    <row r="4312" spans="2:15" s="1" customFormat="1" ht="15" outlineLevel="1">
      <c r="B4312" s="46"/>
      <c r="C4312" s="47"/>
      <c r="D4312" s="48"/>
      <c r="F4312" s="832">
        <v>42216</v>
      </c>
      <c r="G4312" s="938" t="s">
        <v>6068</v>
      </c>
      <c r="H4312" s="867">
        <v>5000</v>
      </c>
      <c r="I4312" s="938" t="s">
        <v>3702</v>
      </c>
      <c r="J4312" s="13"/>
      <c r="K4312" s="13"/>
    </row>
    <row r="4313" spans="2:15" s="1" customFormat="1" ht="30" outlineLevel="1">
      <c r="B4313" s="46"/>
      <c r="C4313" s="47"/>
      <c r="D4313" s="48"/>
      <c r="F4313" s="811">
        <v>42216</v>
      </c>
      <c r="G4313" s="814" t="s">
        <v>6070</v>
      </c>
      <c r="H4313" s="835">
        <v>965</v>
      </c>
      <c r="I4313" s="814" t="s">
        <v>6069</v>
      </c>
      <c r="J4313" s="13"/>
      <c r="K4313" s="630" t="s">
        <v>2508</v>
      </c>
      <c r="L4313" s="630">
        <v>3582</v>
      </c>
      <c r="M4313" s="1" t="s">
        <v>6059</v>
      </c>
    </row>
    <row r="4314" spans="2:15" s="1" customFormat="1" ht="15" outlineLevel="1">
      <c r="B4314" s="46"/>
      <c r="C4314" s="47"/>
      <c r="D4314" s="48"/>
      <c r="F4314" s="811"/>
      <c r="G4314" s="812"/>
      <c r="H4314" s="821"/>
      <c r="I4314" s="818"/>
      <c r="J4314" s="13"/>
      <c r="K4314" s="630" t="s">
        <v>2508</v>
      </c>
      <c r="L4314" s="630">
        <v>840</v>
      </c>
      <c r="M4314" s="1" t="s">
        <v>6060</v>
      </c>
    </row>
    <row r="4315" spans="2:15" s="1" customFormat="1" ht="15" outlineLevel="1">
      <c r="B4315" s="46"/>
      <c r="C4315" s="47"/>
      <c r="D4315" s="48"/>
      <c r="F4315" s="811"/>
      <c r="G4315" s="813"/>
      <c r="H4315" s="822"/>
      <c r="I4315" s="830"/>
      <c r="J4315" s="13"/>
      <c r="K4315" s="13"/>
    </row>
    <row r="4316" spans="2:15" s="1" customFormat="1" ht="15" outlineLevel="1">
      <c r="B4316" s="50"/>
      <c r="C4316" s="50" t="s">
        <v>195</v>
      </c>
      <c r="D4316" s="48">
        <f>SUM(D4288:D4315)</f>
        <v>211120.99</v>
      </c>
      <c r="E4316" s="18"/>
      <c r="F4316" s="319"/>
      <c r="G4316" s="319" t="s">
        <v>195</v>
      </c>
      <c r="H4316" s="279">
        <f>SUM(H4288:H4315)</f>
        <v>130702.13</v>
      </c>
      <c r="K4316" s="2"/>
    </row>
    <row r="4317" spans="2:15" s="1" customFormat="1" ht="15" outlineLevel="1">
      <c r="B4317" s="18"/>
      <c r="C4317" s="18"/>
      <c r="D4317" s="18"/>
      <c r="F4317" s="18"/>
      <c r="G4317" s="18"/>
      <c r="H4317" s="18"/>
    </row>
    <row r="4318" spans="2:15" s="1" customFormat="1" ht="15" outlineLevel="1">
      <c r="B4318" s="50"/>
      <c r="C4318" s="50" t="s">
        <v>1328</v>
      </c>
      <c r="D4318" s="48">
        <f>D4316-H4316</f>
        <v>80418.859999999986</v>
      </c>
      <c r="E4318" s="87"/>
      <c r="F4318" s="13"/>
      <c r="G4318" s="13"/>
      <c r="H4318" s="226"/>
      <c r="I4318" s="2"/>
      <c r="M4318" s="2"/>
      <c r="O4318" s="2"/>
    </row>
    <row r="4319" spans="2:15" s="1" customFormat="1" ht="15">
      <c r="E4319" s="13"/>
      <c r="F4319" s="13"/>
    </row>
    <row r="4320" spans="2:15" s="1" customFormat="1" ht="15">
      <c r="B4320" s="602">
        <v>42186</v>
      </c>
      <c r="C4320" s="282" t="s">
        <v>4541</v>
      </c>
      <c r="D4320" s="283">
        <v>317</v>
      </c>
      <c r="E4320" s="277" t="s">
        <v>3088</v>
      </c>
    </row>
    <row r="4321" spans="2:12" s="1" customFormat="1" ht="45">
      <c r="B4321" s="602">
        <v>42186</v>
      </c>
      <c r="C4321" s="282" t="s">
        <v>5979</v>
      </c>
      <c r="D4321" s="283">
        <v>7000</v>
      </c>
      <c r="E4321" s="277" t="s">
        <v>3287</v>
      </c>
    </row>
    <row r="4322" spans="2:12" s="1" customFormat="1" ht="45">
      <c r="B4322" s="602">
        <v>42191</v>
      </c>
      <c r="C4322" s="282" t="s">
        <v>5986</v>
      </c>
      <c r="D4322" s="283">
        <v>5000</v>
      </c>
      <c r="E4322" s="277" t="s">
        <v>3287</v>
      </c>
    </row>
    <row r="4323" spans="2:12" s="1" customFormat="1" ht="15">
      <c r="B4323" s="602">
        <v>42191</v>
      </c>
      <c r="C4323" s="282" t="s">
        <v>3868</v>
      </c>
      <c r="D4323" s="283">
        <v>70</v>
      </c>
      <c r="E4323" s="277" t="s">
        <v>421</v>
      </c>
      <c r="L4323" s="2"/>
    </row>
    <row r="4324" spans="2:12" s="1" customFormat="1" ht="45">
      <c r="B4324" s="602">
        <v>42195</v>
      </c>
      <c r="C4324" s="282" t="s">
        <v>6007</v>
      </c>
      <c r="D4324" s="283">
        <v>1500</v>
      </c>
      <c r="E4324" s="277" t="s">
        <v>3287</v>
      </c>
    </row>
    <row r="4325" spans="2:12" s="1" customFormat="1" ht="45">
      <c r="B4325" s="602">
        <v>42198</v>
      </c>
      <c r="C4325" s="282" t="s">
        <v>6008</v>
      </c>
      <c r="D4325" s="283">
        <v>5000</v>
      </c>
      <c r="E4325" s="277" t="s">
        <v>3287</v>
      </c>
      <c r="K4325" s="13"/>
    </row>
    <row r="4326" spans="2:12" s="1" customFormat="1" ht="45">
      <c r="B4326" s="602">
        <v>42201</v>
      </c>
      <c r="C4326" s="282" t="s">
        <v>6018</v>
      </c>
      <c r="D4326" s="283">
        <v>2100</v>
      </c>
      <c r="E4326" s="277" t="s">
        <v>3287</v>
      </c>
      <c r="H4326" s="13"/>
    </row>
    <row r="4327" spans="2:12" s="1" customFormat="1" ht="45">
      <c r="B4327" s="602">
        <v>42206</v>
      </c>
      <c r="C4327" s="282" t="s">
        <v>6037</v>
      </c>
      <c r="D4327" s="283">
        <v>300</v>
      </c>
      <c r="E4327" s="277" t="s">
        <v>3287</v>
      </c>
      <c r="H4327" s="13"/>
    </row>
    <row r="4328" spans="2:12" s="1" customFormat="1" ht="45">
      <c r="B4328" s="602">
        <v>42208</v>
      </c>
      <c r="C4328" s="282" t="s">
        <v>6038</v>
      </c>
      <c r="D4328" s="283">
        <v>8000</v>
      </c>
      <c r="E4328" s="277" t="s">
        <v>3287</v>
      </c>
      <c r="H4328" s="13"/>
    </row>
    <row r="4329" spans="2:12" s="1" customFormat="1" ht="15">
      <c r="B4329" s="602"/>
      <c r="C4329" s="883"/>
      <c r="D4329" s="326"/>
      <c r="E4329" s="277"/>
    </row>
    <row r="4330" spans="2:12" s="1" customFormat="1" ht="15">
      <c r="B4330" s="602"/>
      <c r="C4330" s="883"/>
      <c r="D4330" s="326"/>
      <c r="E4330" s="277"/>
      <c r="I4330" s="13"/>
    </row>
    <row r="4331" spans="2:12" s="1" customFormat="1" ht="15">
      <c r="B4331" s="602"/>
      <c r="C4331" s="883"/>
      <c r="D4331" s="326"/>
      <c r="E4331" s="277"/>
    </row>
    <row r="4332" spans="2:12" s="1" customFormat="1" ht="15">
      <c r="B4332" s="602"/>
      <c r="C4332" s="883"/>
      <c r="D4332" s="326"/>
      <c r="E4332" s="277"/>
    </row>
    <row r="4333" spans="2:12" s="1" customFormat="1" ht="15">
      <c r="B4333" s="602"/>
      <c r="C4333" s="376"/>
      <c r="D4333" s="326"/>
      <c r="E4333" s="277"/>
    </row>
    <row r="4334" spans="2:12" s="1" customFormat="1" ht="15">
      <c r="B4334" s="674"/>
      <c r="C4334" s="481"/>
      <c r="D4334" s="482"/>
      <c r="E4334" s="277"/>
    </row>
    <row r="4335" spans="2:12" s="1" customFormat="1" ht="15">
      <c r="B4335" s="280"/>
      <c r="C4335" s="280"/>
      <c r="D4335" s="294">
        <f>SUM(D4320:D4334)</f>
        <v>29287</v>
      </c>
      <c r="E4335" s="2">
        <f>D4335-D4444-H4444</f>
        <v>30</v>
      </c>
      <c r="F4335" s="2"/>
    </row>
    <row r="4336" spans="2:12" s="1" customFormat="1" ht="15"/>
    <row r="4337" spans="2:8" s="1" customFormat="1" ht="15">
      <c r="B4337" s="285">
        <v>42186</v>
      </c>
      <c r="C4337" s="280" t="s">
        <v>367</v>
      </c>
      <c r="D4337" s="294">
        <v>102</v>
      </c>
      <c r="F4337" s="285">
        <v>42205</v>
      </c>
      <c r="G4337" s="280" t="s">
        <v>6026</v>
      </c>
      <c r="H4337" s="294">
        <v>20</v>
      </c>
    </row>
    <row r="4338" spans="2:8" s="1" customFormat="1" ht="15">
      <c r="B4338" s="285">
        <v>42186</v>
      </c>
      <c r="C4338" s="280" t="s">
        <v>525</v>
      </c>
      <c r="D4338" s="294">
        <v>130</v>
      </c>
      <c r="F4338" s="285">
        <v>42205</v>
      </c>
      <c r="G4338" s="280" t="s">
        <v>6027</v>
      </c>
      <c r="H4338" s="294">
        <v>350</v>
      </c>
    </row>
    <row r="4339" spans="2:8" s="1" customFormat="1" ht="15">
      <c r="B4339" s="285">
        <v>42186</v>
      </c>
      <c r="C4339" s="280" t="s">
        <v>5985</v>
      </c>
      <c r="D4339" s="294">
        <v>10</v>
      </c>
      <c r="F4339" s="285">
        <v>42205</v>
      </c>
      <c r="G4339" s="280" t="s">
        <v>114</v>
      </c>
      <c r="H4339" s="294">
        <v>80</v>
      </c>
    </row>
    <row r="4340" spans="2:8" s="1" customFormat="1" ht="15">
      <c r="B4340" s="285">
        <v>42186</v>
      </c>
      <c r="C4340" s="280" t="s">
        <v>246</v>
      </c>
      <c r="D4340" s="294">
        <v>120</v>
      </c>
      <c r="F4340" s="285">
        <v>42205</v>
      </c>
      <c r="G4340" s="280" t="s">
        <v>246</v>
      </c>
      <c r="H4340" s="294">
        <v>70</v>
      </c>
    </row>
    <row r="4341" spans="2:8" s="1" customFormat="1" ht="15">
      <c r="B4341" s="285">
        <v>42186</v>
      </c>
      <c r="C4341" s="304" t="s">
        <v>114</v>
      </c>
      <c r="D4341" s="326">
        <v>10</v>
      </c>
      <c r="F4341" s="285">
        <v>42205</v>
      </c>
      <c r="G4341" s="280" t="s">
        <v>58</v>
      </c>
      <c r="H4341" s="294">
        <v>22</v>
      </c>
    </row>
    <row r="4342" spans="2:8" s="1" customFormat="1" ht="15">
      <c r="B4342" s="285">
        <v>42186</v>
      </c>
      <c r="C4342" s="280" t="s">
        <v>51</v>
      </c>
      <c r="D4342" s="294">
        <v>195</v>
      </c>
      <c r="F4342" s="285">
        <v>42205</v>
      </c>
      <c r="G4342" s="280" t="s">
        <v>48</v>
      </c>
      <c r="H4342" s="294">
        <v>88</v>
      </c>
    </row>
    <row r="4343" spans="2:8" s="1" customFormat="1" ht="15">
      <c r="B4343" s="285">
        <v>42186</v>
      </c>
      <c r="C4343" s="280" t="s">
        <v>114</v>
      </c>
      <c r="D4343" s="294">
        <v>70</v>
      </c>
      <c r="F4343" s="285">
        <v>42205</v>
      </c>
      <c r="G4343" s="294" t="s">
        <v>57</v>
      </c>
      <c r="H4343" s="294">
        <v>45</v>
      </c>
    </row>
    <row r="4344" spans="2:8" s="1" customFormat="1" ht="15">
      <c r="B4344" s="549">
        <v>42186</v>
      </c>
      <c r="C4344" s="463" t="s">
        <v>3307</v>
      </c>
      <c r="D4344" s="587">
        <v>1000</v>
      </c>
      <c r="F4344" s="285">
        <v>42205</v>
      </c>
      <c r="G4344" s="294" t="s">
        <v>23</v>
      </c>
      <c r="H4344" s="294">
        <v>150</v>
      </c>
    </row>
    <row r="4345" spans="2:8" s="1" customFormat="1" ht="15">
      <c r="B4345" s="549">
        <v>42186</v>
      </c>
      <c r="C4345" s="463" t="s">
        <v>3308</v>
      </c>
      <c r="D4345" s="587">
        <v>2460</v>
      </c>
      <c r="F4345" s="549">
        <v>42205</v>
      </c>
      <c r="G4345" s="463" t="s">
        <v>656</v>
      </c>
      <c r="H4345" s="587">
        <v>230</v>
      </c>
    </row>
    <row r="4346" spans="2:8" s="1" customFormat="1" ht="15">
      <c r="B4346" s="549">
        <v>42186</v>
      </c>
      <c r="C4346" s="554" t="s">
        <v>6</v>
      </c>
      <c r="D4346" s="1002">
        <v>900</v>
      </c>
      <c r="F4346" s="285">
        <v>42206</v>
      </c>
      <c r="G4346" s="393" t="s">
        <v>525</v>
      </c>
      <c r="H4346" s="386">
        <v>50</v>
      </c>
    </row>
    <row r="4347" spans="2:8" s="1" customFormat="1" ht="15">
      <c r="B4347" s="285">
        <v>42187</v>
      </c>
      <c r="C4347" s="280" t="s">
        <v>525</v>
      </c>
      <c r="D4347" s="294">
        <v>60</v>
      </c>
      <c r="F4347" s="285">
        <v>42206</v>
      </c>
      <c r="G4347" s="393" t="s">
        <v>12</v>
      </c>
      <c r="H4347" s="386">
        <v>120</v>
      </c>
    </row>
    <row r="4348" spans="2:8" s="1" customFormat="1" ht="15">
      <c r="B4348" s="285">
        <v>42187</v>
      </c>
      <c r="C4348" s="280" t="s">
        <v>12</v>
      </c>
      <c r="D4348" s="294">
        <v>70</v>
      </c>
      <c r="F4348" s="285">
        <v>42206</v>
      </c>
      <c r="G4348" s="280" t="s">
        <v>525</v>
      </c>
      <c r="H4348" s="294">
        <v>115</v>
      </c>
    </row>
    <row r="4349" spans="2:8" s="1" customFormat="1" ht="15">
      <c r="B4349" s="285">
        <v>42188</v>
      </c>
      <c r="C4349" s="280" t="s">
        <v>525</v>
      </c>
      <c r="D4349" s="294">
        <v>75</v>
      </c>
      <c r="F4349" s="285">
        <v>42206</v>
      </c>
      <c r="G4349" s="393" t="s">
        <v>516</v>
      </c>
      <c r="H4349" s="386">
        <v>50</v>
      </c>
    </row>
    <row r="4350" spans="2:8" s="1" customFormat="1" ht="15">
      <c r="B4350" s="285">
        <v>42188</v>
      </c>
      <c r="C4350" s="280" t="s">
        <v>5987</v>
      </c>
      <c r="D4350" s="294">
        <v>120</v>
      </c>
      <c r="F4350" s="285">
        <v>42207</v>
      </c>
      <c r="G4350" s="393" t="s">
        <v>81</v>
      </c>
      <c r="H4350" s="386">
        <v>20</v>
      </c>
    </row>
    <row r="4351" spans="2:8" s="1" customFormat="1" ht="15">
      <c r="B4351" s="285">
        <v>42188</v>
      </c>
      <c r="C4351" s="304" t="s">
        <v>5988</v>
      </c>
      <c r="D4351" s="326">
        <v>1150</v>
      </c>
      <c r="F4351" s="285">
        <v>42207</v>
      </c>
      <c r="G4351" s="280" t="s">
        <v>5295</v>
      </c>
      <c r="H4351" s="294">
        <v>320</v>
      </c>
    </row>
    <row r="4352" spans="2:8" s="1" customFormat="1" ht="15">
      <c r="B4352" s="285">
        <v>42188</v>
      </c>
      <c r="C4352" s="304" t="s">
        <v>525</v>
      </c>
      <c r="D4352" s="326">
        <v>100</v>
      </c>
      <c r="F4352" s="285">
        <v>42207</v>
      </c>
      <c r="G4352" s="280" t="s">
        <v>516</v>
      </c>
      <c r="H4352" s="294">
        <v>10</v>
      </c>
    </row>
    <row r="4353" spans="2:8" s="1" customFormat="1" ht="15">
      <c r="B4353" s="285">
        <v>42188</v>
      </c>
      <c r="C4353" s="304" t="s">
        <v>401</v>
      </c>
      <c r="D4353" s="326">
        <v>40</v>
      </c>
      <c r="F4353" s="285">
        <v>42207</v>
      </c>
      <c r="G4353" s="393" t="s">
        <v>154</v>
      </c>
      <c r="H4353" s="386">
        <v>220</v>
      </c>
    </row>
    <row r="4354" spans="2:8" s="1" customFormat="1" ht="15">
      <c r="B4354" s="285">
        <v>42188</v>
      </c>
      <c r="C4354" s="304" t="s">
        <v>525</v>
      </c>
      <c r="D4354" s="326">
        <v>10</v>
      </c>
      <c r="F4354" s="285">
        <v>42208</v>
      </c>
      <c r="G4354" s="376" t="s">
        <v>6040</v>
      </c>
      <c r="H4354" s="386">
        <v>300</v>
      </c>
    </row>
    <row r="4355" spans="2:8" s="1" customFormat="1" ht="15">
      <c r="B4355" s="285">
        <v>42188</v>
      </c>
      <c r="C4355" s="304" t="s">
        <v>5989</v>
      </c>
      <c r="D4355" s="326">
        <v>425</v>
      </c>
      <c r="F4355" s="285">
        <v>42208</v>
      </c>
      <c r="G4355" s="280" t="s">
        <v>6041</v>
      </c>
      <c r="H4355" s="294">
        <v>65</v>
      </c>
    </row>
    <row r="4356" spans="2:8" s="1" customFormat="1" ht="15">
      <c r="B4356" s="285">
        <v>42188</v>
      </c>
      <c r="C4356" s="304" t="s">
        <v>246</v>
      </c>
      <c r="D4356" s="326">
        <v>40</v>
      </c>
      <c r="F4356" s="285">
        <v>42208</v>
      </c>
      <c r="G4356" s="280" t="s">
        <v>246</v>
      </c>
      <c r="H4356" s="386">
        <v>80</v>
      </c>
    </row>
    <row r="4357" spans="2:8" s="1" customFormat="1" ht="15">
      <c r="B4357" s="285">
        <v>42188</v>
      </c>
      <c r="C4357" s="304" t="s">
        <v>414</v>
      </c>
      <c r="D4357" s="326">
        <v>40</v>
      </c>
      <c r="F4357" s="285">
        <v>42208</v>
      </c>
      <c r="G4357" s="393" t="s">
        <v>2357</v>
      </c>
      <c r="H4357" s="386">
        <v>40</v>
      </c>
    </row>
    <row r="4358" spans="2:8" s="1" customFormat="1" ht="15">
      <c r="B4358" s="285">
        <v>42189</v>
      </c>
      <c r="C4358" s="304" t="s">
        <v>5991</v>
      </c>
      <c r="D4358" s="326">
        <v>130</v>
      </c>
      <c r="F4358" s="285">
        <v>42208</v>
      </c>
      <c r="G4358" s="386" t="s">
        <v>6042</v>
      </c>
      <c r="H4358" s="386">
        <v>1750</v>
      </c>
    </row>
    <row r="4359" spans="2:8" s="1" customFormat="1" ht="15">
      <c r="B4359" s="285">
        <v>42189</v>
      </c>
      <c r="C4359" s="304" t="s">
        <v>246</v>
      </c>
      <c r="D4359" s="326">
        <v>40</v>
      </c>
      <c r="F4359" s="285">
        <v>42208</v>
      </c>
      <c r="G4359" s="393" t="s">
        <v>901</v>
      </c>
      <c r="H4359" s="386">
        <v>40</v>
      </c>
    </row>
    <row r="4360" spans="2:8" s="1" customFormat="1" ht="15">
      <c r="B4360" s="285">
        <v>42189</v>
      </c>
      <c r="C4360" s="304" t="s">
        <v>289</v>
      </c>
      <c r="D4360" s="326">
        <v>10</v>
      </c>
      <c r="F4360" s="285">
        <v>42208</v>
      </c>
      <c r="G4360" s="393" t="s">
        <v>3878</v>
      </c>
      <c r="H4360" s="386">
        <v>40</v>
      </c>
    </row>
    <row r="4361" spans="2:8" s="1" customFormat="1" ht="15">
      <c r="B4361" s="285">
        <v>42190</v>
      </c>
      <c r="C4361" s="280" t="s">
        <v>2164</v>
      </c>
      <c r="D4361" s="294">
        <v>510</v>
      </c>
      <c r="F4361" s="285">
        <v>42208</v>
      </c>
      <c r="G4361" s="393" t="s">
        <v>6043</v>
      </c>
      <c r="H4361" s="386">
        <v>4500</v>
      </c>
    </row>
    <row r="4362" spans="2:8" s="1" customFormat="1" ht="15">
      <c r="B4362" s="285">
        <v>42190</v>
      </c>
      <c r="C4362" s="280" t="s">
        <v>2209</v>
      </c>
      <c r="D4362" s="294">
        <v>10</v>
      </c>
      <c r="F4362" s="285">
        <v>42208</v>
      </c>
      <c r="G4362" s="393" t="s">
        <v>92</v>
      </c>
      <c r="H4362" s="386">
        <v>50</v>
      </c>
    </row>
    <row r="4363" spans="2:8" s="1" customFormat="1" ht="15">
      <c r="B4363" s="285">
        <v>42190</v>
      </c>
      <c r="C4363" s="280" t="s">
        <v>51</v>
      </c>
      <c r="D4363" s="294">
        <v>60</v>
      </c>
      <c r="F4363" s="285">
        <v>42210</v>
      </c>
      <c r="G4363" s="280" t="s">
        <v>516</v>
      </c>
      <c r="H4363" s="294">
        <v>40</v>
      </c>
    </row>
    <row r="4364" spans="2:8" s="1" customFormat="1" ht="15">
      <c r="B4364" s="285">
        <v>42190</v>
      </c>
      <c r="C4364" s="280" t="s">
        <v>114</v>
      </c>
      <c r="D4364" s="294">
        <v>140</v>
      </c>
      <c r="F4364" s="285">
        <v>42210</v>
      </c>
      <c r="G4364" s="280" t="s">
        <v>289</v>
      </c>
      <c r="H4364" s="294">
        <v>100</v>
      </c>
    </row>
    <row r="4365" spans="2:8" s="1" customFormat="1" ht="15">
      <c r="B4365" s="549">
        <v>42190</v>
      </c>
      <c r="C4365" s="421" t="s">
        <v>2597</v>
      </c>
      <c r="D4365" s="588">
        <v>240</v>
      </c>
      <c r="F4365" s="285">
        <v>42211</v>
      </c>
      <c r="G4365" s="280" t="s">
        <v>367</v>
      </c>
      <c r="H4365" s="294">
        <v>3</v>
      </c>
    </row>
    <row r="4366" spans="2:8" s="1" customFormat="1" ht="15">
      <c r="B4366" s="285">
        <v>42191</v>
      </c>
      <c r="C4366" s="280" t="s">
        <v>525</v>
      </c>
      <c r="D4366" s="349">
        <v>70</v>
      </c>
      <c r="F4366" s="285">
        <v>42211</v>
      </c>
      <c r="G4366" s="280" t="s">
        <v>6044</v>
      </c>
      <c r="H4366" s="294">
        <v>650</v>
      </c>
    </row>
    <row r="4367" spans="2:8" s="1" customFormat="1" ht="15">
      <c r="B4367" s="285">
        <v>42191</v>
      </c>
      <c r="C4367" s="304" t="s">
        <v>132</v>
      </c>
      <c r="D4367" s="326">
        <v>100</v>
      </c>
      <c r="F4367" s="285">
        <v>42211</v>
      </c>
      <c r="G4367" s="294" t="s">
        <v>901</v>
      </c>
      <c r="H4367" s="294">
        <v>4</v>
      </c>
    </row>
    <row r="4368" spans="2:8" s="1" customFormat="1" ht="15">
      <c r="B4368" s="285">
        <v>42191</v>
      </c>
      <c r="C4368" s="304" t="s">
        <v>525</v>
      </c>
      <c r="D4368" s="326">
        <v>20</v>
      </c>
      <c r="F4368" s="285">
        <v>42211</v>
      </c>
      <c r="G4368" s="294" t="s">
        <v>5295</v>
      </c>
      <c r="H4368" s="294">
        <v>320</v>
      </c>
    </row>
    <row r="4369" spans="2:8" s="1" customFormat="1" ht="15">
      <c r="B4369" s="285">
        <v>42191</v>
      </c>
      <c r="C4369" s="304" t="s">
        <v>3622</v>
      </c>
      <c r="D4369" s="326">
        <v>300</v>
      </c>
      <c r="F4369" s="285">
        <v>42211</v>
      </c>
      <c r="G4369" s="280" t="s">
        <v>12</v>
      </c>
      <c r="H4369" s="294">
        <v>190</v>
      </c>
    </row>
    <row r="4370" spans="2:8" s="1" customFormat="1" ht="15">
      <c r="B4370" s="285">
        <v>42191</v>
      </c>
      <c r="C4370" s="280" t="s">
        <v>58</v>
      </c>
      <c r="D4370" s="294">
        <v>25</v>
      </c>
      <c r="F4370" s="285">
        <v>42212</v>
      </c>
      <c r="G4370" s="280" t="s">
        <v>12</v>
      </c>
      <c r="H4370" s="326">
        <v>70</v>
      </c>
    </row>
    <row r="4371" spans="2:8" s="1" customFormat="1" ht="15">
      <c r="B4371" s="285">
        <v>42192</v>
      </c>
      <c r="C4371" s="280" t="s">
        <v>525</v>
      </c>
      <c r="D4371" s="294">
        <v>31</v>
      </c>
      <c r="F4371" s="285">
        <v>42212</v>
      </c>
      <c r="G4371" s="280" t="s">
        <v>525</v>
      </c>
      <c r="H4371" s="294">
        <v>43</v>
      </c>
    </row>
    <row r="4372" spans="2:8" s="1" customFormat="1" ht="15">
      <c r="B4372" s="524">
        <v>42192</v>
      </c>
      <c r="C4372" s="730" t="s">
        <v>4050</v>
      </c>
      <c r="D4372" s="703">
        <v>914</v>
      </c>
      <c r="F4372" s="285">
        <v>42212</v>
      </c>
      <c r="G4372" s="304" t="s">
        <v>23</v>
      </c>
      <c r="H4372" s="326">
        <v>320</v>
      </c>
    </row>
    <row r="4373" spans="2:8" s="1" customFormat="1" ht="15">
      <c r="B4373" s="285">
        <v>42192</v>
      </c>
      <c r="C4373" s="280" t="s">
        <v>525</v>
      </c>
      <c r="D4373" s="294">
        <v>80</v>
      </c>
      <c r="F4373" s="285">
        <v>42213</v>
      </c>
      <c r="G4373" s="280" t="s">
        <v>525</v>
      </c>
      <c r="H4373" s="294">
        <v>130</v>
      </c>
    </row>
    <row r="4374" spans="2:8" s="1" customFormat="1" ht="15">
      <c r="B4374" s="285">
        <v>42192</v>
      </c>
      <c r="C4374" s="280" t="s">
        <v>51</v>
      </c>
      <c r="D4374" s="294">
        <v>42</v>
      </c>
      <c r="F4374" s="285">
        <v>42213</v>
      </c>
      <c r="G4374" s="280" t="s">
        <v>12</v>
      </c>
      <c r="H4374" s="294">
        <v>70</v>
      </c>
    </row>
    <row r="4375" spans="2:8" s="1" customFormat="1" ht="15">
      <c r="B4375" s="285">
        <v>42192</v>
      </c>
      <c r="C4375" s="280" t="s">
        <v>401</v>
      </c>
      <c r="D4375" s="294">
        <v>24</v>
      </c>
      <c r="F4375" s="285">
        <v>42213</v>
      </c>
      <c r="G4375" s="280" t="s">
        <v>525</v>
      </c>
      <c r="H4375" s="294">
        <v>266</v>
      </c>
    </row>
    <row r="4376" spans="2:8" s="1" customFormat="1" ht="15">
      <c r="B4376" s="285">
        <v>42192</v>
      </c>
      <c r="C4376" s="280" t="s">
        <v>71</v>
      </c>
      <c r="D4376" s="294">
        <v>10</v>
      </c>
      <c r="F4376" s="285">
        <v>42213</v>
      </c>
      <c r="G4376" s="280" t="s">
        <v>23</v>
      </c>
      <c r="H4376" s="294">
        <v>80</v>
      </c>
    </row>
    <row r="4377" spans="2:8" s="1" customFormat="1" ht="15">
      <c r="B4377" s="285">
        <v>42192</v>
      </c>
      <c r="C4377" s="304" t="s">
        <v>114</v>
      </c>
      <c r="D4377" s="326">
        <v>70</v>
      </c>
      <c r="F4377" s="285">
        <v>42214</v>
      </c>
      <c r="G4377" s="280" t="s">
        <v>525</v>
      </c>
      <c r="H4377" s="294">
        <v>40</v>
      </c>
    </row>
    <row r="4378" spans="2:8" s="1" customFormat="1" ht="15">
      <c r="B4378" s="285">
        <v>42193</v>
      </c>
      <c r="C4378" s="304" t="s">
        <v>525</v>
      </c>
      <c r="D4378" s="326">
        <v>94</v>
      </c>
      <c r="F4378" s="285">
        <v>42214</v>
      </c>
      <c r="G4378" s="294" t="s">
        <v>525</v>
      </c>
      <c r="H4378" s="294">
        <v>50</v>
      </c>
    </row>
    <row r="4379" spans="2:8" s="1" customFormat="1" ht="15">
      <c r="B4379" s="285">
        <v>42193</v>
      </c>
      <c r="C4379" s="280" t="s">
        <v>12</v>
      </c>
      <c r="D4379" s="294">
        <v>70</v>
      </c>
      <c r="F4379" s="285">
        <v>42214</v>
      </c>
      <c r="G4379" s="280" t="s">
        <v>18</v>
      </c>
      <c r="H4379" s="294">
        <v>110</v>
      </c>
    </row>
    <row r="4380" spans="2:8" s="1" customFormat="1" ht="15">
      <c r="B4380" s="285">
        <v>42193</v>
      </c>
      <c r="C4380" s="304" t="s">
        <v>51</v>
      </c>
      <c r="D4380" s="326">
        <v>70</v>
      </c>
      <c r="F4380" s="285">
        <v>42215</v>
      </c>
      <c r="G4380" s="280" t="s">
        <v>516</v>
      </c>
      <c r="H4380" s="294">
        <v>10</v>
      </c>
    </row>
    <row r="4381" spans="2:8" s="1" customFormat="1" ht="15">
      <c r="B4381" s="285">
        <v>42193</v>
      </c>
      <c r="C4381" s="280" t="s">
        <v>5997</v>
      </c>
      <c r="D4381" s="294">
        <v>60</v>
      </c>
      <c r="F4381" s="285">
        <v>42215</v>
      </c>
      <c r="G4381" s="280" t="s">
        <v>4530</v>
      </c>
      <c r="H4381" s="294">
        <v>10</v>
      </c>
    </row>
    <row r="4382" spans="2:8" s="1" customFormat="1" ht="15">
      <c r="B4382" s="285">
        <v>42193</v>
      </c>
      <c r="C4382" s="280" t="s">
        <v>80</v>
      </c>
      <c r="D4382" s="294">
        <v>20</v>
      </c>
      <c r="F4382" s="285">
        <v>42215</v>
      </c>
      <c r="G4382" s="280" t="s">
        <v>51</v>
      </c>
      <c r="H4382" s="294">
        <v>38</v>
      </c>
    </row>
    <row r="4383" spans="2:8" s="1" customFormat="1" ht="15">
      <c r="B4383" s="285">
        <v>42193</v>
      </c>
      <c r="C4383" s="280" t="s">
        <v>114</v>
      </c>
      <c r="D4383" s="294">
        <v>80</v>
      </c>
      <c r="F4383" s="285">
        <v>42216</v>
      </c>
      <c r="G4383" s="484" t="s">
        <v>525</v>
      </c>
      <c r="H4383" s="294">
        <v>76</v>
      </c>
    </row>
    <row r="4384" spans="2:8" s="1" customFormat="1" ht="15">
      <c r="B4384" s="285">
        <v>42194</v>
      </c>
      <c r="C4384" s="280" t="s">
        <v>525</v>
      </c>
      <c r="D4384" s="294">
        <v>65</v>
      </c>
      <c r="F4384" s="285">
        <v>42216</v>
      </c>
      <c r="G4384" s="280" t="s">
        <v>6113</v>
      </c>
      <c r="H4384" s="294">
        <v>70</v>
      </c>
    </row>
    <row r="4385" spans="2:8" s="1" customFormat="1" ht="15">
      <c r="B4385" s="285">
        <v>42194</v>
      </c>
      <c r="C4385" s="280" t="s">
        <v>525</v>
      </c>
      <c r="D4385" s="294">
        <v>70</v>
      </c>
      <c r="F4385" s="285">
        <v>42216</v>
      </c>
      <c r="G4385" s="484" t="s">
        <v>51</v>
      </c>
      <c r="H4385" s="485">
        <v>210</v>
      </c>
    </row>
    <row r="4386" spans="2:8" s="1" customFormat="1" ht="15">
      <c r="B4386" s="285">
        <v>42194</v>
      </c>
      <c r="C4386" s="280" t="s">
        <v>246</v>
      </c>
      <c r="D4386" s="294">
        <v>90</v>
      </c>
      <c r="F4386" s="285"/>
      <c r="G4386" s="304"/>
      <c r="H4386" s="294"/>
    </row>
    <row r="4387" spans="2:8" s="1" customFormat="1" ht="15">
      <c r="B4387" s="285">
        <v>42194</v>
      </c>
      <c r="C4387" s="280" t="s">
        <v>114</v>
      </c>
      <c r="D4387" s="294">
        <v>30</v>
      </c>
      <c r="F4387" s="285"/>
      <c r="G4387" s="280"/>
      <c r="H4387" s="294"/>
    </row>
    <row r="4388" spans="2:8" s="1" customFormat="1" ht="15">
      <c r="B4388" s="285">
        <v>42195</v>
      </c>
      <c r="C4388" s="280" t="s">
        <v>525</v>
      </c>
      <c r="D4388" s="349">
        <v>55</v>
      </c>
      <c r="F4388" s="285"/>
      <c r="G4388" s="484"/>
      <c r="H4388" s="485"/>
    </row>
    <row r="4389" spans="2:8" s="1" customFormat="1" ht="15">
      <c r="B4389" s="285">
        <v>42195</v>
      </c>
      <c r="C4389" s="280" t="s">
        <v>516</v>
      </c>
      <c r="D4389" s="294">
        <v>40</v>
      </c>
      <c r="F4389" s="285"/>
      <c r="G4389" s="484"/>
      <c r="H4389" s="485"/>
    </row>
    <row r="4390" spans="2:8" s="1" customFormat="1" ht="15">
      <c r="B4390" s="285">
        <v>42195</v>
      </c>
      <c r="C4390" s="280" t="s">
        <v>51</v>
      </c>
      <c r="D4390" s="294">
        <v>10</v>
      </c>
      <c r="F4390" s="285"/>
      <c r="G4390" s="280"/>
      <c r="H4390" s="294"/>
    </row>
    <row r="4391" spans="2:8" s="1" customFormat="1" ht="15">
      <c r="B4391" s="285">
        <v>42196</v>
      </c>
      <c r="C4391" s="280" t="s">
        <v>6013</v>
      </c>
      <c r="D4391" s="294">
        <v>460</v>
      </c>
      <c r="F4391" s="285"/>
      <c r="G4391" s="304"/>
      <c r="H4391" s="294"/>
    </row>
    <row r="4392" spans="2:8" s="1" customFormat="1" ht="15">
      <c r="B4392" s="285">
        <v>42196</v>
      </c>
      <c r="C4392" s="294" t="s">
        <v>57</v>
      </c>
      <c r="D4392" s="294">
        <v>420</v>
      </c>
      <c r="F4392" s="285"/>
      <c r="G4392" s="280"/>
      <c r="H4392" s="294"/>
    </row>
    <row r="4393" spans="2:8" s="1" customFormat="1" ht="15">
      <c r="B4393" s="285">
        <v>42196</v>
      </c>
      <c r="C4393" s="280" t="s">
        <v>92</v>
      </c>
      <c r="D4393" s="294">
        <v>20</v>
      </c>
      <c r="F4393" s="285"/>
      <c r="G4393" s="280"/>
      <c r="H4393" s="294"/>
    </row>
    <row r="4394" spans="2:8" s="1" customFormat="1" ht="15">
      <c r="B4394" s="285">
        <v>42196</v>
      </c>
      <c r="C4394" s="280" t="s">
        <v>6014</v>
      </c>
      <c r="D4394" s="294">
        <v>40</v>
      </c>
      <c r="F4394" s="285"/>
      <c r="G4394" s="280"/>
      <c r="H4394" s="294"/>
    </row>
    <row r="4395" spans="2:8" s="1" customFormat="1" ht="15">
      <c r="B4395" s="285">
        <v>42196</v>
      </c>
      <c r="C4395" s="280" t="s">
        <v>6015</v>
      </c>
      <c r="D4395" s="294">
        <v>80</v>
      </c>
      <c r="F4395" s="285"/>
      <c r="G4395" s="280"/>
      <c r="H4395" s="294"/>
    </row>
    <row r="4396" spans="2:8" s="1" customFormat="1" ht="15">
      <c r="B4396" s="285">
        <v>42196</v>
      </c>
      <c r="C4396" s="280" t="s">
        <v>6016</v>
      </c>
      <c r="D4396" s="294">
        <v>2</v>
      </c>
      <c r="F4396" s="285"/>
      <c r="G4396" s="280"/>
      <c r="H4396" s="294"/>
    </row>
    <row r="4397" spans="2:8" s="1" customFormat="1" ht="15">
      <c r="B4397" s="285">
        <v>42196</v>
      </c>
      <c r="C4397" s="280" t="s">
        <v>6017</v>
      </c>
      <c r="D4397" s="294">
        <v>618</v>
      </c>
      <c r="F4397" s="285"/>
      <c r="G4397" s="304"/>
      <c r="H4397" s="326"/>
    </row>
    <row r="4398" spans="2:8" s="1" customFormat="1" ht="15">
      <c r="B4398" s="285">
        <v>42196</v>
      </c>
      <c r="C4398" s="294" t="s">
        <v>2643</v>
      </c>
      <c r="D4398" s="294">
        <v>35</v>
      </c>
      <c r="F4398" s="285"/>
      <c r="G4398" s="280"/>
      <c r="H4398" s="294"/>
    </row>
    <row r="4399" spans="2:8" s="1" customFormat="1" ht="15">
      <c r="B4399" s="285">
        <v>42196</v>
      </c>
      <c r="C4399" s="280" t="s">
        <v>401</v>
      </c>
      <c r="D4399" s="294">
        <v>48</v>
      </c>
      <c r="F4399" s="285"/>
      <c r="G4399" s="280"/>
      <c r="H4399" s="294"/>
    </row>
    <row r="4400" spans="2:8" s="1" customFormat="1" ht="15">
      <c r="B4400" s="285">
        <v>42196</v>
      </c>
      <c r="C4400" s="280" t="s">
        <v>51</v>
      </c>
      <c r="D4400" s="294">
        <v>80</v>
      </c>
      <c r="F4400" s="285"/>
      <c r="G4400" s="280"/>
      <c r="H4400" s="294"/>
    </row>
    <row r="4401" spans="2:8" s="1" customFormat="1" ht="15">
      <c r="B4401" s="285">
        <v>42197</v>
      </c>
      <c r="C4401" s="280" t="s">
        <v>247</v>
      </c>
      <c r="D4401" s="294">
        <v>100</v>
      </c>
      <c r="F4401" s="285"/>
      <c r="G4401" s="280"/>
      <c r="H4401" s="294"/>
    </row>
    <row r="4402" spans="2:8" s="1" customFormat="1" ht="15">
      <c r="B4402" s="285">
        <v>42197</v>
      </c>
      <c r="C4402" s="294" t="s">
        <v>92</v>
      </c>
      <c r="D4402" s="294">
        <v>20</v>
      </c>
      <c r="F4402" s="285"/>
      <c r="G4402" s="280"/>
      <c r="H4402" s="294"/>
    </row>
    <row r="4403" spans="2:8" s="1" customFormat="1" ht="15">
      <c r="B4403" s="285">
        <v>42198</v>
      </c>
      <c r="C4403" s="294" t="s">
        <v>525</v>
      </c>
      <c r="D4403" s="294">
        <v>60</v>
      </c>
      <c r="F4403" s="285"/>
      <c r="G4403" s="280"/>
      <c r="H4403" s="294"/>
    </row>
    <row r="4404" spans="2:8" s="1" customFormat="1" ht="15">
      <c r="B4404" s="285">
        <v>42198</v>
      </c>
      <c r="C4404" s="294" t="s">
        <v>525</v>
      </c>
      <c r="D4404" s="294">
        <v>27</v>
      </c>
      <c r="F4404" s="285"/>
      <c r="G4404" s="280"/>
      <c r="H4404" s="294"/>
    </row>
    <row r="4405" spans="2:8" s="1" customFormat="1" ht="15">
      <c r="B4405" s="285">
        <v>42198</v>
      </c>
      <c r="C4405" s="294" t="s">
        <v>525</v>
      </c>
      <c r="D4405" s="294">
        <v>130</v>
      </c>
      <c r="F4405" s="285"/>
      <c r="G4405" s="280"/>
      <c r="H4405" s="294"/>
    </row>
    <row r="4406" spans="2:8" s="1" customFormat="1" ht="15">
      <c r="B4406" s="285">
        <v>42198</v>
      </c>
      <c r="C4406" s="280" t="s">
        <v>23</v>
      </c>
      <c r="D4406" s="294">
        <v>110</v>
      </c>
      <c r="F4406" s="285"/>
      <c r="G4406" s="280"/>
      <c r="H4406" s="294"/>
    </row>
    <row r="4407" spans="2:8" s="1" customFormat="1" ht="15">
      <c r="B4407" s="285">
        <v>42199</v>
      </c>
      <c r="C4407" s="280" t="s">
        <v>525</v>
      </c>
      <c r="D4407" s="294">
        <v>25</v>
      </c>
      <c r="F4407" s="285"/>
      <c r="G4407" s="280"/>
      <c r="H4407" s="294"/>
    </row>
    <row r="4408" spans="2:8" s="1" customFormat="1" ht="15">
      <c r="B4408" s="285">
        <v>42199</v>
      </c>
      <c r="C4408" s="280" t="s">
        <v>525</v>
      </c>
      <c r="D4408" s="294">
        <v>55</v>
      </c>
      <c r="F4408" s="285"/>
      <c r="G4408" s="280"/>
      <c r="H4408" s="294"/>
    </row>
    <row r="4409" spans="2:8" s="1" customFormat="1" ht="15">
      <c r="B4409" s="285">
        <v>42199</v>
      </c>
      <c r="C4409" s="280" t="s">
        <v>525</v>
      </c>
      <c r="D4409" s="294">
        <v>130</v>
      </c>
      <c r="F4409" s="285"/>
      <c r="G4409" s="280"/>
      <c r="H4409" s="294"/>
    </row>
    <row r="4410" spans="2:8" s="1" customFormat="1" ht="15">
      <c r="B4410" s="285">
        <v>42199</v>
      </c>
      <c r="C4410" s="280" t="s">
        <v>18</v>
      </c>
      <c r="D4410" s="294">
        <v>1000</v>
      </c>
      <c r="F4410" s="285"/>
      <c r="G4410" s="280"/>
      <c r="H4410" s="294"/>
    </row>
    <row r="4411" spans="2:8" s="1" customFormat="1" ht="15">
      <c r="B4411" s="285">
        <v>42199</v>
      </c>
      <c r="C4411" s="280" t="s">
        <v>23</v>
      </c>
      <c r="D4411" s="294">
        <v>80</v>
      </c>
      <c r="F4411" s="285"/>
      <c r="G4411" s="280"/>
      <c r="H4411" s="294"/>
    </row>
    <row r="4412" spans="2:8" s="1" customFormat="1" ht="15">
      <c r="B4412" s="285">
        <v>42199</v>
      </c>
      <c r="C4412" s="280" t="s">
        <v>525</v>
      </c>
      <c r="D4412" s="294">
        <v>12</v>
      </c>
      <c r="F4412" s="285"/>
      <c r="G4412" s="280"/>
      <c r="H4412" s="294"/>
    </row>
    <row r="4413" spans="2:8" s="1" customFormat="1" ht="15">
      <c r="B4413" s="285">
        <v>42200</v>
      </c>
      <c r="C4413" s="280" t="s">
        <v>525</v>
      </c>
      <c r="D4413" s="294">
        <v>37</v>
      </c>
      <c r="F4413" s="285"/>
      <c r="G4413" s="280"/>
      <c r="H4413" s="294"/>
    </row>
    <row r="4414" spans="2:8" s="1" customFormat="1" ht="15">
      <c r="B4414" s="285">
        <v>42200</v>
      </c>
      <c r="C4414" s="280" t="s">
        <v>525</v>
      </c>
      <c r="D4414" s="294">
        <v>39</v>
      </c>
      <c r="F4414" s="285"/>
      <c r="G4414" s="280"/>
      <c r="H4414" s="294"/>
    </row>
    <row r="4415" spans="2:8" s="1" customFormat="1" ht="15">
      <c r="B4415" s="285">
        <v>42200</v>
      </c>
      <c r="C4415" s="280" t="s">
        <v>525</v>
      </c>
      <c r="D4415" s="294">
        <v>52</v>
      </c>
      <c r="F4415" s="285"/>
      <c r="G4415" s="280"/>
      <c r="H4415" s="294"/>
    </row>
    <row r="4416" spans="2:8" s="1" customFormat="1" ht="15">
      <c r="B4416" s="285">
        <v>42200</v>
      </c>
      <c r="C4416" s="280" t="s">
        <v>6019</v>
      </c>
      <c r="D4416" s="294">
        <v>300</v>
      </c>
      <c r="F4416" s="285"/>
      <c r="G4416" s="280"/>
      <c r="H4416" s="294"/>
    </row>
    <row r="4417" spans="2:8" s="1" customFormat="1" ht="15">
      <c r="B4417" s="285">
        <v>42200</v>
      </c>
      <c r="C4417" s="280" t="s">
        <v>246</v>
      </c>
      <c r="D4417" s="294">
        <v>80</v>
      </c>
      <c r="F4417" s="285"/>
      <c r="G4417" s="280"/>
      <c r="H4417" s="294"/>
    </row>
    <row r="4418" spans="2:8" s="1" customFormat="1" ht="15">
      <c r="B4418" s="285">
        <v>42200</v>
      </c>
      <c r="C4418" s="280" t="s">
        <v>114</v>
      </c>
      <c r="D4418" s="294">
        <v>20</v>
      </c>
      <c r="F4418" s="285"/>
      <c r="G4418" s="280"/>
      <c r="H4418" s="294"/>
    </row>
    <row r="4419" spans="2:8" s="1" customFormat="1" ht="15">
      <c r="B4419" s="285">
        <v>42200</v>
      </c>
      <c r="C4419" s="280" t="s">
        <v>23</v>
      </c>
      <c r="D4419" s="294">
        <v>190</v>
      </c>
      <c r="F4419" s="285"/>
      <c r="G4419" s="280"/>
      <c r="H4419" s="294"/>
    </row>
    <row r="4420" spans="2:8" s="1" customFormat="1" ht="15">
      <c r="B4420" s="285">
        <v>42201</v>
      </c>
      <c r="C4420" s="280" t="s">
        <v>525</v>
      </c>
      <c r="D4420" s="294">
        <v>105</v>
      </c>
      <c r="F4420" s="285"/>
      <c r="G4420" s="280"/>
      <c r="H4420" s="294"/>
    </row>
    <row r="4421" spans="2:8" s="1" customFormat="1" ht="15">
      <c r="B4421" s="285">
        <v>42201</v>
      </c>
      <c r="C4421" s="280" t="s">
        <v>114</v>
      </c>
      <c r="D4421" s="294">
        <v>30</v>
      </c>
      <c r="F4421" s="285"/>
      <c r="G4421" s="280"/>
      <c r="H4421" s="294"/>
    </row>
    <row r="4422" spans="2:8" s="1" customFormat="1" ht="15">
      <c r="B4422" s="285">
        <v>42202</v>
      </c>
      <c r="C4422" s="280" t="s">
        <v>823</v>
      </c>
      <c r="D4422" s="294">
        <v>1000</v>
      </c>
      <c r="F4422" s="285"/>
      <c r="G4422" s="280"/>
      <c r="H4422" s="294"/>
    </row>
    <row r="4423" spans="2:8" s="1" customFormat="1" ht="15">
      <c r="B4423" s="285">
        <v>42202</v>
      </c>
      <c r="C4423" s="280" t="s">
        <v>525</v>
      </c>
      <c r="D4423" s="294">
        <v>95</v>
      </c>
      <c r="F4423" s="285"/>
      <c r="G4423" s="280"/>
      <c r="H4423" s="294"/>
    </row>
    <row r="4424" spans="2:8" s="1" customFormat="1" ht="15">
      <c r="B4424" s="285">
        <v>42202</v>
      </c>
      <c r="C4424" s="280" t="s">
        <v>132</v>
      </c>
      <c r="D4424" s="294">
        <v>100</v>
      </c>
      <c r="F4424" s="285"/>
      <c r="G4424" s="280"/>
      <c r="H4424" s="294"/>
    </row>
    <row r="4425" spans="2:8" s="1" customFormat="1" ht="15">
      <c r="B4425" s="285">
        <v>42202</v>
      </c>
      <c r="C4425" s="280" t="s">
        <v>76</v>
      </c>
      <c r="D4425" s="294">
        <v>90</v>
      </c>
      <c r="F4425" s="285"/>
      <c r="G4425" s="280"/>
      <c r="H4425" s="294"/>
    </row>
    <row r="4426" spans="2:8" s="1" customFormat="1" ht="15">
      <c r="B4426" s="285">
        <v>42202</v>
      </c>
      <c r="C4426" s="280" t="s">
        <v>111</v>
      </c>
      <c r="D4426" s="294">
        <v>60</v>
      </c>
      <c r="F4426" s="285"/>
      <c r="G4426" s="280"/>
      <c r="H4426" s="294"/>
    </row>
    <row r="4427" spans="2:8" s="1" customFormat="1" ht="15">
      <c r="B4427" s="285">
        <v>42203</v>
      </c>
      <c r="C4427" s="280" t="s">
        <v>5295</v>
      </c>
      <c r="D4427" s="294">
        <v>40</v>
      </c>
      <c r="F4427" s="285"/>
      <c r="G4427" s="280"/>
      <c r="H4427" s="294"/>
    </row>
    <row r="4428" spans="2:8" s="1" customFormat="1" ht="15">
      <c r="B4428" s="285">
        <v>42203</v>
      </c>
      <c r="C4428" s="280" t="s">
        <v>289</v>
      </c>
      <c r="D4428" s="294">
        <v>110</v>
      </c>
      <c r="F4428" s="285"/>
      <c r="G4428" s="280"/>
      <c r="H4428" s="294"/>
    </row>
    <row r="4429" spans="2:8" s="1" customFormat="1" ht="15">
      <c r="B4429" s="285">
        <v>42203</v>
      </c>
      <c r="C4429" s="280" t="s">
        <v>132</v>
      </c>
      <c r="D4429" s="294">
        <v>270</v>
      </c>
      <c r="F4429" s="285"/>
      <c r="G4429" s="280"/>
      <c r="H4429" s="294"/>
    </row>
    <row r="4430" spans="2:8" s="1" customFormat="1" ht="15">
      <c r="B4430" s="285">
        <v>42203</v>
      </c>
      <c r="C4430" s="280" t="s">
        <v>901</v>
      </c>
      <c r="D4430" s="294">
        <v>20</v>
      </c>
      <c r="F4430" s="285"/>
      <c r="G4430" s="280"/>
      <c r="H4430" s="294"/>
    </row>
    <row r="4431" spans="2:8" s="1" customFormat="1" ht="15">
      <c r="B4431" s="285">
        <v>42203</v>
      </c>
      <c r="C4431" s="280" t="s">
        <v>2556</v>
      </c>
      <c r="D4431" s="294">
        <v>200</v>
      </c>
      <c r="F4431" s="285"/>
      <c r="G4431" s="280"/>
      <c r="H4431" s="294"/>
    </row>
    <row r="4432" spans="2:8" s="1" customFormat="1" ht="15">
      <c r="B4432" s="285">
        <v>42203</v>
      </c>
      <c r="C4432" s="280" t="s">
        <v>6021</v>
      </c>
      <c r="D4432" s="294">
        <v>100</v>
      </c>
      <c r="F4432" s="285"/>
      <c r="G4432" s="280"/>
      <c r="H4432" s="294"/>
    </row>
    <row r="4433" spans="2:10" s="1" customFormat="1" ht="15">
      <c r="B4433" s="285">
        <v>42203</v>
      </c>
      <c r="C4433" s="280" t="s">
        <v>401</v>
      </c>
      <c r="D4433" s="294">
        <v>40</v>
      </c>
      <c r="F4433" s="285"/>
      <c r="G4433" s="280"/>
      <c r="H4433" s="294"/>
    </row>
    <row r="4434" spans="2:10" s="1" customFormat="1" ht="15">
      <c r="B4434" s="285">
        <v>42203</v>
      </c>
      <c r="C4434" s="280" t="s">
        <v>172</v>
      </c>
      <c r="D4434" s="294">
        <v>10</v>
      </c>
      <c r="F4434" s="285"/>
      <c r="G4434" s="280"/>
      <c r="H4434" s="294"/>
    </row>
    <row r="4435" spans="2:10" s="1" customFormat="1" ht="15">
      <c r="B4435" s="285">
        <v>42204</v>
      </c>
      <c r="C4435" s="280" t="s">
        <v>901</v>
      </c>
      <c r="D4435" s="294">
        <v>2</v>
      </c>
      <c r="F4435" s="285"/>
      <c r="G4435" s="280"/>
      <c r="H4435" s="294"/>
    </row>
    <row r="4436" spans="2:10" s="1" customFormat="1" ht="15">
      <c r="B4436" s="285">
        <v>42204</v>
      </c>
      <c r="C4436" s="294" t="s">
        <v>289</v>
      </c>
      <c r="D4436" s="294">
        <v>130</v>
      </c>
      <c r="F4436" s="285"/>
      <c r="G4436" s="280"/>
      <c r="H4436" s="294"/>
    </row>
    <row r="4437" spans="2:10" s="1" customFormat="1" ht="15">
      <c r="B4437" s="285">
        <v>42204</v>
      </c>
      <c r="C4437" s="294" t="s">
        <v>51</v>
      </c>
      <c r="D4437" s="294">
        <v>78</v>
      </c>
      <c r="F4437" s="285"/>
      <c r="G4437" s="280"/>
      <c r="H4437" s="294"/>
    </row>
    <row r="4438" spans="2:10" s="1" customFormat="1" ht="15">
      <c r="B4438" s="285">
        <v>42205</v>
      </c>
      <c r="C4438" s="406" t="s">
        <v>525</v>
      </c>
      <c r="D4438" s="294">
        <v>75</v>
      </c>
      <c r="F4438" s="285"/>
      <c r="G4438" s="280"/>
      <c r="H4438" s="294"/>
    </row>
    <row r="4439" spans="2:10" s="1" customFormat="1" ht="15">
      <c r="B4439" s="285"/>
      <c r="C4439" s="280"/>
      <c r="D4439" s="294"/>
      <c r="F4439" s="285"/>
      <c r="G4439" s="280"/>
      <c r="H4439" s="294"/>
    </row>
    <row r="4440" spans="2:10" s="1" customFormat="1" ht="15">
      <c r="B4440" s="285"/>
      <c r="C4440" s="280"/>
      <c r="D4440" s="294"/>
      <c r="F4440" s="285"/>
      <c r="G4440" s="280"/>
      <c r="H4440" s="294"/>
    </row>
    <row r="4441" spans="2:10" s="1" customFormat="1" ht="15">
      <c r="B4441" s="285"/>
      <c r="C4441" s="280"/>
      <c r="D4441" s="294"/>
      <c r="F4441" s="285"/>
      <c r="G4441" s="280"/>
      <c r="H4441" s="294"/>
    </row>
    <row r="4442" spans="2:10" s="1" customFormat="1" ht="15">
      <c r="B4442" s="285"/>
      <c r="C4442" s="280"/>
      <c r="D4442" s="294"/>
      <c r="F4442" s="285"/>
      <c r="G4442" s="280"/>
      <c r="H4442" s="294"/>
    </row>
    <row r="4443" spans="2:10" s="1" customFormat="1" ht="15">
      <c r="B4443" s="285"/>
      <c r="C4443" s="294"/>
      <c r="D4443" s="294"/>
      <c r="F4443" s="280"/>
      <c r="G4443" s="280"/>
      <c r="H4443" s="280"/>
    </row>
    <row r="4444" spans="2:10" s="1" customFormat="1" ht="15">
      <c r="D4444" s="2">
        <f>SUM(D4337:D4443)</f>
        <v>17532</v>
      </c>
      <c r="H4444" s="2">
        <f>SUM(H4337:H4443)</f>
        <v>11725</v>
      </c>
    </row>
    <row r="4445" spans="2:10" s="1" customFormat="1" ht="15"/>
    <row r="4446" spans="2:10" s="1" customFormat="1" ht="15.75">
      <c r="C4446" s="2480" t="s">
        <v>6071</v>
      </c>
      <c r="D4446" s="2480"/>
      <c r="E4446" s="2480"/>
      <c r="F4446" s="2480"/>
      <c r="G4446" s="2480"/>
      <c r="H4446" s="2480"/>
      <c r="I4446" s="2480"/>
      <c r="J4446" s="18"/>
    </row>
    <row r="4447" spans="2:10" s="1" customFormat="1" ht="15" outlineLevel="1">
      <c r="C4447" s="18"/>
      <c r="D4447" s="18"/>
      <c r="E4447" s="18"/>
      <c r="F4447" s="18"/>
      <c r="G4447" s="18"/>
      <c r="H4447" s="18"/>
      <c r="I4447" s="18"/>
      <c r="J4447" s="18"/>
    </row>
    <row r="4448" spans="2:10" s="1" customFormat="1" ht="15" outlineLevel="1">
      <c r="B4448" s="152" t="s">
        <v>115</v>
      </c>
      <c r="C4448" s="152" t="s">
        <v>1330</v>
      </c>
      <c r="D4448" s="355" t="s">
        <v>4</v>
      </c>
      <c r="F4448" s="354" t="s">
        <v>115</v>
      </c>
      <c r="G4448" s="354" t="s">
        <v>1331</v>
      </c>
      <c r="H4448" s="355" t="s">
        <v>4</v>
      </c>
    </row>
    <row r="4449" spans="2:15" s="1" customFormat="1" ht="30" outlineLevel="1">
      <c r="B4449" s="864">
        <v>42216</v>
      </c>
      <c r="C4449" s="891" t="s">
        <v>1039</v>
      </c>
      <c r="D4449" s="935">
        <v>80418.86</v>
      </c>
      <c r="F4449" s="811">
        <v>42216</v>
      </c>
      <c r="G4449" s="814" t="s">
        <v>6074</v>
      </c>
      <c r="H4449" s="876">
        <v>25000</v>
      </c>
      <c r="I4449" s="814" t="s">
        <v>5891</v>
      </c>
      <c r="J4449" s="2"/>
      <c r="K4449" s="2"/>
    </row>
    <row r="4450" spans="2:15" s="1" customFormat="1" ht="30" outlineLevel="1">
      <c r="B4450" s="1080">
        <v>42219</v>
      </c>
      <c r="C4450" s="223" t="s">
        <v>6100</v>
      </c>
      <c r="D4450" s="175">
        <v>16582</v>
      </c>
      <c r="F4450" s="832">
        <v>42216</v>
      </c>
      <c r="G4450" s="1075" t="s">
        <v>6075</v>
      </c>
      <c r="H4450" s="867">
        <v>9160</v>
      </c>
      <c r="I4450" s="1073" t="s">
        <v>4816</v>
      </c>
      <c r="J4450" s="2"/>
    </row>
    <row r="4451" spans="2:15" s="1" customFormat="1" ht="45" outlineLevel="1">
      <c r="B4451" s="1080">
        <v>42237</v>
      </c>
      <c r="C4451" s="223" t="s">
        <v>6150</v>
      </c>
      <c r="D4451" s="175">
        <v>11572</v>
      </c>
      <c r="F4451" s="811">
        <v>42216</v>
      </c>
      <c r="G4451" s="1097" t="s">
        <v>6076</v>
      </c>
      <c r="H4451" s="876">
        <v>840</v>
      </c>
      <c r="I4451" s="814" t="s">
        <v>6080</v>
      </c>
      <c r="J4451" s="2"/>
    </row>
    <row r="4452" spans="2:15" s="1" customFormat="1" ht="30" outlineLevel="1">
      <c r="B4452" s="1080">
        <v>42237</v>
      </c>
      <c r="C4452" s="223" t="s">
        <v>6154</v>
      </c>
      <c r="D4452" s="175">
        <v>60</v>
      </c>
      <c r="F4452" s="811">
        <v>42216</v>
      </c>
      <c r="G4452" s="814" t="s">
        <v>6077</v>
      </c>
      <c r="H4452" s="876">
        <v>3582</v>
      </c>
      <c r="I4452" s="814" t="s">
        <v>6073</v>
      </c>
      <c r="J4452" s="2"/>
    </row>
    <row r="4453" spans="2:15" s="1" customFormat="1" ht="30" outlineLevel="1">
      <c r="B4453" s="1080"/>
      <c r="C4453" s="223"/>
      <c r="D4453" s="175"/>
      <c r="F4453" s="984">
        <v>42216</v>
      </c>
      <c r="G4453" s="812" t="s">
        <v>5936</v>
      </c>
      <c r="H4453" s="905">
        <v>15000</v>
      </c>
      <c r="I4453" s="812" t="s">
        <v>3875</v>
      </c>
      <c r="J4453" s="2"/>
    </row>
    <row r="4454" spans="2:15" s="1" customFormat="1" ht="30" outlineLevel="1">
      <c r="B4454" s="1080"/>
      <c r="C4454" s="223"/>
      <c r="D4454" s="175"/>
      <c r="F4454" s="811">
        <v>42216</v>
      </c>
      <c r="G4454" s="814" t="s">
        <v>6078</v>
      </c>
      <c r="H4454" s="876">
        <v>6000</v>
      </c>
      <c r="I4454" s="814" t="s">
        <v>4813</v>
      </c>
      <c r="J4454" s="2"/>
      <c r="K4454" s="2"/>
    </row>
    <row r="4455" spans="2:15" s="1" customFormat="1" ht="30" outlineLevel="1">
      <c r="B4455" s="285"/>
      <c r="C4455" s="223"/>
      <c r="D4455" s="175"/>
      <c r="F4455" s="832">
        <v>42216</v>
      </c>
      <c r="G4455" s="938" t="s">
        <v>6079</v>
      </c>
      <c r="H4455" s="867">
        <v>13000</v>
      </c>
      <c r="I4455" s="814" t="s">
        <v>5973</v>
      </c>
      <c r="J4455" s="2"/>
      <c r="K4455" s="13"/>
    </row>
    <row r="4456" spans="2:15" s="1" customFormat="1" ht="30" outlineLevel="1">
      <c r="B4456" s="285"/>
      <c r="C4456" s="223"/>
      <c r="D4456" s="672"/>
      <c r="F4456" s="811">
        <v>42216</v>
      </c>
      <c r="G4456" s="814" t="s">
        <v>6081</v>
      </c>
      <c r="H4456" s="876">
        <v>35</v>
      </c>
      <c r="I4456" s="814" t="s">
        <v>6033</v>
      </c>
      <c r="J4456" s="2"/>
      <c r="K4456" s="13"/>
    </row>
    <row r="4457" spans="2:15" s="1" customFormat="1" ht="30" outlineLevel="1">
      <c r="B4457" s="285"/>
      <c r="C4457" s="223"/>
      <c r="D4457" s="175"/>
      <c r="F4457" s="984">
        <v>42217</v>
      </c>
      <c r="G4457" s="812" t="s">
        <v>6099</v>
      </c>
      <c r="H4457" s="905">
        <v>1000</v>
      </c>
      <c r="I4457" s="812" t="s">
        <v>3310</v>
      </c>
      <c r="J4457" s="2"/>
    </row>
    <row r="4458" spans="2:15" s="1" customFormat="1" ht="45" outlineLevel="1">
      <c r="B4458" s="285"/>
      <c r="C4458" s="223"/>
      <c r="D4458" s="175"/>
      <c r="F4458" s="984">
        <v>42217</v>
      </c>
      <c r="G4458" s="814" t="s">
        <v>6098</v>
      </c>
      <c r="H4458" s="835">
        <v>3800</v>
      </c>
      <c r="I4458" s="814" t="s">
        <v>3287</v>
      </c>
    </row>
    <row r="4459" spans="2:15" s="1" customFormat="1" ht="30" outlineLevel="1">
      <c r="B4459" s="285"/>
      <c r="C4459" s="223"/>
      <c r="D4459" s="175"/>
      <c r="F4459" s="984">
        <v>42219</v>
      </c>
      <c r="G4459" s="812" t="s">
        <v>6101</v>
      </c>
      <c r="H4459" s="905">
        <v>796</v>
      </c>
      <c r="I4459" s="812" t="s">
        <v>5805</v>
      </c>
    </row>
    <row r="4460" spans="2:15" s="1" customFormat="1" ht="30" outlineLevel="1">
      <c r="B4460" s="269"/>
      <c r="C4460" s="47"/>
      <c r="D4460" s="48"/>
      <c r="F4460" s="811">
        <v>42219</v>
      </c>
      <c r="G4460" s="814" t="s">
        <v>6110</v>
      </c>
      <c r="H4460" s="876">
        <v>286</v>
      </c>
      <c r="I4460" s="814" t="s">
        <v>5891</v>
      </c>
      <c r="J4460" s="13"/>
    </row>
    <row r="4461" spans="2:15" s="1" customFormat="1" ht="45" outlineLevel="1">
      <c r="B4461" s="269"/>
      <c r="C4461" s="47"/>
      <c r="D4461" s="48"/>
      <c r="F4461" s="811">
        <v>42222</v>
      </c>
      <c r="G4461" s="1073" t="s">
        <v>6129</v>
      </c>
      <c r="H4461" s="835">
        <v>2000</v>
      </c>
      <c r="I4461" s="814" t="s">
        <v>3287</v>
      </c>
      <c r="J4461" s="13"/>
    </row>
    <row r="4462" spans="2:15" s="1" customFormat="1" ht="30" outlineLevel="1">
      <c r="B4462" s="46"/>
      <c r="C4462" s="47"/>
      <c r="D4462" s="48"/>
      <c r="F4462" s="811">
        <v>42223</v>
      </c>
      <c r="G4462" s="1073" t="s">
        <v>6130</v>
      </c>
      <c r="H4462" s="821">
        <v>8000</v>
      </c>
      <c r="I4462" s="1073" t="s">
        <v>4591</v>
      </c>
      <c r="J4462" s="13"/>
    </row>
    <row r="4463" spans="2:15" s="1" customFormat="1" ht="30" outlineLevel="1">
      <c r="B4463" s="46"/>
      <c r="C4463" s="47"/>
      <c r="D4463" s="48"/>
      <c r="F4463" s="811">
        <v>42226</v>
      </c>
      <c r="G4463" s="812" t="s">
        <v>6141</v>
      </c>
      <c r="H4463" s="821">
        <v>6449</v>
      </c>
      <c r="I4463" s="812" t="s">
        <v>6005</v>
      </c>
      <c r="J4463" s="13"/>
      <c r="M4463" s="2"/>
      <c r="O4463" s="2"/>
    </row>
    <row r="4464" spans="2:15" s="1" customFormat="1" ht="30" outlineLevel="1">
      <c r="B4464" s="46"/>
      <c r="C4464" s="47"/>
      <c r="D4464" s="48"/>
      <c r="F4464" s="832">
        <v>42237</v>
      </c>
      <c r="G4464" s="938" t="s">
        <v>6151</v>
      </c>
      <c r="H4464" s="834">
        <v>4684</v>
      </c>
      <c r="I4464" s="938" t="s">
        <v>6152</v>
      </c>
      <c r="J4464" s="226"/>
      <c r="O4464" s="2"/>
    </row>
    <row r="4465" spans="2:13" s="1" customFormat="1" ht="45" outlineLevel="1">
      <c r="B4465" s="46"/>
      <c r="C4465" s="47"/>
      <c r="D4465" s="48"/>
      <c r="F4465" s="811">
        <v>42238</v>
      </c>
      <c r="G4465" s="812" t="s">
        <v>6160</v>
      </c>
      <c r="H4465" s="821">
        <v>4000</v>
      </c>
      <c r="I4465" s="814" t="s">
        <v>3287</v>
      </c>
      <c r="J4465" s="226"/>
    </row>
    <row r="4466" spans="2:13" s="1" customFormat="1" ht="45" outlineLevel="1">
      <c r="B4466" s="46"/>
      <c r="C4466" s="47"/>
      <c r="D4466" s="48"/>
      <c r="F4466" s="811">
        <v>42244</v>
      </c>
      <c r="G4466" s="812" t="s">
        <v>6168</v>
      </c>
      <c r="H4466" s="821">
        <v>2000</v>
      </c>
      <c r="I4466" s="814" t="s">
        <v>3287</v>
      </c>
      <c r="J4466" s="226"/>
    </row>
    <row r="4467" spans="2:13" s="1" customFormat="1" ht="15" outlineLevel="1">
      <c r="B4467" s="46"/>
      <c r="C4467" s="47"/>
      <c r="D4467" s="48"/>
      <c r="F4467" s="811"/>
      <c r="G4467" s="812"/>
      <c r="H4467" s="821"/>
      <c r="I4467" s="1073"/>
      <c r="J4467" s="226"/>
    </row>
    <row r="4468" spans="2:13" s="1" customFormat="1" ht="15" outlineLevel="1">
      <c r="B4468" s="46"/>
      <c r="C4468" s="47"/>
      <c r="D4468" s="48"/>
      <c r="F4468" s="811"/>
      <c r="G4468" s="814"/>
      <c r="H4468" s="835"/>
      <c r="I4468" s="814"/>
      <c r="J4468" s="226"/>
    </row>
    <row r="4469" spans="2:13" s="1" customFormat="1" ht="15" outlineLevel="1">
      <c r="B4469" s="46"/>
      <c r="C4469" s="47"/>
      <c r="D4469" s="48"/>
      <c r="F4469" s="811"/>
      <c r="G4469" s="814"/>
      <c r="H4469" s="835"/>
      <c r="I4469" s="814"/>
      <c r="J4469" s="13"/>
    </row>
    <row r="4470" spans="2:13" s="1" customFormat="1" ht="15" outlineLevel="1">
      <c r="B4470" s="46"/>
      <c r="C4470" s="47"/>
      <c r="D4470" s="48"/>
      <c r="F4470" s="811"/>
      <c r="G4470" s="814"/>
      <c r="H4470" s="835"/>
      <c r="I4470" s="814"/>
      <c r="J4470" s="13"/>
    </row>
    <row r="4471" spans="2:13" s="1" customFormat="1" ht="15" outlineLevel="1">
      <c r="B4471" s="46"/>
      <c r="C4471" s="47"/>
      <c r="D4471" s="48"/>
      <c r="F4471" s="811"/>
      <c r="G4471" s="814"/>
      <c r="H4471" s="835"/>
      <c r="I4471" s="814"/>
      <c r="J4471" s="13"/>
      <c r="K4471" s="13"/>
    </row>
    <row r="4472" spans="2:13" s="1" customFormat="1" ht="15" outlineLevel="1">
      <c r="B4472" s="46"/>
      <c r="C4472" s="47"/>
      <c r="D4472" s="48"/>
      <c r="F4472" s="832"/>
      <c r="G4472" s="938"/>
      <c r="H4472" s="834"/>
      <c r="I4472" s="938"/>
      <c r="J4472" s="13"/>
      <c r="K4472" s="519"/>
      <c r="M4472" s="630"/>
    </row>
    <row r="4473" spans="2:13" s="1" customFormat="1" ht="15" outlineLevel="1">
      <c r="B4473" s="46"/>
      <c r="C4473" s="47"/>
      <c r="D4473" s="48"/>
      <c r="F4473" s="832"/>
      <c r="G4473" s="938"/>
      <c r="H4473" s="867"/>
      <c r="I4473" s="938"/>
      <c r="J4473" s="13"/>
      <c r="K4473" s="519"/>
      <c r="M4473" s="630"/>
    </row>
    <row r="4474" spans="2:13" s="1" customFormat="1" ht="15" outlineLevel="1">
      <c r="B4474" s="46"/>
      <c r="C4474" s="47"/>
      <c r="D4474" s="48"/>
      <c r="F4474" s="832"/>
      <c r="G4474" s="938"/>
      <c r="H4474" s="867"/>
      <c r="I4474" s="938"/>
      <c r="J4474" s="13"/>
      <c r="K4474" s="13"/>
    </row>
    <row r="4475" spans="2:13" s="1" customFormat="1" ht="15" outlineLevel="1">
      <c r="B4475" s="46"/>
      <c r="C4475" s="47"/>
      <c r="D4475" s="48"/>
      <c r="F4475" s="832"/>
      <c r="G4475" s="938"/>
      <c r="H4475" s="834"/>
      <c r="I4475" s="938"/>
      <c r="J4475" s="13"/>
      <c r="K4475" s="630"/>
      <c r="M4475" s="630"/>
    </row>
    <row r="4476" spans="2:13" s="1" customFormat="1" ht="15" outlineLevel="1">
      <c r="B4476" s="46"/>
      <c r="C4476" s="47"/>
      <c r="D4476" s="48"/>
      <c r="F4476" s="811"/>
      <c r="G4476" s="812"/>
      <c r="H4476" s="821"/>
      <c r="I4476" s="818"/>
      <c r="J4476" s="13"/>
      <c r="K4476" s="630"/>
      <c r="M4476" s="630"/>
    </row>
    <row r="4477" spans="2:13" s="1" customFormat="1" ht="15" outlineLevel="1">
      <c r="B4477" s="46"/>
      <c r="C4477" s="47"/>
      <c r="D4477" s="48"/>
      <c r="F4477" s="811"/>
      <c r="G4477" s="812"/>
      <c r="H4477" s="821"/>
      <c r="I4477" s="818"/>
      <c r="J4477" s="13"/>
      <c r="K4477" s="13"/>
    </row>
    <row r="4478" spans="2:13" s="1" customFormat="1" ht="15" outlineLevel="1">
      <c r="B4478" s="46"/>
      <c r="C4478" s="47"/>
      <c r="D4478" s="48"/>
      <c r="F4478" s="816"/>
      <c r="G4478" s="817"/>
      <c r="H4478" s="825"/>
      <c r="I4478" s="829"/>
      <c r="J4478" s="13"/>
      <c r="K4478" s="13"/>
    </row>
    <row r="4479" spans="2:13" s="1" customFormat="1" ht="15" outlineLevel="1">
      <c r="B4479" s="46"/>
      <c r="C4479" s="47"/>
      <c r="D4479" s="48"/>
      <c r="F4479" s="811"/>
      <c r="G4479" s="813"/>
      <c r="H4479" s="822"/>
      <c r="I4479" s="830"/>
      <c r="J4479" s="13"/>
      <c r="K4479" s="13"/>
    </row>
    <row r="4480" spans="2:13" s="1" customFormat="1" ht="15" outlineLevel="1">
      <c r="B4480" s="46"/>
      <c r="C4480" s="47"/>
      <c r="D4480" s="48"/>
      <c r="F4480" s="816"/>
      <c r="G4480" s="817"/>
      <c r="H4480" s="826"/>
      <c r="I4480" s="829"/>
      <c r="J4480" s="13"/>
      <c r="K4480" s="13"/>
    </row>
    <row r="4481" spans="2:15" s="1" customFormat="1" ht="15" outlineLevel="1">
      <c r="B4481" s="46"/>
      <c r="C4481" s="47"/>
      <c r="D4481" s="48"/>
      <c r="F4481" s="816"/>
      <c r="G4481" s="817"/>
      <c r="H4481" s="825"/>
      <c r="I4481" s="829"/>
      <c r="J4481" s="13"/>
      <c r="K4481" s="13"/>
    </row>
    <row r="4482" spans="2:15" s="1" customFormat="1" ht="15" outlineLevel="1">
      <c r="B4482" s="46"/>
      <c r="C4482" s="47"/>
      <c r="D4482" s="48"/>
      <c r="F4482" s="811"/>
      <c r="G4482" s="813"/>
      <c r="H4482" s="822"/>
      <c r="I4482" s="830"/>
      <c r="J4482" s="13"/>
      <c r="K4482" s="13"/>
    </row>
    <row r="4483" spans="2:15" s="1" customFormat="1" ht="15" outlineLevel="1">
      <c r="B4483" s="50"/>
      <c r="C4483" s="50" t="s">
        <v>195</v>
      </c>
      <c r="D4483" s="48">
        <f>SUM(D4449:D4482)</f>
        <v>108632.86</v>
      </c>
      <c r="E4483" s="18"/>
      <c r="F4483" s="319"/>
      <c r="G4483" s="319" t="s">
        <v>195</v>
      </c>
      <c r="H4483" s="279">
        <f>SUM(H4449:H4482)</f>
        <v>105632</v>
      </c>
      <c r="K4483" s="2"/>
    </row>
    <row r="4484" spans="2:15" s="1" customFormat="1" ht="15" outlineLevel="1">
      <c r="B4484" s="18"/>
      <c r="C4484" s="18"/>
      <c r="D4484" s="18"/>
      <c r="F4484" s="18"/>
      <c r="G4484" s="18"/>
      <c r="H4484" s="18"/>
    </row>
    <row r="4485" spans="2:15" s="1" customFormat="1" ht="15" outlineLevel="1">
      <c r="B4485" s="50"/>
      <c r="C4485" s="50" t="s">
        <v>1328</v>
      </c>
      <c r="D4485" s="48">
        <f>D4483-H4483</f>
        <v>3000.8600000000006</v>
      </c>
      <c r="E4485" s="87"/>
      <c r="F4485" s="13"/>
      <c r="G4485" s="13"/>
      <c r="H4485" s="226"/>
      <c r="I4485" s="2"/>
      <c r="N4485" s="2"/>
      <c r="O4485" s="2"/>
    </row>
    <row r="4486" spans="2:15" s="1" customFormat="1" ht="15">
      <c r="E4486" s="13"/>
      <c r="F4486" s="13"/>
    </row>
    <row r="4487" spans="2:15" s="1" customFormat="1" ht="15">
      <c r="B4487" s="602">
        <v>42217</v>
      </c>
      <c r="C4487" s="282" t="s">
        <v>3426</v>
      </c>
      <c r="D4487" s="283">
        <v>30</v>
      </c>
      <c r="E4487" s="277" t="s">
        <v>3088</v>
      </c>
    </row>
    <row r="4488" spans="2:15" s="1" customFormat="1" ht="60">
      <c r="B4488" s="602">
        <v>42217</v>
      </c>
      <c r="C4488" s="282" t="s">
        <v>6098</v>
      </c>
      <c r="D4488" s="283">
        <v>3800</v>
      </c>
      <c r="E4488" s="277" t="s">
        <v>3287</v>
      </c>
    </row>
    <row r="4489" spans="2:15" s="1" customFormat="1" ht="15">
      <c r="B4489" s="1103">
        <v>42217</v>
      </c>
      <c r="C4489" s="221" t="s">
        <v>6106</v>
      </c>
      <c r="D4489" s="214">
        <v>3000</v>
      </c>
      <c r="E4489" s="216" t="s">
        <v>3814</v>
      </c>
    </row>
    <row r="4490" spans="2:15" s="1" customFormat="1" ht="45">
      <c r="B4490" s="602">
        <v>42222</v>
      </c>
      <c r="C4490" s="282" t="s">
        <v>6129</v>
      </c>
      <c r="D4490" s="283">
        <v>2000</v>
      </c>
      <c r="E4490" s="277" t="s">
        <v>3287</v>
      </c>
      <c r="M4490" s="2"/>
    </row>
    <row r="4491" spans="2:15" s="1" customFormat="1" ht="15">
      <c r="B4491" s="1104">
        <v>42225</v>
      </c>
      <c r="C4491" s="713" t="s">
        <v>6142</v>
      </c>
      <c r="D4491" s="214">
        <v>5000</v>
      </c>
      <c r="E4491" s="216" t="s">
        <v>3814</v>
      </c>
    </row>
    <row r="4492" spans="2:15" s="1" customFormat="1" ht="15">
      <c r="B4492" s="1104">
        <v>42233</v>
      </c>
      <c r="C4492" s="713" t="s">
        <v>6149</v>
      </c>
      <c r="D4492" s="214">
        <v>3000</v>
      </c>
      <c r="E4492" s="216" t="s">
        <v>3814</v>
      </c>
      <c r="K4492" s="13"/>
    </row>
    <row r="4493" spans="2:15" s="1" customFormat="1" ht="45">
      <c r="B4493" s="602">
        <v>42238</v>
      </c>
      <c r="C4493" s="282" t="s">
        <v>6160</v>
      </c>
      <c r="D4493" s="283">
        <v>4000</v>
      </c>
      <c r="E4493" s="277" t="s">
        <v>3287</v>
      </c>
      <c r="H4493" s="13"/>
    </row>
    <row r="4494" spans="2:15" s="1" customFormat="1" ht="60">
      <c r="B4494" s="602">
        <v>42244</v>
      </c>
      <c r="C4494" s="282" t="s">
        <v>6168</v>
      </c>
      <c r="D4494" s="283">
        <v>2000</v>
      </c>
      <c r="E4494" s="277" t="s">
        <v>3287</v>
      </c>
      <c r="H4494" s="13"/>
    </row>
    <row r="4495" spans="2:15" s="1" customFormat="1" ht="15">
      <c r="B4495" s="602">
        <v>42245</v>
      </c>
      <c r="C4495" s="282" t="s">
        <v>6169</v>
      </c>
      <c r="D4495" s="283">
        <v>1000</v>
      </c>
      <c r="E4495" s="277" t="s">
        <v>421</v>
      </c>
      <c r="H4495" s="13"/>
    </row>
    <row r="4496" spans="2:15" s="1" customFormat="1" ht="15">
      <c r="B4496" s="602"/>
      <c r="C4496" s="883"/>
      <c r="D4496" s="326"/>
      <c r="E4496" s="277"/>
      <c r="H4496" s="13"/>
      <c r="I4496" s="13"/>
    </row>
    <row r="4497" spans="2:9" s="1" customFormat="1" ht="15">
      <c r="B4497" s="602"/>
      <c r="C4497" s="883"/>
      <c r="D4497" s="326"/>
      <c r="E4497" s="277"/>
    </row>
    <row r="4498" spans="2:9" s="1" customFormat="1" ht="15">
      <c r="B4498" s="602"/>
      <c r="C4498" s="883"/>
      <c r="D4498" s="326"/>
      <c r="E4498" s="277"/>
      <c r="I4498" s="13"/>
    </row>
    <row r="4499" spans="2:9" s="1" customFormat="1" ht="15">
      <c r="B4499" s="602"/>
      <c r="C4499" s="883"/>
      <c r="D4499" s="326"/>
      <c r="E4499" s="277"/>
      <c r="I4499" s="13"/>
    </row>
    <row r="4500" spans="2:9" s="1" customFormat="1" ht="15">
      <c r="B4500" s="602"/>
      <c r="C4500" s="883"/>
      <c r="D4500" s="326"/>
      <c r="E4500" s="277"/>
      <c r="I4500" s="13"/>
    </row>
    <row r="4501" spans="2:9" s="1" customFormat="1" ht="15">
      <c r="B4501" s="602"/>
      <c r="C4501" s="883"/>
      <c r="D4501" s="326"/>
      <c r="E4501" s="277"/>
      <c r="I4501" s="13"/>
    </row>
    <row r="4502" spans="2:9" s="1" customFormat="1" ht="15">
      <c r="B4502" s="602"/>
      <c r="C4502" s="883"/>
      <c r="D4502" s="326"/>
      <c r="E4502" s="277"/>
    </row>
    <row r="4503" spans="2:9" s="1" customFormat="1" ht="15">
      <c r="B4503" s="602"/>
      <c r="C4503" s="883"/>
      <c r="D4503" s="326"/>
      <c r="E4503" s="277"/>
      <c r="I4503" s="13"/>
    </row>
    <row r="4504" spans="2:9" s="1" customFormat="1" ht="15">
      <c r="B4504" s="602"/>
      <c r="C4504" s="883"/>
      <c r="D4504" s="326"/>
      <c r="E4504" s="277"/>
    </row>
    <row r="4505" spans="2:9" s="1" customFormat="1" ht="15">
      <c r="B4505" s="602"/>
      <c r="C4505" s="883"/>
      <c r="D4505" s="326"/>
      <c r="E4505" s="277"/>
    </row>
    <row r="4506" spans="2:9" s="1" customFormat="1" ht="15">
      <c r="B4506" s="602"/>
      <c r="C4506" s="376"/>
      <c r="D4506" s="326"/>
      <c r="E4506" s="277"/>
    </row>
    <row r="4507" spans="2:9" s="1" customFormat="1" ht="15">
      <c r="B4507" s="674"/>
      <c r="C4507" s="481"/>
      <c r="D4507" s="482"/>
      <c r="E4507" s="277"/>
    </row>
    <row r="4508" spans="2:9" s="1" customFormat="1" ht="15">
      <c r="B4508" s="280"/>
      <c r="C4508" s="280"/>
      <c r="D4508" s="294">
        <f>SUM(D4487:D4507)</f>
        <v>23830</v>
      </c>
      <c r="E4508" s="2">
        <f>D4508-D4616-H4616</f>
        <v>140</v>
      </c>
      <c r="F4508" s="2"/>
    </row>
    <row r="4509" spans="2:9" s="1" customFormat="1" ht="15"/>
    <row r="4510" spans="2:9" s="1" customFormat="1" ht="15">
      <c r="B4510" s="285">
        <v>42217</v>
      </c>
      <c r="C4510" s="280" t="s">
        <v>367</v>
      </c>
      <c r="D4510" s="294">
        <v>110</v>
      </c>
      <c r="F4510" s="285">
        <v>42237</v>
      </c>
      <c r="G4510" s="294" t="s">
        <v>525</v>
      </c>
      <c r="H4510" s="294">
        <v>431</v>
      </c>
    </row>
    <row r="4511" spans="2:9" s="1" customFormat="1" ht="15">
      <c r="B4511" s="285">
        <v>42217</v>
      </c>
      <c r="C4511" s="280" t="s">
        <v>3261</v>
      </c>
      <c r="D4511" s="294">
        <v>120</v>
      </c>
      <c r="F4511" s="285">
        <v>42237</v>
      </c>
      <c r="G4511" s="406" t="s">
        <v>23</v>
      </c>
      <c r="H4511" s="294">
        <v>160</v>
      </c>
    </row>
    <row r="4512" spans="2:9" s="1" customFormat="1" ht="15">
      <c r="B4512" s="285">
        <v>42217</v>
      </c>
      <c r="C4512" s="280" t="s">
        <v>6114</v>
      </c>
      <c r="D4512" s="294">
        <v>30</v>
      </c>
      <c r="F4512" s="285">
        <v>42238</v>
      </c>
      <c r="G4512" s="280" t="s">
        <v>6163</v>
      </c>
      <c r="H4512" s="294">
        <v>1000</v>
      </c>
    </row>
    <row r="4513" spans="2:8" s="1" customFormat="1" ht="15">
      <c r="B4513" s="285">
        <v>42217</v>
      </c>
      <c r="C4513" s="280" t="s">
        <v>525</v>
      </c>
      <c r="D4513" s="294">
        <v>56</v>
      </c>
      <c r="F4513" s="285">
        <v>42238</v>
      </c>
      <c r="G4513" s="280" t="s">
        <v>172</v>
      </c>
      <c r="H4513" s="294">
        <v>12</v>
      </c>
    </row>
    <row r="4514" spans="2:8" s="1" customFormat="1" ht="15">
      <c r="B4514" s="285">
        <v>42217</v>
      </c>
      <c r="C4514" s="304" t="s">
        <v>2793</v>
      </c>
      <c r="D4514" s="326">
        <v>390</v>
      </c>
      <c r="F4514" s="285">
        <v>42238</v>
      </c>
      <c r="G4514" s="280" t="s">
        <v>6164</v>
      </c>
      <c r="H4514" s="294">
        <v>120</v>
      </c>
    </row>
    <row r="4515" spans="2:8" s="1" customFormat="1" ht="15">
      <c r="B4515" s="285">
        <v>42217</v>
      </c>
      <c r="C4515" s="280" t="s">
        <v>977</v>
      </c>
      <c r="D4515" s="294">
        <v>230</v>
      </c>
      <c r="F4515" s="285">
        <v>42238</v>
      </c>
      <c r="G4515" s="280" t="s">
        <v>6165</v>
      </c>
      <c r="H4515" s="294">
        <v>100</v>
      </c>
    </row>
    <row r="4516" spans="2:8" s="1" customFormat="1" ht="15">
      <c r="B4516" s="285">
        <v>42217</v>
      </c>
      <c r="C4516" s="280" t="s">
        <v>2830</v>
      </c>
      <c r="D4516" s="294">
        <v>170</v>
      </c>
      <c r="F4516" s="285">
        <v>42238</v>
      </c>
      <c r="G4516" s="280" t="s">
        <v>6166</v>
      </c>
      <c r="H4516" s="294">
        <v>350</v>
      </c>
    </row>
    <row r="4517" spans="2:8" s="1" customFormat="1" ht="15">
      <c r="B4517" s="285">
        <v>42217</v>
      </c>
      <c r="C4517" s="280" t="s">
        <v>6</v>
      </c>
      <c r="D4517" s="294">
        <v>100</v>
      </c>
      <c r="F4517" s="285">
        <v>42238</v>
      </c>
      <c r="G4517" s="280" t="s">
        <v>6167</v>
      </c>
      <c r="H4517" s="294">
        <v>72</v>
      </c>
    </row>
    <row r="4518" spans="2:8" s="1" customFormat="1" ht="15">
      <c r="B4518" s="549">
        <v>42217</v>
      </c>
      <c r="C4518" s="554" t="s">
        <v>6</v>
      </c>
      <c r="D4518" s="1002">
        <v>1000</v>
      </c>
      <c r="F4518" s="285">
        <v>42238</v>
      </c>
      <c r="G4518" s="280" t="s">
        <v>4502</v>
      </c>
      <c r="H4518" s="294">
        <v>250</v>
      </c>
    </row>
    <row r="4519" spans="2:8" s="1" customFormat="1" ht="15">
      <c r="B4519" s="285">
        <v>42218</v>
      </c>
      <c r="C4519" s="280" t="s">
        <v>6115</v>
      </c>
      <c r="D4519" s="294">
        <v>243</v>
      </c>
      <c r="F4519" s="285">
        <v>42239</v>
      </c>
      <c r="G4519" s="294" t="s">
        <v>51</v>
      </c>
      <c r="H4519" s="294">
        <v>225</v>
      </c>
    </row>
    <row r="4520" spans="2:8" s="1" customFormat="1" ht="15">
      <c r="B4520" s="285">
        <v>42218</v>
      </c>
      <c r="C4520" s="280" t="s">
        <v>6116</v>
      </c>
      <c r="D4520" s="294">
        <v>170</v>
      </c>
      <c r="F4520" s="285">
        <v>42239</v>
      </c>
      <c r="G4520" s="294" t="s">
        <v>314</v>
      </c>
      <c r="H4520" s="294">
        <v>45</v>
      </c>
    </row>
    <row r="4521" spans="2:8" s="1" customFormat="1" ht="15">
      <c r="B4521" s="285">
        <v>42218</v>
      </c>
      <c r="C4521" s="280" t="s">
        <v>401</v>
      </c>
      <c r="D4521" s="294">
        <v>40</v>
      </c>
      <c r="F4521" s="285">
        <v>42239</v>
      </c>
      <c r="G4521" s="393" t="s">
        <v>401</v>
      </c>
      <c r="H4521" s="386">
        <v>18</v>
      </c>
    </row>
    <row r="4522" spans="2:8" s="1" customFormat="1" ht="15">
      <c r="B4522" s="285">
        <v>42218</v>
      </c>
      <c r="C4522" s="304" t="s">
        <v>23</v>
      </c>
      <c r="D4522" s="326">
        <v>360</v>
      </c>
      <c r="F4522" s="285">
        <v>42240</v>
      </c>
      <c r="G4522" s="393" t="s">
        <v>525</v>
      </c>
      <c r="H4522" s="386">
        <v>87</v>
      </c>
    </row>
    <row r="4523" spans="2:8" s="1" customFormat="1" ht="15">
      <c r="B4523" s="285">
        <v>42219</v>
      </c>
      <c r="C4523" s="304" t="s">
        <v>525</v>
      </c>
      <c r="D4523" s="326">
        <v>76</v>
      </c>
      <c r="F4523" s="285">
        <v>42240</v>
      </c>
      <c r="G4523" s="280" t="s">
        <v>114</v>
      </c>
      <c r="H4523" s="294">
        <v>60</v>
      </c>
    </row>
    <row r="4524" spans="2:8" s="1" customFormat="1" ht="15">
      <c r="B4524" s="285">
        <v>42219</v>
      </c>
      <c r="C4524" s="304" t="s">
        <v>525</v>
      </c>
      <c r="D4524" s="326">
        <v>50</v>
      </c>
      <c r="F4524" s="285">
        <v>42241</v>
      </c>
      <c r="G4524" s="393" t="s">
        <v>525</v>
      </c>
      <c r="H4524" s="386">
        <v>26</v>
      </c>
    </row>
    <row r="4525" spans="2:8" s="1" customFormat="1" ht="15">
      <c r="B4525" s="285">
        <v>42220</v>
      </c>
      <c r="C4525" s="304" t="s">
        <v>525</v>
      </c>
      <c r="D4525" s="326">
        <v>50</v>
      </c>
      <c r="F4525" s="285">
        <v>42241</v>
      </c>
      <c r="G4525" s="393" t="s">
        <v>525</v>
      </c>
      <c r="H4525" s="386">
        <v>20</v>
      </c>
    </row>
    <row r="4526" spans="2:8" s="1" customFormat="1" ht="15">
      <c r="B4526" s="285">
        <v>42220</v>
      </c>
      <c r="C4526" s="304" t="s">
        <v>12</v>
      </c>
      <c r="D4526" s="326">
        <v>400</v>
      </c>
      <c r="F4526" s="285">
        <v>42241</v>
      </c>
      <c r="G4526" s="280" t="s">
        <v>51</v>
      </c>
      <c r="H4526" s="294">
        <v>35</v>
      </c>
    </row>
    <row r="4527" spans="2:8" s="1" customFormat="1" ht="15">
      <c r="B4527" s="285">
        <v>42220</v>
      </c>
      <c r="C4527" s="304" t="s">
        <v>114</v>
      </c>
      <c r="D4527" s="326">
        <v>50</v>
      </c>
      <c r="F4527" s="285">
        <v>42241</v>
      </c>
      <c r="G4527" s="280" t="s">
        <v>18</v>
      </c>
      <c r="H4527" s="294">
        <v>1415</v>
      </c>
    </row>
    <row r="4528" spans="2:8" s="1" customFormat="1" ht="15">
      <c r="B4528" s="285">
        <v>42220</v>
      </c>
      <c r="C4528" s="304" t="s">
        <v>23</v>
      </c>
      <c r="D4528" s="326">
        <v>150</v>
      </c>
      <c r="F4528" s="285">
        <v>42241</v>
      </c>
      <c r="G4528" s="393" t="s">
        <v>111</v>
      </c>
      <c r="H4528" s="386">
        <v>56</v>
      </c>
    </row>
    <row r="4529" spans="2:8" s="1" customFormat="1" ht="15">
      <c r="B4529" s="285">
        <v>42221</v>
      </c>
      <c r="C4529" s="304" t="s">
        <v>525</v>
      </c>
      <c r="D4529" s="326">
        <v>70</v>
      </c>
      <c r="F4529" s="285">
        <v>42241</v>
      </c>
      <c r="G4529" s="376" t="s">
        <v>81</v>
      </c>
      <c r="H4529" s="386">
        <v>50</v>
      </c>
    </row>
    <row r="4530" spans="2:8" s="1" customFormat="1" ht="15">
      <c r="B4530" s="285">
        <v>42221</v>
      </c>
      <c r="C4530" s="304" t="s">
        <v>12</v>
      </c>
      <c r="D4530" s="326">
        <v>170</v>
      </c>
      <c r="F4530" s="285">
        <v>42242</v>
      </c>
      <c r="G4530" s="280" t="s">
        <v>525</v>
      </c>
      <c r="H4530" s="294">
        <v>73</v>
      </c>
    </row>
    <row r="4531" spans="2:8" s="1" customFormat="1" ht="15">
      <c r="B4531" s="285">
        <v>42221</v>
      </c>
      <c r="C4531" s="280" t="s">
        <v>401</v>
      </c>
      <c r="D4531" s="294">
        <v>40</v>
      </c>
      <c r="F4531" s="285">
        <v>42242</v>
      </c>
      <c r="G4531" s="280" t="s">
        <v>12</v>
      </c>
      <c r="H4531" s="386">
        <v>10</v>
      </c>
    </row>
    <row r="4532" spans="2:8" s="1" customFormat="1" ht="15">
      <c r="B4532" s="285">
        <v>42221</v>
      </c>
      <c r="C4532" s="304" t="s">
        <v>114</v>
      </c>
      <c r="D4532" s="326">
        <v>50</v>
      </c>
      <c r="F4532" s="285">
        <v>42242</v>
      </c>
      <c r="G4532" s="393" t="s">
        <v>525</v>
      </c>
      <c r="H4532" s="386">
        <v>38</v>
      </c>
    </row>
    <row r="4533" spans="2:8" s="1" customFormat="1" ht="15">
      <c r="B4533" s="285">
        <v>42221</v>
      </c>
      <c r="C4533" s="280" t="s">
        <v>18</v>
      </c>
      <c r="D4533" s="294">
        <v>120</v>
      </c>
      <c r="F4533" s="285">
        <v>42242</v>
      </c>
      <c r="G4533" s="386" t="s">
        <v>51</v>
      </c>
      <c r="H4533" s="386">
        <v>185</v>
      </c>
    </row>
    <row r="4534" spans="2:8" s="1" customFormat="1" ht="15">
      <c r="B4534" s="285">
        <v>42222</v>
      </c>
      <c r="C4534" s="280" t="s">
        <v>525</v>
      </c>
      <c r="D4534" s="294">
        <v>90</v>
      </c>
      <c r="F4534" s="285">
        <v>42242</v>
      </c>
      <c r="G4534" s="393" t="s">
        <v>114</v>
      </c>
      <c r="H4534" s="386">
        <v>17</v>
      </c>
    </row>
    <row r="4535" spans="2:8" s="1" customFormat="1" ht="15">
      <c r="B4535" s="549">
        <v>42222</v>
      </c>
      <c r="C4535" s="463" t="s">
        <v>3307</v>
      </c>
      <c r="D4535" s="587">
        <v>1000</v>
      </c>
      <c r="F4535" s="285">
        <v>42242</v>
      </c>
      <c r="G4535" s="393" t="s">
        <v>525</v>
      </c>
      <c r="H4535" s="386">
        <v>25</v>
      </c>
    </row>
    <row r="4536" spans="2:8" s="1" customFormat="1" ht="15">
      <c r="B4536" s="549">
        <v>42222</v>
      </c>
      <c r="C4536" s="463" t="s">
        <v>3308</v>
      </c>
      <c r="D4536" s="587">
        <v>2680</v>
      </c>
      <c r="F4536" s="285">
        <v>42244</v>
      </c>
      <c r="G4536" s="393" t="s">
        <v>525</v>
      </c>
      <c r="H4536" s="386">
        <v>26</v>
      </c>
    </row>
    <row r="4537" spans="2:8" s="1" customFormat="1" ht="15">
      <c r="B4537" s="285">
        <v>42222</v>
      </c>
      <c r="C4537" s="280" t="s">
        <v>6132</v>
      </c>
      <c r="D4537" s="294">
        <v>80</v>
      </c>
      <c r="F4537" s="285">
        <v>42244</v>
      </c>
      <c r="G4537" s="393" t="s">
        <v>110</v>
      </c>
      <c r="H4537" s="386">
        <v>30</v>
      </c>
    </row>
    <row r="4538" spans="2:8" s="1" customFormat="1" ht="15">
      <c r="B4538" s="285">
        <v>42222</v>
      </c>
      <c r="C4538" s="280" t="s">
        <v>516</v>
      </c>
      <c r="D4538" s="349">
        <v>40</v>
      </c>
      <c r="F4538" s="285">
        <v>42244</v>
      </c>
      <c r="G4538" s="280" t="s">
        <v>401</v>
      </c>
      <c r="H4538" s="294">
        <v>42</v>
      </c>
    </row>
    <row r="4539" spans="2:8" s="1" customFormat="1" ht="15">
      <c r="B4539" s="285">
        <v>42222</v>
      </c>
      <c r="C4539" s="304" t="s">
        <v>51</v>
      </c>
      <c r="D4539" s="326">
        <v>220</v>
      </c>
      <c r="F4539" s="285">
        <v>42244</v>
      </c>
      <c r="G4539" s="280" t="s">
        <v>114</v>
      </c>
      <c r="H4539" s="294">
        <v>21</v>
      </c>
    </row>
    <row r="4540" spans="2:8" s="1" customFormat="1" ht="15">
      <c r="B4540" s="285">
        <v>42222</v>
      </c>
      <c r="C4540" s="304" t="s">
        <v>401</v>
      </c>
      <c r="D4540" s="326">
        <v>70</v>
      </c>
      <c r="F4540" s="285">
        <v>42244</v>
      </c>
      <c r="G4540" s="280" t="s">
        <v>549</v>
      </c>
      <c r="H4540" s="294">
        <v>130</v>
      </c>
    </row>
    <row r="4541" spans="2:8" s="1" customFormat="1" ht="15">
      <c r="B4541" s="285">
        <v>42223</v>
      </c>
      <c r="C4541" s="304" t="s">
        <v>12</v>
      </c>
      <c r="D4541" s="326">
        <v>80</v>
      </c>
      <c r="F4541" s="285">
        <v>42245</v>
      </c>
      <c r="G4541" s="280" t="s">
        <v>246</v>
      </c>
      <c r="H4541" s="294">
        <v>120</v>
      </c>
    </row>
    <row r="4542" spans="2:8" s="1" customFormat="1" ht="15">
      <c r="B4542" s="285">
        <v>42223</v>
      </c>
      <c r="C4542" s="280" t="s">
        <v>525</v>
      </c>
      <c r="D4542" s="294">
        <v>40</v>
      </c>
      <c r="F4542" s="285">
        <v>42245</v>
      </c>
      <c r="G4542" s="294" t="s">
        <v>18</v>
      </c>
      <c r="H4542" s="294">
        <v>80</v>
      </c>
    </row>
    <row r="4543" spans="2:8" s="1" customFormat="1" ht="15">
      <c r="B4543" s="285">
        <v>42223</v>
      </c>
      <c r="C4543" s="280" t="s">
        <v>401</v>
      </c>
      <c r="D4543" s="294">
        <v>35</v>
      </c>
      <c r="F4543" s="285">
        <v>42245</v>
      </c>
      <c r="G4543" s="294" t="s">
        <v>114</v>
      </c>
      <c r="H4543" s="294">
        <v>61</v>
      </c>
    </row>
    <row r="4544" spans="2:8" s="1" customFormat="1" ht="15">
      <c r="B4544" s="285">
        <v>42223</v>
      </c>
      <c r="C4544" s="280" t="s">
        <v>6136</v>
      </c>
      <c r="D4544" s="294">
        <v>380</v>
      </c>
      <c r="F4544" s="285">
        <v>42245</v>
      </c>
      <c r="G4544" s="280" t="s">
        <v>71</v>
      </c>
      <c r="H4544" s="294">
        <v>10</v>
      </c>
    </row>
    <row r="4545" spans="2:8" s="1" customFormat="1" ht="15">
      <c r="B4545" s="285">
        <v>42223</v>
      </c>
      <c r="C4545" s="280" t="s">
        <v>6137</v>
      </c>
      <c r="D4545" s="294">
        <v>500</v>
      </c>
      <c r="F4545" s="285">
        <v>42245</v>
      </c>
      <c r="G4545" s="280" t="s">
        <v>114</v>
      </c>
      <c r="H4545" s="326">
        <v>40</v>
      </c>
    </row>
    <row r="4546" spans="2:8" s="1" customFormat="1" ht="15">
      <c r="B4546" s="285">
        <v>42224</v>
      </c>
      <c r="C4546" s="280" t="s">
        <v>525</v>
      </c>
      <c r="D4546" s="294">
        <v>20</v>
      </c>
      <c r="F4546" s="285">
        <v>42246</v>
      </c>
      <c r="G4546" s="280" t="s">
        <v>246</v>
      </c>
      <c r="H4546" s="294">
        <v>120</v>
      </c>
    </row>
    <row r="4547" spans="2:8" s="1" customFormat="1" ht="15">
      <c r="B4547" s="285">
        <v>42224</v>
      </c>
      <c r="C4547" s="280" t="s">
        <v>23</v>
      </c>
      <c r="D4547" s="294">
        <v>150</v>
      </c>
      <c r="F4547" s="285">
        <v>42246</v>
      </c>
      <c r="G4547" s="304" t="s">
        <v>6164</v>
      </c>
      <c r="H4547" s="326">
        <v>100</v>
      </c>
    </row>
    <row r="4548" spans="2:8" s="1" customFormat="1" ht="15">
      <c r="B4548" s="285">
        <v>42225</v>
      </c>
      <c r="C4548" s="304" t="s">
        <v>18</v>
      </c>
      <c r="D4548" s="326">
        <v>308</v>
      </c>
      <c r="F4548" s="285">
        <v>42246</v>
      </c>
      <c r="G4548" s="280" t="s">
        <v>6170</v>
      </c>
      <c r="H4548" s="294">
        <v>1300</v>
      </c>
    </row>
    <row r="4549" spans="2:8" s="1" customFormat="1" ht="15">
      <c r="B4549" s="285">
        <v>42225</v>
      </c>
      <c r="C4549" s="304" t="s">
        <v>57</v>
      </c>
      <c r="D4549" s="326">
        <v>300</v>
      </c>
      <c r="F4549" s="285">
        <v>42246</v>
      </c>
      <c r="G4549" s="280" t="s">
        <v>850</v>
      </c>
      <c r="H4549" s="294">
        <v>10</v>
      </c>
    </row>
    <row r="4550" spans="2:8" s="1" customFormat="1" ht="15">
      <c r="B4550" s="285">
        <v>42225</v>
      </c>
      <c r="C4550" s="280" t="s">
        <v>23</v>
      </c>
      <c r="D4550" s="294">
        <v>140</v>
      </c>
      <c r="F4550" s="285">
        <v>42246</v>
      </c>
      <c r="G4550" s="280" t="s">
        <v>172</v>
      </c>
      <c r="H4550" s="294">
        <v>16</v>
      </c>
    </row>
    <row r="4551" spans="2:8" s="1" customFormat="1" ht="15">
      <c r="B4551" s="436">
        <v>42225</v>
      </c>
      <c r="C4551" s="730" t="s">
        <v>4050</v>
      </c>
      <c r="D4551" s="1102">
        <v>1088</v>
      </c>
      <c r="F4551" s="285">
        <v>42246</v>
      </c>
      <c r="G4551" s="280" t="s">
        <v>114</v>
      </c>
      <c r="H4551" s="294">
        <v>65</v>
      </c>
    </row>
    <row r="4552" spans="2:8" s="1" customFormat="1" ht="15">
      <c r="B4552" s="285">
        <v>42226</v>
      </c>
      <c r="C4552" s="304" t="s">
        <v>525</v>
      </c>
      <c r="D4552" s="326">
        <v>79</v>
      </c>
      <c r="F4552" s="285">
        <v>42246</v>
      </c>
      <c r="G4552" s="280" t="s">
        <v>59</v>
      </c>
      <c r="H4552" s="294">
        <v>150</v>
      </c>
    </row>
    <row r="4553" spans="2:8" s="1" customFormat="1" ht="15">
      <c r="B4553" s="285">
        <v>42226</v>
      </c>
      <c r="C4553" s="280" t="s">
        <v>525</v>
      </c>
      <c r="D4553" s="294">
        <v>100</v>
      </c>
      <c r="F4553" s="285">
        <v>42246</v>
      </c>
      <c r="G4553" s="294" t="s">
        <v>51</v>
      </c>
      <c r="H4553" s="294">
        <v>25</v>
      </c>
    </row>
    <row r="4554" spans="2:8" s="1" customFormat="1" ht="15">
      <c r="B4554" s="285">
        <v>42226</v>
      </c>
      <c r="C4554" s="280" t="s">
        <v>804</v>
      </c>
      <c r="D4554" s="294">
        <v>250</v>
      </c>
      <c r="F4554" s="285">
        <v>42246</v>
      </c>
      <c r="G4554" s="280" t="s">
        <v>401</v>
      </c>
      <c r="H4554" s="294">
        <v>80</v>
      </c>
    </row>
    <row r="4555" spans="2:8" s="1" customFormat="1" ht="15">
      <c r="B4555" s="285">
        <v>42226</v>
      </c>
      <c r="C4555" s="280" t="s">
        <v>57</v>
      </c>
      <c r="D4555" s="294">
        <v>200</v>
      </c>
      <c r="F4555" s="285">
        <v>42246</v>
      </c>
      <c r="G4555" s="280" t="s">
        <v>114</v>
      </c>
      <c r="H4555" s="294">
        <v>65</v>
      </c>
    </row>
    <row r="4556" spans="2:8" s="1" customFormat="1" ht="15">
      <c r="B4556" s="285">
        <v>42226</v>
      </c>
      <c r="C4556" s="280" t="s">
        <v>114</v>
      </c>
      <c r="D4556" s="294">
        <v>60</v>
      </c>
      <c r="F4556" s="285">
        <v>42246</v>
      </c>
      <c r="G4556" s="280" t="s">
        <v>48</v>
      </c>
      <c r="H4556" s="294">
        <v>25</v>
      </c>
    </row>
    <row r="4557" spans="2:8" s="1" customFormat="1" ht="15">
      <c r="B4557" s="285">
        <v>42226</v>
      </c>
      <c r="C4557" s="280" t="s">
        <v>246</v>
      </c>
      <c r="D4557" s="294">
        <v>120</v>
      </c>
      <c r="F4557" s="285">
        <v>42246</v>
      </c>
      <c r="G4557" s="280" t="s">
        <v>23</v>
      </c>
      <c r="H4557" s="294">
        <v>190</v>
      </c>
    </row>
    <row r="4558" spans="2:8" s="1" customFormat="1" ht="15">
      <c r="B4558" s="549">
        <v>42226</v>
      </c>
      <c r="C4558" s="463" t="s">
        <v>656</v>
      </c>
      <c r="D4558" s="587">
        <v>230</v>
      </c>
      <c r="F4558" s="285">
        <v>42247</v>
      </c>
      <c r="G4558" s="484" t="s">
        <v>525</v>
      </c>
      <c r="H4558" s="294">
        <v>44</v>
      </c>
    </row>
    <row r="4559" spans="2:8" s="1" customFormat="1" ht="15">
      <c r="B4559" s="285">
        <v>42227</v>
      </c>
      <c r="C4559" s="280" t="s">
        <v>525</v>
      </c>
      <c r="D4559" s="294">
        <v>160</v>
      </c>
      <c r="F4559" s="285">
        <v>42247</v>
      </c>
      <c r="G4559" s="280" t="s">
        <v>12</v>
      </c>
      <c r="H4559" s="294">
        <v>70</v>
      </c>
    </row>
    <row r="4560" spans="2:8" s="1" customFormat="1" ht="15">
      <c r="B4560" s="285">
        <v>42227</v>
      </c>
      <c r="C4560" s="280" t="s">
        <v>6143</v>
      </c>
      <c r="D4560" s="294">
        <v>100</v>
      </c>
      <c r="F4560" s="285">
        <v>42247</v>
      </c>
      <c r="G4560" s="484" t="s">
        <v>401</v>
      </c>
      <c r="H4560" s="485">
        <v>30</v>
      </c>
    </row>
    <row r="4561" spans="2:8" s="1" customFormat="1" ht="15">
      <c r="B4561" s="285">
        <v>42227</v>
      </c>
      <c r="C4561" s="280" t="s">
        <v>2487</v>
      </c>
      <c r="D4561" s="349">
        <v>30</v>
      </c>
      <c r="F4561" s="285">
        <v>42247</v>
      </c>
      <c r="G4561" s="280" t="s">
        <v>114</v>
      </c>
      <c r="H4561" s="294">
        <v>20</v>
      </c>
    </row>
    <row r="4562" spans="2:8" s="1" customFormat="1" ht="15">
      <c r="B4562" s="285">
        <v>42227</v>
      </c>
      <c r="C4562" s="280" t="s">
        <v>80</v>
      </c>
      <c r="D4562" s="294">
        <v>50</v>
      </c>
      <c r="F4562" s="285">
        <v>42247</v>
      </c>
      <c r="G4562" s="280" t="s">
        <v>23</v>
      </c>
      <c r="H4562" s="294">
        <v>80</v>
      </c>
    </row>
    <row r="4563" spans="2:8" s="1" customFormat="1" ht="15">
      <c r="B4563" s="285">
        <v>42227</v>
      </c>
      <c r="C4563" s="280" t="s">
        <v>114</v>
      </c>
      <c r="D4563" s="294">
        <v>65</v>
      </c>
      <c r="F4563" s="285"/>
      <c r="G4563" s="304"/>
      <c r="H4563" s="294"/>
    </row>
    <row r="4564" spans="2:8" s="1" customFormat="1" ht="15">
      <c r="B4564" s="285">
        <v>42227</v>
      </c>
      <c r="C4564" s="280" t="s">
        <v>49</v>
      </c>
      <c r="D4564" s="294">
        <v>63</v>
      </c>
      <c r="F4564" s="285"/>
      <c r="G4564" s="280"/>
      <c r="H4564" s="294"/>
    </row>
    <row r="4565" spans="2:8" s="1" customFormat="1" ht="15">
      <c r="B4565" s="285">
        <v>42228</v>
      </c>
      <c r="C4565" s="294" t="s">
        <v>525</v>
      </c>
      <c r="D4565" s="294">
        <v>22</v>
      </c>
      <c r="F4565" s="285"/>
      <c r="G4565" s="280"/>
      <c r="H4565" s="294"/>
    </row>
    <row r="4566" spans="2:8" s="1" customFormat="1" ht="15">
      <c r="B4566" s="285">
        <v>42228</v>
      </c>
      <c r="C4566" s="280" t="s">
        <v>525</v>
      </c>
      <c r="D4566" s="294">
        <v>50</v>
      </c>
      <c r="F4566" s="285"/>
      <c r="G4566" s="280"/>
      <c r="H4566" s="294"/>
    </row>
    <row r="4567" spans="2:8" s="1" customFormat="1" ht="15">
      <c r="B4567" s="285">
        <v>42228</v>
      </c>
      <c r="C4567" s="280" t="s">
        <v>901</v>
      </c>
      <c r="D4567" s="294">
        <v>5</v>
      </c>
      <c r="F4567" s="285"/>
      <c r="G4567" s="280"/>
      <c r="H4567" s="294"/>
    </row>
    <row r="4568" spans="2:8" s="1" customFormat="1" ht="15">
      <c r="B4568" s="285">
        <v>42228</v>
      </c>
      <c r="C4568" s="280" t="s">
        <v>23</v>
      </c>
      <c r="D4568" s="294">
        <v>80</v>
      </c>
      <c r="F4568" s="285"/>
      <c r="G4568" s="280"/>
      <c r="H4568" s="294"/>
    </row>
    <row r="4569" spans="2:8" s="1" customFormat="1" ht="15">
      <c r="B4569" s="285">
        <v>42229</v>
      </c>
      <c r="C4569" s="280" t="s">
        <v>6145</v>
      </c>
      <c r="D4569" s="294">
        <v>280</v>
      </c>
      <c r="F4569" s="285"/>
      <c r="G4569" s="304"/>
      <c r="H4569" s="326"/>
    </row>
    <row r="4570" spans="2:8" s="1" customFormat="1" ht="15">
      <c r="B4570" s="285">
        <v>42229</v>
      </c>
      <c r="C4570" s="280" t="s">
        <v>525</v>
      </c>
      <c r="D4570" s="294">
        <v>25</v>
      </c>
      <c r="F4570" s="285"/>
      <c r="G4570" s="280"/>
      <c r="H4570" s="294"/>
    </row>
    <row r="4571" spans="2:8" s="1" customFormat="1" ht="15">
      <c r="B4571" s="285">
        <v>42229</v>
      </c>
      <c r="C4571" s="294" t="s">
        <v>289</v>
      </c>
      <c r="D4571" s="294">
        <v>90</v>
      </c>
      <c r="F4571" s="285"/>
      <c r="G4571" s="280"/>
      <c r="H4571" s="294"/>
    </row>
    <row r="4572" spans="2:8" s="1" customFormat="1" ht="15">
      <c r="B4572" s="285">
        <v>42229</v>
      </c>
      <c r="C4572" s="280" t="s">
        <v>414</v>
      </c>
      <c r="D4572" s="294">
        <v>60</v>
      </c>
      <c r="F4572" s="285"/>
      <c r="G4572" s="280"/>
      <c r="H4572" s="294"/>
    </row>
    <row r="4573" spans="2:8" s="1" customFormat="1" ht="15">
      <c r="B4573" s="285">
        <v>42230</v>
      </c>
      <c r="C4573" s="280" t="s">
        <v>525</v>
      </c>
      <c r="D4573" s="294">
        <v>60</v>
      </c>
      <c r="F4573" s="285"/>
      <c r="G4573" s="280"/>
      <c r="H4573" s="294"/>
    </row>
    <row r="4574" spans="2:8" s="1" customFormat="1" ht="15">
      <c r="B4574" s="285">
        <v>42230</v>
      </c>
      <c r="C4574" s="280" t="s">
        <v>12</v>
      </c>
      <c r="D4574" s="294">
        <v>40</v>
      </c>
      <c r="F4574" s="285"/>
      <c r="G4574" s="280"/>
      <c r="H4574" s="294"/>
    </row>
    <row r="4575" spans="2:8" s="1" customFormat="1" ht="15">
      <c r="B4575" s="285">
        <v>42231</v>
      </c>
      <c r="C4575" s="294" t="s">
        <v>247</v>
      </c>
      <c r="D4575" s="294">
        <v>100</v>
      </c>
      <c r="F4575" s="285"/>
      <c r="G4575" s="280"/>
      <c r="H4575" s="294"/>
    </row>
    <row r="4576" spans="2:8" s="1" customFormat="1" ht="15">
      <c r="B4576" s="285">
        <v>42231</v>
      </c>
      <c r="C4576" s="294" t="s">
        <v>92</v>
      </c>
      <c r="D4576" s="294">
        <v>30</v>
      </c>
      <c r="F4576" s="285"/>
      <c r="G4576" s="280"/>
      <c r="H4576" s="294"/>
    </row>
    <row r="4577" spans="2:8" s="1" customFormat="1" ht="15">
      <c r="B4577" s="285">
        <v>42231</v>
      </c>
      <c r="C4577" s="294" t="s">
        <v>6146</v>
      </c>
      <c r="D4577" s="294">
        <v>20</v>
      </c>
      <c r="F4577" s="285"/>
      <c r="G4577" s="280"/>
      <c r="H4577" s="294"/>
    </row>
    <row r="4578" spans="2:8" s="1" customFormat="1" ht="15">
      <c r="B4578" s="285">
        <v>42231</v>
      </c>
      <c r="C4578" s="294" t="s">
        <v>114</v>
      </c>
      <c r="D4578" s="294">
        <v>105</v>
      </c>
      <c r="F4578" s="285"/>
      <c r="G4578" s="280"/>
      <c r="H4578" s="294"/>
    </row>
    <row r="4579" spans="2:8" s="1" customFormat="1" ht="15">
      <c r="B4579" s="285">
        <v>42231</v>
      </c>
      <c r="C4579" s="280" t="s">
        <v>3262</v>
      </c>
      <c r="D4579" s="294">
        <v>80</v>
      </c>
      <c r="F4579" s="285"/>
      <c r="G4579" s="280"/>
      <c r="H4579" s="294"/>
    </row>
    <row r="4580" spans="2:8" s="1" customFormat="1" ht="15">
      <c r="B4580" s="285">
        <v>42232</v>
      </c>
      <c r="C4580" s="280" t="s">
        <v>6147</v>
      </c>
      <c r="D4580" s="294">
        <v>150</v>
      </c>
      <c r="F4580" s="285"/>
      <c r="G4580" s="280"/>
      <c r="H4580" s="294"/>
    </row>
    <row r="4581" spans="2:8" s="1" customFormat="1" ht="15">
      <c r="B4581" s="285">
        <v>42232</v>
      </c>
      <c r="C4581" s="280" t="s">
        <v>401</v>
      </c>
      <c r="D4581" s="294">
        <v>60</v>
      </c>
      <c r="F4581" s="285"/>
      <c r="G4581" s="280"/>
      <c r="H4581" s="294"/>
    </row>
    <row r="4582" spans="2:8" s="1" customFormat="1" ht="15">
      <c r="B4582" s="285">
        <v>42232</v>
      </c>
      <c r="C4582" s="280" t="s">
        <v>5295</v>
      </c>
      <c r="D4582" s="294">
        <v>40</v>
      </c>
      <c r="F4582" s="285"/>
      <c r="G4582" s="280"/>
      <c r="H4582" s="294"/>
    </row>
    <row r="4583" spans="2:8" s="1" customFormat="1" ht="15">
      <c r="B4583" s="285">
        <v>42232</v>
      </c>
      <c r="C4583" s="280" t="s">
        <v>222</v>
      </c>
      <c r="D4583" s="294">
        <v>10</v>
      </c>
      <c r="F4583" s="285"/>
      <c r="G4583" s="280"/>
      <c r="H4583" s="294"/>
    </row>
    <row r="4584" spans="2:8" s="1" customFormat="1" ht="15">
      <c r="B4584" s="285">
        <v>42232</v>
      </c>
      <c r="C4584" s="280" t="s">
        <v>114</v>
      </c>
      <c r="D4584" s="294">
        <v>125</v>
      </c>
      <c r="F4584" s="285"/>
      <c r="G4584" s="280"/>
      <c r="H4584" s="294"/>
    </row>
    <row r="4585" spans="2:8" s="1" customFormat="1" ht="15">
      <c r="B4585" s="285">
        <v>42232</v>
      </c>
      <c r="C4585" s="280" t="s">
        <v>23</v>
      </c>
      <c r="D4585" s="294">
        <v>50</v>
      </c>
      <c r="F4585" s="285"/>
      <c r="G4585" s="280"/>
      <c r="H4585" s="294"/>
    </row>
    <row r="4586" spans="2:8" s="1" customFormat="1" ht="15">
      <c r="B4586" s="285">
        <v>42233</v>
      </c>
      <c r="C4586" s="280" t="s">
        <v>51</v>
      </c>
      <c r="D4586" s="294">
        <v>165</v>
      </c>
      <c r="F4586" s="285"/>
      <c r="G4586" s="280"/>
      <c r="H4586" s="294"/>
    </row>
    <row r="4587" spans="2:8" s="1" customFormat="1" ht="15">
      <c r="B4587" s="285">
        <v>42233</v>
      </c>
      <c r="C4587" s="280" t="s">
        <v>6148</v>
      </c>
      <c r="D4587" s="294">
        <v>200</v>
      </c>
      <c r="F4587" s="285"/>
      <c r="G4587" s="280"/>
      <c r="H4587" s="294"/>
    </row>
    <row r="4588" spans="2:8" s="1" customFormat="1" ht="15">
      <c r="B4588" s="285">
        <v>42233</v>
      </c>
      <c r="C4588" s="280" t="s">
        <v>80</v>
      </c>
      <c r="D4588" s="294">
        <v>30</v>
      </c>
      <c r="F4588" s="285"/>
      <c r="G4588" s="280"/>
      <c r="H4588" s="294"/>
    </row>
    <row r="4589" spans="2:8" s="1" customFormat="1" ht="15">
      <c r="B4589" s="285">
        <v>42233</v>
      </c>
      <c r="C4589" s="280" t="s">
        <v>114</v>
      </c>
      <c r="D4589" s="294">
        <v>40</v>
      </c>
      <c r="F4589" s="285"/>
      <c r="G4589" s="280"/>
      <c r="H4589" s="294"/>
    </row>
    <row r="4590" spans="2:8" s="1" customFormat="1" ht="15">
      <c r="B4590" s="285">
        <v>42233</v>
      </c>
      <c r="C4590" s="280" t="s">
        <v>111</v>
      </c>
      <c r="D4590" s="294">
        <v>28</v>
      </c>
      <c r="F4590" s="285"/>
      <c r="G4590" s="280"/>
      <c r="H4590" s="294"/>
    </row>
    <row r="4591" spans="2:8" s="1" customFormat="1" ht="15">
      <c r="B4591" s="285">
        <v>42234</v>
      </c>
      <c r="C4591" s="280" t="s">
        <v>525</v>
      </c>
      <c r="D4591" s="294">
        <v>45</v>
      </c>
      <c r="F4591" s="285"/>
      <c r="G4591" s="280"/>
      <c r="H4591" s="294"/>
    </row>
    <row r="4592" spans="2:8" s="1" customFormat="1" ht="15">
      <c r="B4592" s="285">
        <v>42234</v>
      </c>
      <c r="C4592" s="280" t="s">
        <v>114</v>
      </c>
      <c r="D4592" s="294">
        <v>40</v>
      </c>
      <c r="F4592" s="285"/>
      <c r="G4592" s="280"/>
      <c r="H4592" s="294"/>
    </row>
    <row r="4593" spans="2:8" s="1" customFormat="1" ht="15">
      <c r="B4593" s="285">
        <v>42234</v>
      </c>
      <c r="C4593" s="280" t="s">
        <v>205</v>
      </c>
      <c r="D4593" s="294">
        <v>63</v>
      </c>
      <c r="F4593" s="285"/>
      <c r="G4593" s="280"/>
      <c r="H4593" s="294"/>
    </row>
    <row r="4594" spans="2:8" s="1" customFormat="1" ht="15">
      <c r="B4594" s="285">
        <v>42234</v>
      </c>
      <c r="C4594" s="280" t="s">
        <v>401</v>
      </c>
      <c r="D4594" s="294">
        <v>34</v>
      </c>
      <c r="F4594" s="285"/>
      <c r="G4594" s="280"/>
      <c r="H4594" s="294"/>
    </row>
    <row r="4595" spans="2:8" s="1" customFormat="1" ht="15">
      <c r="B4595" s="436">
        <v>42234</v>
      </c>
      <c r="C4595" s="437" t="s">
        <v>22</v>
      </c>
      <c r="D4595" s="467">
        <v>135</v>
      </c>
      <c r="F4595" s="285"/>
      <c r="G4595" s="280"/>
      <c r="H4595" s="294"/>
    </row>
    <row r="4596" spans="2:8" s="1" customFormat="1" ht="15">
      <c r="B4596" s="285">
        <v>42235</v>
      </c>
      <c r="C4596" s="280" t="s">
        <v>525</v>
      </c>
      <c r="D4596" s="294">
        <v>27</v>
      </c>
      <c r="F4596" s="285"/>
      <c r="G4596" s="280"/>
      <c r="H4596" s="294"/>
    </row>
    <row r="4597" spans="2:8" s="1" customFormat="1" ht="15">
      <c r="B4597" s="285">
        <v>42235</v>
      </c>
      <c r="C4597" s="280" t="s">
        <v>525</v>
      </c>
      <c r="D4597" s="294">
        <v>38</v>
      </c>
      <c r="F4597" s="285"/>
      <c r="G4597" s="280"/>
      <c r="H4597" s="294"/>
    </row>
    <row r="4598" spans="2:8" s="1" customFormat="1" ht="15">
      <c r="B4598" s="285">
        <v>42235</v>
      </c>
      <c r="C4598" s="280" t="s">
        <v>12</v>
      </c>
      <c r="D4598" s="294">
        <v>120</v>
      </c>
      <c r="F4598" s="285"/>
      <c r="G4598" s="280"/>
      <c r="H4598" s="294"/>
    </row>
    <row r="4599" spans="2:8" s="1" customFormat="1" ht="15">
      <c r="B4599" s="285">
        <v>42235</v>
      </c>
      <c r="C4599" s="280" t="s">
        <v>525</v>
      </c>
      <c r="D4599" s="294">
        <v>10</v>
      </c>
      <c r="F4599" s="285"/>
      <c r="G4599" s="280"/>
      <c r="H4599" s="294"/>
    </row>
    <row r="4600" spans="2:8" s="1" customFormat="1" ht="15">
      <c r="B4600" s="285">
        <v>42235</v>
      </c>
      <c r="C4600" s="280" t="s">
        <v>549</v>
      </c>
      <c r="D4600" s="294">
        <v>16</v>
      </c>
      <c r="F4600" s="285"/>
      <c r="G4600" s="280"/>
      <c r="H4600" s="294"/>
    </row>
    <row r="4601" spans="2:8" s="1" customFormat="1" ht="15">
      <c r="B4601" s="285">
        <v>42235</v>
      </c>
      <c r="C4601" s="280" t="s">
        <v>401</v>
      </c>
      <c r="D4601" s="294">
        <v>28</v>
      </c>
      <c r="F4601" s="285"/>
      <c r="G4601" s="280"/>
      <c r="H4601" s="294"/>
    </row>
    <row r="4602" spans="2:8" s="1" customFormat="1" ht="15">
      <c r="B4602" s="285">
        <v>42236</v>
      </c>
      <c r="C4602" s="280" t="s">
        <v>525</v>
      </c>
      <c r="D4602" s="294">
        <v>46</v>
      </c>
      <c r="F4602" s="285"/>
      <c r="G4602" s="280"/>
      <c r="H4602" s="294"/>
    </row>
    <row r="4603" spans="2:8" s="1" customFormat="1" ht="15">
      <c r="B4603" s="285">
        <v>42236</v>
      </c>
      <c r="C4603" s="280" t="s">
        <v>525</v>
      </c>
      <c r="D4603" s="294">
        <v>55</v>
      </c>
      <c r="F4603" s="285"/>
      <c r="G4603" s="280"/>
      <c r="H4603" s="294"/>
    </row>
    <row r="4604" spans="2:8" s="1" customFormat="1" ht="15">
      <c r="B4604" s="285">
        <v>42236</v>
      </c>
      <c r="C4604" s="280" t="s">
        <v>516</v>
      </c>
      <c r="D4604" s="294">
        <v>30</v>
      </c>
      <c r="F4604" s="285"/>
      <c r="G4604" s="280"/>
      <c r="H4604" s="294"/>
    </row>
    <row r="4605" spans="2:8" s="1" customFormat="1" ht="15">
      <c r="B4605" s="285">
        <v>42236</v>
      </c>
      <c r="C4605" s="280" t="s">
        <v>525</v>
      </c>
      <c r="D4605" s="294">
        <v>60</v>
      </c>
      <c r="F4605" s="285"/>
      <c r="G4605" s="280"/>
      <c r="H4605" s="294"/>
    </row>
    <row r="4606" spans="2:8" s="1" customFormat="1" ht="15">
      <c r="B4606" s="285">
        <v>42237</v>
      </c>
      <c r="C4606" s="280" t="s">
        <v>525</v>
      </c>
      <c r="D4606" s="294">
        <v>35</v>
      </c>
      <c r="F4606" s="285"/>
      <c r="G4606" s="280"/>
      <c r="H4606" s="294"/>
    </row>
    <row r="4607" spans="2:8" s="1" customFormat="1" ht="15">
      <c r="B4607" s="285">
        <v>42237</v>
      </c>
      <c r="C4607" s="280" t="s">
        <v>12</v>
      </c>
      <c r="D4607" s="294">
        <v>70</v>
      </c>
      <c r="F4607" s="285"/>
      <c r="G4607" s="280"/>
      <c r="H4607" s="294"/>
    </row>
    <row r="4608" spans="2:8" s="1" customFormat="1" ht="15">
      <c r="B4608" s="285">
        <v>42237</v>
      </c>
      <c r="C4608" s="280" t="s">
        <v>2928</v>
      </c>
      <c r="D4608" s="294">
        <v>60</v>
      </c>
      <c r="F4608" s="285"/>
      <c r="G4608" s="280"/>
      <c r="H4608" s="294"/>
    </row>
    <row r="4609" spans="2:11" s="1" customFormat="1" ht="15">
      <c r="B4609" s="285">
        <v>42237</v>
      </c>
      <c r="C4609" s="280" t="s">
        <v>525</v>
      </c>
      <c r="D4609" s="294">
        <v>30</v>
      </c>
      <c r="F4609" s="285"/>
      <c r="G4609" s="280"/>
      <c r="H4609" s="294"/>
    </row>
    <row r="4610" spans="2:11" s="1" customFormat="1" ht="15">
      <c r="B4610" s="285"/>
      <c r="C4610" s="406"/>
      <c r="D4610" s="294"/>
      <c r="F4610" s="285"/>
      <c r="G4610" s="280"/>
      <c r="H4610" s="294"/>
    </row>
    <row r="4611" spans="2:11" s="1" customFormat="1" ht="15">
      <c r="B4611" s="285"/>
      <c r="C4611" s="280"/>
      <c r="D4611" s="294"/>
      <c r="F4611" s="285"/>
      <c r="G4611" s="280"/>
      <c r="H4611" s="294"/>
    </row>
    <row r="4612" spans="2:11" s="1" customFormat="1" ht="15">
      <c r="B4612" s="285"/>
      <c r="C4612" s="280"/>
      <c r="D4612" s="294"/>
      <c r="F4612" s="285"/>
      <c r="G4612" s="280"/>
      <c r="H4612" s="294"/>
    </row>
    <row r="4613" spans="2:11" s="1" customFormat="1" ht="15">
      <c r="B4613" s="285"/>
      <c r="C4613" s="280"/>
      <c r="D4613" s="294"/>
      <c r="F4613" s="285"/>
      <c r="G4613" s="280"/>
      <c r="H4613" s="294"/>
    </row>
    <row r="4614" spans="2:11" s="1" customFormat="1" ht="15">
      <c r="B4614" s="285"/>
      <c r="C4614" s="280"/>
      <c r="D4614" s="294"/>
      <c r="F4614" s="285"/>
      <c r="G4614" s="280"/>
      <c r="H4614" s="294"/>
    </row>
    <row r="4615" spans="2:11" s="1" customFormat="1" ht="15">
      <c r="B4615" s="285"/>
      <c r="C4615" s="294"/>
      <c r="D4615" s="294"/>
      <c r="F4615" s="280"/>
      <c r="G4615" s="280"/>
      <c r="H4615" s="280"/>
    </row>
    <row r="4616" spans="2:11" s="1" customFormat="1" ht="15">
      <c r="D4616" s="2">
        <f>SUM(D4510:D4615)</f>
        <v>15860</v>
      </c>
      <c r="H4616" s="2">
        <f>SUM(H4510:H4615)</f>
        <v>7830</v>
      </c>
    </row>
    <row r="4618" spans="2:11" s="1" customFormat="1" ht="15.75">
      <c r="C4618" s="2480" t="s">
        <v>6180</v>
      </c>
      <c r="D4618" s="2480"/>
      <c r="E4618" s="2480"/>
      <c r="F4618" s="2480"/>
      <c r="G4618" s="2480"/>
      <c r="H4618" s="2480"/>
      <c r="I4618" s="2480"/>
      <c r="J4618" s="18"/>
    </row>
    <row r="4619" spans="2:11" s="1" customFormat="1" ht="15" outlineLevel="1">
      <c r="C4619" s="18"/>
      <c r="D4619" s="18"/>
      <c r="E4619" s="18"/>
      <c r="F4619" s="18"/>
      <c r="G4619" s="18"/>
      <c r="H4619" s="18"/>
      <c r="I4619" s="18"/>
      <c r="J4619" s="18"/>
    </row>
    <row r="4620" spans="2:11" s="1" customFormat="1" ht="15" outlineLevel="1">
      <c r="B4620" s="152" t="s">
        <v>115</v>
      </c>
      <c r="C4620" s="152" t="s">
        <v>1330</v>
      </c>
      <c r="D4620" s="355" t="s">
        <v>4</v>
      </c>
      <c r="F4620" s="354" t="s">
        <v>115</v>
      </c>
      <c r="G4620" s="354" t="s">
        <v>1331</v>
      </c>
      <c r="H4620" s="355" t="s">
        <v>4</v>
      </c>
    </row>
    <row r="4621" spans="2:11" s="1" customFormat="1" ht="30" outlineLevel="1">
      <c r="B4621" s="864">
        <v>42248</v>
      </c>
      <c r="C4621" s="891" t="s">
        <v>1039</v>
      </c>
      <c r="D4621" s="935">
        <f>D4485</f>
        <v>3000.8600000000006</v>
      </c>
      <c r="F4621" s="811">
        <v>42248</v>
      </c>
      <c r="G4621" s="812" t="s">
        <v>6183</v>
      </c>
      <c r="H4621" s="905">
        <v>1000</v>
      </c>
      <c r="I4621" s="812" t="s">
        <v>3310</v>
      </c>
      <c r="K4621" s="2"/>
    </row>
    <row r="4622" spans="2:11" s="1" customFormat="1" ht="45" outlineLevel="1">
      <c r="B4622" s="1080">
        <v>42247</v>
      </c>
      <c r="C4622" s="223" t="s">
        <v>6181</v>
      </c>
      <c r="D4622" s="175">
        <v>80302</v>
      </c>
      <c r="F4622" s="811">
        <v>42248</v>
      </c>
      <c r="G4622" s="814" t="s">
        <v>6185</v>
      </c>
      <c r="H4622" s="876">
        <v>25000</v>
      </c>
      <c r="I4622" s="814" t="s">
        <v>6184</v>
      </c>
    </row>
    <row r="4623" spans="2:11" s="1" customFormat="1" ht="30" outlineLevel="1">
      <c r="B4623" s="1080">
        <v>42248</v>
      </c>
      <c r="C4623" s="223" t="s">
        <v>6182</v>
      </c>
      <c r="D4623" s="175">
        <v>13000</v>
      </c>
      <c r="F4623" s="832">
        <v>42248</v>
      </c>
      <c r="G4623" s="1075" t="s">
        <v>6186</v>
      </c>
      <c r="H4623" s="867">
        <v>10000</v>
      </c>
      <c r="I4623" s="938" t="s">
        <v>6278</v>
      </c>
    </row>
    <row r="4624" spans="2:11" s="1" customFormat="1" ht="45" outlineLevel="1">
      <c r="B4624" s="1080">
        <v>42262</v>
      </c>
      <c r="C4624" s="223" t="s">
        <v>6233</v>
      </c>
      <c r="D4624" s="175">
        <v>9969</v>
      </c>
      <c r="F4624" s="811">
        <v>42248</v>
      </c>
      <c r="G4624" s="814" t="s">
        <v>5936</v>
      </c>
      <c r="H4624" s="876">
        <v>15288.04</v>
      </c>
      <c r="I4624" s="814" t="s">
        <v>3875</v>
      </c>
    </row>
    <row r="4625" spans="2:14" s="1" customFormat="1" ht="30" outlineLevel="1">
      <c r="B4625" s="1080">
        <v>42265</v>
      </c>
      <c r="C4625" s="223" t="s">
        <v>6245</v>
      </c>
      <c r="D4625" s="175">
        <v>20</v>
      </c>
      <c r="F4625" s="811">
        <v>42248</v>
      </c>
      <c r="G4625" s="814" t="s">
        <v>6187</v>
      </c>
      <c r="H4625" s="876">
        <v>6000</v>
      </c>
      <c r="I4625" s="814" t="s">
        <v>4813</v>
      </c>
    </row>
    <row r="4626" spans="2:14" s="1" customFormat="1" ht="45" outlineLevel="1">
      <c r="B4626" s="1080">
        <v>42277</v>
      </c>
      <c r="C4626" s="223" t="s">
        <v>6275</v>
      </c>
      <c r="D4626" s="175">
        <v>80737</v>
      </c>
      <c r="F4626" s="832">
        <v>42248</v>
      </c>
      <c r="G4626" s="938" t="s">
        <v>6188</v>
      </c>
      <c r="H4626" s="867">
        <v>13000</v>
      </c>
      <c r="I4626" s="938" t="s">
        <v>5973</v>
      </c>
      <c r="K4626" s="2"/>
    </row>
    <row r="4627" spans="2:14" s="1" customFormat="1" ht="45" outlineLevel="1">
      <c r="B4627" s="1080">
        <v>42277</v>
      </c>
      <c r="C4627" s="223" t="s">
        <v>6286</v>
      </c>
      <c r="D4627" s="175">
        <v>6</v>
      </c>
      <c r="F4627" s="811">
        <v>42249</v>
      </c>
      <c r="G4627" s="814" t="s">
        <v>6194</v>
      </c>
      <c r="H4627" s="876">
        <v>6000</v>
      </c>
      <c r="I4627" s="814" t="s">
        <v>3287</v>
      </c>
      <c r="K4627" s="13"/>
    </row>
    <row r="4628" spans="2:14" s="1" customFormat="1" ht="45" outlineLevel="1">
      <c r="B4628" s="1080">
        <v>42277</v>
      </c>
      <c r="C4628" s="223" t="s">
        <v>6299</v>
      </c>
      <c r="D4628" s="672">
        <v>368</v>
      </c>
      <c r="F4628" s="811">
        <v>42254</v>
      </c>
      <c r="G4628" s="814" t="s">
        <v>6199</v>
      </c>
      <c r="H4628" s="876">
        <v>3000</v>
      </c>
      <c r="I4628" s="814" t="s">
        <v>3287</v>
      </c>
      <c r="K4628" s="13"/>
      <c r="N4628" s="1" t="s">
        <v>1362</v>
      </c>
    </row>
    <row r="4629" spans="2:14" s="1" customFormat="1" ht="45" outlineLevel="1">
      <c r="B4629" s="285"/>
      <c r="C4629" s="223"/>
      <c r="D4629" s="175"/>
      <c r="F4629" s="811">
        <v>42255</v>
      </c>
      <c r="G4629" s="812" t="s">
        <v>6207</v>
      </c>
      <c r="H4629" s="876">
        <v>2000</v>
      </c>
      <c r="I4629" s="814" t="s">
        <v>3287</v>
      </c>
      <c r="L4629" s="2"/>
      <c r="M4629" s="730" t="s">
        <v>6189</v>
      </c>
      <c r="N4629" s="1102">
        <v>9969</v>
      </c>
    </row>
    <row r="4630" spans="2:14" s="1" customFormat="1" ht="30" outlineLevel="1">
      <c r="B4630" s="285"/>
      <c r="C4630" s="223"/>
      <c r="D4630" s="175"/>
      <c r="F4630" s="811">
        <v>42257</v>
      </c>
      <c r="G4630" s="814" t="s">
        <v>6211</v>
      </c>
      <c r="H4630" s="876">
        <v>6449</v>
      </c>
      <c r="I4630" s="812" t="s">
        <v>6005</v>
      </c>
    </row>
    <row r="4631" spans="2:14" s="1" customFormat="1" ht="45" outlineLevel="1">
      <c r="B4631" s="285"/>
      <c r="C4631" s="223"/>
      <c r="D4631" s="175"/>
      <c r="F4631" s="811">
        <v>42257</v>
      </c>
      <c r="G4631" s="812" t="s">
        <v>6212</v>
      </c>
      <c r="H4631" s="876">
        <v>1000</v>
      </c>
      <c r="I4631" s="814" t="s">
        <v>3287</v>
      </c>
    </row>
    <row r="4632" spans="2:14" s="1" customFormat="1" ht="30" outlineLevel="1">
      <c r="B4632" s="269"/>
      <c r="C4632" s="47"/>
      <c r="D4632" s="48"/>
      <c r="F4632" s="811">
        <v>42263</v>
      </c>
      <c r="G4632" s="814" t="s">
        <v>6235</v>
      </c>
      <c r="H4632" s="876">
        <v>700</v>
      </c>
      <c r="I4632" s="814" t="s">
        <v>6237</v>
      </c>
    </row>
    <row r="4633" spans="2:14" s="1" customFormat="1" ht="30" outlineLevel="1">
      <c r="B4633" s="269"/>
      <c r="C4633" s="47"/>
      <c r="D4633" s="48"/>
      <c r="F4633" s="984">
        <v>42263</v>
      </c>
      <c r="G4633" s="812" t="s">
        <v>6236</v>
      </c>
      <c r="H4633" s="820">
        <v>854</v>
      </c>
      <c r="I4633" s="812" t="s">
        <v>5805</v>
      </c>
      <c r="L4633" s="2"/>
    </row>
    <row r="4634" spans="2:14" s="1" customFormat="1" ht="45" outlineLevel="1">
      <c r="B4634" s="46"/>
      <c r="C4634" s="47"/>
      <c r="D4634" s="48"/>
      <c r="F4634" s="811">
        <v>42263</v>
      </c>
      <c r="G4634" s="1073" t="s">
        <v>6238</v>
      </c>
      <c r="H4634" s="821">
        <v>1000</v>
      </c>
      <c r="I4634" s="1073" t="s">
        <v>3287</v>
      </c>
    </row>
    <row r="4635" spans="2:14" s="1" customFormat="1" ht="45" outlineLevel="1">
      <c r="B4635" s="46"/>
      <c r="C4635" s="47"/>
      <c r="D4635" s="48"/>
      <c r="F4635" s="811">
        <v>42265</v>
      </c>
      <c r="G4635" s="812" t="s">
        <v>6246</v>
      </c>
      <c r="H4635" s="821">
        <v>5000</v>
      </c>
      <c r="I4635" s="1073" t="s">
        <v>3287</v>
      </c>
      <c r="L4635" s="2"/>
      <c r="N4635" s="2"/>
    </row>
    <row r="4636" spans="2:14" s="1" customFormat="1" ht="45" outlineLevel="1">
      <c r="B4636" s="46"/>
      <c r="C4636" s="47"/>
      <c r="D4636" s="48"/>
      <c r="F4636" s="811">
        <v>42270</v>
      </c>
      <c r="G4636" s="812" t="s">
        <v>6247</v>
      </c>
      <c r="H4636" s="821">
        <v>3000</v>
      </c>
      <c r="I4636" s="1073" t="s">
        <v>3287</v>
      </c>
      <c r="N4636" s="2"/>
    </row>
    <row r="4637" spans="2:14" s="1" customFormat="1" ht="45" outlineLevel="1">
      <c r="B4637" s="46"/>
      <c r="C4637" s="47"/>
      <c r="D4637" s="48"/>
      <c r="F4637" s="811">
        <v>42272</v>
      </c>
      <c r="G4637" s="812" t="s">
        <v>6248</v>
      </c>
      <c r="H4637" s="821">
        <v>1000</v>
      </c>
      <c r="I4637" s="1073" t="s">
        <v>3287</v>
      </c>
    </row>
    <row r="4638" spans="2:14" s="1" customFormat="1" ht="45" outlineLevel="1">
      <c r="B4638" s="46"/>
      <c r="C4638" s="47"/>
      <c r="D4638" s="48"/>
      <c r="F4638" s="811">
        <v>42273</v>
      </c>
      <c r="G4638" s="812" t="s">
        <v>6249</v>
      </c>
      <c r="H4638" s="821">
        <v>3000</v>
      </c>
      <c r="I4638" s="1073" t="s">
        <v>3287</v>
      </c>
    </row>
    <row r="4639" spans="2:14" s="1" customFormat="1" ht="30" outlineLevel="1">
      <c r="B4639" s="46"/>
      <c r="C4639" s="47"/>
      <c r="D4639" s="48"/>
      <c r="F4639" s="1126">
        <v>42277</v>
      </c>
      <c r="G4639" s="1127" t="s">
        <v>6276</v>
      </c>
      <c r="H4639" s="1128">
        <v>10000</v>
      </c>
      <c r="I4639" s="1129" t="s">
        <v>6277</v>
      </c>
    </row>
    <row r="4640" spans="2:14" s="1" customFormat="1" ht="30" outlineLevel="1">
      <c r="B4640" s="46"/>
      <c r="C4640" s="47"/>
      <c r="D4640" s="48"/>
      <c r="F4640" s="811">
        <v>42277</v>
      </c>
      <c r="G4640" s="1097" t="s">
        <v>6279</v>
      </c>
      <c r="H4640" s="876">
        <v>25000</v>
      </c>
      <c r="I4640" s="814" t="s">
        <v>6184</v>
      </c>
      <c r="J4640" s="226"/>
    </row>
    <row r="4641" spans="2:14" s="1" customFormat="1" ht="30" outlineLevel="1">
      <c r="B4641" s="46"/>
      <c r="C4641" s="47"/>
      <c r="D4641" s="48"/>
      <c r="F4641" s="811">
        <v>42277</v>
      </c>
      <c r="G4641" s="814" t="s">
        <v>5936</v>
      </c>
      <c r="H4641" s="835">
        <v>9088.74</v>
      </c>
      <c r="I4641" s="814" t="s">
        <v>6280</v>
      </c>
      <c r="J4641" s="13"/>
    </row>
    <row r="4642" spans="2:14" s="1" customFormat="1" ht="30" outlineLevel="1">
      <c r="B4642" s="46"/>
      <c r="C4642" s="47"/>
      <c r="D4642" s="48"/>
      <c r="F4642" s="811">
        <v>42277</v>
      </c>
      <c r="G4642" s="814" t="s">
        <v>6282</v>
      </c>
      <c r="H4642" s="835">
        <v>2236.1999999999998</v>
      </c>
      <c r="I4642" s="814" t="s">
        <v>6281</v>
      </c>
      <c r="J4642" s="13"/>
    </row>
    <row r="4643" spans="2:14" s="1" customFormat="1" ht="30" outlineLevel="1">
      <c r="B4643" s="46"/>
      <c r="C4643" s="47"/>
      <c r="D4643" s="48"/>
      <c r="F4643" s="811">
        <v>42277</v>
      </c>
      <c r="G4643" s="814" t="s">
        <v>6283</v>
      </c>
      <c r="H4643" s="835">
        <v>7418</v>
      </c>
      <c r="I4643" s="814" t="s">
        <v>4813</v>
      </c>
      <c r="J4643" s="13"/>
      <c r="K4643" s="13"/>
    </row>
    <row r="4644" spans="2:14" s="1" customFormat="1" ht="30" outlineLevel="1">
      <c r="B4644" s="46"/>
      <c r="C4644" s="47"/>
      <c r="D4644" s="48"/>
      <c r="F4644" s="1126">
        <v>42277</v>
      </c>
      <c r="G4644" s="1129" t="s">
        <v>6284</v>
      </c>
      <c r="H4644" s="1130">
        <v>13000</v>
      </c>
      <c r="I4644" s="1129" t="s">
        <v>5973</v>
      </c>
      <c r="J4644" s="13"/>
      <c r="K4644" s="519"/>
      <c r="L4644" s="630"/>
    </row>
    <row r="4645" spans="2:14" s="1" customFormat="1" ht="15" outlineLevel="1">
      <c r="B4645" s="46"/>
      <c r="C4645" s="47"/>
      <c r="D4645" s="48"/>
      <c r="F4645" s="811"/>
      <c r="G4645" s="812"/>
      <c r="H4645" s="893"/>
      <c r="I4645" s="812"/>
      <c r="K4645" s="13"/>
    </row>
    <row r="4646" spans="2:14" s="1" customFormat="1" ht="15" outlineLevel="1">
      <c r="B4646" s="50"/>
      <c r="C4646" s="50" t="s">
        <v>195</v>
      </c>
      <c r="D4646" s="48">
        <f>SUM(D4621:D4645)</f>
        <v>187402.86</v>
      </c>
      <c r="E4646" s="18"/>
      <c r="F4646" s="319"/>
      <c r="G4646" s="319" t="s">
        <v>195</v>
      </c>
      <c r="H4646" s="279">
        <f>SUM(H4621:H4645)</f>
        <v>170033.98</v>
      </c>
      <c r="K4646" s="2"/>
    </row>
    <row r="4647" spans="2:14" s="1" customFormat="1" ht="15" outlineLevel="1">
      <c r="B4647" s="18"/>
      <c r="C4647" s="18"/>
      <c r="D4647" s="18"/>
      <c r="F4647" s="18"/>
      <c r="G4647" s="18"/>
      <c r="H4647" s="18"/>
    </row>
    <row r="4648" spans="2:14" s="1" customFormat="1" ht="15" outlineLevel="1">
      <c r="B4648" s="50"/>
      <c r="C4648" s="50" t="s">
        <v>1328</v>
      </c>
      <c r="D4648" s="48">
        <f>D4646-H4646</f>
        <v>17368.879999999976</v>
      </c>
      <c r="E4648" s="87"/>
      <c r="F4648" s="13"/>
      <c r="G4648" s="13"/>
      <c r="H4648" s="226"/>
      <c r="I4648" s="2"/>
      <c r="M4648" s="2"/>
      <c r="N4648" s="2"/>
    </row>
    <row r="4649" spans="2:14" s="1" customFormat="1" ht="15">
      <c r="E4649" s="13"/>
      <c r="F4649" s="13"/>
    </row>
    <row r="4650" spans="2:14" s="1" customFormat="1" ht="15">
      <c r="B4650" s="602">
        <v>42248</v>
      </c>
      <c r="C4650" s="282" t="s">
        <v>4800</v>
      </c>
      <c r="D4650" s="283">
        <v>140</v>
      </c>
      <c r="E4650" s="277" t="s">
        <v>3088</v>
      </c>
    </row>
    <row r="4651" spans="2:14" s="1" customFormat="1" ht="60">
      <c r="B4651" s="602">
        <v>42249</v>
      </c>
      <c r="C4651" s="282" t="s">
        <v>6194</v>
      </c>
      <c r="D4651" s="283">
        <v>6000</v>
      </c>
      <c r="E4651" s="277" t="s">
        <v>3287</v>
      </c>
    </row>
    <row r="4652" spans="2:14" s="1" customFormat="1" ht="60">
      <c r="B4652" s="602">
        <v>42254</v>
      </c>
      <c r="C4652" s="282" t="s">
        <v>6199</v>
      </c>
      <c r="D4652" s="283">
        <v>3000</v>
      </c>
      <c r="E4652" s="277" t="s">
        <v>3287</v>
      </c>
    </row>
    <row r="4653" spans="2:14" s="1" customFormat="1" ht="45">
      <c r="B4653" s="602">
        <v>42255</v>
      </c>
      <c r="C4653" s="282" t="s">
        <v>6207</v>
      </c>
      <c r="D4653" s="283">
        <v>2000</v>
      </c>
      <c r="E4653" s="277" t="s">
        <v>3287</v>
      </c>
      <c r="L4653" s="2"/>
    </row>
    <row r="4654" spans="2:14" s="1" customFormat="1" ht="45">
      <c r="B4654" s="602">
        <v>42257</v>
      </c>
      <c r="C4654" s="282" t="s">
        <v>6212</v>
      </c>
      <c r="D4654" s="283">
        <v>1000</v>
      </c>
      <c r="E4654" s="277" t="s">
        <v>3287</v>
      </c>
    </row>
    <row r="4655" spans="2:14" s="1" customFormat="1" ht="15">
      <c r="B4655" s="407">
        <v>42259</v>
      </c>
      <c r="C4655" s="224" t="s">
        <v>3546</v>
      </c>
      <c r="D4655" s="175">
        <v>500</v>
      </c>
      <c r="E4655" s="277" t="s">
        <v>3547</v>
      </c>
      <c r="K4655" s="13"/>
    </row>
    <row r="4656" spans="2:14" s="1" customFormat="1" ht="15">
      <c r="B4656" s="602">
        <v>42260</v>
      </c>
      <c r="C4656" s="282" t="s">
        <v>6214</v>
      </c>
      <c r="D4656" s="283">
        <v>3000</v>
      </c>
      <c r="E4656" s="277" t="s">
        <v>3287</v>
      </c>
      <c r="H4656" s="13"/>
    </row>
    <row r="4657" spans="2:9" s="1" customFormat="1" ht="45">
      <c r="B4657" s="602">
        <v>42263</v>
      </c>
      <c r="C4657" s="282" t="s">
        <v>6238</v>
      </c>
      <c r="D4657" s="283">
        <v>1000</v>
      </c>
      <c r="E4657" s="277" t="s">
        <v>3287</v>
      </c>
      <c r="H4657" s="13"/>
    </row>
    <row r="4658" spans="2:9" s="1" customFormat="1" ht="45">
      <c r="B4658" s="602">
        <v>42265</v>
      </c>
      <c r="C4658" s="282" t="s">
        <v>6246</v>
      </c>
      <c r="D4658" s="283">
        <v>5000</v>
      </c>
      <c r="E4658" s="277" t="s">
        <v>3287</v>
      </c>
      <c r="H4658" s="13"/>
    </row>
    <row r="4659" spans="2:9" s="1" customFormat="1" ht="45">
      <c r="B4659" s="602">
        <v>42270</v>
      </c>
      <c r="C4659" s="282" t="s">
        <v>6247</v>
      </c>
      <c r="D4659" s="283">
        <v>3000</v>
      </c>
      <c r="E4659" s="277" t="s">
        <v>3287</v>
      </c>
      <c r="H4659" s="13"/>
      <c r="I4659" s="13"/>
    </row>
    <row r="4660" spans="2:9" s="1" customFormat="1" ht="45">
      <c r="B4660" s="602">
        <v>42272</v>
      </c>
      <c r="C4660" s="282" t="s">
        <v>6248</v>
      </c>
      <c r="D4660" s="283">
        <v>1000</v>
      </c>
      <c r="E4660" s="277" t="s">
        <v>3287</v>
      </c>
    </row>
    <row r="4661" spans="2:9" s="1" customFormat="1" ht="45">
      <c r="B4661" s="602">
        <v>42273</v>
      </c>
      <c r="C4661" s="282" t="s">
        <v>6249</v>
      </c>
      <c r="D4661" s="283">
        <v>3000</v>
      </c>
      <c r="E4661" s="277" t="s">
        <v>3287</v>
      </c>
      <c r="I4661" s="13"/>
    </row>
    <row r="4662" spans="2:9" s="1" customFormat="1" ht="15">
      <c r="B4662" s="602">
        <v>42276</v>
      </c>
      <c r="C4662" s="282" t="s">
        <v>6214</v>
      </c>
      <c r="D4662" s="283">
        <v>3000</v>
      </c>
      <c r="E4662" s="277" t="s">
        <v>3287</v>
      </c>
      <c r="I4662" s="13"/>
    </row>
    <row r="4663" spans="2:9" s="1" customFormat="1" ht="15">
      <c r="B4663" s="602"/>
      <c r="C4663" s="883"/>
      <c r="D4663" s="326"/>
      <c r="E4663" s="277"/>
      <c r="I4663" s="13"/>
    </row>
    <row r="4664" spans="2:9" s="1" customFormat="1" ht="15">
      <c r="B4664" s="602"/>
      <c r="C4664" s="883"/>
      <c r="D4664" s="326"/>
      <c r="E4664" s="277"/>
      <c r="I4664" s="13"/>
    </row>
    <row r="4665" spans="2:9" s="1" customFormat="1" ht="15">
      <c r="B4665" s="602"/>
      <c r="C4665" s="883"/>
      <c r="D4665" s="326"/>
      <c r="E4665" s="277"/>
    </row>
    <row r="4666" spans="2:9" s="1" customFormat="1" ht="15">
      <c r="B4666" s="602"/>
      <c r="C4666" s="883"/>
      <c r="D4666" s="326"/>
      <c r="E4666" s="277"/>
      <c r="I4666" s="13"/>
    </row>
    <row r="4667" spans="2:9" s="1" customFormat="1" ht="15">
      <c r="B4667" s="602"/>
      <c r="C4667" s="883"/>
      <c r="D4667" s="326"/>
      <c r="E4667" s="277"/>
    </row>
    <row r="4668" spans="2:9" s="1" customFormat="1" ht="15">
      <c r="B4668" s="602"/>
      <c r="C4668" s="883"/>
      <c r="D4668" s="326"/>
      <c r="E4668" s="277"/>
    </row>
    <row r="4669" spans="2:9" s="1" customFormat="1" ht="15">
      <c r="B4669" s="602"/>
      <c r="C4669" s="376"/>
      <c r="D4669" s="326"/>
      <c r="E4669" s="277"/>
    </row>
    <row r="4670" spans="2:9" s="1" customFormat="1" ht="15">
      <c r="B4670" s="674"/>
      <c r="C4670" s="481"/>
      <c r="D4670" s="482"/>
      <c r="E4670" s="277"/>
    </row>
    <row r="4671" spans="2:9" s="1" customFormat="1" ht="15">
      <c r="B4671" s="280"/>
      <c r="C4671" s="280"/>
      <c r="D4671" s="294">
        <f>SUM(D4650:D4670)</f>
        <v>31640</v>
      </c>
      <c r="E4671" s="2">
        <f>D4671-D4768-H4768</f>
        <v>2035</v>
      </c>
      <c r="F4671" s="2"/>
    </row>
    <row r="4672" spans="2:9" s="1" customFormat="1" ht="15"/>
    <row r="4673" spans="2:8" s="1" customFormat="1" ht="15">
      <c r="B4673" s="285">
        <v>42248</v>
      </c>
      <c r="C4673" s="280" t="s">
        <v>525</v>
      </c>
      <c r="D4673" s="294">
        <v>70</v>
      </c>
      <c r="F4673" s="285">
        <v>42265</v>
      </c>
      <c r="G4673" s="280" t="s">
        <v>6250</v>
      </c>
      <c r="H4673" s="294">
        <v>100</v>
      </c>
    </row>
    <row r="4674" spans="2:8" s="1" customFormat="1" ht="15">
      <c r="B4674" s="285">
        <v>42249</v>
      </c>
      <c r="C4674" s="280" t="s">
        <v>92</v>
      </c>
      <c r="D4674" s="294">
        <v>20</v>
      </c>
      <c r="F4674" s="285">
        <v>42265</v>
      </c>
      <c r="G4674" s="280" t="s">
        <v>23</v>
      </c>
      <c r="H4674" s="294">
        <v>190</v>
      </c>
    </row>
    <row r="4675" spans="2:8" s="1" customFormat="1" ht="15">
      <c r="B4675" s="285">
        <v>42249</v>
      </c>
      <c r="C4675" s="280" t="s">
        <v>23</v>
      </c>
      <c r="D4675" s="294">
        <v>10</v>
      </c>
      <c r="F4675" s="285">
        <v>42266</v>
      </c>
      <c r="G4675" s="280" t="s">
        <v>81</v>
      </c>
      <c r="H4675" s="294">
        <v>20</v>
      </c>
    </row>
    <row r="4676" spans="2:8" s="1" customFormat="1" ht="15">
      <c r="B4676" s="285">
        <v>42250</v>
      </c>
      <c r="C4676" s="280" t="s">
        <v>114</v>
      </c>
      <c r="D4676" s="294">
        <v>20</v>
      </c>
      <c r="F4676" s="285">
        <v>42266</v>
      </c>
      <c r="G4676" s="280" t="s">
        <v>5295</v>
      </c>
      <c r="H4676" s="294">
        <v>75</v>
      </c>
    </row>
    <row r="4677" spans="2:8" s="1" customFormat="1" ht="15">
      <c r="B4677" s="285">
        <v>42250</v>
      </c>
      <c r="C4677" s="304" t="s">
        <v>525</v>
      </c>
      <c r="D4677" s="326">
        <v>102</v>
      </c>
      <c r="F4677" s="285">
        <v>42266</v>
      </c>
      <c r="G4677" s="280" t="s">
        <v>154</v>
      </c>
      <c r="H4677" s="294">
        <v>200</v>
      </c>
    </row>
    <row r="4678" spans="2:8" s="1" customFormat="1" ht="15">
      <c r="B4678" s="285">
        <v>42250</v>
      </c>
      <c r="C4678" s="280" t="s">
        <v>6113</v>
      </c>
      <c r="D4678" s="294">
        <v>36</v>
      </c>
      <c r="F4678" s="285">
        <v>42266</v>
      </c>
      <c r="G4678" s="280" t="s">
        <v>5295</v>
      </c>
      <c r="H4678" s="294">
        <v>40</v>
      </c>
    </row>
    <row r="4679" spans="2:8" s="1" customFormat="1" ht="15">
      <c r="B4679" s="285">
        <v>42250</v>
      </c>
      <c r="C4679" s="280" t="s">
        <v>111</v>
      </c>
      <c r="D4679" s="294">
        <v>30</v>
      </c>
      <c r="F4679" s="285">
        <v>42267</v>
      </c>
      <c r="G4679" s="280" t="s">
        <v>6251</v>
      </c>
      <c r="H4679" s="294">
        <v>40</v>
      </c>
    </row>
    <row r="4680" spans="2:8" s="1" customFormat="1" ht="15">
      <c r="B4680" s="285">
        <v>42251</v>
      </c>
      <c r="C4680" s="280" t="s">
        <v>525</v>
      </c>
      <c r="D4680" s="294">
        <v>20</v>
      </c>
      <c r="F4680" s="285">
        <v>42267</v>
      </c>
      <c r="G4680" s="294" t="s">
        <v>369</v>
      </c>
      <c r="H4680" s="294">
        <v>40</v>
      </c>
    </row>
    <row r="4681" spans="2:8" s="1" customFormat="1" ht="15">
      <c r="B4681" s="285">
        <v>42251</v>
      </c>
      <c r="C4681" s="280" t="s">
        <v>3136</v>
      </c>
      <c r="D4681" s="294">
        <v>10</v>
      </c>
      <c r="F4681" s="285">
        <v>42267</v>
      </c>
      <c r="G4681" s="406" t="s">
        <v>114</v>
      </c>
      <c r="H4681" s="294">
        <v>150</v>
      </c>
    </row>
    <row r="4682" spans="2:8" s="1" customFormat="1" ht="15">
      <c r="B4682" s="285">
        <v>42251</v>
      </c>
      <c r="C4682" s="280" t="s">
        <v>525</v>
      </c>
      <c r="D4682" s="294">
        <v>13</v>
      </c>
      <c r="F4682" s="285">
        <v>42267</v>
      </c>
      <c r="G4682" s="280" t="s">
        <v>702</v>
      </c>
      <c r="H4682" s="294">
        <v>100</v>
      </c>
    </row>
    <row r="4683" spans="2:8" s="1" customFormat="1" ht="15">
      <c r="B4683" s="285">
        <v>42251</v>
      </c>
      <c r="C4683" s="280" t="s">
        <v>525</v>
      </c>
      <c r="D4683" s="294">
        <v>130</v>
      </c>
      <c r="F4683" s="285">
        <v>42268</v>
      </c>
      <c r="G4683" s="280" t="s">
        <v>309</v>
      </c>
      <c r="H4683" s="294">
        <v>2160</v>
      </c>
    </row>
    <row r="4684" spans="2:8" s="1" customFormat="1" ht="15">
      <c r="B4684" s="285">
        <v>42251</v>
      </c>
      <c r="C4684" s="304" t="s">
        <v>525</v>
      </c>
      <c r="D4684" s="326">
        <v>662</v>
      </c>
      <c r="F4684" s="285">
        <v>42268</v>
      </c>
      <c r="G4684" s="280" t="s">
        <v>114</v>
      </c>
      <c r="H4684" s="294">
        <v>150</v>
      </c>
    </row>
    <row r="4685" spans="2:8" s="1" customFormat="1" ht="15">
      <c r="B4685" s="285">
        <v>42252</v>
      </c>
      <c r="C4685" s="304" t="s">
        <v>525</v>
      </c>
      <c r="D4685" s="326">
        <v>62</v>
      </c>
      <c r="F4685" s="285">
        <v>42268</v>
      </c>
      <c r="G4685" s="280" t="s">
        <v>516</v>
      </c>
      <c r="H4685" s="294">
        <v>40</v>
      </c>
    </row>
    <row r="4686" spans="2:8" s="1" customFormat="1" ht="15">
      <c r="B4686" s="285">
        <v>42252</v>
      </c>
      <c r="C4686" s="304" t="s">
        <v>6200</v>
      </c>
      <c r="D4686" s="326">
        <v>460</v>
      </c>
      <c r="F4686" s="285">
        <v>42269</v>
      </c>
      <c r="G4686" s="280" t="s">
        <v>5295</v>
      </c>
      <c r="H4686" s="294">
        <v>25</v>
      </c>
    </row>
    <row r="4687" spans="2:8" s="1" customFormat="1" ht="15">
      <c r="B4687" s="285">
        <v>42252</v>
      </c>
      <c r="C4687" s="304" t="s">
        <v>6201</v>
      </c>
      <c r="D4687" s="326">
        <v>250</v>
      </c>
      <c r="F4687" s="285">
        <v>42269</v>
      </c>
      <c r="G4687" s="280" t="s">
        <v>289</v>
      </c>
      <c r="H4687" s="294">
        <v>25</v>
      </c>
    </row>
    <row r="4688" spans="2:8" s="1" customFormat="1" ht="15">
      <c r="B4688" s="285">
        <v>42252</v>
      </c>
      <c r="C4688" s="304" t="s">
        <v>6202</v>
      </c>
      <c r="D4688" s="326">
        <v>350</v>
      </c>
      <c r="F4688" s="285">
        <v>42269</v>
      </c>
      <c r="G4688" s="280" t="s">
        <v>6254</v>
      </c>
      <c r="H4688" s="294">
        <v>800</v>
      </c>
    </row>
    <row r="4689" spans="2:8" s="1" customFormat="1" ht="15">
      <c r="B4689" s="285">
        <v>42252</v>
      </c>
      <c r="C4689" s="304" t="s">
        <v>18</v>
      </c>
      <c r="D4689" s="326">
        <v>235</v>
      </c>
      <c r="F4689" s="285">
        <v>42269</v>
      </c>
      <c r="G4689" s="294" t="s">
        <v>445</v>
      </c>
      <c r="H4689" s="294">
        <v>150</v>
      </c>
    </row>
    <row r="4690" spans="2:8" s="1" customFormat="1" ht="15">
      <c r="B4690" s="549">
        <v>42252</v>
      </c>
      <c r="C4690" s="463" t="s">
        <v>3307</v>
      </c>
      <c r="D4690" s="587">
        <v>1000</v>
      </c>
      <c r="F4690" s="285">
        <v>42269</v>
      </c>
      <c r="G4690" s="294" t="s">
        <v>6255</v>
      </c>
      <c r="H4690" s="294">
        <v>50</v>
      </c>
    </row>
    <row r="4691" spans="2:8" s="1" customFormat="1" ht="15">
      <c r="B4691" s="549">
        <v>42252</v>
      </c>
      <c r="C4691" s="463" t="s">
        <v>3308</v>
      </c>
      <c r="D4691" s="587">
        <v>2450</v>
      </c>
      <c r="F4691" s="285">
        <v>42269</v>
      </c>
      <c r="G4691" s="393" t="s">
        <v>23</v>
      </c>
      <c r="H4691" s="386">
        <v>60</v>
      </c>
    </row>
    <row r="4692" spans="2:8" s="1" customFormat="1" ht="15">
      <c r="B4692" s="549">
        <v>42253</v>
      </c>
      <c r="C4692" s="554" t="s">
        <v>6</v>
      </c>
      <c r="D4692" s="1002">
        <v>2000</v>
      </c>
      <c r="F4692" s="285">
        <v>42270</v>
      </c>
      <c r="G4692" s="393" t="s">
        <v>172</v>
      </c>
      <c r="H4692" s="386">
        <v>90</v>
      </c>
    </row>
    <row r="4693" spans="2:8" s="1" customFormat="1" ht="15">
      <c r="B4693" s="285">
        <v>42253</v>
      </c>
      <c r="C4693" s="304" t="s">
        <v>525</v>
      </c>
      <c r="D4693" s="326">
        <v>22</v>
      </c>
      <c r="F4693" s="285">
        <v>42270</v>
      </c>
      <c r="G4693" s="294" t="s">
        <v>6255</v>
      </c>
      <c r="H4693" s="294">
        <v>20</v>
      </c>
    </row>
    <row r="4694" spans="2:8" s="1" customFormat="1" ht="15">
      <c r="B4694" s="285">
        <v>42253</v>
      </c>
      <c r="C4694" s="304" t="s">
        <v>51</v>
      </c>
      <c r="D4694" s="326">
        <v>190</v>
      </c>
      <c r="F4694" s="285">
        <v>42270</v>
      </c>
      <c r="G4694" s="393" t="s">
        <v>6256</v>
      </c>
      <c r="H4694" s="386">
        <v>120</v>
      </c>
    </row>
    <row r="4695" spans="2:8" s="1" customFormat="1" ht="15">
      <c r="B4695" s="285">
        <v>42253</v>
      </c>
      <c r="C4695" s="304" t="s">
        <v>246</v>
      </c>
      <c r="D4695" s="326">
        <v>40</v>
      </c>
      <c r="F4695" s="285">
        <v>42270</v>
      </c>
      <c r="G4695" s="393" t="s">
        <v>154</v>
      </c>
      <c r="H4695" s="386">
        <v>185</v>
      </c>
    </row>
    <row r="4696" spans="2:8" s="1" customFormat="1" ht="15">
      <c r="B4696" s="285">
        <v>42253</v>
      </c>
      <c r="C4696" s="280" t="s">
        <v>3262</v>
      </c>
      <c r="D4696" s="294">
        <v>80</v>
      </c>
      <c r="F4696" s="285">
        <v>42270</v>
      </c>
      <c r="G4696" s="280" t="s">
        <v>172</v>
      </c>
      <c r="H4696" s="294">
        <v>20</v>
      </c>
    </row>
    <row r="4697" spans="2:8" s="1" customFormat="1" ht="15">
      <c r="B4697" s="285">
        <v>42253</v>
      </c>
      <c r="C4697" s="304" t="s">
        <v>220</v>
      </c>
      <c r="D4697" s="326">
        <v>27</v>
      </c>
      <c r="F4697" s="285">
        <v>42270</v>
      </c>
      <c r="G4697" s="280" t="s">
        <v>6257</v>
      </c>
      <c r="H4697" s="294">
        <v>75</v>
      </c>
    </row>
    <row r="4698" spans="2:8" s="1" customFormat="1" ht="15">
      <c r="B4698" s="285">
        <v>42253</v>
      </c>
      <c r="C4698" s="280" t="s">
        <v>589</v>
      </c>
      <c r="D4698" s="294">
        <v>150</v>
      </c>
      <c r="F4698" s="285">
        <v>42270</v>
      </c>
      <c r="G4698" s="393" t="s">
        <v>172</v>
      </c>
      <c r="H4698" s="386">
        <v>40</v>
      </c>
    </row>
    <row r="4699" spans="2:8" s="1" customFormat="1" ht="15">
      <c r="B4699" s="285">
        <v>42253</v>
      </c>
      <c r="C4699" s="280" t="s">
        <v>92</v>
      </c>
      <c r="D4699" s="294">
        <v>8</v>
      </c>
      <c r="F4699" s="285">
        <v>42270</v>
      </c>
      <c r="G4699" s="376" t="s">
        <v>6258</v>
      </c>
      <c r="H4699" s="386">
        <v>40</v>
      </c>
    </row>
    <row r="4700" spans="2:8" s="1" customFormat="1" ht="15">
      <c r="B4700" s="285">
        <v>42253</v>
      </c>
      <c r="C4700" s="280" t="s">
        <v>4065</v>
      </c>
      <c r="D4700" s="294">
        <v>145</v>
      </c>
      <c r="F4700" s="285">
        <v>42270</v>
      </c>
      <c r="G4700" s="280" t="s">
        <v>4281</v>
      </c>
      <c r="H4700" s="294">
        <v>220</v>
      </c>
    </row>
    <row r="4701" spans="2:8" s="1" customFormat="1" ht="15">
      <c r="B4701" s="285">
        <v>42253</v>
      </c>
      <c r="C4701" s="280" t="s">
        <v>23</v>
      </c>
      <c r="D4701" s="349">
        <v>140</v>
      </c>
      <c r="F4701" s="285">
        <v>42270</v>
      </c>
      <c r="G4701" s="280" t="s">
        <v>6259</v>
      </c>
      <c r="H4701" s="386">
        <v>20</v>
      </c>
    </row>
    <row r="4702" spans="2:8" s="1" customFormat="1" ht="15">
      <c r="B4702" s="285">
        <v>42253</v>
      </c>
      <c r="C4702" s="280" t="s">
        <v>71</v>
      </c>
      <c r="D4702" s="294">
        <v>20</v>
      </c>
      <c r="F4702" s="285">
        <v>42270</v>
      </c>
      <c r="G4702" s="393" t="s">
        <v>6260</v>
      </c>
      <c r="H4702" s="386">
        <v>100</v>
      </c>
    </row>
    <row r="4703" spans="2:8" s="1" customFormat="1" ht="15">
      <c r="B4703" s="285">
        <v>42254</v>
      </c>
      <c r="C4703" s="304" t="s">
        <v>525</v>
      </c>
      <c r="D4703" s="326">
        <v>48</v>
      </c>
      <c r="F4703" s="285">
        <v>42271</v>
      </c>
      <c r="G4703" s="386" t="s">
        <v>154</v>
      </c>
      <c r="H4703" s="386">
        <v>300</v>
      </c>
    </row>
    <row r="4704" spans="2:8" s="1" customFormat="1" ht="15">
      <c r="B4704" s="285">
        <v>42254</v>
      </c>
      <c r="C4704" s="304" t="s">
        <v>6203</v>
      </c>
      <c r="D4704" s="326">
        <v>200</v>
      </c>
      <c r="F4704" s="285">
        <v>42271</v>
      </c>
      <c r="G4704" s="393" t="s">
        <v>2326</v>
      </c>
      <c r="H4704" s="386">
        <v>150</v>
      </c>
    </row>
    <row r="4705" spans="2:8" s="1" customFormat="1" ht="15">
      <c r="B4705" s="285">
        <v>42254</v>
      </c>
      <c r="C4705" s="280" t="s">
        <v>525</v>
      </c>
      <c r="D4705" s="294">
        <v>30</v>
      </c>
      <c r="F4705" s="285">
        <v>42271</v>
      </c>
      <c r="G4705" s="393" t="s">
        <v>401</v>
      </c>
      <c r="H4705" s="386">
        <v>50</v>
      </c>
    </row>
    <row r="4706" spans="2:8" s="1" customFormat="1" ht="15">
      <c r="B4706" s="285">
        <v>42255</v>
      </c>
      <c r="C4706" s="280" t="s">
        <v>525</v>
      </c>
      <c r="D4706" s="294">
        <v>60</v>
      </c>
      <c r="F4706" s="285">
        <v>42271</v>
      </c>
      <c r="G4706" s="393" t="s">
        <v>6261</v>
      </c>
      <c r="H4706" s="386">
        <v>750</v>
      </c>
    </row>
    <row r="4707" spans="2:8" s="1" customFormat="1" ht="15">
      <c r="B4707" s="285">
        <v>42255</v>
      </c>
      <c r="C4707" s="280" t="s">
        <v>12</v>
      </c>
      <c r="D4707" s="294">
        <v>70</v>
      </c>
      <c r="F4707" s="285">
        <v>42271</v>
      </c>
      <c r="G4707" s="393" t="s">
        <v>485</v>
      </c>
      <c r="H4707" s="386">
        <v>20</v>
      </c>
    </row>
    <row r="4708" spans="2:8" s="1" customFormat="1" ht="15">
      <c r="B4708" s="285">
        <v>42255</v>
      </c>
      <c r="C4708" s="280" t="s">
        <v>525</v>
      </c>
      <c r="D4708" s="294">
        <v>13</v>
      </c>
      <c r="F4708" s="285">
        <v>42271</v>
      </c>
      <c r="G4708" s="280" t="s">
        <v>23</v>
      </c>
      <c r="H4708" s="294">
        <v>40</v>
      </c>
    </row>
    <row r="4709" spans="2:8" s="1" customFormat="1" ht="15">
      <c r="B4709" s="285">
        <v>42255</v>
      </c>
      <c r="C4709" s="280" t="s">
        <v>6208</v>
      </c>
      <c r="D4709" s="294">
        <v>110</v>
      </c>
      <c r="F4709" s="285">
        <v>42271</v>
      </c>
      <c r="G4709" s="280" t="s">
        <v>23</v>
      </c>
      <c r="H4709" s="294">
        <v>90</v>
      </c>
    </row>
    <row r="4710" spans="2:8" s="1" customFormat="1" ht="15">
      <c r="B4710" s="285">
        <v>42255</v>
      </c>
      <c r="C4710" s="280" t="s">
        <v>23</v>
      </c>
      <c r="D4710" s="294">
        <v>90</v>
      </c>
      <c r="F4710" s="285">
        <v>42271</v>
      </c>
      <c r="G4710" s="280" t="s">
        <v>23</v>
      </c>
      <c r="H4710" s="294">
        <v>12</v>
      </c>
    </row>
    <row r="4711" spans="2:8" s="1" customFormat="1" ht="15">
      <c r="B4711" s="285">
        <v>42255</v>
      </c>
      <c r="C4711" s="304" t="s">
        <v>246</v>
      </c>
      <c r="D4711" s="326">
        <v>80</v>
      </c>
      <c r="F4711" s="285">
        <v>42272</v>
      </c>
      <c r="G4711" s="280" t="s">
        <v>289</v>
      </c>
      <c r="H4711" s="294">
        <v>80</v>
      </c>
    </row>
    <row r="4712" spans="2:8" s="1" customFormat="1" ht="15">
      <c r="B4712" s="285">
        <v>42256</v>
      </c>
      <c r="C4712" s="304" t="s">
        <v>525</v>
      </c>
      <c r="D4712" s="326">
        <v>68</v>
      </c>
      <c r="F4712" s="285">
        <v>42272</v>
      </c>
      <c r="G4712" s="294" t="s">
        <v>774</v>
      </c>
      <c r="H4712" s="294">
        <v>50</v>
      </c>
    </row>
    <row r="4713" spans="2:8" s="1" customFormat="1" ht="15">
      <c r="B4713" s="549">
        <v>42256</v>
      </c>
      <c r="C4713" s="621" t="s">
        <v>4050</v>
      </c>
      <c r="D4713" s="622">
        <v>1129</v>
      </c>
      <c r="F4713" s="285">
        <v>42272</v>
      </c>
      <c r="G4713" s="294" t="s">
        <v>154</v>
      </c>
      <c r="H4713" s="294">
        <v>152</v>
      </c>
    </row>
    <row r="4714" spans="2:8" s="1" customFormat="1" ht="15">
      <c r="B4714" s="285">
        <v>42256</v>
      </c>
      <c r="C4714" s="280" t="s">
        <v>18</v>
      </c>
      <c r="D4714" s="294">
        <v>192</v>
      </c>
      <c r="F4714" s="285">
        <v>42272</v>
      </c>
      <c r="G4714" s="280" t="s">
        <v>6262</v>
      </c>
      <c r="H4714" s="294">
        <v>1200</v>
      </c>
    </row>
    <row r="4715" spans="2:8" s="1" customFormat="1" ht="15">
      <c r="B4715" s="285">
        <v>42257</v>
      </c>
      <c r="C4715" s="304" t="s">
        <v>525</v>
      </c>
      <c r="D4715" s="326">
        <v>26</v>
      </c>
      <c r="F4715" s="285">
        <v>42272</v>
      </c>
      <c r="G4715" s="280" t="s">
        <v>3052</v>
      </c>
      <c r="H4715" s="326">
        <v>10</v>
      </c>
    </row>
    <row r="4716" spans="2:8" s="1" customFormat="1" ht="15">
      <c r="B4716" s="285">
        <v>42257</v>
      </c>
      <c r="C4716" s="280" t="s">
        <v>525</v>
      </c>
      <c r="D4716" s="294">
        <v>12</v>
      </c>
      <c r="F4716" s="285">
        <v>42272</v>
      </c>
      <c r="G4716" s="280" t="s">
        <v>23</v>
      </c>
      <c r="H4716" s="294">
        <v>256</v>
      </c>
    </row>
    <row r="4717" spans="2:8" s="1" customFormat="1" ht="15">
      <c r="B4717" s="285">
        <v>42257</v>
      </c>
      <c r="C4717" s="280" t="s">
        <v>12</v>
      </c>
      <c r="D4717" s="294">
        <v>50</v>
      </c>
      <c r="F4717" s="285">
        <v>42273</v>
      </c>
      <c r="G4717" s="304" t="s">
        <v>6263</v>
      </c>
      <c r="H4717" s="326">
        <v>110</v>
      </c>
    </row>
    <row r="4718" spans="2:8" s="1" customFormat="1" ht="15">
      <c r="B4718" s="285">
        <v>42257</v>
      </c>
      <c r="C4718" s="280" t="s">
        <v>525</v>
      </c>
      <c r="D4718" s="294">
        <v>50</v>
      </c>
      <c r="F4718" s="285">
        <v>42273</v>
      </c>
      <c r="G4718" s="280" t="s">
        <v>525</v>
      </c>
      <c r="H4718" s="294">
        <v>20</v>
      </c>
    </row>
    <row r="4719" spans="2:8" s="1" customFormat="1" ht="15">
      <c r="B4719" s="285">
        <v>42257</v>
      </c>
      <c r="C4719" s="280" t="s">
        <v>6213</v>
      </c>
      <c r="D4719" s="294">
        <v>300</v>
      </c>
      <c r="F4719" s="285">
        <v>42273</v>
      </c>
      <c r="G4719" s="280" t="s">
        <v>23</v>
      </c>
      <c r="H4719" s="294">
        <v>45</v>
      </c>
    </row>
    <row r="4720" spans="2:8" s="1" customFormat="1" ht="15">
      <c r="B4720" s="285">
        <v>42257</v>
      </c>
      <c r="C4720" s="280" t="s">
        <v>51</v>
      </c>
      <c r="D4720" s="294">
        <v>90</v>
      </c>
      <c r="F4720" s="285">
        <v>42274</v>
      </c>
      <c r="G4720" s="280" t="s">
        <v>309</v>
      </c>
      <c r="H4720" s="294">
        <v>1710</v>
      </c>
    </row>
    <row r="4721" spans="2:8" s="1" customFormat="1" ht="15">
      <c r="B4721" s="549">
        <v>42257</v>
      </c>
      <c r="C4721" s="463" t="s">
        <v>656</v>
      </c>
      <c r="D4721" s="587">
        <v>230</v>
      </c>
      <c r="F4721" s="285">
        <v>42274</v>
      </c>
      <c r="G4721" s="280" t="s">
        <v>5295</v>
      </c>
      <c r="H4721" s="294">
        <v>40</v>
      </c>
    </row>
    <row r="4722" spans="2:8" s="1" customFormat="1" ht="15">
      <c r="B4722" s="285">
        <v>42258</v>
      </c>
      <c r="C4722" s="280" t="s">
        <v>525</v>
      </c>
      <c r="D4722" s="294">
        <v>26</v>
      </c>
      <c r="F4722" s="285">
        <v>42274</v>
      </c>
      <c r="G4722" s="280" t="s">
        <v>6264</v>
      </c>
      <c r="H4722" s="294">
        <v>120</v>
      </c>
    </row>
    <row r="4723" spans="2:8" s="1" customFormat="1" ht="15">
      <c r="B4723" s="285">
        <v>42258</v>
      </c>
      <c r="C4723" s="294" t="s">
        <v>12</v>
      </c>
      <c r="D4723" s="294">
        <v>123</v>
      </c>
      <c r="F4723" s="285">
        <v>42274</v>
      </c>
      <c r="G4723" s="294" t="s">
        <v>6217</v>
      </c>
      <c r="H4723" s="294">
        <v>30</v>
      </c>
    </row>
    <row r="4724" spans="2:8" s="1" customFormat="1" ht="15">
      <c r="B4724" s="285">
        <v>42258</v>
      </c>
      <c r="C4724" s="280" t="s">
        <v>525</v>
      </c>
      <c r="D4724" s="349">
        <v>101</v>
      </c>
      <c r="F4724" s="285">
        <v>42274</v>
      </c>
      <c r="G4724" s="280" t="s">
        <v>114</v>
      </c>
      <c r="H4724" s="294">
        <v>50</v>
      </c>
    </row>
    <row r="4725" spans="2:8" s="1" customFormat="1" ht="15">
      <c r="B4725" s="285">
        <v>42258</v>
      </c>
      <c r="C4725" s="280" t="s">
        <v>525</v>
      </c>
      <c r="D4725" s="294">
        <v>20</v>
      </c>
      <c r="F4725" s="285">
        <v>42274</v>
      </c>
      <c r="G4725" s="280" t="s">
        <v>2401</v>
      </c>
      <c r="H4725" s="294">
        <v>20</v>
      </c>
    </row>
    <row r="4726" spans="2:8" s="1" customFormat="1" ht="15">
      <c r="B4726" s="285">
        <v>42258</v>
      </c>
      <c r="C4726" s="280" t="s">
        <v>516</v>
      </c>
      <c r="D4726" s="294">
        <v>20</v>
      </c>
      <c r="F4726" s="285">
        <v>42274</v>
      </c>
      <c r="G4726" s="280" t="s">
        <v>6265</v>
      </c>
      <c r="H4726" s="294">
        <v>700</v>
      </c>
    </row>
    <row r="4727" spans="2:8" s="1" customFormat="1" ht="15">
      <c r="B4727" s="285">
        <v>42259</v>
      </c>
      <c r="C4727" s="280" t="s">
        <v>6147</v>
      </c>
      <c r="D4727" s="294">
        <v>150</v>
      </c>
      <c r="F4727" s="285">
        <v>42274</v>
      </c>
      <c r="G4727" s="280" t="s">
        <v>246</v>
      </c>
      <c r="H4727" s="294">
        <v>15</v>
      </c>
    </row>
    <row r="4728" spans="2:8" s="1" customFormat="1" ht="15">
      <c r="B4728" s="285">
        <v>42259</v>
      </c>
      <c r="C4728" s="280" t="s">
        <v>114</v>
      </c>
      <c r="D4728" s="294">
        <v>50</v>
      </c>
      <c r="F4728" s="285">
        <v>42274</v>
      </c>
      <c r="G4728" s="484" t="s">
        <v>147</v>
      </c>
      <c r="H4728" s="294">
        <v>100</v>
      </c>
    </row>
    <row r="4729" spans="2:8" s="1" customFormat="1" ht="15">
      <c r="B4729" s="285">
        <v>42259</v>
      </c>
      <c r="C4729" s="280" t="s">
        <v>143</v>
      </c>
      <c r="D4729" s="294">
        <v>30</v>
      </c>
      <c r="F4729" s="285">
        <v>42274</v>
      </c>
      <c r="G4729" s="280" t="s">
        <v>51</v>
      </c>
      <c r="H4729" s="294">
        <v>35</v>
      </c>
    </row>
    <row r="4730" spans="2:8" s="1" customFormat="1" ht="15">
      <c r="B4730" s="285">
        <v>42259</v>
      </c>
      <c r="C4730" s="280" t="s">
        <v>949</v>
      </c>
      <c r="D4730" s="294">
        <v>275</v>
      </c>
      <c r="F4730" s="285">
        <v>42274</v>
      </c>
      <c r="G4730" s="484" t="s">
        <v>220</v>
      </c>
      <c r="H4730" s="485">
        <v>30</v>
      </c>
    </row>
    <row r="4731" spans="2:8" s="1" customFormat="1" ht="15">
      <c r="B4731" s="285">
        <v>42259</v>
      </c>
      <c r="C4731" s="280" t="s">
        <v>336</v>
      </c>
      <c r="D4731" s="294">
        <v>50</v>
      </c>
      <c r="F4731" s="285">
        <v>42275</v>
      </c>
      <c r="G4731" s="280" t="s">
        <v>525</v>
      </c>
      <c r="H4731" s="294">
        <v>130</v>
      </c>
    </row>
    <row r="4732" spans="2:8" s="1" customFormat="1" ht="15">
      <c r="B4732" s="285">
        <v>42260</v>
      </c>
      <c r="C4732" s="280" t="s">
        <v>289</v>
      </c>
      <c r="D4732" s="294">
        <v>20</v>
      </c>
      <c r="F4732" s="285">
        <v>42275</v>
      </c>
      <c r="G4732" s="280" t="s">
        <v>114</v>
      </c>
      <c r="H4732" s="294">
        <v>100</v>
      </c>
    </row>
    <row r="4733" spans="2:8" s="1" customFormat="1" ht="15">
      <c r="B4733" s="285">
        <v>42260</v>
      </c>
      <c r="C4733" s="280" t="s">
        <v>401</v>
      </c>
      <c r="D4733" s="294">
        <v>44</v>
      </c>
      <c r="F4733" s="285">
        <v>42276</v>
      </c>
      <c r="G4733" s="280" t="s">
        <v>525</v>
      </c>
      <c r="H4733" s="294">
        <v>220</v>
      </c>
    </row>
    <row r="4734" spans="2:8" s="1" customFormat="1" ht="15">
      <c r="B4734" s="285">
        <v>42260</v>
      </c>
      <c r="C4734" s="294" t="s">
        <v>6216</v>
      </c>
      <c r="D4734" s="294">
        <v>360</v>
      </c>
      <c r="F4734" s="285">
        <v>42276</v>
      </c>
      <c r="G4734" s="280" t="s">
        <v>57</v>
      </c>
      <c r="H4734" s="294">
        <v>110</v>
      </c>
    </row>
    <row r="4735" spans="2:8" s="1" customFormat="1" ht="15">
      <c r="B4735" s="285">
        <v>42260</v>
      </c>
      <c r="C4735" s="280" t="s">
        <v>6217</v>
      </c>
      <c r="D4735" s="294">
        <v>60</v>
      </c>
      <c r="F4735" s="285">
        <v>42276</v>
      </c>
      <c r="G4735" s="280" t="s">
        <v>51</v>
      </c>
      <c r="H4735" s="294">
        <v>10</v>
      </c>
    </row>
    <row r="4736" spans="2:8" s="1" customFormat="1" ht="15">
      <c r="B4736" s="285">
        <v>42260</v>
      </c>
      <c r="C4736" s="280" t="s">
        <v>246</v>
      </c>
      <c r="D4736" s="294">
        <v>100</v>
      </c>
      <c r="F4736" s="285">
        <v>42276</v>
      </c>
      <c r="G4736" s="280" t="s">
        <v>114</v>
      </c>
      <c r="H4736" s="294">
        <v>92</v>
      </c>
    </row>
    <row r="4737" spans="2:8" s="1" customFormat="1" ht="15">
      <c r="B4737" s="285">
        <v>42260</v>
      </c>
      <c r="C4737" s="280" t="s">
        <v>114</v>
      </c>
      <c r="D4737" s="294">
        <v>120</v>
      </c>
      <c r="F4737" s="285">
        <v>42277</v>
      </c>
      <c r="G4737" s="280" t="s">
        <v>525</v>
      </c>
      <c r="H4737" s="294">
        <v>28</v>
      </c>
    </row>
    <row r="4738" spans="2:8" s="1" customFormat="1" ht="15">
      <c r="B4738" s="285">
        <v>42260</v>
      </c>
      <c r="C4738" s="294" t="s">
        <v>6218</v>
      </c>
      <c r="D4738" s="294">
        <v>400</v>
      </c>
      <c r="F4738" s="285">
        <v>42277</v>
      </c>
      <c r="G4738" s="280" t="s">
        <v>2164</v>
      </c>
      <c r="H4738" s="294">
        <v>750</v>
      </c>
    </row>
    <row r="4739" spans="2:8" s="1" customFormat="1" ht="15">
      <c r="B4739" s="285">
        <v>42261</v>
      </c>
      <c r="C4739" s="294" t="s">
        <v>525</v>
      </c>
      <c r="D4739" s="294">
        <v>71</v>
      </c>
      <c r="F4739" s="285">
        <v>42277</v>
      </c>
      <c r="G4739" s="280" t="s">
        <v>525</v>
      </c>
      <c r="H4739" s="294">
        <v>130</v>
      </c>
    </row>
    <row r="4740" spans="2:8" s="1" customFormat="1" ht="15">
      <c r="B4740" s="285">
        <v>42261</v>
      </c>
      <c r="C4740" s="294" t="s">
        <v>6229</v>
      </c>
      <c r="D4740" s="294">
        <v>40</v>
      </c>
      <c r="F4740" s="285">
        <v>42277</v>
      </c>
      <c r="G4740" s="280" t="s">
        <v>6295</v>
      </c>
      <c r="H4740" s="294">
        <v>85</v>
      </c>
    </row>
    <row r="4741" spans="2:8" s="1" customFormat="1" ht="15">
      <c r="B4741" s="285">
        <v>42261</v>
      </c>
      <c r="C4741" s="294" t="s">
        <v>6230</v>
      </c>
      <c r="D4741" s="294">
        <v>30</v>
      </c>
      <c r="F4741" s="285">
        <v>42277</v>
      </c>
      <c r="G4741" s="280" t="s">
        <v>23</v>
      </c>
      <c r="H4741" s="294">
        <v>80</v>
      </c>
    </row>
    <row r="4742" spans="2:8" s="1" customFormat="1" ht="15">
      <c r="B4742" s="285">
        <v>42261</v>
      </c>
      <c r="C4742" s="294" t="s">
        <v>6232</v>
      </c>
      <c r="D4742" s="294">
        <v>70</v>
      </c>
      <c r="F4742" s="285"/>
      <c r="G4742" s="280"/>
      <c r="H4742" s="294"/>
    </row>
    <row r="4743" spans="2:8" s="1" customFormat="1" ht="15">
      <c r="B4743" s="285">
        <v>42261</v>
      </c>
      <c r="C4743" s="294" t="s">
        <v>6231</v>
      </c>
      <c r="D4743" s="294">
        <v>45</v>
      </c>
      <c r="F4743" s="285"/>
      <c r="G4743" s="280"/>
      <c r="H4743" s="294"/>
    </row>
    <row r="4744" spans="2:8" s="1" customFormat="1" ht="15">
      <c r="B4744" s="285">
        <v>42261</v>
      </c>
      <c r="C4744" s="280" t="s">
        <v>3262</v>
      </c>
      <c r="D4744" s="294">
        <v>60</v>
      </c>
      <c r="F4744" s="285"/>
      <c r="G4744" s="280"/>
      <c r="H4744" s="294"/>
    </row>
    <row r="4745" spans="2:8" s="1" customFormat="1" ht="15">
      <c r="B4745" s="285">
        <v>42261</v>
      </c>
      <c r="C4745" s="280" t="s">
        <v>3052</v>
      </c>
      <c r="D4745" s="294">
        <v>10</v>
      </c>
      <c r="F4745" s="285"/>
      <c r="G4745" s="280"/>
      <c r="H4745" s="294"/>
    </row>
    <row r="4746" spans="2:8" s="1" customFormat="1" ht="15">
      <c r="B4746" s="285">
        <v>42261</v>
      </c>
      <c r="C4746" s="280" t="s">
        <v>51</v>
      </c>
      <c r="D4746" s="294">
        <v>80</v>
      </c>
      <c r="F4746" s="285"/>
      <c r="G4746" s="280"/>
      <c r="H4746" s="294"/>
    </row>
    <row r="4747" spans="2:8" s="1" customFormat="1" ht="15">
      <c r="B4747" s="285">
        <v>42261</v>
      </c>
      <c r="C4747" s="280" t="s">
        <v>4747</v>
      </c>
      <c r="D4747" s="294">
        <v>40</v>
      </c>
      <c r="F4747" s="285"/>
      <c r="G4747" s="280"/>
      <c r="H4747" s="294"/>
    </row>
    <row r="4748" spans="2:8" s="1" customFormat="1" ht="15">
      <c r="B4748" s="285">
        <v>42262</v>
      </c>
      <c r="C4748" s="280" t="s">
        <v>6224</v>
      </c>
      <c r="D4748" s="294">
        <v>1000</v>
      </c>
      <c r="F4748" s="285"/>
      <c r="G4748" s="280"/>
      <c r="H4748" s="294"/>
    </row>
    <row r="4749" spans="2:8" s="1" customFormat="1" ht="15">
      <c r="B4749" s="285">
        <v>42262</v>
      </c>
      <c r="C4749" s="280" t="s">
        <v>525</v>
      </c>
      <c r="D4749" s="294">
        <v>145</v>
      </c>
      <c r="F4749" s="285"/>
      <c r="G4749" s="280"/>
      <c r="H4749" s="294"/>
    </row>
    <row r="4750" spans="2:8" s="1" customFormat="1" ht="15">
      <c r="B4750" s="285">
        <v>42262</v>
      </c>
      <c r="C4750" s="280" t="s">
        <v>114</v>
      </c>
      <c r="D4750" s="294">
        <v>40</v>
      </c>
      <c r="F4750" s="285"/>
      <c r="G4750" s="280"/>
      <c r="H4750" s="294"/>
    </row>
    <row r="4751" spans="2:8" s="1" customFormat="1" ht="15">
      <c r="B4751" s="285">
        <v>42262</v>
      </c>
      <c r="C4751" s="280" t="s">
        <v>4771</v>
      </c>
      <c r="D4751" s="294">
        <v>10</v>
      </c>
      <c r="F4751" s="285"/>
      <c r="G4751" s="280"/>
      <c r="H4751" s="294"/>
    </row>
    <row r="4752" spans="2:8" s="1" customFormat="1" ht="15">
      <c r="B4752" s="285">
        <v>42262</v>
      </c>
      <c r="C4752" s="280" t="s">
        <v>516</v>
      </c>
      <c r="D4752" s="294">
        <v>60</v>
      </c>
      <c r="F4752" s="285"/>
      <c r="G4752" s="280"/>
      <c r="H4752" s="294"/>
    </row>
    <row r="4753" spans="2:8" s="1" customFormat="1" ht="15">
      <c r="B4753" s="285">
        <v>42262</v>
      </c>
      <c r="C4753" s="280" t="s">
        <v>949</v>
      </c>
      <c r="D4753" s="294">
        <v>90</v>
      </c>
      <c r="F4753" s="285"/>
      <c r="G4753" s="280"/>
      <c r="H4753" s="294"/>
    </row>
    <row r="4754" spans="2:8" s="1" customFormat="1" ht="15">
      <c r="B4754" s="285">
        <v>42262</v>
      </c>
      <c r="C4754" s="280" t="s">
        <v>401</v>
      </c>
      <c r="D4754" s="294">
        <v>39</v>
      </c>
      <c r="F4754" s="285"/>
      <c r="G4754" s="280"/>
      <c r="H4754" s="294"/>
    </row>
    <row r="4755" spans="2:8" s="1" customFormat="1" ht="15">
      <c r="B4755" s="285">
        <v>42262</v>
      </c>
      <c r="C4755" s="280" t="s">
        <v>2359</v>
      </c>
      <c r="D4755" s="294">
        <v>15</v>
      </c>
      <c r="F4755" s="285"/>
      <c r="G4755" s="280"/>
      <c r="H4755" s="294"/>
    </row>
    <row r="4756" spans="2:8" s="1" customFormat="1" ht="15">
      <c r="B4756" s="285">
        <v>42263</v>
      </c>
      <c r="C4756" s="280" t="s">
        <v>525</v>
      </c>
      <c r="D4756" s="294">
        <v>26</v>
      </c>
      <c r="F4756" s="285"/>
      <c r="G4756" s="280"/>
      <c r="H4756" s="294"/>
    </row>
    <row r="4757" spans="2:8" s="1" customFormat="1" ht="15">
      <c r="B4757" s="285">
        <v>42263</v>
      </c>
      <c r="C4757" s="280" t="s">
        <v>6242</v>
      </c>
      <c r="D4757" s="294">
        <v>180</v>
      </c>
      <c r="F4757" s="285"/>
      <c r="G4757" s="280"/>
      <c r="H4757" s="294"/>
    </row>
    <row r="4758" spans="2:8" s="1" customFormat="1" ht="15">
      <c r="B4758" s="285">
        <v>42263</v>
      </c>
      <c r="C4758" s="280" t="s">
        <v>6243</v>
      </c>
      <c r="D4758" s="294">
        <v>230</v>
      </c>
      <c r="F4758" s="285"/>
      <c r="G4758" s="280"/>
      <c r="H4758" s="294"/>
    </row>
    <row r="4759" spans="2:8" s="1" customFormat="1" ht="15">
      <c r="B4759" s="285">
        <v>42263</v>
      </c>
      <c r="C4759" s="280" t="s">
        <v>525</v>
      </c>
      <c r="D4759" s="294">
        <v>32</v>
      </c>
      <c r="F4759" s="285"/>
      <c r="G4759" s="280"/>
      <c r="H4759" s="294"/>
    </row>
    <row r="4760" spans="2:8" s="1" customFormat="1" ht="15">
      <c r="B4760" s="285">
        <v>42263</v>
      </c>
      <c r="C4760" s="280" t="s">
        <v>2853</v>
      </c>
      <c r="D4760" s="294">
        <v>20</v>
      </c>
      <c r="F4760" s="285"/>
      <c r="G4760" s="280"/>
      <c r="H4760" s="294"/>
    </row>
    <row r="4761" spans="2:8" s="1" customFormat="1" ht="15">
      <c r="B4761" s="285">
        <v>42264</v>
      </c>
      <c r="C4761" s="280" t="s">
        <v>5761</v>
      </c>
      <c r="D4761" s="294">
        <v>8</v>
      </c>
      <c r="F4761" s="285"/>
      <c r="G4761" s="280"/>
      <c r="H4761" s="294"/>
    </row>
    <row r="4762" spans="2:8" s="1" customFormat="1" ht="15">
      <c r="B4762" s="285">
        <v>42264</v>
      </c>
      <c r="C4762" s="280" t="s">
        <v>949</v>
      </c>
      <c r="D4762" s="294">
        <v>30</v>
      </c>
      <c r="F4762" s="285"/>
      <c r="G4762" s="280"/>
      <c r="H4762" s="294"/>
    </row>
    <row r="4763" spans="2:8" s="1" customFormat="1" ht="15">
      <c r="B4763" s="285">
        <v>42264</v>
      </c>
      <c r="C4763" s="280" t="s">
        <v>18</v>
      </c>
      <c r="D4763" s="294">
        <v>210</v>
      </c>
      <c r="F4763" s="285"/>
      <c r="G4763" s="280"/>
      <c r="H4763" s="294"/>
    </row>
    <row r="4764" spans="2:8" s="1" customFormat="1" ht="15">
      <c r="B4764" s="285">
        <v>42264</v>
      </c>
      <c r="C4764" s="280" t="s">
        <v>401</v>
      </c>
      <c r="D4764" s="294">
        <v>50</v>
      </c>
      <c r="F4764" s="285"/>
      <c r="G4764" s="280"/>
      <c r="H4764" s="294"/>
    </row>
    <row r="4765" spans="2:8" s="1" customFormat="1" ht="15">
      <c r="B4765" s="285">
        <v>42265</v>
      </c>
      <c r="C4765" s="280" t="s">
        <v>525</v>
      </c>
      <c r="D4765" s="294">
        <v>30</v>
      </c>
      <c r="F4765" s="285"/>
      <c r="G4765" s="280"/>
      <c r="H4765" s="294"/>
    </row>
    <row r="4766" spans="2:8" s="1" customFormat="1" ht="15">
      <c r="B4766" s="285">
        <v>42265</v>
      </c>
      <c r="C4766" s="280" t="s">
        <v>525</v>
      </c>
      <c r="D4766" s="294">
        <v>130</v>
      </c>
      <c r="F4766" s="285"/>
      <c r="G4766" s="280"/>
      <c r="H4766" s="294"/>
    </row>
    <row r="4767" spans="2:8" s="1" customFormat="1" ht="15">
      <c r="B4767" s="285"/>
      <c r="C4767" s="294"/>
      <c r="D4767" s="294"/>
      <c r="F4767" s="280"/>
      <c r="G4767" s="280"/>
      <c r="H4767" s="280"/>
    </row>
    <row r="4768" spans="2:8" s="1" customFormat="1" ht="15">
      <c r="D4768" s="2">
        <f>SUM(D4673:D4767)</f>
        <v>16340</v>
      </c>
      <c r="H4768" s="2">
        <f>SUM(H4673:H4767)</f>
        <v>13265</v>
      </c>
    </row>
    <row r="4770" spans="2:15" s="1" customFormat="1" ht="15.75">
      <c r="C4770" s="2480" t="s">
        <v>6285</v>
      </c>
      <c r="D4770" s="2480"/>
      <c r="E4770" s="2480"/>
      <c r="F4770" s="2480"/>
      <c r="G4770" s="2480"/>
      <c r="H4770" s="2480"/>
      <c r="I4770" s="2480"/>
      <c r="J4770" s="18"/>
    </row>
    <row r="4771" spans="2:15" s="1" customFormat="1" ht="15" outlineLevel="1">
      <c r="C4771" s="18"/>
      <c r="D4771" s="18"/>
      <c r="E4771" s="18"/>
      <c r="F4771" s="18"/>
      <c r="G4771" s="18"/>
      <c r="H4771" s="18"/>
      <c r="I4771" s="18"/>
      <c r="J4771" s="18"/>
    </row>
    <row r="4772" spans="2:15" s="1" customFormat="1" ht="15" outlineLevel="1">
      <c r="B4772" s="152" t="s">
        <v>115</v>
      </c>
      <c r="C4772" s="152" t="s">
        <v>1330</v>
      </c>
      <c r="D4772" s="355" t="s">
        <v>4</v>
      </c>
      <c r="F4772" s="354" t="s">
        <v>115</v>
      </c>
      <c r="G4772" s="354" t="s">
        <v>1331</v>
      </c>
      <c r="H4772" s="355" t="s">
        <v>4</v>
      </c>
    </row>
    <row r="4773" spans="2:15" s="1" customFormat="1" ht="30" outlineLevel="1">
      <c r="B4773" s="864">
        <v>42278</v>
      </c>
      <c r="C4773" s="891" t="s">
        <v>1039</v>
      </c>
      <c r="D4773" s="935">
        <f>D4648</f>
        <v>17368.879999999976</v>
      </c>
      <c r="F4773" s="811">
        <v>42278</v>
      </c>
      <c r="G4773" s="812" t="s">
        <v>6297</v>
      </c>
      <c r="H4773" s="905">
        <v>1000</v>
      </c>
      <c r="I4773" s="812" t="s">
        <v>3310</v>
      </c>
      <c r="K4773" s="2"/>
    </row>
    <row r="4774" spans="2:15" s="1" customFormat="1" ht="45" outlineLevel="1">
      <c r="B4774" s="1080">
        <v>42280</v>
      </c>
      <c r="C4774" s="223" t="s">
        <v>6307</v>
      </c>
      <c r="D4774" s="175">
        <v>13060</v>
      </c>
      <c r="F4774" s="811">
        <v>42278</v>
      </c>
      <c r="G4774" s="814" t="s">
        <v>6298</v>
      </c>
      <c r="H4774" s="876">
        <v>2000</v>
      </c>
      <c r="I4774" s="814" t="s">
        <v>3287</v>
      </c>
    </row>
    <row r="4775" spans="2:15" s="1" customFormat="1" ht="45" outlineLevel="1">
      <c r="B4775" s="1080">
        <v>42292</v>
      </c>
      <c r="C4775" s="223" t="s">
        <v>6330</v>
      </c>
      <c r="D4775" s="175">
        <v>8385</v>
      </c>
      <c r="F4775" s="811">
        <v>42282</v>
      </c>
      <c r="G4775" s="1097" t="s">
        <v>6310</v>
      </c>
      <c r="H4775" s="876">
        <v>260</v>
      </c>
      <c r="I4775" s="814" t="s">
        <v>6309</v>
      </c>
    </row>
    <row r="4776" spans="2:15" s="1" customFormat="1" ht="30" outlineLevel="1">
      <c r="B4776" s="1080">
        <v>42293</v>
      </c>
      <c r="C4776" s="223" t="s">
        <v>6334</v>
      </c>
      <c r="D4776" s="175">
        <v>36</v>
      </c>
      <c r="F4776" s="811">
        <v>42282</v>
      </c>
      <c r="G4776" s="814" t="s">
        <v>6311</v>
      </c>
      <c r="H4776" s="876">
        <v>740</v>
      </c>
      <c r="I4776" s="814" t="s">
        <v>6312</v>
      </c>
    </row>
    <row r="4777" spans="2:15" s="1" customFormat="1" ht="45" outlineLevel="1">
      <c r="B4777" s="1080">
        <v>42293</v>
      </c>
      <c r="C4777" s="223" t="s">
        <v>6335</v>
      </c>
      <c r="D4777" s="175">
        <v>60000</v>
      </c>
      <c r="F4777" s="811">
        <v>42283</v>
      </c>
      <c r="G4777" s="814" t="s">
        <v>6317</v>
      </c>
      <c r="H4777" s="876">
        <v>6400</v>
      </c>
      <c r="I4777" s="814" t="s">
        <v>3287</v>
      </c>
    </row>
    <row r="4778" spans="2:15" s="1" customFormat="1" ht="45" outlineLevel="1">
      <c r="B4778" s="1080">
        <v>42307</v>
      </c>
      <c r="C4778" s="223" t="s">
        <v>6369</v>
      </c>
      <c r="D4778" s="175">
        <v>80638</v>
      </c>
      <c r="F4778" s="811">
        <v>42289</v>
      </c>
      <c r="G4778" s="814" t="s">
        <v>6320</v>
      </c>
      <c r="H4778" s="876">
        <v>6449</v>
      </c>
      <c r="I4778" s="814" t="s">
        <v>6005</v>
      </c>
      <c r="K4778" s="2"/>
    </row>
    <row r="4779" spans="2:15" s="1" customFormat="1" ht="45" outlineLevel="1">
      <c r="B4779" s="285"/>
      <c r="C4779" s="223"/>
      <c r="D4779" s="175"/>
      <c r="F4779" s="811">
        <v>42292</v>
      </c>
      <c r="G4779" s="814" t="s">
        <v>6336</v>
      </c>
      <c r="H4779" s="876">
        <v>2000</v>
      </c>
      <c r="I4779" s="814" t="s">
        <v>3287</v>
      </c>
      <c r="K4779" s="13"/>
    </row>
    <row r="4780" spans="2:15" s="1" customFormat="1" ht="45" outlineLevel="1">
      <c r="B4780" s="285"/>
      <c r="C4780" s="223"/>
      <c r="D4780" s="672"/>
      <c r="F4780" s="811">
        <v>42294</v>
      </c>
      <c r="G4780" s="814" t="s">
        <v>6338</v>
      </c>
      <c r="H4780" s="876">
        <v>2000</v>
      </c>
      <c r="I4780" s="814" t="s">
        <v>3287</v>
      </c>
      <c r="K4780" s="13"/>
    </row>
    <row r="4781" spans="2:15" s="1" customFormat="1" ht="45" outlineLevel="1">
      <c r="B4781" s="285"/>
      <c r="C4781" s="223"/>
      <c r="D4781" s="175"/>
      <c r="F4781" s="811">
        <v>42296</v>
      </c>
      <c r="G4781" s="812" t="s">
        <v>6339</v>
      </c>
      <c r="H4781" s="876">
        <v>1000</v>
      </c>
      <c r="I4781" s="814" t="s">
        <v>3287</v>
      </c>
      <c r="M4781" s="2"/>
      <c r="O4781" s="2"/>
    </row>
    <row r="4782" spans="2:15" s="1" customFormat="1" ht="45" outlineLevel="1">
      <c r="B4782" s="285"/>
      <c r="C4782" s="223"/>
      <c r="D4782" s="175"/>
      <c r="F4782" s="811">
        <v>42298</v>
      </c>
      <c r="G4782" s="814" t="s">
        <v>6340</v>
      </c>
      <c r="H4782" s="876">
        <v>2000</v>
      </c>
      <c r="I4782" s="814" t="s">
        <v>3287</v>
      </c>
      <c r="M4782" s="2"/>
      <c r="O4782" s="2"/>
    </row>
    <row r="4783" spans="2:15" s="1" customFormat="1" ht="45" outlineLevel="1">
      <c r="B4783" s="285"/>
      <c r="C4783" s="223"/>
      <c r="D4783" s="175"/>
      <c r="F4783" s="811">
        <v>42301</v>
      </c>
      <c r="G4783" s="812" t="s">
        <v>6355</v>
      </c>
      <c r="H4783" s="876">
        <v>5000</v>
      </c>
      <c r="I4783" s="814" t="s">
        <v>3287</v>
      </c>
      <c r="M4783" s="2"/>
      <c r="O4783" s="2"/>
    </row>
    <row r="4784" spans="2:15" s="1" customFormat="1" ht="30" outlineLevel="1">
      <c r="B4784" s="269"/>
      <c r="C4784" s="47"/>
      <c r="D4784" s="48"/>
      <c r="F4784" s="811">
        <v>42307</v>
      </c>
      <c r="G4784" s="814" t="s">
        <v>6370</v>
      </c>
      <c r="H4784" s="876">
        <v>25000</v>
      </c>
      <c r="I4784" s="814" t="s">
        <v>6372</v>
      </c>
    </row>
    <row r="4785" spans="2:15" s="1" customFormat="1" ht="30" outlineLevel="1">
      <c r="B4785" s="269"/>
      <c r="C4785" s="47"/>
      <c r="D4785" s="48"/>
      <c r="F4785" s="811">
        <v>42307</v>
      </c>
      <c r="G4785" s="812" t="s">
        <v>6371</v>
      </c>
      <c r="H4785" s="820">
        <v>6537</v>
      </c>
      <c r="I4785" s="812" t="s">
        <v>4813</v>
      </c>
      <c r="M4785" s="2"/>
    </row>
    <row r="4786" spans="2:15" s="1" customFormat="1" ht="30" outlineLevel="1">
      <c r="B4786" s="46"/>
      <c r="C4786" s="47"/>
      <c r="D4786" s="48"/>
      <c r="F4786" s="811">
        <v>42307</v>
      </c>
      <c r="G4786" s="1073" t="s">
        <v>5936</v>
      </c>
      <c r="H4786" s="821">
        <v>5847.91</v>
      </c>
      <c r="I4786" s="1073" t="s">
        <v>3584</v>
      </c>
      <c r="M4786" s="2"/>
    </row>
    <row r="4787" spans="2:15" s="1" customFormat="1" ht="30" outlineLevel="1">
      <c r="B4787" s="46"/>
      <c r="C4787" s="47"/>
      <c r="D4787" s="48"/>
      <c r="F4787" s="811">
        <v>42307</v>
      </c>
      <c r="G4787" s="812" t="s">
        <v>5060</v>
      </c>
      <c r="H4787" s="821">
        <v>103.28</v>
      </c>
      <c r="I4787" s="1073" t="s">
        <v>3584</v>
      </c>
      <c r="M4787" s="2"/>
      <c r="O4787" s="2"/>
    </row>
    <row r="4788" spans="2:15" s="1" customFormat="1" ht="45" outlineLevel="1">
      <c r="B4788" s="46"/>
      <c r="C4788" s="47"/>
      <c r="D4788" s="48"/>
      <c r="F4788" s="811">
        <v>42307</v>
      </c>
      <c r="G4788" s="812" t="s">
        <v>6374</v>
      </c>
      <c r="H4788" s="821">
        <v>3000</v>
      </c>
      <c r="I4788" s="1073" t="s">
        <v>3287</v>
      </c>
      <c r="O4788" s="2"/>
    </row>
    <row r="4789" spans="2:15" s="1" customFormat="1" ht="15" outlineLevel="1">
      <c r="B4789" s="46"/>
      <c r="C4789" s="47"/>
      <c r="D4789" s="48"/>
      <c r="F4789" s="811"/>
      <c r="G4789" s="812"/>
      <c r="H4789" s="893"/>
      <c r="I4789" s="812"/>
      <c r="K4789" s="13"/>
    </row>
    <row r="4790" spans="2:15" s="1" customFormat="1" ht="15" outlineLevel="1">
      <c r="B4790" s="50"/>
      <c r="C4790" s="50" t="s">
        <v>195</v>
      </c>
      <c r="D4790" s="48">
        <f>SUM(D4773:D4789)</f>
        <v>179487.87999999998</v>
      </c>
      <c r="E4790" s="18"/>
      <c r="F4790" s="319"/>
      <c r="G4790" s="319" t="s">
        <v>195</v>
      </c>
      <c r="H4790" s="279">
        <f>SUM(H4773:H4789)</f>
        <v>69337.19</v>
      </c>
      <c r="K4790" s="2"/>
    </row>
    <row r="4791" spans="2:15" s="1" customFormat="1" ht="15" outlineLevel="1">
      <c r="B4791" s="18"/>
      <c r="C4791" s="18"/>
      <c r="D4791" s="18"/>
      <c r="F4791" s="18"/>
      <c r="G4791" s="18"/>
      <c r="H4791" s="18"/>
    </row>
    <row r="4792" spans="2:15" s="1" customFormat="1" ht="15" outlineLevel="1">
      <c r="B4792" s="50"/>
      <c r="C4792" s="50" t="s">
        <v>1328</v>
      </c>
      <c r="D4792" s="48">
        <f>D4790-H4790</f>
        <v>110150.68999999997</v>
      </c>
      <c r="E4792" s="87"/>
      <c r="F4792" s="13"/>
      <c r="G4792" s="13"/>
      <c r="H4792" s="226"/>
      <c r="I4792" s="2"/>
      <c r="N4792" s="2"/>
      <c r="O4792" s="2"/>
    </row>
    <row r="4793" spans="2:15" s="1" customFormat="1" ht="15">
      <c r="E4793" s="13"/>
      <c r="F4793" s="13"/>
    </row>
    <row r="4794" spans="2:15" s="1" customFormat="1" ht="15">
      <c r="B4794" s="602">
        <v>42278</v>
      </c>
      <c r="C4794" s="282" t="s">
        <v>4894</v>
      </c>
      <c r="D4794" s="283">
        <v>2035</v>
      </c>
      <c r="E4794" s="277" t="s">
        <v>3088</v>
      </c>
    </row>
    <row r="4795" spans="2:15" s="1" customFormat="1" ht="45">
      <c r="B4795" s="602">
        <v>42278</v>
      </c>
      <c r="C4795" s="282" t="s">
        <v>6298</v>
      </c>
      <c r="D4795" s="283">
        <v>2000</v>
      </c>
      <c r="E4795" s="277" t="s">
        <v>3287</v>
      </c>
    </row>
    <row r="4796" spans="2:15" s="1" customFormat="1" ht="45">
      <c r="B4796" s="602">
        <v>42283</v>
      </c>
      <c r="C4796" s="282" t="s">
        <v>6317</v>
      </c>
      <c r="D4796" s="283">
        <v>6400</v>
      </c>
      <c r="E4796" s="277" t="s">
        <v>3287</v>
      </c>
    </row>
    <row r="4797" spans="2:15" s="1" customFormat="1" ht="15">
      <c r="B4797" s="602">
        <v>42290</v>
      </c>
      <c r="C4797" s="282" t="s">
        <v>6328</v>
      </c>
      <c r="D4797" s="283">
        <v>900</v>
      </c>
      <c r="E4797" s="277" t="s">
        <v>421</v>
      </c>
      <c r="M4797" s="2"/>
    </row>
    <row r="4798" spans="2:15" s="1" customFormat="1" ht="45">
      <c r="B4798" s="602">
        <v>42292</v>
      </c>
      <c r="C4798" s="282" t="s">
        <v>6336</v>
      </c>
      <c r="D4798" s="283">
        <v>2000</v>
      </c>
      <c r="E4798" s="277" t="s">
        <v>3287</v>
      </c>
    </row>
    <row r="4799" spans="2:15" s="1" customFormat="1" ht="60">
      <c r="B4799" s="602">
        <v>42294</v>
      </c>
      <c r="C4799" s="282" t="s">
        <v>6338</v>
      </c>
      <c r="D4799" s="283">
        <v>2000</v>
      </c>
      <c r="E4799" s="277" t="s">
        <v>3287</v>
      </c>
      <c r="K4799" s="13"/>
    </row>
    <row r="4800" spans="2:15" s="1" customFormat="1" ht="45">
      <c r="B4800" s="602">
        <v>42296</v>
      </c>
      <c r="C4800" s="282" t="s">
        <v>6339</v>
      </c>
      <c r="D4800" s="283">
        <v>1000</v>
      </c>
      <c r="E4800" s="277" t="s">
        <v>3287</v>
      </c>
      <c r="H4800" s="13"/>
    </row>
    <row r="4801" spans="2:9" s="1" customFormat="1" ht="45">
      <c r="B4801" s="602">
        <v>42298</v>
      </c>
      <c r="C4801" s="282" t="s">
        <v>6340</v>
      </c>
      <c r="D4801" s="283">
        <v>2000</v>
      </c>
      <c r="E4801" s="277" t="s">
        <v>3287</v>
      </c>
      <c r="H4801" s="13"/>
    </row>
    <row r="4802" spans="2:9" s="1" customFormat="1" ht="15">
      <c r="B4802" s="602">
        <v>42300</v>
      </c>
      <c r="C4802" s="282" t="s">
        <v>6328</v>
      </c>
      <c r="D4802" s="283">
        <v>20</v>
      </c>
      <c r="E4802" s="277" t="s">
        <v>421</v>
      </c>
      <c r="H4802" s="13"/>
    </row>
    <row r="4803" spans="2:9" s="1" customFormat="1" ht="45">
      <c r="B4803" s="602">
        <v>42301</v>
      </c>
      <c r="C4803" s="282" t="s">
        <v>6355</v>
      </c>
      <c r="D4803" s="283">
        <v>5000</v>
      </c>
      <c r="E4803" s="277" t="s">
        <v>3287</v>
      </c>
      <c r="H4803" s="13"/>
      <c r="I4803" s="13"/>
    </row>
    <row r="4804" spans="2:9" s="1" customFormat="1" ht="15">
      <c r="B4804" s="602">
        <v>42304</v>
      </c>
      <c r="C4804" s="282" t="s">
        <v>6328</v>
      </c>
      <c r="D4804" s="283">
        <v>1000</v>
      </c>
      <c r="E4804" s="277" t="s">
        <v>421</v>
      </c>
    </row>
    <row r="4805" spans="2:9" s="1" customFormat="1" ht="15">
      <c r="B4805" s="602">
        <v>42307</v>
      </c>
      <c r="C4805" s="282" t="s">
        <v>3546</v>
      </c>
      <c r="D4805" s="283">
        <v>1000</v>
      </c>
      <c r="E4805" s="277" t="s">
        <v>421</v>
      </c>
      <c r="I4805" s="13"/>
    </row>
    <row r="4806" spans="2:9" s="1" customFormat="1" ht="45">
      <c r="B4806" s="602">
        <v>42307</v>
      </c>
      <c r="C4806" s="282" t="s">
        <v>6374</v>
      </c>
      <c r="D4806" s="283">
        <v>3000</v>
      </c>
      <c r="E4806" s="277" t="s">
        <v>3287</v>
      </c>
      <c r="I4806" s="13"/>
    </row>
    <row r="4807" spans="2:9" s="1" customFormat="1" ht="15">
      <c r="B4807" s="602">
        <v>42308</v>
      </c>
      <c r="C4807" s="883" t="s">
        <v>6377</v>
      </c>
      <c r="D4807" s="326">
        <v>300</v>
      </c>
      <c r="E4807" s="277"/>
      <c r="I4807" s="13"/>
    </row>
    <row r="4808" spans="2:9" s="1" customFormat="1" ht="15">
      <c r="B4808" s="602"/>
      <c r="C4808" s="883"/>
      <c r="D4808" s="326"/>
      <c r="E4808" s="277"/>
      <c r="I4808" s="13"/>
    </row>
    <row r="4809" spans="2:9" s="1" customFormat="1" ht="15">
      <c r="B4809" s="280"/>
      <c r="C4809" s="280"/>
      <c r="D4809" s="294">
        <f>SUM(D4794:D4808)</f>
        <v>28655</v>
      </c>
      <c r="E4809" s="2">
        <f>D4809-D4917-H4917</f>
        <v>400</v>
      </c>
      <c r="F4809" s="2"/>
    </row>
    <row r="4810" spans="2:9" s="1" customFormat="1" ht="15"/>
    <row r="4811" spans="2:9" s="1" customFormat="1" ht="15">
      <c r="B4811" s="549">
        <v>42277</v>
      </c>
      <c r="C4811" s="554" t="s">
        <v>6</v>
      </c>
      <c r="D4811" s="1002">
        <v>2000</v>
      </c>
      <c r="F4811" s="285">
        <v>42297</v>
      </c>
      <c r="G4811" s="406" t="s">
        <v>525</v>
      </c>
      <c r="H4811" s="294">
        <v>115</v>
      </c>
    </row>
    <row r="4812" spans="2:9" s="1" customFormat="1" ht="15">
      <c r="B4812" s="285">
        <v>42278</v>
      </c>
      <c r="C4812" s="280" t="s">
        <v>525</v>
      </c>
      <c r="D4812" s="294">
        <v>25</v>
      </c>
      <c r="F4812" s="285">
        <v>42297</v>
      </c>
      <c r="G4812" s="280" t="s">
        <v>57</v>
      </c>
      <c r="H4812" s="294">
        <v>120</v>
      </c>
    </row>
    <row r="4813" spans="2:9" s="1" customFormat="1" ht="15">
      <c r="B4813" s="269">
        <v>42278</v>
      </c>
      <c r="C4813" s="280" t="s">
        <v>2666</v>
      </c>
      <c r="D4813" s="294">
        <v>15</v>
      </c>
      <c r="F4813" s="285">
        <v>42297</v>
      </c>
      <c r="G4813" s="280" t="s">
        <v>59</v>
      </c>
      <c r="H4813" s="294">
        <v>150</v>
      </c>
    </row>
    <row r="4814" spans="2:9" s="1" customFormat="1" ht="15">
      <c r="B4814" s="269">
        <v>42278</v>
      </c>
      <c r="C4814" s="280" t="s">
        <v>525</v>
      </c>
      <c r="D4814" s="294">
        <v>40</v>
      </c>
      <c r="F4814" s="285">
        <v>42297</v>
      </c>
      <c r="G4814" s="280" t="s">
        <v>51</v>
      </c>
      <c r="H4814" s="294">
        <v>260</v>
      </c>
    </row>
    <row r="4815" spans="2:9" s="1" customFormat="1" ht="15">
      <c r="B4815" s="269">
        <v>42278</v>
      </c>
      <c r="C4815" s="280" t="s">
        <v>81</v>
      </c>
      <c r="D4815" s="294">
        <v>20</v>
      </c>
      <c r="F4815" s="285">
        <v>42297</v>
      </c>
      <c r="G4815" s="280" t="s">
        <v>6348</v>
      </c>
      <c r="H4815" s="294">
        <v>10</v>
      </c>
    </row>
    <row r="4816" spans="2:9" s="1" customFormat="1" ht="15">
      <c r="B4816" s="269">
        <v>42278</v>
      </c>
      <c r="C4816" s="304" t="s">
        <v>525</v>
      </c>
      <c r="D4816" s="326">
        <v>22</v>
      </c>
      <c r="F4816" s="285">
        <v>42297</v>
      </c>
      <c r="G4816" s="280" t="s">
        <v>4068</v>
      </c>
      <c r="H4816" s="294">
        <v>30</v>
      </c>
    </row>
    <row r="4817" spans="2:8" s="1" customFormat="1" ht="15">
      <c r="B4817" s="269">
        <v>42278</v>
      </c>
      <c r="C4817" s="280" t="s">
        <v>226</v>
      </c>
      <c r="D4817" s="294">
        <v>5</v>
      </c>
      <c r="F4817" s="285">
        <v>42298</v>
      </c>
      <c r="G4817" s="280" t="s">
        <v>525</v>
      </c>
      <c r="H4817" s="294">
        <v>75</v>
      </c>
    </row>
    <row r="4818" spans="2:8" s="1" customFormat="1" ht="15">
      <c r="B4818" s="269">
        <v>42278</v>
      </c>
      <c r="C4818" s="280" t="s">
        <v>6303</v>
      </c>
      <c r="D4818" s="294">
        <v>30</v>
      </c>
      <c r="F4818" s="285">
        <v>42298</v>
      </c>
      <c r="G4818" s="280" t="s">
        <v>12</v>
      </c>
      <c r="H4818" s="294">
        <v>110</v>
      </c>
    </row>
    <row r="4819" spans="2:8" s="1" customFormat="1" ht="15">
      <c r="B4819" s="269">
        <v>42278</v>
      </c>
      <c r="C4819" s="280" t="s">
        <v>278</v>
      </c>
      <c r="D4819" s="294">
        <v>20</v>
      </c>
      <c r="F4819" s="285">
        <v>42298</v>
      </c>
      <c r="G4819" s="406" t="s">
        <v>5687</v>
      </c>
      <c r="H4819" s="294">
        <v>24</v>
      </c>
    </row>
    <row r="4820" spans="2:8" s="1" customFormat="1" ht="15">
      <c r="B4820" s="269">
        <v>42278</v>
      </c>
      <c r="C4820" s="280" t="s">
        <v>112</v>
      </c>
      <c r="D4820" s="294">
        <v>10</v>
      </c>
      <c r="F4820" s="285">
        <v>42298</v>
      </c>
      <c r="G4820" s="294" t="s">
        <v>132</v>
      </c>
      <c r="H4820" s="294">
        <v>100</v>
      </c>
    </row>
    <row r="4821" spans="2:8" s="1" customFormat="1" ht="15">
      <c r="B4821" s="269">
        <v>42278</v>
      </c>
      <c r="C4821" s="280" t="s">
        <v>23</v>
      </c>
      <c r="D4821" s="294">
        <v>45</v>
      </c>
      <c r="F4821" s="285">
        <v>42298</v>
      </c>
      <c r="G4821" s="294" t="s">
        <v>3262</v>
      </c>
      <c r="H4821" s="294">
        <v>40</v>
      </c>
    </row>
    <row r="4822" spans="2:8" s="1" customFormat="1" ht="15">
      <c r="B4822" s="269">
        <v>42279</v>
      </c>
      <c r="C4822" s="280" t="s">
        <v>525</v>
      </c>
      <c r="D4822" s="294">
        <v>20</v>
      </c>
      <c r="F4822" s="285">
        <v>42298</v>
      </c>
      <c r="G4822" s="393" t="s">
        <v>959</v>
      </c>
      <c r="H4822" s="386">
        <v>10</v>
      </c>
    </row>
    <row r="4823" spans="2:8" s="1" customFormat="1" ht="15">
      <c r="B4823" s="269">
        <v>42279</v>
      </c>
      <c r="C4823" s="304" t="s">
        <v>2662</v>
      </c>
      <c r="D4823" s="326">
        <v>10</v>
      </c>
      <c r="F4823" s="285">
        <v>42298</v>
      </c>
      <c r="G4823" s="393" t="s">
        <v>63</v>
      </c>
      <c r="H4823" s="386">
        <v>20</v>
      </c>
    </row>
    <row r="4824" spans="2:8" s="1" customFormat="1" ht="15">
      <c r="B4824" s="269">
        <v>42279</v>
      </c>
      <c r="C4824" s="304" t="s">
        <v>2556</v>
      </c>
      <c r="D4824" s="326">
        <v>80</v>
      </c>
      <c r="F4824" s="285">
        <v>42298</v>
      </c>
      <c r="G4824" s="294" t="s">
        <v>516</v>
      </c>
      <c r="H4824" s="294">
        <v>80</v>
      </c>
    </row>
    <row r="4825" spans="2:8" s="1" customFormat="1" ht="15">
      <c r="B4825" s="269">
        <v>42279</v>
      </c>
      <c r="C4825" s="304" t="s">
        <v>246</v>
      </c>
      <c r="D4825" s="326">
        <v>20</v>
      </c>
      <c r="F4825" s="285">
        <v>42299</v>
      </c>
      <c r="G4825" s="393" t="s">
        <v>6350</v>
      </c>
      <c r="H4825" s="386">
        <v>850</v>
      </c>
    </row>
    <row r="4826" spans="2:8" s="1" customFormat="1" ht="15">
      <c r="B4826" s="269">
        <v>42279</v>
      </c>
      <c r="C4826" s="304" t="s">
        <v>6304</v>
      </c>
      <c r="D4826" s="326">
        <v>20</v>
      </c>
      <c r="F4826" s="285">
        <v>42299</v>
      </c>
      <c r="G4826" s="393" t="s">
        <v>246</v>
      </c>
      <c r="H4826" s="386">
        <v>40</v>
      </c>
    </row>
    <row r="4827" spans="2:8" s="1" customFormat="1" ht="15">
      <c r="B4827" s="269">
        <v>42279</v>
      </c>
      <c r="C4827" s="304" t="s">
        <v>93</v>
      </c>
      <c r="D4827" s="326">
        <v>60</v>
      </c>
      <c r="F4827" s="285">
        <v>42299</v>
      </c>
      <c r="G4827" s="280" t="s">
        <v>6351</v>
      </c>
      <c r="H4827" s="294">
        <v>40</v>
      </c>
    </row>
    <row r="4828" spans="2:8" s="1" customFormat="1" ht="15">
      <c r="B4828" s="269">
        <v>42280</v>
      </c>
      <c r="C4828" s="304" t="s">
        <v>23</v>
      </c>
      <c r="D4828" s="326">
        <v>160</v>
      </c>
      <c r="F4828" s="285">
        <v>42299</v>
      </c>
      <c r="G4828" s="280" t="s">
        <v>114</v>
      </c>
      <c r="H4828" s="294">
        <v>30</v>
      </c>
    </row>
    <row r="4829" spans="2:8" s="1" customFormat="1" ht="15">
      <c r="B4829" s="269">
        <v>42280</v>
      </c>
      <c r="C4829" s="304" t="s">
        <v>289</v>
      </c>
      <c r="D4829" s="326">
        <v>10</v>
      </c>
      <c r="F4829" s="285">
        <v>42299</v>
      </c>
      <c r="G4829" s="393" t="s">
        <v>81</v>
      </c>
      <c r="H4829" s="386">
        <v>50</v>
      </c>
    </row>
    <row r="4830" spans="2:8" s="1" customFormat="1" ht="15">
      <c r="B4830" s="269">
        <v>42281</v>
      </c>
      <c r="C4830" s="304" t="s">
        <v>286</v>
      </c>
      <c r="D4830" s="326">
        <v>10</v>
      </c>
      <c r="F4830" s="285">
        <v>42299</v>
      </c>
      <c r="G4830" s="376" t="s">
        <v>114</v>
      </c>
      <c r="H4830" s="386">
        <v>80</v>
      </c>
    </row>
    <row r="4831" spans="2:8" s="1" customFormat="1" ht="15">
      <c r="B4831" s="269">
        <v>42282</v>
      </c>
      <c r="C4831" s="304" t="s">
        <v>367</v>
      </c>
      <c r="D4831" s="326">
        <v>100</v>
      </c>
      <c r="F4831" s="285">
        <v>42299</v>
      </c>
      <c r="G4831" s="280" t="s">
        <v>6352</v>
      </c>
      <c r="H4831" s="294">
        <v>30</v>
      </c>
    </row>
    <row r="4832" spans="2:8" s="1" customFormat="1" ht="15">
      <c r="B4832" s="269">
        <v>42282</v>
      </c>
      <c r="C4832" s="280" t="s">
        <v>525</v>
      </c>
      <c r="D4832" s="294">
        <v>96</v>
      </c>
      <c r="F4832" s="285">
        <v>42299</v>
      </c>
      <c r="G4832" s="280" t="s">
        <v>220</v>
      </c>
      <c r="H4832" s="386">
        <v>10</v>
      </c>
    </row>
    <row r="4833" spans="2:8" s="1" customFormat="1" ht="15">
      <c r="B4833" s="269">
        <v>42282</v>
      </c>
      <c r="C4833" s="304" t="s">
        <v>525</v>
      </c>
      <c r="D4833" s="326">
        <v>347</v>
      </c>
      <c r="F4833" s="285">
        <v>42300</v>
      </c>
      <c r="G4833" s="393" t="s">
        <v>525</v>
      </c>
      <c r="H4833" s="386">
        <v>40</v>
      </c>
    </row>
    <row r="4834" spans="2:8" s="1" customFormat="1" ht="15">
      <c r="B4834" s="269">
        <v>42283</v>
      </c>
      <c r="C4834" s="280" t="s">
        <v>525</v>
      </c>
      <c r="D4834" s="294">
        <v>53</v>
      </c>
      <c r="F4834" s="285">
        <v>42300</v>
      </c>
      <c r="G4834" s="386" t="s">
        <v>525</v>
      </c>
      <c r="H4834" s="386">
        <v>26</v>
      </c>
    </row>
    <row r="4835" spans="2:8" s="1" customFormat="1" ht="15">
      <c r="B4835" s="269">
        <v>42283</v>
      </c>
      <c r="C4835" s="280" t="s">
        <v>12</v>
      </c>
      <c r="D4835" s="294">
        <v>110</v>
      </c>
      <c r="F4835" s="285">
        <v>42300</v>
      </c>
      <c r="G4835" s="393" t="s">
        <v>525</v>
      </c>
      <c r="H4835" s="386">
        <v>12</v>
      </c>
    </row>
    <row r="4836" spans="2:8" s="1" customFormat="1" ht="15">
      <c r="B4836" s="269">
        <v>42283</v>
      </c>
      <c r="C4836" s="280" t="s">
        <v>6313</v>
      </c>
      <c r="D4836" s="294">
        <v>500</v>
      </c>
      <c r="F4836" s="285">
        <v>42300</v>
      </c>
      <c r="G4836" s="393" t="s">
        <v>51</v>
      </c>
      <c r="H4836" s="386">
        <v>65</v>
      </c>
    </row>
    <row r="4837" spans="2:8" s="1" customFormat="1" ht="15">
      <c r="B4837" s="269">
        <v>42283</v>
      </c>
      <c r="C4837" s="280" t="s">
        <v>525</v>
      </c>
      <c r="D4837" s="349">
        <v>94</v>
      </c>
      <c r="F4837" s="285">
        <v>42301</v>
      </c>
      <c r="G4837" s="393" t="s">
        <v>6353</v>
      </c>
      <c r="H4837" s="386">
        <v>300</v>
      </c>
    </row>
    <row r="4838" spans="2:8" s="1" customFormat="1" ht="15">
      <c r="B4838" s="269">
        <v>42283</v>
      </c>
      <c r="C4838" s="280" t="s">
        <v>525</v>
      </c>
      <c r="D4838" s="294">
        <v>63</v>
      </c>
      <c r="F4838" s="285">
        <v>42301</v>
      </c>
      <c r="G4838" s="393" t="s">
        <v>111</v>
      </c>
      <c r="H4838" s="386">
        <v>60</v>
      </c>
    </row>
    <row r="4839" spans="2:8" s="1" customFormat="1" ht="15">
      <c r="B4839" s="269">
        <v>42283</v>
      </c>
      <c r="C4839" s="304" t="s">
        <v>525</v>
      </c>
      <c r="D4839" s="326">
        <v>260</v>
      </c>
      <c r="F4839" s="285">
        <v>42301</v>
      </c>
      <c r="G4839" s="280" t="s">
        <v>6354</v>
      </c>
      <c r="H4839" s="294">
        <v>10</v>
      </c>
    </row>
    <row r="4840" spans="2:8" s="1" customFormat="1" ht="15">
      <c r="B4840" s="269">
        <v>42283</v>
      </c>
      <c r="C4840" s="304" t="s">
        <v>23</v>
      </c>
      <c r="D4840" s="326">
        <v>50</v>
      </c>
      <c r="F4840" s="285">
        <v>42301</v>
      </c>
      <c r="G4840" s="280" t="s">
        <v>226</v>
      </c>
      <c r="H4840" s="294">
        <v>40</v>
      </c>
    </row>
    <row r="4841" spans="2:8" s="1" customFormat="1" ht="15">
      <c r="B4841" s="549">
        <v>42283</v>
      </c>
      <c r="C4841" s="463" t="s">
        <v>3307</v>
      </c>
      <c r="D4841" s="587">
        <v>1000</v>
      </c>
      <c r="F4841" s="285">
        <v>42301</v>
      </c>
      <c r="G4841" s="280" t="s">
        <v>172</v>
      </c>
      <c r="H4841" s="294">
        <v>20</v>
      </c>
    </row>
    <row r="4842" spans="2:8" s="1" customFormat="1" ht="15">
      <c r="B4842" s="549">
        <v>42283</v>
      </c>
      <c r="C4842" s="463" t="s">
        <v>3308</v>
      </c>
      <c r="D4842" s="587">
        <v>2450</v>
      </c>
      <c r="F4842" s="285">
        <v>42302</v>
      </c>
      <c r="G4842" s="280" t="s">
        <v>114</v>
      </c>
      <c r="H4842" s="294">
        <v>75</v>
      </c>
    </row>
    <row r="4843" spans="2:8" s="1" customFormat="1" ht="15">
      <c r="B4843" s="269">
        <v>42284</v>
      </c>
      <c r="C4843" s="280" t="s">
        <v>525</v>
      </c>
      <c r="D4843" s="294">
        <v>65</v>
      </c>
      <c r="F4843" s="285">
        <v>42302</v>
      </c>
      <c r="G4843" s="294" t="s">
        <v>18</v>
      </c>
      <c r="H4843" s="294">
        <v>90</v>
      </c>
    </row>
    <row r="4844" spans="2:8" s="1" customFormat="1" ht="15">
      <c r="B4844" s="269">
        <v>42284</v>
      </c>
      <c r="C4844" s="280" t="s">
        <v>525</v>
      </c>
      <c r="D4844" s="294">
        <v>130</v>
      </c>
      <c r="F4844" s="285">
        <v>42302</v>
      </c>
      <c r="G4844" s="294" t="s">
        <v>23</v>
      </c>
      <c r="H4844" s="294">
        <v>185</v>
      </c>
    </row>
    <row r="4845" spans="2:8" s="1" customFormat="1" ht="15">
      <c r="B4845" s="269">
        <v>42284</v>
      </c>
      <c r="C4845" s="280" t="s">
        <v>23</v>
      </c>
      <c r="D4845" s="294">
        <v>130</v>
      </c>
      <c r="F4845" s="285">
        <v>42302</v>
      </c>
      <c r="G4845" s="280" t="s">
        <v>6352</v>
      </c>
      <c r="H4845" s="294">
        <v>124</v>
      </c>
    </row>
    <row r="4846" spans="2:8" s="1" customFormat="1" ht="15">
      <c r="B4846" s="269">
        <v>42285</v>
      </c>
      <c r="C4846" s="280" t="s">
        <v>525</v>
      </c>
      <c r="D4846" s="294">
        <v>150</v>
      </c>
      <c r="F4846" s="285">
        <v>42302</v>
      </c>
      <c r="G4846" s="280" t="s">
        <v>525</v>
      </c>
      <c r="H4846" s="326">
        <v>37</v>
      </c>
    </row>
    <row r="4847" spans="2:8" s="1" customFormat="1" ht="15">
      <c r="B4847" s="269">
        <v>42285</v>
      </c>
      <c r="C4847" s="280" t="s">
        <v>525</v>
      </c>
      <c r="D4847" s="294">
        <v>260</v>
      </c>
      <c r="F4847" s="285">
        <v>42302</v>
      </c>
      <c r="G4847" s="280" t="s">
        <v>525</v>
      </c>
      <c r="H4847" s="294">
        <v>46</v>
      </c>
    </row>
    <row r="4848" spans="2:8" s="1" customFormat="1" ht="15">
      <c r="B4848" s="269">
        <v>42285</v>
      </c>
      <c r="C4848" s="280" t="s">
        <v>525</v>
      </c>
      <c r="D4848" s="294">
        <v>71</v>
      </c>
      <c r="F4848" s="285">
        <v>42302</v>
      </c>
      <c r="G4848" s="304" t="s">
        <v>525</v>
      </c>
      <c r="H4848" s="326">
        <v>60</v>
      </c>
    </row>
    <row r="4849" spans="2:8" s="1" customFormat="1" ht="15">
      <c r="B4849" s="269">
        <v>42285</v>
      </c>
      <c r="C4849" s="304" t="s">
        <v>23</v>
      </c>
      <c r="D4849" s="326">
        <v>91</v>
      </c>
      <c r="F4849" s="285">
        <v>42302</v>
      </c>
      <c r="G4849" s="280" t="s">
        <v>3262</v>
      </c>
      <c r="H4849" s="294">
        <v>190</v>
      </c>
    </row>
    <row r="4850" spans="2:8" s="1" customFormat="1" ht="15">
      <c r="B4850" s="269">
        <v>42286</v>
      </c>
      <c r="C4850" s="304" t="s">
        <v>525</v>
      </c>
      <c r="D4850" s="326">
        <v>53</v>
      </c>
      <c r="F4850" s="285">
        <v>42302</v>
      </c>
      <c r="G4850" s="280" t="s">
        <v>968</v>
      </c>
      <c r="H4850" s="294">
        <v>360</v>
      </c>
    </row>
    <row r="4851" spans="2:8" s="1" customFormat="1" ht="15">
      <c r="B4851" s="269">
        <v>42286</v>
      </c>
      <c r="C4851" s="280" t="s">
        <v>12</v>
      </c>
      <c r="D4851" s="294">
        <v>70</v>
      </c>
      <c r="F4851" s="285">
        <v>42302</v>
      </c>
      <c r="G4851" s="280" t="s">
        <v>6362</v>
      </c>
      <c r="H4851" s="294">
        <v>10</v>
      </c>
    </row>
    <row r="4852" spans="2:8" s="1" customFormat="1" ht="15">
      <c r="B4852" s="269">
        <v>42286</v>
      </c>
      <c r="C4852" s="304" t="s">
        <v>23</v>
      </c>
      <c r="D4852" s="326">
        <v>80</v>
      </c>
      <c r="F4852" s="285">
        <v>42302</v>
      </c>
      <c r="G4852" s="280" t="s">
        <v>80</v>
      </c>
      <c r="H4852" s="294">
        <v>30</v>
      </c>
    </row>
    <row r="4853" spans="2:8" s="1" customFormat="1" ht="15">
      <c r="B4853" s="269">
        <v>42287</v>
      </c>
      <c r="C4853" s="280" t="s">
        <v>51</v>
      </c>
      <c r="D4853" s="294">
        <v>125</v>
      </c>
      <c r="F4853" s="285">
        <v>42302</v>
      </c>
      <c r="G4853" s="280" t="s">
        <v>6363</v>
      </c>
      <c r="H4853" s="294">
        <v>50</v>
      </c>
    </row>
    <row r="4854" spans="2:8" s="1" customFormat="1" ht="15">
      <c r="B4854" s="269">
        <v>42287</v>
      </c>
      <c r="C4854" s="280" t="s">
        <v>721</v>
      </c>
      <c r="D4854" s="294">
        <v>90</v>
      </c>
      <c r="F4854" s="285">
        <v>42302</v>
      </c>
      <c r="G4854" s="294" t="s">
        <v>114</v>
      </c>
      <c r="H4854" s="294">
        <v>40</v>
      </c>
    </row>
    <row r="4855" spans="2:8" s="1" customFormat="1" ht="15">
      <c r="B4855" s="269">
        <v>42287</v>
      </c>
      <c r="C4855" s="280" t="s">
        <v>18</v>
      </c>
      <c r="D4855" s="294">
        <v>310</v>
      </c>
      <c r="F4855" s="285">
        <v>42303</v>
      </c>
      <c r="G4855" s="280" t="s">
        <v>525</v>
      </c>
      <c r="H4855" s="294">
        <v>100</v>
      </c>
    </row>
    <row r="4856" spans="2:8" s="1" customFormat="1" ht="15">
      <c r="B4856" s="269">
        <v>42287</v>
      </c>
      <c r="C4856" s="280" t="s">
        <v>51</v>
      </c>
      <c r="D4856" s="294">
        <v>24</v>
      </c>
      <c r="F4856" s="285">
        <v>42303</v>
      </c>
      <c r="G4856" s="280" t="s">
        <v>111</v>
      </c>
      <c r="H4856" s="294">
        <v>60</v>
      </c>
    </row>
    <row r="4857" spans="2:8" s="1" customFormat="1" ht="15">
      <c r="B4857" s="269">
        <v>42287</v>
      </c>
      <c r="C4857" s="280" t="s">
        <v>525</v>
      </c>
      <c r="D4857" s="294">
        <v>304</v>
      </c>
      <c r="F4857" s="285">
        <v>42303</v>
      </c>
      <c r="G4857" s="280" t="s">
        <v>48</v>
      </c>
      <c r="H4857" s="294">
        <v>50</v>
      </c>
    </row>
    <row r="4858" spans="2:8" s="1" customFormat="1" ht="15">
      <c r="B4858" s="269">
        <v>42288</v>
      </c>
      <c r="C4858" s="280" t="s">
        <v>525</v>
      </c>
      <c r="D4858" s="294">
        <v>43</v>
      </c>
      <c r="F4858" s="285">
        <v>42303</v>
      </c>
      <c r="G4858" s="280" t="s">
        <v>525</v>
      </c>
      <c r="H4858" s="294">
        <v>50</v>
      </c>
    </row>
    <row r="4859" spans="2:8" s="1" customFormat="1" ht="15">
      <c r="B4859" s="269">
        <v>42288</v>
      </c>
      <c r="C4859" s="294" t="s">
        <v>226</v>
      </c>
      <c r="D4859" s="294">
        <v>5</v>
      </c>
      <c r="F4859" s="285">
        <v>42304</v>
      </c>
      <c r="G4859" s="484" t="s">
        <v>525</v>
      </c>
      <c r="H4859" s="294">
        <v>26</v>
      </c>
    </row>
    <row r="4860" spans="2:8" s="1" customFormat="1" ht="15">
      <c r="B4860" s="269">
        <v>42288</v>
      </c>
      <c r="C4860" s="280" t="s">
        <v>173</v>
      </c>
      <c r="D4860" s="349">
        <v>15</v>
      </c>
      <c r="F4860" s="285">
        <v>42304</v>
      </c>
      <c r="G4860" s="280" t="s">
        <v>525</v>
      </c>
      <c r="H4860" s="294">
        <v>11</v>
      </c>
    </row>
    <row r="4861" spans="2:8" s="1" customFormat="1" ht="15">
      <c r="B4861" s="269">
        <v>42288</v>
      </c>
      <c r="C4861" s="280" t="s">
        <v>605</v>
      </c>
      <c r="D4861" s="294">
        <v>20</v>
      </c>
      <c r="F4861" s="285">
        <v>42304</v>
      </c>
      <c r="G4861" s="484" t="s">
        <v>525</v>
      </c>
      <c r="H4861" s="485">
        <v>15</v>
      </c>
    </row>
    <row r="4862" spans="2:8" s="1" customFormat="1" ht="15">
      <c r="B4862" s="269">
        <v>42288</v>
      </c>
      <c r="C4862" s="280" t="s">
        <v>132</v>
      </c>
      <c r="D4862" s="294">
        <v>100</v>
      </c>
      <c r="F4862" s="285">
        <v>42304</v>
      </c>
      <c r="G4862" s="280" t="s">
        <v>12</v>
      </c>
      <c r="H4862" s="294">
        <v>110</v>
      </c>
    </row>
    <row r="4863" spans="2:8" s="1" customFormat="1" ht="15">
      <c r="B4863" s="269">
        <v>42288</v>
      </c>
      <c r="C4863" s="280" t="s">
        <v>114</v>
      </c>
      <c r="D4863" s="294">
        <v>75</v>
      </c>
      <c r="F4863" s="285">
        <v>42304</v>
      </c>
      <c r="G4863" s="280" t="s">
        <v>525</v>
      </c>
      <c r="H4863" s="294">
        <v>15</v>
      </c>
    </row>
    <row r="4864" spans="2:8" s="1" customFormat="1" ht="15">
      <c r="B4864" s="269">
        <v>42289</v>
      </c>
      <c r="C4864" s="280" t="s">
        <v>525</v>
      </c>
      <c r="D4864" s="294">
        <v>20</v>
      </c>
      <c r="F4864" s="285">
        <v>42304</v>
      </c>
      <c r="G4864" s="280" t="s">
        <v>6364</v>
      </c>
      <c r="H4864" s="294">
        <v>50</v>
      </c>
    </row>
    <row r="4865" spans="2:8" s="1" customFormat="1" ht="15">
      <c r="B4865" s="269">
        <v>42289</v>
      </c>
      <c r="C4865" s="280" t="s">
        <v>525</v>
      </c>
      <c r="D4865" s="294">
        <v>34</v>
      </c>
      <c r="F4865" s="285">
        <v>42304</v>
      </c>
      <c r="G4865" s="280" t="s">
        <v>525</v>
      </c>
      <c r="H4865" s="294">
        <v>20</v>
      </c>
    </row>
    <row r="4866" spans="2:8" s="1" customFormat="1" ht="15">
      <c r="B4866" s="269">
        <v>42289</v>
      </c>
      <c r="C4866" s="280" t="s">
        <v>49</v>
      </c>
      <c r="D4866" s="294">
        <v>65</v>
      </c>
      <c r="F4866" s="285">
        <v>42305</v>
      </c>
      <c r="G4866" s="280" t="s">
        <v>6365</v>
      </c>
      <c r="H4866" s="294">
        <v>1100</v>
      </c>
    </row>
    <row r="4867" spans="2:8" s="1" customFormat="1" ht="15">
      <c r="B4867" s="269">
        <v>42289</v>
      </c>
      <c r="C4867" s="280" t="s">
        <v>6321</v>
      </c>
      <c r="D4867" s="294">
        <v>35</v>
      </c>
      <c r="F4867" s="285">
        <v>42305</v>
      </c>
      <c r="G4867" s="280" t="s">
        <v>132</v>
      </c>
      <c r="H4867" s="294">
        <v>200</v>
      </c>
    </row>
    <row r="4868" spans="2:8" s="1" customFormat="1" ht="15">
      <c r="B4868" s="269">
        <v>42290</v>
      </c>
      <c r="C4868" s="280" t="s">
        <v>6322</v>
      </c>
      <c r="D4868" s="294">
        <v>166</v>
      </c>
      <c r="F4868" s="285">
        <v>42305</v>
      </c>
      <c r="G4868" s="280" t="s">
        <v>23</v>
      </c>
      <c r="H4868" s="294">
        <v>110</v>
      </c>
    </row>
    <row r="4869" spans="2:8" s="1" customFormat="1" ht="15">
      <c r="B4869" s="269">
        <v>42290</v>
      </c>
      <c r="C4869" s="280" t="s">
        <v>6323</v>
      </c>
      <c r="D4869" s="294">
        <v>12</v>
      </c>
      <c r="F4869" s="285">
        <v>42305</v>
      </c>
      <c r="G4869" s="280" t="s">
        <v>246</v>
      </c>
      <c r="H4869" s="294">
        <v>80</v>
      </c>
    </row>
    <row r="4870" spans="2:8" s="1" customFormat="1" ht="15">
      <c r="B4870" s="269">
        <v>42290</v>
      </c>
      <c r="C4870" s="294" t="s">
        <v>92</v>
      </c>
      <c r="D4870" s="294">
        <v>80</v>
      </c>
      <c r="F4870" s="285">
        <v>42306</v>
      </c>
      <c r="G4870" s="280" t="s">
        <v>6366</v>
      </c>
      <c r="H4870" s="294">
        <v>2100</v>
      </c>
    </row>
    <row r="4871" spans="2:8" s="1" customFormat="1" ht="15">
      <c r="B4871" s="269">
        <v>42290</v>
      </c>
      <c r="C4871" s="280" t="s">
        <v>6325</v>
      </c>
      <c r="D4871" s="294">
        <v>10</v>
      </c>
      <c r="F4871" s="285">
        <v>42306</v>
      </c>
      <c r="G4871" s="280" t="s">
        <v>525</v>
      </c>
      <c r="H4871" s="294">
        <v>178</v>
      </c>
    </row>
    <row r="4872" spans="2:8" s="1" customFormat="1" ht="15">
      <c r="B4872" s="269">
        <v>42291</v>
      </c>
      <c r="C4872" s="280" t="s">
        <v>525</v>
      </c>
      <c r="D4872" s="294">
        <v>37</v>
      </c>
      <c r="F4872" s="285">
        <v>42306</v>
      </c>
      <c r="G4872" s="280" t="s">
        <v>6367</v>
      </c>
      <c r="H4872" s="294">
        <v>100</v>
      </c>
    </row>
    <row r="4873" spans="2:8" s="1" customFormat="1" ht="30">
      <c r="B4873" s="1122">
        <v>42291</v>
      </c>
      <c r="C4873" s="1136" t="s">
        <v>6326</v>
      </c>
      <c r="D4873" s="1123">
        <v>270</v>
      </c>
      <c r="F4873" s="285">
        <v>42306</v>
      </c>
      <c r="G4873" s="280" t="s">
        <v>6368</v>
      </c>
      <c r="H4873" s="294">
        <v>60</v>
      </c>
    </row>
    <row r="4874" spans="2:8" s="1" customFormat="1" ht="15">
      <c r="B4874" s="269">
        <v>42291</v>
      </c>
      <c r="C4874" s="280" t="s">
        <v>525</v>
      </c>
      <c r="D4874" s="294">
        <v>65</v>
      </c>
      <c r="F4874" s="285">
        <v>42306</v>
      </c>
      <c r="G4874" s="280" t="s">
        <v>246</v>
      </c>
      <c r="H4874" s="294">
        <v>140</v>
      </c>
    </row>
    <row r="4875" spans="2:8" s="1" customFormat="1" ht="15">
      <c r="B4875" s="269">
        <v>42291</v>
      </c>
      <c r="C4875" s="294" t="s">
        <v>111</v>
      </c>
      <c r="D4875" s="294">
        <v>60</v>
      </c>
      <c r="F4875" s="285">
        <v>42307</v>
      </c>
      <c r="G4875" s="280" t="s">
        <v>525</v>
      </c>
      <c r="H4875" s="294">
        <v>30</v>
      </c>
    </row>
    <row r="4876" spans="2:8" s="1" customFormat="1" ht="15">
      <c r="B4876" s="269">
        <v>42291</v>
      </c>
      <c r="C4876" s="294" t="s">
        <v>58</v>
      </c>
      <c r="D4876" s="294">
        <v>25</v>
      </c>
      <c r="F4876" s="285">
        <v>42307</v>
      </c>
      <c r="G4876" s="280" t="s">
        <v>525</v>
      </c>
      <c r="H4876" s="294">
        <v>65</v>
      </c>
    </row>
    <row r="4877" spans="2:8" s="1" customFormat="1" ht="15">
      <c r="B4877" s="269">
        <v>42292</v>
      </c>
      <c r="C4877" s="294" t="s">
        <v>12</v>
      </c>
      <c r="D4877" s="294">
        <v>130</v>
      </c>
      <c r="F4877" s="285">
        <v>42307</v>
      </c>
      <c r="G4877" s="280" t="s">
        <v>6373</v>
      </c>
      <c r="H4877" s="294">
        <v>800</v>
      </c>
    </row>
    <row r="4878" spans="2:8" s="1" customFormat="1" ht="15">
      <c r="B4878" s="269">
        <v>42292</v>
      </c>
      <c r="C4878" s="294" t="s">
        <v>525</v>
      </c>
      <c r="D4878" s="294">
        <v>90</v>
      </c>
      <c r="F4878" s="285">
        <v>42307</v>
      </c>
      <c r="G4878" s="280" t="s">
        <v>12</v>
      </c>
      <c r="H4878" s="294">
        <v>200</v>
      </c>
    </row>
    <row r="4879" spans="2:8" s="1" customFormat="1" ht="15">
      <c r="B4879" s="269">
        <v>42292</v>
      </c>
      <c r="C4879" s="294" t="s">
        <v>516</v>
      </c>
      <c r="D4879" s="294">
        <v>30</v>
      </c>
      <c r="F4879" s="285">
        <v>42307</v>
      </c>
      <c r="G4879" s="280" t="s">
        <v>132</v>
      </c>
      <c r="H4879" s="294">
        <v>100</v>
      </c>
    </row>
    <row r="4880" spans="2:8" s="1" customFormat="1" ht="15">
      <c r="B4880" s="269">
        <v>42292</v>
      </c>
      <c r="C4880" s="294" t="s">
        <v>51</v>
      </c>
      <c r="D4880" s="294">
        <v>130</v>
      </c>
      <c r="F4880" s="285">
        <v>42307</v>
      </c>
      <c r="G4880" s="280" t="s">
        <v>6375</v>
      </c>
      <c r="H4880" s="294">
        <v>1000</v>
      </c>
    </row>
    <row r="4881" spans="2:8" s="1" customFormat="1" ht="15">
      <c r="B4881" s="269">
        <v>42292</v>
      </c>
      <c r="C4881" s="294" t="s">
        <v>6337</v>
      </c>
      <c r="D4881" s="294">
        <v>20</v>
      </c>
      <c r="F4881" s="285">
        <v>42307</v>
      </c>
      <c r="G4881" s="280" t="s">
        <v>2164</v>
      </c>
      <c r="H4881" s="294">
        <v>1000</v>
      </c>
    </row>
    <row r="4882" spans="2:8" s="1" customFormat="1" ht="15">
      <c r="B4882" s="269">
        <v>42292</v>
      </c>
      <c r="C4882" s="280" t="s">
        <v>401</v>
      </c>
      <c r="D4882" s="294">
        <v>36</v>
      </c>
      <c r="F4882" s="285">
        <v>42308</v>
      </c>
      <c r="G4882" s="280" t="s">
        <v>6376</v>
      </c>
      <c r="H4882" s="294">
        <v>500</v>
      </c>
    </row>
    <row r="4883" spans="2:8" s="1" customFormat="1" ht="15">
      <c r="B4883" s="269">
        <v>42292</v>
      </c>
      <c r="C4883" s="280" t="s">
        <v>23</v>
      </c>
      <c r="D4883" s="294">
        <v>105</v>
      </c>
      <c r="F4883" s="285">
        <v>42308</v>
      </c>
      <c r="G4883" s="280" t="s">
        <v>81</v>
      </c>
      <c r="H4883" s="294">
        <v>40</v>
      </c>
    </row>
    <row r="4884" spans="2:8" s="1" customFormat="1" ht="15">
      <c r="B4884" s="269">
        <v>42293</v>
      </c>
      <c r="C4884" s="280" t="s">
        <v>525</v>
      </c>
      <c r="D4884" s="294">
        <v>26</v>
      </c>
      <c r="F4884" s="285">
        <v>42308</v>
      </c>
      <c r="G4884" s="280" t="s">
        <v>76</v>
      </c>
      <c r="H4884" s="294">
        <v>10</v>
      </c>
    </row>
    <row r="4885" spans="2:8" s="1" customFormat="1" ht="15">
      <c r="B4885" s="269">
        <v>42293</v>
      </c>
      <c r="C4885" s="280" t="s">
        <v>2928</v>
      </c>
      <c r="D4885" s="294">
        <v>50</v>
      </c>
      <c r="F4885" s="285">
        <v>42308</v>
      </c>
      <c r="G4885" s="280" t="s">
        <v>6378</v>
      </c>
      <c r="H4885" s="294">
        <v>250</v>
      </c>
    </row>
    <row r="4886" spans="2:8" s="1" customFormat="1" ht="15">
      <c r="B4886" s="269">
        <v>42293</v>
      </c>
      <c r="C4886" s="280" t="s">
        <v>525</v>
      </c>
      <c r="D4886" s="294">
        <v>20</v>
      </c>
      <c r="F4886" s="285"/>
      <c r="G4886" s="280"/>
      <c r="H4886" s="294"/>
    </row>
    <row r="4887" spans="2:8" s="1" customFormat="1" ht="15">
      <c r="B4887" s="269">
        <v>42293</v>
      </c>
      <c r="C4887" s="280" t="s">
        <v>12</v>
      </c>
      <c r="D4887" s="294">
        <v>120</v>
      </c>
      <c r="F4887" s="285"/>
      <c r="G4887" s="280"/>
      <c r="H4887" s="294"/>
    </row>
    <row r="4888" spans="2:8" s="1" customFormat="1" ht="15">
      <c r="B4888" s="549">
        <v>42293</v>
      </c>
      <c r="C4888" s="621" t="s">
        <v>4050</v>
      </c>
      <c r="D4888" s="622">
        <v>1043</v>
      </c>
      <c r="F4888" s="285"/>
      <c r="G4888" s="280"/>
      <c r="H4888" s="294"/>
    </row>
    <row r="4889" spans="2:8" s="1" customFormat="1" ht="15">
      <c r="B4889" s="269">
        <v>42293</v>
      </c>
      <c r="C4889" s="280" t="s">
        <v>516</v>
      </c>
      <c r="D4889" s="294">
        <v>30</v>
      </c>
      <c r="F4889" s="285"/>
      <c r="G4889" s="280"/>
      <c r="H4889" s="294"/>
    </row>
    <row r="4890" spans="2:8" s="1" customFormat="1" ht="15">
      <c r="B4890" s="269">
        <v>42293</v>
      </c>
      <c r="C4890" s="280" t="s">
        <v>6341</v>
      </c>
      <c r="D4890" s="294">
        <v>100</v>
      </c>
      <c r="F4890" s="285"/>
      <c r="G4890" s="280"/>
      <c r="H4890" s="294"/>
    </row>
    <row r="4891" spans="2:8" s="1" customFormat="1" ht="15">
      <c r="B4891" s="285">
        <v>42294</v>
      </c>
      <c r="C4891" s="280" t="s">
        <v>224</v>
      </c>
      <c r="D4891" s="294">
        <v>10</v>
      </c>
      <c r="F4891" s="285"/>
      <c r="G4891" s="280"/>
      <c r="H4891" s="294"/>
    </row>
    <row r="4892" spans="2:8" s="1" customFormat="1" ht="15">
      <c r="B4892" s="285">
        <v>42294</v>
      </c>
      <c r="C4892" s="280" t="s">
        <v>3359</v>
      </c>
      <c r="D4892" s="294">
        <v>50</v>
      </c>
      <c r="F4892" s="285"/>
      <c r="G4892" s="280"/>
      <c r="H4892" s="294"/>
    </row>
    <row r="4893" spans="2:8" s="1" customFormat="1" ht="15">
      <c r="B4893" s="285">
        <v>42294</v>
      </c>
      <c r="C4893" s="280" t="s">
        <v>114</v>
      </c>
      <c r="D4893" s="294">
        <v>130</v>
      </c>
      <c r="F4893" s="285"/>
      <c r="G4893" s="280"/>
      <c r="H4893" s="294"/>
    </row>
    <row r="4894" spans="2:8" s="1" customFormat="1" ht="15">
      <c r="B4894" s="285">
        <v>42294</v>
      </c>
      <c r="C4894" s="280" t="s">
        <v>529</v>
      </c>
      <c r="D4894" s="294">
        <v>100</v>
      </c>
      <c r="F4894" s="285"/>
      <c r="G4894" s="280"/>
      <c r="H4894" s="294"/>
    </row>
    <row r="4895" spans="2:8" s="1" customFormat="1" ht="15">
      <c r="B4895" s="285">
        <v>42294</v>
      </c>
      <c r="C4895" s="280" t="s">
        <v>6342</v>
      </c>
      <c r="D4895" s="294">
        <v>160</v>
      </c>
      <c r="F4895" s="285"/>
      <c r="G4895" s="280"/>
      <c r="H4895" s="294"/>
    </row>
    <row r="4896" spans="2:8" s="1" customFormat="1" ht="15">
      <c r="B4896" s="285">
        <v>42294</v>
      </c>
      <c r="C4896" s="280" t="s">
        <v>6343</v>
      </c>
      <c r="D4896" s="294">
        <v>50</v>
      </c>
      <c r="F4896" s="285"/>
      <c r="G4896" s="280"/>
      <c r="H4896" s="294"/>
    </row>
    <row r="4897" spans="2:8" s="1" customFormat="1" ht="15">
      <c r="B4897" s="285">
        <v>42294</v>
      </c>
      <c r="C4897" s="280" t="s">
        <v>792</v>
      </c>
      <c r="D4897" s="294">
        <v>300</v>
      </c>
      <c r="F4897" s="285"/>
      <c r="G4897" s="280"/>
      <c r="H4897" s="294"/>
    </row>
    <row r="4898" spans="2:8" s="1" customFormat="1" ht="15">
      <c r="B4898" s="285">
        <v>42294</v>
      </c>
      <c r="C4898" s="280" t="s">
        <v>6344</v>
      </c>
      <c r="D4898" s="294">
        <v>100</v>
      </c>
      <c r="F4898" s="285"/>
      <c r="G4898" s="280"/>
      <c r="H4898" s="294"/>
    </row>
    <row r="4899" spans="2:8" s="1" customFormat="1" ht="15">
      <c r="B4899" s="285">
        <v>42294</v>
      </c>
      <c r="C4899" s="280" t="s">
        <v>6345</v>
      </c>
      <c r="D4899" s="294">
        <v>50</v>
      </c>
      <c r="F4899" s="285"/>
      <c r="G4899" s="280"/>
      <c r="H4899" s="294"/>
    </row>
    <row r="4900" spans="2:8" s="1" customFormat="1" ht="15">
      <c r="B4900" s="285">
        <v>42294</v>
      </c>
      <c r="C4900" s="280" t="s">
        <v>6346</v>
      </c>
      <c r="D4900" s="294">
        <v>180</v>
      </c>
      <c r="F4900" s="285"/>
      <c r="G4900" s="280"/>
      <c r="H4900" s="294"/>
    </row>
    <row r="4901" spans="2:8" s="1" customFormat="1" ht="15">
      <c r="B4901" s="285">
        <v>42294</v>
      </c>
      <c r="C4901" s="280" t="s">
        <v>173</v>
      </c>
      <c r="D4901" s="294">
        <v>30</v>
      </c>
      <c r="F4901" s="285"/>
      <c r="G4901" s="280"/>
      <c r="H4901" s="294"/>
    </row>
    <row r="4902" spans="2:8" s="1" customFormat="1" ht="15">
      <c r="B4902" s="285">
        <v>42294</v>
      </c>
      <c r="C4902" s="280" t="s">
        <v>787</v>
      </c>
      <c r="D4902" s="294">
        <v>26</v>
      </c>
      <c r="F4902" s="285"/>
      <c r="G4902" s="280"/>
      <c r="H4902" s="294"/>
    </row>
    <row r="4903" spans="2:8" s="1" customFormat="1" ht="15">
      <c r="B4903" s="285">
        <v>42294</v>
      </c>
      <c r="C4903" s="280" t="s">
        <v>114</v>
      </c>
      <c r="D4903" s="294">
        <v>20</v>
      </c>
      <c r="F4903" s="285"/>
      <c r="G4903" s="280"/>
      <c r="H4903" s="294"/>
    </row>
    <row r="4904" spans="2:8" s="1" customFormat="1" ht="15">
      <c r="B4904" s="285">
        <v>42294</v>
      </c>
      <c r="C4904" s="280" t="s">
        <v>456</v>
      </c>
      <c r="D4904" s="294">
        <v>20</v>
      </c>
      <c r="F4904" s="285"/>
      <c r="G4904" s="280"/>
      <c r="H4904" s="294"/>
    </row>
    <row r="4905" spans="2:8" s="1" customFormat="1" ht="15">
      <c r="B4905" s="285">
        <v>42294</v>
      </c>
      <c r="C4905" s="280" t="s">
        <v>955</v>
      </c>
      <c r="D4905" s="294">
        <v>50</v>
      </c>
      <c r="F4905" s="285"/>
      <c r="G4905" s="280"/>
      <c r="H4905" s="294"/>
    </row>
    <row r="4906" spans="2:8" s="1" customFormat="1" ht="15">
      <c r="B4906" s="285">
        <v>42294</v>
      </c>
      <c r="C4906" s="280" t="s">
        <v>23</v>
      </c>
      <c r="D4906" s="294">
        <v>80</v>
      </c>
      <c r="F4906" s="285"/>
      <c r="G4906" s="280"/>
      <c r="H4906" s="294"/>
    </row>
    <row r="4907" spans="2:8" s="1" customFormat="1" ht="15">
      <c r="B4907" s="285">
        <v>42295</v>
      </c>
      <c r="C4907" s="280" t="s">
        <v>3261</v>
      </c>
      <c r="D4907" s="294">
        <v>600</v>
      </c>
      <c r="F4907" s="285"/>
      <c r="G4907" s="280"/>
      <c r="H4907" s="294"/>
    </row>
    <row r="4908" spans="2:8" s="1" customFormat="1" ht="15">
      <c r="B4908" s="285">
        <v>42295</v>
      </c>
      <c r="C4908" s="280" t="s">
        <v>525</v>
      </c>
      <c r="D4908" s="294">
        <v>40</v>
      </c>
      <c r="F4908" s="285"/>
      <c r="G4908" s="280"/>
      <c r="H4908" s="294"/>
    </row>
    <row r="4909" spans="2:8" s="1" customFormat="1" ht="15">
      <c r="B4909" s="285">
        <v>42295</v>
      </c>
      <c r="C4909" s="280" t="s">
        <v>23</v>
      </c>
      <c r="D4909" s="294">
        <v>320</v>
      </c>
      <c r="F4909" s="285"/>
      <c r="G4909" s="280"/>
      <c r="H4909" s="294"/>
    </row>
    <row r="4910" spans="2:8" s="1" customFormat="1" ht="15">
      <c r="B4910" s="285">
        <v>42295</v>
      </c>
      <c r="C4910" s="280" t="s">
        <v>901</v>
      </c>
      <c r="D4910" s="294">
        <v>5</v>
      </c>
      <c r="F4910" s="285"/>
      <c r="G4910" s="280"/>
      <c r="H4910" s="294"/>
    </row>
    <row r="4911" spans="2:8" s="1" customFormat="1" ht="15">
      <c r="B4911" s="285">
        <v>42296</v>
      </c>
      <c r="C4911" s="280" t="s">
        <v>401</v>
      </c>
      <c r="D4911" s="294">
        <v>50</v>
      </c>
      <c r="F4911" s="285"/>
      <c r="G4911" s="280"/>
      <c r="H4911" s="294"/>
    </row>
    <row r="4912" spans="2:8" s="1" customFormat="1" ht="15">
      <c r="B4912" s="285">
        <v>42296</v>
      </c>
      <c r="C4912" s="280" t="s">
        <v>4874</v>
      </c>
      <c r="D4912" s="294">
        <v>50</v>
      </c>
      <c r="F4912" s="285"/>
      <c r="G4912" s="280"/>
      <c r="H4912" s="294"/>
    </row>
    <row r="4913" spans="2:11" s="1" customFormat="1" ht="15">
      <c r="B4913" s="285">
        <v>42296</v>
      </c>
      <c r="C4913" s="294" t="s">
        <v>23</v>
      </c>
      <c r="D4913" s="294">
        <v>125</v>
      </c>
      <c r="F4913" s="285"/>
      <c r="G4913" s="280"/>
      <c r="H4913" s="294"/>
    </row>
    <row r="4914" spans="2:11" s="1" customFormat="1" ht="15">
      <c r="B4914" s="549">
        <v>42297</v>
      </c>
      <c r="C4914" s="463" t="s">
        <v>656</v>
      </c>
      <c r="D4914" s="587">
        <v>230</v>
      </c>
      <c r="F4914" s="285"/>
      <c r="G4914" s="280"/>
      <c r="H4914" s="294"/>
    </row>
    <row r="4915" spans="2:11" s="1" customFormat="1" ht="15">
      <c r="B4915" s="285"/>
      <c r="C4915" s="280"/>
      <c r="D4915" s="294"/>
      <c r="F4915" s="285"/>
      <c r="G4915" s="280"/>
      <c r="H4915" s="294"/>
    </row>
    <row r="4916" spans="2:11" s="1" customFormat="1" ht="15">
      <c r="B4916" s="285"/>
      <c r="C4916" s="294"/>
      <c r="D4916" s="294"/>
      <c r="F4916" s="280"/>
      <c r="G4916" s="280"/>
      <c r="H4916" s="280"/>
    </row>
    <row r="4917" spans="2:11" s="1" customFormat="1" ht="15">
      <c r="D4917" s="2">
        <f>SUM(D4811:D4916)</f>
        <v>15541</v>
      </c>
      <c r="H4917" s="2">
        <f>SUM(H4811:H4916)</f>
        <v>12714</v>
      </c>
    </row>
    <row r="4919" spans="2:11" s="1" customFormat="1" ht="15.75">
      <c r="C4919" s="2480" t="s">
        <v>6397</v>
      </c>
      <c r="D4919" s="2480"/>
      <c r="E4919" s="2480"/>
      <c r="F4919" s="2480"/>
      <c r="G4919" s="2480"/>
      <c r="H4919" s="2480"/>
      <c r="I4919" s="2480"/>
      <c r="J4919" s="18"/>
    </row>
    <row r="4920" spans="2:11" s="1" customFormat="1" ht="15" outlineLevel="1">
      <c r="C4920" s="18"/>
      <c r="D4920" s="18"/>
      <c r="E4920" s="18"/>
      <c r="F4920" s="18"/>
      <c r="G4920" s="18"/>
      <c r="H4920" s="18"/>
      <c r="I4920" s="18"/>
      <c r="J4920" s="18"/>
    </row>
    <row r="4921" spans="2:11" s="1" customFormat="1" ht="15" outlineLevel="1">
      <c r="B4921" s="152" t="s">
        <v>115</v>
      </c>
      <c r="C4921" s="152" t="s">
        <v>1330</v>
      </c>
      <c r="D4921" s="355" t="s">
        <v>4</v>
      </c>
      <c r="F4921" s="354" t="s">
        <v>115</v>
      </c>
      <c r="G4921" s="354" t="s">
        <v>1331</v>
      </c>
      <c r="H4921" s="355" t="s">
        <v>4</v>
      </c>
    </row>
    <row r="4922" spans="2:11" s="1" customFormat="1" ht="30" outlineLevel="1">
      <c r="B4922" s="864">
        <v>42309</v>
      </c>
      <c r="C4922" s="891" t="s">
        <v>1039</v>
      </c>
      <c r="D4922" s="935">
        <f>D4792</f>
        <v>110150.68999999997</v>
      </c>
      <c r="F4922" s="811">
        <v>42310</v>
      </c>
      <c r="G4922" s="812" t="s">
        <v>6400</v>
      </c>
      <c r="H4922" s="905">
        <v>1000</v>
      </c>
      <c r="I4922" s="812" t="s">
        <v>3310</v>
      </c>
      <c r="K4922" s="2"/>
    </row>
    <row r="4923" spans="2:11" s="1" customFormat="1" ht="45" outlineLevel="1">
      <c r="B4923" s="1080">
        <v>42312</v>
      </c>
      <c r="C4923" s="223" t="s">
        <v>6422</v>
      </c>
      <c r="D4923" s="175">
        <v>40000</v>
      </c>
      <c r="F4923" s="811">
        <v>42310</v>
      </c>
      <c r="G4923" s="814" t="s">
        <v>6401</v>
      </c>
      <c r="H4923" s="876">
        <v>10000</v>
      </c>
      <c r="I4923" s="814" t="s">
        <v>3287</v>
      </c>
    </row>
    <row r="4924" spans="2:11" s="1" customFormat="1" ht="45" outlineLevel="1">
      <c r="B4924" s="1080">
        <v>42313</v>
      </c>
      <c r="C4924" s="223" t="s">
        <v>6439</v>
      </c>
      <c r="D4924" s="175">
        <v>12</v>
      </c>
      <c r="F4924" s="811">
        <v>42312</v>
      </c>
      <c r="G4924" s="1097" t="s">
        <v>6423</v>
      </c>
      <c r="H4924" s="876">
        <v>10000</v>
      </c>
      <c r="I4924" s="814" t="s">
        <v>3287</v>
      </c>
    </row>
    <row r="4925" spans="2:11" s="1" customFormat="1" ht="30" outlineLevel="1">
      <c r="B4925" s="1080">
        <v>42335</v>
      </c>
      <c r="C4925" s="223" t="s">
        <v>6492</v>
      </c>
      <c r="D4925" s="175">
        <v>123</v>
      </c>
      <c r="F4925" s="811">
        <v>42313</v>
      </c>
      <c r="G4925" s="814" t="s">
        <v>6424</v>
      </c>
      <c r="H4925" s="876">
        <v>737</v>
      </c>
      <c r="I4925" s="814" t="s">
        <v>5805</v>
      </c>
    </row>
    <row r="4926" spans="2:11" s="1" customFormat="1" ht="45" outlineLevel="1">
      <c r="B4926" s="1080">
        <v>42338</v>
      </c>
      <c r="C4926" s="223" t="s">
        <v>6508</v>
      </c>
      <c r="D4926" s="175">
        <v>80740</v>
      </c>
      <c r="F4926" s="811">
        <v>42313</v>
      </c>
      <c r="G4926" s="814" t="s">
        <v>6425</v>
      </c>
      <c r="H4926" s="876">
        <v>320</v>
      </c>
      <c r="I4926" s="814" t="s">
        <v>6427</v>
      </c>
    </row>
    <row r="4927" spans="2:11" s="1" customFormat="1" ht="30" outlineLevel="1">
      <c r="B4927" s="1080"/>
      <c r="C4927" s="223"/>
      <c r="D4927" s="175"/>
      <c r="F4927" s="811">
        <v>42313</v>
      </c>
      <c r="G4927" s="814" t="s">
        <v>6426</v>
      </c>
      <c r="H4927" s="876">
        <v>5</v>
      </c>
      <c r="I4927" s="814" t="s">
        <v>6428</v>
      </c>
      <c r="K4927" s="2"/>
    </row>
    <row r="4928" spans="2:11" s="1" customFormat="1" ht="30" outlineLevel="1">
      <c r="B4928" s="285"/>
      <c r="C4928" s="223"/>
      <c r="D4928" s="175"/>
      <c r="F4928" s="811">
        <v>42319</v>
      </c>
      <c r="G4928" s="814" t="s">
        <v>6451</v>
      </c>
      <c r="H4928" s="876">
        <v>6449</v>
      </c>
      <c r="I4928" s="814" t="s">
        <v>6005</v>
      </c>
      <c r="K4928" s="13"/>
    </row>
    <row r="4929" spans="2:15" s="1" customFormat="1" ht="45" outlineLevel="1">
      <c r="B4929" s="285"/>
      <c r="C4929" s="223"/>
      <c r="D4929" s="672"/>
      <c r="F4929" s="811">
        <v>42321</v>
      </c>
      <c r="G4929" s="814" t="s">
        <v>6452</v>
      </c>
      <c r="H4929" s="876">
        <v>3100</v>
      </c>
      <c r="I4929" s="814" t="s">
        <v>3287</v>
      </c>
      <c r="K4929" s="13"/>
    </row>
    <row r="4930" spans="2:15" s="1" customFormat="1" ht="45" outlineLevel="1">
      <c r="B4930" s="285"/>
      <c r="C4930" s="223"/>
      <c r="D4930" s="175"/>
      <c r="F4930" s="811">
        <v>42324</v>
      </c>
      <c r="G4930" s="812" t="s">
        <v>6455</v>
      </c>
      <c r="H4930" s="876">
        <v>3500</v>
      </c>
      <c r="I4930" s="814" t="s">
        <v>3287</v>
      </c>
      <c r="L4930" s="2"/>
      <c r="O4930" s="2"/>
    </row>
    <row r="4931" spans="2:15" s="1" customFormat="1" ht="45" outlineLevel="1">
      <c r="B4931" s="285"/>
      <c r="C4931" s="223"/>
      <c r="D4931" s="175"/>
      <c r="F4931" s="811">
        <v>42331</v>
      </c>
      <c r="G4931" s="814" t="s">
        <v>6468</v>
      </c>
      <c r="H4931" s="876">
        <v>5000</v>
      </c>
      <c r="I4931" s="814" t="s">
        <v>3287</v>
      </c>
      <c r="L4931" s="2"/>
      <c r="O4931" s="2"/>
    </row>
    <row r="4932" spans="2:15" s="1" customFormat="1" ht="30" outlineLevel="1">
      <c r="B4932" s="285"/>
      <c r="C4932" s="223"/>
      <c r="D4932" s="175"/>
      <c r="F4932" s="811">
        <v>42334</v>
      </c>
      <c r="G4932" s="812" t="s">
        <v>6480</v>
      </c>
      <c r="H4932" s="876">
        <v>13000</v>
      </c>
      <c r="I4932" s="814" t="s">
        <v>4670</v>
      </c>
      <c r="L4932" s="2"/>
      <c r="O4932" s="2"/>
    </row>
    <row r="4933" spans="2:15" s="1" customFormat="1" ht="30" outlineLevel="1">
      <c r="B4933" s="269"/>
      <c r="C4933" s="47"/>
      <c r="D4933" s="48"/>
      <c r="F4933" s="811">
        <v>42335</v>
      </c>
      <c r="G4933" s="814" t="s">
        <v>6483</v>
      </c>
      <c r="H4933" s="876">
        <v>25000</v>
      </c>
      <c r="I4933" s="814" t="s">
        <v>6484</v>
      </c>
    </row>
    <row r="4934" spans="2:15" s="1" customFormat="1" ht="45" outlineLevel="1">
      <c r="B4934" s="269"/>
      <c r="C4934" s="47"/>
      <c r="D4934" s="48"/>
      <c r="F4934" s="811">
        <v>42335</v>
      </c>
      <c r="G4934" s="812" t="s">
        <v>6485</v>
      </c>
      <c r="H4934" s="820">
        <v>60000</v>
      </c>
      <c r="I4934" s="812" t="s">
        <v>6486</v>
      </c>
      <c r="L4934" s="2"/>
    </row>
    <row r="4935" spans="2:15" s="1" customFormat="1" ht="30" outlineLevel="1">
      <c r="B4935" s="46"/>
      <c r="C4935" s="47"/>
      <c r="D4935" s="48"/>
      <c r="F4935" s="811">
        <v>42335</v>
      </c>
      <c r="G4935" s="812" t="s">
        <v>5936</v>
      </c>
      <c r="H4935" s="820">
        <v>7812.64</v>
      </c>
      <c r="I4935" s="812" t="s">
        <v>3875</v>
      </c>
      <c r="L4935" s="2"/>
    </row>
    <row r="4936" spans="2:15" s="1" customFormat="1" ht="30" outlineLevel="1">
      <c r="B4936" s="46"/>
      <c r="C4936" s="47"/>
      <c r="D4936" s="48"/>
      <c r="F4936" s="811">
        <v>42335</v>
      </c>
      <c r="G4936" s="812" t="s">
        <v>6493</v>
      </c>
      <c r="H4936" s="821">
        <v>62</v>
      </c>
      <c r="I4936" s="1073" t="s">
        <v>6428</v>
      </c>
      <c r="L4936" s="2"/>
      <c r="O4936" s="2"/>
    </row>
    <row r="4937" spans="2:15" s="1" customFormat="1" ht="45" outlineLevel="1">
      <c r="B4937" s="46"/>
      <c r="C4937" s="47"/>
      <c r="D4937" s="48"/>
      <c r="F4937" s="811">
        <v>42338</v>
      </c>
      <c r="G4937" s="812" t="s">
        <v>6507</v>
      </c>
      <c r="H4937" s="821">
        <v>1300</v>
      </c>
      <c r="I4937" s="1073" t="s">
        <v>3287</v>
      </c>
      <c r="O4937" s="2"/>
    </row>
    <row r="4938" spans="2:15" s="1" customFormat="1" ht="30" outlineLevel="1">
      <c r="B4938" s="46"/>
      <c r="C4938" s="47"/>
      <c r="D4938" s="48"/>
      <c r="F4938" s="811">
        <v>42338</v>
      </c>
      <c r="G4938" s="812" t="s">
        <v>6511</v>
      </c>
      <c r="H4938" s="821">
        <v>858</v>
      </c>
      <c r="I4938" s="1073" t="s">
        <v>6509</v>
      </c>
      <c r="O4938" s="2"/>
    </row>
    <row r="4939" spans="2:15" s="1" customFormat="1" ht="30" outlineLevel="1">
      <c r="B4939" s="46"/>
      <c r="C4939" s="47"/>
      <c r="D4939" s="48"/>
      <c r="F4939" s="811">
        <v>42338</v>
      </c>
      <c r="G4939" s="814" t="s">
        <v>6512</v>
      </c>
      <c r="H4939" s="876">
        <v>899</v>
      </c>
      <c r="I4939" s="814" t="s">
        <v>6510</v>
      </c>
      <c r="O4939" s="2"/>
    </row>
    <row r="4940" spans="2:15" s="1" customFormat="1" ht="30" outlineLevel="1">
      <c r="B4940" s="46"/>
      <c r="C4940" s="47"/>
      <c r="D4940" s="48"/>
      <c r="F4940" s="811">
        <v>42338</v>
      </c>
      <c r="G4940" s="814" t="s">
        <v>6513</v>
      </c>
      <c r="H4940" s="876">
        <v>551</v>
      </c>
      <c r="I4940" s="814" t="s">
        <v>6510</v>
      </c>
      <c r="O4940" s="2"/>
    </row>
    <row r="4941" spans="2:15" s="1" customFormat="1" ht="30" outlineLevel="1">
      <c r="B4941" s="46"/>
      <c r="C4941" s="47"/>
      <c r="D4941" s="48"/>
      <c r="F4941" s="811">
        <v>42338</v>
      </c>
      <c r="G4941" s="814" t="s">
        <v>6520</v>
      </c>
      <c r="H4941" s="876">
        <v>672</v>
      </c>
      <c r="I4941" s="814" t="s">
        <v>6428</v>
      </c>
      <c r="O4941" s="2"/>
    </row>
    <row r="4942" spans="2:15" s="1" customFormat="1" ht="30" outlineLevel="1">
      <c r="B4942" s="46"/>
      <c r="C4942" s="47"/>
      <c r="D4942" s="48"/>
      <c r="F4942" s="768">
        <v>42338</v>
      </c>
      <c r="G4942" s="621" t="s">
        <v>6519</v>
      </c>
      <c r="H4942" s="769">
        <v>10000</v>
      </c>
      <c r="I4942" s="621" t="s">
        <v>6514</v>
      </c>
      <c r="O4942" s="2"/>
    </row>
    <row r="4943" spans="2:15" s="1" customFormat="1" ht="30" outlineLevel="1">
      <c r="B4943" s="46"/>
      <c r="C4943" s="47"/>
      <c r="D4943" s="48"/>
      <c r="F4943" s="811">
        <v>42338</v>
      </c>
      <c r="G4943" s="814" t="s">
        <v>6516</v>
      </c>
      <c r="H4943" s="876">
        <v>25000</v>
      </c>
      <c r="I4943" s="814" t="s">
        <v>6515</v>
      </c>
      <c r="O4943" s="2"/>
    </row>
    <row r="4944" spans="2:15" s="1" customFormat="1" ht="30" outlineLevel="1">
      <c r="B4944" s="46"/>
      <c r="C4944" s="47"/>
      <c r="D4944" s="48"/>
      <c r="F4944" s="811">
        <v>42338</v>
      </c>
      <c r="G4944" s="814" t="s">
        <v>6517</v>
      </c>
      <c r="H4944" s="876">
        <v>7000</v>
      </c>
      <c r="I4944" s="814" t="s">
        <v>6518</v>
      </c>
      <c r="O4944" s="2"/>
    </row>
    <row r="4945" spans="2:15" s="1" customFormat="1" ht="15" outlineLevel="1">
      <c r="B4945" s="46"/>
      <c r="C4945" s="47"/>
      <c r="D4945" s="48"/>
      <c r="F4945" s="811"/>
      <c r="G4945" s="812"/>
      <c r="H4945" s="893"/>
      <c r="I4945" s="1073"/>
      <c r="O4945" s="2"/>
    </row>
    <row r="4946" spans="2:15" s="1" customFormat="1" ht="15" outlineLevel="1">
      <c r="B4946" s="46"/>
      <c r="C4946" s="47"/>
      <c r="D4946" s="48"/>
      <c r="F4946" s="811"/>
      <c r="G4946" s="812"/>
      <c r="H4946" s="893"/>
      <c r="I4946" s="1073"/>
      <c r="O4946" s="2"/>
    </row>
    <row r="4947" spans="2:15" s="1" customFormat="1" ht="15" outlineLevel="1">
      <c r="B4947" s="46"/>
      <c r="C4947" s="47"/>
      <c r="D4947" s="48"/>
      <c r="F4947" s="811"/>
      <c r="G4947" s="812"/>
      <c r="H4947" s="893"/>
      <c r="I4947" s="1073"/>
      <c r="O4947" s="2"/>
    </row>
    <row r="4948" spans="2:15" s="1" customFormat="1" ht="15" outlineLevel="1">
      <c r="B4948" s="46"/>
      <c r="C4948" s="47"/>
      <c r="D4948" s="48"/>
      <c r="F4948" s="811"/>
      <c r="G4948" s="812"/>
      <c r="H4948" s="893"/>
      <c r="I4948" s="812"/>
      <c r="K4948" s="13"/>
    </row>
    <row r="4949" spans="2:15" s="1" customFormat="1" ht="15" outlineLevel="1">
      <c r="B4949" s="50"/>
      <c r="C4949" s="50" t="s">
        <v>195</v>
      </c>
      <c r="D4949" s="48">
        <f>SUM(D4922:D4948)</f>
        <v>231025.68999999997</v>
      </c>
      <c r="E4949" s="18"/>
      <c r="F4949" s="319"/>
      <c r="G4949" s="319" t="s">
        <v>195</v>
      </c>
      <c r="H4949" s="279">
        <f>SUM(H4922:H4948)</f>
        <v>192265.64</v>
      </c>
      <c r="K4949" s="2"/>
    </row>
    <row r="4950" spans="2:15" s="1" customFormat="1" ht="15" outlineLevel="1">
      <c r="B4950" s="18"/>
      <c r="C4950" s="18"/>
      <c r="D4950" s="18"/>
      <c r="F4950" s="18"/>
      <c r="G4950" s="18"/>
      <c r="H4950" s="18"/>
    </row>
    <row r="4951" spans="2:15" s="1" customFormat="1" ht="15" outlineLevel="1">
      <c r="B4951" s="50"/>
      <c r="C4951" s="50" t="s">
        <v>1328</v>
      </c>
      <c r="D4951" s="48">
        <f>D4949-H4949</f>
        <v>38760.049999999959</v>
      </c>
      <c r="E4951" s="87">
        <v>38760.050000000003</v>
      </c>
      <c r="F4951" s="13"/>
      <c r="G4951" s="13"/>
      <c r="H4951" s="226"/>
      <c r="I4951" s="2"/>
      <c r="M4951" s="2"/>
      <c r="O4951" s="2"/>
    </row>
    <row r="4952" spans="2:15" s="1" customFormat="1" ht="15">
      <c r="E4952" s="13"/>
      <c r="F4952" s="13"/>
    </row>
    <row r="4953" spans="2:15" s="1" customFormat="1" ht="15">
      <c r="B4953" s="602">
        <v>42309</v>
      </c>
      <c r="C4953" s="282" t="s">
        <v>4982</v>
      </c>
      <c r="D4953" s="283">
        <v>400</v>
      </c>
      <c r="E4953" s="277" t="s">
        <v>3088</v>
      </c>
    </row>
    <row r="4954" spans="2:15" s="1" customFormat="1" ht="45">
      <c r="B4954" s="608">
        <v>42310</v>
      </c>
      <c r="C4954" s="840" t="s">
        <v>6401</v>
      </c>
      <c r="D4954" s="613">
        <v>10000</v>
      </c>
      <c r="E4954" s="840" t="s">
        <v>3287</v>
      </c>
    </row>
    <row r="4955" spans="2:15" s="1" customFormat="1" ht="45">
      <c r="B4955" s="608">
        <v>42312</v>
      </c>
      <c r="C4955" s="840" t="s">
        <v>6423</v>
      </c>
      <c r="D4955" s="613">
        <v>10000</v>
      </c>
      <c r="E4955" s="840" t="s">
        <v>3287</v>
      </c>
      <c r="I4955" s="13"/>
    </row>
    <row r="4956" spans="2:15" s="1" customFormat="1" ht="45">
      <c r="B4956" s="608">
        <v>42321</v>
      </c>
      <c r="C4956" s="840" t="s">
        <v>6452</v>
      </c>
      <c r="D4956" s="613">
        <v>3100</v>
      </c>
      <c r="E4956" s="840" t="s">
        <v>3287</v>
      </c>
      <c r="H4956" s="13"/>
      <c r="I4956" s="13"/>
      <c r="L4956" s="2"/>
    </row>
    <row r="4957" spans="2:15" s="1" customFormat="1" ht="60">
      <c r="B4957" s="608">
        <v>42324</v>
      </c>
      <c r="C4957" s="840" t="s">
        <v>6455</v>
      </c>
      <c r="D4957" s="613">
        <v>3500</v>
      </c>
      <c r="E4957" s="840" t="s">
        <v>3287</v>
      </c>
      <c r="H4957" s="13"/>
      <c r="I4957" s="13"/>
    </row>
    <row r="4958" spans="2:15" s="1" customFormat="1" ht="15">
      <c r="B4958" s="608">
        <v>42328</v>
      </c>
      <c r="C4958" s="282" t="s">
        <v>3868</v>
      </c>
      <c r="D4958" s="283">
        <v>270</v>
      </c>
      <c r="E4958" s="840" t="s">
        <v>421</v>
      </c>
      <c r="H4958" s="13"/>
      <c r="I4958" s="13"/>
      <c r="K4958" s="13"/>
    </row>
    <row r="4959" spans="2:15" s="1" customFormat="1" ht="15">
      <c r="B4959" s="608">
        <v>42330</v>
      </c>
      <c r="C4959" s="282" t="s">
        <v>3546</v>
      </c>
      <c r="D4959" s="283">
        <v>100</v>
      </c>
      <c r="E4959" s="840" t="s">
        <v>421</v>
      </c>
      <c r="H4959" s="13"/>
    </row>
    <row r="4960" spans="2:15" s="1" customFormat="1" ht="45">
      <c r="B4960" s="608">
        <v>42331</v>
      </c>
      <c r="C4960" s="282" t="s">
        <v>6468</v>
      </c>
      <c r="D4960" s="283">
        <v>5000</v>
      </c>
      <c r="E4960" s="840" t="s">
        <v>3287</v>
      </c>
      <c r="H4960" s="13"/>
    </row>
    <row r="4961" spans="2:9" s="1" customFormat="1" ht="15">
      <c r="B4961" s="602">
        <v>42337</v>
      </c>
      <c r="C4961" s="282" t="s">
        <v>3546</v>
      </c>
      <c r="D4961" s="838">
        <v>500</v>
      </c>
      <c r="E4961" s="317" t="s">
        <v>421</v>
      </c>
      <c r="G4961" s="1" t="s">
        <v>6429</v>
      </c>
      <c r="H4961" s="13">
        <v>40000</v>
      </c>
    </row>
    <row r="4962" spans="2:9" s="1" customFormat="1" ht="45">
      <c r="B4962" s="602">
        <v>42338</v>
      </c>
      <c r="C4962" s="282" t="s">
        <v>6507</v>
      </c>
      <c r="D4962" s="838">
        <v>1300</v>
      </c>
      <c r="E4962" s="317" t="s">
        <v>3287</v>
      </c>
      <c r="G4962" s="1" t="s">
        <v>6430</v>
      </c>
      <c r="H4962" s="13">
        <v>10000</v>
      </c>
      <c r="I4962" s="13"/>
    </row>
    <row r="4963" spans="2:9" s="1" customFormat="1" ht="15">
      <c r="B4963" s="602"/>
      <c r="C4963" s="282"/>
      <c r="D4963" s="283"/>
      <c r="E4963" s="277"/>
      <c r="G4963" s="1" t="s">
        <v>6432</v>
      </c>
      <c r="H4963" s="13">
        <v>10000</v>
      </c>
    </row>
    <row r="4964" spans="2:9" s="1" customFormat="1" ht="15">
      <c r="B4964" s="602"/>
      <c r="C4964" s="282"/>
      <c r="D4964" s="283"/>
      <c r="E4964" s="277"/>
      <c r="G4964" s="1" t="s">
        <v>6431</v>
      </c>
      <c r="H4964" s="13">
        <v>50000</v>
      </c>
      <c r="I4964" s="13"/>
    </row>
    <row r="4965" spans="2:9" s="1" customFormat="1" ht="15">
      <c r="B4965" s="602"/>
      <c r="C4965" s="282"/>
      <c r="D4965" s="283"/>
      <c r="E4965" s="277"/>
      <c r="H4965" s="13">
        <f>SUM(H4961:H4964)</f>
        <v>110000</v>
      </c>
      <c r="I4965" s="13"/>
    </row>
    <row r="4966" spans="2:9" s="1" customFormat="1" ht="15">
      <c r="B4966" s="602"/>
      <c r="C4966" s="883"/>
      <c r="D4966" s="326"/>
      <c r="E4966" s="277"/>
      <c r="I4966" s="13"/>
    </row>
    <row r="4967" spans="2:9" s="1" customFormat="1" ht="15">
      <c r="B4967" s="602"/>
      <c r="C4967" s="883"/>
      <c r="D4967" s="326"/>
      <c r="E4967" s="277"/>
      <c r="G4967" s="1" t="s">
        <v>6433</v>
      </c>
      <c r="I4967" s="13"/>
    </row>
    <row r="4968" spans="2:9" s="1" customFormat="1" ht="15">
      <c r="B4968" s="602"/>
      <c r="C4968" s="883"/>
      <c r="D4968" s="326"/>
      <c r="E4968" s="277"/>
    </row>
    <row r="4969" spans="2:9" s="1" customFormat="1" ht="15">
      <c r="B4969" s="602"/>
      <c r="C4969" s="883"/>
      <c r="D4969" s="326"/>
      <c r="E4969" s="277"/>
      <c r="I4969" s="13"/>
    </row>
    <row r="4970" spans="2:9" s="1" customFormat="1" ht="15">
      <c r="B4970" s="602"/>
      <c r="C4970" s="883"/>
      <c r="D4970" s="326"/>
      <c r="E4970" s="277"/>
    </row>
    <row r="4971" spans="2:9" s="1" customFormat="1" ht="15">
      <c r="B4971" s="602"/>
      <c r="C4971" s="883"/>
      <c r="D4971" s="326"/>
      <c r="E4971" s="277"/>
    </row>
    <row r="4972" spans="2:9" s="1" customFormat="1" ht="15">
      <c r="B4972" s="602"/>
      <c r="C4972" s="376"/>
      <c r="D4972" s="326"/>
      <c r="E4972" s="277"/>
    </row>
    <row r="4973" spans="2:9" s="1" customFormat="1" ht="15">
      <c r="B4973" s="674"/>
      <c r="C4973" s="481"/>
      <c r="D4973" s="482"/>
      <c r="E4973" s="277"/>
    </row>
    <row r="4974" spans="2:9" s="1" customFormat="1" ht="15">
      <c r="B4974" s="280"/>
      <c r="C4974" s="280"/>
      <c r="D4974" s="294">
        <f>SUM(D4953:D4973)</f>
        <v>34170</v>
      </c>
      <c r="E4974" s="2">
        <f>D4974-D5080-H5080</f>
        <v>845</v>
      </c>
      <c r="F4974" s="2"/>
    </row>
    <row r="4975" spans="2:9" s="1" customFormat="1" ht="15"/>
    <row r="4976" spans="2:9" s="1" customFormat="1" ht="15">
      <c r="B4976" s="1141">
        <v>42309</v>
      </c>
      <c r="C4976" s="280" t="s">
        <v>367</v>
      </c>
      <c r="D4976" s="294">
        <v>10</v>
      </c>
      <c r="F4976" s="269">
        <v>42329</v>
      </c>
      <c r="G4976" s="280" t="s">
        <v>12</v>
      </c>
      <c r="H4976" s="294">
        <v>150</v>
      </c>
    </row>
    <row r="4977" spans="2:8" s="1" customFormat="1" ht="15">
      <c r="B4977" s="1141">
        <v>42309</v>
      </c>
      <c r="C4977" s="280" t="s">
        <v>71</v>
      </c>
      <c r="D4977" s="294">
        <v>20</v>
      </c>
      <c r="F4977" s="269">
        <v>42329</v>
      </c>
      <c r="G4977" s="280" t="s">
        <v>525</v>
      </c>
      <c r="H4977" s="294">
        <v>56</v>
      </c>
    </row>
    <row r="4978" spans="2:8" s="1" customFormat="1" ht="15">
      <c r="B4978" s="1141">
        <v>42309</v>
      </c>
      <c r="C4978" s="280" t="s">
        <v>226</v>
      </c>
      <c r="D4978" s="294">
        <v>50</v>
      </c>
      <c r="F4978" s="269">
        <v>42329</v>
      </c>
      <c r="G4978" s="280" t="s">
        <v>246</v>
      </c>
      <c r="H4978" s="294">
        <v>50</v>
      </c>
    </row>
    <row r="4979" spans="2:8" s="1" customFormat="1" ht="15">
      <c r="B4979" s="1141">
        <v>42309</v>
      </c>
      <c r="C4979" s="280" t="s">
        <v>401</v>
      </c>
      <c r="D4979" s="294">
        <v>55</v>
      </c>
      <c r="F4979" s="269">
        <v>42329</v>
      </c>
      <c r="G4979" s="294" t="s">
        <v>23</v>
      </c>
      <c r="H4979" s="294">
        <v>120</v>
      </c>
    </row>
    <row r="4980" spans="2:8" s="1" customFormat="1" ht="15">
      <c r="B4980" s="1141">
        <v>42309</v>
      </c>
      <c r="C4980" s="280" t="s">
        <v>278</v>
      </c>
      <c r="D4980" s="294">
        <v>10</v>
      </c>
      <c r="F4980" s="269">
        <v>42330</v>
      </c>
      <c r="G4980" s="294" t="s">
        <v>6470</v>
      </c>
      <c r="H4980" s="294">
        <v>10</v>
      </c>
    </row>
    <row r="4981" spans="2:8" s="1" customFormat="1" ht="15">
      <c r="B4981" s="1141">
        <v>42309</v>
      </c>
      <c r="C4981" s="304" t="s">
        <v>112</v>
      </c>
      <c r="D4981" s="326">
        <v>25</v>
      </c>
      <c r="F4981" s="269">
        <v>42330</v>
      </c>
      <c r="G4981" s="280" t="s">
        <v>6471</v>
      </c>
      <c r="H4981" s="294">
        <v>60</v>
      </c>
    </row>
    <row r="4982" spans="2:8" s="1" customFormat="1" ht="15">
      <c r="B4982" s="1141">
        <v>42309</v>
      </c>
      <c r="C4982" s="280" t="s">
        <v>80</v>
      </c>
      <c r="D4982" s="294">
        <v>36</v>
      </c>
      <c r="F4982" s="269">
        <v>42331</v>
      </c>
      <c r="G4982" s="280" t="s">
        <v>525</v>
      </c>
      <c r="H4982" s="294">
        <v>40</v>
      </c>
    </row>
    <row r="4983" spans="2:8" s="1" customFormat="1" ht="15">
      <c r="B4983" s="1141">
        <v>42309</v>
      </c>
      <c r="C4983" s="280" t="s">
        <v>6391</v>
      </c>
      <c r="D4983" s="294">
        <v>5000</v>
      </c>
      <c r="F4983" s="269">
        <v>42331</v>
      </c>
      <c r="G4983" s="280" t="s">
        <v>525</v>
      </c>
      <c r="H4983" s="294">
        <v>50</v>
      </c>
    </row>
    <row r="4984" spans="2:8" s="1" customFormat="1" ht="15">
      <c r="B4984" s="1141">
        <v>42310</v>
      </c>
      <c r="C4984" s="280" t="s">
        <v>23</v>
      </c>
      <c r="D4984" s="294">
        <v>145</v>
      </c>
      <c r="F4984" s="269">
        <v>42331</v>
      </c>
      <c r="G4984" s="280" t="s">
        <v>12</v>
      </c>
      <c r="H4984" s="294">
        <v>264</v>
      </c>
    </row>
    <row r="4985" spans="2:8" s="1" customFormat="1" ht="15">
      <c r="B4985" s="1141">
        <v>42310</v>
      </c>
      <c r="C4985" s="280" t="s">
        <v>6392</v>
      </c>
      <c r="D4985" s="294">
        <v>60</v>
      </c>
      <c r="F4985" s="269">
        <v>42331</v>
      </c>
      <c r="G4985" s="280" t="s">
        <v>525</v>
      </c>
      <c r="H4985" s="294">
        <v>70</v>
      </c>
    </row>
    <row r="4986" spans="2:8" s="1" customFormat="1" ht="15">
      <c r="B4986" s="1141">
        <v>42311</v>
      </c>
      <c r="C4986" s="280" t="s">
        <v>525</v>
      </c>
      <c r="D4986" s="294">
        <v>149</v>
      </c>
      <c r="F4986" s="269">
        <v>42331</v>
      </c>
      <c r="G4986" s="280" t="s">
        <v>23</v>
      </c>
      <c r="H4986" s="294">
        <v>80</v>
      </c>
    </row>
    <row r="4987" spans="2:8" s="1" customFormat="1" ht="15">
      <c r="B4987" s="1141">
        <v>42311</v>
      </c>
      <c r="C4987" s="280" t="s">
        <v>6393</v>
      </c>
      <c r="D4987" s="294">
        <v>200</v>
      </c>
      <c r="F4987" s="269">
        <v>42332</v>
      </c>
      <c r="G4987" s="280" t="s">
        <v>525</v>
      </c>
      <c r="H4987" s="294">
        <v>50</v>
      </c>
    </row>
    <row r="4988" spans="2:8" s="1" customFormat="1" ht="15">
      <c r="B4988" s="1141">
        <v>42311</v>
      </c>
      <c r="C4988" s="304" t="s">
        <v>12</v>
      </c>
      <c r="D4988" s="326">
        <v>60</v>
      </c>
      <c r="F4988" s="269">
        <v>42332</v>
      </c>
      <c r="G4988" s="294" t="s">
        <v>525</v>
      </c>
      <c r="H4988" s="294">
        <v>33</v>
      </c>
    </row>
    <row r="4989" spans="2:8" s="1" customFormat="1" ht="15">
      <c r="B4989" s="269">
        <v>42311</v>
      </c>
      <c r="C4989" s="280" t="s">
        <v>6113</v>
      </c>
      <c r="D4989" s="326">
        <v>20</v>
      </c>
      <c r="F4989" s="269">
        <v>42332</v>
      </c>
      <c r="G4989" s="294" t="s">
        <v>12</v>
      </c>
      <c r="H4989" s="294">
        <v>90</v>
      </c>
    </row>
    <row r="4990" spans="2:8" s="1" customFormat="1" ht="15">
      <c r="B4990" s="269">
        <v>42311</v>
      </c>
      <c r="C4990" s="304" t="s">
        <v>80</v>
      </c>
      <c r="D4990" s="326">
        <v>30</v>
      </c>
      <c r="F4990" s="269">
        <v>42332</v>
      </c>
      <c r="G4990" s="393" t="s">
        <v>525</v>
      </c>
      <c r="H4990" s="386">
        <v>12</v>
      </c>
    </row>
    <row r="4991" spans="2:8" s="1" customFormat="1" ht="15">
      <c r="B4991" s="269">
        <v>42311</v>
      </c>
      <c r="C4991" s="304" t="s">
        <v>114</v>
      </c>
      <c r="D4991" s="326">
        <v>60</v>
      </c>
      <c r="F4991" s="269">
        <v>42332</v>
      </c>
      <c r="G4991" s="393" t="s">
        <v>525</v>
      </c>
      <c r="H4991" s="386">
        <v>32</v>
      </c>
    </row>
    <row r="4992" spans="2:8" s="1" customFormat="1" ht="15">
      <c r="B4992" s="269">
        <v>42311</v>
      </c>
      <c r="C4992" s="304" t="s">
        <v>51</v>
      </c>
      <c r="D4992" s="326">
        <v>180</v>
      </c>
      <c r="F4992" s="269">
        <v>42332</v>
      </c>
      <c r="G4992" s="294" t="s">
        <v>23</v>
      </c>
      <c r="H4992" s="294">
        <v>145</v>
      </c>
    </row>
    <row r="4993" spans="2:8" s="1" customFormat="1" ht="15">
      <c r="B4993" s="269">
        <v>42311</v>
      </c>
      <c r="C4993" s="304" t="s">
        <v>246</v>
      </c>
      <c r="D4993" s="326">
        <v>70</v>
      </c>
      <c r="F4993" s="269">
        <v>42332</v>
      </c>
      <c r="G4993" s="393" t="s">
        <v>4775</v>
      </c>
      <c r="H4993" s="386">
        <v>170</v>
      </c>
    </row>
    <row r="4994" spans="2:8" s="1" customFormat="1" ht="15">
      <c r="B4994" s="269">
        <v>42311</v>
      </c>
      <c r="C4994" s="304" t="s">
        <v>589</v>
      </c>
      <c r="D4994" s="326">
        <v>170</v>
      </c>
      <c r="F4994" s="269">
        <v>42333</v>
      </c>
      <c r="G4994" s="393" t="s">
        <v>525</v>
      </c>
      <c r="H4994" s="386">
        <v>51</v>
      </c>
    </row>
    <row r="4995" spans="2:8" s="1" customFormat="1" ht="15">
      <c r="B4995" s="269">
        <v>42312</v>
      </c>
      <c r="C4995" s="304" t="s">
        <v>525</v>
      </c>
      <c r="D4995" s="326">
        <v>110</v>
      </c>
      <c r="F4995" s="269">
        <v>42333</v>
      </c>
      <c r="G4995" s="280" t="s">
        <v>246</v>
      </c>
      <c r="H4995" s="294">
        <v>50</v>
      </c>
    </row>
    <row r="4996" spans="2:8" s="1" customFormat="1" ht="15">
      <c r="B4996" s="269">
        <v>42312</v>
      </c>
      <c r="C4996" s="304" t="s">
        <v>71</v>
      </c>
      <c r="D4996" s="326">
        <v>50</v>
      </c>
      <c r="F4996" s="269">
        <v>42333</v>
      </c>
      <c r="G4996" s="280" t="s">
        <v>51</v>
      </c>
      <c r="H4996" s="294">
        <v>80</v>
      </c>
    </row>
    <row r="4997" spans="2:8" s="1" customFormat="1" ht="15">
      <c r="B4997" s="269">
        <v>42313</v>
      </c>
      <c r="C4997" s="304" t="s">
        <v>6421</v>
      </c>
      <c r="D4997" s="326">
        <v>200</v>
      </c>
      <c r="F4997" s="269">
        <v>42333</v>
      </c>
      <c r="G4997" s="393" t="s">
        <v>18</v>
      </c>
      <c r="H4997" s="386">
        <v>92</v>
      </c>
    </row>
    <row r="4998" spans="2:8" s="1" customFormat="1" ht="15">
      <c r="B4998" s="269">
        <v>42313</v>
      </c>
      <c r="C4998" s="304" t="s">
        <v>525</v>
      </c>
      <c r="D4998" s="326">
        <v>90</v>
      </c>
      <c r="F4998" s="269">
        <v>42333</v>
      </c>
      <c r="G4998" s="376" t="s">
        <v>110</v>
      </c>
      <c r="H4998" s="386">
        <v>35</v>
      </c>
    </row>
    <row r="4999" spans="2:8" s="1" customFormat="1" ht="15">
      <c r="B4999" s="269">
        <v>42313</v>
      </c>
      <c r="C4999" s="280" t="s">
        <v>525</v>
      </c>
      <c r="D4999" s="294">
        <v>70</v>
      </c>
      <c r="F4999" s="269">
        <v>42334</v>
      </c>
      <c r="G4999" s="280" t="s">
        <v>525</v>
      </c>
      <c r="H4999" s="386">
        <v>100</v>
      </c>
    </row>
    <row r="5000" spans="2:8" s="1" customFormat="1" ht="15">
      <c r="B5000" s="269">
        <v>42313</v>
      </c>
      <c r="C5000" s="280" t="s">
        <v>23</v>
      </c>
      <c r="D5000" s="294">
        <v>80</v>
      </c>
      <c r="F5000" s="269">
        <v>42334</v>
      </c>
      <c r="G5000" s="280" t="s">
        <v>6487</v>
      </c>
      <c r="H5000" s="386">
        <v>2000</v>
      </c>
    </row>
    <row r="5001" spans="2:8" s="1" customFormat="1" ht="15">
      <c r="B5001" s="549">
        <v>42313</v>
      </c>
      <c r="C5001" s="463" t="s">
        <v>6434</v>
      </c>
      <c r="D5001" s="587">
        <v>1000</v>
      </c>
      <c r="F5001" s="269">
        <v>42334</v>
      </c>
      <c r="G5001" s="393" t="s">
        <v>80</v>
      </c>
      <c r="H5001" s="386">
        <v>30</v>
      </c>
    </row>
    <row r="5002" spans="2:8" s="1" customFormat="1" ht="15">
      <c r="B5002" s="549">
        <v>42313</v>
      </c>
      <c r="C5002" s="463" t="s">
        <v>6435</v>
      </c>
      <c r="D5002" s="587">
        <v>2600</v>
      </c>
      <c r="F5002" s="269">
        <v>42334</v>
      </c>
      <c r="G5002" s="386" t="s">
        <v>114</v>
      </c>
      <c r="H5002" s="386">
        <v>60</v>
      </c>
    </row>
    <row r="5003" spans="2:8" s="1" customFormat="1" ht="15">
      <c r="B5003" s="549">
        <v>42313</v>
      </c>
      <c r="C5003" s="463" t="s">
        <v>6436</v>
      </c>
      <c r="D5003" s="587">
        <v>1000</v>
      </c>
      <c r="F5003" s="269">
        <v>42334</v>
      </c>
      <c r="G5003" s="393" t="s">
        <v>205</v>
      </c>
      <c r="H5003" s="386">
        <v>65</v>
      </c>
    </row>
    <row r="5004" spans="2:8" s="1" customFormat="1" ht="15">
      <c r="B5004" s="549">
        <v>42313</v>
      </c>
      <c r="C5004" s="463" t="s">
        <v>6437</v>
      </c>
      <c r="D5004" s="587">
        <v>2600</v>
      </c>
      <c r="F5004" s="269">
        <v>42334</v>
      </c>
      <c r="G5004" s="393" t="s">
        <v>18</v>
      </c>
      <c r="H5004" s="386">
        <v>75</v>
      </c>
    </row>
    <row r="5005" spans="2:8" s="1" customFormat="1" ht="15">
      <c r="B5005" s="269">
        <v>42314</v>
      </c>
      <c r="C5005" s="280" t="s">
        <v>525</v>
      </c>
      <c r="D5005" s="294">
        <v>20</v>
      </c>
      <c r="F5005" s="269">
        <v>42335</v>
      </c>
      <c r="G5005" s="393" t="s">
        <v>525</v>
      </c>
      <c r="H5005" s="386">
        <v>30</v>
      </c>
    </row>
    <row r="5006" spans="2:8" s="1" customFormat="1" ht="15">
      <c r="B5006" s="269">
        <v>42314</v>
      </c>
      <c r="C5006" s="280" t="s">
        <v>12</v>
      </c>
      <c r="D5006" s="349">
        <v>210</v>
      </c>
      <c r="F5006" s="269">
        <v>42335</v>
      </c>
      <c r="G5006" s="393" t="s">
        <v>525</v>
      </c>
      <c r="H5006" s="386">
        <v>65</v>
      </c>
    </row>
    <row r="5007" spans="2:8" s="1" customFormat="1" ht="15">
      <c r="B5007" s="269">
        <v>42314</v>
      </c>
      <c r="C5007" s="280" t="s">
        <v>516</v>
      </c>
      <c r="D5007" s="294">
        <v>50</v>
      </c>
      <c r="F5007" s="269">
        <v>42335</v>
      </c>
      <c r="G5007" s="280" t="s">
        <v>3702</v>
      </c>
      <c r="H5007" s="294">
        <v>220</v>
      </c>
    </row>
    <row r="5008" spans="2:8" s="1" customFormat="1" ht="15">
      <c r="B5008" s="269">
        <v>42314</v>
      </c>
      <c r="C5008" s="304" t="s">
        <v>18</v>
      </c>
      <c r="D5008" s="326">
        <v>45</v>
      </c>
      <c r="F5008" s="269">
        <v>42335</v>
      </c>
      <c r="G5008" s="280" t="s">
        <v>525</v>
      </c>
      <c r="H5008" s="294">
        <v>10</v>
      </c>
    </row>
    <row r="5009" spans="2:8" s="1" customFormat="1" ht="15">
      <c r="B5009" s="269">
        <v>42314</v>
      </c>
      <c r="C5009" s="304" t="s">
        <v>18</v>
      </c>
      <c r="D5009" s="326">
        <v>380</v>
      </c>
      <c r="F5009" s="269">
        <v>42335</v>
      </c>
      <c r="G5009" s="280" t="s">
        <v>401</v>
      </c>
      <c r="H5009" s="294">
        <v>40</v>
      </c>
    </row>
    <row r="5010" spans="2:8" s="1" customFormat="1" ht="15">
      <c r="B5010" s="269">
        <v>42314</v>
      </c>
      <c r="C5010" s="280" t="s">
        <v>278</v>
      </c>
      <c r="D5010" s="294">
        <v>10</v>
      </c>
      <c r="F5010" s="269">
        <v>42336</v>
      </c>
      <c r="G5010" s="280" t="s">
        <v>4051</v>
      </c>
      <c r="H5010" s="294">
        <v>240</v>
      </c>
    </row>
    <row r="5011" spans="2:8" s="1" customFormat="1" ht="15">
      <c r="B5011" s="269">
        <v>42314</v>
      </c>
      <c r="C5011" s="280" t="s">
        <v>4505</v>
      </c>
      <c r="D5011" s="294">
        <v>50</v>
      </c>
      <c r="F5011" s="269">
        <v>42336</v>
      </c>
      <c r="G5011" s="294" t="s">
        <v>401</v>
      </c>
      <c r="H5011" s="294">
        <v>80</v>
      </c>
    </row>
    <row r="5012" spans="2:8" s="1" customFormat="1" ht="15">
      <c r="B5012" s="269">
        <v>42314</v>
      </c>
      <c r="C5012" s="280" t="s">
        <v>114</v>
      </c>
      <c r="D5012" s="294">
        <v>70</v>
      </c>
      <c r="F5012" s="269">
        <v>42336</v>
      </c>
      <c r="G5012" s="294" t="s">
        <v>57</v>
      </c>
      <c r="H5012" s="294">
        <v>200</v>
      </c>
    </row>
    <row r="5013" spans="2:8" s="1" customFormat="1" ht="15">
      <c r="B5013" s="269">
        <v>42315</v>
      </c>
      <c r="C5013" s="280" t="s">
        <v>6442</v>
      </c>
      <c r="D5013" s="294">
        <v>10</v>
      </c>
      <c r="F5013" s="269">
        <v>42336</v>
      </c>
      <c r="G5013" s="280" t="s">
        <v>71</v>
      </c>
      <c r="H5013" s="294">
        <v>10</v>
      </c>
    </row>
    <row r="5014" spans="2:8" s="1" customFormat="1" ht="15">
      <c r="B5014" s="269">
        <v>42315</v>
      </c>
      <c r="C5014" s="280" t="s">
        <v>81</v>
      </c>
      <c r="D5014" s="294">
        <v>200</v>
      </c>
      <c r="F5014" s="269">
        <v>42336</v>
      </c>
      <c r="G5014" s="280" t="s">
        <v>114</v>
      </c>
      <c r="H5014" s="326">
        <v>100</v>
      </c>
    </row>
    <row r="5015" spans="2:8" s="1" customFormat="1" ht="15">
      <c r="B5015" s="269">
        <v>42315</v>
      </c>
      <c r="C5015" s="280" t="s">
        <v>6443</v>
      </c>
      <c r="D5015" s="294">
        <v>260</v>
      </c>
      <c r="F5015" s="269">
        <v>42336</v>
      </c>
      <c r="G5015" s="280" t="s">
        <v>51</v>
      </c>
      <c r="H5015" s="294">
        <v>230</v>
      </c>
    </row>
    <row r="5016" spans="2:8" s="1" customFormat="1" ht="15">
      <c r="B5016" s="269">
        <v>42315</v>
      </c>
      <c r="C5016" s="304" t="s">
        <v>6444</v>
      </c>
      <c r="D5016" s="326">
        <v>95</v>
      </c>
      <c r="F5016" s="269">
        <v>42336</v>
      </c>
      <c r="G5016" s="304" t="s">
        <v>23</v>
      </c>
      <c r="H5016" s="326">
        <v>170</v>
      </c>
    </row>
    <row r="5017" spans="2:8" s="1" customFormat="1" ht="15">
      <c r="B5017" s="269">
        <v>42315</v>
      </c>
      <c r="C5017" s="304" t="s">
        <v>6445</v>
      </c>
      <c r="D5017" s="326">
        <v>950</v>
      </c>
      <c r="F5017" s="269">
        <v>42337</v>
      </c>
      <c r="G5017" s="280" t="s">
        <v>2556</v>
      </c>
      <c r="H5017" s="294">
        <v>170</v>
      </c>
    </row>
    <row r="5018" spans="2:8" s="1" customFormat="1" ht="15">
      <c r="B5018" s="269">
        <v>42315</v>
      </c>
      <c r="C5018" s="280" t="s">
        <v>774</v>
      </c>
      <c r="D5018" s="294">
        <v>50</v>
      </c>
      <c r="F5018" s="269">
        <v>42337</v>
      </c>
      <c r="G5018" s="280" t="s">
        <v>525</v>
      </c>
      <c r="H5018" s="294">
        <v>20</v>
      </c>
    </row>
    <row r="5019" spans="2:8" s="1" customFormat="1" ht="15">
      <c r="B5019" s="269">
        <v>42315</v>
      </c>
      <c r="C5019" s="304" t="s">
        <v>6446</v>
      </c>
      <c r="D5019" s="326">
        <v>150</v>
      </c>
      <c r="F5019" s="269">
        <v>42337</v>
      </c>
      <c r="G5019" s="280" t="s">
        <v>4505</v>
      </c>
      <c r="H5019" s="294">
        <v>50</v>
      </c>
    </row>
    <row r="5020" spans="2:8" s="1" customFormat="1" ht="15">
      <c r="B5020" s="269">
        <v>42315</v>
      </c>
      <c r="C5020" s="280" t="s">
        <v>51</v>
      </c>
      <c r="D5020" s="294">
        <v>40</v>
      </c>
      <c r="F5020" s="269">
        <v>42337</v>
      </c>
      <c r="G5020" s="280" t="s">
        <v>114</v>
      </c>
      <c r="H5020" s="294">
        <v>215</v>
      </c>
    </row>
    <row r="5021" spans="2:8" s="1" customFormat="1" ht="15">
      <c r="B5021" s="269">
        <v>42315</v>
      </c>
      <c r="C5021" s="280" t="s">
        <v>774</v>
      </c>
      <c r="D5021" s="294">
        <v>50</v>
      </c>
      <c r="F5021" s="269">
        <v>42338</v>
      </c>
      <c r="G5021" s="280" t="s">
        <v>525</v>
      </c>
      <c r="H5021" s="294">
        <v>130</v>
      </c>
    </row>
    <row r="5022" spans="2:8" s="1" customFormat="1" ht="15">
      <c r="B5022" s="269">
        <v>42315</v>
      </c>
      <c r="C5022" s="280" t="s">
        <v>6447</v>
      </c>
      <c r="D5022" s="294">
        <v>85</v>
      </c>
      <c r="F5022" s="269">
        <v>42338</v>
      </c>
      <c r="G5022" s="294" t="s">
        <v>12</v>
      </c>
      <c r="H5022" s="294">
        <v>70</v>
      </c>
    </row>
    <row r="5023" spans="2:8" s="1" customFormat="1" ht="15">
      <c r="B5023" s="269">
        <v>42315</v>
      </c>
      <c r="C5023" s="280" t="s">
        <v>23</v>
      </c>
      <c r="D5023" s="294">
        <v>153</v>
      </c>
      <c r="F5023" s="269">
        <v>42338</v>
      </c>
      <c r="G5023" s="280" t="s">
        <v>5687</v>
      </c>
      <c r="H5023" s="294">
        <v>20</v>
      </c>
    </row>
    <row r="5024" spans="2:8" s="1" customFormat="1" ht="15">
      <c r="B5024" s="269">
        <v>42316</v>
      </c>
      <c r="C5024" s="280" t="s">
        <v>172</v>
      </c>
      <c r="D5024" s="294">
        <v>20</v>
      </c>
      <c r="F5024" s="269">
        <v>42338</v>
      </c>
      <c r="G5024" s="280" t="s">
        <v>525</v>
      </c>
      <c r="H5024" s="294">
        <v>50</v>
      </c>
    </row>
    <row r="5025" spans="2:8" s="1" customFormat="1" ht="15">
      <c r="B5025" s="269">
        <v>42317</v>
      </c>
      <c r="C5025" s="280" t="s">
        <v>505</v>
      </c>
      <c r="D5025" s="294">
        <v>170</v>
      </c>
      <c r="F5025" s="269">
        <v>42338</v>
      </c>
      <c r="G5025" s="280" t="s">
        <v>18</v>
      </c>
      <c r="H5025" s="294">
        <v>165</v>
      </c>
    </row>
    <row r="5026" spans="2:8" s="1" customFormat="1" ht="15">
      <c r="B5026" s="269">
        <v>42317</v>
      </c>
      <c r="C5026" s="294" t="s">
        <v>4966</v>
      </c>
      <c r="D5026" s="294">
        <v>100</v>
      </c>
      <c r="F5026" s="269">
        <v>42338</v>
      </c>
      <c r="G5026" s="280" t="s">
        <v>246</v>
      </c>
      <c r="H5026" s="294">
        <v>70</v>
      </c>
    </row>
    <row r="5027" spans="2:8" s="1" customFormat="1" ht="15">
      <c r="B5027" s="269">
        <v>42317</v>
      </c>
      <c r="C5027" s="280" t="s">
        <v>774</v>
      </c>
      <c r="D5027" s="349">
        <v>85</v>
      </c>
      <c r="F5027" s="269">
        <v>42338</v>
      </c>
      <c r="G5027" s="484" t="s">
        <v>525</v>
      </c>
      <c r="H5027" s="294">
        <v>40</v>
      </c>
    </row>
    <row r="5028" spans="2:8" s="1" customFormat="1" ht="15">
      <c r="B5028" s="269">
        <v>42317</v>
      </c>
      <c r="C5028" s="280" t="s">
        <v>205</v>
      </c>
      <c r="D5028" s="294">
        <v>63</v>
      </c>
      <c r="F5028" s="285"/>
      <c r="G5028" s="280"/>
      <c r="H5028" s="294"/>
    </row>
    <row r="5029" spans="2:8" s="1" customFormat="1" ht="15">
      <c r="B5029" s="269">
        <v>42319</v>
      </c>
      <c r="C5029" s="280" t="s">
        <v>2789</v>
      </c>
      <c r="D5029" s="294">
        <v>10</v>
      </c>
      <c r="F5029" s="285"/>
      <c r="G5029" s="280"/>
      <c r="H5029" s="294"/>
    </row>
    <row r="5030" spans="2:8" s="1" customFormat="1" ht="15">
      <c r="B5030" s="269">
        <v>42319</v>
      </c>
      <c r="C5030" s="280" t="s">
        <v>702</v>
      </c>
      <c r="D5030" s="294">
        <v>110</v>
      </c>
      <c r="F5030" s="285"/>
      <c r="G5030" s="280"/>
      <c r="H5030" s="294"/>
    </row>
    <row r="5031" spans="2:8" s="1" customFormat="1" ht="15">
      <c r="B5031" s="269">
        <v>42319</v>
      </c>
      <c r="C5031" s="280" t="s">
        <v>301</v>
      </c>
      <c r="D5031" s="294">
        <v>30</v>
      </c>
      <c r="F5031" s="285"/>
      <c r="G5031" s="280"/>
      <c r="H5031" s="294"/>
    </row>
    <row r="5032" spans="2:8" s="1" customFormat="1" ht="15">
      <c r="B5032" s="269">
        <v>42319</v>
      </c>
      <c r="C5032" s="280" t="s">
        <v>158</v>
      </c>
      <c r="D5032" s="294">
        <v>30</v>
      </c>
      <c r="F5032" s="285"/>
      <c r="G5032" s="280"/>
      <c r="H5032" s="294"/>
    </row>
    <row r="5033" spans="2:8" s="1" customFormat="1" ht="15">
      <c r="B5033" s="269">
        <v>42320</v>
      </c>
      <c r="C5033" s="280" t="s">
        <v>702</v>
      </c>
      <c r="D5033" s="294">
        <v>25</v>
      </c>
      <c r="F5033" s="285"/>
      <c r="G5033" s="280"/>
      <c r="H5033" s="294"/>
    </row>
    <row r="5034" spans="2:8" s="1" customFormat="1" ht="15">
      <c r="B5034" s="269">
        <v>42320</v>
      </c>
      <c r="C5034" s="280" t="s">
        <v>96</v>
      </c>
      <c r="D5034" s="294">
        <v>35</v>
      </c>
      <c r="F5034" s="285"/>
      <c r="G5034" s="280"/>
      <c r="H5034" s="294"/>
    </row>
    <row r="5035" spans="2:8" s="1" customFormat="1" ht="15">
      <c r="B5035" s="269">
        <v>42320</v>
      </c>
      <c r="C5035" s="280" t="s">
        <v>6448</v>
      </c>
      <c r="D5035" s="294">
        <v>5</v>
      </c>
      <c r="F5035" s="285"/>
      <c r="G5035" s="280"/>
      <c r="H5035" s="294"/>
    </row>
    <row r="5036" spans="2:8" s="1" customFormat="1" ht="15">
      <c r="B5036" s="269">
        <v>42320</v>
      </c>
      <c r="C5036" s="280" t="s">
        <v>23</v>
      </c>
      <c r="D5036" s="294">
        <v>310</v>
      </c>
      <c r="F5036" s="285"/>
      <c r="G5036" s="280"/>
      <c r="H5036" s="294"/>
    </row>
    <row r="5037" spans="2:8" s="1" customFormat="1" ht="15">
      <c r="B5037" s="269">
        <v>42320</v>
      </c>
      <c r="C5037" s="294" t="s">
        <v>620</v>
      </c>
      <c r="D5037" s="294">
        <v>20</v>
      </c>
      <c r="F5037" s="285"/>
      <c r="G5037" s="280"/>
      <c r="H5037" s="294"/>
    </row>
    <row r="5038" spans="2:8" s="1" customFormat="1" ht="15">
      <c r="B5038" s="269">
        <v>42321</v>
      </c>
      <c r="C5038" s="280" t="s">
        <v>205</v>
      </c>
      <c r="D5038" s="294">
        <v>15</v>
      </c>
      <c r="F5038" s="285"/>
      <c r="G5038" s="280"/>
      <c r="H5038" s="294"/>
    </row>
    <row r="5039" spans="2:8" s="1" customFormat="1" ht="15">
      <c r="B5039" s="269">
        <v>42321</v>
      </c>
      <c r="C5039" s="280" t="s">
        <v>620</v>
      </c>
      <c r="D5039" s="294">
        <v>10</v>
      </c>
      <c r="F5039" s="285"/>
      <c r="G5039" s="280"/>
      <c r="H5039" s="294"/>
    </row>
    <row r="5040" spans="2:8" s="1" customFormat="1" ht="15">
      <c r="B5040" s="269">
        <v>42321</v>
      </c>
      <c r="C5040" s="280" t="s">
        <v>774</v>
      </c>
      <c r="D5040" s="294">
        <v>10</v>
      </c>
      <c r="F5040" s="285"/>
      <c r="G5040" s="280"/>
      <c r="H5040" s="294"/>
    </row>
    <row r="5041" spans="2:8" s="1" customFormat="1" ht="15">
      <c r="B5041" s="269">
        <v>42321</v>
      </c>
      <c r="C5041" s="294" t="s">
        <v>114</v>
      </c>
      <c r="D5041" s="294">
        <v>30</v>
      </c>
      <c r="F5041" s="285"/>
      <c r="G5041" s="280"/>
      <c r="H5041" s="294"/>
    </row>
    <row r="5042" spans="2:8" s="1" customFormat="1" ht="15">
      <c r="B5042" s="269">
        <v>42321</v>
      </c>
      <c r="C5042" s="294" t="s">
        <v>6449</v>
      </c>
      <c r="D5042" s="294">
        <v>10</v>
      </c>
      <c r="F5042" s="285"/>
      <c r="G5042" s="280"/>
      <c r="H5042" s="294"/>
    </row>
    <row r="5043" spans="2:8" s="1" customFormat="1" ht="15">
      <c r="B5043" s="269">
        <v>42322</v>
      </c>
      <c r="C5043" s="294" t="s">
        <v>6450</v>
      </c>
      <c r="D5043" s="294">
        <v>2000</v>
      </c>
      <c r="F5043" s="285"/>
      <c r="G5043" s="280"/>
      <c r="H5043" s="294"/>
    </row>
    <row r="5044" spans="2:8" s="1" customFormat="1" ht="15">
      <c r="B5044" s="269">
        <v>42322</v>
      </c>
      <c r="C5044" s="294" t="s">
        <v>6444</v>
      </c>
      <c r="D5044" s="294">
        <v>85</v>
      </c>
      <c r="F5044" s="285"/>
      <c r="G5044" s="280"/>
      <c r="H5044" s="294"/>
    </row>
    <row r="5045" spans="2:8" s="1" customFormat="1" ht="15">
      <c r="B5045" s="269">
        <v>42322</v>
      </c>
      <c r="C5045" s="294" t="s">
        <v>12</v>
      </c>
      <c r="D5045" s="294">
        <v>340</v>
      </c>
      <c r="F5045" s="285"/>
      <c r="G5045" s="280"/>
      <c r="H5045" s="294"/>
    </row>
    <row r="5046" spans="2:8" s="1" customFormat="1" ht="15">
      <c r="B5046" s="269">
        <v>42322</v>
      </c>
      <c r="C5046" s="294" t="s">
        <v>81</v>
      </c>
      <c r="D5046" s="294">
        <v>200</v>
      </c>
      <c r="F5046" s="285"/>
      <c r="G5046" s="280"/>
      <c r="H5046" s="294"/>
    </row>
    <row r="5047" spans="2:8" s="1" customFormat="1" ht="15">
      <c r="B5047" s="269">
        <v>42322</v>
      </c>
      <c r="C5047" s="294" t="s">
        <v>977</v>
      </c>
      <c r="D5047" s="294">
        <v>50</v>
      </c>
      <c r="F5047" s="285"/>
      <c r="G5047" s="280"/>
      <c r="H5047" s="294"/>
    </row>
    <row r="5048" spans="2:8" s="1" customFormat="1" ht="15">
      <c r="B5048" s="269">
        <v>42322</v>
      </c>
      <c r="C5048" s="280" t="s">
        <v>23</v>
      </c>
      <c r="D5048" s="294">
        <v>120</v>
      </c>
      <c r="F5048" s="285"/>
      <c r="G5048" s="280"/>
      <c r="H5048" s="294"/>
    </row>
    <row r="5049" spans="2:8" s="1" customFormat="1" ht="15">
      <c r="B5049" s="269">
        <v>42322</v>
      </c>
      <c r="C5049" s="280" t="s">
        <v>246</v>
      </c>
      <c r="D5049" s="294">
        <v>70</v>
      </c>
      <c r="F5049" s="285"/>
      <c r="G5049" s="280"/>
      <c r="H5049" s="294"/>
    </row>
    <row r="5050" spans="2:8" s="1" customFormat="1" ht="15">
      <c r="B5050" s="269">
        <v>42322</v>
      </c>
      <c r="C5050" s="280" t="s">
        <v>114</v>
      </c>
      <c r="D5050" s="294">
        <v>30</v>
      </c>
      <c r="F5050" s="285"/>
      <c r="G5050" s="280"/>
      <c r="H5050" s="294"/>
    </row>
    <row r="5051" spans="2:8" s="1" customFormat="1" ht="15">
      <c r="B5051" s="269">
        <v>42323</v>
      </c>
      <c r="C5051" s="280" t="s">
        <v>132</v>
      </c>
      <c r="D5051" s="294">
        <v>400</v>
      </c>
      <c r="F5051" s="285"/>
      <c r="G5051" s="280"/>
      <c r="H5051" s="294"/>
    </row>
    <row r="5052" spans="2:8" s="1" customFormat="1" ht="15">
      <c r="B5052" s="269">
        <v>42323</v>
      </c>
      <c r="C5052" s="280" t="s">
        <v>51</v>
      </c>
      <c r="D5052" s="294">
        <v>420</v>
      </c>
      <c r="F5052" s="285"/>
      <c r="G5052" s="280"/>
      <c r="H5052" s="294"/>
    </row>
    <row r="5053" spans="2:8" s="1" customFormat="1" ht="15">
      <c r="B5053" s="269">
        <v>42324</v>
      </c>
      <c r="C5053" s="280" t="s">
        <v>525</v>
      </c>
      <c r="D5053" s="294">
        <v>105</v>
      </c>
      <c r="F5053" s="285"/>
      <c r="G5053" s="280"/>
      <c r="H5053" s="294"/>
    </row>
    <row r="5054" spans="2:8" s="1" customFormat="1" ht="15">
      <c r="B5054" s="269">
        <v>42324</v>
      </c>
      <c r="C5054" s="280" t="s">
        <v>5687</v>
      </c>
      <c r="D5054" s="294">
        <v>30</v>
      </c>
      <c r="F5054" s="285"/>
      <c r="G5054" s="280"/>
      <c r="H5054" s="294"/>
    </row>
    <row r="5055" spans="2:8" s="1" customFormat="1" ht="15">
      <c r="B5055" s="269">
        <v>42324</v>
      </c>
      <c r="C5055" s="280" t="s">
        <v>12</v>
      </c>
      <c r="D5055" s="294">
        <v>64</v>
      </c>
      <c r="F5055" s="285"/>
      <c r="G5055" s="280"/>
      <c r="H5055" s="294"/>
    </row>
    <row r="5056" spans="2:8" s="1" customFormat="1" ht="15">
      <c r="B5056" s="269">
        <v>42324</v>
      </c>
      <c r="C5056" s="280" t="s">
        <v>525</v>
      </c>
      <c r="D5056" s="294">
        <v>70</v>
      </c>
      <c r="F5056" s="285"/>
      <c r="G5056" s="280"/>
      <c r="H5056" s="294"/>
    </row>
    <row r="5057" spans="2:8" s="1" customFormat="1" ht="15">
      <c r="B5057" s="269">
        <v>42324</v>
      </c>
      <c r="C5057" s="280" t="s">
        <v>18</v>
      </c>
      <c r="D5057" s="294">
        <v>673</v>
      </c>
      <c r="F5057" s="285"/>
      <c r="G5057" s="280"/>
      <c r="H5057" s="294"/>
    </row>
    <row r="5058" spans="2:8" s="1" customFormat="1" ht="15">
      <c r="B5058" s="269">
        <v>42324</v>
      </c>
      <c r="C5058" s="280" t="s">
        <v>6456</v>
      </c>
      <c r="D5058" s="294">
        <v>240</v>
      </c>
      <c r="F5058" s="285"/>
      <c r="G5058" s="280"/>
      <c r="H5058" s="294"/>
    </row>
    <row r="5059" spans="2:8" s="1" customFormat="1" ht="15">
      <c r="B5059" s="269">
        <v>42324</v>
      </c>
      <c r="C5059" s="280" t="s">
        <v>906</v>
      </c>
      <c r="D5059" s="294">
        <v>10</v>
      </c>
      <c r="F5059" s="285"/>
      <c r="G5059" s="280"/>
      <c r="H5059" s="294"/>
    </row>
    <row r="5060" spans="2:8" s="1" customFormat="1" ht="15">
      <c r="B5060" s="269">
        <v>42324</v>
      </c>
      <c r="C5060" s="280" t="s">
        <v>774</v>
      </c>
      <c r="D5060" s="294">
        <v>10</v>
      </c>
      <c r="F5060" s="285"/>
      <c r="G5060" s="280"/>
      <c r="H5060" s="294"/>
    </row>
    <row r="5061" spans="2:8" s="1" customFormat="1" ht="15">
      <c r="B5061" s="269">
        <v>42324</v>
      </c>
      <c r="C5061" s="280" t="s">
        <v>525</v>
      </c>
      <c r="D5061" s="294">
        <v>70</v>
      </c>
      <c r="F5061" s="285"/>
      <c r="G5061" s="280"/>
      <c r="H5061" s="294"/>
    </row>
    <row r="5062" spans="2:8" s="1" customFormat="1" ht="15">
      <c r="B5062" s="269">
        <v>42325</v>
      </c>
      <c r="C5062" s="280" t="s">
        <v>525</v>
      </c>
      <c r="D5062" s="294">
        <v>67</v>
      </c>
      <c r="F5062" s="285"/>
      <c r="G5062" s="280"/>
      <c r="H5062" s="294"/>
    </row>
    <row r="5063" spans="2:8" s="1" customFormat="1" ht="15">
      <c r="B5063" s="269">
        <v>42325</v>
      </c>
      <c r="C5063" s="280" t="s">
        <v>12</v>
      </c>
      <c r="D5063" s="294">
        <v>60</v>
      </c>
      <c r="F5063" s="285"/>
      <c r="G5063" s="280"/>
      <c r="H5063" s="294"/>
    </row>
    <row r="5064" spans="2:8" s="1" customFormat="1" ht="15">
      <c r="B5064" s="549">
        <v>42325</v>
      </c>
      <c r="C5064" s="554" t="s">
        <v>6</v>
      </c>
      <c r="D5064" s="1002">
        <v>1700</v>
      </c>
      <c r="F5064" s="285"/>
      <c r="G5064" s="280"/>
      <c r="H5064" s="294"/>
    </row>
    <row r="5065" spans="2:8" s="1" customFormat="1" ht="15">
      <c r="B5065" s="269">
        <v>42325</v>
      </c>
      <c r="C5065" s="280" t="s">
        <v>525</v>
      </c>
      <c r="D5065" s="294">
        <v>70</v>
      </c>
      <c r="F5065" s="285"/>
      <c r="G5065" s="280"/>
      <c r="H5065" s="294"/>
    </row>
    <row r="5066" spans="2:8" s="1" customFormat="1" ht="15">
      <c r="B5066" s="269">
        <v>42325</v>
      </c>
      <c r="C5066" s="280" t="s">
        <v>525</v>
      </c>
      <c r="D5066" s="294">
        <v>55</v>
      </c>
      <c r="F5066" s="285"/>
      <c r="G5066" s="280"/>
      <c r="H5066" s="294"/>
    </row>
    <row r="5067" spans="2:8" s="1" customFormat="1" ht="15">
      <c r="B5067" s="269">
        <v>42325</v>
      </c>
      <c r="C5067" s="280" t="s">
        <v>23</v>
      </c>
      <c r="D5067" s="294">
        <v>190</v>
      </c>
      <c r="F5067" s="285"/>
      <c r="G5067" s="280"/>
      <c r="H5067" s="294"/>
    </row>
    <row r="5068" spans="2:8" s="1" customFormat="1" ht="15">
      <c r="B5068" s="269">
        <v>42326</v>
      </c>
      <c r="C5068" s="280" t="s">
        <v>525</v>
      </c>
      <c r="D5068" s="294">
        <v>65</v>
      </c>
      <c r="F5068" s="285"/>
      <c r="G5068" s="280"/>
      <c r="H5068" s="294"/>
    </row>
    <row r="5069" spans="2:8" s="1" customFormat="1" ht="15">
      <c r="B5069" s="269">
        <v>42326</v>
      </c>
      <c r="C5069" s="280" t="s">
        <v>12</v>
      </c>
      <c r="D5069" s="294">
        <v>10</v>
      </c>
      <c r="F5069" s="285"/>
      <c r="G5069" s="280"/>
      <c r="H5069" s="294"/>
    </row>
    <row r="5070" spans="2:8" s="1" customFormat="1" ht="15">
      <c r="B5070" s="269">
        <v>42326</v>
      </c>
      <c r="C5070" s="280" t="s">
        <v>525</v>
      </c>
      <c r="D5070" s="294">
        <v>80</v>
      </c>
      <c r="F5070" s="285"/>
      <c r="G5070" s="280"/>
      <c r="H5070" s="294"/>
    </row>
    <row r="5071" spans="2:8" s="1" customFormat="1" ht="15">
      <c r="B5071" s="269">
        <v>42327</v>
      </c>
      <c r="C5071" s="280" t="s">
        <v>525</v>
      </c>
      <c r="D5071" s="294">
        <v>20</v>
      </c>
      <c r="F5071" s="285"/>
      <c r="G5071" s="280"/>
      <c r="H5071" s="294"/>
    </row>
    <row r="5072" spans="2:8" s="1" customFormat="1" ht="15">
      <c r="B5072" s="549">
        <v>42327</v>
      </c>
      <c r="C5072" s="621" t="s">
        <v>4050</v>
      </c>
      <c r="D5072" s="622">
        <v>1000</v>
      </c>
      <c r="F5072" s="285"/>
      <c r="G5072" s="280"/>
      <c r="H5072" s="294"/>
    </row>
    <row r="5073" spans="2:11" s="1" customFormat="1" ht="15">
      <c r="B5073" s="269">
        <v>42327</v>
      </c>
      <c r="C5073" s="280" t="s">
        <v>525</v>
      </c>
      <c r="D5073" s="294">
        <v>80</v>
      </c>
      <c r="F5073" s="285"/>
      <c r="G5073" s="280"/>
      <c r="H5073" s="294"/>
    </row>
    <row r="5074" spans="2:11" s="1" customFormat="1" ht="15">
      <c r="B5074" s="269">
        <v>42328</v>
      </c>
      <c r="C5074" s="280" t="s">
        <v>525</v>
      </c>
      <c r="D5074" s="294">
        <v>40</v>
      </c>
      <c r="F5074" s="285"/>
      <c r="G5074" s="280"/>
      <c r="H5074" s="294"/>
    </row>
    <row r="5075" spans="2:11" s="1" customFormat="1" ht="15">
      <c r="B5075" s="549">
        <v>42328</v>
      </c>
      <c r="C5075" s="463" t="s">
        <v>656</v>
      </c>
      <c r="D5075" s="587">
        <v>230</v>
      </c>
      <c r="F5075" s="285"/>
      <c r="G5075" s="280"/>
      <c r="H5075" s="294"/>
    </row>
    <row r="5076" spans="2:11" s="1" customFormat="1" ht="15">
      <c r="B5076" s="269">
        <v>42328</v>
      </c>
      <c r="C5076" s="280" t="s">
        <v>226</v>
      </c>
      <c r="D5076" s="294">
        <v>20</v>
      </c>
      <c r="F5076" s="285"/>
      <c r="G5076" s="280"/>
      <c r="H5076" s="294"/>
    </row>
    <row r="5077" spans="2:11" s="1" customFormat="1" ht="15">
      <c r="B5077" s="269">
        <v>42328</v>
      </c>
      <c r="C5077" s="280" t="s">
        <v>2404</v>
      </c>
      <c r="D5077" s="294">
        <v>20</v>
      </c>
      <c r="F5077" s="285"/>
      <c r="G5077" s="280"/>
      <c r="H5077" s="294"/>
    </row>
    <row r="5078" spans="2:11" s="1" customFormat="1" ht="15">
      <c r="B5078" s="285"/>
      <c r="C5078" s="280"/>
      <c r="D5078" s="294"/>
      <c r="F5078" s="285"/>
      <c r="G5078" s="280"/>
      <c r="H5078" s="294"/>
    </row>
    <row r="5079" spans="2:11" s="1" customFormat="1" ht="15">
      <c r="B5079" s="285"/>
      <c r="C5079" s="294"/>
      <c r="D5079" s="294"/>
      <c r="F5079" s="280"/>
      <c r="G5079" s="280"/>
      <c r="H5079" s="280"/>
    </row>
    <row r="5080" spans="2:11" s="1" customFormat="1" ht="15">
      <c r="D5080" s="2">
        <f>SUM(D4976:D5079)</f>
        <v>26810</v>
      </c>
      <c r="H5080" s="2">
        <f>SUM(H4976:H5079)</f>
        <v>6515</v>
      </c>
    </row>
    <row r="5081" spans="2:11" s="1" customFormat="1" ht="15">
      <c r="H5081" s="2"/>
    </row>
    <row r="5082" spans="2:11" s="1" customFormat="1" ht="15.75">
      <c r="C5082" s="2480" t="s">
        <v>6529</v>
      </c>
      <c r="D5082" s="2480"/>
      <c r="E5082" s="2480"/>
      <c r="F5082" s="2480"/>
      <c r="G5082" s="2480"/>
      <c r="H5082" s="2480"/>
      <c r="I5082" s="2480"/>
      <c r="J5082" s="18"/>
    </row>
    <row r="5083" spans="2:11" s="1" customFormat="1" ht="15" outlineLevel="1">
      <c r="C5083" s="18"/>
      <c r="D5083" s="18"/>
      <c r="E5083" s="18"/>
      <c r="F5083" s="18"/>
      <c r="G5083" s="18"/>
      <c r="H5083" s="18"/>
      <c r="I5083" s="18"/>
      <c r="J5083" s="18"/>
    </row>
    <row r="5084" spans="2:11" s="1" customFormat="1" ht="15" outlineLevel="1">
      <c r="B5084" s="152" t="s">
        <v>115</v>
      </c>
      <c r="C5084" s="152" t="s">
        <v>1330</v>
      </c>
      <c r="D5084" s="355" t="s">
        <v>4</v>
      </c>
      <c r="F5084" s="354" t="s">
        <v>115</v>
      </c>
      <c r="G5084" s="354" t="s">
        <v>1331</v>
      </c>
      <c r="H5084" s="355" t="s">
        <v>4</v>
      </c>
    </row>
    <row r="5085" spans="2:11" s="1" customFormat="1" ht="30" customHeight="1" outlineLevel="1">
      <c r="B5085" s="864">
        <v>42339</v>
      </c>
      <c r="C5085" s="891" t="s">
        <v>1039</v>
      </c>
      <c r="D5085" s="935">
        <v>38760.050000000003</v>
      </c>
      <c r="F5085" s="811">
        <v>42339</v>
      </c>
      <c r="G5085" s="812" t="s">
        <v>6531</v>
      </c>
      <c r="H5085" s="905">
        <v>1000</v>
      </c>
      <c r="I5085" s="812" t="s">
        <v>3310</v>
      </c>
      <c r="K5085" s="2"/>
    </row>
    <row r="5086" spans="2:11" s="1" customFormat="1" ht="45" outlineLevel="1">
      <c r="B5086" s="1080">
        <v>42346</v>
      </c>
      <c r="C5086" s="223" t="s">
        <v>6545</v>
      </c>
      <c r="D5086" s="175">
        <v>500</v>
      </c>
      <c r="F5086" s="811">
        <v>42341</v>
      </c>
      <c r="G5086" s="814" t="s">
        <v>6532</v>
      </c>
      <c r="H5086" s="876">
        <v>63</v>
      </c>
      <c r="I5086" s="814" t="s">
        <v>6533</v>
      </c>
    </row>
    <row r="5087" spans="2:11" s="1" customFormat="1" ht="45" outlineLevel="1">
      <c r="B5087" s="1080">
        <v>42368</v>
      </c>
      <c r="C5087" s="223" t="s">
        <v>6583</v>
      </c>
      <c r="D5087" s="175">
        <v>83202</v>
      </c>
      <c r="F5087" s="811">
        <v>42341</v>
      </c>
      <c r="G5087" s="1097" t="s">
        <v>6536</v>
      </c>
      <c r="H5087" s="876">
        <v>5000</v>
      </c>
      <c r="I5087" s="814" t="s">
        <v>6534</v>
      </c>
    </row>
    <row r="5088" spans="2:11" s="1" customFormat="1" ht="45" outlineLevel="1">
      <c r="B5088" s="1080">
        <v>42369</v>
      </c>
      <c r="C5088" s="223" t="s">
        <v>6586</v>
      </c>
      <c r="D5088" s="175">
        <v>8000</v>
      </c>
      <c r="F5088" s="811">
        <v>42345</v>
      </c>
      <c r="G5088" s="814" t="s">
        <v>6537</v>
      </c>
      <c r="H5088" s="876">
        <v>1000</v>
      </c>
      <c r="I5088" s="814" t="s">
        <v>3287</v>
      </c>
    </row>
    <row r="5089" spans="2:15" s="1" customFormat="1" ht="45" outlineLevel="1">
      <c r="B5089" s="1080"/>
      <c r="C5089" s="223"/>
      <c r="D5089" s="175"/>
      <c r="F5089" s="811">
        <v>42345</v>
      </c>
      <c r="G5089" s="814" t="s">
        <v>6538</v>
      </c>
      <c r="H5089" s="876">
        <v>4000</v>
      </c>
      <c r="I5089" s="814" t="s">
        <v>3287</v>
      </c>
    </row>
    <row r="5090" spans="2:15" s="1" customFormat="1" ht="30" outlineLevel="1">
      <c r="B5090" s="1080"/>
      <c r="C5090" s="223"/>
      <c r="D5090" s="175"/>
      <c r="F5090" s="811">
        <v>42345</v>
      </c>
      <c r="G5090" s="814" t="s">
        <v>6543</v>
      </c>
      <c r="H5090" s="876">
        <v>748</v>
      </c>
      <c r="I5090" s="814" t="s">
        <v>6542</v>
      </c>
      <c r="K5090" s="2"/>
    </row>
    <row r="5091" spans="2:15" s="1" customFormat="1" ht="30" outlineLevel="1">
      <c r="B5091" s="285"/>
      <c r="C5091" s="223"/>
      <c r="D5091" s="175"/>
      <c r="F5091" s="811">
        <v>42348</v>
      </c>
      <c r="G5091" s="814" t="s">
        <v>6551</v>
      </c>
      <c r="H5091" s="876">
        <v>6449</v>
      </c>
      <c r="I5091" s="814" t="s">
        <v>6533</v>
      </c>
      <c r="K5091" s="13"/>
    </row>
    <row r="5092" spans="2:15" s="1" customFormat="1" ht="45" outlineLevel="1">
      <c r="B5092" s="285"/>
      <c r="C5092" s="223"/>
      <c r="D5092" s="672"/>
      <c r="F5092" s="811">
        <v>42354</v>
      </c>
      <c r="G5092" s="814" t="s">
        <v>6558</v>
      </c>
      <c r="H5092" s="876">
        <v>6000</v>
      </c>
      <c r="I5092" s="814" t="s">
        <v>3287</v>
      </c>
      <c r="K5092" s="13"/>
    </row>
    <row r="5093" spans="2:15" s="1" customFormat="1" ht="45" outlineLevel="1">
      <c r="B5093" s="285"/>
      <c r="C5093" s="223"/>
      <c r="D5093" s="175"/>
      <c r="F5093" s="811">
        <v>42368</v>
      </c>
      <c r="G5093" s="812" t="s">
        <v>6584</v>
      </c>
      <c r="H5093" s="876">
        <v>5000</v>
      </c>
      <c r="I5093" s="814" t="s">
        <v>3287</v>
      </c>
      <c r="L5093" s="2"/>
      <c r="O5093" s="2"/>
    </row>
    <row r="5094" spans="2:15" s="1" customFormat="1" ht="45" outlineLevel="1">
      <c r="B5094" s="285"/>
      <c r="C5094" s="223"/>
      <c r="D5094" s="175"/>
      <c r="F5094" s="811">
        <v>42369</v>
      </c>
      <c r="G5094" s="814" t="s">
        <v>6585</v>
      </c>
      <c r="H5094" s="876">
        <v>1000</v>
      </c>
      <c r="I5094" s="814" t="s">
        <v>3287</v>
      </c>
      <c r="L5094" s="2"/>
      <c r="O5094" s="2"/>
    </row>
    <row r="5095" spans="2:15" s="1" customFormat="1" ht="15" outlineLevel="1">
      <c r="B5095" s="285"/>
      <c r="C5095" s="223"/>
      <c r="D5095" s="175"/>
      <c r="F5095" s="811"/>
      <c r="G5095" s="812"/>
      <c r="H5095" s="876"/>
      <c r="I5095" s="814"/>
      <c r="L5095" s="2"/>
      <c r="O5095" s="2"/>
    </row>
    <row r="5096" spans="2:15" s="1" customFormat="1" ht="15" outlineLevel="1">
      <c r="B5096" s="269"/>
      <c r="C5096" s="47"/>
      <c r="D5096" s="48"/>
      <c r="F5096" s="811"/>
      <c r="G5096" s="814"/>
      <c r="H5096" s="876"/>
      <c r="I5096" s="814"/>
    </row>
    <row r="5097" spans="2:15" s="1" customFormat="1" ht="15" outlineLevel="1">
      <c r="B5097" s="269"/>
      <c r="C5097" s="47"/>
      <c r="D5097" s="48"/>
      <c r="F5097" s="811"/>
      <c r="G5097" s="812"/>
      <c r="H5097" s="820"/>
      <c r="I5097" s="812"/>
      <c r="L5097" s="2"/>
    </row>
    <row r="5098" spans="2:15" s="1" customFormat="1" ht="15" outlineLevel="1">
      <c r="B5098" s="46"/>
      <c r="C5098" s="47"/>
      <c r="D5098" s="48"/>
      <c r="F5098" s="811"/>
      <c r="G5098" s="812"/>
      <c r="H5098" s="820"/>
      <c r="I5098" s="812"/>
      <c r="L5098" s="2"/>
    </row>
    <row r="5099" spans="2:15" s="1" customFormat="1" ht="15" outlineLevel="1">
      <c r="B5099" s="46"/>
      <c r="C5099" s="47"/>
      <c r="D5099" s="48"/>
      <c r="F5099" s="811"/>
      <c r="G5099" s="812"/>
      <c r="H5099" s="821"/>
      <c r="I5099" s="1073"/>
      <c r="L5099" s="2"/>
      <c r="O5099" s="2"/>
    </row>
    <row r="5100" spans="2:15" s="1" customFormat="1" ht="15" outlineLevel="1">
      <c r="B5100" s="46"/>
      <c r="C5100" s="47"/>
      <c r="D5100" s="48"/>
      <c r="F5100" s="811"/>
      <c r="G5100" s="812"/>
      <c r="H5100" s="821"/>
      <c r="I5100" s="1073"/>
      <c r="O5100" s="2"/>
    </row>
    <row r="5101" spans="2:15" s="1" customFormat="1" ht="15" outlineLevel="1">
      <c r="B5101" s="46"/>
      <c r="C5101" s="47"/>
      <c r="D5101" s="48"/>
      <c r="F5101" s="811"/>
      <c r="G5101" s="812"/>
      <c r="H5101" s="821"/>
      <c r="I5101" s="1073"/>
      <c r="O5101" s="2"/>
    </row>
    <row r="5102" spans="2:15" s="1" customFormat="1" ht="15" outlineLevel="1">
      <c r="B5102" s="46"/>
      <c r="C5102" s="47"/>
      <c r="D5102" s="48"/>
      <c r="F5102" s="811"/>
      <c r="G5102" s="814"/>
      <c r="H5102" s="876"/>
      <c r="I5102" s="814"/>
      <c r="O5102" s="2"/>
    </row>
    <row r="5103" spans="2:15" s="1" customFormat="1" ht="15" outlineLevel="1">
      <c r="B5103" s="46"/>
      <c r="C5103" s="47"/>
      <c r="D5103" s="48"/>
      <c r="F5103" s="811"/>
      <c r="G5103" s="814"/>
      <c r="H5103" s="876"/>
      <c r="I5103" s="814"/>
      <c r="O5103" s="2"/>
    </row>
    <row r="5104" spans="2:15" s="1" customFormat="1" ht="15" outlineLevel="1">
      <c r="B5104" s="46"/>
      <c r="C5104" s="47"/>
      <c r="D5104" s="48"/>
      <c r="F5104" s="811"/>
      <c r="G5104" s="814"/>
      <c r="H5104" s="876"/>
      <c r="I5104" s="814"/>
      <c r="O5104" s="2"/>
    </row>
    <row r="5105" spans="2:15" s="1" customFormat="1" ht="15" outlineLevel="1">
      <c r="B5105" s="46"/>
      <c r="C5105" s="47"/>
      <c r="D5105" s="48"/>
      <c r="F5105" s="811"/>
      <c r="G5105" s="812"/>
      <c r="H5105" s="821"/>
      <c r="I5105" s="1073"/>
      <c r="O5105" s="2"/>
    </row>
    <row r="5106" spans="2:15" s="1" customFormat="1" ht="15" outlineLevel="1">
      <c r="B5106" s="46"/>
      <c r="C5106" s="47"/>
      <c r="D5106" s="48"/>
      <c r="F5106" s="811"/>
      <c r="G5106" s="814"/>
      <c r="H5106" s="876"/>
      <c r="I5106" s="814"/>
      <c r="O5106" s="2"/>
    </row>
    <row r="5107" spans="2:15" s="1" customFormat="1" ht="15" outlineLevel="1">
      <c r="B5107" s="46"/>
      <c r="C5107" s="47"/>
      <c r="D5107" s="48"/>
      <c r="F5107" s="811"/>
      <c r="G5107" s="814"/>
      <c r="H5107" s="876"/>
      <c r="I5107" s="814"/>
      <c r="O5107" s="2"/>
    </row>
    <row r="5108" spans="2:15" s="1" customFormat="1" ht="15" outlineLevel="1">
      <c r="B5108" s="46"/>
      <c r="C5108" s="47"/>
      <c r="D5108" s="48"/>
      <c r="F5108" s="811"/>
      <c r="G5108" s="812"/>
      <c r="H5108" s="893"/>
      <c r="I5108" s="1073"/>
      <c r="O5108" s="2"/>
    </row>
    <row r="5109" spans="2:15" s="1" customFormat="1" ht="15" outlineLevel="1">
      <c r="B5109" s="46"/>
      <c r="C5109" s="47"/>
      <c r="D5109" s="48"/>
      <c r="F5109" s="811"/>
      <c r="G5109" s="812"/>
      <c r="H5109" s="893"/>
      <c r="I5109" s="1073"/>
      <c r="O5109" s="2"/>
    </row>
    <row r="5110" spans="2:15" s="1" customFormat="1" ht="15" outlineLevel="1">
      <c r="B5110" s="46"/>
      <c r="C5110" s="47"/>
      <c r="D5110" s="48"/>
      <c r="F5110" s="811"/>
      <c r="G5110" s="812"/>
      <c r="H5110" s="893"/>
      <c r="I5110" s="1073"/>
      <c r="O5110" s="2"/>
    </row>
    <row r="5111" spans="2:15" s="1" customFormat="1" ht="15" outlineLevel="1">
      <c r="B5111" s="46"/>
      <c r="C5111" s="47"/>
      <c r="D5111" s="48"/>
      <c r="F5111" s="811"/>
      <c r="G5111" s="812"/>
      <c r="H5111" s="893"/>
      <c r="I5111" s="812"/>
      <c r="K5111" s="13"/>
    </row>
    <row r="5112" spans="2:15" s="1" customFormat="1" ht="15" outlineLevel="1">
      <c r="B5112" s="50"/>
      <c r="C5112" s="50" t="s">
        <v>195</v>
      </c>
      <c r="D5112" s="48">
        <f>SUM(D5085:D5111)</f>
        <v>130462.05</v>
      </c>
      <c r="E5112" s="18"/>
      <c r="F5112" s="319"/>
      <c r="G5112" s="319" t="s">
        <v>195</v>
      </c>
      <c r="H5112" s="279">
        <f>SUM(H5085:H5111)</f>
        <v>30260</v>
      </c>
      <c r="K5112" s="2"/>
    </row>
    <row r="5113" spans="2:15" s="1" customFormat="1" ht="15" outlineLevel="1">
      <c r="B5113" s="18"/>
      <c r="C5113" s="18"/>
      <c r="D5113" s="18"/>
      <c r="F5113" s="18"/>
      <c r="G5113" s="18"/>
      <c r="H5113" s="18"/>
    </row>
    <row r="5114" spans="2:15" s="1" customFormat="1" ht="15" outlineLevel="1">
      <c r="B5114" s="50"/>
      <c r="C5114" s="50" t="s">
        <v>1328</v>
      </c>
      <c r="D5114" s="48">
        <f>D5112-H5112</f>
        <v>100202.05</v>
      </c>
      <c r="E5114" s="87"/>
      <c r="F5114" s="13"/>
      <c r="G5114" s="13"/>
      <c r="H5114" s="226"/>
      <c r="I5114" s="2"/>
      <c r="N5114" s="2"/>
      <c r="O5114" s="2"/>
    </row>
    <row r="5115" spans="2:15" s="1" customFormat="1" ht="15">
      <c r="E5115" s="13"/>
      <c r="F5115" s="13"/>
    </row>
    <row r="5116" spans="2:15" s="1" customFormat="1" ht="15">
      <c r="B5116" s="602">
        <v>42339</v>
      </c>
      <c r="C5116" s="282" t="s">
        <v>5078</v>
      </c>
      <c r="D5116" s="283">
        <v>845</v>
      </c>
      <c r="E5116" s="840" t="s">
        <v>3088</v>
      </c>
    </row>
    <row r="5117" spans="2:15" s="1" customFormat="1" ht="45">
      <c r="B5117" s="608">
        <v>42341</v>
      </c>
      <c r="C5117" s="1162" t="s">
        <v>6536</v>
      </c>
      <c r="D5117" s="613">
        <v>5000</v>
      </c>
      <c r="E5117" s="840" t="s">
        <v>6534</v>
      </c>
    </row>
    <row r="5118" spans="2:15" s="1" customFormat="1" ht="45">
      <c r="B5118" s="608">
        <v>42345</v>
      </c>
      <c r="C5118" s="840" t="s">
        <v>6537</v>
      </c>
      <c r="D5118" s="613">
        <v>1000</v>
      </c>
      <c r="E5118" s="840" t="s">
        <v>3287</v>
      </c>
      <c r="I5118" s="13"/>
    </row>
    <row r="5119" spans="2:15" s="1" customFormat="1" ht="45">
      <c r="B5119" s="608">
        <v>42345</v>
      </c>
      <c r="C5119" s="840" t="s">
        <v>6538</v>
      </c>
      <c r="D5119" s="613">
        <v>4000</v>
      </c>
      <c r="E5119" s="840" t="s">
        <v>3287</v>
      </c>
      <c r="H5119" s="13"/>
      <c r="I5119" s="13"/>
      <c r="L5119" s="2"/>
    </row>
    <row r="5120" spans="2:15" s="1" customFormat="1" ht="15">
      <c r="B5120" s="269">
        <v>42351</v>
      </c>
      <c r="C5120" s="840" t="s">
        <v>3546</v>
      </c>
      <c r="D5120" s="613">
        <v>1000</v>
      </c>
      <c r="E5120" s="317" t="s">
        <v>421</v>
      </c>
      <c r="H5120" s="13"/>
      <c r="I5120" s="13"/>
    </row>
    <row r="5121" spans="2:11" s="1" customFormat="1" ht="15">
      <c r="B5121" s="269">
        <v>42354</v>
      </c>
      <c r="C5121" s="840" t="s">
        <v>3546</v>
      </c>
      <c r="D5121" s="326">
        <v>200</v>
      </c>
      <c r="E5121" s="317" t="s">
        <v>421</v>
      </c>
      <c r="H5121" s="13"/>
      <c r="I5121" s="13"/>
      <c r="K5121" s="13"/>
    </row>
    <row r="5122" spans="2:11" s="1" customFormat="1" ht="60">
      <c r="B5122" s="608">
        <v>42354</v>
      </c>
      <c r="C5122" s="840" t="s">
        <v>6558</v>
      </c>
      <c r="D5122" s="613">
        <v>6000</v>
      </c>
      <c r="E5122" s="840" t="s">
        <v>3287</v>
      </c>
      <c r="H5122" s="13"/>
    </row>
    <row r="5123" spans="2:11" s="1" customFormat="1" ht="15">
      <c r="B5123" s="608">
        <v>42364</v>
      </c>
      <c r="C5123" s="282" t="s">
        <v>3546</v>
      </c>
      <c r="D5123" s="283">
        <v>4500</v>
      </c>
      <c r="E5123" s="317" t="s">
        <v>421</v>
      </c>
      <c r="H5123" s="13"/>
    </row>
    <row r="5124" spans="2:11" s="1" customFormat="1" ht="15">
      <c r="B5124" s="608">
        <v>42368</v>
      </c>
      <c r="C5124" s="282" t="s">
        <v>3546</v>
      </c>
      <c r="D5124" s="283">
        <v>350</v>
      </c>
      <c r="E5124" s="317" t="s">
        <v>421</v>
      </c>
      <c r="H5124" s="13"/>
    </row>
    <row r="5125" spans="2:11" s="1" customFormat="1" ht="45">
      <c r="B5125" s="608">
        <v>42368</v>
      </c>
      <c r="C5125" s="840" t="s">
        <v>6584</v>
      </c>
      <c r="D5125" s="613">
        <v>5000</v>
      </c>
      <c r="E5125" s="840" t="s">
        <v>3287</v>
      </c>
      <c r="H5125" s="13"/>
      <c r="I5125" s="13"/>
    </row>
    <row r="5126" spans="2:11" s="1" customFormat="1" ht="45">
      <c r="B5126" s="608">
        <v>42369</v>
      </c>
      <c r="C5126" s="840" t="s">
        <v>6585</v>
      </c>
      <c r="D5126" s="613">
        <v>1000</v>
      </c>
      <c r="E5126" s="840" t="s">
        <v>3287</v>
      </c>
      <c r="H5126" s="13"/>
    </row>
    <row r="5127" spans="2:11" s="1" customFormat="1" ht="15">
      <c r="B5127" s="602"/>
      <c r="C5127" s="282"/>
      <c r="D5127" s="283"/>
      <c r="E5127" s="277"/>
      <c r="H5127" s="13"/>
      <c r="I5127" s="13"/>
    </row>
    <row r="5128" spans="2:11" s="1" customFormat="1" ht="15">
      <c r="B5128" s="602"/>
      <c r="C5128" s="282"/>
      <c r="D5128" s="283"/>
      <c r="E5128" s="277"/>
      <c r="H5128" s="13"/>
      <c r="I5128" s="13"/>
    </row>
    <row r="5129" spans="2:11" s="1" customFormat="1" ht="15">
      <c r="B5129" s="602"/>
      <c r="C5129" s="883"/>
      <c r="D5129" s="326"/>
      <c r="E5129" s="277"/>
      <c r="I5129" s="13"/>
    </row>
    <row r="5130" spans="2:11" s="1" customFormat="1" ht="15">
      <c r="B5130" s="602"/>
      <c r="C5130" s="883"/>
      <c r="D5130" s="326"/>
      <c r="E5130" s="277"/>
      <c r="I5130" s="13"/>
    </row>
    <row r="5131" spans="2:11" s="1" customFormat="1" ht="15">
      <c r="B5131" s="602"/>
      <c r="C5131" s="883"/>
      <c r="D5131" s="326"/>
      <c r="E5131" s="277"/>
    </row>
    <row r="5132" spans="2:11" s="1" customFormat="1" ht="15">
      <c r="B5132" s="602"/>
      <c r="C5132" s="883"/>
      <c r="D5132" s="326"/>
      <c r="E5132" s="277"/>
      <c r="I5132" s="13"/>
    </row>
    <row r="5133" spans="2:11" s="1" customFormat="1" ht="15">
      <c r="B5133" s="602"/>
      <c r="C5133" s="883"/>
      <c r="D5133" s="326"/>
      <c r="E5133" s="277"/>
    </row>
    <row r="5134" spans="2:11" s="1" customFormat="1" ht="15">
      <c r="B5134" s="602"/>
      <c r="C5134" s="883"/>
      <c r="D5134" s="326"/>
      <c r="E5134" s="277"/>
    </row>
    <row r="5135" spans="2:11" s="1" customFormat="1" ht="15">
      <c r="B5135" s="602"/>
      <c r="C5135" s="376"/>
      <c r="D5135" s="326"/>
      <c r="E5135" s="277"/>
    </row>
    <row r="5136" spans="2:11" s="1" customFormat="1" ht="15">
      <c r="B5136" s="674"/>
      <c r="C5136" s="481"/>
      <c r="D5136" s="482"/>
      <c r="E5136" s="277"/>
    </row>
    <row r="5137" spans="2:8" s="1" customFormat="1" ht="15">
      <c r="B5137" s="280"/>
      <c r="C5137" s="280"/>
      <c r="D5137" s="294">
        <f>SUM(D5116:D5136)</f>
        <v>28895</v>
      </c>
      <c r="E5137" s="2">
        <f>D5137-D5243-H5243</f>
        <v>860</v>
      </c>
      <c r="F5137" s="2"/>
    </row>
    <row r="5138" spans="2:8" s="1" customFormat="1" ht="15">
      <c r="F5138" s="2"/>
    </row>
    <row r="5139" spans="2:8" s="1" customFormat="1" ht="15">
      <c r="B5139" s="269">
        <v>42339</v>
      </c>
      <c r="C5139" s="280" t="s">
        <v>525</v>
      </c>
      <c r="D5139" s="294">
        <v>50</v>
      </c>
      <c r="F5139" s="269">
        <v>42359</v>
      </c>
      <c r="G5139" s="280" t="s">
        <v>525</v>
      </c>
      <c r="H5139" s="294">
        <v>10</v>
      </c>
    </row>
    <row r="5140" spans="2:8" s="1" customFormat="1" ht="15">
      <c r="B5140" s="269">
        <v>42340</v>
      </c>
      <c r="C5140" s="280" t="s">
        <v>51</v>
      </c>
      <c r="D5140" s="294">
        <v>70</v>
      </c>
      <c r="F5140" s="269">
        <v>42359</v>
      </c>
      <c r="G5140" s="280" t="s">
        <v>18</v>
      </c>
      <c r="H5140" s="294">
        <v>206</v>
      </c>
    </row>
    <row r="5141" spans="2:8" s="1" customFormat="1" ht="15">
      <c r="B5141" s="269">
        <v>42340</v>
      </c>
      <c r="C5141" s="280" t="s">
        <v>112</v>
      </c>
      <c r="D5141" s="294">
        <v>50</v>
      </c>
      <c r="F5141" s="269">
        <v>42359</v>
      </c>
      <c r="G5141" s="280" t="s">
        <v>51</v>
      </c>
      <c r="H5141" s="294">
        <v>50</v>
      </c>
    </row>
    <row r="5142" spans="2:8" s="1" customFormat="1" ht="15">
      <c r="B5142" s="269">
        <v>42340</v>
      </c>
      <c r="C5142" s="280" t="s">
        <v>132</v>
      </c>
      <c r="D5142" s="294">
        <v>100</v>
      </c>
      <c r="F5142" s="269">
        <v>42359</v>
      </c>
      <c r="G5142" s="280" t="s">
        <v>114</v>
      </c>
      <c r="H5142" s="294">
        <v>84</v>
      </c>
    </row>
    <row r="5143" spans="2:8" s="1" customFormat="1" ht="15">
      <c r="B5143" s="269">
        <v>42340</v>
      </c>
      <c r="C5143" s="280" t="s">
        <v>23</v>
      </c>
      <c r="D5143" s="294">
        <v>250</v>
      </c>
      <c r="F5143" s="269">
        <v>42359</v>
      </c>
      <c r="G5143" s="280" t="s">
        <v>114</v>
      </c>
      <c r="H5143" s="294">
        <v>20</v>
      </c>
    </row>
    <row r="5144" spans="2:8" s="1" customFormat="1" ht="15">
      <c r="B5144" s="269">
        <v>42341</v>
      </c>
      <c r="C5144" s="280" t="s">
        <v>57</v>
      </c>
      <c r="D5144" s="294">
        <v>160</v>
      </c>
      <c r="F5144" s="269">
        <v>42359</v>
      </c>
      <c r="G5144" s="280" t="s">
        <v>114</v>
      </c>
      <c r="H5144" s="294">
        <v>40</v>
      </c>
    </row>
    <row r="5145" spans="2:8" s="1" customFormat="1" ht="15">
      <c r="B5145" s="269">
        <v>42341</v>
      </c>
      <c r="C5145" s="280" t="s">
        <v>531</v>
      </c>
      <c r="D5145" s="294">
        <v>80</v>
      </c>
      <c r="F5145" s="269">
        <v>42360</v>
      </c>
      <c r="G5145" s="280" t="s">
        <v>525</v>
      </c>
      <c r="H5145" s="294">
        <v>120</v>
      </c>
    </row>
    <row r="5146" spans="2:8" s="1" customFormat="1" ht="15">
      <c r="B5146" s="269">
        <v>42341</v>
      </c>
      <c r="C5146" s="280" t="s">
        <v>786</v>
      </c>
      <c r="D5146" s="294">
        <v>30</v>
      </c>
      <c r="F5146" s="269">
        <v>42360</v>
      </c>
      <c r="G5146" s="280" t="s">
        <v>6560</v>
      </c>
      <c r="H5146" s="294">
        <v>10</v>
      </c>
    </row>
    <row r="5147" spans="2:8" s="1" customFormat="1" ht="15">
      <c r="B5147" s="269">
        <v>42341</v>
      </c>
      <c r="C5147" s="280" t="s">
        <v>18</v>
      </c>
      <c r="D5147" s="294">
        <v>184</v>
      </c>
      <c r="F5147" s="269">
        <v>42360</v>
      </c>
      <c r="G5147" s="280" t="s">
        <v>525</v>
      </c>
      <c r="H5147" s="294">
        <v>100</v>
      </c>
    </row>
    <row r="5148" spans="2:8" s="1" customFormat="1" ht="15">
      <c r="B5148" s="269">
        <v>42341</v>
      </c>
      <c r="C5148" s="280" t="s">
        <v>114</v>
      </c>
      <c r="D5148" s="294">
        <v>90</v>
      </c>
      <c r="F5148" s="269">
        <v>42360</v>
      </c>
      <c r="G5148" s="280" t="s">
        <v>205</v>
      </c>
      <c r="H5148" s="294">
        <v>100</v>
      </c>
    </row>
    <row r="5149" spans="2:8" s="1" customFormat="1" ht="15">
      <c r="B5149" s="269">
        <v>42342</v>
      </c>
      <c r="C5149" s="280" t="s">
        <v>112</v>
      </c>
      <c r="D5149" s="294">
        <v>100</v>
      </c>
      <c r="F5149" s="269">
        <v>42360</v>
      </c>
      <c r="G5149" s="280" t="s">
        <v>23</v>
      </c>
      <c r="H5149" s="294">
        <v>150</v>
      </c>
    </row>
    <row r="5150" spans="2:8" s="1" customFormat="1" ht="15">
      <c r="B5150" s="269">
        <v>42342</v>
      </c>
      <c r="C5150" s="304" t="s">
        <v>51</v>
      </c>
      <c r="D5150" s="326">
        <v>250</v>
      </c>
      <c r="F5150" s="269">
        <v>42361</v>
      </c>
      <c r="G5150" s="294" t="s">
        <v>525</v>
      </c>
      <c r="H5150" s="294">
        <v>70</v>
      </c>
    </row>
    <row r="5151" spans="2:8" s="1" customFormat="1" ht="15">
      <c r="B5151" s="269">
        <v>42342</v>
      </c>
      <c r="C5151" s="280" t="s">
        <v>6535</v>
      </c>
      <c r="D5151" s="294">
        <v>350</v>
      </c>
      <c r="F5151" s="269">
        <v>42361</v>
      </c>
      <c r="G5151" s="294" t="s">
        <v>114</v>
      </c>
      <c r="H5151" s="294">
        <v>60</v>
      </c>
    </row>
    <row r="5152" spans="2:8" s="1" customFormat="1" ht="15">
      <c r="B5152" s="269">
        <v>42342</v>
      </c>
      <c r="C5152" s="280" t="s">
        <v>485</v>
      </c>
      <c r="D5152" s="294">
        <v>80</v>
      </c>
      <c r="F5152" s="269">
        <v>42361</v>
      </c>
      <c r="G5152" s="280" t="s">
        <v>6563</v>
      </c>
      <c r="H5152" s="294">
        <v>293</v>
      </c>
    </row>
    <row r="5153" spans="2:8" s="1" customFormat="1" ht="15">
      <c r="B5153" s="269">
        <v>42342</v>
      </c>
      <c r="C5153" s="280" t="s">
        <v>112</v>
      </c>
      <c r="D5153" s="294">
        <v>100</v>
      </c>
      <c r="F5153" s="269">
        <v>42361</v>
      </c>
      <c r="G5153" s="280" t="s">
        <v>18</v>
      </c>
      <c r="H5153" s="294">
        <v>170</v>
      </c>
    </row>
    <row r="5154" spans="2:8" s="1" customFormat="1" ht="15">
      <c r="B5154" s="269">
        <v>42342</v>
      </c>
      <c r="C5154" s="280" t="s">
        <v>247</v>
      </c>
      <c r="D5154" s="294">
        <v>27</v>
      </c>
      <c r="F5154" s="269">
        <v>42361</v>
      </c>
      <c r="G5154" s="280" t="s">
        <v>246</v>
      </c>
      <c r="H5154" s="294">
        <v>100</v>
      </c>
    </row>
    <row r="5155" spans="2:8" s="1" customFormat="1" ht="15">
      <c r="B5155" s="269">
        <v>42342</v>
      </c>
      <c r="C5155" s="280" t="s">
        <v>23</v>
      </c>
      <c r="D5155" s="294">
        <v>113</v>
      </c>
      <c r="F5155" s="269">
        <v>42362</v>
      </c>
      <c r="G5155" s="280" t="s">
        <v>525</v>
      </c>
      <c r="H5155" s="294">
        <v>70</v>
      </c>
    </row>
    <row r="5156" spans="2:8" s="1" customFormat="1" ht="15">
      <c r="B5156" s="269">
        <v>42342</v>
      </c>
      <c r="C5156" s="280" t="s">
        <v>132</v>
      </c>
      <c r="D5156" s="294">
        <v>420</v>
      </c>
      <c r="F5156" s="269">
        <v>42362</v>
      </c>
      <c r="G5156" s="280" t="s">
        <v>12</v>
      </c>
      <c r="H5156" s="294">
        <v>220</v>
      </c>
    </row>
    <row r="5157" spans="2:8" s="1" customFormat="1" ht="15">
      <c r="B5157" s="269">
        <v>42343</v>
      </c>
      <c r="C5157" s="304" t="s">
        <v>18</v>
      </c>
      <c r="D5157" s="326">
        <v>424</v>
      </c>
      <c r="F5157" s="269">
        <v>42362</v>
      </c>
      <c r="G5157" s="280" t="s">
        <v>525</v>
      </c>
      <c r="H5157" s="294">
        <v>47</v>
      </c>
    </row>
    <row r="5158" spans="2:8" s="1" customFormat="1" ht="15">
      <c r="B5158" s="269">
        <v>42344</v>
      </c>
      <c r="C5158" s="280" t="s">
        <v>247</v>
      </c>
      <c r="D5158" s="326">
        <v>52</v>
      </c>
      <c r="F5158" s="269">
        <v>42362</v>
      </c>
      <c r="G5158" s="280" t="s">
        <v>525</v>
      </c>
      <c r="H5158" s="294">
        <v>22</v>
      </c>
    </row>
    <row r="5159" spans="2:8" s="1" customFormat="1" ht="15">
      <c r="B5159" s="269">
        <v>42344</v>
      </c>
      <c r="C5159" s="304" t="s">
        <v>582</v>
      </c>
      <c r="D5159" s="326">
        <v>300</v>
      </c>
      <c r="F5159" s="269">
        <v>42363</v>
      </c>
      <c r="G5159" s="294" t="s">
        <v>246</v>
      </c>
      <c r="H5159" s="294">
        <v>70</v>
      </c>
    </row>
    <row r="5160" spans="2:8" s="1" customFormat="1" ht="15">
      <c r="B5160" s="269">
        <v>42344</v>
      </c>
      <c r="C5160" s="304" t="s">
        <v>80</v>
      </c>
      <c r="D5160" s="326">
        <v>20</v>
      </c>
      <c r="F5160" s="269">
        <v>42363</v>
      </c>
      <c r="G5160" s="294" t="s">
        <v>6567</v>
      </c>
      <c r="H5160" s="294">
        <v>78</v>
      </c>
    </row>
    <row r="5161" spans="2:8" s="1" customFormat="1" ht="15">
      <c r="B5161" s="269">
        <v>42344</v>
      </c>
      <c r="C5161" s="304" t="s">
        <v>401</v>
      </c>
      <c r="D5161" s="326">
        <v>45</v>
      </c>
      <c r="F5161" s="269">
        <v>42363</v>
      </c>
      <c r="G5161" s="393" t="s">
        <v>4505</v>
      </c>
      <c r="H5161" s="386">
        <v>50</v>
      </c>
    </row>
    <row r="5162" spans="2:8" s="1" customFormat="1" ht="15">
      <c r="B5162" s="269">
        <v>42345</v>
      </c>
      <c r="C5162" s="304" t="s">
        <v>6</v>
      </c>
      <c r="D5162" s="326">
        <v>100</v>
      </c>
      <c r="F5162" s="269">
        <v>42363</v>
      </c>
      <c r="G5162" s="393" t="s">
        <v>247</v>
      </c>
      <c r="H5162" s="386">
        <v>8</v>
      </c>
    </row>
    <row r="5163" spans="2:8" s="1" customFormat="1" ht="15">
      <c r="B5163" s="269">
        <v>42345</v>
      </c>
      <c r="C5163" s="304" t="s">
        <v>525</v>
      </c>
      <c r="D5163" s="326">
        <v>70</v>
      </c>
      <c r="F5163" s="269">
        <v>42363</v>
      </c>
      <c r="G5163" s="393" t="s">
        <v>247</v>
      </c>
      <c r="H5163" s="294">
        <v>25</v>
      </c>
    </row>
    <row r="5164" spans="2:8" s="1" customFormat="1" ht="15">
      <c r="B5164" s="269">
        <v>42345</v>
      </c>
      <c r="C5164" s="304" t="s">
        <v>12</v>
      </c>
      <c r="D5164" s="326">
        <v>40</v>
      </c>
      <c r="F5164" s="269">
        <v>42363</v>
      </c>
      <c r="G5164" s="393" t="s">
        <v>247</v>
      </c>
      <c r="H5164" s="386">
        <v>38</v>
      </c>
    </row>
    <row r="5165" spans="2:8" s="1" customFormat="1" ht="15">
      <c r="B5165" s="269">
        <v>42345</v>
      </c>
      <c r="C5165" s="304" t="s">
        <v>525</v>
      </c>
      <c r="D5165" s="326">
        <v>80</v>
      </c>
      <c r="F5165" s="269">
        <v>42363</v>
      </c>
      <c r="G5165" s="393" t="s">
        <v>23</v>
      </c>
      <c r="H5165" s="386">
        <v>155</v>
      </c>
    </row>
    <row r="5166" spans="2:8" s="1" customFormat="1" ht="15">
      <c r="B5166" s="269">
        <v>42345</v>
      </c>
      <c r="C5166" s="304" t="s">
        <v>525</v>
      </c>
      <c r="D5166" s="326">
        <v>125</v>
      </c>
      <c r="F5166" s="269">
        <v>42364</v>
      </c>
      <c r="G5166" s="280" t="s">
        <v>3043</v>
      </c>
      <c r="H5166" s="294">
        <v>120</v>
      </c>
    </row>
    <row r="5167" spans="2:8" s="1" customFormat="1" ht="15">
      <c r="B5167" s="269">
        <v>42345</v>
      </c>
      <c r="C5167" s="304" t="s">
        <v>23</v>
      </c>
      <c r="D5167" s="326">
        <v>110</v>
      </c>
      <c r="F5167" s="269">
        <v>42364</v>
      </c>
      <c r="G5167" s="393" t="s">
        <v>6569</v>
      </c>
      <c r="H5167" s="386">
        <v>20</v>
      </c>
    </row>
    <row r="5168" spans="2:8" s="1" customFormat="1" ht="15">
      <c r="B5168" s="269">
        <v>42346</v>
      </c>
      <c r="C5168" s="280" t="s">
        <v>367</v>
      </c>
      <c r="D5168" s="294">
        <v>100</v>
      </c>
      <c r="F5168" s="269">
        <v>42364</v>
      </c>
      <c r="G5168" s="376" t="s">
        <v>6570</v>
      </c>
      <c r="H5168" s="386">
        <v>80</v>
      </c>
    </row>
    <row r="5169" spans="2:8" s="1" customFormat="1" ht="15">
      <c r="B5169" s="269">
        <v>42346</v>
      </c>
      <c r="C5169" s="280" t="s">
        <v>525</v>
      </c>
      <c r="D5169" s="294">
        <v>20</v>
      </c>
      <c r="F5169" s="269">
        <v>42364</v>
      </c>
      <c r="G5169" s="280" t="s">
        <v>6571</v>
      </c>
      <c r="H5169" s="294">
        <v>480</v>
      </c>
    </row>
    <row r="5170" spans="2:8" s="1" customFormat="1" ht="15">
      <c r="B5170" s="269">
        <v>42346</v>
      </c>
      <c r="C5170" s="280" t="s">
        <v>525</v>
      </c>
      <c r="D5170" s="294">
        <v>25</v>
      </c>
      <c r="F5170" s="269">
        <v>42364</v>
      </c>
      <c r="G5170" s="280" t="s">
        <v>4633</v>
      </c>
      <c r="H5170" s="386">
        <v>80</v>
      </c>
    </row>
    <row r="5171" spans="2:8" s="1" customFormat="1" ht="15">
      <c r="B5171" s="269">
        <v>42346</v>
      </c>
      <c r="C5171" s="280" t="s">
        <v>12</v>
      </c>
      <c r="D5171" s="349">
        <v>90</v>
      </c>
      <c r="F5171" s="269">
        <v>42364</v>
      </c>
      <c r="G5171" s="393" t="s">
        <v>6572</v>
      </c>
      <c r="H5171" s="386">
        <v>1750</v>
      </c>
    </row>
    <row r="5172" spans="2:8" s="1" customFormat="1" ht="15">
      <c r="B5172" s="549">
        <v>42346</v>
      </c>
      <c r="C5172" s="554" t="s">
        <v>6</v>
      </c>
      <c r="D5172" s="1002">
        <v>1000</v>
      </c>
      <c r="F5172" s="269">
        <v>42364</v>
      </c>
      <c r="G5172" s="386" t="s">
        <v>6573</v>
      </c>
      <c r="H5172" s="386">
        <v>40</v>
      </c>
    </row>
    <row r="5173" spans="2:8" s="1" customFormat="1" ht="15">
      <c r="B5173" s="269">
        <v>42347</v>
      </c>
      <c r="C5173" s="280" t="s">
        <v>6548</v>
      </c>
      <c r="D5173" s="294">
        <v>500</v>
      </c>
      <c r="F5173" s="269">
        <v>42364</v>
      </c>
      <c r="G5173" s="393" t="s">
        <v>6574</v>
      </c>
      <c r="H5173" s="386">
        <v>110</v>
      </c>
    </row>
    <row r="5174" spans="2:8" s="1" customFormat="1" ht="15">
      <c r="B5174" s="269">
        <v>42347</v>
      </c>
      <c r="C5174" s="304" t="s">
        <v>525</v>
      </c>
      <c r="D5174" s="326">
        <v>50</v>
      </c>
      <c r="F5174" s="269">
        <v>42364</v>
      </c>
      <c r="G5174" s="393" t="s">
        <v>6575</v>
      </c>
      <c r="H5174" s="386">
        <v>140</v>
      </c>
    </row>
    <row r="5175" spans="2:8" s="1" customFormat="1" ht="15">
      <c r="B5175" s="269">
        <v>42347</v>
      </c>
      <c r="C5175" s="304" t="s">
        <v>81</v>
      </c>
      <c r="D5175" s="326">
        <v>100</v>
      </c>
      <c r="F5175" s="269">
        <v>42364</v>
      </c>
      <c r="G5175" s="393" t="s">
        <v>6576</v>
      </c>
      <c r="H5175" s="386">
        <v>15</v>
      </c>
    </row>
    <row r="5176" spans="2:8" s="1" customFormat="1" ht="15">
      <c r="B5176" s="269">
        <v>42347</v>
      </c>
      <c r="C5176" s="280" t="s">
        <v>525</v>
      </c>
      <c r="D5176" s="294">
        <v>50</v>
      </c>
      <c r="F5176" s="269">
        <v>42364</v>
      </c>
      <c r="G5176" s="393" t="s">
        <v>977</v>
      </c>
      <c r="H5176" s="386">
        <v>400</v>
      </c>
    </row>
    <row r="5177" spans="2:8" s="1" customFormat="1" ht="15">
      <c r="B5177" s="549">
        <v>42347</v>
      </c>
      <c r="C5177" s="463" t="s">
        <v>6436</v>
      </c>
      <c r="D5177" s="587">
        <v>1000</v>
      </c>
      <c r="F5177" s="269">
        <v>42364</v>
      </c>
      <c r="G5177" s="280" t="s">
        <v>6577</v>
      </c>
      <c r="H5177" s="294">
        <v>300</v>
      </c>
    </row>
    <row r="5178" spans="2:8" s="1" customFormat="1" ht="15">
      <c r="B5178" s="549">
        <v>42347</v>
      </c>
      <c r="C5178" s="463" t="s">
        <v>6437</v>
      </c>
      <c r="D5178" s="587">
        <v>410</v>
      </c>
      <c r="F5178" s="269">
        <v>42364</v>
      </c>
      <c r="G5178" s="280" t="s">
        <v>5333</v>
      </c>
      <c r="H5178" s="294">
        <v>50</v>
      </c>
    </row>
    <row r="5179" spans="2:8" s="1" customFormat="1" ht="15">
      <c r="B5179" s="269">
        <v>42347</v>
      </c>
      <c r="C5179" s="280" t="s">
        <v>6550</v>
      </c>
      <c r="D5179" s="294">
        <v>150</v>
      </c>
      <c r="F5179" s="269">
        <v>42364</v>
      </c>
      <c r="G5179" s="280" t="s">
        <v>525</v>
      </c>
      <c r="H5179" s="294">
        <v>22</v>
      </c>
    </row>
    <row r="5180" spans="2:8" s="1" customFormat="1" ht="15">
      <c r="B5180" s="269">
        <v>42348</v>
      </c>
      <c r="C5180" s="280" t="s">
        <v>525</v>
      </c>
      <c r="D5180" s="294">
        <v>50</v>
      </c>
      <c r="F5180" s="269">
        <v>42364</v>
      </c>
      <c r="G5180" s="280" t="s">
        <v>525</v>
      </c>
      <c r="H5180" s="294">
        <v>35</v>
      </c>
    </row>
    <row r="5181" spans="2:8" s="1" customFormat="1" ht="15">
      <c r="B5181" s="269">
        <v>42348</v>
      </c>
      <c r="C5181" s="280" t="s">
        <v>525</v>
      </c>
      <c r="D5181" s="294">
        <v>130</v>
      </c>
      <c r="F5181" s="269">
        <v>42364</v>
      </c>
      <c r="G5181" s="294" t="s">
        <v>525</v>
      </c>
      <c r="H5181" s="294">
        <v>60</v>
      </c>
    </row>
    <row r="5182" spans="2:8" s="1" customFormat="1" ht="15">
      <c r="B5182" s="269">
        <v>42348</v>
      </c>
      <c r="C5182" s="280" t="s">
        <v>6552</v>
      </c>
      <c r="D5182" s="294">
        <v>160</v>
      </c>
      <c r="F5182" s="269">
        <v>42364</v>
      </c>
      <c r="G5182" s="294" t="s">
        <v>525</v>
      </c>
      <c r="H5182" s="294">
        <v>25</v>
      </c>
    </row>
    <row r="5183" spans="2:8" s="1" customFormat="1" ht="15">
      <c r="B5183" s="269">
        <v>42348</v>
      </c>
      <c r="C5183" s="280" t="s">
        <v>246</v>
      </c>
      <c r="D5183" s="294">
        <v>40</v>
      </c>
      <c r="F5183" s="269">
        <v>42364</v>
      </c>
      <c r="G5183" s="280" t="s">
        <v>51</v>
      </c>
      <c r="H5183" s="294">
        <v>210</v>
      </c>
    </row>
    <row r="5184" spans="2:8" s="1" customFormat="1" ht="15">
      <c r="B5184" s="269">
        <v>42348</v>
      </c>
      <c r="C5184" s="304" t="s">
        <v>205</v>
      </c>
      <c r="D5184" s="326">
        <v>60</v>
      </c>
      <c r="F5184" s="269">
        <v>42364</v>
      </c>
      <c r="G5184" s="280" t="s">
        <v>516</v>
      </c>
      <c r="H5184" s="294">
        <v>50</v>
      </c>
    </row>
    <row r="5185" spans="2:8" s="1" customFormat="1" ht="15">
      <c r="B5185" s="269">
        <v>42349</v>
      </c>
      <c r="C5185" s="304" t="s">
        <v>525</v>
      </c>
      <c r="D5185" s="326">
        <v>20</v>
      </c>
      <c r="F5185" s="269">
        <v>42364</v>
      </c>
      <c r="G5185" s="280" t="s">
        <v>401</v>
      </c>
      <c r="H5185" s="326">
        <v>40</v>
      </c>
    </row>
    <row r="5186" spans="2:8" s="1" customFormat="1" ht="15">
      <c r="B5186" s="269">
        <v>42349</v>
      </c>
      <c r="C5186" s="280" t="s">
        <v>525</v>
      </c>
      <c r="D5186" s="294">
        <v>20</v>
      </c>
      <c r="F5186" s="269">
        <v>42365</v>
      </c>
      <c r="G5186" s="280" t="s">
        <v>246</v>
      </c>
      <c r="H5186" s="294">
        <v>100</v>
      </c>
    </row>
    <row r="5187" spans="2:8" s="1" customFormat="1" ht="15">
      <c r="B5187" s="269">
        <v>42349</v>
      </c>
      <c r="C5187" s="304" t="s">
        <v>2328</v>
      </c>
      <c r="D5187" s="326">
        <v>250</v>
      </c>
      <c r="F5187" s="269">
        <v>42365</v>
      </c>
      <c r="G5187" s="304" t="s">
        <v>613</v>
      </c>
      <c r="H5187" s="326">
        <v>10</v>
      </c>
    </row>
    <row r="5188" spans="2:8" s="1" customFormat="1" ht="15">
      <c r="B5188" s="269">
        <v>42349</v>
      </c>
      <c r="C5188" s="280" t="s">
        <v>114</v>
      </c>
      <c r="D5188" s="294">
        <v>110</v>
      </c>
      <c r="F5188" s="269">
        <v>42365</v>
      </c>
      <c r="G5188" s="280" t="s">
        <v>759</v>
      </c>
      <c r="H5188" s="294">
        <v>30</v>
      </c>
    </row>
    <row r="5189" spans="2:8" s="1" customFormat="1" ht="15">
      <c r="B5189" s="269">
        <v>42349</v>
      </c>
      <c r="C5189" s="280" t="s">
        <v>1255</v>
      </c>
      <c r="D5189" s="294">
        <v>15</v>
      </c>
      <c r="F5189" s="269">
        <v>42365</v>
      </c>
      <c r="G5189" s="280" t="s">
        <v>401</v>
      </c>
      <c r="H5189" s="294">
        <v>15</v>
      </c>
    </row>
    <row r="5190" spans="2:8" s="1" customFormat="1" ht="15">
      <c r="B5190" s="269">
        <v>42350</v>
      </c>
      <c r="C5190" s="280" t="s">
        <v>18</v>
      </c>
      <c r="D5190" s="294">
        <v>350</v>
      </c>
      <c r="F5190" s="269">
        <v>42365</v>
      </c>
      <c r="G5190" s="280" t="s">
        <v>18</v>
      </c>
      <c r="H5190" s="294">
        <v>265</v>
      </c>
    </row>
    <row r="5191" spans="2:8" s="1" customFormat="1" ht="15">
      <c r="B5191" s="269">
        <v>42350</v>
      </c>
      <c r="C5191" s="280" t="s">
        <v>114</v>
      </c>
      <c r="D5191" s="294">
        <v>25</v>
      </c>
      <c r="F5191" s="269">
        <v>42365</v>
      </c>
      <c r="G5191" s="280" t="s">
        <v>6580</v>
      </c>
      <c r="H5191" s="294">
        <v>40</v>
      </c>
    </row>
    <row r="5192" spans="2:8" s="1" customFormat="1" ht="15">
      <c r="B5192" s="269">
        <v>42350</v>
      </c>
      <c r="C5192" s="280" t="s">
        <v>6554</v>
      </c>
      <c r="D5192" s="294">
        <v>7</v>
      </c>
      <c r="F5192" s="269">
        <v>42365</v>
      </c>
      <c r="G5192" s="280" t="s">
        <v>59</v>
      </c>
      <c r="H5192" s="294">
        <v>50</v>
      </c>
    </row>
    <row r="5193" spans="2:8" s="1" customFormat="1" ht="15">
      <c r="B5193" s="269">
        <v>42351</v>
      </c>
      <c r="C5193" s="280" t="s">
        <v>51</v>
      </c>
      <c r="D5193" s="294">
        <v>200</v>
      </c>
      <c r="F5193" s="269">
        <v>42366</v>
      </c>
      <c r="G5193" s="294" t="s">
        <v>525</v>
      </c>
      <c r="H5193" s="294">
        <v>112</v>
      </c>
    </row>
    <row r="5194" spans="2:8" s="1" customFormat="1" ht="15">
      <c r="B5194" s="269">
        <v>42351</v>
      </c>
      <c r="C5194" s="294" t="s">
        <v>205</v>
      </c>
      <c r="D5194" s="294">
        <v>50</v>
      </c>
      <c r="F5194" s="269">
        <v>42366</v>
      </c>
      <c r="G5194" s="280" t="s">
        <v>114</v>
      </c>
      <c r="H5194" s="294">
        <v>100</v>
      </c>
    </row>
    <row r="5195" spans="2:8" s="1" customFormat="1" ht="15">
      <c r="B5195" s="269">
        <v>42351</v>
      </c>
      <c r="C5195" s="280" t="s">
        <v>605</v>
      </c>
      <c r="D5195" s="349">
        <v>50</v>
      </c>
      <c r="F5195" s="269">
        <v>42366</v>
      </c>
      <c r="G5195" s="280" t="s">
        <v>80</v>
      </c>
      <c r="H5195" s="294">
        <v>20</v>
      </c>
    </row>
    <row r="5196" spans="2:8" s="1" customFormat="1" ht="15">
      <c r="B5196" s="269">
        <v>42351</v>
      </c>
      <c r="C5196" s="280" t="s">
        <v>114</v>
      </c>
      <c r="D5196" s="294">
        <v>145</v>
      </c>
      <c r="F5196" s="269">
        <v>42366</v>
      </c>
      <c r="G5196" s="280" t="s">
        <v>205</v>
      </c>
      <c r="H5196" s="294">
        <v>80</v>
      </c>
    </row>
    <row r="5197" spans="2:8" s="1" customFormat="1" ht="15">
      <c r="B5197" s="269">
        <v>42351</v>
      </c>
      <c r="C5197" s="280" t="s">
        <v>173</v>
      </c>
      <c r="D5197" s="294">
        <v>110</v>
      </c>
      <c r="F5197" s="269">
        <v>42366</v>
      </c>
      <c r="G5197" s="280" t="s">
        <v>114</v>
      </c>
      <c r="H5197" s="294">
        <v>60</v>
      </c>
    </row>
    <row r="5198" spans="2:8" s="1" customFormat="1" ht="15">
      <c r="B5198" s="549">
        <v>42352</v>
      </c>
      <c r="C5198" s="621" t="s">
        <v>4050</v>
      </c>
      <c r="D5198" s="622">
        <v>871</v>
      </c>
      <c r="F5198" s="269">
        <v>42367</v>
      </c>
      <c r="G5198" s="280" t="s">
        <v>525</v>
      </c>
      <c r="H5198" s="294">
        <v>180</v>
      </c>
    </row>
    <row r="5199" spans="2:8" s="1" customFormat="1" ht="15">
      <c r="B5199" s="269">
        <v>42352</v>
      </c>
      <c r="C5199" s="280" t="s">
        <v>205</v>
      </c>
      <c r="D5199" s="294">
        <v>27</v>
      </c>
      <c r="F5199" s="269">
        <v>42367</v>
      </c>
      <c r="G5199" s="280" t="s">
        <v>12</v>
      </c>
      <c r="H5199" s="294">
        <v>60</v>
      </c>
    </row>
    <row r="5200" spans="2:8" s="1" customFormat="1" ht="15">
      <c r="B5200" s="269">
        <v>42352</v>
      </c>
      <c r="C5200" s="280" t="s">
        <v>246</v>
      </c>
      <c r="D5200" s="294">
        <v>160</v>
      </c>
      <c r="F5200" s="269">
        <v>42367</v>
      </c>
      <c r="G5200" s="280" t="s">
        <v>525</v>
      </c>
      <c r="H5200" s="294">
        <v>66</v>
      </c>
    </row>
    <row r="5201" spans="2:8" s="1" customFormat="1" ht="15">
      <c r="B5201" s="269">
        <v>42352</v>
      </c>
      <c r="C5201" s="280" t="s">
        <v>3870</v>
      </c>
      <c r="D5201" s="294">
        <v>1034</v>
      </c>
      <c r="F5201" s="269">
        <v>42368</v>
      </c>
      <c r="G5201" s="280" t="s">
        <v>525</v>
      </c>
      <c r="H5201" s="294">
        <v>19</v>
      </c>
    </row>
    <row r="5202" spans="2:8" s="1" customFormat="1" ht="15">
      <c r="B5202" s="269">
        <v>42352</v>
      </c>
      <c r="C5202" s="280" t="s">
        <v>23</v>
      </c>
      <c r="D5202" s="294">
        <v>150</v>
      </c>
      <c r="F5202" s="269">
        <v>42368</v>
      </c>
      <c r="G5202" s="280" t="s">
        <v>114</v>
      </c>
      <c r="H5202" s="294">
        <v>40</v>
      </c>
    </row>
    <row r="5203" spans="2:8" s="1" customFormat="1" ht="15">
      <c r="B5203" s="269">
        <v>42352</v>
      </c>
      <c r="C5203" s="280" t="s">
        <v>205</v>
      </c>
      <c r="D5203" s="294">
        <v>62</v>
      </c>
      <c r="F5203" s="269">
        <v>42368</v>
      </c>
      <c r="G5203" s="280" t="s">
        <v>63</v>
      </c>
      <c r="H5203" s="294">
        <v>15</v>
      </c>
    </row>
    <row r="5204" spans="2:8" s="1" customFormat="1" ht="15">
      <c r="B5204" s="269">
        <v>42352</v>
      </c>
      <c r="C5204" s="280" t="s">
        <v>205</v>
      </c>
      <c r="D5204" s="294">
        <v>55</v>
      </c>
      <c r="F5204" s="269">
        <v>42368</v>
      </c>
      <c r="G5204" s="280" t="s">
        <v>51</v>
      </c>
      <c r="H5204" s="294">
        <v>380</v>
      </c>
    </row>
    <row r="5205" spans="2:8" s="1" customFormat="1" ht="15">
      <c r="B5205" s="269">
        <v>42352</v>
      </c>
      <c r="C5205" s="280" t="s">
        <v>111</v>
      </c>
      <c r="D5205" s="294">
        <v>30</v>
      </c>
      <c r="F5205" s="269">
        <v>42368</v>
      </c>
      <c r="G5205" s="280" t="s">
        <v>516</v>
      </c>
      <c r="H5205" s="294">
        <v>90</v>
      </c>
    </row>
    <row r="5206" spans="2:8" s="1" customFormat="1" ht="15">
      <c r="B5206" s="269">
        <v>42353</v>
      </c>
      <c r="C5206" s="294" t="s">
        <v>525</v>
      </c>
      <c r="D5206" s="294">
        <v>21</v>
      </c>
      <c r="F5206" s="269">
        <v>42368</v>
      </c>
      <c r="G5206" s="280" t="s">
        <v>2164</v>
      </c>
      <c r="H5206" s="294">
        <v>5000</v>
      </c>
    </row>
    <row r="5207" spans="2:8" s="1" customFormat="1" ht="15">
      <c r="B5207" s="269">
        <v>42353</v>
      </c>
      <c r="C5207" s="280" t="s">
        <v>23</v>
      </c>
      <c r="D5207" s="294">
        <v>230</v>
      </c>
      <c r="F5207" s="269">
        <v>42369</v>
      </c>
      <c r="G5207" s="280" t="s">
        <v>246</v>
      </c>
      <c r="H5207" s="294">
        <v>70</v>
      </c>
    </row>
    <row r="5208" spans="2:8" s="1" customFormat="1" ht="15">
      <c r="B5208" s="269">
        <v>42353</v>
      </c>
      <c r="C5208" s="280" t="s">
        <v>205</v>
      </c>
      <c r="D5208" s="294">
        <v>27</v>
      </c>
      <c r="F5208" s="269">
        <v>42369</v>
      </c>
      <c r="G5208" s="280" t="s">
        <v>114</v>
      </c>
      <c r="H5208" s="294">
        <v>85</v>
      </c>
    </row>
    <row r="5209" spans="2:8" s="1" customFormat="1" ht="15">
      <c r="B5209" s="269">
        <v>42353</v>
      </c>
      <c r="C5209" s="280" t="s">
        <v>901</v>
      </c>
      <c r="D5209" s="294">
        <v>4</v>
      </c>
      <c r="F5209" s="269"/>
      <c r="G5209" s="280"/>
      <c r="H5209" s="294"/>
    </row>
    <row r="5210" spans="2:8" s="1" customFormat="1" ht="15">
      <c r="B5210" s="269">
        <v>42354</v>
      </c>
      <c r="C5210" s="294" t="s">
        <v>525</v>
      </c>
      <c r="D5210" s="294">
        <v>67</v>
      </c>
      <c r="F5210" s="269"/>
      <c r="G5210" s="280"/>
      <c r="H5210" s="294"/>
    </row>
    <row r="5211" spans="2:8" s="1" customFormat="1" ht="15">
      <c r="B5211" s="269">
        <v>42354</v>
      </c>
      <c r="C5211" s="294" t="s">
        <v>525</v>
      </c>
      <c r="D5211" s="294">
        <v>60</v>
      </c>
      <c r="F5211" s="269"/>
      <c r="G5211" s="280"/>
      <c r="H5211" s="294"/>
    </row>
    <row r="5212" spans="2:8" s="1" customFormat="1" ht="15">
      <c r="B5212" s="269">
        <v>42354</v>
      </c>
      <c r="C5212" s="294" t="s">
        <v>51</v>
      </c>
      <c r="D5212" s="294">
        <v>40</v>
      </c>
      <c r="F5212" s="269"/>
      <c r="G5212" s="280"/>
      <c r="H5212" s="294"/>
    </row>
    <row r="5213" spans="2:8" s="1" customFormat="1" ht="15">
      <c r="B5213" s="269">
        <v>42354</v>
      </c>
      <c r="C5213" s="294" t="s">
        <v>531</v>
      </c>
      <c r="D5213" s="294">
        <v>30</v>
      </c>
      <c r="F5213" s="269"/>
      <c r="G5213" s="280"/>
      <c r="H5213" s="294"/>
    </row>
    <row r="5214" spans="2:8" s="1" customFormat="1" ht="15">
      <c r="B5214" s="269">
        <v>42354</v>
      </c>
      <c r="C5214" s="294" t="s">
        <v>207</v>
      </c>
      <c r="D5214" s="294">
        <v>30</v>
      </c>
      <c r="F5214" s="269"/>
      <c r="G5214" s="280"/>
      <c r="H5214" s="294"/>
    </row>
    <row r="5215" spans="2:8" s="1" customFormat="1" ht="15">
      <c r="B5215" s="269">
        <v>42355</v>
      </c>
      <c r="C5215" s="294" t="s">
        <v>6559</v>
      </c>
      <c r="D5215" s="294">
        <v>200</v>
      </c>
      <c r="F5215" s="269"/>
      <c r="G5215" s="280"/>
      <c r="H5215" s="294"/>
    </row>
    <row r="5216" spans="2:8" s="1" customFormat="1" ht="15">
      <c r="B5216" s="269">
        <v>42355</v>
      </c>
      <c r="C5216" s="294" t="s">
        <v>525</v>
      </c>
      <c r="D5216" s="294">
        <v>150</v>
      </c>
      <c r="F5216" s="269"/>
      <c r="G5216" s="280"/>
      <c r="H5216" s="294"/>
    </row>
    <row r="5217" spans="2:8" s="1" customFormat="1" ht="15">
      <c r="B5217" s="269">
        <v>42355</v>
      </c>
      <c r="C5217" s="280" t="s">
        <v>289</v>
      </c>
      <c r="D5217" s="294">
        <v>100</v>
      </c>
      <c r="F5217" s="269"/>
      <c r="G5217" s="280"/>
      <c r="H5217" s="294"/>
    </row>
    <row r="5218" spans="2:8" s="1" customFormat="1" ht="15">
      <c r="B5218" s="269">
        <v>42356</v>
      </c>
      <c r="C5218" s="280" t="s">
        <v>525</v>
      </c>
      <c r="D5218" s="294">
        <v>130</v>
      </c>
      <c r="F5218" s="269"/>
      <c r="G5218" s="280"/>
      <c r="H5218" s="294"/>
    </row>
    <row r="5219" spans="2:8" s="1" customFormat="1" ht="15">
      <c r="B5219" s="269">
        <v>42356</v>
      </c>
      <c r="C5219" s="280" t="s">
        <v>3442</v>
      </c>
      <c r="D5219" s="294">
        <v>50</v>
      </c>
      <c r="F5219" s="269"/>
      <c r="G5219" s="280"/>
      <c r="H5219" s="294"/>
    </row>
    <row r="5220" spans="2:8" s="1" customFormat="1" ht="15">
      <c r="B5220" s="269">
        <v>42356</v>
      </c>
      <c r="C5220" s="280" t="s">
        <v>1255</v>
      </c>
      <c r="D5220" s="294">
        <v>50</v>
      </c>
      <c r="F5220" s="269"/>
      <c r="G5220" s="280"/>
      <c r="H5220" s="294"/>
    </row>
    <row r="5221" spans="2:8" s="1" customFormat="1" ht="15">
      <c r="B5221" s="269">
        <v>42357</v>
      </c>
      <c r="C5221" s="280" t="s">
        <v>525</v>
      </c>
      <c r="D5221" s="294">
        <v>53</v>
      </c>
      <c r="F5221" s="269"/>
      <c r="G5221" s="280"/>
      <c r="H5221" s="294"/>
    </row>
    <row r="5222" spans="2:8" s="1" customFormat="1" ht="15">
      <c r="B5222" s="269">
        <v>42357</v>
      </c>
      <c r="C5222" s="280" t="s">
        <v>12</v>
      </c>
      <c r="D5222" s="294">
        <v>90</v>
      </c>
      <c r="F5222" s="269"/>
      <c r="G5222" s="280"/>
      <c r="H5222" s="294"/>
    </row>
    <row r="5223" spans="2:8" s="1" customFormat="1" ht="15">
      <c r="B5223" s="269">
        <v>42357</v>
      </c>
      <c r="C5223" s="280" t="s">
        <v>525</v>
      </c>
      <c r="D5223" s="294">
        <v>460</v>
      </c>
      <c r="F5223" s="269"/>
      <c r="G5223" s="280"/>
      <c r="H5223" s="294"/>
    </row>
    <row r="5224" spans="2:8" s="1" customFormat="1" ht="15">
      <c r="B5224" s="269">
        <v>42357</v>
      </c>
      <c r="C5224" s="280" t="s">
        <v>525</v>
      </c>
      <c r="D5224" s="294">
        <v>85</v>
      </c>
      <c r="F5224" s="269"/>
      <c r="G5224" s="280"/>
      <c r="H5224" s="294"/>
    </row>
    <row r="5225" spans="2:8" s="1" customFormat="1" ht="15">
      <c r="B5225" s="269">
        <v>42357</v>
      </c>
      <c r="C5225" s="280" t="s">
        <v>525</v>
      </c>
      <c r="D5225" s="294">
        <v>70</v>
      </c>
      <c r="F5225" s="269"/>
      <c r="G5225" s="280"/>
      <c r="H5225" s="294"/>
    </row>
    <row r="5226" spans="2:8" s="1" customFormat="1" ht="15">
      <c r="B5226" s="269">
        <v>42357</v>
      </c>
      <c r="C5226" s="280" t="s">
        <v>23</v>
      </c>
      <c r="D5226" s="294">
        <v>150</v>
      </c>
      <c r="F5226" s="269"/>
      <c r="G5226" s="280"/>
      <c r="H5226" s="294"/>
    </row>
    <row r="5227" spans="2:8" s="1" customFormat="1" ht="15">
      <c r="B5227" s="269">
        <v>42357</v>
      </c>
      <c r="C5227" s="280" t="s">
        <v>525</v>
      </c>
      <c r="D5227" s="294">
        <v>33</v>
      </c>
      <c r="F5227" s="269"/>
      <c r="G5227" s="280"/>
      <c r="H5227" s="294"/>
    </row>
    <row r="5228" spans="2:8" s="1" customFormat="1" ht="15">
      <c r="B5228" s="269">
        <v>42358</v>
      </c>
      <c r="C5228" s="280" t="s">
        <v>59</v>
      </c>
      <c r="D5228" s="294">
        <v>130</v>
      </c>
      <c r="F5228" s="269"/>
      <c r="G5228" s="280"/>
      <c r="H5228" s="294"/>
    </row>
    <row r="5229" spans="2:8" s="1" customFormat="1" ht="15">
      <c r="B5229" s="269">
        <v>42358</v>
      </c>
      <c r="C5229" s="280" t="s">
        <v>114</v>
      </c>
      <c r="D5229" s="294">
        <v>40</v>
      </c>
      <c r="F5229" s="269"/>
      <c r="G5229" s="280"/>
      <c r="H5229" s="294"/>
    </row>
    <row r="5230" spans="2:8" s="1" customFormat="1" ht="15">
      <c r="B5230" s="269">
        <v>42358</v>
      </c>
      <c r="C5230" s="280" t="s">
        <v>51</v>
      </c>
      <c r="D5230" s="294">
        <v>175</v>
      </c>
      <c r="F5230" s="269"/>
      <c r="G5230" s="280"/>
      <c r="H5230" s="294"/>
    </row>
    <row r="5231" spans="2:8" s="1" customFormat="1" ht="15">
      <c r="B5231" s="269">
        <v>42358</v>
      </c>
      <c r="C5231" s="280" t="s">
        <v>968</v>
      </c>
      <c r="D5231" s="294">
        <v>250</v>
      </c>
      <c r="F5231" s="269"/>
      <c r="G5231" s="280"/>
      <c r="H5231" s="294"/>
    </row>
    <row r="5232" spans="2:8" s="1" customFormat="1" ht="15">
      <c r="B5232" s="269">
        <v>42358</v>
      </c>
      <c r="C5232" s="280" t="s">
        <v>51</v>
      </c>
      <c r="D5232" s="294">
        <v>40</v>
      </c>
      <c r="F5232" s="269"/>
      <c r="G5232" s="280"/>
      <c r="H5232" s="294"/>
    </row>
    <row r="5233" spans="2:11" s="1" customFormat="1" ht="15">
      <c r="B5233" s="269">
        <v>42358</v>
      </c>
      <c r="C5233" s="280" t="s">
        <v>18</v>
      </c>
      <c r="D5233" s="294">
        <v>100</v>
      </c>
      <c r="F5233" s="269"/>
      <c r="G5233" s="280"/>
      <c r="H5233" s="294"/>
    </row>
    <row r="5234" spans="2:11" s="1" customFormat="1" ht="15">
      <c r="B5234" s="269">
        <v>42358</v>
      </c>
      <c r="C5234" s="280" t="s">
        <v>205</v>
      </c>
      <c r="D5234" s="294">
        <v>24</v>
      </c>
      <c r="F5234" s="269"/>
      <c r="G5234" s="280"/>
      <c r="H5234" s="294"/>
    </row>
    <row r="5235" spans="2:11" s="1" customFormat="1" ht="15">
      <c r="B5235" s="269">
        <v>42358</v>
      </c>
      <c r="C5235" s="280" t="s">
        <v>246</v>
      </c>
      <c r="D5235" s="294">
        <v>90</v>
      </c>
      <c r="F5235" s="269"/>
      <c r="G5235" s="280"/>
      <c r="H5235" s="294"/>
    </row>
    <row r="5236" spans="2:11" s="1" customFormat="1" ht="15">
      <c r="B5236" s="549">
        <v>42358</v>
      </c>
      <c r="C5236" s="463" t="s">
        <v>656</v>
      </c>
      <c r="D5236" s="587">
        <v>230</v>
      </c>
      <c r="F5236" s="269"/>
      <c r="G5236" s="280"/>
      <c r="H5236" s="294"/>
    </row>
    <row r="5237" spans="2:11" s="1" customFormat="1" ht="15">
      <c r="B5237" s="1141"/>
      <c r="C5237" s="280"/>
      <c r="D5237" s="294"/>
      <c r="F5237" s="269"/>
      <c r="G5237" s="280"/>
      <c r="H5237" s="294"/>
    </row>
    <row r="5238" spans="2:11" s="1" customFormat="1" ht="15">
      <c r="B5238" s="1141"/>
      <c r="C5238" s="280"/>
      <c r="D5238" s="294"/>
      <c r="F5238" s="269"/>
      <c r="G5238" s="280"/>
      <c r="H5238" s="294"/>
    </row>
    <row r="5239" spans="2:11" s="1" customFormat="1" ht="15">
      <c r="B5239" s="1141"/>
      <c r="C5239" s="280"/>
      <c r="D5239" s="294"/>
      <c r="F5239" s="269"/>
      <c r="G5239" s="280"/>
      <c r="H5239" s="294"/>
    </row>
    <row r="5240" spans="2:11" s="1" customFormat="1" ht="15">
      <c r="B5240" s="1141"/>
      <c r="C5240" s="280"/>
      <c r="D5240" s="294"/>
      <c r="F5240" s="269"/>
      <c r="G5240" s="280"/>
      <c r="H5240" s="294"/>
    </row>
    <row r="5241" spans="2:11" s="1" customFormat="1" ht="15">
      <c r="B5241" s="285"/>
      <c r="C5241" s="280"/>
      <c r="D5241" s="294"/>
      <c r="F5241" s="285"/>
      <c r="G5241" s="280"/>
      <c r="H5241" s="294"/>
    </row>
    <row r="5242" spans="2:11" s="1" customFormat="1" ht="15">
      <c r="B5242" s="285"/>
      <c r="C5242" s="294"/>
      <c r="D5242" s="294"/>
      <c r="F5242" s="280"/>
      <c r="G5242" s="280"/>
      <c r="H5242" s="280"/>
    </row>
    <row r="5243" spans="2:11" s="1" customFormat="1" ht="15">
      <c r="D5243" s="2">
        <f>SUM(D5139:D5242)</f>
        <v>14755</v>
      </c>
      <c r="H5243" s="2">
        <f>SUM(H5139:H5242)</f>
        <v>13280</v>
      </c>
    </row>
    <row r="5245" spans="2:11" s="1" customFormat="1" ht="15.75">
      <c r="C5245" s="2480" t="s">
        <v>6605</v>
      </c>
      <c r="D5245" s="2480"/>
      <c r="E5245" s="2480"/>
      <c r="F5245" s="2480"/>
      <c r="G5245" s="2480"/>
      <c r="H5245" s="2480"/>
      <c r="I5245" s="2480"/>
      <c r="J5245" s="18"/>
    </row>
    <row r="5246" spans="2:11" s="1" customFormat="1" ht="15" outlineLevel="1">
      <c r="C5246" s="18"/>
      <c r="D5246" s="18"/>
      <c r="E5246" s="18"/>
      <c r="F5246" s="18"/>
      <c r="G5246" s="18"/>
      <c r="H5246" s="18"/>
      <c r="I5246" s="18"/>
      <c r="J5246" s="18"/>
    </row>
    <row r="5247" spans="2:11" s="1" customFormat="1" ht="15" outlineLevel="1">
      <c r="B5247" s="152" t="s">
        <v>115</v>
      </c>
      <c r="C5247" s="152" t="s">
        <v>1330</v>
      </c>
      <c r="D5247" s="355" t="s">
        <v>4</v>
      </c>
      <c r="F5247" s="354" t="s">
        <v>115</v>
      </c>
      <c r="G5247" s="354" t="s">
        <v>1331</v>
      </c>
      <c r="H5247" s="355" t="s">
        <v>4</v>
      </c>
    </row>
    <row r="5248" spans="2:11" s="1" customFormat="1" ht="30" customHeight="1" outlineLevel="1">
      <c r="B5248" s="864">
        <v>42370</v>
      </c>
      <c r="C5248" s="891" t="s">
        <v>1039</v>
      </c>
      <c r="D5248" s="935">
        <v>100202.05</v>
      </c>
      <c r="F5248" s="811">
        <v>42370</v>
      </c>
      <c r="G5248" s="812" t="s">
        <v>6614</v>
      </c>
      <c r="H5248" s="905">
        <v>1000</v>
      </c>
      <c r="I5248" s="812" t="s">
        <v>3310</v>
      </c>
      <c r="K5248" s="2"/>
    </row>
    <row r="5249" spans="2:15" s="1" customFormat="1" ht="45" outlineLevel="1">
      <c r="B5249" s="1080">
        <v>42387</v>
      </c>
      <c r="C5249" s="223" t="s">
        <v>6649</v>
      </c>
      <c r="D5249" s="175">
        <v>9754</v>
      </c>
      <c r="F5249" s="811">
        <v>42370</v>
      </c>
      <c r="G5249" s="814" t="s">
        <v>6615</v>
      </c>
      <c r="H5249" s="876">
        <v>10000</v>
      </c>
      <c r="I5249" s="814" t="s">
        <v>3287</v>
      </c>
    </row>
    <row r="5250" spans="2:15" s="1" customFormat="1" ht="45" outlineLevel="1">
      <c r="B5250" s="1080">
        <v>42398</v>
      </c>
      <c r="C5250" s="223" t="s">
        <v>6686</v>
      </c>
      <c r="D5250" s="175">
        <v>90019</v>
      </c>
      <c r="F5250" s="811">
        <v>42373</v>
      </c>
      <c r="G5250" s="1097" t="s">
        <v>6616</v>
      </c>
      <c r="H5250" s="876">
        <v>6000</v>
      </c>
      <c r="I5250" s="814" t="s">
        <v>6518</v>
      </c>
    </row>
    <row r="5251" spans="2:15" s="1" customFormat="1" ht="30" outlineLevel="1">
      <c r="B5251" s="1080"/>
      <c r="C5251" s="223"/>
      <c r="D5251" s="175"/>
      <c r="F5251" s="524">
        <v>42373</v>
      </c>
      <c r="G5251" s="771" t="s">
        <v>6617</v>
      </c>
      <c r="H5251" s="773">
        <v>10000</v>
      </c>
      <c r="I5251" s="771" t="s">
        <v>6514</v>
      </c>
    </row>
    <row r="5252" spans="2:15" s="1" customFormat="1" ht="30" outlineLevel="1">
      <c r="B5252" s="1080"/>
      <c r="C5252" s="223"/>
      <c r="D5252" s="175"/>
      <c r="F5252" s="811">
        <v>42373</v>
      </c>
      <c r="G5252" s="814" t="s">
        <v>6618</v>
      </c>
      <c r="H5252" s="876">
        <v>25000</v>
      </c>
      <c r="I5252" s="814" t="s">
        <v>6515</v>
      </c>
    </row>
    <row r="5253" spans="2:15" s="1" customFormat="1" ht="30" outlineLevel="1">
      <c r="B5253" s="1080"/>
      <c r="C5253" s="223"/>
      <c r="D5253" s="175"/>
      <c r="F5253" s="811">
        <v>42373</v>
      </c>
      <c r="G5253" s="814" t="s">
        <v>5936</v>
      </c>
      <c r="H5253" s="876">
        <v>8225.42</v>
      </c>
      <c r="I5253" s="814" t="s">
        <v>3875</v>
      </c>
      <c r="K5253" s="2"/>
    </row>
    <row r="5254" spans="2:15" s="1" customFormat="1" ht="30" outlineLevel="1">
      <c r="B5254" s="285"/>
      <c r="C5254" s="223"/>
      <c r="D5254" s="175"/>
      <c r="F5254" s="811">
        <v>42373</v>
      </c>
      <c r="G5254" s="814" t="s">
        <v>6625</v>
      </c>
      <c r="H5254" s="876">
        <v>337</v>
      </c>
      <c r="I5254" s="814" t="s">
        <v>6619</v>
      </c>
      <c r="K5254" s="13"/>
    </row>
    <row r="5255" spans="2:15" s="1" customFormat="1" ht="30" outlineLevel="1">
      <c r="B5255" s="285"/>
      <c r="C5255" s="223"/>
      <c r="D5255" s="672"/>
      <c r="F5255" s="811">
        <v>42373</v>
      </c>
      <c r="G5255" s="814" t="s">
        <v>6624</v>
      </c>
      <c r="H5255" s="876">
        <v>637</v>
      </c>
      <c r="I5255" s="814" t="s">
        <v>5805</v>
      </c>
      <c r="K5255" s="13"/>
    </row>
    <row r="5256" spans="2:15" s="1" customFormat="1" ht="30" outlineLevel="1">
      <c r="B5256" s="285"/>
      <c r="C5256" s="223"/>
      <c r="D5256" s="175"/>
      <c r="F5256" s="811">
        <v>42373</v>
      </c>
      <c r="G5256" s="814" t="s">
        <v>6623</v>
      </c>
      <c r="H5256" s="876">
        <v>15</v>
      </c>
      <c r="I5256" s="814" t="s">
        <v>6620</v>
      </c>
      <c r="L5256" s="2"/>
      <c r="O5256" s="2"/>
    </row>
    <row r="5257" spans="2:15" s="1" customFormat="1" ht="30" outlineLevel="1">
      <c r="B5257" s="285"/>
      <c r="C5257" s="223"/>
      <c r="D5257" s="175"/>
      <c r="F5257" s="811">
        <v>42373</v>
      </c>
      <c r="G5257" s="814" t="s">
        <v>6622</v>
      </c>
      <c r="H5257" s="876">
        <v>123</v>
      </c>
      <c r="I5257" s="814" t="s">
        <v>6621</v>
      </c>
      <c r="L5257" s="2"/>
      <c r="O5257" s="2"/>
    </row>
    <row r="5258" spans="2:15" s="1" customFormat="1" ht="30" outlineLevel="1">
      <c r="B5258" s="285"/>
      <c r="C5258" s="223"/>
      <c r="D5258" s="175"/>
      <c r="F5258" s="811">
        <v>42377</v>
      </c>
      <c r="G5258" s="812" t="s">
        <v>6644</v>
      </c>
      <c r="H5258" s="876">
        <v>17023</v>
      </c>
      <c r="I5258" s="814" t="s">
        <v>6646</v>
      </c>
      <c r="L5258" s="2"/>
      <c r="O5258" s="2"/>
    </row>
    <row r="5259" spans="2:15" s="1" customFormat="1" ht="30" outlineLevel="1">
      <c r="B5259" s="269"/>
      <c r="C5259" s="47"/>
      <c r="D5259" s="48"/>
      <c r="F5259" s="811">
        <v>42381</v>
      </c>
      <c r="G5259" s="814" t="s">
        <v>6645</v>
      </c>
      <c r="H5259" s="876">
        <v>6449</v>
      </c>
      <c r="I5259" s="814" t="s">
        <v>6533</v>
      </c>
    </row>
    <row r="5260" spans="2:15" s="1" customFormat="1" ht="45" outlineLevel="1">
      <c r="B5260" s="269"/>
      <c r="C5260" s="47"/>
      <c r="D5260" s="48"/>
      <c r="F5260" s="811">
        <v>42383</v>
      </c>
      <c r="G5260" s="812" t="s">
        <v>6647</v>
      </c>
      <c r="H5260" s="820">
        <v>5000</v>
      </c>
      <c r="I5260" s="814" t="s">
        <v>3287</v>
      </c>
      <c r="L5260" s="2"/>
    </row>
    <row r="5261" spans="2:15" s="1" customFormat="1" ht="45" outlineLevel="1">
      <c r="B5261" s="46"/>
      <c r="C5261" s="47"/>
      <c r="D5261" s="48"/>
      <c r="F5261" s="811">
        <v>42387</v>
      </c>
      <c r="G5261" s="812" t="s">
        <v>6648</v>
      </c>
      <c r="H5261" s="820">
        <v>5000</v>
      </c>
      <c r="I5261" s="814" t="s">
        <v>3287</v>
      </c>
      <c r="L5261" s="2"/>
    </row>
    <row r="5262" spans="2:15" s="1" customFormat="1" ht="45" outlineLevel="1">
      <c r="B5262" s="46"/>
      <c r="C5262" s="47"/>
      <c r="D5262" s="48"/>
      <c r="F5262" s="811">
        <v>42390</v>
      </c>
      <c r="G5262" s="812" t="s">
        <v>6672</v>
      </c>
      <c r="H5262" s="820">
        <v>5000</v>
      </c>
      <c r="I5262" s="814" t="s">
        <v>3287</v>
      </c>
      <c r="L5262" s="2"/>
      <c r="O5262" s="2"/>
    </row>
    <row r="5263" spans="2:15" s="1" customFormat="1" ht="45" outlineLevel="1">
      <c r="B5263" s="46"/>
      <c r="C5263" s="47"/>
      <c r="D5263" s="48"/>
      <c r="F5263" s="811">
        <v>42394</v>
      </c>
      <c r="G5263" s="812" t="s">
        <v>6681</v>
      </c>
      <c r="H5263" s="820">
        <v>5000</v>
      </c>
      <c r="I5263" s="814" t="s">
        <v>3287</v>
      </c>
      <c r="O5263" s="2"/>
    </row>
    <row r="5264" spans="2:15" s="1" customFormat="1" ht="30" outlineLevel="1">
      <c r="B5264" s="46"/>
      <c r="C5264" s="47"/>
      <c r="D5264" s="48"/>
      <c r="F5264" s="768">
        <v>42398</v>
      </c>
      <c r="G5264" s="621" t="s">
        <v>6687</v>
      </c>
      <c r="H5264" s="1175">
        <v>6940</v>
      </c>
      <c r="I5264" s="621" t="s">
        <v>6518</v>
      </c>
      <c r="O5264" s="2"/>
    </row>
    <row r="5265" spans="2:15" s="1" customFormat="1" ht="30" outlineLevel="1">
      <c r="B5265" s="46"/>
      <c r="C5265" s="47"/>
      <c r="D5265" s="48"/>
      <c r="F5265" s="768">
        <v>42398</v>
      </c>
      <c r="G5265" s="621" t="s">
        <v>6688</v>
      </c>
      <c r="H5265" s="769">
        <v>12000</v>
      </c>
      <c r="I5265" s="621" t="s">
        <v>6514</v>
      </c>
      <c r="O5265" s="2"/>
    </row>
    <row r="5266" spans="2:15" s="1" customFormat="1" ht="30" outlineLevel="1">
      <c r="B5266" s="46"/>
      <c r="C5266" s="47"/>
      <c r="D5266" s="48"/>
      <c r="F5266" s="768">
        <v>42398</v>
      </c>
      <c r="G5266" s="621" t="s">
        <v>6689</v>
      </c>
      <c r="H5266" s="769">
        <v>25736</v>
      </c>
      <c r="I5266" s="621" t="s">
        <v>6515</v>
      </c>
      <c r="O5266" s="2"/>
    </row>
    <row r="5267" spans="2:15" s="1" customFormat="1" ht="30" outlineLevel="1">
      <c r="B5267" s="46"/>
      <c r="C5267" s="47"/>
      <c r="D5267" s="48"/>
      <c r="F5267" s="768">
        <v>42398</v>
      </c>
      <c r="G5267" s="621" t="s">
        <v>6690</v>
      </c>
      <c r="H5267" s="769">
        <v>235</v>
      </c>
      <c r="I5267" s="621" t="s">
        <v>6619</v>
      </c>
      <c r="O5267" s="2"/>
    </row>
    <row r="5268" spans="2:15" s="1" customFormat="1" ht="30" outlineLevel="1">
      <c r="B5268" s="46"/>
      <c r="C5268" s="47"/>
      <c r="D5268" s="48"/>
      <c r="F5268" s="768">
        <v>42398</v>
      </c>
      <c r="G5268" s="621" t="s">
        <v>5936</v>
      </c>
      <c r="H5268" s="1175">
        <v>12088.56</v>
      </c>
      <c r="I5268" s="621" t="s">
        <v>3875</v>
      </c>
      <c r="O5268" s="2"/>
    </row>
    <row r="5269" spans="2:15" s="1" customFormat="1" ht="15" outlineLevel="1">
      <c r="B5269" s="46"/>
      <c r="C5269" s="47"/>
      <c r="D5269" s="48"/>
      <c r="F5269" s="811"/>
      <c r="G5269" s="812"/>
      <c r="H5269" s="893"/>
      <c r="I5269" s="812"/>
      <c r="K5269" s="13"/>
    </row>
    <row r="5270" spans="2:15" s="1" customFormat="1" ht="15" outlineLevel="1">
      <c r="B5270" s="50"/>
      <c r="C5270" s="50" t="s">
        <v>195</v>
      </c>
      <c r="D5270" s="48">
        <f>SUM(D5248:D5269)</f>
        <v>199975.05</v>
      </c>
      <c r="E5270" s="18"/>
      <c r="F5270" s="319"/>
      <c r="G5270" s="319" t="s">
        <v>195</v>
      </c>
      <c r="H5270" s="279">
        <f>SUM(H5248:H5269)</f>
        <v>161808.97999999998</v>
      </c>
      <c r="K5270" s="2"/>
    </row>
    <row r="5271" spans="2:15" s="1" customFormat="1" ht="15" outlineLevel="1">
      <c r="B5271" s="18"/>
      <c r="C5271" s="18"/>
      <c r="D5271" s="18"/>
      <c r="F5271" s="18"/>
      <c r="G5271" s="18"/>
      <c r="H5271" s="18"/>
    </row>
    <row r="5272" spans="2:15" s="1" customFormat="1" ht="15" outlineLevel="1">
      <c r="B5272" s="50"/>
      <c r="C5272" s="50" t="s">
        <v>1328</v>
      </c>
      <c r="D5272" s="48">
        <f>D5270-H5270</f>
        <v>38166.070000000007</v>
      </c>
      <c r="E5272" s="87"/>
      <c r="F5272" s="13"/>
      <c r="G5272" s="13"/>
      <c r="H5272" s="226"/>
      <c r="I5272" s="2"/>
      <c r="N5272" s="2"/>
      <c r="O5272" s="2"/>
    </row>
    <row r="5273" spans="2:15" s="1" customFormat="1" ht="15">
      <c r="E5273" s="13"/>
      <c r="F5273" s="13"/>
      <c r="H5273" s="13"/>
    </row>
    <row r="5274" spans="2:15" s="1" customFormat="1" ht="15">
      <c r="B5274" s="602">
        <v>42370</v>
      </c>
      <c r="C5274" s="282" t="s">
        <v>6606</v>
      </c>
      <c r="D5274" s="283">
        <v>860</v>
      </c>
      <c r="E5274" s="1" t="s">
        <v>3088</v>
      </c>
    </row>
    <row r="5275" spans="2:15" s="1" customFormat="1" ht="45">
      <c r="B5275" s="608">
        <v>42370</v>
      </c>
      <c r="C5275" s="840" t="s">
        <v>6615</v>
      </c>
      <c r="D5275" s="613">
        <v>10000</v>
      </c>
      <c r="E5275" s="840" t="s">
        <v>3287</v>
      </c>
      <c r="H5275" s="2"/>
    </row>
    <row r="5276" spans="2:15" s="1" customFormat="1" ht="15">
      <c r="B5276" s="608">
        <v>42378</v>
      </c>
      <c r="C5276" s="840" t="s">
        <v>3546</v>
      </c>
      <c r="D5276" s="613">
        <v>2000</v>
      </c>
      <c r="E5276" s="280" t="s">
        <v>421</v>
      </c>
      <c r="H5276" s="2"/>
    </row>
    <row r="5277" spans="2:15" s="1" customFormat="1" ht="45">
      <c r="B5277" s="608">
        <v>42383</v>
      </c>
      <c r="C5277" s="840" t="s">
        <v>6647</v>
      </c>
      <c r="D5277" s="613">
        <v>5000</v>
      </c>
      <c r="E5277" s="280" t="s">
        <v>3287</v>
      </c>
      <c r="H5277" s="13"/>
      <c r="L5277" s="2"/>
    </row>
    <row r="5278" spans="2:15" s="1" customFormat="1" ht="45">
      <c r="B5278" s="608">
        <v>42387</v>
      </c>
      <c r="C5278" s="840" t="s">
        <v>6648</v>
      </c>
      <c r="D5278" s="613">
        <v>5000</v>
      </c>
      <c r="E5278" s="280" t="s">
        <v>3287</v>
      </c>
      <c r="H5278" s="2"/>
      <c r="I5278" s="13"/>
    </row>
    <row r="5279" spans="2:15" s="1" customFormat="1" ht="15">
      <c r="B5279" s="608">
        <v>42388</v>
      </c>
      <c r="C5279" s="840" t="s">
        <v>3546</v>
      </c>
      <c r="D5279" s="326">
        <v>1000</v>
      </c>
      <c r="E5279" s="280" t="s">
        <v>421</v>
      </c>
      <c r="I5279" s="13"/>
      <c r="K5279" s="13"/>
    </row>
    <row r="5280" spans="2:15" s="1" customFormat="1" ht="45">
      <c r="B5280" s="608">
        <v>42390</v>
      </c>
      <c r="C5280" s="840" t="s">
        <v>6672</v>
      </c>
      <c r="D5280" s="613">
        <v>5000</v>
      </c>
      <c r="E5280" s="280" t="s">
        <v>3287</v>
      </c>
    </row>
    <row r="5281" spans="2:8" s="1" customFormat="1" ht="45">
      <c r="B5281" s="608">
        <v>42394</v>
      </c>
      <c r="C5281" s="840" t="s">
        <v>6681</v>
      </c>
      <c r="D5281" s="613">
        <v>5000</v>
      </c>
      <c r="E5281" s="280" t="s">
        <v>3287</v>
      </c>
    </row>
    <row r="5282" spans="2:8" s="1" customFormat="1" ht="15">
      <c r="B5282" s="674"/>
      <c r="C5282" s="481"/>
      <c r="D5282" s="482"/>
      <c r="E5282" s="277"/>
    </row>
    <row r="5283" spans="2:8" s="1" customFormat="1" ht="15">
      <c r="B5283" s="280"/>
      <c r="C5283" s="280"/>
      <c r="D5283" s="294">
        <f>SUM(D5274:D5282)</f>
        <v>33860</v>
      </c>
      <c r="E5283" s="2">
        <f>D5283-D5381-H5381</f>
        <v>489</v>
      </c>
      <c r="F5283" s="2"/>
    </row>
    <row r="5284" spans="2:8" s="1" customFormat="1" ht="15">
      <c r="F5284" s="2"/>
    </row>
    <row r="5285" spans="2:8" s="1" customFormat="1" ht="15">
      <c r="B5285" s="269">
        <v>42370</v>
      </c>
      <c r="C5285" s="280" t="s">
        <v>367</v>
      </c>
      <c r="D5285" s="294">
        <v>103</v>
      </c>
      <c r="F5285" s="269">
        <v>42385</v>
      </c>
      <c r="G5285" s="280" t="s">
        <v>3218</v>
      </c>
      <c r="H5285" s="294">
        <v>240</v>
      </c>
    </row>
    <row r="5286" spans="2:8" s="1" customFormat="1" ht="15">
      <c r="B5286" s="269">
        <v>42370</v>
      </c>
      <c r="C5286" s="280" t="s">
        <v>289</v>
      </c>
      <c r="D5286" s="294">
        <v>20</v>
      </c>
      <c r="F5286" s="269">
        <v>42385</v>
      </c>
      <c r="G5286" s="280" t="s">
        <v>89</v>
      </c>
      <c r="H5286" s="294">
        <v>800</v>
      </c>
    </row>
    <row r="5287" spans="2:8" s="1" customFormat="1" ht="15">
      <c r="B5287" s="269">
        <v>42370</v>
      </c>
      <c r="C5287" s="280" t="s">
        <v>18</v>
      </c>
      <c r="D5287" s="294">
        <v>50</v>
      </c>
      <c r="F5287" s="269">
        <v>42385</v>
      </c>
      <c r="G5287" s="280" t="s">
        <v>6591</v>
      </c>
      <c r="H5287" s="294">
        <v>320</v>
      </c>
    </row>
    <row r="5288" spans="2:8" s="1" customFormat="1" ht="15">
      <c r="B5288" s="269">
        <v>42370</v>
      </c>
      <c r="C5288" s="280" t="s">
        <v>401</v>
      </c>
      <c r="D5288" s="294">
        <v>40</v>
      </c>
      <c r="F5288" s="269">
        <v>42385</v>
      </c>
      <c r="G5288" s="280" t="s">
        <v>114</v>
      </c>
      <c r="H5288" s="294">
        <v>10</v>
      </c>
    </row>
    <row r="5289" spans="2:8" s="1" customFormat="1" ht="15">
      <c r="B5289" s="269">
        <v>42370</v>
      </c>
      <c r="C5289" s="280" t="s">
        <v>1008</v>
      </c>
      <c r="D5289" s="294">
        <v>100</v>
      </c>
      <c r="F5289" s="269">
        <v>42385</v>
      </c>
      <c r="G5289" s="280" t="s">
        <v>246</v>
      </c>
      <c r="H5289" s="294">
        <v>35</v>
      </c>
    </row>
    <row r="5290" spans="2:8" s="1" customFormat="1" ht="15">
      <c r="B5290" s="269">
        <v>42370</v>
      </c>
      <c r="C5290" s="280" t="s">
        <v>6589</v>
      </c>
      <c r="D5290" s="294">
        <v>50</v>
      </c>
      <c r="F5290" s="269">
        <v>42385</v>
      </c>
      <c r="G5290" s="280" t="s">
        <v>637</v>
      </c>
      <c r="H5290" s="294">
        <v>202</v>
      </c>
    </row>
    <row r="5291" spans="2:8" s="1" customFormat="1" ht="15">
      <c r="B5291" s="269">
        <v>42370</v>
      </c>
      <c r="C5291" s="280" t="s">
        <v>6590</v>
      </c>
      <c r="D5291" s="294">
        <v>20</v>
      </c>
      <c r="F5291" s="269">
        <v>42386</v>
      </c>
      <c r="G5291" s="280" t="s">
        <v>3218</v>
      </c>
      <c r="H5291" s="294">
        <v>550</v>
      </c>
    </row>
    <row r="5292" spans="2:8" s="1" customFormat="1" ht="15">
      <c r="B5292" s="269">
        <v>42370</v>
      </c>
      <c r="C5292" s="280" t="s">
        <v>246</v>
      </c>
      <c r="D5292" s="294">
        <v>100</v>
      </c>
      <c r="F5292" s="269">
        <v>42386</v>
      </c>
      <c r="G5292" s="280" t="s">
        <v>6633</v>
      </c>
      <c r="H5292" s="294">
        <v>3500</v>
      </c>
    </row>
    <row r="5293" spans="2:8" s="1" customFormat="1" ht="15">
      <c r="B5293" s="269">
        <v>42370</v>
      </c>
      <c r="C5293" s="280" t="s">
        <v>6591</v>
      </c>
      <c r="D5293" s="294">
        <v>240</v>
      </c>
      <c r="F5293" s="269">
        <v>42386</v>
      </c>
      <c r="G5293" s="280" t="s">
        <v>224</v>
      </c>
      <c r="H5293" s="294">
        <v>10</v>
      </c>
    </row>
    <row r="5294" spans="2:8" s="1" customFormat="1" ht="15">
      <c r="B5294" s="269">
        <v>42370</v>
      </c>
      <c r="C5294" s="280" t="s">
        <v>132</v>
      </c>
      <c r="D5294" s="294">
        <v>50</v>
      </c>
      <c r="F5294" s="269">
        <v>42386</v>
      </c>
      <c r="G5294" s="280" t="s">
        <v>114</v>
      </c>
      <c r="H5294" s="294">
        <v>60</v>
      </c>
    </row>
    <row r="5295" spans="2:8" s="1" customFormat="1" ht="15">
      <c r="B5295" s="269">
        <v>42370</v>
      </c>
      <c r="C5295" s="280" t="s">
        <v>6592</v>
      </c>
      <c r="D5295" s="294">
        <v>40</v>
      </c>
      <c r="F5295" s="269">
        <v>42387</v>
      </c>
      <c r="G5295" s="280" t="s">
        <v>525</v>
      </c>
      <c r="H5295" s="294">
        <v>37</v>
      </c>
    </row>
    <row r="5296" spans="2:8" s="1" customFormat="1" ht="15">
      <c r="B5296" s="269">
        <v>42370</v>
      </c>
      <c r="C5296" s="304" t="s">
        <v>6593</v>
      </c>
      <c r="D5296" s="326">
        <v>50</v>
      </c>
      <c r="F5296" s="269">
        <v>42387</v>
      </c>
      <c r="G5296" s="280" t="s">
        <v>12</v>
      </c>
      <c r="H5296" s="294">
        <v>86</v>
      </c>
    </row>
    <row r="5297" spans="2:8" s="1" customFormat="1" ht="15">
      <c r="B5297" s="269">
        <v>42370</v>
      </c>
      <c r="C5297" s="280" t="s">
        <v>5113</v>
      </c>
      <c r="D5297" s="294">
        <v>100</v>
      </c>
      <c r="F5297" s="269">
        <v>42387</v>
      </c>
      <c r="G5297" s="280" t="s">
        <v>525</v>
      </c>
      <c r="H5297" s="294">
        <v>21</v>
      </c>
    </row>
    <row r="5298" spans="2:8" s="1" customFormat="1" ht="15">
      <c r="B5298" s="269">
        <v>42371</v>
      </c>
      <c r="C5298" s="280" t="s">
        <v>367</v>
      </c>
      <c r="D5298" s="294">
        <v>10</v>
      </c>
      <c r="F5298" s="269">
        <v>42387</v>
      </c>
      <c r="G5298" s="280" t="s">
        <v>114</v>
      </c>
      <c r="H5298" s="294">
        <v>76</v>
      </c>
    </row>
    <row r="5299" spans="2:8" s="1" customFormat="1" ht="15">
      <c r="B5299" s="269">
        <v>42371</v>
      </c>
      <c r="C5299" s="280" t="s">
        <v>5761</v>
      </c>
      <c r="D5299" s="294">
        <v>10</v>
      </c>
      <c r="F5299" s="269">
        <v>42387</v>
      </c>
      <c r="G5299" s="294" t="s">
        <v>6650</v>
      </c>
      <c r="H5299" s="294">
        <v>650</v>
      </c>
    </row>
    <row r="5300" spans="2:8" s="1" customFormat="1" ht="15">
      <c r="B5300" s="269">
        <v>42371</v>
      </c>
      <c r="C5300" s="280" t="s">
        <v>114</v>
      </c>
      <c r="D5300" s="294">
        <v>90</v>
      </c>
      <c r="F5300" s="269">
        <v>42388</v>
      </c>
      <c r="G5300" s="294" t="s">
        <v>525</v>
      </c>
      <c r="H5300" s="294">
        <v>63</v>
      </c>
    </row>
    <row r="5301" spans="2:8" s="1" customFormat="1" ht="15">
      <c r="B5301" s="269">
        <v>42371</v>
      </c>
      <c r="C5301" s="280" t="s">
        <v>71</v>
      </c>
      <c r="D5301" s="294">
        <v>10</v>
      </c>
      <c r="F5301" s="269">
        <v>42388</v>
      </c>
      <c r="G5301" s="280" t="s">
        <v>525</v>
      </c>
      <c r="H5301" s="294">
        <v>35</v>
      </c>
    </row>
    <row r="5302" spans="2:8" s="1" customFormat="1" ht="15">
      <c r="B5302" s="269">
        <v>42371</v>
      </c>
      <c r="C5302" s="280" t="s">
        <v>114</v>
      </c>
      <c r="D5302" s="294">
        <v>50</v>
      </c>
      <c r="F5302" s="269">
        <v>42388</v>
      </c>
      <c r="G5302" s="280" t="s">
        <v>246</v>
      </c>
      <c r="H5302" s="294">
        <v>165</v>
      </c>
    </row>
    <row r="5303" spans="2:8" s="1" customFormat="1" ht="15">
      <c r="B5303" s="549">
        <v>42371</v>
      </c>
      <c r="C5303" s="554" t="s">
        <v>6</v>
      </c>
      <c r="D5303" s="1002">
        <v>1000</v>
      </c>
      <c r="F5303" s="269">
        <v>42388</v>
      </c>
      <c r="G5303" s="280" t="s">
        <v>205</v>
      </c>
      <c r="H5303" s="294">
        <v>20</v>
      </c>
    </row>
    <row r="5304" spans="2:8" s="1" customFormat="1" ht="15">
      <c r="B5304" s="549">
        <v>42371</v>
      </c>
      <c r="C5304" s="621" t="s">
        <v>4050</v>
      </c>
      <c r="D5304" s="622">
        <v>1000</v>
      </c>
      <c r="F5304" s="269">
        <v>42389</v>
      </c>
      <c r="G5304" s="280" t="s">
        <v>525</v>
      </c>
      <c r="H5304" s="294">
        <v>140</v>
      </c>
    </row>
    <row r="5305" spans="2:8" s="1" customFormat="1" ht="15">
      <c r="B5305" s="269">
        <v>42372</v>
      </c>
      <c r="C5305" s="304" t="s">
        <v>6598</v>
      </c>
      <c r="D5305" s="326">
        <v>30</v>
      </c>
      <c r="F5305" s="269">
        <v>42389</v>
      </c>
      <c r="G5305" s="280" t="s">
        <v>246</v>
      </c>
      <c r="H5305" s="294">
        <v>30</v>
      </c>
    </row>
    <row r="5306" spans="2:8" s="1" customFormat="1" ht="15">
      <c r="B5306" s="269">
        <v>42372</v>
      </c>
      <c r="C5306" s="280" t="s">
        <v>6599</v>
      </c>
      <c r="D5306" s="326">
        <v>230</v>
      </c>
      <c r="F5306" s="269">
        <v>42389</v>
      </c>
      <c r="G5306" s="280" t="s">
        <v>114</v>
      </c>
      <c r="H5306" s="294">
        <v>20</v>
      </c>
    </row>
    <row r="5307" spans="2:8" s="1" customFormat="1" ht="15">
      <c r="B5307" s="269">
        <v>42372</v>
      </c>
      <c r="C5307" s="304" t="s">
        <v>114</v>
      </c>
      <c r="D5307" s="326">
        <v>160</v>
      </c>
      <c r="F5307" s="269">
        <v>42389</v>
      </c>
      <c r="G5307" s="280" t="s">
        <v>64</v>
      </c>
      <c r="H5307" s="294">
        <v>200</v>
      </c>
    </row>
    <row r="5308" spans="2:8" s="1" customFormat="1" ht="15">
      <c r="B5308" s="269">
        <v>42372</v>
      </c>
      <c r="C5308" s="304" t="s">
        <v>23</v>
      </c>
      <c r="D5308" s="326">
        <v>110</v>
      </c>
      <c r="F5308" s="269">
        <v>42389</v>
      </c>
      <c r="G5308" s="294" t="s">
        <v>205</v>
      </c>
      <c r="H5308" s="294">
        <v>175</v>
      </c>
    </row>
    <row r="5309" spans="2:8" s="1" customFormat="1" ht="15">
      <c r="B5309" s="269">
        <v>42372</v>
      </c>
      <c r="C5309" s="304" t="s">
        <v>6600</v>
      </c>
      <c r="D5309" s="326">
        <v>100</v>
      </c>
      <c r="F5309" s="269">
        <v>42389</v>
      </c>
      <c r="G5309" s="294" t="s">
        <v>205</v>
      </c>
      <c r="H5309" s="294">
        <v>100</v>
      </c>
    </row>
    <row r="5310" spans="2:8" s="1" customFormat="1" ht="15">
      <c r="B5310" s="269">
        <v>42373</v>
      </c>
      <c r="C5310" s="304" t="s">
        <v>525</v>
      </c>
      <c r="D5310" s="326">
        <v>75</v>
      </c>
      <c r="F5310" s="269">
        <v>42389</v>
      </c>
      <c r="G5310" s="393" t="s">
        <v>525</v>
      </c>
      <c r="H5310" s="386">
        <v>15</v>
      </c>
    </row>
    <row r="5311" spans="2:8" s="1" customFormat="1" ht="15">
      <c r="B5311" s="269">
        <v>42373</v>
      </c>
      <c r="C5311" s="304" t="s">
        <v>12</v>
      </c>
      <c r="D5311" s="326">
        <v>72</v>
      </c>
      <c r="F5311" s="269">
        <v>42390</v>
      </c>
      <c r="G5311" s="393" t="s">
        <v>525</v>
      </c>
      <c r="H5311" s="386">
        <v>35</v>
      </c>
    </row>
    <row r="5312" spans="2:8" s="1" customFormat="1" ht="15">
      <c r="B5312" s="269">
        <v>42373</v>
      </c>
      <c r="C5312" s="304" t="s">
        <v>405</v>
      </c>
      <c r="D5312" s="326">
        <v>30</v>
      </c>
      <c r="F5312" s="269">
        <v>42390</v>
      </c>
      <c r="G5312" s="393" t="s">
        <v>51</v>
      </c>
      <c r="H5312" s="294">
        <v>150</v>
      </c>
    </row>
    <row r="5313" spans="2:8" s="1" customFormat="1" ht="15">
      <c r="B5313" s="269">
        <v>42373</v>
      </c>
      <c r="C5313" s="304" t="s">
        <v>525</v>
      </c>
      <c r="D5313" s="326">
        <v>30</v>
      </c>
      <c r="F5313" s="269">
        <v>42390</v>
      </c>
      <c r="G5313" s="393" t="s">
        <v>63</v>
      </c>
      <c r="H5313" s="386">
        <v>30</v>
      </c>
    </row>
    <row r="5314" spans="2:8" s="1" customFormat="1" ht="15">
      <c r="B5314" s="269">
        <v>42373</v>
      </c>
      <c r="C5314" s="304" t="s">
        <v>18</v>
      </c>
      <c r="D5314" s="326">
        <v>250</v>
      </c>
      <c r="F5314" s="269">
        <v>42390</v>
      </c>
      <c r="G5314" s="393" t="s">
        <v>114</v>
      </c>
      <c r="H5314" s="386">
        <v>40</v>
      </c>
    </row>
    <row r="5315" spans="2:8" s="1" customFormat="1" ht="15">
      <c r="B5315" s="269">
        <v>42373</v>
      </c>
      <c r="C5315" s="304" t="s">
        <v>525</v>
      </c>
      <c r="D5315" s="326">
        <v>10</v>
      </c>
      <c r="F5315" s="269">
        <v>42391</v>
      </c>
      <c r="G5315" s="280" t="s">
        <v>6673</v>
      </c>
      <c r="H5315" s="294">
        <v>70</v>
      </c>
    </row>
    <row r="5316" spans="2:8" s="1" customFormat="1" ht="15">
      <c r="B5316" s="269">
        <v>42373</v>
      </c>
      <c r="C5316" s="280" t="s">
        <v>246</v>
      </c>
      <c r="D5316" s="294">
        <v>100</v>
      </c>
      <c r="F5316" s="269">
        <v>42391</v>
      </c>
      <c r="G5316" s="393" t="s">
        <v>2164</v>
      </c>
      <c r="H5316" s="386">
        <v>1000</v>
      </c>
    </row>
    <row r="5317" spans="2:8" s="1" customFormat="1" ht="15">
      <c r="B5317" s="269">
        <v>42374</v>
      </c>
      <c r="C5317" s="280" t="s">
        <v>525</v>
      </c>
      <c r="D5317" s="294">
        <v>50</v>
      </c>
      <c r="F5317" s="269">
        <v>42391</v>
      </c>
      <c r="G5317" s="376" t="s">
        <v>114</v>
      </c>
      <c r="H5317" s="386">
        <v>75</v>
      </c>
    </row>
    <row r="5318" spans="2:8" s="1" customFormat="1" ht="15">
      <c r="B5318" s="269">
        <v>42374</v>
      </c>
      <c r="C5318" s="280" t="s">
        <v>3637</v>
      </c>
      <c r="D5318" s="294">
        <v>100</v>
      </c>
      <c r="F5318" s="269">
        <v>42391</v>
      </c>
      <c r="G5318" s="280" t="s">
        <v>6600</v>
      </c>
      <c r="H5318" s="294">
        <v>150</v>
      </c>
    </row>
    <row r="5319" spans="2:8" s="1" customFormat="1" ht="15">
      <c r="B5319" s="269">
        <v>42374</v>
      </c>
      <c r="C5319" s="280" t="s">
        <v>12</v>
      </c>
      <c r="D5319" s="349">
        <v>110</v>
      </c>
      <c r="F5319" s="269">
        <v>42391</v>
      </c>
      <c r="G5319" s="280" t="s">
        <v>23</v>
      </c>
      <c r="H5319" s="386">
        <v>370</v>
      </c>
    </row>
    <row r="5320" spans="2:8" s="1" customFormat="1" ht="15">
      <c r="B5320" s="269">
        <v>42374</v>
      </c>
      <c r="C5320" s="280" t="s">
        <v>525</v>
      </c>
      <c r="D5320" s="294">
        <v>21</v>
      </c>
      <c r="F5320" s="269">
        <v>42392</v>
      </c>
      <c r="G5320" s="393" t="s">
        <v>431</v>
      </c>
      <c r="H5320" s="386">
        <v>15</v>
      </c>
    </row>
    <row r="5321" spans="2:8" s="1" customFormat="1" ht="15">
      <c r="B5321" s="269">
        <v>42374</v>
      </c>
      <c r="C5321" s="304" t="s">
        <v>525</v>
      </c>
      <c r="D5321" s="326">
        <v>20</v>
      </c>
      <c r="F5321" s="269">
        <v>42392</v>
      </c>
      <c r="G5321" s="386" t="s">
        <v>525</v>
      </c>
      <c r="H5321" s="386">
        <v>20</v>
      </c>
    </row>
    <row r="5322" spans="2:8" s="1" customFormat="1" ht="15">
      <c r="B5322" s="269">
        <v>42374</v>
      </c>
      <c r="C5322" s="304" t="s">
        <v>114</v>
      </c>
      <c r="D5322" s="326">
        <v>54</v>
      </c>
      <c r="F5322" s="269">
        <v>42392</v>
      </c>
      <c r="G5322" s="393" t="s">
        <v>388</v>
      </c>
      <c r="H5322" s="386">
        <v>2000</v>
      </c>
    </row>
    <row r="5323" spans="2:8" s="1" customFormat="1" ht="15">
      <c r="B5323" s="269">
        <v>42375</v>
      </c>
      <c r="C5323" s="280" t="s">
        <v>525</v>
      </c>
      <c r="D5323" s="294">
        <v>45</v>
      </c>
      <c r="F5323" s="269">
        <v>42392</v>
      </c>
      <c r="G5323" s="393" t="s">
        <v>246</v>
      </c>
      <c r="H5323" s="386">
        <v>100</v>
      </c>
    </row>
    <row r="5324" spans="2:8" s="1" customFormat="1" ht="15">
      <c r="B5324" s="269">
        <v>42375</v>
      </c>
      <c r="C5324" s="280" t="s">
        <v>63</v>
      </c>
      <c r="D5324" s="294">
        <v>40</v>
      </c>
      <c r="F5324" s="269">
        <v>42392</v>
      </c>
      <c r="G5324" s="393" t="s">
        <v>114</v>
      </c>
      <c r="H5324" s="386">
        <v>20</v>
      </c>
    </row>
    <row r="5325" spans="2:8" s="1" customFormat="1" ht="15">
      <c r="B5325" s="269">
        <v>42375</v>
      </c>
      <c r="C5325" s="280" t="s">
        <v>6113</v>
      </c>
      <c r="D5325" s="294">
        <v>10</v>
      </c>
      <c r="F5325" s="549">
        <v>42392</v>
      </c>
      <c r="G5325" s="554" t="s">
        <v>283</v>
      </c>
      <c r="H5325" s="695">
        <v>720</v>
      </c>
    </row>
    <row r="5326" spans="2:8" s="1" customFormat="1" ht="15">
      <c r="B5326" s="269">
        <v>42375</v>
      </c>
      <c r="C5326" s="280" t="s">
        <v>955</v>
      </c>
      <c r="D5326" s="294">
        <v>50</v>
      </c>
      <c r="F5326" s="269">
        <v>42393</v>
      </c>
      <c r="G5326" s="393" t="s">
        <v>246</v>
      </c>
      <c r="H5326" s="386">
        <v>130</v>
      </c>
    </row>
    <row r="5327" spans="2:8" s="1" customFormat="1" ht="15">
      <c r="B5327" s="269">
        <v>42376</v>
      </c>
      <c r="C5327" s="280" t="s">
        <v>525</v>
      </c>
      <c r="D5327" s="294">
        <v>110</v>
      </c>
      <c r="F5327" s="269">
        <v>42393</v>
      </c>
      <c r="G5327" s="280" t="s">
        <v>59</v>
      </c>
      <c r="H5327" s="294">
        <v>70</v>
      </c>
    </row>
    <row r="5328" spans="2:8" s="1" customFormat="1" ht="15">
      <c r="B5328" s="269">
        <v>42376</v>
      </c>
      <c r="C5328" s="280" t="s">
        <v>5687</v>
      </c>
      <c r="D5328" s="294">
        <v>50</v>
      </c>
      <c r="F5328" s="269">
        <v>42394</v>
      </c>
      <c r="G5328" s="294" t="s">
        <v>525</v>
      </c>
      <c r="H5328" s="294">
        <v>70</v>
      </c>
    </row>
    <row r="5329" spans="2:8" s="1" customFormat="1" ht="15">
      <c r="B5329" s="269">
        <v>42376</v>
      </c>
      <c r="C5329" s="304" t="s">
        <v>401</v>
      </c>
      <c r="D5329" s="326">
        <v>30</v>
      </c>
      <c r="F5329" s="269">
        <v>42394</v>
      </c>
      <c r="G5329" s="294" t="s">
        <v>525</v>
      </c>
      <c r="H5329" s="294">
        <v>105</v>
      </c>
    </row>
    <row r="5330" spans="2:8" s="1" customFormat="1" ht="15">
      <c r="B5330" s="269">
        <v>42376</v>
      </c>
      <c r="C5330" s="304" t="s">
        <v>525</v>
      </c>
      <c r="D5330" s="326">
        <v>50</v>
      </c>
      <c r="F5330" s="269">
        <v>42394</v>
      </c>
      <c r="G5330" s="280" t="s">
        <v>366</v>
      </c>
      <c r="H5330" s="294">
        <v>50</v>
      </c>
    </row>
    <row r="5331" spans="2:8" s="1" customFormat="1" ht="15">
      <c r="B5331" s="269">
        <v>42376</v>
      </c>
      <c r="C5331" s="280" t="s">
        <v>23</v>
      </c>
      <c r="D5331" s="294">
        <v>135</v>
      </c>
      <c r="F5331" s="269">
        <v>42394</v>
      </c>
      <c r="G5331" s="294" t="s">
        <v>6591</v>
      </c>
      <c r="H5331" s="294">
        <v>300</v>
      </c>
    </row>
    <row r="5332" spans="2:8" s="1" customFormat="1" ht="15">
      <c r="B5332" s="549">
        <v>42376</v>
      </c>
      <c r="C5332" s="463" t="s">
        <v>6436</v>
      </c>
      <c r="D5332" s="587">
        <v>1000</v>
      </c>
      <c r="F5332" s="269">
        <v>42394</v>
      </c>
      <c r="G5332" s="294" t="s">
        <v>23</v>
      </c>
      <c r="H5332" s="294">
        <v>100</v>
      </c>
    </row>
    <row r="5333" spans="2:8" s="1" customFormat="1" ht="15">
      <c r="B5333" s="269">
        <v>42377</v>
      </c>
      <c r="C5333" s="304" t="s">
        <v>525</v>
      </c>
      <c r="D5333" s="326">
        <v>70</v>
      </c>
      <c r="F5333" s="269">
        <v>42394</v>
      </c>
      <c r="G5333" s="280" t="s">
        <v>18</v>
      </c>
      <c r="H5333" s="294">
        <v>80</v>
      </c>
    </row>
    <row r="5334" spans="2:8" s="1" customFormat="1" ht="15">
      <c r="B5334" s="269">
        <v>42377</v>
      </c>
      <c r="C5334" s="280" t="s">
        <v>6313</v>
      </c>
      <c r="D5334" s="294">
        <v>200</v>
      </c>
      <c r="F5334" s="269">
        <v>42394</v>
      </c>
      <c r="G5334" s="280" t="s">
        <v>114</v>
      </c>
      <c r="H5334" s="294">
        <v>70</v>
      </c>
    </row>
    <row r="5335" spans="2:8" s="1" customFormat="1" ht="15">
      <c r="B5335" s="269">
        <v>42377</v>
      </c>
      <c r="C5335" s="280" t="s">
        <v>12</v>
      </c>
      <c r="D5335" s="294">
        <v>200</v>
      </c>
      <c r="F5335" s="269">
        <v>42394</v>
      </c>
      <c r="G5335" s="280" t="s">
        <v>224</v>
      </c>
      <c r="H5335" s="326">
        <v>10</v>
      </c>
    </row>
    <row r="5336" spans="2:8" s="1" customFormat="1" ht="15">
      <c r="B5336" s="269">
        <v>42377</v>
      </c>
      <c r="C5336" s="280" t="s">
        <v>525</v>
      </c>
      <c r="D5336" s="294">
        <v>35</v>
      </c>
      <c r="F5336" s="269">
        <v>42395</v>
      </c>
      <c r="G5336" s="280" t="s">
        <v>57</v>
      </c>
      <c r="H5336" s="294">
        <v>360</v>
      </c>
    </row>
    <row r="5337" spans="2:8" s="1" customFormat="1" ht="15">
      <c r="B5337" s="269">
        <v>42377</v>
      </c>
      <c r="C5337" s="280" t="s">
        <v>6633</v>
      </c>
      <c r="D5337" s="294">
        <v>300</v>
      </c>
      <c r="F5337" s="269">
        <v>42395</v>
      </c>
      <c r="G5337" s="304" t="s">
        <v>18</v>
      </c>
      <c r="H5337" s="326">
        <v>60</v>
      </c>
    </row>
    <row r="5338" spans="2:8" s="1" customFormat="1" ht="15">
      <c r="B5338" s="269">
        <v>42377</v>
      </c>
      <c r="C5338" s="280" t="s">
        <v>6634</v>
      </c>
      <c r="D5338" s="294">
        <v>550</v>
      </c>
      <c r="F5338" s="269">
        <v>42395</v>
      </c>
      <c r="G5338" s="280" t="s">
        <v>51</v>
      </c>
      <c r="H5338" s="294">
        <v>260</v>
      </c>
    </row>
    <row r="5339" spans="2:8" s="1" customFormat="1" ht="15">
      <c r="B5339" s="269">
        <v>42377</v>
      </c>
      <c r="C5339" s="280" t="s">
        <v>6632</v>
      </c>
      <c r="D5339" s="294">
        <v>250</v>
      </c>
      <c r="F5339" s="269">
        <v>42395</v>
      </c>
      <c r="G5339" s="280" t="s">
        <v>114</v>
      </c>
      <c r="H5339" s="294">
        <v>125</v>
      </c>
    </row>
    <row r="5340" spans="2:8" s="1" customFormat="1" ht="15">
      <c r="B5340" s="269">
        <v>42377</v>
      </c>
      <c r="C5340" s="280" t="s">
        <v>6635</v>
      </c>
      <c r="D5340" s="294">
        <v>44</v>
      </c>
      <c r="F5340" s="269">
        <v>42396</v>
      </c>
      <c r="G5340" s="280" t="s">
        <v>525</v>
      </c>
      <c r="H5340" s="294">
        <v>112</v>
      </c>
    </row>
    <row r="5341" spans="2:8" s="1" customFormat="1" ht="15">
      <c r="B5341" s="269">
        <v>42377</v>
      </c>
      <c r="C5341" s="280" t="s">
        <v>63</v>
      </c>
      <c r="D5341" s="349">
        <v>30</v>
      </c>
      <c r="F5341" s="269">
        <v>42396</v>
      </c>
      <c r="G5341" s="280" t="s">
        <v>246</v>
      </c>
      <c r="H5341" s="294">
        <v>70</v>
      </c>
    </row>
    <row r="5342" spans="2:8" s="1" customFormat="1" ht="15">
      <c r="B5342" s="269">
        <v>42377</v>
      </c>
      <c r="C5342" s="280" t="s">
        <v>246</v>
      </c>
      <c r="D5342" s="294">
        <v>120</v>
      </c>
      <c r="F5342" s="269">
        <v>42396</v>
      </c>
      <c r="G5342" s="280" t="s">
        <v>23</v>
      </c>
      <c r="H5342" s="294">
        <v>315</v>
      </c>
    </row>
    <row r="5343" spans="2:8" s="1" customFormat="1" ht="15">
      <c r="B5343" s="269">
        <v>42378</v>
      </c>
      <c r="C5343" s="280" t="s">
        <v>6444</v>
      </c>
      <c r="D5343" s="294">
        <v>40</v>
      </c>
      <c r="F5343" s="269">
        <v>42397</v>
      </c>
      <c r="G5343" s="294" t="s">
        <v>525</v>
      </c>
      <c r="H5343" s="294">
        <v>38</v>
      </c>
    </row>
    <row r="5344" spans="2:8" s="1" customFormat="1" ht="15">
      <c r="B5344" s="269">
        <v>42378</v>
      </c>
      <c r="C5344" s="280" t="s">
        <v>6444</v>
      </c>
      <c r="D5344" s="294">
        <v>75</v>
      </c>
      <c r="F5344" s="269">
        <v>42397</v>
      </c>
      <c r="G5344" s="280" t="s">
        <v>525</v>
      </c>
      <c r="H5344" s="294">
        <v>60</v>
      </c>
    </row>
    <row r="5345" spans="2:8" s="1" customFormat="1" ht="15">
      <c r="B5345" s="269">
        <v>42378</v>
      </c>
      <c r="C5345" s="280" t="s">
        <v>6444</v>
      </c>
      <c r="D5345" s="294">
        <v>40</v>
      </c>
      <c r="F5345" s="269">
        <v>42397</v>
      </c>
      <c r="G5345" s="280" t="s">
        <v>114</v>
      </c>
      <c r="H5345" s="294">
        <v>60</v>
      </c>
    </row>
    <row r="5346" spans="2:8" s="1" customFormat="1" ht="15">
      <c r="B5346" s="269">
        <v>42379</v>
      </c>
      <c r="C5346" s="280" t="s">
        <v>205</v>
      </c>
      <c r="D5346" s="294">
        <v>42</v>
      </c>
      <c r="F5346" s="269">
        <v>42397</v>
      </c>
      <c r="G5346" s="280" t="s">
        <v>51</v>
      </c>
      <c r="H5346" s="294">
        <v>130</v>
      </c>
    </row>
    <row r="5347" spans="2:8" s="1" customFormat="1" ht="15">
      <c r="B5347" s="269">
        <v>42379</v>
      </c>
      <c r="C5347" s="280" t="s">
        <v>901</v>
      </c>
      <c r="D5347" s="294">
        <v>8</v>
      </c>
      <c r="F5347" s="269">
        <v>42397</v>
      </c>
      <c r="G5347" s="280" t="s">
        <v>18</v>
      </c>
      <c r="H5347" s="294">
        <v>430</v>
      </c>
    </row>
    <row r="5348" spans="2:8" s="1" customFormat="1" ht="15">
      <c r="B5348" s="269">
        <v>42379</v>
      </c>
      <c r="C5348" s="280" t="s">
        <v>6636</v>
      </c>
      <c r="D5348" s="294">
        <v>1650</v>
      </c>
      <c r="F5348" s="269">
        <v>42397</v>
      </c>
      <c r="G5348" s="280" t="s">
        <v>18</v>
      </c>
      <c r="H5348" s="294">
        <v>160</v>
      </c>
    </row>
    <row r="5349" spans="2:8" s="1" customFormat="1" ht="15">
      <c r="B5349" s="269">
        <v>42379</v>
      </c>
      <c r="C5349" s="280" t="s">
        <v>114</v>
      </c>
      <c r="D5349" s="294">
        <v>65</v>
      </c>
      <c r="F5349" s="269">
        <v>42397</v>
      </c>
      <c r="G5349" s="280" t="s">
        <v>401</v>
      </c>
      <c r="H5349" s="294">
        <v>80</v>
      </c>
    </row>
    <row r="5350" spans="2:8" s="1" customFormat="1" ht="15">
      <c r="B5350" s="269">
        <v>42379</v>
      </c>
      <c r="C5350" s="280" t="s">
        <v>2256</v>
      </c>
      <c r="D5350" s="294">
        <v>26</v>
      </c>
      <c r="F5350" s="269">
        <v>42397</v>
      </c>
      <c r="G5350" s="280" t="s">
        <v>3686</v>
      </c>
      <c r="H5350" s="294">
        <v>40</v>
      </c>
    </row>
    <row r="5351" spans="2:8" s="1" customFormat="1" ht="15">
      <c r="B5351" s="269">
        <v>42379</v>
      </c>
      <c r="C5351" s="294" t="s">
        <v>778</v>
      </c>
      <c r="D5351" s="294">
        <v>48</v>
      </c>
      <c r="F5351" s="269">
        <v>42398</v>
      </c>
      <c r="G5351" s="280" t="s">
        <v>525</v>
      </c>
      <c r="H5351" s="294">
        <v>70</v>
      </c>
    </row>
    <row r="5352" spans="2:8" s="1" customFormat="1" ht="15">
      <c r="B5352" s="269">
        <v>42380</v>
      </c>
      <c r="C5352" s="280" t="s">
        <v>92</v>
      </c>
      <c r="D5352" s="294">
        <v>15</v>
      </c>
      <c r="F5352" s="269">
        <v>42398</v>
      </c>
      <c r="G5352" s="280" t="s">
        <v>12</v>
      </c>
      <c r="H5352" s="294">
        <v>20</v>
      </c>
    </row>
    <row r="5353" spans="2:8" s="1" customFormat="1" ht="15">
      <c r="B5353" s="269">
        <v>42380</v>
      </c>
      <c r="C5353" s="280" t="s">
        <v>6637</v>
      </c>
      <c r="D5353" s="294">
        <v>180</v>
      </c>
      <c r="F5353" s="269">
        <v>42398</v>
      </c>
      <c r="G5353" s="280" t="s">
        <v>114</v>
      </c>
      <c r="H5353" s="294">
        <v>100</v>
      </c>
    </row>
    <row r="5354" spans="2:8" s="1" customFormat="1" ht="15">
      <c r="B5354" s="269">
        <v>42380</v>
      </c>
      <c r="C5354" s="280" t="s">
        <v>6638</v>
      </c>
      <c r="D5354" s="294">
        <v>10</v>
      </c>
      <c r="F5354" s="269">
        <v>42398</v>
      </c>
      <c r="G5354" s="280" t="s">
        <v>114</v>
      </c>
      <c r="H5354" s="294">
        <v>100</v>
      </c>
    </row>
    <row r="5355" spans="2:8" s="1" customFormat="1" ht="15">
      <c r="B5355" s="269">
        <v>42380</v>
      </c>
      <c r="C5355" s="294" t="s">
        <v>2556</v>
      </c>
      <c r="D5355" s="294">
        <v>30</v>
      </c>
      <c r="F5355" s="269">
        <v>42398</v>
      </c>
      <c r="G5355" s="280" t="s">
        <v>6591</v>
      </c>
      <c r="H5355" s="294">
        <v>300</v>
      </c>
    </row>
    <row r="5356" spans="2:8" s="1" customFormat="1" ht="15">
      <c r="B5356" s="269">
        <v>42381</v>
      </c>
      <c r="C5356" s="294" t="s">
        <v>2707</v>
      </c>
      <c r="D5356" s="294">
        <v>110</v>
      </c>
      <c r="F5356" s="269">
        <v>42398</v>
      </c>
      <c r="G5356" s="280" t="s">
        <v>23</v>
      </c>
      <c r="H5356" s="294">
        <v>120</v>
      </c>
    </row>
    <row r="5357" spans="2:8" s="1" customFormat="1" ht="15">
      <c r="B5357" s="269">
        <v>42381</v>
      </c>
      <c r="C5357" s="294" t="s">
        <v>401</v>
      </c>
      <c r="D5357" s="294">
        <v>100</v>
      </c>
      <c r="F5357" s="269">
        <v>42398</v>
      </c>
      <c r="G5357" s="280" t="s">
        <v>224</v>
      </c>
      <c r="H5357" s="294">
        <v>10</v>
      </c>
    </row>
    <row r="5358" spans="2:8" s="1" customFormat="1" ht="15">
      <c r="B5358" s="269">
        <v>42381</v>
      </c>
      <c r="C5358" s="294" t="s">
        <v>6639</v>
      </c>
      <c r="D5358" s="294">
        <v>90</v>
      </c>
      <c r="F5358" s="269">
        <v>42398</v>
      </c>
      <c r="G5358" s="280" t="s">
        <v>114</v>
      </c>
      <c r="H5358" s="294">
        <v>70</v>
      </c>
    </row>
    <row r="5359" spans="2:8" s="1" customFormat="1" ht="15">
      <c r="B5359" s="269">
        <v>42381</v>
      </c>
      <c r="C5359" s="294" t="s">
        <v>2965</v>
      </c>
      <c r="D5359" s="294">
        <v>50</v>
      </c>
      <c r="F5359" s="269">
        <v>42399</v>
      </c>
      <c r="G5359" s="280" t="s">
        <v>96</v>
      </c>
      <c r="H5359" s="294">
        <v>115</v>
      </c>
    </row>
    <row r="5360" spans="2:8" s="1" customFormat="1" ht="15">
      <c r="B5360" s="269">
        <v>42382</v>
      </c>
      <c r="C5360" s="294" t="s">
        <v>51</v>
      </c>
      <c r="D5360" s="294">
        <v>100</v>
      </c>
      <c r="F5360" s="269">
        <v>42399</v>
      </c>
      <c r="G5360" s="280" t="s">
        <v>173</v>
      </c>
      <c r="H5360" s="294">
        <v>80</v>
      </c>
    </row>
    <row r="5361" spans="2:8" s="1" customFormat="1" ht="15">
      <c r="B5361" s="269">
        <v>42382</v>
      </c>
      <c r="C5361" s="294" t="s">
        <v>6640</v>
      </c>
      <c r="D5361" s="294">
        <v>22</v>
      </c>
      <c r="F5361" s="269">
        <v>42399</v>
      </c>
      <c r="G5361" s="280" t="s">
        <v>177</v>
      </c>
      <c r="H5361" s="294">
        <v>6</v>
      </c>
    </row>
    <row r="5362" spans="2:8" s="1" customFormat="1" ht="15">
      <c r="B5362" s="269">
        <v>42382</v>
      </c>
      <c r="C5362" s="280" t="s">
        <v>132</v>
      </c>
      <c r="D5362" s="294">
        <v>210</v>
      </c>
      <c r="F5362" s="269">
        <v>42399</v>
      </c>
      <c r="G5362" s="280" t="s">
        <v>901</v>
      </c>
      <c r="H5362" s="294">
        <v>4</v>
      </c>
    </row>
    <row r="5363" spans="2:8" s="1" customFormat="1" ht="15">
      <c r="B5363" s="269">
        <v>42382</v>
      </c>
      <c r="C5363" s="280" t="s">
        <v>6444</v>
      </c>
      <c r="D5363" s="294">
        <v>25</v>
      </c>
      <c r="F5363" s="269">
        <v>42399</v>
      </c>
      <c r="G5363" s="280" t="s">
        <v>401</v>
      </c>
      <c r="H5363" s="294">
        <v>100</v>
      </c>
    </row>
    <row r="5364" spans="2:8" s="1" customFormat="1" ht="15">
      <c r="B5364" s="269">
        <v>42382</v>
      </c>
      <c r="C5364" s="280" t="s">
        <v>6444</v>
      </c>
      <c r="D5364" s="294">
        <v>40</v>
      </c>
      <c r="F5364" s="269">
        <v>42399</v>
      </c>
      <c r="G5364" s="280" t="s">
        <v>247</v>
      </c>
      <c r="H5364" s="294">
        <v>234</v>
      </c>
    </row>
    <row r="5365" spans="2:8" s="1" customFormat="1" ht="15">
      <c r="B5365" s="269">
        <v>42382</v>
      </c>
      <c r="C5365" s="280" t="s">
        <v>6444</v>
      </c>
      <c r="D5365" s="294">
        <v>45</v>
      </c>
      <c r="F5365" s="269">
        <v>42399</v>
      </c>
      <c r="G5365" s="280" t="s">
        <v>23</v>
      </c>
      <c r="H5365" s="294">
        <v>250</v>
      </c>
    </row>
    <row r="5366" spans="2:8" s="1" customFormat="1" ht="15">
      <c r="B5366" s="269">
        <v>42382</v>
      </c>
      <c r="C5366" s="280" t="s">
        <v>6443</v>
      </c>
      <c r="D5366" s="294">
        <v>400</v>
      </c>
      <c r="F5366" s="269">
        <v>42400</v>
      </c>
      <c r="G5366" s="280" t="s">
        <v>114</v>
      </c>
      <c r="H5366" s="294">
        <v>20</v>
      </c>
    </row>
    <row r="5367" spans="2:8" s="1" customFormat="1" ht="15">
      <c r="B5367" s="269">
        <v>42383</v>
      </c>
      <c r="C5367" s="280" t="s">
        <v>2164</v>
      </c>
      <c r="D5367" s="294">
        <v>2000</v>
      </c>
      <c r="F5367" s="269">
        <v>42400</v>
      </c>
      <c r="G5367" s="280" t="s">
        <v>114</v>
      </c>
      <c r="H5367" s="294">
        <v>40</v>
      </c>
    </row>
    <row r="5368" spans="2:8" s="1" customFormat="1" ht="15">
      <c r="B5368" s="269">
        <v>42383</v>
      </c>
      <c r="C5368" s="280" t="s">
        <v>525</v>
      </c>
      <c r="D5368" s="294">
        <v>150</v>
      </c>
      <c r="F5368" s="269">
        <v>42400</v>
      </c>
      <c r="G5368" s="280" t="s">
        <v>23</v>
      </c>
      <c r="H5368" s="294">
        <v>92</v>
      </c>
    </row>
    <row r="5369" spans="2:8" s="1" customFormat="1" ht="15">
      <c r="B5369" s="269">
        <v>42383</v>
      </c>
      <c r="C5369" s="280" t="s">
        <v>132</v>
      </c>
      <c r="D5369" s="294">
        <v>100</v>
      </c>
      <c r="F5369" s="269"/>
      <c r="G5369" s="280"/>
      <c r="H5369" s="294"/>
    </row>
    <row r="5370" spans="2:8" s="1" customFormat="1" ht="15">
      <c r="B5370" s="269">
        <v>42383</v>
      </c>
      <c r="C5370" s="280" t="s">
        <v>6634</v>
      </c>
      <c r="D5370" s="294">
        <v>500</v>
      </c>
      <c r="F5370" s="269"/>
      <c r="G5370" s="280"/>
      <c r="H5370" s="294"/>
    </row>
    <row r="5371" spans="2:8" s="1" customFormat="1" ht="15">
      <c r="B5371" s="549">
        <v>42383</v>
      </c>
      <c r="C5371" s="554" t="s">
        <v>475</v>
      </c>
      <c r="D5371" s="695">
        <v>700</v>
      </c>
      <c r="F5371" s="269"/>
      <c r="G5371" s="280"/>
      <c r="H5371" s="294"/>
    </row>
    <row r="5372" spans="2:8" s="1" customFormat="1" ht="15">
      <c r="B5372" s="549">
        <v>42383</v>
      </c>
      <c r="C5372" s="463" t="s">
        <v>656</v>
      </c>
      <c r="D5372" s="587">
        <v>230</v>
      </c>
      <c r="F5372" s="269"/>
      <c r="G5372" s="280"/>
      <c r="H5372" s="294"/>
    </row>
    <row r="5373" spans="2:8" s="1" customFormat="1" ht="15">
      <c r="B5373" s="269">
        <v>42383</v>
      </c>
      <c r="C5373" s="280" t="s">
        <v>51</v>
      </c>
      <c r="D5373" s="294">
        <v>265</v>
      </c>
      <c r="F5373" s="269"/>
      <c r="G5373" s="280"/>
      <c r="H5373" s="294"/>
    </row>
    <row r="5374" spans="2:8" s="1" customFormat="1" ht="15">
      <c r="B5374" s="269">
        <v>42383</v>
      </c>
      <c r="C5374" s="280" t="s">
        <v>18</v>
      </c>
      <c r="D5374" s="294">
        <v>200</v>
      </c>
      <c r="F5374" s="269"/>
      <c r="G5374" s="280"/>
      <c r="H5374" s="294"/>
    </row>
    <row r="5375" spans="2:8" s="1" customFormat="1" ht="15">
      <c r="B5375" s="269">
        <v>42383</v>
      </c>
      <c r="C5375" s="280" t="s">
        <v>147</v>
      </c>
      <c r="D5375" s="294">
        <v>100</v>
      </c>
      <c r="F5375" s="269"/>
      <c r="G5375" s="280"/>
      <c r="H5375" s="294"/>
    </row>
    <row r="5376" spans="2:8" s="1" customFormat="1" ht="15">
      <c r="B5376" s="269">
        <v>42383</v>
      </c>
      <c r="C5376" s="280" t="s">
        <v>6641</v>
      </c>
      <c r="D5376" s="294">
        <v>100</v>
      </c>
      <c r="F5376" s="269"/>
      <c r="G5376" s="280"/>
      <c r="H5376" s="294"/>
    </row>
    <row r="5377" spans="2:12" s="1" customFormat="1" ht="15">
      <c r="B5377" s="269">
        <v>42383</v>
      </c>
      <c r="C5377" s="280" t="s">
        <v>246</v>
      </c>
      <c r="D5377" s="294">
        <v>100</v>
      </c>
      <c r="F5377" s="269"/>
      <c r="G5377" s="280"/>
      <c r="H5377" s="294"/>
    </row>
    <row r="5378" spans="2:12" s="1" customFormat="1" ht="15">
      <c r="B5378" s="269">
        <v>42384</v>
      </c>
      <c r="C5378" s="280" t="s">
        <v>111</v>
      </c>
      <c r="D5378" s="294">
        <v>30</v>
      </c>
      <c r="F5378" s="269"/>
      <c r="G5378" s="280"/>
      <c r="H5378" s="294"/>
    </row>
    <row r="5379" spans="2:12" s="1" customFormat="1" ht="15">
      <c r="B5379" s="269">
        <v>42384</v>
      </c>
      <c r="C5379" s="280" t="s">
        <v>5687</v>
      </c>
      <c r="D5379" s="294">
        <v>100</v>
      </c>
      <c r="F5379" s="269"/>
      <c r="G5379" s="280"/>
      <c r="H5379" s="294"/>
    </row>
    <row r="5380" spans="2:12" s="1" customFormat="1" ht="15">
      <c r="B5380" s="285"/>
      <c r="C5380" s="294"/>
      <c r="D5380" s="294"/>
      <c r="F5380" s="280"/>
      <c r="G5380" s="280"/>
      <c r="H5380" s="280"/>
    </row>
    <row r="5381" spans="2:12" s="1" customFormat="1" ht="15">
      <c r="D5381" s="2">
        <f>SUM(D5285:D5380)</f>
        <v>16000</v>
      </c>
      <c r="H5381" s="2">
        <f>SUM(H5285:H5380)</f>
        <v>17371</v>
      </c>
    </row>
    <row r="5383" spans="2:12" s="1" customFormat="1" ht="15.75">
      <c r="C5383" s="2480" t="s">
        <v>6698</v>
      </c>
      <c r="D5383" s="2480"/>
      <c r="E5383" s="2480"/>
      <c r="F5383" s="2480"/>
      <c r="G5383" s="2480"/>
      <c r="H5383" s="2480"/>
      <c r="I5383" s="2480"/>
      <c r="J5383" s="18"/>
    </row>
    <row r="5384" spans="2:12" s="1" customFormat="1" ht="15" outlineLevel="1">
      <c r="C5384" s="18"/>
      <c r="D5384" s="18"/>
      <c r="E5384" s="18"/>
      <c r="F5384" s="18"/>
      <c r="G5384" s="18"/>
      <c r="H5384" s="18"/>
      <c r="I5384" s="18"/>
      <c r="J5384" s="18"/>
    </row>
    <row r="5385" spans="2:12" s="1" customFormat="1" ht="15" outlineLevel="1">
      <c r="B5385" s="152" t="s">
        <v>115</v>
      </c>
      <c r="C5385" s="152" t="s">
        <v>1330</v>
      </c>
      <c r="D5385" s="355" t="s">
        <v>4</v>
      </c>
      <c r="F5385" s="354" t="s">
        <v>115</v>
      </c>
      <c r="G5385" s="354" t="s">
        <v>1331</v>
      </c>
      <c r="H5385" s="355" t="s">
        <v>4</v>
      </c>
    </row>
    <row r="5386" spans="2:12" s="1" customFormat="1" ht="30" customHeight="1" outlineLevel="1">
      <c r="B5386" s="864">
        <v>42401</v>
      </c>
      <c r="C5386" s="891" t="s">
        <v>1039</v>
      </c>
      <c r="D5386" s="935">
        <v>38166.07</v>
      </c>
      <c r="F5386" s="811">
        <v>42401</v>
      </c>
      <c r="G5386" s="812" t="s">
        <v>6707</v>
      </c>
      <c r="H5386" s="905">
        <v>1000</v>
      </c>
      <c r="I5386" s="812" t="s">
        <v>3310</v>
      </c>
      <c r="L5386" s="2"/>
    </row>
    <row r="5387" spans="2:12" s="1" customFormat="1" ht="45" outlineLevel="1">
      <c r="B5387" s="1080">
        <v>42429</v>
      </c>
      <c r="C5387" s="223" t="s">
        <v>6741</v>
      </c>
      <c r="D5387" s="175">
        <v>83389</v>
      </c>
      <c r="F5387" s="811">
        <v>42402</v>
      </c>
      <c r="G5387" s="812" t="s">
        <v>6708</v>
      </c>
      <c r="H5387" s="905">
        <v>599</v>
      </c>
      <c r="I5387" s="812" t="s">
        <v>5805</v>
      </c>
    </row>
    <row r="5388" spans="2:12" s="1" customFormat="1" ht="45" outlineLevel="1">
      <c r="B5388" s="1080"/>
      <c r="C5388" s="223"/>
      <c r="D5388" s="175"/>
      <c r="F5388" s="811">
        <v>42402</v>
      </c>
      <c r="G5388" s="1097" t="s">
        <v>6711</v>
      </c>
      <c r="H5388" s="876">
        <v>5000</v>
      </c>
      <c r="I5388" s="814" t="s">
        <v>3287</v>
      </c>
    </row>
    <row r="5389" spans="2:12" s="1" customFormat="1" ht="45" outlineLevel="1">
      <c r="B5389" s="1080"/>
      <c r="C5389" s="223"/>
      <c r="D5389" s="175"/>
      <c r="F5389" s="811">
        <v>42408</v>
      </c>
      <c r="G5389" s="812" t="s">
        <v>6713</v>
      </c>
      <c r="H5389" s="893">
        <v>5000</v>
      </c>
      <c r="I5389" s="814" t="s">
        <v>3287</v>
      </c>
    </row>
    <row r="5390" spans="2:12" s="1" customFormat="1" ht="30" outlineLevel="1">
      <c r="B5390" s="1080"/>
      <c r="C5390" s="223"/>
      <c r="D5390" s="175"/>
      <c r="F5390" s="811">
        <v>42410</v>
      </c>
      <c r="G5390" s="812" t="s">
        <v>6725</v>
      </c>
      <c r="H5390" s="893">
        <v>6449</v>
      </c>
      <c r="I5390" s="814" t="s">
        <v>6533</v>
      </c>
    </row>
    <row r="5391" spans="2:12" s="1" customFormat="1" ht="45" outlineLevel="1">
      <c r="B5391" s="1080"/>
      <c r="C5391" s="223"/>
      <c r="D5391" s="175"/>
      <c r="F5391" s="811">
        <v>42415</v>
      </c>
      <c r="G5391" s="814" t="s">
        <v>6726</v>
      </c>
      <c r="H5391" s="876">
        <v>5000</v>
      </c>
      <c r="I5391" s="814" t="s">
        <v>3287</v>
      </c>
      <c r="L5391" s="2"/>
    </row>
    <row r="5392" spans="2:12" s="1" customFormat="1" ht="45" outlineLevel="1">
      <c r="B5392" s="285"/>
      <c r="C5392" s="223"/>
      <c r="D5392" s="175"/>
      <c r="F5392" s="811">
        <v>42422</v>
      </c>
      <c r="G5392" s="814" t="s">
        <v>6728</v>
      </c>
      <c r="H5392" s="876">
        <v>5000</v>
      </c>
      <c r="I5392" s="814" t="s">
        <v>3287</v>
      </c>
      <c r="L5392" s="13"/>
    </row>
    <row r="5393" spans="2:15" s="1" customFormat="1" ht="45" outlineLevel="1">
      <c r="B5393" s="285"/>
      <c r="C5393" s="223"/>
      <c r="D5393" s="672"/>
      <c r="F5393" s="811">
        <v>42426</v>
      </c>
      <c r="G5393" s="814" t="s">
        <v>6740</v>
      </c>
      <c r="H5393" s="876">
        <v>2000</v>
      </c>
      <c r="I5393" s="814" t="s">
        <v>3287</v>
      </c>
      <c r="L5393" s="13"/>
    </row>
    <row r="5394" spans="2:15" s="1" customFormat="1" ht="30" outlineLevel="1">
      <c r="B5394" s="285"/>
      <c r="C5394" s="223"/>
      <c r="D5394" s="175"/>
      <c r="F5394" s="832">
        <v>42429</v>
      </c>
      <c r="G5394" s="938" t="s">
        <v>5936</v>
      </c>
      <c r="H5394" s="867">
        <v>18099.48</v>
      </c>
      <c r="I5394" s="938" t="s">
        <v>3875</v>
      </c>
      <c r="M5394" s="2"/>
      <c r="O5394" s="2"/>
    </row>
    <row r="5395" spans="2:15" s="1" customFormat="1" ht="30" outlineLevel="1">
      <c r="B5395" s="285"/>
      <c r="C5395" s="223"/>
      <c r="D5395" s="175"/>
      <c r="F5395" s="832">
        <v>42429</v>
      </c>
      <c r="G5395" s="938" t="s">
        <v>6742</v>
      </c>
      <c r="H5395" s="867">
        <v>25535</v>
      </c>
      <c r="I5395" s="938" t="s">
        <v>6515</v>
      </c>
      <c r="M5395" s="2"/>
      <c r="O5395" s="2"/>
    </row>
    <row r="5396" spans="2:15" s="1" customFormat="1" ht="30" outlineLevel="1">
      <c r="B5396" s="285"/>
      <c r="C5396" s="223"/>
      <c r="D5396" s="175"/>
      <c r="F5396" s="832">
        <v>42429</v>
      </c>
      <c r="G5396" s="938" t="s">
        <v>6743</v>
      </c>
      <c r="H5396" s="867">
        <v>6000</v>
      </c>
      <c r="I5396" s="938" t="s">
        <v>6518</v>
      </c>
      <c r="M5396" s="2"/>
      <c r="O5396" s="2"/>
    </row>
    <row r="5397" spans="2:15" s="1" customFormat="1" ht="30" outlineLevel="1">
      <c r="B5397" s="269"/>
      <c r="C5397" s="47"/>
      <c r="D5397" s="48"/>
      <c r="F5397" s="832">
        <v>42429</v>
      </c>
      <c r="G5397" s="938" t="s">
        <v>6744</v>
      </c>
      <c r="H5397" s="867">
        <v>12000</v>
      </c>
      <c r="I5397" s="938" t="s">
        <v>6514</v>
      </c>
    </row>
    <row r="5398" spans="2:15" s="1" customFormat="1" ht="15" outlineLevel="1">
      <c r="B5398" s="46"/>
      <c r="C5398" s="47"/>
      <c r="D5398" s="48"/>
      <c r="F5398" s="811"/>
      <c r="G5398" s="812"/>
      <c r="H5398" s="893"/>
      <c r="I5398" s="1073"/>
      <c r="L5398" s="2"/>
      <c r="O5398" s="2"/>
    </row>
    <row r="5399" spans="2:15" s="1" customFormat="1" ht="15" outlineLevel="1">
      <c r="B5399" s="46"/>
      <c r="C5399" s="47"/>
      <c r="D5399" s="48"/>
      <c r="F5399" s="811"/>
      <c r="G5399" s="812"/>
      <c r="H5399" s="893"/>
      <c r="I5399" s="812"/>
      <c r="L5399" s="13"/>
    </row>
    <row r="5400" spans="2:15" s="1" customFormat="1" ht="15" outlineLevel="1">
      <c r="B5400" s="50"/>
      <c r="C5400" s="50" t="s">
        <v>195</v>
      </c>
      <c r="D5400" s="48">
        <f>SUM(D5386:D5399)</f>
        <v>121555.07</v>
      </c>
      <c r="E5400" s="18"/>
      <c r="F5400" s="319"/>
      <c r="G5400" s="319" t="s">
        <v>195</v>
      </c>
      <c r="H5400" s="279">
        <f>SUM(H5386:H5399)</f>
        <v>91682.48</v>
      </c>
      <c r="L5400" s="2"/>
    </row>
    <row r="5401" spans="2:15" s="1" customFormat="1" ht="15" outlineLevel="1">
      <c r="B5401" s="18"/>
      <c r="C5401" s="18"/>
      <c r="D5401" s="18"/>
      <c r="F5401" s="18"/>
      <c r="G5401" s="18"/>
      <c r="H5401" s="18"/>
    </row>
    <row r="5402" spans="2:15" s="1" customFormat="1" ht="15" outlineLevel="1">
      <c r="B5402" s="50"/>
      <c r="C5402" s="50" t="s">
        <v>1328</v>
      </c>
      <c r="D5402" s="48">
        <f>D5400-H5400</f>
        <v>29872.590000000011</v>
      </c>
      <c r="E5402" s="87"/>
      <c r="F5402" s="13"/>
      <c r="G5402" s="13"/>
      <c r="H5402" s="226"/>
      <c r="I5402" s="2"/>
      <c r="N5402" s="2"/>
      <c r="O5402" s="2"/>
    </row>
    <row r="5403" spans="2:15" s="1" customFormat="1" ht="15">
      <c r="E5403" s="13"/>
      <c r="F5403" s="13"/>
      <c r="H5403" s="13"/>
    </row>
    <row r="5404" spans="2:15" s="1" customFormat="1" ht="15">
      <c r="B5404" s="602">
        <v>42401</v>
      </c>
      <c r="C5404" s="282" t="s">
        <v>4010</v>
      </c>
      <c r="D5404" s="283">
        <v>489</v>
      </c>
      <c r="E5404" s="1" t="s">
        <v>3088</v>
      </c>
    </row>
    <row r="5405" spans="2:15" s="1" customFormat="1" ht="15">
      <c r="B5405" s="602">
        <v>42401</v>
      </c>
      <c r="C5405" s="1162" t="s">
        <v>3868</v>
      </c>
      <c r="D5405" s="1179">
        <v>130</v>
      </c>
      <c r="H5405" s="2"/>
    </row>
    <row r="5406" spans="2:15" s="1" customFormat="1" ht="45">
      <c r="B5406" s="991">
        <v>42402</v>
      </c>
      <c r="C5406" s="840" t="s">
        <v>6711</v>
      </c>
      <c r="D5406" s="613">
        <v>5000</v>
      </c>
      <c r="E5406" s="840" t="s">
        <v>3287</v>
      </c>
      <c r="H5406" s="2"/>
    </row>
    <row r="5407" spans="2:15" s="1" customFormat="1" ht="15">
      <c r="B5407" s="991">
        <v>42405</v>
      </c>
      <c r="C5407" s="840" t="s">
        <v>3868</v>
      </c>
      <c r="D5407" s="613">
        <v>1000</v>
      </c>
      <c r="E5407" s="280" t="s">
        <v>421</v>
      </c>
      <c r="H5407" s="13"/>
      <c r="M5407" s="2"/>
    </row>
    <row r="5408" spans="2:15" s="1" customFormat="1" ht="15">
      <c r="B5408" s="991">
        <v>42406</v>
      </c>
      <c r="C5408" s="840" t="s">
        <v>3546</v>
      </c>
      <c r="D5408" s="613">
        <v>1100</v>
      </c>
      <c r="E5408" s="280" t="s">
        <v>421</v>
      </c>
      <c r="H5408" s="2"/>
      <c r="I5408" s="13"/>
    </row>
    <row r="5409" spans="2:12" s="1" customFormat="1" ht="60">
      <c r="B5409" s="991">
        <v>42408</v>
      </c>
      <c r="C5409" s="840" t="s">
        <v>6713</v>
      </c>
      <c r="D5409" s="613">
        <v>5000</v>
      </c>
      <c r="E5409" s="280" t="s">
        <v>3287</v>
      </c>
      <c r="I5409" s="13"/>
      <c r="L5409" s="13"/>
    </row>
    <row r="5410" spans="2:12" s="1" customFormat="1" ht="45">
      <c r="B5410" s="991">
        <v>42415</v>
      </c>
      <c r="C5410" s="840" t="s">
        <v>6726</v>
      </c>
      <c r="D5410" s="613">
        <v>5000</v>
      </c>
      <c r="E5410" s="280" t="s">
        <v>3287</v>
      </c>
    </row>
    <row r="5411" spans="2:12" s="1" customFormat="1" ht="15">
      <c r="B5411" s="991">
        <v>42420</v>
      </c>
      <c r="C5411" s="840" t="s">
        <v>3546</v>
      </c>
      <c r="D5411" s="613">
        <v>2000</v>
      </c>
      <c r="E5411" s="280" t="s">
        <v>421</v>
      </c>
    </row>
    <row r="5412" spans="2:12" s="1" customFormat="1" ht="45">
      <c r="B5412" s="991">
        <v>42422</v>
      </c>
      <c r="C5412" s="317" t="s">
        <v>6728</v>
      </c>
      <c r="D5412" s="613">
        <v>5000</v>
      </c>
      <c r="E5412" s="280" t="s">
        <v>3287</v>
      </c>
      <c r="H5412" s="13"/>
    </row>
    <row r="5413" spans="2:12" s="1" customFormat="1" ht="45">
      <c r="B5413" s="991">
        <v>42426</v>
      </c>
      <c r="C5413" s="317" t="s">
        <v>6740</v>
      </c>
      <c r="D5413" s="613">
        <v>2000</v>
      </c>
      <c r="E5413" s="280" t="s">
        <v>3287</v>
      </c>
      <c r="I5413" s="13"/>
    </row>
    <row r="5414" spans="2:12" s="1" customFormat="1" ht="15">
      <c r="B5414" s="674"/>
      <c r="C5414" s="481"/>
      <c r="D5414" s="482"/>
      <c r="E5414" s="277"/>
    </row>
    <row r="5415" spans="2:12" s="1" customFormat="1" ht="15">
      <c r="B5415" s="280"/>
      <c r="C5415" s="280"/>
      <c r="D5415" s="294">
        <f>SUM(D5404:D5414)</f>
        <v>26719</v>
      </c>
      <c r="E5415" s="2">
        <f>D5415-D5521-H5521</f>
        <v>710</v>
      </c>
      <c r="F5415" s="2"/>
    </row>
    <row r="5416" spans="2:12" s="1" customFormat="1" ht="15">
      <c r="F5416" s="2"/>
    </row>
    <row r="5417" spans="2:12" s="1" customFormat="1" ht="15">
      <c r="B5417" s="269">
        <v>42401</v>
      </c>
      <c r="C5417" s="280" t="s">
        <v>525</v>
      </c>
      <c r="D5417" s="294">
        <v>59</v>
      </c>
      <c r="F5417" s="269">
        <v>42420</v>
      </c>
      <c r="G5417" s="280" t="s">
        <v>3882</v>
      </c>
      <c r="H5417" s="294">
        <v>890</v>
      </c>
    </row>
    <row r="5418" spans="2:12" s="1" customFormat="1" ht="15">
      <c r="B5418" s="269">
        <v>42401</v>
      </c>
      <c r="C5418" s="280" t="s">
        <v>525</v>
      </c>
      <c r="D5418" s="294">
        <v>10</v>
      </c>
      <c r="F5418" s="269">
        <v>42420</v>
      </c>
      <c r="G5418" s="280" t="s">
        <v>246</v>
      </c>
      <c r="H5418" s="294">
        <v>120</v>
      </c>
    </row>
    <row r="5419" spans="2:12" s="1" customFormat="1" ht="15">
      <c r="B5419" s="269">
        <v>42401</v>
      </c>
      <c r="C5419" s="280" t="s">
        <v>18</v>
      </c>
      <c r="D5419" s="294">
        <v>320</v>
      </c>
      <c r="F5419" s="269">
        <v>42420</v>
      </c>
      <c r="G5419" s="280" t="s">
        <v>205</v>
      </c>
      <c r="H5419" s="294">
        <v>50</v>
      </c>
    </row>
    <row r="5420" spans="2:12" s="1" customFormat="1" ht="15">
      <c r="B5420" s="269">
        <v>42401</v>
      </c>
      <c r="C5420" s="280" t="s">
        <v>516</v>
      </c>
      <c r="D5420" s="294">
        <v>60</v>
      </c>
      <c r="F5420" s="269">
        <v>42420</v>
      </c>
      <c r="G5420" s="280" t="s">
        <v>525</v>
      </c>
      <c r="H5420" s="294">
        <v>50</v>
      </c>
    </row>
    <row r="5421" spans="2:12" s="1" customFormat="1" ht="15">
      <c r="B5421" s="269">
        <v>42401</v>
      </c>
      <c r="C5421" s="280" t="s">
        <v>289</v>
      </c>
      <c r="D5421" s="294">
        <v>10</v>
      </c>
      <c r="F5421" s="269">
        <v>42420</v>
      </c>
      <c r="G5421" s="280" t="s">
        <v>220</v>
      </c>
      <c r="H5421" s="294">
        <v>20</v>
      </c>
    </row>
    <row r="5422" spans="2:12" s="1" customFormat="1" ht="15">
      <c r="B5422" s="269">
        <v>42401</v>
      </c>
      <c r="C5422" s="280" t="s">
        <v>6700</v>
      </c>
      <c r="D5422" s="294">
        <v>10</v>
      </c>
      <c r="F5422" s="269">
        <v>42420</v>
      </c>
      <c r="G5422" s="280" t="s">
        <v>6730</v>
      </c>
      <c r="H5422" s="294">
        <v>800</v>
      </c>
    </row>
    <row r="5423" spans="2:12" s="1" customFormat="1" ht="15">
      <c r="B5423" s="269">
        <v>42401</v>
      </c>
      <c r="C5423" s="280" t="s">
        <v>700</v>
      </c>
      <c r="D5423" s="294">
        <v>20</v>
      </c>
      <c r="F5423" s="269">
        <v>42420</v>
      </c>
      <c r="G5423" s="280" t="s">
        <v>6731</v>
      </c>
      <c r="H5423" s="294">
        <v>200</v>
      </c>
    </row>
    <row r="5424" spans="2:12" s="1" customFormat="1" ht="15">
      <c r="B5424" s="269">
        <v>42402</v>
      </c>
      <c r="C5424" s="280" t="s">
        <v>525</v>
      </c>
      <c r="D5424" s="294">
        <v>80</v>
      </c>
      <c r="F5424" s="269">
        <v>42420</v>
      </c>
      <c r="G5424" s="294" t="s">
        <v>48</v>
      </c>
      <c r="H5424" s="294">
        <v>90</v>
      </c>
    </row>
    <row r="5425" spans="2:8" s="1" customFormat="1" ht="15">
      <c r="B5425" s="269">
        <v>42402</v>
      </c>
      <c r="C5425" s="280" t="s">
        <v>12</v>
      </c>
      <c r="D5425" s="294">
        <v>60</v>
      </c>
      <c r="F5425" s="269">
        <v>42420</v>
      </c>
      <c r="G5425" s="294" t="s">
        <v>23</v>
      </c>
      <c r="H5425" s="294">
        <v>160</v>
      </c>
    </row>
    <row r="5426" spans="2:8" s="1" customFormat="1" ht="15">
      <c r="B5426" s="549">
        <v>42402</v>
      </c>
      <c r="C5426" s="554" t="s">
        <v>6</v>
      </c>
      <c r="D5426" s="1002">
        <v>1500</v>
      </c>
      <c r="F5426" s="269">
        <v>42421</v>
      </c>
      <c r="G5426" s="280" t="s">
        <v>246</v>
      </c>
      <c r="H5426" s="294">
        <v>100</v>
      </c>
    </row>
    <row r="5427" spans="2:8" s="1" customFormat="1" ht="15">
      <c r="B5427" s="269">
        <v>42402</v>
      </c>
      <c r="C5427" s="280" t="s">
        <v>18</v>
      </c>
      <c r="D5427" s="294">
        <v>440</v>
      </c>
      <c r="F5427" s="269">
        <v>42421</v>
      </c>
      <c r="G5427" s="280" t="s">
        <v>51</v>
      </c>
      <c r="H5427" s="294">
        <v>510</v>
      </c>
    </row>
    <row r="5428" spans="2:8" s="1" customFormat="1" ht="15">
      <c r="B5428" s="269">
        <v>42402</v>
      </c>
      <c r="C5428" s="304" t="s">
        <v>51</v>
      </c>
      <c r="D5428" s="326">
        <v>260</v>
      </c>
      <c r="F5428" s="269">
        <v>42421</v>
      </c>
      <c r="G5428" s="280" t="s">
        <v>1255</v>
      </c>
      <c r="H5428" s="294">
        <v>10</v>
      </c>
    </row>
    <row r="5429" spans="2:8" s="1" customFormat="1" ht="15">
      <c r="B5429" s="269">
        <v>42402</v>
      </c>
      <c r="C5429" s="280" t="s">
        <v>114</v>
      </c>
      <c r="D5429" s="294">
        <v>40</v>
      </c>
      <c r="F5429" s="269">
        <v>42422</v>
      </c>
      <c r="G5429" s="280" t="s">
        <v>525</v>
      </c>
      <c r="H5429" s="294">
        <v>72</v>
      </c>
    </row>
    <row r="5430" spans="2:8" s="1" customFormat="1" ht="15">
      <c r="B5430" s="269">
        <v>42402</v>
      </c>
      <c r="C5430" s="280" t="s">
        <v>246</v>
      </c>
      <c r="D5430" s="294">
        <v>120</v>
      </c>
      <c r="F5430" s="269">
        <v>42422</v>
      </c>
      <c r="G5430" s="280" t="s">
        <v>525</v>
      </c>
      <c r="H5430" s="294">
        <v>45</v>
      </c>
    </row>
    <row r="5431" spans="2:8" s="1" customFormat="1" ht="15">
      <c r="B5431" s="269">
        <v>42403</v>
      </c>
      <c r="C5431" s="280" t="s">
        <v>525</v>
      </c>
      <c r="D5431" s="294">
        <v>25</v>
      </c>
      <c r="F5431" s="269">
        <v>42423</v>
      </c>
      <c r="G5431" s="280" t="s">
        <v>666</v>
      </c>
      <c r="H5431" s="294">
        <v>1000</v>
      </c>
    </row>
    <row r="5432" spans="2:8" s="1" customFormat="1" ht="15">
      <c r="B5432" s="269">
        <v>42403</v>
      </c>
      <c r="C5432" s="280" t="s">
        <v>12</v>
      </c>
      <c r="D5432" s="294">
        <v>65</v>
      </c>
      <c r="F5432" s="269">
        <v>42423</v>
      </c>
      <c r="G5432" s="280" t="s">
        <v>6732</v>
      </c>
      <c r="H5432" s="294">
        <v>200</v>
      </c>
    </row>
    <row r="5433" spans="2:8" s="1" customFormat="1" ht="15">
      <c r="B5433" s="269">
        <v>42403</v>
      </c>
      <c r="C5433" s="280" t="s">
        <v>525</v>
      </c>
      <c r="D5433" s="294">
        <v>40</v>
      </c>
      <c r="F5433" s="269">
        <v>42423</v>
      </c>
      <c r="G5433" s="294" t="s">
        <v>525</v>
      </c>
      <c r="H5433" s="294">
        <v>60</v>
      </c>
    </row>
    <row r="5434" spans="2:8" s="1" customFormat="1" ht="15">
      <c r="B5434" s="549">
        <v>42403</v>
      </c>
      <c r="C5434" s="463" t="s">
        <v>6436</v>
      </c>
      <c r="D5434" s="587">
        <v>1000</v>
      </c>
      <c r="F5434" s="269">
        <v>42423</v>
      </c>
      <c r="G5434" s="294" t="s">
        <v>12</v>
      </c>
      <c r="H5434" s="294">
        <v>20</v>
      </c>
    </row>
    <row r="5435" spans="2:8" s="1" customFormat="1" ht="15">
      <c r="B5435" s="269">
        <v>42403</v>
      </c>
      <c r="C5435" s="280" t="s">
        <v>850</v>
      </c>
      <c r="D5435" s="294">
        <v>5</v>
      </c>
      <c r="F5435" s="269">
        <v>42423</v>
      </c>
      <c r="G5435" s="393" t="s">
        <v>6352</v>
      </c>
      <c r="H5435" s="386">
        <v>12</v>
      </c>
    </row>
    <row r="5436" spans="2:8" s="1" customFormat="1" ht="15">
      <c r="B5436" s="269">
        <v>42403</v>
      </c>
      <c r="C5436" s="304" t="s">
        <v>6712</v>
      </c>
      <c r="D5436" s="326">
        <v>20</v>
      </c>
      <c r="F5436" s="269">
        <v>42423</v>
      </c>
      <c r="G5436" s="393" t="s">
        <v>525</v>
      </c>
      <c r="H5436" s="386">
        <v>35</v>
      </c>
    </row>
    <row r="5437" spans="2:8" s="1" customFormat="1" ht="15">
      <c r="B5437" s="269">
        <v>42403</v>
      </c>
      <c r="C5437" s="280" t="s">
        <v>549</v>
      </c>
      <c r="D5437" s="326">
        <v>10</v>
      </c>
      <c r="F5437" s="269">
        <v>42423</v>
      </c>
      <c r="G5437" s="393" t="s">
        <v>114</v>
      </c>
      <c r="H5437" s="294">
        <v>130</v>
      </c>
    </row>
    <row r="5438" spans="2:8" s="1" customFormat="1" ht="15">
      <c r="B5438" s="269">
        <v>42404</v>
      </c>
      <c r="C5438" s="304" t="s">
        <v>89</v>
      </c>
      <c r="D5438" s="326">
        <v>800</v>
      </c>
      <c r="F5438" s="269">
        <v>42423</v>
      </c>
      <c r="G5438" s="393" t="s">
        <v>246</v>
      </c>
      <c r="H5438" s="386">
        <v>40</v>
      </c>
    </row>
    <row r="5439" spans="2:8" s="1" customFormat="1" ht="15">
      <c r="B5439" s="269">
        <v>42404</v>
      </c>
      <c r="C5439" s="304" t="s">
        <v>63</v>
      </c>
      <c r="D5439" s="326">
        <v>15</v>
      </c>
      <c r="F5439" s="269">
        <v>42423</v>
      </c>
      <c r="G5439" s="393" t="s">
        <v>23</v>
      </c>
      <c r="H5439" s="386">
        <v>145</v>
      </c>
    </row>
    <row r="5440" spans="2:8" s="1" customFormat="1" ht="15">
      <c r="B5440" s="269">
        <v>42404</v>
      </c>
      <c r="C5440" s="304" t="s">
        <v>4504</v>
      </c>
      <c r="D5440" s="326">
        <v>120</v>
      </c>
      <c r="F5440" s="269">
        <v>42424</v>
      </c>
      <c r="G5440" s="280" t="s">
        <v>111</v>
      </c>
      <c r="H5440" s="294">
        <v>60</v>
      </c>
    </row>
    <row r="5441" spans="2:8" s="1" customFormat="1" ht="15">
      <c r="B5441" s="269">
        <v>42405</v>
      </c>
      <c r="C5441" s="304" t="s">
        <v>525</v>
      </c>
      <c r="D5441" s="326">
        <v>120</v>
      </c>
      <c r="F5441" s="269">
        <v>42424</v>
      </c>
      <c r="G5441" s="393" t="s">
        <v>205</v>
      </c>
      <c r="H5441" s="386">
        <v>115</v>
      </c>
    </row>
    <row r="5442" spans="2:8" s="1" customFormat="1" ht="15">
      <c r="B5442" s="269">
        <v>42405</v>
      </c>
      <c r="C5442" s="304" t="s">
        <v>525</v>
      </c>
      <c r="D5442" s="326">
        <v>30</v>
      </c>
      <c r="F5442" s="269">
        <v>42424</v>
      </c>
      <c r="G5442" s="376" t="s">
        <v>18</v>
      </c>
      <c r="H5442" s="386">
        <v>687</v>
      </c>
    </row>
    <row r="5443" spans="2:8" s="1" customFormat="1" ht="15">
      <c r="B5443" s="269">
        <v>42405</v>
      </c>
      <c r="C5443" s="304" t="s">
        <v>6714</v>
      </c>
      <c r="D5443" s="326">
        <v>300</v>
      </c>
      <c r="F5443" s="269">
        <v>42424</v>
      </c>
      <c r="G5443" s="280" t="s">
        <v>57</v>
      </c>
      <c r="H5443" s="294">
        <v>124</v>
      </c>
    </row>
    <row r="5444" spans="2:8" s="1" customFormat="1" ht="15">
      <c r="B5444" s="269">
        <v>42405</v>
      </c>
      <c r="C5444" s="304" t="s">
        <v>23</v>
      </c>
      <c r="D5444" s="326">
        <v>180</v>
      </c>
      <c r="F5444" s="269">
        <v>42424</v>
      </c>
      <c r="G5444" s="280" t="s">
        <v>525</v>
      </c>
      <c r="H5444" s="386">
        <v>27</v>
      </c>
    </row>
    <row r="5445" spans="2:8" s="1" customFormat="1" ht="15">
      <c r="B5445" s="549">
        <v>42405</v>
      </c>
      <c r="C5445" s="463" t="s">
        <v>656</v>
      </c>
      <c r="D5445" s="587">
        <v>230</v>
      </c>
      <c r="F5445" s="269">
        <v>42424</v>
      </c>
      <c r="G5445" s="393" t="s">
        <v>23</v>
      </c>
      <c r="H5445" s="386">
        <v>70</v>
      </c>
    </row>
    <row r="5446" spans="2:8" s="1" customFormat="1" ht="15">
      <c r="B5446" s="269">
        <v>42406</v>
      </c>
      <c r="C5446" s="304" t="s">
        <v>51</v>
      </c>
      <c r="D5446" s="326">
        <v>55</v>
      </c>
      <c r="F5446" s="269">
        <v>42425</v>
      </c>
      <c r="G5446" s="386" t="s">
        <v>148</v>
      </c>
      <c r="H5446" s="386">
        <v>80</v>
      </c>
    </row>
    <row r="5447" spans="2:8" s="1" customFormat="1" ht="15">
      <c r="B5447" s="269">
        <v>42406</v>
      </c>
      <c r="C5447" s="304" t="s">
        <v>401</v>
      </c>
      <c r="D5447" s="326">
        <v>40</v>
      </c>
      <c r="F5447" s="269">
        <v>42425</v>
      </c>
      <c r="G5447" s="393" t="s">
        <v>6737</v>
      </c>
      <c r="H5447" s="386">
        <v>200</v>
      </c>
    </row>
    <row r="5448" spans="2:8" s="1" customFormat="1" ht="15">
      <c r="B5448" s="269">
        <v>42406</v>
      </c>
      <c r="C5448" s="280" t="s">
        <v>4505</v>
      </c>
      <c r="D5448" s="294">
        <v>100</v>
      </c>
      <c r="F5448" s="269">
        <v>42425</v>
      </c>
      <c r="G5448" s="393" t="s">
        <v>3237</v>
      </c>
      <c r="H5448" s="386">
        <v>280</v>
      </c>
    </row>
    <row r="5449" spans="2:8" s="1" customFormat="1" ht="15">
      <c r="B5449" s="269">
        <v>42406</v>
      </c>
      <c r="C5449" s="280" t="s">
        <v>18</v>
      </c>
      <c r="D5449" s="294">
        <v>135</v>
      </c>
      <c r="F5449" s="269">
        <v>42425</v>
      </c>
      <c r="G5449" s="393" t="s">
        <v>63</v>
      </c>
      <c r="H5449" s="386">
        <v>30</v>
      </c>
    </row>
    <row r="5450" spans="2:8" s="1" customFormat="1" ht="15">
      <c r="B5450" s="710">
        <v>42406</v>
      </c>
      <c r="C5450" s="711" t="s">
        <v>4050</v>
      </c>
      <c r="D5450" s="953">
        <f>1130</f>
        <v>1130</v>
      </c>
      <c r="F5450" s="269">
        <v>42425</v>
      </c>
      <c r="G5450" s="393" t="s">
        <v>246</v>
      </c>
      <c r="H5450" s="386">
        <v>120</v>
      </c>
    </row>
    <row r="5451" spans="2:8" s="1" customFormat="1" ht="15">
      <c r="B5451" s="269">
        <v>42407</v>
      </c>
      <c r="C5451" s="280" t="s">
        <v>401</v>
      </c>
      <c r="D5451" s="294">
        <v>80</v>
      </c>
      <c r="F5451" s="269">
        <v>42425</v>
      </c>
      <c r="G5451" s="280" t="s">
        <v>57</v>
      </c>
      <c r="H5451" s="294">
        <v>30</v>
      </c>
    </row>
    <row r="5452" spans="2:8" s="1" customFormat="1" ht="15">
      <c r="B5452" s="269">
        <v>42407</v>
      </c>
      <c r="C5452" s="280" t="s">
        <v>172</v>
      </c>
      <c r="D5452" s="349">
        <v>20</v>
      </c>
      <c r="F5452" s="269">
        <v>42425</v>
      </c>
      <c r="G5452" s="280" t="s">
        <v>23</v>
      </c>
      <c r="H5452" s="294">
        <v>80</v>
      </c>
    </row>
    <row r="5453" spans="2:8" s="1" customFormat="1" ht="15">
      <c r="B5453" s="269">
        <v>42407</v>
      </c>
      <c r="C5453" s="280" t="s">
        <v>2318</v>
      </c>
      <c r="D5453" s="294">
        <v>2</v>
      </c>
      <c r="F5453" s="269">
        <v>42426</v>
      </c>
      <c r="G5453" s="280" t="s">
        <v>525</v>
      </c>
      <c r="H5453" s="294">
        <v>70</v>
      </c>
    </row>
    <row r="5454" spans="2:8" s="1" customFormat="1" ht="15">
      <c r="B5454" s="269">
        <v>42407</v>
      </c>
      <c r="C5454" s="304" t="s">
        <v>2790</v>
      </c>
      <c r="D5454" s="326">
        <v>120</v>
      </c>
      <c r="F5454" s="549">
        <v>42426</v>
      </c>
      <c r="G5454" s="554" t="s">
        <v>283</v>
      </c>
      <c r="H5454" s="695">
        <v>630</v>
      </c>
    </row>
    <row r="5455" spans="2:8" s="1" customFormat="1" ht="15">
      <c r="B5455" s="269">
        <v>42407</v>
      </c>
      <c r="C5455" s="304" t="s">
        <v>6716</v>
      </c>
      <c r="D5455" s="326">
        <v>400</v>
      </c>
      <c r="F5455" s="269">
        <v>42426</v>
      </c>
      <c r="G5455" s="280" t="s">
        <v>48</v>
      </c>
      <c r="H5455" s="294">
        <v>150</v>
      </c>
    </row>
    <row r="5456" spans="2:8" s="1" customFormat="1" ht="15">
      <c r="B5456" s="269">
        <v>42407</v>
      </c>
      <c r="C5456" s="280" t="s">
        <v>2164</v>
      </c>
      <c r="D5456" s="294">
        <v>1100</v>
      </c>
      <c r="F5456" s="269">
        <v>42426</v>
      </c>
      <c r="G5456" s="294" t="s">
        <v>367</v>
      </c>
      <c r="H5456" s="294">
        <v>20</v>
      </c>
    </row>
    <row r="5457" spans="2:8" s="1" customFormat="1" ht="15">
      <c r="B5457" s="269">
        <v>42407</v>
      </c>
      <c r="C5457" s="280" t="s">
        <v>6717</v>
      </c>
      <c r="D5457" s="294">
        <v>110</v>
      </c>
      <c r="F5457" s="269">
        <v>42426</v>
      </c>
      <c r="G5457" s="294" t="s">
        <v>177</v>
      </c>
      <c r="H5457" s="294">
        <v>30</v>
      </c>
    </row>
    <row r="5458" spans="2:8" s="1" customFormat="1" ht="15">
      <c r="B5458" s="269">
        <v>42407</v>
      </c>
      <c r="C5458" s="280" t="s">
        <v>401</v>
      </c>
      <c r="D5458" s="294">
        <v>48</v>
      </c>
      <c r="F5458" s="269">
        <v>42426</v>
      </c>
      <c r="G5458" s="280" t="s">
        <v>531</v>
      </c>
      <c r="H5458" s="294">
        <v>10</v>
      </c>
    </row>
    <row r="5459" spans="2:8" s="1" customFormat="1" ht="15">
      <c r="B5459" s="269">
        <v>42407</v>
      </c>
      <c r="C5459" s="280" t="s">
        <v>122</v>
      </c>
      <c r="D5459" s="294">
        <v>341</v>
      </c>
      <c r="F5459" s="269">
        <v>42426</v>
      </c>
      <c r="G5459" s="280" t="s">
        <v>177</v>
      </c>
      <c r="H5459" s="294">
        <v>185</v>
      </c>
    </row>
    <row r="5460" spans="2:8" s="1" customFormat="1" ht="15">
      <c r="B5460" s="269">
        <v>42407</v>
      </c>
      <c r="C5460" s="280" t="s">
        <v>51</v>
      </c>
      <c r="D5460" s="294">
        <v>175</v>
      </c>
      <c r="F5460" s="269">
        <v>42426</v>
      </c>
      <c r="G5460" s="280" t="s">
        <v>525</v>
      </c>
      <c r="H5460" s="326">
        <v>30</v>
      </c>
    </row>
    <row r="5461" spans="2:8" s="1" customFormat="1" ht="15">
      <c r="B5461" s="269">
        <v>42407</v>
      </c>
      <c r="C5461" s="280" t="s">
        <v>114</v>
      </c>
      <c r="D5461" s="294">
        <v>100</v>
      </c>
      <c r="F5461" s="269">
        <v>42427</v>
      </c>
      <c r="G5461" s="280" t="s">
        <v>172</v>
      </c>
      <c r="H5461" s="294">
        <v>10</v>
      </c>
    </row>
    <row r="5462" spans="2:8" s="1" customFormat="1" ht="15">
      <c r="B5462" s="269">
        <v>42408</v>
      </c>
      <c r="C5462" s="304" t="s">
        <v>6313</v>
      </c>
      <c r="D5462" s="326">
        <v>500</v>
      </c>
      <c r="F5462" s="269">
        <v>42427</v>
      </c>
      <c r="G5462" s="304" t="s">
        <v>850</v>
      </c>
      <c r="H5462" s="326">
        <v>150</v>
      </c>
    </row>
    <row r="5463" spans="2:8" s="1" customFormat="1" ht="15">
      <c r="B5463" s="269">
        <v>42408</v>
      </c>
      <c r="C5463" s="304" t="s">
        <v>525</v>
      </c>
      <c r="D5463" s="326">
        <v>54</v>
      </c>
      <c r="F5463" s="269">
        <v>42427</v>
      </c>
      <c r="G5463" s="280" t="s">
        <v>531</v>
      </c>
      <c r="H5463" s="294">
        <v>20</v>
      </c>
    </row>
    <row r="5464" spans="2:8" s="1" customFormat="1" ht="15">
      <c r="B5464" s="269">
        <v>42408</v>
      </c>
      <c r="C5464" s="280" t="s">
        <v>525</v>
      </c>
      <c r="D5464" s="294">
        <v>20</v>
      </c>
      <c r="F5464" s="269">
        <v>42427</v>
      </c>
      <c r="G5464" s="280" t="s">
        <v>173</v>
      </c>
      <c r="H5464" s="294">
        <v>100</v>
      </c>
    </row>
    <row r="5465" spans="2:8" s="1" customFormat="1" ht="15">
      <c r="B5465" s="269">
        <v>42408</v>
      </c>
      <c r="C5465" s="304" t="s">
        <v>18</v>
      </c>
      <c r="D5465" s="326">
        <v>70</v>
      </c>
      <c r="F5465" s="269">
        <v>42427</v>
      </c>
      <c r="G5465" s="280" t="s">
        <v>516</v>
      </c>
      <c r="H5465" s="294">
        <v>75</v>
      </c>
    </row>
    <row r="5466" spans="2:8" s="1" customFormat="1" ht="15">
      <c r="B5466" s="269">
        <v>42408</v>
      </c>
      <c r="C5466" s="280" t="s">
        <v>114</v>
      </c>
      <c r="D5466" s="294">
        <v>80</v>
      </c>
      <c r="F5466" s="269">
        <v>42427</v>
      </c>
      <c r="G5466" s="280" t="s">
        <v>289</v>
      </c>
      <c r="H5466" s="294">
        <v>60</v>
      </c>
    </row>
    <row r="5467" spans="2:8" s="1" customFormat="1" ht="15">
      <c r="B5467" s="269">
        <v>42409</v>
      </c>
      <c r="C5467" s="280" t="s">
        <v>525</v>
      </c>
      <c r="D5467" s="294">
        <v>120</v>
      </c>
      <c r="F5467" s="269">
        <v>42427</v>
      </c>
      <c r="G5467" s="280" t="s">
        <v>956</v>
      </c>
      <c r="H5467" s="294">
        <v>20</v>
      </c>
    </row>
    <row r="5468" spans="2:8" s="1" customFormat="1" ht="15">
      <c r="B5468" s="269">
        <v>42409</v>
      </c>
      <c r="C5468" s="280" t="s">
        <v>114</v>
      </c>
      <c r="D5468" s="294">
        <v>90</v>
      </c>
      <c r="F5468" s="269">
        <v>42427</v>
      </c>
      <c r="G5468" s="294" t="s">
        <v>289</v>
      </c>
      <c r="H5468" s="294">
        <v>10</v>
      </c>
    </row>
    <row r="5469" spans="2:8" s="1" customFormat="1" ht="15">
      <c r="B5469" s="269">
        <v>42409</v>
      </c>
      <c r="C5469" s="280" t="s">
        <v>246</v>
      </c>
      <c r="D5469" s="294">
        <v>100</v>
      </c>
      <c r="F5469" s="269">
        <v>42427</v>
      </c>
      <c r="G5469" s="280" t="s">
        <v>401</v>
      </c>
      <c r="H5469" s="294">
        <v>50</v>
      </c>
    </row>
    <row r="5470" spans="2:8" s="1" customFormat="1" ht="15">
      <c r="B5470" s="269">
        <v>42410</v>
      </c>
      <c r="C5470" s="280" t="s">
        <v>6724</v>
      </c>
      <c r="D5470" s="294">
        <v>100</v>
      </c>
      <c r="F5470" s="269">
        <v>42427</v>
      </c>
      <c r="G5470" s="280" t="s">
        <v>401</v>
      </c>
      <c r="H5470" s="294">
        <v>40</v>
      </c>
    </row>
    <row r="5471" spans="2:8" s="1" customFormat="1" ht="15">
      <c r="B5471" s="269">
        <v>42410</v>
      </c>
      <c r="C5471" s="280" t="s">
        <v>525</v>
      </c>
      <c r="D5471" s="294">
        <v>26</v>
      </c>
      <c r="F5471" s="269">
        <v>42428</v>
      </c>
      <c r="G5471" s="280" t="s">
        <v>289</v>
      </c>
      <c r="H5471" s="294">
        <v>20</v>
      </c>
    </row>
    <row r="5472" spans="2:8" s="1" customFormat="1" ht="15">
      <c r="B5472" s="269">
        <v>42410</v>
      </c>
      <c r="C5472" s="280" t="s">
        <v>12</v>
      </c>
      <c r="D5472" s="294">
        <v>70</v>
      </c>
      <c r="F5472" s="269">
        <v>42428</v>
      </c>
      <c r="G5472" s="280" t="s">
        <v>401</v>
      </c>
      <c r="H5472" s="294">
        <v>30</v>
      </c>
    </row>
    <row r="5473" spans="2:8" s="1" customFormat="1" ht="15">
      <c r="B5473" s="269">
        <v>42410</v>
      </c>
      <c r="C5473" s="280" t="s">
        <v>525</v>
      </c>
      <c r="D5473" s="349">
        <v>44</v>
      </c>
      <c r="F5473" s="269">
        <v>42428</v>
      </c>
      <c r="G5473" s="280" t="s">
        <v>223</v>
      </c>
      <c r="H5473" s="294">
        <v>15</v>
      </c>
    </row>
    <row r="5474" spans="2:8" s="1" customFormat="1" ht="15">
      <c r="B5474" s="269">
        <v>42410</v>
      </c>
      <c r="C5474" s="280" t="s">
        <v>525</v>
      </c>
      <c r="D5474" s="294">
        <v>20</v>
      </c>
      <c r="F5474" s="269">
        <v>42428</v>
      </c>
      <c r="G5474" s="280" t="s">
        <v>4004</v>
      </c>
      <c r="H5474" s="294">
        <v>45</v>
      </c>
    </row>
    <row r="5475" spans="2:8" s="1" customFormat="1" ht="15">
      <c r="B5475" s="269">
        <v>42411</v>
      </c>
      <c r="C5475" s="280" t="s">
        <v>525</v>
      </c>
      <c r="D5475" s="294">
        <v>80</v>
      </c>
      <c r="F5475" s="269">
        <v>42428</v>
      </c>
      <c r="G5475" s="280" t="s">
        <v>401</v>
      </c>
      <c r="H5475" s="294">
        <v>24</v>
      </c>
    </row>
    <row r="5476" spans="2:8" s="1" customFormat="1" ht="15">
      <c r="B5476" s="269">
        <v>42411</v>
      </c>
      <c r="C5476" s="280" t="s">
        <v>23</v>
      </c>
      <c r="D5476" s="294">
        <v>100</v>
      </c>
      <c r="F5476" s="269">
        <v>42428</v>
      </c>
      <c r="G5476" s="280" t="s">
        <v>173</v>
      </c>
      <c r="H5476" s="294">
        <v>100</v>
      </c>
    </row>
    <row r="5477" spans="2:8" s="1" customFormat="1" ht="15">
      <c r="B5477" s="269">
        <v>42411</v>
      </c>
      <c r="C5477" s="280" t="s">
        <v>51</v>
      </c>
      <c r="D5477" s="294">
        <v>20</v>
      </c>
      <c r="F5477" s="269">
        <v>42428</v>
      </c>
      <c r="G5477" s="280" t="s">
        <v>177</v>
      </c>
      <c r="H5477" s="294">
        <v>114</v>
      </c>
    </row>
    <row r="5478" spans="2:8" s="1" customFormat="1" ht="15">
      <c r="B5478" s="269">
        <v>42412</v>
      </c>
      <c r="C5478" s="280" t="s">
        <v>6</v>
      </c>
      <c r="D5478" s="294">
        <v>100</v>
      </c>
      <c r="F5478" s="269">
        <v>42428</v>
      </c>
      <c r="G5478" s="280" t="s">
        <v>114</v>
      </c>
      <c r="H5478" s="294">
        <v>10</v>
      </c>
    </row>
    <row r="5479" spans="2:8" s="1" customFormat="1" ht="15">
      <c r="B5479" s="269">
        <v>42412</v>
      </c>
      <c r="C5479" s="280" t="s">
        <v>525</v>
      </c>
      <c r="D5479" s="294">
        <v>30</v>
      </c>
      <c r="F5479" s="269">
        <v>42428</v>
      </c>
      <c r="G5479" s="280" t="s">
        <v>177</v>
      </c>
      <c r="H5479" s="294">
        <v>14</v>
      </c>
    </row>
    <row r="5480" spans="2:8" s="1" customFormat="1" ht="15">
      <c r="B5480" s="269">
        <v>42412</v>
      </c>
      <c r="C5480" s="280" t="s">
        <v>525</v>
      </c>
      <c r="D5480" s="294">
        <v>10</v>
      </c>
      <c r="F5480" s="269">
        <v>42428</v>
      </c>
      <c r="G5480" s="280" t="s">
        <v>23</v>
      </c>
      <c r="H5480" s="294">
        <v>140</v>
      </c>
    </row>
    <row r="5481" spans="2:8" s="1" customFormat="1" ht="15">
      <c r="B5481" s="269">
        <v>42412</v>
      </c>
      <c r="C5481" s="280" t="s">
        <v>525</v>
      </c>
      <c r="D5481" s="294">
        <v>90</v>
      </c>
      <c r="F5481" s="269">
        <v>42429</v>
      </c>
      <c r="G5481" s="280" t="s">
        <v>525</v>
      </c>
      <c r="H5481" s="294">
        <v>58</v>
      </c>
    </row>
    <row r="5482" spans="2:8" s="1" customFormat="1" ht="15">
      <c r="B5482" s="269">
        <v>42412</v>
      </c>
      <c r="C5482" s="280" t="s">
        <v>23</v>
      </c>
      <c r="D5482" s="294">
        <v>100</v>
      </c>
      <c r="F5482" s="269">
        <v>42429</v>
      </c>
      <c r="G5482" s="280" t="s">
        <v>525</v>
      </c>
      <c r="H5482" s="294">
        <v>140</v>
      </c>
    </row>
    <row r="5483" spans="2:8" s="1" customFormat="1" ht="15">
      <c r="B5483" s="269">
        <v>42413</v>
      </c>
      <c r="C5483" s="294" t="s">
        <v>401</v>
      </c>
      <c r="D5483" s="294">
        <v>50</v>
      </c>
      <c r="F5483" s="269">
        <v>42429</v>
      </c>
      <c r="G5483" s="280" t="s">
        <v>6731</v>
      </c>
      <c r="H5483" s="294">
        <v>100</v>
      </c>
    </row>
    <row r="5484" spans="2:8" s="1" customFormat="1" ht="15">
      <c r="B5484" s="269">
        <v>42413</v>
      </c>
      <c r="C5484" s="280" t="s">
        <v>525</v>
      </c>
      <c r="D5484" s="294">
        <v>20</v>
      </c>
      <c r="F5484" s="269"/>
      <c r="G5484" s="280"/>
      <c r="H5484" s="294"/>
    </row>
    <row r="5485" spans="2:8" s="1" customFormat="1" ht="15">
      <c r="B5485" s="269">
        <v>42413</v>
      </c>
      <c r="C5485" s="280" t="s">
        <v>12</v>
      </c>
      <c r="D5485" s="294">
        <v>120</v>
      </c>
      <c r="F5485" s="269"/>
      <c r="G5485" s="280"/>
      <c r="H5485" s="294"/>
    </row>
    <row r="5486" spans="2:8" s="1" customFormat="1" ht="15">
      <c r="B5486" s="269">
        <v>42413</v>
      </c>
      <c r="C5486" s="280" t="s">
        <v>525</v>
      </c>
      <c r="D5486" s="294">
        <v>555</v>
      </c>
      <c r="F5486" s="269"/>
      <c r="G5486" s="280"/>
      <c r="H5486" s="294"/>
    </row>
    <row r="5487" spans="2:8" s="1" customFormat="1" ht="15">
      <c r="B5487" s="269">
        <v>42414</v>
      </c>
      <c r="C5487" s="294" t="s">
        <v>12</v>
      </c>
      <c r="D5487" s="294">
        <v>120</v>
      </c>
      <c r="F5487" s="269"/>
      <c r="G5487" s="280"/>
      <c r="H5487" s="294"/>
    </row>
    <row r="5488" spans="2:8" s="1" customFormat="1" ht="15">
      <c r="B5488" s="269">
        <v>42414</v>
      </c>
      <c r="C5488" s="294" t="s">
        <v>6352</v>
      </c>
      <c r="D5488" s="294">
        <v>30</v>
      </c>
      <c r="F5488" s="269"/>
      <c r="G5488" s="280"/>
      <c r="H5488" s="294"/>
    </row>
    <row r="5489" spans="2:8" s="1" customFormat="1" ht="15">
      <c r="B5489" s="269">
        <v>42414</v>
      </c>
      <c r="C5489" s="294" t="s">
        <v>114</v>
      </c>
      <c r="D5489" s="294">
        <v>40</v>
      </c>
      <c r="F5489" s="269"/>
      <c r="G5489" s="280"/>
      <c r="H5489" s="294"/>
    </row>
    <row r="5490" spans="2:8" s="1" customFormat="1" ht="15">
      <c r="B5490" s="269">
        <v>42414</v>
      </c>
      <c r="C5490" s="294" t="s">
        <v>80</v>
      </c>
      <c r="D5490" s="294">
        <v>60</v>
      </c>
      <c r="F5490" s="269"/>
      <c r="G5490" s="280"/>
      <c r="H5490" s="294"/>
    </row>
    <row r="5491" spans="2:8" s="1" customFormat="1" ht="15">
      <c r="B5491" s="269">
        <v>42414</v>
      </c>
      <c r="C5491" s="294" t="s">
        <v>48</v>
      </c>
      <c r="D5491" s="294">
        <v>65</v>
      </c>
      <c r="F5491" s="269"/>
      <c r="G5491" s="280"/>
      <c r="H5491" s="294"/>
    </row>
    <row r="5492" spans="2:8" s="1" customFormat="1" ht="15">
      <c r="B5492" s="269">
        <v>42414</v>
      </c>
      <c r="C5492" s="294" t="s">
        <v>23</v>
      </c>
      <c r="D5492" s="294">
        <v>135</v>
      </c>
      <c r="F5492" s="269"/>
      <c r="G5492" s="280"/>
      <c r="H5492" s="294"/>
    </row>
    <row r="5493" spans="2:8" s="1" customFormat="1" ht="15">
      <c r="B5493" s="269">
        <v>42415</v>
      </c>
      <c r="C5493" s="294" t="s">
        <v>525</v>
      </c>
      <c r="D5493" s="294">
        <v>65</v>
      </c>
      <c r="F5493" s="269"/>
      <c r="G5493" s="280"/>
      <c r="H5493" s="294"/>
    </row>
    <row r="5494" spans="2:8" s="1" customFormat="1" ht="15">
      <c r="B5494" s="269">
        <v>42415</v>
      </c>
      <c r="C5494" s="280" t="s">
        <v>12</v>
      </c>
      <c r="D5494" s="294">
        <v>70</v>
      </c>
      <c r="F5494" s="269"/>
      <c r="G5494" s="280"/>
      <c r="H5494" s="294"/>
    </row>
    <row r="5495" spans="2:8" s="1" customFormat="1" ht="15">
      <c r="B5495" s="269">
        <v>42415</v>
      </c>
      <c r="C5495" s="280" t="s">
        <v>3882</v>
      </c>
      <c r="D5495" s="294">
        <v>500</v>
      </c>
      <c r="F5495" s="269"/>
      <c r="G5495" s="280"/>
      <c r="H5495" s="294"/>
    </row>
    <row r="5496" spans="2:8" s="1" customFormat="1" ht="15">
      <c r="B5496" s="269">
        <v>42415</v>
      </c>
      <c r="C5496" s="280" t="s">
        <v>64</v>
      </c>
      <c r="D5496" s="294">
        <v>200</v>
      </c>
      <c r="F5496" s="269"/>
      <c r="G5496" s="280"/>
      <c r="H5496" s="294"/>
    </row>
    <row r="5497" spans="2:8" s="1" customFormat="1" ht="15">
      <c r="B5497" s="269">
        <v>42415</v>
      </c>
      <c r="C5497" s="280" t="s">
        <v>6352</v>
      </c>
      <c r="D5497" s="294">
        <v>50</v>
      </c>
      <c r="F5497" s="269"/>
      <c r="G5497" s="280"/>
      <c r="H5497" s="294"/>
    </row>
    <row r="5498" spans="2:8" s="1" customFormat="1" ht="15">
      <c r="B5498" s="269">
        <v>42415</v>
      </c>
      <c r="C5498" s="280" t="s">
        <v>246</v>
      </c>
      <c r="D5498" s="294">
        <v>100</v>
      </c>
      <c r="F5498" s="269"/>
      <c r="G5498" s="280"/>
      <c r="H5498" s="294"/>
    </row>
    <row r="5499" spans="2:8" s="1" customFormat="1" ht="15">
      <c r="B5499" s="269">
        <v>42415</v>
      </c>
      <c r="C5499" s="280" t="s">
        <v>6113</v>
      </c>
      <c r="D5499" s="294">
        <v>115</v>
      </c>
      <c r="F5499" s="269"/>
      <c r="G5499" s="280"/>
      <c r="H5499" s="294"/>
    </row>
    <row r="5500" spans="2:8" s="1" customFormat="1" ht="15">
      <c r="B5500" s="269">
        <v>42415</v>
      </c>
      <c r="C5500" s="280" t="s">
        <v>111</v>
      </c>
      <c r="D5500" s="294">
        <v>60</v>
      </c>
      <c r="F5500" s="269"/>
      <c r="G5500" s="280"/>
      <c r="H5500" s="294"/>
    </row>
    <row r="5501" spans="2:8" s="1" customFormat="1" ht="15">
      <c r="B5501" s="269">
        <v>42416</v>
      </c>
      <c r="C5501" s="280" t="s">
        <v>525</v>
      </c>
      <c r="D5501" s="294">
        <v>85</v>
      </c>
      <c r="F5501" s="269"/>
      <c r="G5501" s="280"/>
      <c r="H5501" s="294"/>
    </row>
    <row r="5502" spans="2:8" s="1" customFormat="1" ht="15">
      <c r="B5502" s="269">
        <v>42416</v>
      </c>
      <c r="C5502" s="280" t="s">
        <v>12</v>
      </c>
      <c r="D5502" s="294">
        <v>80</v>
      </c>
      <c r="F5502" s="269"/>
      <c r="G5502" s="280"/>
      <c r="H5502" s="294"/>
    </row>
    <row r="5503" spans="2:8" s="1" customFormat="1" ht="15">
      <c r="B5503" s="269">
        <v>42416</v>
      </c>
      <c r="C5503" s="280" t="s">
        <v>525</v>
      </c>
      <c r="D5503" s="294">
        <v>100</v>
      </c>
      <c r="F5503" s="269"/>
      <c r="G5503" s="280"/>
      <c r="H5503" s="294"/>
    </row>
    <row r="5504" spans="2:8" s="1" customFormat="1" ht="15">
      <c r="B5504" s="269">
        <v>42416</v>
      </c>
      <c r="C5504" s="280" t="s">
        <v>88</v>
      </c>
      <c r="D5504" s="294">
        <v>800</v>
      </c>
      <c r="F5504" s="269"/>
      <c r="G5504" s="280"/>
      <c r="H5504" s="294"/>
    </row>
    <row r="5505" spans="2:8" s="1" customFormat="1" ht="15">
      <c r="B5505" s="269">
        <v>42417</v>
      </c>
      <c r="C5505" s="280" t="s">
        <v>525</v>
      </c>
      <c r="D5505" s="294">
        <v>90</v>
      </c>
      <c r="F5505" s="269"/>
      <c r="G5505" s="280"/>
      <c r="H5505" s="294"/>
    </row>
    <row r="5506" spans="2:8" s="1" customFormat="1" ht="15">
      <c r="B5506" s="269">
        <v>42417</v>
      </c>
      <c r="C5506" s="280" t="s">
        <v>114</v>
      </c>
      <c r="D5506" s="294">
        <v>100</v>
      </c>
      <c r="F5506" s="269"/>
      <c r="G5506" s="280"/>
      <c r="H5506" s="294"/>
    </row>
    <row r="5507" spans="2:8" s="1" customFormat="1" ht="15">
      <c r="B5507" s="269">
        <v>42417</v>
      </c>
      <c r="C5507" s="280" t="s">
        <v>6729</v>
      </c>
      <c r="D5507" s="294">
        <v>500</v>
      </c>
      <c r="F5507" s="269"/>
      <c r="G5507" s="280"/>
      <c r="H5507" s="294"/>
    </row>
    <row r="5508" spans="2:8" s="1" customFormat="1" ht="15">
      <c r="B5508" s="269">
        <v>42417</v>
      </c>
      <c r="C5508" s="280" t="s">
        <v>205</v>
      </c>
      <c r="D5508" s="294">
        <v>438</v>
      </c>
      <c r="F5508" s="269"/>
      <c r="G5508" s="280"/>
      <c r="H5508" s="294"/>
    </row>
    <row r="5509" spans="2:8" s="1" customFormat="1" ht="15">
      <c r="B5509" s="269">
        <v>42417</v>
      </c>
      <c r="C5509" s="280" t="s">
        <v>246</v>
      </c>
      <c r="D5509" s="294">
        <v>105</v>
      </c>
      <c r="F5509" s="269"/>
      <c r="G5509" s="280"/>
      <c r="H5509" s="294"/>
    </row>
    <row r="5510" spans="2:8" s="1" customFormat="1" ht="15">
      <c r="B5510" s="269">
        <v>42418</v>
      </c>
      <c r="C5510" s="280" t="s">
        <v>525</v>
      </c>
      <c r="D5510" s="294">
        <v>90</v>
      </c>
      <c r="F5510" s="269"/>
      <c r="G5510" s="280"/>
      <c r="H5510" s="294"/>
    </row>
    <row r="5511" spans="2:8" s="1" customFormat="1" ht="15">
      <c r="B5511" s="269">
        <v>42419</v>
      </c>
      <c r="C5511" s="280" t="s">
        <v>666</v>
      </c>
      <c r="D5511" s="294">
        <v>100</v>
      </c>
      <c r="F5511" s="269"/>
      <c r="G5511" s="280"/>
      <c r="H5511" s="294"/>
    </row>
    <row r="5512" spans="2:8" s="1" customFormat="1" ht="15">
      <c r="B5512" s="269">
        <v>42419</v>
      </c>
      <c r="C5512" s="280" t="s">
        <v>525</v>
      </c>
      <c r="D5512" s="294">
        <v>60</v>
      </c>
      <c r="F5512" s="269"/>
      <c r="G5512" s="280"/>
      <c r="H5512" s="294"/>
    </row>
    <row r="5513" spans="2:8" s="1" customFormat="1" ht="15">
      <c r="B5513" s="269">
        <v>42419</v>
      </c>
      <c r="C5513" s="280" t="s">
        <v>12</v>
      </c>
      <c r="D5513" s="294">
        <v>55</v>
      </c>
      <c r="F5513" s="269"/>
      <c r="G5513" s="280"/>
      <c r="H5513" s="294"/>
    </row>
    <row r="5514" spans="2:8" s="1" customFormat="1" ht="15">
      <c r="B5514" s="269">
        <v>42419</v>
      </c>
      <c r="C5514" s="280" t="s">
        <v>525</v>
      </c>
      <c r="D5514" s="294">
        <v>20</v>
      </c>
      <c r="F5514" s="269"/>
      <c r="G5514" s="280"/>
      <c r="H5514" s="294"/>
    </row>
    <row r="5515" spans="2:8" s="1" customFormat="1" ht="15">
      <c r="B5515" s="269">
        <v>42419</v>
      </c>
      <c r="C5515" s="280" t="s">
        <v>23</v>
      </c>
      <c r="D5515" s="294">
        <v>80</v>
      </c>
      <c r="F5515" s="269"/>
      <c r="G5515" s="280"/>
      <c r="H5515" s="294"/>
    </row>
    <row r="5516" spans="2:8" s="1" customFormat="1" ht="15">
      <c r="B5516" s="269">
        <v>42419</v>
      </c>
      <c r="C5516" s="280" t="s">
        <v>525</v>
      </c>
      <c r="D5516" s="294">
        <v>90</v>
      </c>
      <c r="F5516" s="269"/>
      <c r="G5516" s="280"/>
      <c r="H5516" s="294"/>
    </row>
    <row r="5517" spans="2:8" s="1" customFormat="1" ht="15">
      <c r="B5517" s="1141"/>
      <c r="C5517" s="280"/>
      <c r="D5517" s="294"/>
      <c r="F5517" s="269"/>
      <c r="G5517" s="280"/>
      <c r="H5517" s="294"/>
    </row>
    <row r="5518" spans="2:8" s="1" customFormat="1" ht="15">
      <c r="B5518" s="1141"/>
      <c r="C5518" s="280"/>
      <c r="D5518" s="294"/>
      <c r="F5518" s="269"/>
      <c r="G5518" s="280"/>
      <c r="H5518" s="294"/>
    </row>
    <row r="5519" spans="2:8" s="1" customFormat="1" ht="15">
      <c r="B5519" s="285"/>
      <c r="C5519" s="280"/>
      <c r="D5519" s="294"/>
      <c r="F5519" s="285"/>
      <c r="G5519" s="280"/>
      <c r="H5519" s="294"/>
    </row>
    <row r="5520" spans="2:8" s="1" customFormat="1" ht="15">
      <c r="B5520" s="285"/>
      <c r="C5520" s="294"/>
      <c r="D5520" s="294"/>
      <c r="F5520" s="280"/>
      <c r="G5520" s="280"/>
      <c r="H5520" s="280"/>
    </row>
    <row r="5521" spans="2:15" s="1" customFormat="1" ht="15">
      <c r="D5521" s="2">
        <f>SUM(D5417:D5520)</f>
        <v>16877</v>
      </c>
      <c r="H5521" s="2">
        <f>SUM(H5417:H5520)</f>
        <v>9132</v>
      </c>
    </row>
    <row r="5523" spans="2:15" s="1" customFormat="1" ht="15.75">
      <c r="C5523" s="2480" t="s">
        <v>6747</v>
      </c>
      <c r="D5523" s="2480"/>
      <c r="E5523" s="2480"/>
      <c r="F5523" s="2480"/>
      <c r="G5523" s="2480"/>
      <c r="H5523" s="2480"/>
      <c r="I5523" s="2480"/>
      <c r="J5523" s="18"/>
    </row>
    <row r="5524" spans="2:15" s="1" customFormat="1" ht="15" outlineLevel="1">
      <c r="C5524" s="18"/>
      <c r="D5524" s="18"/>
      <c r="E5524" s="18"/>
      <c r="F5524" s="18"/>
      <c r="G5524" s="18"/>
      <c r="H5524" s="18"/>
      <c r="I5524" s="18"/>
      <c r="J5524" s="18"/>
    </row>
    <row r="5525" spans="2:15" s="1" customFormat="1" ht="15" outlineLevel="1">
      <c r="B5525" s="152" t="s">
        <v>115</v>
      </c>
      <c r="C5525" s="152" t="s">
        <v>1330</v>
      </c>
      <c r="D5525" s="355" t="s">
        <v>4</v>
      </c>
      <c r="F5525" s="354" t="s">
        <v>115</v>
      </c>
      <c r="G5525" s="354" t="s">
        <v>1331</v>
      </c>
      <c r="H5525" s="355" t="s">
        <v>4</v>
      </c>
    </row>
    <row r="5526" spans="2:15" s="1" customFormat="1" ht="30" customHeight="1" outlineLevel="1">
      <c r="B5526" s="864">
        <v>42430</v>
      </c>
      <c r="C5526" s="891" t="s">
        <v>1039</v>
      </c>
      <c r="D5526" s="935">
        <v>29872.590000000011</v>
      </c>
      <c r="F5526" s="811">
        <v>42430</v>
      </c>
      <c r="G5526" s="812" t="s">
        <v>6757</v>
      </c>
      <c r="H5526" s="905">
        <v>1000</v>
      </c>
      <c r="I5526" s="812" t="s">
        <v>3310</v>
      </c>
      <c r="L5526" s="2"/>
    </row>
    <row r="5527" spans="2:15" s="1" customFormat="1" ht="45" outlineLevel="1">
      <c r="B5527" s="790">
        <v>42440</v>
      </c>
      <c r="C5527" s="223" t="s">
        <v>6783</v>
      </c>
      <c r="D5527" s="175">
        <v>3000</v>
      </c>
      <c r="F5527" s="811">
        <v>42430</v>
      </c>
      <c r="G5527" s="812" t="s">
        <v>6756</v>
      </c>
      <c r="H5527" s="905">
        <v>5000</v>
      </c>
      <c r="I5527" s="814" t="s">
        <v>3287</v>
      </c>
    </row>
    <row r="5528" spans="2:15" s="1" customFormat="1" ht="45" outlineLevel="1">
      <c r="B5528" s="608">
        <v>42440</v>
      </c>
      <c r="C5528" s="223" t="s">
        <v>6784</v>
      </c>
      <c r="D5528" s="283">
        <v>10000</v>
      </c>
      <c r="F5528" s="811">
        <v>42436</v>
      </c>
      <c r="G5528" s="1097" t="s">
        <v>6768</v>
      </c>
      <c r="H5528" s="905">
        <v>5000</v>
      </c>
      <c r="I5528" s="814" t="s">
        <v>3287</v>
      </c>
    </row>
    <row r="5529" spans="2:15" s="1" customFormat="1" ht="30" outlineLevel="1">
      <c r="B5529" s="1013">
        <v>42440</v>
      </c>
      <c r="C5529" s="223" t="s">
        <v>6785</v>
      </c>
      <c r="D5529" s="175">
        <v>1983</v>
      </c>
      <c r="F5529" s="811">
        <v>42439</v>
      </c>
      <c r="G5529" s="812" t="s">
        <v>6769</v>
      </c>
      <c r="H5529" s="893">
        <v>6449</v>
      </c>
      <c r="I5529" s="814" t="s">
        <v>6770</v>
      </c>
    </row>
    <row r="5530" spans="2:15" s="1" customFormat="1" ht="45" outlineLevel="1">
      <c r="B5530" s="1013">
        <v>42459</v>
      </c>
      <c r="C5530" s="223" t="s">
        <v>6906</v>
      </c>
      <c r="D5530" s="175">
        <v>83693</v>
      </c>
      <c r="F5530" s="811">
        <v>42440</v>
      </c>
      <c r="G5530" s="1097" t="s">
        <v>6806</v>
      </c>
      <c r="H5530" s="905">
        <v>3000</v>
      </c>
      <c r="I5530" s="814" t="s">
        <v>3287</v>
      </c>
    </row>
    <row r="5531" spans="2:15" s="1" customFormat="1" ht="30" outlineLevel="1">
      <c r="B5531" s="1013">
        <v>42460</v>
      </c>
      <c r="C5531" s="223" t="s">
        <v>6908</v>
      </c>
      <c r="D5531" s="175">
        <v>816</v>
      </c>
      <c r="F5531" s="984">
        <v>42440</v>
      </c>
      <c r="G5531" s="812" t="s">
        <v>6786</v>
      </c>
      <c r="H5531" s="905">
        <v>37</v>
      </c>
      <c r="I5531" s="812" t="s">
        <v>6789</v>
      </c>
      <c r="L5531" s="2"/>
    </row>
    <row r="5532" spans="2:15" s="1" customFormat="1" ht="30" outlineLevel="1">
      <c r="B5532" s="285"/>
      <c r="C5532" s="223"/>
      <c r="D5532" s="175"/>
      <c r="F5532" s="984">
        <v>42440</v>
      </c>
      <c r="G5532" s="812" t="s">
        <v>6787</v>
      </c>
      <c r="H5532" s="905">
        <v>91</v>
      </c>
      <c r="I5532" s="812" t="s">
        <v>6790</v>
      </c>
      <c r="L5532" s="13"/>
    </row>
    <row r="5533" spans="2:15" s="1" customFormat="1" ht="30" outlineLevel="1">
      <c r="B5533" s="285"/>
      <c r="C5533" s="223"/>
      <c r="D5533" s="672"/>
      <c r="F5533" s="984">
        <v>42440</v>
      </c>
      <c r="G5533" s="812" t="s">
        <v>6788</v>
      </c>
      <c r="H5533" s="905">
        <v>3</v>
      </c>
      <c r="I5533" s="812" t="s">
        <v>6791</v>
      </c>
      <c r="L5533" s="13"/>
    </row>
    <row r="5534" spans="2:15" s="1" customFormat="1" ht="30" outlineLevel="1">
      <c r="B5534" s="285"/>
      <c r="C5534" s="223"/>
      <c r="D5534" s="175"/>
      <c r="F5534" s="984">
        <v>42443</v>
      </c>
      <c r="G5534" s="812" t="s">
        <v>6879</v>
      </c>
      <c r="H5534" s="905">
        <v>10000</v>
      </c>
      <c r="I5534" s="812" t="s">
        <v>6880</v>
      </c>
      <c r="M5534" s="2"/>
      <c r="O5534" s="2"/>
    </row>
    <row r="5535" spans="2:15" s="1" customFormat="1" ht="45" outlineLevel="1">
      <c r="B5535" s="285"/>
      <c r="C5535" s="223"/>
      <c r="D5535" s="175"/>
      <c r="F5535" s="811">
        <v>42443</v>
      </c>
      <c r="G5535" s="1097" t="s">
        <v>6882</v>
      </c>
      <c r="H5535" s="905">
        <v>3000</v>
      </c>
      <c r="I5535" s="814" t="s">
        <v>3287</v>
      </c>
      <c r="M5535" s="2"/>
      <c r="O5535" s="2"/>
    </row>
    <row r="5536" spans="2:15" s="1" customFormat="1" ht="45" outlineLevel="1">
      <c r="B5536" s="285"/>
      <c r="C5536" s="223"/>
      <c r="D5536" s="175"/>
      <c r="F5536" s="811">
        <v>42448</v>
      </c>
      <c r="G5536" s="1097" t="s">
        <v>6889</v>
      </c>
      <c r="H5536" s="905">
        <v>2500</v>
      </c>
      <c r="I5536" s="814" t="s">
        <v>3287</v>
      </c>
      <c r="M5536" s="2"/>
      <c r="O5536" s="2"/>
    </row>
    <row r="5537" spans="2:15" s="1" customFormat="1" ht="45" outlineLevel="1">
      <c r="B5537" s="269"/>
      <c r="C5537" s="47"/>
      <c r="D5537" s="48"/>
      <c r="F5537" s="811">
        <v>42454</v>
      </c>
      <c r="G5537" s="1097" t="s">
        <v>6905</v>
      </c>
      <c r="H5537" s="905">
        <v>2000</v>
      </c>
      <c r="I5537" s="814" t="s">
        <v>3287</v>
      </c>
    </row>
    <row r="5538" spans="2:15" s="1" customFormat="1" ht="45" outlineLevel="1">
      <c r="B5538" s="269"/>
      <c r="C5538" s="47"/>
      <c r="D5538" s="48"/>
      <c r="F5538" s="811">
        <v>42460</v>
      </c>
      <c r="G5538" s="1097" t="s">
        <v>6907</v>
      </c>
      <c r="H5538" s="905">
        <v>4000</v>
      </c>
      <c r="I5538" s="814" t="s">
        <v>3287</v>
      </c>
      <c r="M5538" s="2"/>
    </row>
    <row r="5539" spans="2:15" s="1" customFormat="1" ht="15" outlineLevel="1">
      <c r="B5539" s="46"/>
      <c r="C5539" s="47"/>
      <c r="D5539" s="48"/>
      <c r="F5539" s="811"/>
      <c r="G5539" s="812"/>
      <c r="H5539" s="893"/>
      <c r="I5539" s="1073"/>
      <c r="L5539" s="2"/>
      <c r="O5539" s="2"/>
    </row>
    <row r="5540" spans="2:15" s="1" customFormat="1" ht="15" outlineLevel="1">
      <c r="B5540" s="46"/>
      <c r="C5540" s="47"/>
      <c r="D5540" s="48"/>
      <c r="F5540" s="811"/>
      <c r="G5540" s="812"/>
      <c r="H5540" s="893"/>
      <c r="I5540" s="812"/>
      <c r="L5540" s="13"/>
    </row>
    <row r="5541" spans="2:15" s="1" customFormat="1" ht="15" outlineLevel="1">
      <c r="B5541" s="50"/>
      <c r="C5541" s="50" t="s">
        <v>195</v>
      </c>
      <c r="D5541" s="48">
        <f>SUM(D5526:D5540)</f>
        <v>129364.59000000001</v>
      </c>
      <c r="E5541" s="18"/>
      <c r="F5541" s="319"/>
      <c r="G5541" s="319" t="s">
        <v>195</v>
      </c>
      <c r="H5541" s="279">
        <f>SUM(H5526:H5540)</f>
        <v>42080</v>
      </c>
      <c r="L5541" s="2"/>
    </row>
    <row r="5542" spans="2:15" s="1" customFormat="1" ht="15" outlineLevel="1">
      <c r="B5542" s="18"/>
      <c r="C5542" s="18"/>
      <c r="D5542" s="18"/>
      <c r="F5542" s="18"/>
      <c r="G5542" s="18"/>
      <c r="H5542" s="18"/>
    </row>
    <row r="5543" spans="2:15" s="1" customFormat="1" ht="15" outlineLevel="1">
      <c r="B5543" s="50"/>
      <c r="C5543" s="50" t="s">
        <v>1328</v>
      </c>
      <c r="D5543" s="48">
        <f>D5541-H5541</f>
        <v>87284.590000000011</v>
      </c>
      <c r="E5543" s="87"/>
      <c r="F5543" s="13"/>
      <c r="G5543" s="13"/>
      <c r="H5543" s="226"/>
      <c r="I5543" s="2"/>
      <c r="N5543" s="2"/>
      <c r="O5543" s="2"/>
    </row>
    <row r="5544" spans="2:15" s="1" customFormat="1" ht="15">
      <c r="E5544" s="13"/>
      <c r="F5544" s="13"/>
      <c r="H5544" s="13"/>
    </row>
    <row r="5545" spans="2:15" s="1" customFormat="1" ht="15">
      <c r="B5545" s="602">
        <v>42430</v>
      </c>
      <c r="C5545" s="282" t="s">
        <v>4297</v>
      </c>
      <c r="D5545" s="283">
        <v>710</v>
      </c>
      <c r="E5545" s="1" t="s">
        <v>3088</v>
      </c>
    </row>
    <row r="5546" spans="2:15" s="1" customFormat="1" ht="60">
      <c r="B5546" s="811">
        <v>42430</v>
      </c>
      <c r="C5546" s="812" t="s">
        <v>6756</v>
      </c>
      <c r="D5546" s="905">
        <v>5000</v>
      </c>
      <c r="E5546" s="814" t="s">
        <v>3287</v>
      </c>
      <c r="H5546" s="2"/>
    </row>
    <row r="5547" spans="2:15" s="1" customFormat="1" ht="15">
      <c r="B5547" s="991">
        <v>42433</v>
      </c>
      <c r="C5547" s="840" t="s">
        <v>421</v>
      </c>
      <c r="D5547" s="613">
        <v>150</v>
      </c>
      <c r="E5547" s="280" t="s">
        <v>421</v>
      </c>
      <c r="H5547" s="2"/>
    </row>
    <row r="5548" spans="2:15" s="1" customFormat="1" ht="15">
      <c r="B5548" s="991">
        <v>42434</v>
      </c>
      <c r="C5548" s="840" t="s">
        <v>3546</v>
      </c>
      <c r="D5548" s="613">
        <v>200</v>
      </c>
      <c r="E5548" s="280" t="s">
        <v>421</v>
      </c>
      <c r="H5548" s="13"/>
      <c r="M5548" s="2"/>
    </row>
    <row r="5549" spans="2:15" s="1" customFormat="1" ht="60">
      <c r="B5549" s="811">
        <v>42436</v>
      </c>
      <c r="C5549" s="1097" t="s">
        <v>6768</v>
      </c>
      <c r="D5549" s="905">
        <v>5000</v>
      </c>
      <c r="E5549" s="814" t="s">
        <v>3287</v>
      </c>
      <c r="H5549" s="2"/>
      <c r="I5549" s="13"/>
    </row>
    <row r="5550" spans="2:15" s="1" customFormat="1" ht="45">
      <c r="B5550" s="811">
        <v>42440</v>
      </c>
      <c r="C5550" s="1097" t="s">
        <v>6806</v>
      </c>
      <c r="D5550" s="905">
        <v>3000</v>
      </c>
      <c r="E5550" s="814" t="s">
        <v>3287</v>
      </c>
      <c r="I5550" s="13"/>
      <c r="L5550" s="13"/>
    </row>
    <row r="5551" spans="2:15" s="1" customFormat="1" ht="45">
      <c r="B5551" s="811">
        <v>42443</v>
      </c>
      <c r="C5551" s="1097" t="s">
        <v>6882</v>
      </c>
      <c r="D5551" s="905">
        <v>3000</v>
      </c>
      <c r="E5551" s="814" t="s">
        <v>3287</v>
      </c>
    </row>
    <row r="5552" spans="2:15" s="1" customFormat="1" ht="15">
      <c r="B5552" s="1013">
        <v>42445</v>
      </c>
      <c r="C5552" s="930" t="s">
        <v>3814</v>
      </c>
      <c r="D5552" s="931">
        <v>2000</v>
      </c>
      <c r="E5552" s="280" t="s">
        <v>3287</v>
      </c>
    </row>
    <row r="5553" spans="2:9" s="1" customFormat="1" ht="60">
      <c r="B5553" s="811">
        <v>42448</v>
      </c>
      <c r="C5553" s="1097" t="s">
        <v>6889</v>
      </c>
      <c r="D5553" s="905">
        <v>2500</v>
      </c>
      <c r="E5553" s="814" t="s">
        <v>3287</v>
      </c>
      <c r="H5553" s="13"/>
    </row>
    <row r="5554" spans="2:9" s="1" customFormat="1" ht="15">
      <c r="B5554" s="897">
        <v>42452</v>
      </c>
      <c r="C5554" s="1095" t="s">
        <v>3546</v>
      </c>
      <c r="D5554" s="690">
        <v>500</v>
      </c>
      <c r="E5554" s="358" t="s">
        <v>421</v>
      </c>
      <c r="I5554" s="13"/>
    </row>
    <row r="5555" spans="2:9" s="1" customFormat="1" ht="15">
      <c r="B5555" s="894">
        <v>42453</v>
      </c>
      <c r="C5555" s="760" t="s">
        <v>6902</v>
      </c>
      <c r="D5555" s="761">
        <v>2500</v>
      </c>
      <c r="E5555" s="634" t="s">
        <v>6912</v>
      </c>
      <c r="H5555" s="13"/>
    </row>
    <row r="5556" spans="2:9" s="1" customFormat="1" ht="45">
      <c r="B5556" s="811">
        <v>42454</v>
      </c>
      <c r="C5556" s="1097" t="s">
        <v>6905</v>
      </c>
      <c r="D5556" s="905">
        <v>2000</v>
      </c>
      <c r="E5556" s="814" t="s">
        <v>3287</v>
      </c>
      <c r="H5556" s="13"/>
      <c r="I5556" s="13"/>
    </row>
    <row r="5557" spans="2:9" s="1" customFormat="1" ht="15">
      <c r="B5557" s="602">
        <v>42459</v>
      </c>
      <c r="C5557" s="1095" t="s">
        <v>3546</v>
      </c>
      <c r="D5557" s="690">
        <v>500</v>
      </c>
      <c r="E5557" s="358" t="s">
        <v>421</v>
      </c>
      <c r="I5557" s="13"/>
    </row>
    <row r="5558" spans="2:9" s="1" customFormat="1" ht="45">
      <c r="B5558" s="811">
        <v>42460</v>
      </c>
      <c r="C5558" s="814" t="s">
        <v>6907</v>
      </c>
      <c r="D5558" s="876">
        <v>4000</v>
      </c>
      <c r="E5558" s="814" t="s">
        <v>3287</v>
      </c>
      <c r="I5558" s="13"/>
    </row>
    <row r="5559" spans="2:9" s="1" customFormat="1" ht="15">
      <c r="B5559" s="602"/>
      <c r="C5559" s="883"/>
      <c r="D5559" s="326"/>
      <c r="E5559" s="277"/>
      <c r="I5559" s="13"/>
    </row>
    <row r="5560" spans="2:9" s="1" customFormat="1" ht="15">
      <c r="B5560" s="602"/>
      <c r="C5560" s="883"/>
      <c r="D5560" s="326"/>
      <c r="E5560" s="277"/>
    </row>
    <row r="5561" spans="2:9" s="1" customFormat="1" ht="15">
      <c r="B5561" s="602"/>
      <c r="C5561" s="883"/>
      <c r="D5561" s="326"/>
      <c r="E5561" s="277"/>
      <c r="I5561" s="13"/>
    </row>
    <row r="5562" spans="2:9" s="1" customFormat="1" ht="15">
      <c r="B5562" s="602"/>
      <c r="C5562" s="883"/>
      <c r="D5562" s="326"/>
      <c r="E5562" s="277"/>
    </row>
    <row r="5563" spans="2:9" s="1" customFormat="1" ht="15">
      <c r="B5563" s="602"/>
      <c r="C5563" s="883"/>
      <c r="D5563" s="326"/>
      <c r="E5563" s="277"/>
    </row>
    <row r="5564" spans="2:9" s="1" customFormat="1" ht="15">
      <c r="B5564" s="602"/>
      <c r="C5564" s="376"/>
      <c r="D5564" s="326"/>
      <c r="E5564" s="277"/>
    </row>
    <row r="5565" spans="2:9" s="1" customFormat="1" ht="15">
      <c r="B5565" s="674"/>
      <c r="C5565" s="481"/>
      <c r="D5565" s="482"/>
      <c r="E5565" s="277"/>
    </row>
    <row r="5566" spans="2:9" s="1" customFormat="1" ht="15">
      <c r="B5566" s="280"/>
      <c r="C5566" s="280"/>
      <c r="D5566" s="294">
        <f>SUM(D5545:D5565)</f>
        <v>31060</v>
      </c>
      <c r="E5566" s="2">
        <f>D5566-D5672-H5672</f>
        <v>3949</v>
      </c>
      <c r="F5566" s="2"/>
    </row>
    <row r="5567" spans="2:9" s="1" customFormat="1" ht="15">
      <c r="F5567" s="2"/>
    </row>
    <row r="5568" spans="2:9" s="1" customFormat="1" ht="15">
      <c r="B5568" s="269">
        <v>42430</v>
      </c>
      <c r="C5568" s="280" t="s">
        <v>367</v>
      </c>
      <c r="D5568" s="294">
        <v>100</v>
      </c>
      <c r="F5568" s="269">
        <v>42445</v>
      </c>
      <c r="G5568" s="280" t="s">
        <v>5488</v>
      </c>
      <c r="H5568" s="294">
        <v>20</v>
      </c>
    </row>
    <row r="5569" spans="2:8" s="1" customFormat="1" ht="15">
      <c r="B5569" s="269">
        <v>42430</v>
      </c>
      <c r="C5569" s="280" t="s">
        <v>525</v>
      </c>
      <c r="D5569" s="294">
        <v>100</v>
      </c>
      <c r="F5569" s="269">
        <v>42445</v>
      </c>
      <c r="G5569" s="280" t="s">
        <v>901</v>
      </c>
      <c r="H5569" s="294">
        <v>5</v>
      </c>
    </row>
    <row r="5570" spans="2:8" s="1" customFormat="1" ht="15">
      <c r="B5570" s="269">
        <v>42430</v>
      </c>
      <c r="C5570" s="280" t="s">
        <v>51</v>
      </c>
      <c r="D5570" s="294">
        <v>410</v>
      </c>
      <c r="F5570" s="269">
        <v>42445</v>
      </c>
      <c r="G5570" s="280" t="s">
        <v>6887</v>
      </c>
      <c r="H5570" s="294">
        <v>1500</v>
      </c>
    </row>
    <row r="5571" spans="2:8" s="1" customFormat="1" ht="15">
      <c r="B5571" s="269">
        <v>42430</v>
      </c>
      <c r="C5571" s="280" t="s">
        <v>246</v>
      </c>
      <c r="D5571" s="294">
        <v>80</v>
      </c>
      <c r="F5571" s="269">
        <v>42445</v>
      </c>
      <c r="G5571" s="280" t="s">
        <v>289</v>
      </c>
      <c r="H5571" s="294">
        <v>180</v>
      </c>
    </row>
    <row r="5572" spans="2:8" s="1" customFormat="1" ht="15">
      <c r="B5572" s="269">
        <v>42430</v>
      </c>
      <c r="C5572" s="280" t="s">
        <v>23</v>
      </c>
      <c r="D5572" s="294">
        <v>180</v>
      </c>
      <c r="F5572" s="269">
        <v>42445</v>
      </c>
      <c r="G5572" s="280" t="s">
        <v>6888</v>
      </c>
      <c r="H5572" s="294">
        <v>10</v>
      </c>
    </row>
    <row r="5573" spans="2:8" s="1" customFormat="1" ht="15">
      <c r="B5573" s="269">
        <v>42430</v>
      </c>
      <c r="C5573" s="280" t="s">
        <v>968</v>
      </c>
      <c r="D5573" s="294">
        <v>180</v>
      </c>
      <c r="F5573" s="269">
        <v>42446</v>
      </c>
      <c r="G5573" s="280" t="s">
        <v>525</v>
      </c>
      <c r="H5573" s="294">
        <v>40</v>
      </c>
    </row>
    <row r="5574" spans="2:8" s="1" customFormat="1" ht="15">
      <c r="B5574" s="269">
        <v>42430</v>
      </c>
      <c r="C5574" s="280" t="s">
        <v>132</v>
      </c>
      <c r="D5574" s="294">
        <v>100</v>
      </c>
      <c r="F5574" s="269">
        <v>42446</v>
      </c>
      <c r="G5574" s="294" t="s">
        <v>5687</v>
      </c>
      <c r="H5574" s="294">
        <v>15</v>
      </c>
    </row>
    <row r="5575" spans="2:8" s="1" customFormat="1" ht="15">
      <c r="B5575" s="269">
        <v>42430</v>
      </c>
      <c r="C5575" s="280" t="s">
        <v>81</v>
      </c>
      <c r="D5575" s="294">
        <v>10</v>
      </c>
      <c r="F5575" s="269">
        <v>42446</v>
      </c>
      <c r="G5575" s="294" t="s">
        <v>80</v>
      </c>
      <c r="H5575" s="294">
        <v>20</v>
      </c>
    </row>
    <row r="5576" spans="2:8" s="1" customFormat="1" ht="15">
      <c r="B5576" s="269">
        <v>42431</v>
      </c>
      <c r="C5576" s="280" t="s">
        <v>525</v>
      </c>
      <c r="D5576" s="294">
        <v>80</v>
      </c>
      <c r="F5576" s="269">
        <v>42446</v>
      </c>
      <c r="G5576" s="280" t="s">
        <v>401</v>
      </c>
      <c r="H5576" s="294">
        <v>24</v>
      </c>
    </row>
    <row r="5577" spans="2:8" s="1" customFormat="1" ht="15">
      <c r="B5577" s="269">
        <v>42431</v>
      </c>
      <c r="C5577" s="280" t="s">
        <v>525</v>
      </c>
      <c r="D5577" s="294">
        <v>80</v>
      </c>
      <c r="F5577" s="269">
        <v>42446</v>
      </c>
      <c r="G5577" s="280" t="s">
        <v>23</v>
      </c>
      <c r="H5577" s="294">
        <v>88</v>
      </c>
    </row>
    <row r="5578" spans="2:8" s="1" customFormat="1" ht="15">
      <c r="B5578" s="269">
        <v>42431</v>
      </c>
      <c r="C5578" s="280" t="s">
        <v>525</v>
      </c>
      <c r="D5578" s="294">
        <v>45</v>
      </c>
      <c r="F5578" s="269">
        <v>42447</v>
      </c>
      <c r="G5578" s="280" t="s">
        <v>525</v>
      </c>
      <c r="H5578" s="294">
        <v>98</v>
      </c>
    </row>
    <row r="5579" spans="2:8" s="1" customFormat="1" ht="15">
      <c r="B5579" s="269">
        <v>42431</v>
      </c>
      <c r="C5579" s="280" t="s">
        <v>6758</v>
      </c>
      <c r="D5579" s="294">
        <v>600</v>
      </c>
      <c r="F5579" s="269">
        <v>42447</v>
      </c>
      <c r="G5579" s="280" t="s">
        <v>525</v>
      </c>
      <c r="H5579" s="294">
        <v>60</v>
      </c>
    </row>
    <row r="5580" spans="2:8" s="1" customFormat="1" ht="15">
      <c r="B5580" s="269">
        <v>42431</v>
      </c>
      <c r="C5580" s="304" t="s">
        <v>6759</v>
      </c>
      <c r="D5580" s="326">
        <v>224</v>
      </c>
      <c r="F5580" s="269">
        <v>42447</v>
      </c>
      <c r="G5580" s="280" t="s">
        <v>246</v>
      </c>
      <c r="H5580" s="294">
        <v>105</v>
      </c>
    </row>
    <row r="5581" spans="2:8" s="1" customFormat="1" ht="15">
      <c r="B5581" s="269">
        <v>42431</v>
      </c>
      <c r="C5581" s="280" t="s">
        <v>18</v>
      </c>
      <c r="D5581" s="294">
        <v>100</v>
      </c>
      <c r="F5581" s="269">
        <v>42448</v>
      </c>
      <c r="G5581" s="280" t="s">
        <v>51</v>
      </c>
      <c r="H5581" s="294">
        <v>12</v>
      </c>
    </row>
    <row r="5582" spans="2:8" s="1" customFormat="1" ht="15">
      <c r="B5582" s="269">
        <v>42431</v>
      </c>
      <c r="C5582" s="280" t="s">
        <v>23</v>
      </c>
      <c r="D5582" s="294">
        <v>80</v>
      </c>
      <c r="F5582" s="269">
        <v>42448</v>
      </c>
      <c r="G5582" s="280" t="s">
        <v>3043</v>
      </c>
      <c r="H5582" s="294">
        <v>120</v>
      </c>
    </row>
    <row r="5583" spans="2:8" s="1" customFormat="1" ht="15">
      <c r="B5583" s="269">
        <v>42432</v>
      </c>
      <c r="C5583" s="280" t="s">
        <v>525</v>
      </c>
      <c r="D5583" s="294">
        <v>36</v>
      </c>
      <c r="F5583" s="269">
        <v>42448</v>
      </c>
      <c r="G5583" s="294" t="s">
        <v>525</v>
      </c>
      <c r="H5583" s="294">
        <v>50</v>
      </c>
    </row>
    <row r="5584" spans="2:8" s="1" customFormat="1" ht="15">
      <c r="B5584" s="269">
        <v>42432</v>
      </c>
      <c r="C5584" s="280" t="s">
        <v>18</v>
      </c>
      <c r="D5584" s="294">
        <v>55</v>
      </c>
      <c r="F5584" s="269">
        <v>42448</v>
      </c>
      <c r="G5584" s="294" t="s">
        <v>2793</v>
      </c>
      <c r="H5584" s="294">
        <v>430</v>
      </c>
    </row>
    <row r="5585" spans="2:8" s="1" customFormat="1" ht="15">
      <c r="B5585" s="269">
        <v>42432</v>
      </c>
      <c r="C5585" s="280" t="s">
        <v>246</v>
      </c>
      <c r="D5585" s="294">
        <v>40</v>
      </c>
      <c r="F5585" s="269">
        <v>42448</v>
      </c>
      <c r="G5585" s="393" t="s">
        <v>977</v>
      </c>
      <c r="H5585" s="386">
        <v>600</v>
      </c>
    </row>
    <row r="5586" spans="2:8" s="1" customFormat="1" ht="15">
      <c r="B5586" s="549">
        <v>42432</v>
      </c>
      <c r="C5586" s="463" t="s">
        <v>6436</v>
      </c>
      <c r="D5586" s="587">
        <v>1000</v>
      </c>
      <c r="F5586" s="269">
        <v>42449</v>
      </c>
      <c r="G5586" s="393" t="s">
        <v>525</v>
      </c>
      <c r="H5586" s="386">
        <v>270</v>
      </c>
    </row>
    <row r="5587" spans="2:8" s="1" customFormat="1" ht="15">
      <c r="B5587" s="549">
        <v>42432</v>
      </c>
      <c r="C5587" s="463" t="s">
        <v>656</v>
      </c>
      <c r="D5587" s="587">
        <v>230</v>
      </c>
      <c r="F5587" s="269">
        <v>42449</v>
      </c>
      <c r="G5587" s="393" t="s">
        <v>6890</v>
      </c>
      <c r="H5587" s="294">
        <v>82</v>
      </c>
    </row>
    <row r="5588" spans="2:8" s="1" customFormat="1" ht="15">
      <c r="B5588" s="269">
        <v>42433</v>
      </c>
      <c r="C5588" s="280" t="s">
        <v>525</v>
      </c>
      <c r="D5588" s="294">
        <v>120</v>
      </c>
      <c r="F5588" s="269">
        <v>42449</v>
      </c>
      <c r="G5588" s="393" t="s">
        <v>23</v>
      </c>
      <c r="H5588" s="386">
        <v>90</v>
      </c>
    </row>
    <row r="5589" spans="2:8" s="1" customFormat="1" ht="15">
      <c r="B5589" s="269">
        <v>42433</v>
      </c>
      <c r="C5589" s="304" t="s">
        <v>6760</v>
      </c>
      <c r="D5589" s="326">
        <v>500</v>
      </c>
      <c r="F5589" s="269">
        <v>42450</v>
      </c>
      <c r="G5589" s="393" t="s">
        <v>525</v>
      </c>
      <c r="H5589" s="386">
        <v>41</v>
      </c>
    </row>
    <row r="5590" spans="2:8" s="1" customFormat="1" ht="15">
      <c r="B5590" s="269">
        <v>42433</v>
      </c>
      <c r="C5590" s="280" t="s">
        <v>6591</v>
      </c>
      <c r="D5590" s="326">
        <v>300</v>
      </c>
      <c r="F5590" s="269">
        <v>42450</v>
      </c>
      <c r="G5590" s="280" t="s">
        <v>12</v>
      </c>
      <c r="H5590" s="294">
        <v>70</v>
      </c>
    </row>
    <row r="5591" spans="2:8" s="1" customFormat="1" ht="15">
      <c r="B5591" s="269">
        <v>42433</v>
      </c>
      <c r="C5591" s="304" t="s">
        <v>23</v>
      </c>
      <c r="D5591" s="326">
        <v>200</v>
      </c>
      <c r="F5591" s="269">
        <v>42450</v>
      </c>
      <c r="G5591" s="393" t="s">
        <v>525</v>
      </c>
      <c r="H5591" s="386">
        <v>260</v>
      </c>
    </row>
    <row r="5592" spans="2:8" s="1" customFormat="1" ht="15">
      <c r="B5592" s="269">
        <v>42434</v>
      </c>
      <c r="C5592" s="304" t="s">
        <v>154</v>
      </c>
      <c r="D5592" s="326">
        <v>70</v>
      </c>
      <c r="F5592" s="269">
        <v>42450</v>
      </c>
      <c r="G5592" s="376" t="s">
        <v>525</v>
      </c>
      <c r="H5592" s="386">
        <v>64</v>
      </c>
    </row>
    <row r="5593" spans="2:8" s="1" customFormat="1" ht="15">
      <c r="B5593" s="269">
        <v>42434</v>
      </c>
      <c r="C5593" s="304" t="s">
        <v>401</v>
      </c>
      <c r="D5593" s="326">
        <v>40</v>
      </c>
      <c r="F5593" s="269">
        <v>42450</v>
      </c>
      <c r="G5593" s="280" t="s">
        <v>23</v>
      </c>
      <c r="H5593" s="294">
        <v>92</v>
      </c>
    </row>
    <row r="5594" spans="2:8" s="1" customFormat="1" ht="15">
      <c r="B5594" s="269">
        <v>42434</v>
      </c>
      <c r="C5594" s="304" t="s">
        <v>246</v>
      </c>
      <c r="D5594" s="326">
        <v>160</v>
      </c>
      <c r="F5594" s="269">
        <v>42451</v>
      </c>
      <c r="G5594" s="280" t="s">
        <v>525</v>
      </c>
      <c r="H5594" s="386">
        <v>22</v>
      </c>
    </row>
    <row r="5595" spans="2:8" s="1" customFormat="1" ht="15">
      <c r="B5595" s="269">
        <v>42434</v>
      </c>
      <c r="C5595" s="304" t="s">
        <v>205</v>
      </c>
      <c r="D5595" s="326">
        <v>280</v>
      </c>
      <c r="F5595" s="269">
        <v>42452</v>
      </c>
      <c r="G5595" s="393" t="s">
        <v>6760</v>
      </c>
      <c r="H5595" s="386">
        <v>200</v>
      </c>
    </row>
    <row r="5596" spans="2:8" s="1" customFormat="1" ht="15">
      <c r="B5596" s="269">
        <v>42434</v>
      </c>
      <c r="C5596" s="304" t="s">
        <v>23</v>
      </c>
      <c r="D5596" s="326">
        <v>170</v>
      </c>
      <c r="F5596" s="269">
        <v>42452</v>
      </c>
      <c r="G5596" s="386" t="s">
        <v>525</v>
      </c>
      <c r="H5596" s="386">
        <v>42</v>
      </c>
    </row>
    <row r="5597" spans="2:8" s="1" customFormat="1" ht="15">
      <c r="B5597" s="269">
        <v>42434</v>
      </c>
      <c r="C5597" s="304" t="s">
        <v>224</v>
      </c>
      <c r="D5597" s="326">
        <v>10</v>
      </c>
      <c r="F5597" s="269">
        <v>42452</v>
      </c>
      <c r="G5597" s="393" t="s">
        <v>6892</v>
      </c>
      <c r="H5597" s="386">
        <v>500</v>
      </c>
    </row>
    <row r="5598" spans="2:8" s="1" customFormat="1" ht="15">
      <c r="B5598" s="269">
        <v>42434</v>
      </c>
      <c r="C5598" s="304" t="s">
        <v>114</v>
      </c>
      <c r="D5598" s="326">
        <v>70</v>
      </c>
      <c r="F5598" s="269">
        <v>42452</v>
      </c>
      <c r="G5598" s="393" t="s">
        <v>401</v>
      </c>
      <c r="H5598" s="386">
        <v>34</v>
      </c>
    </row>
    <row r="5599" spans="2:8" s="1" customFormat="1" ht="15">
      <c r="B5599" s="269">
        <v>42434</v>
      </c>
      <c r="C5599" s="304" t="s">
        <v>6767</v>
      </c>
      <c r="D5599" s="326">
        <v>300</v>
      </c>
      <c r="F5599" s="269">
        <v>42452</v>
      </c>
      <c r="G5599" s="393" t="s">
        <v>114</v>
      </c>
      <c r="H5599" s="386">
        <v>20</v>
      </c>
    </row>
    <row r="5600" spans="2:8" s="1" customFormat="1" ht="15">
      <c r="B5600" s="269">
        <v>42435</v>
      </c>
      <c r="C5600" s="280" t="s">
        <v>6771</v>
      </c>
      <c r="D5600" s="294">
        <v>152</v>
      </c>
      <c r="F5600" s="269">
        <v>42453</v>
      </c>
      <c r="G5600" s="393" t="s">
        <v>6913</v>
      </c>
      <c r="H5600" s="386">
        <v>725</v>
      </c>
    </row>
    <row r="5601" spans="2:8" s="1" customFormat="1" ht="15">
      <c r="B5601" s="269">
        <v>42435</v>
      </c>
      <c r="C5601" s="280" t="s">
        <v>224</v>
      </c>
      <c r="D5601" s="294">
        <v>100</v>
      </c>
      <c r="F5601" s="269">
        <v>42453</v>
      </c>
      <c r="G5601" s="280" t="s">
        <v>6914</v>
      </c>
      <c r="H5601" s="294">
        <v>200</v>
      </c>
    </row>
    <row r="5602" spans="2:8" s="1" customFormat="1" ht="15">
      <c r="B5602" s="269">
        <v>42435</v>
      </c>
      <c r="C5602" s="280" t="s">
        <v>23</v>
      </c>
      <c r="D5602" s="294">
        <v>100</v>
      </c>
      <c r="F5602" s="269">
        <v>42454</v>
      </c>
      <c r="G5602" s="280" t="s">
        <v>18</v>
      </c>
      <c r="H5602" s="294">
        <v>290</v>
      </c>
    </row>
    <row r="5603" spans="2:8" s="1" customFormat="1" ht="15">
      <c r="B5603" s="269">
        <v>42436</v>
      </c>
      <c r="C5603" s="280" t="s">
        <v>154</v>
      </c>
      <c r="D5603" s="349">
        <v>105</v>
      </c>
      <c r="F5603" s="269">
        <v>42454</v>
      </c>
      <c r="G5603" s="280" t="s">
        <v>401</v>
      </c>
      <c r="H5603" s="294">
        <v>80</v>
      </c>
    </row>
    <row r="5604" spans="2:8" s="1" customFormat="1" ht="15">
      <c r="B5604" s="269">
        <v>42436</v>
      </c>
      <c r="C5604" s="280" t="s">
        <v>6772</v>
      </c>
      <c r="D5604" s="294">
        <v>1000</v>
      </c>
      <c r="F5604" s="269">
        <v>42454</v>
      </c>
      <c r="G5604" s="280" t="s">
        <v>57</v>
      </c>
      <c r="H5604" s="294">
        <v>330</v>
      </c>
    </row>
    <row r="5605" spans="2:8" s="1" customFormat="1" ht="15">
      <c r="B5605" s="269">
        <v>42436</v>
      </c>
      <c r="C5605" s="304" t="s">
        <v>5333</v>
      </c>
      <c r="D5605" s="326">
        <v>100</v>
      </c>
      <c r="F5605" s="269">
        <v>42454</v>
      </c>
      <c r="G5605" s="294" t="s">
        <v>516</v>
      </c>
      <c r="H5605" s="294">
        <v>50</v>
      </c>
    </row>
    <row r="5606" spans="2:8" s="1" customFormat="1" ht="15">
      <c r="B5606" s="269">
        <v>42436</v>
      </c>
      <c r="C5606" s="304" t="s">
        <v>12</v>
      </c>
      <c r="D5606" s="326">
        <v>100</v>
      </c>
      <c r="F5606" s="269">
        <v>42454</v>
      </c>
      <c r="G5606" s="294" t="s">
        <v>114</v>
      </c>
      <c r="H5606" s="294">
        <v>100</v>
      </c>
    </row>
    <row r="5607" spans="2:8" s="1" customFormat="1" ht="15">
      <c r="B5607" s="269">
        <v>42436</v>
      </c>
      <c r="C5607" s="280" t="s">
        <v>114</v>
      </c>
      <c r="D5607" s="294">
        <v>90</v>
      </c>
      <c r="F5607" s="269">
        <v>42454</v>
      </c>
      <c r="G5607" s="280" t="s">
        <v>3029</v>
      </c>
      <c r="H5607" s="294">
        <v>20</v>
      </c>
    </row>
    <row r="5608" spans="2:8" s="1" customFormat="1" ht="15">
      <c r="B5608" s="269">
        <v>42436</v>
      </c>
      <c r="C5608" s="280" t="s">
        <v>6673</v>
      </c>
      <c r="D5608" s="294">
        <v>70</v>
      </c>
      <c r="F5608" s="269">
        <v>42454</v>
      </c>
      <c r="G5608" s="280" t="s">
        <v>6915</v>
      </c>
      <c r="H5608" s="294">
        <v>40</v>
      </c>
    </row>
    <row r="5609" spans="2:8" s="1" customFormat="1" ht="15">
      <c r="B5609" s="269">
        <v>42436</v>
      </c>
      <c r="C5609" s="280" t="s">
        <v>6773</v>
      </c>
      <c r="D5609" s="294">
        <v>100</v>
      </c>
      <c r="F5609" s="269">
        <v>42454</v>
      </c>
      <c r="G5609" s="280" t="s">
        <v>6916</v>
      </c>
      <c r="H5609" s="326">
        <v>50</v>
      </c>
    </row>
    <row r="5610" spans="2:8" s="1" customFormat="1" ht="15">
      <c r="B5610" s="269">
        <v>42436</v>
      </c>
      <c r="C5610" s="280" t="s">
        <v>6774</v>
      </c>
      <c r="D5610" s="294">
        <v>80</v>
      </c>
      <c r="F5610" s="269">
        <v>42455</v>
      </c>
      <c r="G5610" s="280" t="s">
        <v>154</v>
      </c>
      <c r="H5610" s="294">
        <v>100</v>
      </c>
    </row>
    <row r="5611" spans="2:8" s="1" customFormat="1" ht="15">
      <c r="B5611" s="269">
        <v>42436</v>
      </c>
      <c r="C5611" s="280" t="s">
        <v>111</v>
      </c>
      <c r="D5611" s="294">
        <v>60</v>
      </c>
      <c r="F5611" s="269">
        <v>42455</v>
      </c>
      <c r="G5611" s="304" t="s">
        <v>367</v>
      </c>
      <c r="H5611" s="326">
        <v>5</v>
      </c>
    </row>
    <row r="5612" spans="2:8" s="1" customFormat="1" ht="15">
      <c r="B5612" s="269">
        <v>42436</v>
      </c>
      <c r="C5612" s="280" t="s">
        <v>63</v>
      </c>
      <c r="D5612" s="294">
        <v>45</v>
      </c>
      <c r="F5612" s="269">
        <v>42455</v>
      </c>
      <c r="G5612" s="280" t="s">
        <v>6443</v>
      </c>
      <c r="H5612" s="294">
        <v>75</v>
      </c>
    </row>
    <row r="5613" spans="2:8" s="1" customFormat="1" ht="15">
      <c r="B5613" s="710">
        <v>42436</v>
      </c>
      <c r="C5613" s="711" t="s">
        <v>4050</v>
      </c>
      <c r="D5613" s="953">
        <v>1172</v>
      </c>
      <c r="F5613" s="269">
        <v>42455</v>
      </c>
      <c r="G5613" s="280" t="s">
        <v>172</v>
      </c>
      <c r="H5613" s="294">
        <v>50</v>
      </c>
    </row>
    <row r="5614" spans="2:8" s="1" customFormat="1" ht="15">
      <c r="B5614" s="269">
        <v>42437</v>
      </c>
      <c r="C5614" s="304" t="s">
        <v>525</v>
      </c>
      <c r="D5614" s="326">
        <v>86</v>
      </c>
      <c r="F5614" s="269">
        <v>42455</v>
      </c>
      <c r="G5614" s="280" t="s">
        <v>5295</v>
      </c>
      <c r="H5614" s="294">
        <v>40</v>
      </c>
    </row>
    <row r="5615" spans="2:8" s="1" customFormat="1" ht="15">
      <c r="B5615" s="269">
        <v>42437</v>
      </c>
      <c r="C5615" s="304" t="s">
        <v>18</v>
      </c>
      <c r="D5615" s="326">
        <v>90</v>
      </c>
      <c r="F5615" s="269">
        <v>42456</v>
      </c>
      <c r="G5615" s="280" t="s">
        <v>2318</v>
      </c>
      <c r="H5615" s="294">
        <v>10</v>
      </c>
    </row>
    <row r="5616" spans="2:8" s="1" customFormat="1" ht="15">
      <c r="B5616" s="269">
        <v>42437</v>
      </c>
      <c r="C5616" s="280" t="s">
        <v>111</v>
      </c>
      <c r="D5616" s="294">
        <v>60</v>
      </c>
      <c r="F5616" s="269">
        <v>42456</v>
      </c>
      <c r="G5616" s="280" t="s">
        <v>516</v>
      </c>
      <c r="H5616" s="294">
        <v>60</v>
      </c>
    </row>
    <row r="5617" spans="2:8" s="1" customFormat="1" ht="15">
      <c r="B5617" s="269">
        <v>42437</v>
      </c>
      <c r="C5617" s="304" t="s">
        <v>6775</v>
      </c>
      <c r="D5617" s="326">
        <v>110</v>
      </c>
      <c r="F5617" s="269">
        <v>42456</v>
      </c>
      <c r="G5617" s="294" t="s">
        <v>301</v>
      </c>
      <c r="H5617" s="294">
        <v>80</v>
      </c>
    </row>
    <row r="5618" spans="2:8" s="1" customFormat="1" ht="15">
      <c r="B5618" s="269">
        <v>42438</v>
      </c>
      <c r="C5618" s="280" t="s">
        <v>525</v>
      </c>
      <c r="D5618" s="294">
        <v>50</v>
      </c>
      <c r="F5618" s="269">
        <v>42456</v>
      </c>
      <c r="G5618" s="280" t="s">
        <v>112</v>
      </c>
      <c r="H5618" s="294">
        <v>30</v>
      </c>
    </row>
    <row r="5619" spans="2:8" s="1" customFormat="1" ht="15">
      <c r="B5619" s="269">
        <v>42438</v>
      </c>
      <c r="C5619" s="280" t="s">
        <v>4505</v>
      </c>
      <c r="D5619" s="294">
        <v>50</v>
      </c>
      <c r="F5619" s="269">
        <v>42456</v>
      </c>
      <c r="G5619" s="280" t="s">
        <v>23</v>
      </c>
      <c r="H5619" s="294">
        <v>60</v>
      </c>
    </row>
    <row r="5620" spans="2:8" s="1" customFormat="1" ht="15">
      <c r="B5620" s="269">
        <v>42438</v>
      </c>
      <c r="C5620" s="280" t="s">
        <v>114</v>
      </c>
      <c r="D5620" s="294">
        <v>10</v>
      </c>
      <c r="F5620" s="269">
        <v>42456</v>
      </c>
      <c r="G5620" s="280" t="s">
        <v>289</v>
      </c>
      <c r="H5620" s="294">
        <v>10</v>
      </c>
    </row>
    <row r="5621" spans="2:8" s="1" customFormat="1" ht="15">
      <c r="B5621" s="269">
        <v>42438</v>
      </c>
      <c r="C5621" s="280" t="s">
        <v>850</v>
      </c>
      <c r="D5621" s="294">
        <v>20</v>
      </c>
      <c r="F5621" s="269">
        <v>42457</v>
      </c>
      <c r="G5621" s="280" t="s">
        <v>289</v>
      </c>
      <c r="H5621" s="294">
        <v>110</v>
      </c>
    </row>
    <row r="5622" spans="2:8" s="1" customFormat="1" ht="15">
      <c r="B5622" s="269">
        <v>42438</v>
      </c>
      <c r="C5622" s="280" t="s">
        <v>23</v>
      </c>
      <c r="D5622" s="294">
        <v>100</v>
      </c>
      <c r="F5622" s="269">
        <v>42457</v>
      </c>
      <c r="G5622" s="280" t="s">
        <v>114</v>
      </c>
      <c r="H5622" s="294">
        <v>55</v>
      </c>
    </row>
    <row r="5623" spans="2:8" s="1" customFormat="1" ht="15">
      <c r="B5623" s="269">
        <v>42439</v>
      </c>
      <c r="C5623" s="280" t="s">
        <v>525</v>
      </c>
      <c r="D5623" s="294">
        <v>60</v>
      </c>
      <c r="F5623" s="269">
        <v>42457</v>
      </c>
      <c r="G5623" s="280" t="s">
        <v>23</v>
      </c>
      <c r="H5623" s="294">
        <v>190</v>
      </c>
    </row>
    <row r="5624" spans="2:8" s="1" customFormat="1" ht="15">
      <c r="B5624" s="269">
        <v>42439</v>
      </c>
      <c r="C5624" s="280" t="s">
        <v>12</v>
      </c>
      <c r="D5624" s="294">
        <v>50</v>
      </c>
      <c r="F5624" s="269">
        <v>42458</v>
      </c>
      <c r="G5624" s="280" t="s">
        <v>6917</v>
      </c>
      <c r="H5624" s="294">
        <v>250</v>
      </c>
    </row>
    <row r="5625" spans="2:8" s="1" customFormat="1" ht="15">
      <c r="B5625" s="269">
        <v>42439</v>
      </c>
      <c r="C5625" s="280" t="s">
        <v>23</v>
      </c>
      <c r="D5625" s="349">
        <v>150</v>
      </c>
      <c r="F5625" s="269">
        <v>42458</v>
      </c>
      <c r="G5625" s="280" t="s">
        <v>114</v>
      </c>
      <c r="H5625" s="294">
        <v>110</v>
      </c>
    </row>
    <row r="5626" spans="2:8" s="1" customFormat="1" ht="15">
      <c r="B5626" s="269">
        <v>42439</v>
      </c>
      <c r="C5626" s="280" t="s">
        <v>132</v>
      </c>
      <c r="D5626" s="294">
        <v>300</v>
      </c>
      <c r="F5626" s="269">
        <v>42458</v>
      </c>
      <c r="G5626" s="280" t="s">
        <v>57</v>
      </c>
      <c r="H5626" s="294">
        <v>55</v>
      </c>
    </row>
    <row r="5627" spans="2:8" s="1" customFormat="1" ht="15">
      <c r="B5627" s="269">
        <v>42440</v>
      </c>
      <c r="C5627" s="280" t="s">
        <v>525</v>
      </c>
      <c r="D5627" s="294">
        <v>80</v>
      </c>
      <c r="F5627" s="269">
        <v>42459</v>
      </c>
      <c r="G5627" s="280" t="s">
        <v>6636</v>
      </c>
      <c r="H5627" s="294">
        <v>1500</v>
      </c>
    </row>
    <row r="5628" spans="2:8" s="1" customFormat="1" ht="15">
      <c r="B5628" s="269">
        <v>42440</v>
      </c>
      <c r="C5628" s="280" t="s">
        <v>4406</v>
      </c>
      <c r="D5628" s="294">
        <v>400</v>
      </c>
      <c r="F5628" s="269">
        <v>42459</v>
      </c>
      <c r="G5628" s="280" t="s">
        <v>289</v>
      </c>
      <c r="H5628" s="294">
        <v>200</v>
      </c>
    </row>
    <row r="5629" spans="2:8" s="1" customFormat="1" ht="15">
      <c r="B5629" s="269">
        <v>42440</v>
      </c>
      <c r="C5629" s="280" t="s">
        <v>6793</v>
      </c>
      <c r="D5629" s="294">
        <v>252</v>
      </c>
      <c r="F5629" s="269">
        <v>42459</v>
      </c>
      <c r="G5629" s="280" t="s">
        <v>401</v>
      </c>
      <c r="H5629" s="294">
        <v>35</v>
      </c>
    </row>
    <row r="5630" spans="2:8" s="1" customFormat="1" ht="15">
      <c r="B5630" s="269">
        <v>42440</v>
      </c>
      <c r="C5630" s="280" t="s">
        <v>516</v>
      </c>
      <c r="D5630" s="294">
        <v>80</v>
      </c>
      <c r="F5630" s="269">
        <v>42459</v>
      </c>
      <c r="G5630" s="280" t="s">
        <v>6919</v>
      </c>
      <c r="H5630" s="294">
        <v>320</v>
      </c>
    </row>
    <row r="5631" spans="2:8" s="1" customFormat="1" ht="15">
      <c r="B5631" s="269">
        <v>42441</v>
      </c>
      <c r="C5631" s="280" t="s">
        <v>286</v>
      </c>
      <c r="D5631" s="294">
        <v>11</v>
      </c>
      <c r="F5631" s="269">
        <v>42459</v>
      </c>
      <c r="G5631" s="280" t="s">
        <v>114</v>
      </c>
      <c r="H5631" s="294">
        <v>105</v>
      </c>
    </row>
    <row r="5632" spans="2:8" s="1" customFormat="1" ht="15">
      <c r="B5632" s="269">
        <v>42441</v>
      </c>
      <c r="C5632" s="280" t="s">
        <v>70</v>
      </c>
      <c r="D5632" s="294">
        <v>60</v>
      </c>
      <c r="F5632" s="269">
        <v>42460</v>
      </c>
      <c r="G5632" s="280" t="s">
        <v>301</v>
      </c>
      <c r="H5632" s="294">
        <v>20</v>
      </c>
    </row>
    <row r="5633" spans="2:8" s="1" customFormat="1" ht="15">
      <c r="B5633" s="269">
        <v>42441</v>
      </c>
      <c r="C5633" s="280" t="s">
        <v>337</v>
      </c>
      <c r="D5633" s="294">
        <v>300</v>
      </c>
      <c r="F5633" s="269">
        <v>42460</v>
      </c>
      <c r="G5633" s="280" t="s">
        <v>114</v>
      </c>
      <c r="H5633" s="294">
        <v>72</v>
      </c>
    </row>
    <row r="5634" spans="2:8" s="1" customFormat="1" ht="15">
      <c r="B5634" s="269">
        <v>42441</v>
      </c>
      <c r="C5634" s="280" t="s">
        <v>757</v>
      </c>
      <c r="D5634" s="294">
        <v>80</v>
      </c>
      <c r="F5634" s="269">
        <v>42460</v>
      </c>
      <c r="G5634" s="280" t="s">
        <v>947</v>
      </c>
      <c r="H5634" s="294">
        <v>75</v>
      </c>
    </row>
    <row r="5635" spans="2:8" s="1" customFormat="1" ht="15">
      <c r="B5635" s="269">
        <v>42441</v>
      </c>
      <c r="C5635" s="294" t="s">
        <v>434</v>
      </c>
      <c r="D5635" s="294">
        <v>30</v>
      </c>
      <c r="F5635" s="269">
        <v>42460</v>
      </c>
      <c r="G5635" s="280" t="s">
        <v>157</v>
      </c>
      <c r="H5635" s="294">
        <v>25</v>
      </c>
    </row>
    <row r="5636" spans="2:8" s="1" customFormat="1" ht="15">
      <c r="B5636" s="269">
        <v>42441</v>
      </c>
      <c r="C5636" s="280" t="s">
        <v>6795</v>
      </c>
      <c r="D5636" s="294">
        <v>250</v>
      </c>
      <c r="F5636" s="269"/>
      <c r="G5636" s="280"/>
      <c r="H5636" s="294"/>
    </row>
    <row r="5637" spans="2:8" s="1" customFormat="1" ht="15">
      <c r="B5637" s="269">
        <v>42441</v>
      </c>
      <c r="C5637" s="280" t="s">
        <v>6796</v>
      </c>
      <c r="D5637" s="294">
        <v>300</v>
      </c>
      <c r="F5637" s="269"/>
      <c r="G5637" s="280"/>
      <c r="H5637" s="294"/>
    </row>
    <row r="5638" spans="2:8" s="1" customFormat="1" ht="15">
      <c r="B5638" s="269">
        <v>42441</v>
      </c>
      <c r="C5638" s="280" t="s">
        <v>6797</v>
      </c>
      <c r="D5638" s="294">
        <v>150</v>
      </c>
      <c r="F5638" s="269"/>
      <c r="G5638" s="280"/>
      <c r="H5638" s="294"/>
    </row>
    <row r="5639" spans="2:8" s="1" customFormat="1" ht="15">
      <c r="B5639" s="269">
        <v>42441</v>
      </c>
      <c r="C5639" s="294" t="s">
        <v>591</v>
      </c>
      <c r="D5639" s="294">
        <v>20</v>
      </c>
      <c r="F5639" s="269"/>
      <c r="G5639" s="280"/>
      <c r="H5639" s="294"/>
    </row>
    <row r="5640" spans="2:8" s="1" customFormat="1" ht="15">
      <c r="B5640" s="269">
        <v>42441</v>
      </c>
      <c r="C5640" s="294" t="s">
        <v>6799</v>
      </c>
      <c r="D5640" s="294">
        <v>10</v>
      </c>
      <c r="F5640" s="269"/>
      <c r="G5640" s="280"/>
      <c r="H5640" s="294"/>
    </row>
    <row r="5641" spans="2:8" s="1" customFormat="1" ht="15">
      <c r="B5641" s="269">
        <v>42441</v>
      </c>
      <c r="C5641" s="294" t="s">
        <v>516</v>
      </c>
      <c r="D5641" s="294">
        <v>50</v>
      </c>
      <c r="F5641" s="269"/>
      <c r="G5641" s="280"/>
      <c r="H5641" s="294"/>
    </row>
    <row r="5642" spans="2:8" s="1" customFormat="1" ht="15">
      <c r="B5642" s="269">
        <v>42441</v>
      </c>
      <c r="C5642" s="294" t="s">
        <v>6800</v>
      </c>
      <c r="D5642" s="294">
        <v>30</v>
      </c>
      <c r="F5642" s="269"/>
      <c r="G5642" s="280"/>
      <c r="H5642" s="294"/>
    </row>
    <row r="5643" spans="2:8" s="1" customFormat="1" ht="15">
      <c r="B5643" s="269">
        <v>42441</v>
      </c>
      <c r="C5643" s="294" t="s">
        <v>6801</v>
      </c>
      <c r="D5643" s="294">
        <v>50</v>
      </c>
      <c r="F5643" s="269"/>
      <c r="G5643" s="280"/>
      <c r="H5643" s="294"/>
    </row>
    <row r="5644" spans="2:8" s="1" customFormat="1" ht="15">
      <c r="B5644" s="269">
        <v>42441</v>
      </c>
      <c r="C5644" s="294" t="s">
        <v>4081</v>
      </c>
      <c r="D5644" s="294">
        <v>50</v>
      </c>
      <c r="F5644" s="269"/>
      <c r="G5644" s="280"/>
      <c r="H5644" s="294"/>
    </row>
    <row r="5645" spans="2:8" s="1" customFormat="1" ht="15">
      <c r="B5645" s="269">
        <v>42441</v>
      </c>
      <c r="C5645" s="294" t="s">
        <v>114</v>
      </c>
      <c r="D5645" s="294">
        <v>55</v>
      </c>
      <c r="F5645" s="269"/>
      <c r="G5645" s="280"/>
      <c r="H5645" s="294"/>
    </row>
    <row r="5646" spans="2:8" s="1" customFormat="1" ht="15">
      <c r="B5646" s="269">
        <v>42441</v>
      </c>
      <c r="C5646" s="280" t="s">
        <v>2871</v>
      </c>
      <c r="D5646" s="294">
        <v>120</v>
      </c>
      <c r="F5646" s="269"/>
      <c r="G5646" s="280"/>
      <c r="H5646" s="294"/>
    </row>
    <row r="5647" spans="2:8" s="1" customFormat="1" ht="15">
      <c r="B5647" s="269">
        <v>42441</v>
      </c>
      <c r="C5647" s="280" t="s">
        <v>957</v>
      </c>
      <c r="D5647" s="294">
        <v>120</v>
      </c>
      <c r="F5647" s="269"/>
      <c r="G5647" s="280"/>
      <c r="H5647" s="294"/>
    </row>
    <row r="5648" spans="2:8" s="1" customFormat="1" ht="15">
      <c r="B5648" s="269">
        <v>42441</v>
      </c>
      <c r="C5648" s="280" t="s">
        <v>6802</v>
      </c>
      <c r="D5648" s="294">
        <v>150</v>
      </c>
      <c r="F5648" s="269"/>
      <c r="G5648" s="280"/>
      <c r="H5648" s="294"/>
    </row>
    <row r="5649" spans="2:8" s="1" customFormat="1" ht="15">
      <c r="B5649" s="269">
        <v>42441</v>
      </c>
      <c r="C5649" s="280" t="s">
        <v>6803</v>
      </c>
      <c r="D5649" s="294">
        <v>200</v>
      </c>
      <c r="F5649" s="269"/>
      <c r="G5649" s="280"/>
      <c r="H5649" s="294"/>
    </row>
    <row r="5650" spans="2:8" s="1" customFormat="1" ht="15">
      <c r="B5650" s="269">
        <v>42441</v>
      </c>
      <c r="C5650" s="280" t="s">
        <v>956</v>
      </c>
      <c r="D5650" s="294">
        <v>50</v>
      </c>
      <c r="F5650" s="269"/>
      <c r="G5650" s="280"/>
      <c r="H5650" s="294"/>
    </row>
    <row r="5651" spans="2:8" s="1" customFormat="1" ht="15">
      <c r="B5651" s="269">
        <v>42441</v>
      </c>
      <c r="C5651" s="280" t="s">
        <v>6804</v>
      </c>
      <c r="D5651" s="294">
        <v>400</v>
      </c>
      <c r="F5651" s="269"/>
      <c r="G5651" s="280"/>
      <c r="H5651" s="294"/>
    </row>
    <row r="5652" spans="2:8" s="1" customFormat="1" ht="15">
      <c r="B5652" s="269">
        <v>42441</v>
      </c>
      <c r="C5652" s="280" t="s">
        <v>223</v>
      </c>
      <c r="D5652" s="294">
        <v>20</v>
      </c>
      <c r="F5652" s="269"/>
      <c r="G5652" s="280"/>
      <c r="H5652" s="294"/>
    </row>
    <row r="5653" spans="2:8" s="1" customFormat="1" ht="15">
      <c r="B5653" s="269">
        <v>42442</v>
      </c>
      <c r="C5653" s="280" t="s">
        <v>346</v>
      </c>
      <c r="D5653" s="294">
        <v>40</v>
      </c>
      <c r="F5653" s="269"/>
      <c r="G5653" s="280"/>
      <c r="H5653" s="294"/>
    </row>
    <row r="5654" spans="2:8" s="1" customFormat="1" ht="15">
      <c r="B5654" s="269">
        <v>42442</v>
      </c>
      <c r="C5654" s="280" t="s">
        <v>12</v>
      </c>
      <c r="D5654" s="294">
        <v>120</v>
      </c>
      <c r="F5654" s="269"/>
      <c r="G5654" s="280"/>
      <c r="H5654" s="294"/>
    </row>
    <row r="5655" spans="2:8" s="1" customFormat="1" ht="15">
      <c r="B5655" s="269">
        <v>42442</v>
      </c>
      <c r="C5655" s="280" t="s">
        <v>786</v>
      </c>
      <c r="D5655" s="294">
        <v>30</v>
      </c>
      <c r="F5655" s="269"/>
      <c r="G5655" s="280"/>
      <c r="H5655" s="294"/>
    </row>
    <row r="5656" spans="2:8" s="1" customFormat="1" ht="15">
      <c r="B5656" s="269">
        <v>42443</v>
      </c>
      <c r="C5656" s="280" t="s">
        <v>525</v>
      </c>
      <c r="D5656" s="294">
        <v>72</v>
      </c>
      <c r="F5656" s="269"/>
      <c r="G5656" s="280"/>
      <c r="H5656" s="294"/>
    </row>
    <row r="5657" spans="2:8" s="1" customFormat="1" ht="15">
      <c r="B5657" s="269">
        <v>42443</v>
      </c>
      <c r="C5657" s="280" t="s">
        <v>12</v>
      </c>
      <c r="D5657" s="294">
        <v>60</v>
      </c>
      <c r="F5657" s="269"/>
      <c r="G5657" s="280"/>
      <c r="H5657" s="294"/>
    </row>
    <row r="5658" spans="2:8" s="1" customFormat="1" ht="15">
      <c r="B5658" s="269">
        <v>42443</v>
      </c>
      <c r="C5658" s="280" t="s">
        <v>525</v>
      </c>
      <c r="D5658" s="294">
        <v>20</v>
      </c>
      <c r="F5658" s="269"/>
      <c r="G5658" s="280"/>
      <c r="H5658" s="294"/>
    </row>
    <row r="5659" spans="2:8" s="1" customFormat="1" ht="15">
      <c r="B5659" s="269">
        <v>42443</v>
      </c>
      <c r="C5659" s="280" t="s">
        <v>58</v>
      </c>
      <c r="D5659" s="294">
        <v>22</v>
      </c>
      <c r="F5659" s="269"/>
      <c r="G5659" s="280"/>
      <c r="H5659" s="294"/>
    </row>
    <row r="5660" spans="2:8" s="1" customFormat="1" ht="15">
      <c r="B5660" s="269">
        <v>42443</v>
      </c>
      <c r="C5660" s="280" t="s">
        <v>289</v>
      </c>
      <c r="D5660" s="294">
        <v>18</v>
      </c>
      <c r="F5660" s="269"/>
      <c r="G5660" s="280"/>
      <c r="H5660" s="294"/>
    </row>
    <row r="5661" spans="2:8" s="1" customFormat="1" ht="15">
      <c r="B5661" s="269">
        <v>42443</v>
      </c>
      <c r="C5661" s="280" t="s">
        <v>114</v>
      </c>
      <c r="D5661" s="294">
        <v>60</v>
      </c>
      <c r="F5661" s="269"/>
      <c r="G5661" s="280"/>
      <c r="H5661" s="294"/>
    </row>
    <row r="5662" spans="2:8" s="1" customFormat="1" ht="15">
      <c r="B5662" s="269">
        <v>42443</v>
      </c>
      <c r="C5662" s="280" t="s">
        <v>51</v>
      </c>
      <c r="D5662" s="294">
        <v>240</v>
      </c>
      <c r="F5662" s="269"/>
      <c r="G5662" s="280"/>
      <c r="H5662" s="294"/>
    </row>
    <row r="5663" spans="2:8" s="1" customFormat="1" ht="15">
      <c r="B5663" s="269">
        <v>42443</v>
      </c>
      <c r="C5663" s="280" t="s">
        <v>18</v>
      </c>
      <c r="D5663" s="294">
        <v>380</v>
      </c>
      <c r="F5663" s="269"/>
      <c r="G5663" s="280"/>
      <c r="H5663" s="294"/>
    </row>
    <row r="5664" spans="2:8" s="1" customFormat="1" ht="15">
      <c r="B5664" s="269">
        <v>42443</v>
      </c>
      <c r="C5664" s="280" t="s">
        <v>401</v>
      </c>
      <c r="D5664" s="294">
        <v>50</v>
      </c>
      <c r="F5664" s="269"/>
      <c r="G5664" s="280"/>
      <c r="H5664" s="294"/>
    </row>
    <row r="5665" spans="2:11" s="1" customFormat="1" ht="15">
      <c r="B5665" s="269">
        <v>42444</v>
      </c>
      <c r="C5665" s="280" t="s">
        <v>2164</v>
      </c>
      <c r="D5665" s="294">
        <v>1400</v>
      </c>
      <c r="F5665" s="269"/>
      <c r="G5665" s="280"/>
      <c r="H5665" s="294"/>
    </row>
    <row r="5666" spans="2:11" s="1" customFormat="1" ht="15">
      <c r="B5666" s="269">
        <v>42444</v>
      </c>
      <c r="C5666" s="280" t="s">
        <v>114</v>
      </c>
      <c r="D5666" s="294">
        <v>50</v>
      </c>
      <c r="F5666" s="269"/>
      <c r="G5666" s="280"/>
      <c r="H5666" s="294"/>
    </row>
    <row r="5667" spans="2:11" s="1" customFormat="1" ht="15">
      <c r="B5667" s="269">
        <v>42444</v>
      </c>
      <c r="C5667" s="280" t="s">
        <v>525</v>
      </c>
      <c r="D5667" s="294">
        <v>50</v>
      </c>
      <c r="F5667" s="269"/>
      <c r="G5667" s="280"/>
      <c r="H5667" s="294"/>
    </row>
    <row r="5668" spans="2:11" s="1" customFormat="1" ht="15">
      <c r="B5668" s="269">
        <v>42444</v>
      </c>
      <c r="C5668" s="280" t="s">
        <v>516</v>
      </c>
      <c r="D5668" s="294">
        <v>30</v>
      </c>
      <c r="F5668" s="269"/>
      <c r="G5668" s="280"/>
      <c r="H5668" s="294"/>
    </row>
    <row r="5669" spans="2:11" s="1" customFormat="1" ht="15">
      <c r="B5669" s="269">
        <v>42444</v>
      </c>
      <c r="C5669" s="280" t="s">
        <v>6885</v>
      </c>
      <c r="D5669" s="294">
        <v>100</v>
      </c>
      <c r="F5669" s="269"/>
      <c r="G5669" s="280"/>
      <c r="H5669" s="294"/>
    </row>
    <row r="5670" spans="2:11" s="1" customFormat="1" ht="15">
      <c r="B5670" s="285"/>
      <c r="C5670" s="280"/>
      <c r="D5670" s="294"/>
      <c r="F5670" s="285"/>
      <c r="G5670" s="280"/>
      <c r="H5670" s="294"/>
    </row>
    <row r="5671" spans="2:11" s="1" customFormat="1" ht="15">
      <c r="B5671" s="285"/>
      <c r="C5671" s="294"/>
      <c r="D5671" s="294"/>
      <c r="F5671" s="280"/>
      <c r="G5671" s="280"/>
      <c r="H5671" s="280"/>
    </row>
    <row r="5672" spans="2:11" s="1" customFormat="1" ht="15">
      <c r="D5672" s="2">
        <f>SUM(D5568:D5671)</f>
        <v>16420</v>
      </c>
      <c r="H5672" s="2">
        <f>SUM(H5568:H5671)</f>
        <v>10691</v>
      </c>
    </row>
    <row r="5674" spans="2:11" s="1" customFormat="1" ht="15.75">
      <c r="C5674" s="2480" t="s">
        <v>6909</v>
      </c>
      <c r="D5674" s="2480"/>
      <c r="E5674" s="2480"/>
      <c r="F5674" s="2480"/>
      <c r="G5674" s="2480"/>
      <c r="H5674" s="2480"/>
      <c r="I5674" s="2480"/>
      <c r="J5674" s="18"/>
    </row>
    <row r="5675" spans="2:11" s="1" customFormat="1" ht="15" outlineLevel="1">
      <c r="C5675" s="18"/>
      <c r="D5675" s="18"/>
      <c r="E5675" s="18"/>
      <c r="F5675" s="18"/>
      <c r="G5675" s="18"/>
      <c r="H5675" s="18"/>
      <c r="I5675" s="18"/>
      <c r="J5675" s="18"/>
    </row>
    <row r="5676" spans="2:11" s="1" customFormat="1" ht="15" outlineLevel="1">
      <c r="B5676" s="152" t="s">
        <v>115</v>
      </c>
      <c r="C5676" s="152" t="s">
        <v>1330</v>
      </c>
      <c r="D5676" s="355" t="s">
        <v>4</v>
      </c>
      <c r="F5676" s="354" t="s">
        <v>115</v>
      </c>
      <c r="G5676" s="354" t="s">
        <v>1331</v>
      </c>
      <c r="H5676" s="355" t="s">
        <v>4</v>
      </c>
    </row>
    <row r="5677" spans="2:11" s="1" customFormat="1" ht="30" customHeight="1" outlineLevel="1">
      <c r="B5677" s="864">
        <v>42461</v>
      </c>
      <c r="C5677" s="891" t="s">
        <v>1039</v>
      </c>
      <c r="D5677" s="935">
        <v>87284.590000000011</v>
      </c>
      <c r="F5677" s="811">
        <v>42462</v>
      </c>
      <c r="G5677" s="812" t="s">
        <v>6910</v>
      </c>
      <c r="H5677" s="905">
        <v>1000</v>
      </c>
      <c r="I5677" s="812" t="s">
        <v>3310</v>
      </c>
      <c r="K5677" s="2"/>
    </row>
    <row r="5678" spans="2:11" s="1" customFormat="1" ht="45" outlineLevel="1">
      <c r="B5678" s="608">
        <v>42475</v>
      </c>
      <c r="C5678" s="223" t="s">
        <v>6952</v>
      </c>
      <c r="D5678" s="283">
        <v>11342</v>
      </c>
      <c r="F5678" s="811">
        <v>42462</v>
      </c>
      <c r="G5678" s="812" t="s">
        <v>6911</v>
      </c>
      <c r="H5678" s="905">
        <v>2000</v>
      </c>
      <c r="I5678" s="814" t="s">
        <v>3287</v>
      </c>
    </row>
    <row r="5679" spans="2:11" s="1" customFormat="1" ht="45" outlineLevel="1">
      <c r="B5679" s="608">
        <v>42485</v>
      </c>
      <c r="C5679" s="223" t="s">
        <v>6969</v>
      </c>
      <c r="D5679" s="283">
        <v>20000</v>
      </c>
      <c r="F5679" s="811">
        <v>42464</v>
      </c>
      <c r="G5679" s="1097" t="s">
        <v>5936</v>
      </c>
      <c r="H5679" s="876">
        <v>20250.86</v>
      </c>
      <c r="I5679" s="814" t="s">
        <v>3875</v>
      </c>
    </row>
    <row r="5680" spans="2:11" s="1" customFormat="1" ht="45" outlineLevel="1">
      <c r="B5680" s="608">
        <v>42489</v>
      </c>
      <c r="C5680" s="223" t="s">
        <v>6985</v>
      </c>
      <c r="D5680" s="175">
        <v>95961</v>
      </c>
      <c r="F5680" s="811">
        <v>42464</v>
      </c>
      <c r="G5680" s="814" t="s">
        <v>5060</v>
      </c>
      <c r="H5680" s="876">
        <v>705.44</v>
      </c>
      <c r="I5680" s="814" t="s">
        <v>3875</v>
      </c>
    </row>
    <row r="5681" spans="2:15" s="1" customFormat="1" ht="30" outlineLevel="1">
      <c r="B5681" s="1013"/>
      <c r="C5681" s="223"/>
      <c r="D5681" s="175"/>
      <c r="F5681" s="811">
        <v>42464</v>
      </c>
      <c r="G5681" s="814" t="s">
        <v>6931</v>
      </c>
      <c r="H5681" s="876">
        <v>20000</v>
      </c>
      <c r="I5681" s="814" t="s">
        <v>6515</v>
      </c>
    </row>
    <row r="5682" spans="2:15" s="1" customFormat="1" ht="30" outlineLevel="1">
      <c r="B5682" s="1013"/>
      <c r="C5682" s="223"/>
      <c r="D5682" s="175"/>
      <c r="F5682" s="811">
        <v>42464</v>
      </c>
      <c r="G5682" s="814" t="s">
        <v>6932</v>
      </c>
      <c r="H5682" s="876">
        <v>9537</v>
      </c>
      <c r="I5682" s="814" t="s">
        <v>6518</v>
      </c>
      <c r="K5682" s="2"/>
    </row>
    <row r="5683" spans="2:15" s="1" customFormat="1" ht="30" outlineLevel="1">
      <c r="B5683" s="285"/>
      <c r="C5683" s="223"/>
      <c r="D5683" s="175"/>
      <c r="F5683" s="811">
        <v>42464</v>
      </c>
      <c r="G5683" s="814" t="s">
        <v>6933</v>
      </c>
      <c r="H5683" s="876">
        <v>10000</v>
      </c>
      <c r="I5683" s="814" t="s">
        <v>6514</v>
      </c>
      <c r="K5683" s="13"/>
    </row>
    <row r="5684" spans="2:15" s="1" customFormat="1" ht="45" outlineLevel="1">
      <c r="B5684" s="285"/>
      <c r="C5684" s="223"/>
      <c r="D5684" s="672"/>
      <c r="F5684" s="811">
        <v>42467</v>
      </c>
      <c r="G5684" s="812" t="s">
        <v>6941</v>
      </c>
      <c r="H5684" s="905">
        <v>7000</v>
      </c>
      <c r="I5684" s="812" t="s">
        <v>3287</v>
      </c>
      <c r="K5684" s="13"/>
    </row>
    <row r="5685" spans="2:15" s="1" customFormat="1" ht="45" outlineLevel="1">
      <c r="B5685" s="285"/>
      <c r="C5685" s="223"/>
      <c r="D5685" s="175"/>
      <c r="F5685" s="811">
        <v>42471</v>
      </c>
      <c r="G5685" s="812" t="s">
        <v>6949</v>
      </c>
      <c r="H5685" s="905">
        <v>2000</v>
      </c>
      <c r="I5685" s="812" t="s">
        <v>3287</v>
      </c>
      <c r="L5685" s="2"/>
      <c r="O5685" s="2"/>
    </row>
    <row r="5686" spans="2:15" s="1" customFormat="1" ht="45" outlineLevel="1">
      <c r="B5686" s="285"/>
      <c r="C5686" s="223"/>
      <c r="D5686" s="175"/>
      <c r="F5686" s="811">
        <v>42473</v>
      </c>
      <c r="G5686" s="1097" t="s">
        <v>6948</v>
      </c>
      <c r="H5686" s="905">
        <v>2000</v>
      </c>
      <c r="I5686" s="812" t="s">
        <v>3287</v>
      </c>
      <c r="L5686" s="2"/>
      <c r="O5686" s="2"/>
    </row>
    <row r="5687" spans="2:15" s="1" customFormat="1" ht="30" outlineLevel="1">
      <c r="B5687" s="285"/>
      <c r="C5687" s="223"/>
      <c r="D5687" s="175"/>
      <c r="F5687" s="811">
        <v>42475</v>
      </c>
      <c r="G5687" s="1097" t="s">
        <v>6950</v>
      </c>
      <c r="H5687" s="905">
        <v>6449</v>
      </c>
      <c r="I5687" s="814" t="s">
        <v>6770</v>
      </c>
      <c r="L5687" s="2"/>
      <c r="O5687" s="2"/>
    </row>
    <row r="5688" spans="2:15" s="1" customFormat="1" ht="45" outlineLevel="1">
      <c r="B5688" s="269"/>
      <c r="C5688" s="47"/>
      <c r="D5688" s="48"/>
      <c r="F5688" s="811">
        <v>42475</v>
      </c>
      <c r="G5688" s="1097" t="s">
        <v>6951</v>
      </c>
      <c r="H5688" s="905">
        <v>3000</v>
      </c>
      <c r="I5688" s="812" t="s">
        <v>3287</v>
      </c>
    </row>
    <row r="5689" spans="2:15" s="1" customFormat="1" ht="45" outlineLevel="1">
      <c r="B5689" s="269"/>
      <c r="C5689" s="47"/>
      <c r="D5689" s="48"/>
      <c r="F5689" s="811">
        <v>42475</v>
      </c>
      <c r="G5689" s="1097" t="s">
        <v>6953</v>
      </c>
      <c r="H5689" s="905">
        <v>6000</v>
      </c>
      <c r="I5689" s="812" t="s">
        <v>3287</v>
      </c>
      <c r="L5689" s="2"/>
    </row>
    <row r="5690" spans="2:15" s="1" customFormat="1" ht="45" outlineLevel="1">
      <c r="B5690" s="46"/>
      <c r="C5690" s="47"/>
      <c r="D5690" s="48"/>
      <c r="F5690" s="811">
        <v>42476</v>
      </c>
      <c r="G5690" s="812" t="s">
        <v>6954</v>
      </c>
      <c r="H5690" s="820">
        <v>1500</v>
      </c>
      <c r="I5690" s="812" t="s">
        <v>3287</v>
      </c>
      <c r="L5690" s="2"/>
    </row>
    <row r="5691" spans="2:15" s="1" customFormat="1" ht="45" outlineLevel="1">
      <c r="B5691" s="46"/>
      <c r="C5691" s="47"/>
      <c r="D5691" s="48"/>
      <c r="F5691" s="811">
        <v>42476</v>
      </c>
      <c r="G5691" s="812" t="s">
        <v>6955</v>
      </c>
      <c r="H5691" s="820">
        <v>500</v>
      </c>
      <c r="I5691" s="812" t="s">
        <v>3287</v>
      </c>
      <c r="L5691" s="2"/>
      <c r="O5691" s="2"/>
    </row>
    <row r="5692" spans="2:15" s="1" customFormat="1" ht="45" outlineLevel="1">
      <c r="B5692" s="46"/>
      <c r="C5692" s="47"/>
      <c r="D5692" s="48"/>
      <c r="F5692" s="811">
        <v>42478</v>
      </c>
      <c r="G5692" s="812" t="s">
        <v>6956</v>
      </c>
      <c r="H5692" s="820">
        <v>1000</v>
      </c>
      <c r="I5692" s="812" t="s">
        <v>3287</v>
      </c>
      <c r="O5692" s="2"/>
    </row>
    <row r="5693" spans="2:15" s="1" customFormat="1" ht="45" outlineLevel="1">
      <c r="B5693" s="46"/>
      <c r="C5693" s="47"/>
      <c r="D5693" s="48"/>
      <c r="F5693" s="811">
        <v>42479</v>
      </c>
      <c r="G5693" s="812" t="s">
        <v>6962</v>
      </c>
      <c r="H5693" s="893">
        <v>1600</v>
      </c>
      <c r="I5693" s="812" t="s">
        <v>3287</v>
      </c>
      <c r="O5693" s="2"/>
    </row>
    <row r="5694" spans="2:15" s="1" customFormat="1" ht="45" outlineLevel="1">
      <c r="B5694" s="46"/>
      <c r="C5694" s="47"/>
      <c r="D5694" s="48"/>
      <c r="F5694" s="811">
        <v>42481</v>
      </c>
      <c r="G5694" s="812" t="s">
        <v>6967</v>
      </c>
      <c r="H5694" s="893">
        <v>1000</v>
      </c>
      <c r="I5694" s="812" t="s">
        <v>3287</v>
      </c>
      <c r="O5694" s="2"/>
    </row>
    <row r="5695" spans="2:15" s="1" customFormat="1" ht="45" outlineLevel="1">
      <c r="B5695" s="46"/>
      <c r="C5695" s="47"/>
      <c r="D5695" s="48"/>
      <c r="F5695" s="811">
        <v>42485</v>
      </c>
      <c r="G5695" s="812" t="s">
        <v>6968</v>
      </c>
      <c r="H5695" s="893">
        <v>2000</v>
      </c>
      <c r="I5695" s="812" t="s">
        <v>3287</v>
      </c>
      <c r="O5695" s="2"/>
    </row>
    <row r="5696" spans="2:15" s="1" customFormat="1" ht="30" outlineLevel="1">
      <c r="B5696" s="46"/>
      <c r="C5696" s="47"/>
      <c r="D5696" s="48"/>
      <c r="F5696" s="811">
        <v>42485</v>
      </c>
      <c r="G5696" s="812" t="s">
        <v>5936</v>
      </c>
      <c r="H5696" s="893">
        <v>8505.0300000000007</v>
      </c>
      <c r="I5696" s="814" t="s">
        <v>3875</v>
      </c>
      <c r="O5696" s="2"/>
    </row>
    <row r="5697" spans="2:15" s="1" customFormat="1" ht="30" outlineLevel="1">
      <c r="B5697" s="46"/>
      <c r="C5697" s="47"/>
      <c r="D5697" s="48"/>
      <c r="F5697" s="811">
        <v>42485</v>
      </c>
      <c r="G5697" s="812" t="s">
        <v>5060</v>
      </c>
      <c r="H5697" s="893">
        <v>2412</v>
      </c>
      <c r="I5697" s="814" t="s">
        <v>3875</v>
      </c>
      <c r="O5697" s="2"/>
    </row>
    <row r="5698" spans="2:15" s="1" customFormat="1" ht="45" outlineLevel="1">
      <c r="B5698" s="46"/>
      <c r="C5698" s="47"/>
      <c r="D5698" s="48"/>
      <c r="F5698" s="811">
        <v>42486</v>
      </c>
      <c r="G5698" s="812" t="s">
        <v>6984</v>
      </c>
      <c r="H5698" s="893">
        <v>2000</v>
      </c>
      <c r="I5698" s="812" t="s">
        <v>3287</v>
      </c>
      <c r="O5698" s="2"/>
    </row>
    <row r="5699" spans="2:15" s="1" customFormat="1" ht="45" outlineLevel="1">
      <c r="B5699" s="46"/>
      <c r="C5699" s="47"/>
      <c r="D5699" s="48"/>
      <c r="F5699" s="811">
        <v>42490</v>
      </c>
      <c r="G5699" s="814" t="s">
        <v>6986</v>
      </c>
      <c r="H5699" s="876">
        <v>10000</v>
      </c>
      <c r="I5699" s="812" t="s">
        <v>3287</v>
      </c>
      <c r="O5699" s="2"/>
    </row>
    <row r="5700" spans="2:15" s="1" customFormat="1" ht="45" outlineLevel="1">
      <c r="B5700" s="46"/>
      <c r="C5700" s="47"/>
      <c r="D5700" s="48"/>
      <c r="F5700" s="811">
        <v>42490</v>
      </c>
      <c r="G5700" s="812" t="s">
        <v>6987</v>
      </c>
      <c r="H5700" s="876">
        <v>10000</v>
      </c>
      <c r="I5700" s="812" t="s">
        <v>3287</v>
      </c>
      <c r="O5700" s="2"/>
    </row>
    <row r="5701" spans="2:15" s="1" customFormat="1" ht="45" outlineLevel="1">
      <c r="B5701" s="46"/>
      <c r="C5701" s="47"/>
      <c r="D5701" s="48"/>
      <c r="F5701" s="811">
        <v>42490</v>
      </c>
      <c r="G5701" s="812" t="s">
        <v>6988</v>
      </c>
      <c r="H5701" s="876">
        <v>10000</v>
      </c>
      <c r="I5701" s="812" t="s">
        <v>3287</v>
      </c>
      <c r="O5701" s="2"/>
    </row>
    <row r="5702" spans="2:15" s="1" customFormat="1" ht="30" outlineLevel="1">
      <c r="B5702" s="46"/>
      <c r="C5702" s="47"/>
      <c r="D5702" s="48"/>
      <c r="F5702" s="832">
        <v>42490</v>
      </c>
      <c r="G5702" s="938" t="s">
        <v>6989</v>
      </c>
      <c r="H5702" s="867">
        <v>10000</v>
      </c>
      <c r="I5702" s="814" t="s">
        <v>6514</v>
      </c>
      <c r="O5702" s="2"/>
    </row>
    <row r="5703" spans="2:15" s="1" customFormat="1" ht="30" outlineLevel="1">
      <c r="B5703" s="46"/>
      <c r="C5703" s="47"/>
      <c r="D5703" s="48"/>
      <c r="F5703" s="832">
        <v>42490</v>
      </c>
      <c r="G5703" s="938" t="s">
        <v>6990</v>
      </c>
      <c r="H5703" s="867">
        <v>1182</v>
      </c>
      <c r="I5703" s="814" t="s">
        <v>6518</v>
      </c>
      <c r="O5703" s="2"/>
    </row>
    <row r="5704" spans="2:15" s="1" customFormat="1" ht="30" outlineLevel="1">
      <c r="B5704" s="46"/>
      <c r="C5704" s="47"/>
      <c r="D5704" s="48"/>
      <c r="F5704" s="832">
        <v>42490</v>
      </c>
      <c r="G5704" s="938" t="s">
        <v>6991</v>
      </c>
      <c r="H5704" s="867">
        <v>25000</v>
      </c>
      <c r="I5704" s="814" t="s">
        <v>6515</v>
      </c>
      <c r="K5704" s="2"/>
      <c r="O5704" s="2"/>
    </row>
    <row r="5705" spans="2:15" s="1" customFormat="1" ht="15" outlineLevel="1">
      <c r="B5705" s="46"/>
      <c r="C5705" s="47"/>
      <c r="D5705" s="48"/>
      <c r="F5705" s="811"/>
      <c r="G5705" s="812"/>
      <c r="H5705" s="893"/>
      <c r="I5705" s="812"/>
      <c r="K5705" s="13"/>
    </row>
    <row r="5706" spans="2:15" s="1" customFormat="1" ht="15" outlineLevel="1">
      <c r="B5706" s="50"/>
      <c r="C5706" s="50" t="s">
        <v>195</v>
      </c>
      <c r="D5706" s="48">
        <f>SUM(D5677:D5705)</f>
        <v>214587.59000000003</v>
      </c>
      <c r="E5706" s="18"/>
      <c r="F5706" s="319"/>
      <c r="G5706" s="319" t="s">
        <v>195</v>
      </c>
      <c r="H5706" s="279">
        <f>SUM(H5677:H5705)</f>
        <v>176641.33000000002</v>
      </c>
      <c r="K5706" s="2"/>
    </row>
    <row r="5707" spans="2:15" s="1" customFormat="1" ht="15" outlineLevel="1">
      <c r="B5707" s="18"/>
      <c r="C5707" s="18"/>
      <c r="D5707" s="18"/>
      <c r="F5707" s="18"/>
      <c r="G5707" s="18"/>
      <c r="H5707" s="18"/>
    </row>
    <row r="5708" spans="2:15" s="1" customFormat="1" ht="23.25" outlineLevel="1">
      <c r="B5708" s="50"/>
      <c r="C5708" s="50" t="s">
        <v>1328</v>
      </c>
      <c r="D5708" s="48">
        <f>D5706-H5706</f>
        <v>37946.260000000009</v>
      </c>
      <c r="E5708" s="87"/>
      <c r="F5708" s="13"/>
      <c r="G5708" s="1191" t="s">
        <v>6978</v>
      </c>
      <c r="H5708" s="226"/>
      <c r="I5708" s="2"/>
      <c r="M5708" s="2"/>
      <c r="O5708" s="2"/>
    </row>
    <row r="5709" spans="2:15" s="1" customFormat="1" ht="15">
      <c r="E5709" s="13"/>
      <c r="F5709" s="13"/>
      <c r="H5709" s="13"/>
    </row>
    <row r="5710" spans="2:15" s="1" customFormat="1" ht="15">
      <c r="B5710" s="602">
        <v>42461</v>
      </c>
      <c r="C5710" s="282" t="s">
        <v>4298</v>
      </c>
      <c r="D5710" s="283">
        <v>3949</v>
      </c>
      <c r="E5710" s="1" t="s">
        <v>3088</v>
      </c>
    </row>
    <row r="5711" spans="2:15" s="1" customFormat="1" ht="60">
      <c r="B5711" s="811">
        <v>42462</v>
      </c>
      <c r="C5711" s="812" t="s">
        <v>6911</v>
      </c>
      <c r="D5711" s="905">
        <v>2000</v>
      </c>
      <c r="E5711" s="814" t="s">
        <v>3287</v>
      </c>
    </row>
    <row r="5712" spans="2:15" s="1" customFormat="1" ht="45">
      <c r="B5712" s="811">
        <v>42467</v>
      </c>
      <c r="C5712" s="812" t="s">
        <v>6941</v>
      </c>
      <c r="D5712" s="905">
        <v>7000</v>
      </c>
      <c r="E5712" s="812" t="s">
        <v>3287</v>
      </c>
    </row>
    <row r="5713" spans="2:12" s="1" customFormat="1" ht="45">
      <c r="B5713" s="811">
        <v>42471</v>
      </c>
      <c r="C5713" s="812" t="s">
        <v>6949</v>
      </c>
      <c r="D5713" s="905">
        <v>2000</v>
      </c>
      <c r="E5713" s="812" t="s">
        <v>3287</v>
      </c>
      <c r="L5713" s="2"/>
    </row>
    <row r="5714" spans="2:12" s="1" customFormat="1" ht="45">
      <c r="B5714" s="811">
        <v>42473</v>
      </c>
      <c r="C5714" s="1097" t="s">
        <v>6948</v>
      </c>
      <c r="D5714" s="905">
        <v>2000</v>
      </c>
      <c r="E5714" s="812" t="s">
        <v>3287</v>
      </c>
    </row>
    <row r="5715" spans="2:12" s="1" customFormat="1" ht="45">
      <c r="B5715" s="811">
        <v>42475</v>
      </c>
      <c r="C5715" s="1097" t="s">
        <v>6951</v>
      </c>
      <c r="D5715" s="905">
        <v>3000</v>
      </c>
      <c r="E5715" s="812" t="s">
        <v>3287</v>
      </c>
      <c r="K5715" s="13"/>
    </row>
    <row r="5716" spans="2:12" s="1" customFormat="1" ht="45">
      <c r="B5716" s="811">
        <v>42475</v>
      </c>
      <c r="C5716" s="1097" t="s">
        <v>6953</v>
      </c>
      <c r="D5716" s="905">
        <v>6000</v>
      </c>
      <c r="E5716" s="812" t="s">
        <v>3287</v>
      </c>
    </row>
    <row r="5717" spans="2:12" s="1" customFormat="1" ht="45">
      <c r="B5717" s="811">
        <v>42476</v>
      </c>
      <c r="C5717" s="812" t="s">
        <v>6954</v>
      </c>
      <c r="D5717" s="820">
        <v>1500</v>
      </c>
      <c r="E5717" s="812" t="s">
        <v>3287</v>
      </c>
    </row>
    <row r="5718" spans="2:12" s="1" customFormat="1" ht="45">
      <c r="B5718" s="811">
        <v>42476</v>
      </c>
      <c r="C5718" s="812" t="s">
        <v>6955</v>
      </c>
      <c r="D5718" s="820">
        <v>500</v>
      </c>
      <c r="E5718" s="812" t="s">
        <v>3287</v>
      </c>
    </row>
    <row r="5719" spans="2:12" s="1" customFormat="1" ht="45">
      <c r="B5719" s="811">
        <v>42478</v>
      </c>
      <c r="C5719" s="812" t="s">
        <v>6956</v>
      </c>
      <c r="D5719" s="820">
        <v>1000</v>
      </c>
      <c r="E5719" s="812" t="s">
        <v>3287</v>
      </c>
      <c r="H5719" s="2"/>
      <c r="I5719" s="13"/>
    </row>
    <row r="5720" spans="2:12" s="1" customFormat="1" ht="15">
      <c r="B5720" s="608"/>
      <c r="C5720" s="840" t="s">
        <v>6957</v>
      </c>
      <c r="D5720" s="613">
        <v>1000</v>
      </c>
      <c r="E5720" s="1" t="s">
        <v>421</v>
      </c>
    </row>
    <row r="5721" spans="2:12" s="1" customFormat="1" ht="45">
      <c r="B5721" s="811">
        <v>42479</v>
      </c>
      <c r="C5721" s="812" t="s">
        <v>6962</v>
      </c>
      <c r="D5721" s="893">
        <v>1600</v>
      </c>
      <c r="E5721" s="812" t="s">
        <v>3287</v>
      </c>
      <c r="I5721" s="13"/>
    </row>
    <row r="5722" spans="2:12" s="1" customFormat="1" ht="45">
      <c r="B5722" s="811">
        <v>42481</v>
      </c>
      <c r="C5722" s="812" t="s">
        <v>6967</v>
      </c>
      <c r="D5722" s="893">
        <v>1000</v>
      </c>
      <c r="E5722" s="812" t="s">
        <v>3287</v>
      </c>
      <c r="I5722" s="13"/>
    </row>
    <row r="5723" spans="2:12" s="1" customFormat="1" ht="45">
      <c r="B5723" s="811">
        <v>42485</v>
      </c>
      <c r="C5723" s="812" t="s">
        <v>6968</v>
      </c>
      <c r="D5723" s="893">
        <v>2000</v>
      </c>
      <c r="E5723" s="812" t="s">
        <v>3287</v>
      </c>
      <c r="I5723" s="13"/>
    </row>
    <row r="5724" spans="2:12" s="1" customFormat="1" ht="45">
      <c r="B5724" s="811">
        <v>42486</v>
      </c>
      <c r="C5724" s="812" t="s">
        <v>6984</v>
      </c>
      <c r="D5724" s="893">
        <v>2000</v>
      </c>
      <c r="E5724" s="812" t="s">
        <v>3287</v>
      </c>
      <c r="I5724" s="13"/>
    </row>
    <row r="5725" spans="2:12" s="1" customFormat="1" ht="60">
      <c r="B5725" s="811">
        <v>42490</v>
      </c>
      <c r="C5725" s="814" t="s">
        <v>6986</v>
      </c>
      <c r="D5725" s="876">
        <v>10000</v>
      </c>
      <c r="E5725" s="812" t="s">
        <v>3287</v>
      </c>
    </row>
    <row r="5726" spans="2:12" s="1" customFormat="1" ht="45">
      <c r="B5726" s="811">
        <v>42490</v>
      </c>
      <c r="C5726" s="812" t="s">
        <v>6987</v>
      </c>
      <c r="D5726" s="876">
        <v>10000</v>
      </c>
      <c r="E5726" s="812" t="s">
        <v>3287</v>
      </c>
      <c r="I5726" s="13"/>
    </row>
    <row r="5727" spans="2:12" s="1" customFormat="1" ht="60">
      <c r="B5727" s="811">
        <v>42490</v>
      </c>
      <c r="C5727" s="812" t="s">
        <v>6988</v>
      </c>
      <c r="D5727" s="876">
        <v>10000</v>
      </c>
      <c r="E5727" s="812" t="s">
        <v>3287</v>
      </c>
    </row>
    <row r="5728" spans="2:12" s="1" customFormat="1" ht="15">
      <c r="B5728" s="602"/>
      <c r="C5728" s="883"/>
      <c r="D5728" s="326"/>
      <c r="E5728" s="277"/>
    </row>
    <row r="5729" spans="2:8" s="1" customFormat="1" ht="15">
      <c r="B5729" s="602"/>
      <c r="C5729" s="376"/>
      <c r="D5729" s="326"/>
      <c r="E5729" s="277"/>
    </row>
    <row r="5730" spans="2:8" s="1" customFormat="1" ht="15">
      <c r="B5730" s="674"/>
      <c r="C5730" s="481"/>
      <c r="D5730" s="482"/>
      <c r="E5730" s="277"/>
    </row>
    <row r="5731" spans="2:8" s="1" customFormat="1" ht="15">
      <c r="B5731" s="280"/>
      <c r="C5731" s="280"/>
      <c r="D5731" s="294">
        <f>SUM(D5710:D5730)</f>
        <v>66549</v>
      </c>
      <c r="E5731" s="2">
        <f>D5731-D5837-H5837</f>
        <v>5055</v>
      </c>
      <c r="F5731" s="2"/>
    </row>
    <row r="5732" spans="2:8" s="1" customFormat="1" ht="15">
      <c r="F5732" s="2"/>
    </row>
    <row r="5733" spans="2:8" s="1" customFormat="1" ht="15">
      <c r="B5733" s="269">
        <v>42461</v>
      </c>
      <c r="C5733" s="280" t="s">
        <v>525</v>
      </c>
      <c r="D5733" s="294">
        <v>30</v>
      </c>
      <c r="F5733" s="1036">
        <v>42485</v>
      </c>
      <c r="G5733" s="280" t="s">
        <v>23</v>
      </c>
      <c r="H5733" s="294">
        <v>100</v>
      </c>
    </row>
    <row r="5734" spans="2:8" s="1" customFormat="1" ht="15">
      <c r="B5734" s="269">
        <v>42461</v>
      </c>
      <c r="C5734" s="280" t="s">
        <v>6920</v>
      </c>
      <c r="D5734" s="294">
        <v>400</v>
      </c>
      <c r="F5734" s="1036">
        <v>42486</v>
      </c>
      <c r="G5734" s="280" t="s">
        <v>525</v>
      </c>
      <c r="H5734" s="294">
        <v>230</v>
      </c>
    </row>
    <row r="5735" spans="2:8" s="1" customFormat="1" ht="15">
      <c r="B5735" s="269">
        <v>42461</v>
      </c>
      <c r="C5735" s="280" t="s">
        <v>525</v>
      </c>
      <c r="D5735" s="294">
        <v>20</v>
      </c>
      <c r="F5735" s="1036">
        <v>42486</v>
      </c>
      <c r="G5735" s="280" t="s">
        <v>132</v>
      </c>
      <c r="H5735" s="294">
        <v>200</v>
      </c>
    </row>
    <row r="5736" spans="2:8" s="1" customFormat="1" ht="15">
      <c r="B5736" s="269">
        <v>42461</v>
      </c>
      <c r="C5736" s="280" t="s">
        <v>927</v>
      </c>
      <c r="D5736" s="294">
        <v>250</v>
      </c>
      <c r="F5736" s="1036">
        <v>42486</v>
      </c>
      <c r="G5736" s="280" t="s">
        <v>23</v>
      </c>
      <c r="H5736" s="294">
        <v>100</v>
      </c>
    </row>
    <row r="5737" spans="2:8" s="1" customFormat="1" ht="15">
      <c r="B5737" s="269">
        <v>42461</v>
      </c>
      <c r="C5737" s="280" t="s">
        <v>445</v>
      </c>
      <c r="D5737" s="294">
        <v>50</v>
      </c>
      <c r="F5737" s="1036">
        <v>42486</v>
      </c>
      <c r="G5737" s="280" t="s">
        <v>525</v>
      </c>
      <c r="H5737" s="294">
        <v>70</v>
      </c>
    </row>
    <row r="5738" spans="2:8" s="1" customFormat="1" ht="15">
      <c r="B5738" s="269">
        <v>42461</v>
      </c>
      <c r="C5738" s="280" t="s">
        <v>6921</v>
      </c>
      <c r="D5738" s="294">
        <v>100</v>
      </c>
      <c r="F5738" s="1036">
        <v>42487</v>
      </c>
      <c r="G5738" s="280" t="s">
        <v>525</v>
      </c>
      <c r="H5738" s="294">
        <v>200</v>
      </c>
    </row>
    <row r="5739" spans="2:8" s="1" customFormat="1" ht="15">
      <c r="B5739" s="1036">
        <v>42461</v>
      </c>
      <c r="C5739" s="280" t="s">
        <v>6922</v>
      </c>
      <c r="D5739" s="294">
        <v>2250</v>
      </c>
      <c r="F5739" s="1036">
        <v>42487</v>
      </c>
      <c r="G5739" s="294" t="s">
        <v>12</v>
      </c>
      <c r="H5739" s="294">
        <v>80</v>
      </c>
    </row>
    <row r="5740" spans="2:8" s="1" customFormat="1" ht="15">
      <c r="B5740" s="1036">
        <v>42461</v>
      </c>
      <c r="C5740" s="280" t="s">
        <v>301</v>
      </c>
      <c r="D5740" s="294">
        <v>20</v>
      </c>
      <c r="F5740" s="1036">
        <v>42487</v>
      </c>
      <c r="G5740" s="294" t="s">
        <v>23</v>
      </c>
      <c r="H5740" s="294">
        <v>80</v>
      </c>
    </row>
    <row r="5741" spans="2:8" s="1" customFormat="1" ht="15">
      <c r="B5741" s="1036">
        <v>42461</v>
      </c>
      <c r="C5741" s="280" t="s">
        <v>23</v>
      </c>
      <c r="D5741" s="294">
        <v>330</v>
      </c>
      <c r="F5741" s="1036">
        <v>42488</v>
      </c>
      <c r="G5741" s="280" t="s">
        <v>525</v>
      </c>
      <c r="H5741" s="294">
        <v>66</v>
      </c>
    </row>
    <row r="5742" spans="2:8" s="1" customFormat="1" ht="15">
      <c r="B5742" s="1036">
        <v>42462</v>
      </c>
      <c r="C5742" s="280" t="s">
        <v>51</v>
      </c>
      <c r="D5742" s="294">
        <v>150</v>
      </c>
      <c r="F5742" s="1036">
        <v>42488</v>
      </c>
      <c r="G5742" s="280" t="s">
        <v>12</v>
      </c>
      <c r="H5742" s="294">
        <v>80</v>
      </c>
    </row>
    <row r="5743" spans="2:8" s="1" customFormat="1" ht="15">
      <c r="B5743" s="1036">
        <v>42462</v>
      </c>
      <c r="C5743" s="280" t="s">
        <v>114</v>
      </c>
      <c r="D5743" s="294">
        <v>150</v>
      </c>
      <c r="F5743" s="1036">
        <v>42488</v>
      </c>
      <c r="G5743" s="280" t="s">
        <v>23</v>
      </c>
      <c r="H5743" s="294">
        <v>110</v>
      </c>
    </row>
    <row r="5744" spans="2:8" s="1" customFormat="1" ht="15">
      <c r="B5744" s="1036">
        <v>42463</v>
      </c>
      <c r="C5744" s="677" t="s">
        <v>6923</v>
      </c>
      <c r="D5744" s="294">
        <v>500</v>
      </c>
      <c r="F5744" s="1036">
        <v>42489</v>
      </c>
      <c r="G5744" s="280" t="s">
        <v>525</v>
      </c>
      <c r="H5744" s="294">
        <v>110</v>
      </c>
    </row>
    <row r="5745" spans="2:8" s="1" customFormat="1" ht="15">
      <c r="B5745" s="1036">
        <v>42463</v>
      </c>
      <c r="C5745" s="280" t="s">
        <v>5295</v>
      </c>
      <c r="D5745" s="294">
        <v>40</v>
      </c>
      <c r="F5745" s="1036">
        <v>42489</v>
      </c>
      <c r="G5745" s="280" t="s">
        <v>12</v>
      </c>
      <c r="H5745" s="294">
        <v>175</v>
      </c>
    </row>
    <row r="5746" spans="2:8" s="1" customFormat="1" ht="15">
      <c r="B5746" s="1036">
        <v>42463</v>
      </c>
      <c r="C5746" s="280" t="s">
        <v>445</v>
      </c>
      <c r="D5746" s="294">
        <v>90</v>
      </c>
      <c r="F5746" s="1036">
        <v>42489</v>
      </c>
      <c r="G5746" s="280" t="s">
        <v>525</v>
      </c>
      <c r="H5746" s="294">
        <v>410</v>
      </c>
    </row>
    <row r="5747" spans="2:8" s="1" customFormat="1" ht="15">
      <c r="B5747" s="1036">
        <v>42463</v>
      </c>
      <c r="C5747" s="280" t="s">
        <v>6924</v>
      </c>
      <c r="D5747" s="294">
        <v>10</v>
      </c>
      <c r="F5747" s="1036">
        <v>42489</v>
      </c>
      <c r="G5747" s="280" t="s">
        <v>23</v>
      </c>
      <c r="H5747" s="294">
        <v>80</v>
      </c>
    </row>
    <row r="5748" spans="2:8" s="1" customFormat="1" ht="15">
      <c r="B5748" s="1036">
        <v>42463</v>
      </c>
      <c r="C5748" s="280" t="s">
        <v>4051</v>
      </c>
      <c r="D5748" s="294">
        <v>300</v>
      </c>
      <c r="F5748" s="1036">
        <v>42490</v>
      </c>
      <c r="G5748" s="294" t="s">
        <v>6994</v>
      </c>
      <c r="H5748" s="294">
        <v>23500</v>
      </c>
    </row>
    <row r="5749" spans="2:8" s="1" customFormat="1" ht="15">
      <c r="B5749" s="1036">
        <v>42464</v>
      </c>
      <c r="C5749" s="280" t="s">
        <v>525</v>
      </c>
      <c r="D5749" s="294">
        <v>205</v>
      </c>
      <c r="F5749" s="1036">
        <v>42490</v>
      </c>
      <c r="G5749" s="294" t="s">
        <v>401</v>
      </c>
      <c r="H5749" s="294">
        <v>30</v>
      </c>
    </row>
    <row r="5750" spans="2:8" s="1" customFormat="1" ht="15">
      <c r="B5750" s="1036">
        <v>42464</v>
      </c>
      <c r="C5750" s="280" t="s">
        <v>5687</v>
      </c>
      <c r="D5750" s="294">
        <v>134</v>
      </c>
      <c r="F5750" s="1036">
        <v>42490</v>
      </c>
      <c r="G5750" s="393" t="s">
        <v>6995</v>
      </c>
      <c r="H5750" s="386">
        <v>1160</v>
      </c>
    </row>
    <row r="5751" spans="2:8" s="1" customFormat="1" ht="15">
      <c r="B5751" s="1036">
        <v>42465</v>
      </c>
      <c r="C5751" s="280" t="s">
        <v>525</v>
      </c>
      <c r="D5751" s="294">
        <v>150</v>
      </c>
      <c r="F5751" s="1036">
        <v>42490</v>
      </c>
      <c r="G5751" s="393" t="s">
        <v>18</v>
      </c>
      <c r="H5751" s="386">
        <v>114</v>
      </c>
    </row>
    <row r="5752" spans="2:8" s="1" customFormat="1" ht="15">
      <c r="B5752" s="1036">
        <v>42465</v>
      </c>
      <c r="C5752" s="304" t="s">
        <v>63</v>
      </c>
      <c r="D5752" s="326">
        <v>50</v>
      </c>
      <c r="F5752" s="1036">
        <v>42490</v>
      </c>
      <c r="G5752" s="393" t="s">
        <v>12</v>
      </c>
      <c r="H5752" s="294">
        <v>100</v>
      </c>
    </row>
    <row r="5753" spans="2:8" s="1" customFormat="1" ht="15">
      <c r="B5753" s="1036">
        <v>42466</v>
      </c>
      <c r="C5753" s="280" t="s">
        <v>666</v>
      </c>
      <c r="D5753" s="326">
        <v>100</v>
      </c>
      <c r="F5753" s="1036">
        <v>42490</v>
      </c>
      <c r="G5753" s="393" t="s">
        <v>23</v>
      </c>
      <c r="H5753" s="386">
        <v>80</v>
      </c>
    </row>
    <row r="5754" spans="2:8" s="1" customFormat="1" ht="15">
      <c r="B5754" s="1036">
        <v>42466</v>
      </c>
      <c r="C5754" s="304" t="s">
        <v>132</v>
      </c>
      <c r="D5754" s="326">
        <v>100</v>
      </c>
      <c r="F5754" s="269"/>
      <c r="G5754" s="393"/>
      <c r="H5754" s="386"/>
    </row>
    <row r="5755" spans="2:8" s="1" customFormat="1" ht="15">
      <c r="B5755" s="1036">
        <v>42466</v>
      </c>
      <c r="C5755" s="304" t="s">
        <v>525</v>
      </c>
      <c r="D5755" s="326">
        <v>265</v>
      </c>
      <c r="F5755" s="269"/>
      <c r="G5755" s="280"/>
      <c r="H5755" s="294"/>
    </row>
    <row r="5756" spans="2:8" s="1" customFormat="1" ht="15">
      <c r="B5756" s="1036">
        <v>42466</v>
      </c>
      <c r="C5756" s="304" t="s">
        <v>23</v>
      </c>
      <c r="D5756" s="326">
        <v>80</v>
      </c>
      <c r="F5756" s="269"/>
      <c r="G5756" s="393"/>
      <c r="H5756" s="386"/>
    </row>
    <row r="5757" spans="2:8" s="1" customFormat="1" ht="15">
      <c r="B5757" s="1036">
        <v>42467</v>
      </c>
      <c r="C5757" s="304" t="s">
        <v>525</v>
      </c>
      <c r="D5757" s="326">
        <v>85</v>
      </c>
      <c r="F5757" s="269"/>
      <c r="G5757" s="376"/>
      <c r="H5757" s="386"/>
    </row>
    <row r="5758" spans="2:8" s="1" customFormat="1" ht="15">
      <c r="B5758" s="1036">
        <v>42467</v>
      </c>
      <c r="C5758" s="304" t="s">
        <v>12</v>
      </c>
      <c r="D5758" s="326">
        <v>65</v>
      </c>
      <c r="F5758" s="269"/>
      <c r="G5758" s="280"/>
      <c r="H5758" s="294"/>
    </row>
    <row r="5759" spans="2:8" s="1" customFormat="1" ht="15">
      <c r="B5759" s="1036">
        <v>42467</v>
      </c>
      <c r="C5759" s="304" t="s">
        <v>286</v>
      </c>
      <c r="D5759" s="326">
        <v>100</v>
      </c>
      <c r="F5759" s="269"/>
      <c r="G5759" s="280"/>
      <c r="H5759" s="386"/>
    </row>
    <row r="5760" spans="2:8" s="1" customFormat="1" ht="15">
      <c r="B5760" s="1036">
        <v>42467</v>
      </c>
      <c r="C5760" s="304" t="s">
        <v>6113</v>
      </c>
      <c r="D5760" s="326">
        <v>115</v>
      </c>
      <c r="F5760" s="269"/>
      <c r="G5760" s="393"/>
      <c r="H5760" s="386"/>
    </row>
    <row r="5761" spans="2:8" s="1" customFormat="1" ht="15">
      <c r="B5761" s="1036">
        <v>42467</v>
      </c>
      <c r="C5761" s="304" t="s">
        <v>114</v>
      </c>
      <c r="D5761" s="326">
        <v>80</v>
      </c>
      <c r="F5761" s="269"/>
      <c r="G5761" s="386"/>
      <c r="H5761" s="386"/>
    </row>
    <row r="5762" spans="2:8" s="1" customFormat="1" ht="15">
      <c r="B5762" s="1036">
        <v>42468</v>
      </c>
      <c r="C5762" s="304" t="s">
        <v>6943</v>
      </c>
      <c r="D5762" s="326">
        <v>620</v>
      </c>
      <c r="F5762" s="269"/>
      <c r="G5762" s="393"/>
      <c r="H5762" s="386"/>
    </row>
    <row r="5763" spans="2:8" s="1" customFormat="1" ht="15">
      <c r="B5763" s="549">
        <v>42469</v>
      </c>
      <c r="C5763" s="463" t="s">
        <v>656</v>
      </c>
      <c r="D5763" s="587">
        <v>230</v>
      </c>
      <c r="F5763" s="269"/>
      <c r="G5763" s="393"/>
      <c r="H5763" s="386"/>
    </row>
    <row r="5764" spans="2:8" s="1" customFormat="1" ht="15">
      <c r="B5764" s="549">
        <v>42469</v>
      </c>
      <c r="C5764" s="463" t="s">
        <v>6436</v>
      </c>
      <c r="D5764" s="587">
        <v>1000</v>
      </c>
      <c r="F5764" s="269"/>
      <c r="G5764" s="393"/>
      <c r="H5764" s="386"/>
    </row>
    <row r="5765" spans="2:8" s="1" customFormat="1" ht="15">
      <c r="B5765" s="710">
        <v>42469</v>
      </c>
      <c r="C5765" s="711" t="s">
        <v>4050</v>
      </c>
      <c r="D5765" s="953">
        <v>1000</v>
      </c>
      <c r="F5765" s="269"/>
      <c r="G5765" s="393"/>
      <c r="H5765" s="386"/>
    </row>
    <row r="5766" spans="2:8" s="1" customFormat="1" ht="15">
      <c r="B5766" s="549">
        <v>42469</v>
      </c>
      <c r="C5766" s="554" t="s">
        <v>6</v>
      </c>
      <c r="D5766" s="1002">
        <v>2300</v>
      </c>
      <c r="F5766" s="269"/>
      <c r="G5766" s="393"/>
      <c r="H5766" s="386"/>
    </row>
    <row r="5767" spans="2:8" s="1" customFormat="1" ht="15">
      <c r="B5767" s="1036">
        <v>42469</v>
      </c>
      <c r="C5767" s="280" t="s">
        <v>6113</v>
      </c>
      <c r="D5767" s="294">
        <v>120</v>
      </c>
      <c r="F5767" s="269"/>
      <c r="G5767" s="280"/>
      <c r="H5767" s="294"/>
    </row>
    <row r="5768" spans="2:8" s="1" customFormat="1" ht="15">
      <c r="B5768" s="1036">
        <v>42469</v>
      </c>
      <c r="C5768" s="280" t="s">
        <v>367</v>
      </c>
      <c r="D5768" s="294">
        <v>10</v>
      </c>
      <c r="F5768" s="269"/>
      <c r="G5768" s="280"/>
      <c r="H5768" s="294"/>
    </row>
    <row r="5769" spans="2:8" s="1" customFormat="1" ht="15">
      <c r="B5769" s="1036">
        <v>42469</v>
      </c>
      <c r="C5769" s="280" t="s">
        <v>6946</v>
      </c>
      <c r="D5769" s="294">
        <v>290</v>
      </c>
      <c r="F5769" s="269"/>
      <c r="G5769" s="280"/>
      <c r="H5769" s="294"/>
    </row>
    <row r="5770" spans="2:8" s="1" customFormat="1" ht="15">
      <c r="B5770" s="1036">
        <v>42469</v>
      </c>
      <c r="C5770" s="280" t="s">
        <v>114</v>
      </c>
      <c r="D5770" s="349">
        <v>70</v>
      </c>
      <c r="F5770" s="269"/>
      <c r="G5770" s="280"/>
      <c r="H5770" s="294"/>
    </row>
    <row r="5771" spans="2:8" s="1" customFormat="1" ht="15">
      <c r="B5771" s="1036">
        <v>42469</v>
      </c>
      <c r="C5771" s="280" t="s">
        <v>6947</v>
      </c>
      <c r="D5771" s="294">
        <v>370</v>
      </c>
      <c r="F5771" s="269"/>
      <c r="G5771" s="280"/>
      <c r="H5771" s="294"/>
    </row>
    <row r="5772" spans="2:8" s="1" customFormat="1" ht="15">
      <c r="B5772" s="1036">
        <v>42469</v>
      </c>
      <c r="C5772" s="304" t="s">
        <v>23</v>
      </c>
      <c r="D5772" s="326">
        <v>110</v>
      </c>
      <c r="F5772" s="269"/>
      <c r="G5772" s="294"/>
      <c r="H5772" s="294"/>
    </row>
    <row r="5773" spans="2:8" s="1" customFormat="1" ht="15">
      <c r="B5773" s="1036">
        <v>42470</v>
      </c>
      <c r="C5773" s="304" t="s">
        <v>289</v>
      </c>
      <c r="D5773" s="326">
        <v>190</v>
      </c>
      <c r="F5773" s="269"/>
      <c r="G5773" s="294"/>
      <c r="H5773" s="294"/>
    </row>
    <row r="5774" spans="2:8" s="1" customFormat="1" ht="15">
      <c r="B5774" s="1036">
        <v>42470</v>
      </c>
      <c r="C5774" s="280" t="s">
        <v>49</v>
      </c>
      <c r="D5774" s="294">
        <v>115</v>
      </c>
      <c r="F5774" s="269"/>
      <c r="G5774" s="280"/>
      <c r="H5774" s="294"/>
    </row>
    <row r="5775" spans="2:8" s="1" customFormat="1" ht="15">
      <c r="B5775" s="1036">
        <v>42471</v>
      </c>
      <c r="C5775" s="280" t="s">
        <v>525</v>
      </c>
      <c r="D5775" s="294">
        <v>105</v>
      </c>
      <c r="F5775" s="269"/>
      <c r="G5775" s="280"/>
      <c r="H5775" s="294"/>
    </row>
    <row r="5776" spans="2:8" s="1" customFormat="1" ht="15">
      <c r="B5776" s="1036">
        <v>42471</v>
      </c>
      <c r="C5776" s="280" t="s">
        <v>373</v>
      </c>
      <c r="D5776" s="294">
        <v>1000</v>
      </c>
      <c r="F5776" s="269"/>
      <c r="G5776" s="280"/>
      <c r="H5776" s="326"/>
    </row>
    <row r="5777" spans="2:8" s="1" customFormat="1" ht="15">
      <c r="B5777" s="1036">
        <v>42472</v>
      </c>
      <c r="C5777" s="280" t="s">
        <v>525</v>
      </c>
      <c r="D5777" s="294">
        <v>140</v>
      </c>
      <c r="F5777" s="269"/>
      <c r="G5777" s="280"/>
      <c r="H5777" s="294"/>
    </row>
    <row r="5778" spans="2:8" s="1" customFormat="1" ht="15">
      <c r="B5778" s="1036">
        <v>42472</v>
      </c>
      <c r="C5778" s="280" t="s">
        <v>6313</v>
      </c>
      <c r="D5778" s="294">
        <v>500</v>
      </c>
      <c r="F5778" s="269"/>
      <c r="G5778" s="304"/>
      <c r="H5778" s="326"/>
    </row>
    <row r="5779" spans="2:8" s="1" customFormat="1" ht="15">
      <c r="B5779" s="1036">
        <v>42472</v>
      </c>
      <c r="C5779" s="280" t="s">
        <v>525</v>
      </c>
      <c r="D5779" s="294">
        <v>30</v>
      </c>
      <c r="F5779" s="269"/>
      <c r="G5779" s="280"/>
      <c r="H5779" s="294"/>
    </row>
    <row r="5780" spans="2:8" s="1" customFormat="1" ht="15">
      <c r="B5780" s="1036">
        <v>42472</v>
      </c>
      <c r="C5780" s="304" t="s">
        <v>51</v>
      </c>
      <c r="D5780" s="326">
        <v>46</v>
      </c>
      <c r="F5780" s="269"/>
      <c r="G5780" s="280"/>
      <c r="H5780" s="294"/>
    </row>
    <row r="5781" spans="2:8" s="1" customFormat="1" ht="15">
      <c r="B5781" s="1036">
        <v>42472</v>
      </c>
      <c r="C5781" s="304" t="s">
        <v>401</v>
      </c>
      <c r="D5781" s="326">
        <v>24</v>
      </c>
      <c r="F5781" s="269"/>
      <c r="G5781" s="280"/>
      <c r="H5781" s="294"/>
    </row>
    <row r="5782" spans="2:8" s="1" customFormat="1" ht="15">
      <c r="B5782" s="1036">
        <v>42472</v>
      </c>
      <c r="C5782" s="280" t="s">
        <v>205</v>
      </c>
      <c r="D5782" s="294">
        <v>187</v>
      </c>
      <c r="F5782" s="269"/>
      <c r="G5782" s="280"/>
      <c r="H5782" s="294"/>
    </row>
    <row r="5783" spans="2:8" s="1" customFormat="1" ht="15">
      <c r="B5783" s="1036">
        <v>42472</v>
      </c>
      <c r="C5783" s="304" t="s">
        <v>18</v>
      </c>
      <c r="D5783" s="326">
        <v>57</v>
      </c>
      <c r="F5783" s="269"/>
      <c r="G5783" s="280"/>
      <c r="H5783" s="294"/>
    </row>
    <row r="5784" spans="2:8" s="1" customFormat="1" ht="15">
      <c r="B5784" s="1036">
        <v>42473</v>
      </c>
      <c r="C5784" s="280" t="s">
        <v>525</v>
      </c>
      <c r="D5784" s="294">
        <v>166</v>
      </c>
      <c r="F5784" s="269"/>
      <c r="G5784" s="294"/>
      <c r="H5784" s="294"/>
    </row>
    <row r="5785" spans="2:8" s="1" customFormat="1" ht="15">
      <c r="B5785" s="1036">
        <v>42473</v>
      </c>
      <c r="C5785" s="280" t="s">
        <v>525</v>
      </c>
      <c r="D5785" s="294">
        <v>30</v>
      </c>
      <c r="F5785" s="269"/>
      <c r="G5785" s="280"/>
      <c r="H5785" s="294"/>
    </row>
    <row r="5786" spans="2:8" s="1" customFormat="1" ht="15">
      <c r="B5786" s="1036">
        <v>42473</v>
      </c>
      <c r="C5786" s="280" t="s">
        <v>23</v>
      </c>
      <c r="D5786" s="294">
        <v>70</v>
      </c>
      <c r="F5786" s="269"/>
      <c r="G5786" s="280"/>
      <c r="H5786" s="294"/>
    </row>
    <row r="5787" spans="2:8" s="1" customFormat="1" ht="15">
      <c r="B5787" s="1036">
        <v>42474</v>
      </c>
      <c r="C5787" s="280" t="s">
        <v>6958</v>
      </c>
      <c r="D5787" s="294">
        <v>2040</v>
      </c>
      <c r="F5787" s="269"/>
      <c r="G5787" s="280"/>
      <c r="H5787" s="294"/>
    </row>
    <row r="5788" spans="2:8" s="1" customFormat="1" ht="15">
      <c r="B5788" s="1036">
        <v>42474</v>
      </c>
      <c r="C5788" s="280" t="s">
        <v>132</v>
      </c>
      <c r="D5788" s="294">
        <v>100</v>
      </c>
      <c r="F5788" s="269"/>
      <c r="G5788" s="280"/>
      <c r="H5788" s="294"/>
    </row>
    <row r="5789" spans="2:8" s="1" customFormat="1" ht="15">
      <c r="B5789" s="1036">
        <v>42474</v>
      </c>
      <c r="C5789" s="280" t="s">
        <v>401</v>
      </c>
      <c r="D5789" s="294">
        <v>60</v>
      </c>
      <c r="F5789" s="269"/>
      <c r="G5789" s="280"/>
      <c r="H5789" s="294"/>
    </row>
    <row r="5790" spans="2:8" s="1" customFormat="1" ht="15">
      <c r="B5790" s="1036">
        <v>42475</v>
      </c>
      <c r="C5790" s="280" t="s">
        <v>525</v>
      </c>
      <c r="D5790" s="294">
        <v>50</v>
      </c>
      <c r="F5790" s="269"/>
      <c r="G5790" s="280"/>
      <c r="H5790" s="294"/>
    </row>
    <row r="5791" spans="2:8" s="1" customFormat="1" ht="15">
      <c r="B5791" s="1036">
        <v>42475</v>
      </c>
      <c r="C5791" s="280" t="s">
        <v>373</v>
      </c>
      <c r="D5791" s="349">
        <v>3000</v>
      </c>
      <c r="F5791" s="269"/>
      <c r="G5791" s="280"/>
      <c r="H5791" s="294"/>
    </row>
    <row r="5792" spans="2:8" s="1" customFormat="1" ht="15">
      <c r="B5792" s="1036">
        <v>42475</v>
      </c>
      <c r="C5792" s="280" t="s">
        <v>525</v>
      </c>
      <c r="D5792" s="294">
        <v>150</v>
      </c>
      <c r="F5792" s="269"/>
      <c r="G5792" s="280"/>
      <c r="H5792" s="294"/>
    </row>
    <row r="5793" spans="2:8" s="1" customFormat="1" ht="15">
      <c r="B5793" s="1036">
        <v>42475</v>
      </c>
      <c r="C5793" s="280" t="s">
        <v>525</v>
      </c>
      <c r="D5793" s="294">
        <v>260</v>
      </c>
      <c r="F5793" s="269"/>
      <c r="G5793" s="280"/>
      <c r="H5793" s="294"/>
    </row>
    <row r="5794" spans="2:8" s="1" customFormat="1" ht="15">
      <c r="B5794" s="1036">
        <v>42475</v>
      </c>
      <c r="C5794" s="280" t="s">
        <v>132</v>
      </c>
      <c r="D5794" s="294">
        <v>100</v>
      </c>
      <c r="F5794" s="269"/>
      <c r="G5794" s="280"/>
      <c r="H5794" s="294"/>
    </row>
    <row r="5795" spans="2:8" s="1" customFormat="1" ht="15">
      <c r="B5795" s="1036">
        <v>42476</v>
      </c>
      <c r="C5795" s="280" t="s">
        <v>6959</v>
      </c>
      <c r="D5795" s="294">
        <v>7500</v>
      </c>
      <c r="F5795" s="269"/>
      <c r="G5795" s="280"/>
      <c r="H5795" s="294"/>
    </row>
    <row r="5796" spans="2:8" s="1" customFormat="1" ht="15">
      <c r="B5796" s="1036">
        <v>42476</v>
      </c>
      <c r="C5796" s="280" t="s">
        <v>525</v>
      </c>
      <c r="D5796" s="294">
        <v>200</v>
      </c>
      <c r="F5796" s="269"/>
      <c r="G5796" s="280"/>
      <c r="H5796" s="294"/>
    </row>
    <row r="5797" spans="2:8" s="1" customFormat="1" ht="15">
      <c r="B5797" s="1036">
        <v>42476</v>
      </c>
      <c r="C5797" s="280" t="s">
        <v>352</v>
      </c>
      <c r="D5797" s="294">
        <v>50</v>
      </c>
      <c r="F5797" s="269"/>
      <c r="G5797" s="280"/>
      <c r="H5797" s="294"/>
    </row>
    <row r="5798" spans="2:8" s="1" customFormat="1" ht="15">
      <c r="B5798" s="1036">
        <v>42477</v>
      </c>
      <c r="C5798" s="280" t="s">
        <v>132</v>
      </c>
      <c r="D5798" s="294">
        <v>100</v>
      </c>
      <c r="F5798" s="269"/>
      <c r="G5798" s="280"/>
      <c r="H5798" s="294"/>
    </row>
    <row r="5799" spans="2:8" s="1" customFormat="1" ht="15">
      <c r="B5799" s="1036">
        <v>42477</v>
      </c>
      <c r="C5799" s="280" t="s">
        <v>6313</v>
      </c>
      <c r="D5799" s="294">
        <v>300</v>
      </c>
      <c r="F5799" s="269"/>
      <c r="G5799" s="280"/>
      <c r="H5799" s="294"/>
    </row>
    <row r="5800" spans="2:8" s="1" customFormat="1" ht="15">
      <c r="B5800" s="1036">
        <v>42477</v>
      </c>
      <c r="C5800" s="280" t="s">
        <v>246</v>
      </c>
      <c r="D5800" s="294">
        <v>135</v>
      </c>
      <c r="F5800" s="269"/>
      <c r="G5800" s="280"/>
      <c r="H5800" s="294"/>
    </row>
    <row r="5801" spans="2:8" s="1" customFormat="1" ht="15">
      <c r="B5801" s="1036">
        <v>42477</v>
      </c>
      <c r="C5801" s="294" t="s">
        <v>434</v>
      </c>
      <c r="D5801" s="294">
        <v>50</v>
      </c>
      <c r="F5801" s="269"/>
      <c r="G5801" s="280"/>
      <c r="H5801" s="294"/>
    </row>
    <row r="5802" spans="2:8" s="1" customFormat="1" ht="15">
      <c r="B5802" s="1036">
        <v>42477</v>
      </c>
      <c r="C5802" s="280" t="s">
        <v>12</v>
      </c>
      <c r="D5802" s="294">
        <v>150</v>
      </c>
      <c r="F5802" s="269"/>
      <c r="G5802" s="280"/>
      <c r="H5802" s="294"/>
    </row>
    <row r="5803" spans="2:8" s="1" customFormat="1" ht="15">
      <c r="B5803" s="1036">
        <v>42477</v>
      </c>
      <c r="C5803" s="280" t="s">
        <v>289</v>
      </c>
      <c r="D5803" s="294">
        <v>150</v>
      </c>
      <c r="F5803" s="269"/>
      <c r="G5803" s="280"/>
      <c r="H5803" s="294"/>
    </row>
    <row r="5804" spans="2:8" s="1" customFormat="1" ht="15">
      <c r="B5804" s="1036">
        <v>42478</v>
      </c>
      <c r="C5804" s="280" t="s">
        <v>525</v>
      </c>
      <c r="D5804" s="294">
        <v>200</v>
      </c>
      <c r="F5804" s="269"/>
      <c r="G5804" s="280"/>
      <c r="H5804" s="294"/>
    </row>
    <row r="5805" spans="2:8" s="1" customFormat="1" ht="15">
      <c r="B5805" s="1036">
        <v>42478</v>
      </c>
      <c r="C5805" s="294" t="s">
        <v>6961</v>
      </c>
      <c r="D5805" s="294">
        <v>80</v>
      </c>
      <c r="F5805" s="269"/>
      <c r="G5805" s="280"/>
      <c r="H5805" s="294"/>
    </row>
    <row r="5806" spans="2:8" s="1" customFormat="1" ht="15">
      <c r="B5806" s="1036">
        <v>42478</v>
      </c>
      <c r="C5806" s="294" t="s">
        <v>132</v>
      </c>
      <c r="D5806" s="294">
        <v>100</v>
      </c>
      <c r="F5806" s="269"/>
      <c r="G5806" s="280"/>
      <c r="H5806" s="294"/>
    </row>
    <row r="5807" spans="2:8" s="1" customFormat="1" ht="15">
      <c r="B5807" s="1036">
        <v>42479</v>
      </c>
      <c r="C5807" s="294" t="s">
        <v>525</v>
      </c>
      <c r="D5807" s="294">
        <v>50</v>
      </c>
      <c r="F5807" s="269"/>
      <c r="G5807" s="280"/>
      <c r="H5807" s="294"/>
    </row>
    <row r="5808" spans="2:8" s="1" customFormat="1" ht="15">
      <c r="B5808" s="1036">
        <v>42479</v>
      </c>
      <c r="C5808" s="294" t="s">
        <v>2740</v>
      </c>
      <c r="D5808" s="294">
        <v>225</v>
      </c>
      <c r="F5808" s="269"/>
      <c r="G5808" s="280"/>
      <c r="H5808" s="294"/>
    </row>
    <row r="5809" spans="2:8" s="1" customFormat="1" ht="15">
      <c r="B5809" s="1036">
        <v>42479</v>
      </c>
      <c r="C5809" s="294" t="s">
        <v>525</v>
      </c>
      <c r="D5809" s="294">
        <v>55</v>
      </c>
      <c r="F5809" s="269"/>
      <c r="G5809" s="280"/>
      <c r="H5809" s="294"/>
    </row>
    <row r="5810" spans="2:8" s="1" customFormat="1" ht="15">
      <c r="B5810" s="1036">
        <v>42479</v>
      </c>
      <c r="C5810" s="294" t="s">
        <v>525</v>
      </c>
      <c r="D5810" s="294">
        <v>90</v>
      </c>
      <c r="F5810" s="269"/>
      <c r="G5810" s="280"/>
      <c r="H5810" s="294"/>
    </row>
    <row r="5811" spans="2:8" s="1" customFormat="1" ht="15">
      <c r="B5811" s="1036">
        <v>42479</v>
      </c>
      <c r="C5811" s="294" t="s">
        <v>18</v>
      </c>
      <c r="D5811" s="294">
        <v>827</v>
      </c>
      <c r="F5811" s="269"/>
      <c r="G5811" s="280"/>
      <c r="H5811" s="294"/>
    </row>
    <row r="5812" spans="2:8" s="1" customFormat="1" ht="15">
      <c r="B5812" s="1036">
        <v>42479</v>
      </c>
      <c r="C5812" s="280" t="s">
        <v>114</v>
      </c>
      <c r="D5812" s="294">
        <v>102</v>
      </c>
      <c r="F5812" s="269"/>
      <c r="G5812" s="280"/>
      <c r="H5812" s="294"/>
    </row>
    <row r="5813" spans="2:8" s="1" customFormat="1" ht="15">
      <c r="B5813" s="1036">
        <v>42480</v>
      </c>
      <c r="C5813" s="280" t="s">
        <v>525</v>
      </c>
      <c r="D5813" s="294">
        <v>161</v>
      </c>
      <c r="F5813" s="269"/>
      <c r="G5813" s="280"/>
      <c r="H5813" s="294"/>
    </row>
    <row r="5814" spans="2:8" s="1" customFormat="1" ht="15">
      <c r="B5814" s="1036">
        <v>42480</v>
      </c>
      <c r="C5814" s="280" t="s">
        <v>516</v>
      </c>
      <c r="D5814" s="294">
        <v>30</v>
      </c>
      <c r="F5814" s="269"/>
      <c r="G5814" s="280"/>
      <c r="H5814" s="294"/>
    </row>
    <row r="5815" spans="2:8" s="1" customFormat="1" ht="15">
      <c r="B5815" s="1036">
        <v>42480</v>
      </c>
      <c r="C5815" s="280" t="s">
        <v>51</v>
      </c>
      <c r="D5815" s="294">
        <v>150</v>
      </c>
      <c r="F5815" s="269"/>
      <c r="G5815" s="280"/>
      <c r="H5815" s="294"/>
    </row>
    <row r="5816" spans="2:8" s="1" customFormat="1" ht="15">
      <c r="B5816" s="1036">
        <v>42480</v>
      </c>
      <c r="C5816" s="280" t="s">
        <v>401</v>
      </c>
      <c r="D5816" s="294">
        <v>30</v>
      </c>
      <c r="F5816" s="269"/>
      <c r="G5816" s="280"/>
      <c r="H5816" s="294"/>
    </row>
    <row r="5817" spans="2:8" s="1" customFormat="1" ht="15">
      <c r="B5817" s="1036">
        <v>42481</v>
      </c>
      <c r="C5817" s="280" t="s">
        <v>6313</v>
      </c>
      <c r="D5817" s="294">
        <v>400</v>
      </c>
      <c r="F5817" s="269"/>
      <c r="G5817" s="280"/>
      <c r="H5817" s="294"/>
    </row>
    <row r="5818" spans="2:8" s="1" customFormat="1" ht="15">
      <c r="B5818" s="1036">
        <v>42481</v>
      </c>
      <c r="C5818" s="280" t="s">
        <v>525</v>
      </c>
      <c r="D5818" s="294">
        <v>145</v>
      </c>
      <c r="F5818" s="269"/>
      <c r="G5818" s="280"/>
      <c r="H5818" s="294"/>
    </row>
    <row r="5819" spans="2:8" s="1" customFormat="1" ht="15">
      <c r="B5819" s="1036">
        <v>42481</v>
      </c>
      <c r="C5819" s="280" t="s">
        <v>525</v>
      </c>
      <c r="D5819" s="294">
        <v>60</v>
      </c>
      <c r="F5819" s="269"/>
      <c r="G5819" s="280"/>
      <c r="H5819" s="294"/>
    </row>
    <row r="5820" spans="2:8" s="1" customFormat="1" ht="15">
      <c r="B5820" s="1036">
        <v>42482</v>
      </c>
      <c r="C5820" s="280" t="s">
        <v>525</v>
      </c>
      <c r="D5820" s="294">
        <v>140</v>
      </c>
      <c r="F5820" s="269"/>
      <c r="G5820" s="280"/>
      <c r="H5820" s="294"/>
    </row>
    <row r="5821" spans="2:8" s="1" customFormat="1" ht="15">
      <c r="B5821" s="1036">
        <v>42482</v>
      </c>
      <c r="C5821" s="280" t="s">
        <v>12</v>
      </c>
      <c r="D5821" s="294">
        <v>80</v>
      </c>
      <c r="F5821" s="269"/>
      <c r="G5821" s="280"/>
      <c r="H5821" s="294"/>
    </row>
    <row r="5822" spans="2:8" s="1" customFormat="1" ht="15">
      <c r="B5822" s="1036">
        <v>42483</v>
      </c>
      <c r="C5822" s="280" t="s">
        <v>774</v>
      </c>
      <c r="D5822" s="294">
        <v>30</v>
      </c>
      <c r="F5822" s="269"/>
      <c r="G5822" s="280"/>
      <c r="H5822" s="294"/>
    </row>
    <row r="5823" spans="2:8" s="1" customFormat="1" ht="15">
      <c r="B5823" s="1036">
        <v>42483</v>
      </c>
      <c r="C5823" s="280" t="s">
        <v>401</v>
      </c>
      <c r="D5823" s="294">
        <v>50</v>
      </c>
      <c r="F5823" s="269"/>
      <c r="G5823" s="280"/>
      <c r="H5823" s="294"/>
    </row>
    <row r="5824" spans="2:8" s="1" customFormat="1" ht="15">
      <c r="B5824" s="1036">
        <v>42483</v>
      </c>
      <c r="C5824" s="280" t="s">
        <v>6975</v>
      </c>
      <c r="D5824" s="294">
        <v>150</v>
      </c>
      <c r="F5824" s="269"/>
      <c r="G5824" s="280"/>
      <c r="H5824" s="294"/>
    </row>
    <row r="5825" spans="2:10" s="1" customFormat="1" ht="15">
      <c r="B5825" s="1036">
        <v>42483</v>
      </c>
      <c r="C5825" s="280" t="s">
        <v>114</v>
      </c>
      <c r="D5825" s="294">
        <v>185</v>
      </c>
      <c r="F5825" s="269"/>
      <c r="G5825" s="280"/>
      <c r="H5825" s="294"/>
    </row>
    <row r="5826" spans="2:10" s="1" customFormat="1" ht="15">
      <c r="B5826" s="1036">
        <v>42484</v>
      </c>
      <c r="C5826" s="280" t="s">
        <v>666</v>
      </c>
      <c r="D5826" s="294">
        <v>400</v>
      </c>
      <c r="F5826" s="269"/>
      <c r="G5826" s="280"/>
      <c r="H5826" s="294"/>
    </row>
    <row r="5827" spans="2:10" s="1" customFormat="1" ht="15">
      <c r="B5827" s="1036">
        <v>42484</v>
      </c>
      <c r="C5827" s="280" t="s">
        <v>2164</v>
      </c>
      <c r="D5827" s="294">
        <v>400</v>
      </c>
      <c r="F5827" s="269"/>
      <c r="G5827" s="280"/>
      <c r="H5827" s="294"/>
    </row>
    <row r="5828" spans="2:10" s="1" customFormat="1" ht="15">
      <c r="B5828" s="1036">
        <v>42484</v>
      </c>
      <c r="C5828" s="280" t="s">
        <v>605</v>
      </c>
      <c r="D5828" s="294">
        <v>320</v>
      </c>
      <c r="F5828" s="269"/>
      <c r="G5828" s="280"/>
      <c r="H5828" s="294"/>
    </row>
    <row r="5829" spans="2:10" s="1" customFormat="1" ht="15">
      <c r="B5829" s="1036">
        <v>42484</v>
      </c>
      <c r="C5829" s="280" t="s">
        <v>401</v>
      </c>
      <c r="D5829" s="294">
        <v>20</v>
      </c>
      <c r="F5829" s="269"/>
      <c r="G5829" s="280"/>
      <c r="H5829" s="294"/>
    </row>
    <row r="5830" spans="2:10" s="1" customFormat="1" ht="15">
      <c r="B5830" s="1036">
        <v>42484</v>
      </c>
      <c r="C5830" s="280" t="s">
        <v>525</v>
      </c>
      <c r="D5830" s="294">
        <v>40</v>
      </c>
      <c r="F5830" s="269"/>
      <c r="G5830" s="280"/>
      <c r="H5830" s="294"/>
    </row>
    <row r="5831" spans="2:10" s="1" customFormat="1" ht="15">
      <c r="B5831" s="1036">
        <v>42484</v>
      </c>
      <c r="C5831" s="280" t="s">
        <v>226</v>
      </c>
      <c r="D5831" s="294">
        <v>10</v>
      </c>
      <c r="F5831" s="269"/>
      <c r="G5831" s="280"/>
      <c r="H5831" s="294"/>
    </row>
    <row r="5832" spans="2:10" s="1" customFormat="1" ht="15">
      <c r="B5832" s="1036">
        <v>42484</v>
      </c>
      <c r="C5832" s="280" t="s">
        <v>23</v>
      </c>
      <c r="D5832" s="294">
        <v>80</v>
      </c>
      <c r="F5832" s="269"/>
      <c r="G5832" s="280"/>
      <c r="H5832" s="294"/>
    </row>
    <row r="5833" spans="2:10" s="1" customFormat="1" ht="15">
      <c r="B5833" s="549">
        <v>42484</v>
      </c>
      <c r="C5833" s="463" t="s">
        <v>656</v>
      </c>
      <c r="D5833" s="587">
        <v>230</v>
      </c>
      <c r="F5833" s="269"/>
      <c r="G5833" s="280"/>
      <c r="H5833" s="294"/>
    </row>
    <row r="5834" spans="2:10" s="1" customFormat="1" ht="15">
      <c r="B5834" s="1036">
        <v>42485</v>
      </c>
      <c r="C5834" s="280" t="s">
        <v>525</v>
      </c>
      <c r="D5834" s="294">
        <v>85</v>
      </c>
      <c r="F5834" s="269"/>
      <c r="G5834" s="280"/>
      <c r="H5834" s="294"/>
    </row>
    <row r="5835" spans="2:10" s="1" customFormat="1" ht="15">
      <c r="B5835" s="1036">
        <v>42485</v>
      </c>
      <c r="C5835" s="280" t="s">
        <v>12</v>
      </c>
      <c r="D5835" s="294">
        <v>70</v>
      </c>
      <c r="F5835" s="285"/>
      <c r="G5835" s="280"/>
      <c r="H5835" s="294"/>
    </row>
    <row r="5836" spans="2:10" s="1" customFormat="1" ht="15">
      <c r="B5836" s="1036">
        <v>42485</v>
      </c>
      <c r="C5836" s="280" t="s">
        <v>525</v>
      </c>
      <c r="D5836" s="294">
        <v>30</v>
      </c>
      <c r="F5836" s="280"/>
      <c r="G5836" s="280"/>
      <c r="H5836" s="280"/>
    </row>
    <row r="5837" spans="2:10" s="1" customFormat="1" ht="15">
      <c r="D5837" s="2">
        <f>SUM(D5733:D5836)</f>
        <v>34419</v>
      </c>
      <c r="H5837" s="2">
        <f>SUM(H5733:H5836)</f>
        <v>27075</v>
      </c>
    </row>
    <row r="5839" spans="2:10" s="1" customFormat="1" ht="15.75">
      <c r="B5839" s="2538" t="s">
        <v>6998</v>
      </c>
      <c r="C5839" s="2539"/>
      <c r="D5839" s="2539"/>
      <c r="E5839" s="2539"/>
      <c r="F5839" s="2539"/>
      <c r="G5839" s="2539"/>
      <c r="H5839" s="2540"/>
      <c r="J5839" s="18"/>
    </row>
    <row r="5840" spans="2:10" s="1" customFormat="1" ht="15" outlineLevel="1">
      <c r="B5840" s="18"/>
      <c r="C5840" s="18"/>
      <c r="D5840" s="18"/>
      <c r="E5840" s="18"/>
      <c r="F5840" s="18"/>
      <c r="G5840" s="18"/>
      <c r="H5840" s="18"/>
      <c r="J5840" s="18"/>
    </row>
    <row r="5841" spans="2:15" s="1" customFormat="1" ht="15" outlineLevel="1">
      <c r="B5841" s="152" t="s">
        <v>115</v>
      </c>
      <c r="C5841" s="152" t="s">
        <v>1330</v>
      </c>
      <c r="D5841" s="355" t="s">
        <v>4</v>
      </c>
      <c r="F5841" s="354" t="s">
        <v>115</v>
      </c>
      <c r="G5841" s="354" t="s">
        <v>1331</v>
      </c>
      <c r="H5841" s="355" t="s">
        <v>4</v>
      </c>
    </row>
    <row r="5842" spans="2:15" s="1" customFormat="1" ht="30" customHeight="1" outlineLevel="1">
      <c r="B5842" s="864">
        <v>42491</v>
      </c>
      <c r="C5842" s="891" t="s">
        <v>1039</v>
      </c>
      <c r="D5842" s="935">
        <v>37946.26</v>
      </c>
      <c r="F5842" s="811">
        <v>42495</v>
      </c>
      <c r="G5842" s="812" t="s">
        <v>7010</v>
      </c>
      <c r="H5842" s="905">
        <v>5000</v>
      </c>
      <c r="J5842" s="812" t="s">
        <v>3287</v>
      </c>
      <c r="L5842" s="2"/>
    </row>
    <row r="5843" spans="2:15" s="1" customFormat="1" ht="45" customHeight="1" outlineLevel="1">
      <c r="B5843" s="608">
        <v>42508</v>
      </c>
      <c r="C5843" s="223" t="s">
        <v>7038</v>
      </c>
      <c r="D5843" s="283">
        <v>20000</v>
      </c>
      <c r="F5843" s="811">
        <v>42500</v>
      </c>
      <c r="G5843" s="812" t="s">
        <v>7016</v>
      </c>
      <c r="H5843" s="905">
        <v>1900</v>
      </c>
      <c r="J5843" s="812" t="s">
        <v>3287</v>
      </c>
    </row>
    <row r="5844" spans="2:15" s="1" customFormat="1" ht="30" customHeight="1" outlineLevel="1">
      <c r="B5844" s="608"/>
      <c r="C5844" s="223"/>
      <c r="D5844" s="283"/>
      <c r="F5844" s="811">
        <v>42502</v>
      </c>
      <c r="G5844" s="1097" t="s">
        <v>7019</v>
      </c>
      <c r="H5844" s="876">
        <v>6449</v>
      </c>
      <c r="J5844" s="814" t="s">
        <v>7020</v>
      </c>
    </row>
    <row r="5845" spans="2:15" s="1" customFormat="1" ht="45" customHeight="1" outlineLevel="1">
      <c r="B5845" s="608"/>
      <c r="C5845" s="223"/>
      <c r="D5845" s="175"/>
      <c r="F5845" s="811">
        <v>42503</v>
      </c>
      <c r="G5845" s="814" t="s">
        <v>7021</v>
      </c>
      <c r="H5845" s="876">
        <v>2000</v>
      </c>
      <c r="J5845" s="812" t="s">
        <v>3287</v>
      </c>
    </row>
    <row r="5846" spans="2:15" s="1" customFormat="1" ht="45" customHeight="1" outlineLevel="1">
      <c r="B5846" s="1013"/>
      <c r="C5846" s="223"/>
      <c r="D5846" s="175"/>
      <c r="F5846" s="811">
        <v>42506</v>
      </c>
      <c r="G5846" s="814" t="s">
        <v>7022</v>
      </c>
      <c r="H5846" s="876">
        <v>2500</v>
      </c>
      <c r="J5846" s="812" t="s">
        <v>3287</v>
      </c>
    </row>
    <row r="5847" spans="2:15" s="1" customFormat="1" ht="45" customHeight="1" outlineLevel="1">
      <c r="B5847" s="1013"/>
      <c r="C5847" s="223"/>
      <c r="D5847" s="175"/>
      <c r="F5847" s="811">
        <v>42506</v>
      </c>
      <c r="G5847" s="814" t="s">
        <v>7023</v>
      </c>
      <c r="H5847" s="876">
        <v>3000</v>
      </c>
      <c r="J5847" s="812" t="s">
        <v>3287</v>
      </c>
      <c r="L5847" s="2"/>
    </row>
    <row r="5848" spans="2:15" s="1" customFormat="1" ht="45" customHeight="1" outlineLevel="1">
      <c r="B5848" s="285"/>
      <c r="C5848" s="223"/>
      <c r="D5848" s="175"/>
      <c r="F5848" s="811">
        <v>42510</v>
      </c>
      <c r="G5848" s="814" t="s">
        <v>7041</v>
      </c>
      <c r="H5848" s="876">
        <v>5000</v>
      </c>
      <c r="J5848" s="812" t="s">
        <v>3287</v>
      </c>
      <c r="L5848" s="13"/>
    </row>
    <row r="5849" spans="2:15" s="1" customFormat="1" ht="45" customHeight="1" outlineLevel="1">
      <c r="B5849" s="285"/>
      <c r="C5849" s="223"/>
      <c r="D5849" s="672"/>
      <c r="F5849" s="811">
        <v>42513</v>
      </c>
      <c r="G5849" s="812" t="s">
        <v>7057</v>
      </c>
      <c r="H5849" s="876">
        <v>5000</v>
      </c>
      <c r="J5849" s="812" t="s">
        <v>3287</v>
      </c>
      <c r="L5849" s="13"/>
    </row>
    <row r="5850" spans="2:15" s="1" customFormat="1" ht="45" customHeight="1" outlineLevel="1">
      <c r="B5850" s="285"/>
      <c r="C5850" s="223"/>
      <c r="D5850" s="175"/>
      <c r="F5850" s="811">
        <v>42517</v>
      </c>
      <c r="G5850" s="812" t="s">
        <v>7058</v>
      </c>
      <c r="H5850" s="876">
        <v>5000</v>
      </c>
      <c r="J5850" s="812" t="s">
        <v>3287</v>
      </c>
      <c r="M5850" s="2"/>
      <c r="O5850" s="2"/>
    </row>
    <row r="5851" spans="2:15" s="1" customFormat="1" ht="15" outlineLevel="1">
      <c r="B5851" s="46"/>
      <c r="C5851" s="47"/>
      <c r="D5851" s="48"/>
      <c r="F5851" s="811"/>
      <c r="G5851" s="812"/>
      <c r="H5851" s="893"/>
      <c r="J5851" s="812"/>
      <c r="L5851" s="13"/>
    </row>
    <row r="5852" spans="2:15" s="1" customFormat="1" ht="15" outlineLevel="1">
      <c r="B5852" s="50"/>
      <c r="C5852" s="50" t="s">
        <v>195</v>
      </c>
      <c r="D5852" s="48">
        <f>SUM(D5842:D5851)</f>
        <v>57946.26</v>
      </c>
      <c r="E5852" s="18"/>
      <c r="F5852" s="319"/>
      <c r="G5852" s="319" t="s">
        <v>195</v>
      </c>
      <c r="H5852" s="279">
        <f>SUM(H5842:H5851)</f>
        <v>35849</v>
      </c>
      <c r="L5852" s="2"/>
    </row>
    <row r="5853" spans="2:15" s="1" customFormat="1" ht="15" outlineLevel="1">
      <c r="B5853" s="18"/>
      <c r="C5853" s="18"/>
      <c r="D5853" s="18"/>
      <c r="F5853" s="18"/>
      <c r="G5853" s="18"/>
      <c r="H5853" s="18"/>
    </row>
    <row r="5854" spans="2:15" s="1" customFormat="1" ht="23.25" outlineLevel="1">
      <c r="B5854" s="50"/>
      <c r="C5854" s="50" t="s">
        <v>1328</v>
      </c>
      <c r="D5854" s="48">
        <f>D5852-H5852</f>
        <v>22097.260000000002</v>
      </c>
      <c r="E5854" s="87"/>
      <c r="F5854" s="13"/>
      <c r="G5854" s="1191" t="s">
        <v>6978</v>
      </c>
      <c r="H5854" s="226"/>
      <c r="J5854" s="2"/>
      <c r="N5854" s="2"/>
      <c r="O5854" s="2"/>
    </row>
    <row r="5855" spans="2:15" s="1" customFormat="1" ht="23.25">
      <c r="E5855" s="13"/>
      <c r="F5855" s="13"/>
      <c r="G5855" s="1191" t="s">
        <v>7039</v>
      </c>
      <c r="H5855" s="13"/>
    </row>
    <row r="5856" spans="2:15" s="1" customFormat="1" ht="15" customHeight="1">
      <c r="B5856" s="602">
        <v>42491</v>
      </c>
      <c r="C5856" s="282" t="s">
        <v>5742</v>
      </c>
      <c r="D5856" s="283">
        <v>5055</v>
      </c>
      <c r="E5856" s="1" t="s">
        <v>3088</v>
      </c>
    </row>
    <row r="5857" spans="2:13" s="1" customFormat="1" ht="45" customHeight="1">
      <c r="B5857" s="811">
        <v>42495</v>
      </c>
      <c r="C5857" s="812" t="s">
        <v>7010</v>
      </c>
      <c r="D5857" s="905">
        <v>5000</v>
      </c>
      <c r="E5857" s="812" t="s">
        <v>3287</v>
      </c>
    </row>
    <row r="5858" spans="2:13" s="1" customFormat="1" ht="60" customHeight="1">
      <c r="B5858" s="811">
        <v>42500</v>
      </c>
      <c r="C5858" s="812" t="s">
        <v>7016</v>
      </c>
      <c r="D5858" s="905">
        <v>1900</v>
      </c>
      <c r="E5858" s="812" t="s">
        <v>3287</v>
      </c>
    </row>
    <row r="5859" spans="2:13" s="1" customFormat="1" ht="60" customHeight="1">
      <c r="B5859" s="811">
        <v>42503</v>
      </c>
      <c r="C5859" s="814" t="s">
        <v>7021</v>
      </c>
      <c r="D5859" s="876">
        <v>2000</v>
      </c>
      <c r="E5859" s="812" t="s">
        <v>3287</v>
      </c>
      <c r="M5859" s="2"/>
    </row>
    <row r="5860" spans="2:13" s="1" customFormat="1" ht="45" customHeight="1">
      <c r="B5860" s="811">
        <v>42506</v>
      </c>
      <c r="C5860" s="814" t="s">
        <v>7022</v>
      </c>
      <c r="D5860" s="876">
        <v>2500</v>
      </c>
      <c r="E5860" s="812" t="s">
        <v>3287</v>
      </c>
    </row>
    <row r="5861" spans="2:13" s="1" customFormat="1" ht="45" customHeight="1">
      <c r="B5861" s="811">
        <v>42506</v>
      </c>
      <c r="C5861" s="814" t="s">
        <v>7023</v>
      </c>
      <c r="D5861" s="876">
        <v>3000</v>
      </c>
      <c r="E5861" s="812" t="s">
        <v>3287</v>
      </c>
      <c r="L5861" s="13"/>
    </row>
    <row r="5862" spans="2:13" s="1" customFormat="1" ht="45" customHeight="1">
      <c r="B5862" s="811">
        <v>42510</v>
      </c>
      <c r="C5862" s="814" t="s">
        <v>7041</v>
      </c>
      <c r="D5862" s="876">
        <v>5000</v>
      </c>
      <c r="E5862" s="812" t="s">
        <v>3287</v>
      </c>
    </row>
    <row r="5863" spans="2:13" s="1" customFormat="1" ht="45" customHeight="1">
      <c r="B5863" s="811">
        <v>42513</v>
      </c>
      <c r="C5863" s="812" t="s">
        <v>7057</v>
      </c>
      <c r="D5863" s="876">
        <v>5000</v>
      </c>
      <c r="E5863" s="812" t="s">
        <v>3287</v>
      </c>
    </row>
    <row r="5864" spans="2:13" s="1" customFormat="1" ht="60" customHeight="1">
      <c r="B5864" s="811">
        <v>42517</v>
      </c>
      <c r="C5864" s="812" t="s">
        <v>7058</v>
      </c>
      <c r="D5864" s="876">
        <v>5000</v>
      </c>
      <c r="E5864" s="812" t="s">
        <v>3287</v>
      </c>
    </row>
    <row r="5865" spans="2:13" s="1" customFormat="1" ht="15">
      <c r="B5865" s="674"/>
      <c r="C5865" s="481"/>
      <c r="D5865" s="482"/>
      <c r="E5865" s="277"/>
    </row>
    <row r="5866" spans="2:13" s="1" customFormat="1" ht="15">
      <c r="B5866" s="280"/>
      <c r="C5866" s="280"/>
      <c r="D5866" s="294">
        <f>SUM(D5856:D5865)</f>
        <v>34455</v>
      </c>
      <c r="E5866" s="2">
        <f>D5866-D5972-H5972</f>
        <v>475</v>
      </c>
      <c r="F5866" s="2"/>
    </row>
    <row r="5867" spans="2:13" s="1" customFormat="1" ht="15">
      <c r="F5867" s="2"/>
    </row>
    <row r="5868" spans="2:13" s="1" customFormat="1" ht="15">
      <c r="B5868" s="269">
        <v>42491</v>
      </c>
      <c r="C5868" s="280" t="s">
        <v>367</v>
      </c>
      <c r="D5868" s="294">
        <v>100</v>
      </c>
      <c r="F5868" s="269">
        <v>42509</v>
      </c>
      <c r="G5868" s="280" t="s">
        <v>401</v>
      </c>
      <c r="H5868" s="294">
        <v>40</v>
      </c>
    </row>
    <row r="5869" spans="2:13" s="1" customFormat="1" ht="15">
      <c r="B5869" s="269">
        <v>42491</v>
      </c>
      <c r="C5869" s="280" t="s">
        <v>605</v>
      </c>
      <c r="D5869" s="294">
        <v>370</v>
      </c>
      <c r="F5869" s="269">
        <v>42509</v>
      </c>
      <c r="G5869" s="280" t="s">
        <v>114</v>
      </c>
      <c r="H5869" s="294">
        <v>30</v>
      </c>
    </row>
    <row r="5870" spans="2:13" s="1" customFormat="1" ht="15">
      <c r="B5870" s="269">
        <v>42491</v>
      </c>
      <c r="C5870" s="280" t="s">
        <v>226</v>
      </c>
      <c r="D5870" s="294">
        <v>20</v>
      </c>
      <c r="F5870" s="269">
        <v>42510</v>
      </c>
      <c r="G5870" s="280" t="s">
        <v>525</v>
      </c>
      <c r="H5870" s="294">
        <v>120</v>
      </c>
    </row>
    <row r="5871" spans="2:13" s="1" customFormat="1" ht="15">
      <c r="B5871" s="269">
        <v>42491</v>
      </c>
      <c r="C5871" s="280" t="s">
        <v>12</v>
      </c>
      <c r="D5871" s="294">
        <v>380</v>
      </c>
      <c r="F5871" s="269">
        <v>42510</v>
      </c>
      <c r="G5871" s="280" t="s">
        <v>12</v>
      </c>
      <c r="H5871" s="294">
        <v>300</v>
      </c>
    </row>
    <row r="5872" spans="2:13" s="1" customFormat="1" ht="15">
      <c r="B5872" s="269">
        <v>42492</v>
      </c>
      <c r="C5872" s="280" t="s">
        <v>154</v>
      </c>
      <c r="D5872" s="294">
        <v>70</v>
      </c>
      <c r="F5872" s="269">
        <v>42510</v>
      </c>
      <c r="G5872" s="280" t="s">
        <v>525</v>
      </c>
      <c r="H5872" s="294">
        <v>60</v>
      </c>
    </row>
    <row r="5873" spans="2:8" s="1" customFormat="1" ht="15">
      <c r="B5873" s="269">
        <v>42492</v>
      </c>
      <c r="C5873" s="280" t="s">
        <v>401</v>
      </c>
      <c r="D5873" s="294">
        <v>80</v>
      </c>
      <c r="F5873" s="269">
        <v>42510</v>
      </c>
      <c r="G5873" s="280" t="s">
        <v>525</v>
      </c>
      <c r="H5873" s="294">
        <v>105</v>
      </c>
    </row>
    <row r="5874" spans="2:8" s="1" customFormat="1" ht="15">
      <c r="B5874" s="269">
        <v>42492</v>
      </c>
      <c r="C5874" s="280" t="s">
        <v>6997</v>
      </c>
      <c r="D5874" s="294">
        <v>1000</v>
      </c>
      <c r="F5874" s="269">
        <v>42510</v>
      </c>
      <c r="G5874" s="294" t="s">
        <v>163</v>
      </c>
      <c r="H5874" s="294">
        <v>40</v>
      </c>
    </row>
    <row r="5875" spans="2:8" s="1" customFormat="1" ht="15">
      <c r="B5875" s="269">
        <v>42493</v>
      </c>
      <c r="C5875" s="280" t="s">
        <v>525</v>
      </c>
      <c r="D5875" s="294">
        <v>75</v>
      </c>
      <c r="F5875" s="269">
        <v>42510</v>
      </c>
      <c r="G5875" s="294" t="s">
        <v>516</v>
      </c>
      <c r="H5875" s="294">
        <v>50</v>
      </c>
    </row>
    <row r="5876" spans="2:8" s="1" customFormat="1" ht="15">
      <c r="B5876" s="269">
        <v>42493</v>
      </c>
      <c r="C5876" s="280" t="s">
        <v>5687</v>
      </c>
      <c r="D5876" s="294">
        <v>210</v>
      </c>
      <c r="F5876" s="269">
        <v>42510</v>
      </c>
      <c r="G5876" s="280" t="s">
        <v>666</v>
      </c>
      <c r="H5876" s="294">
        <v>130</v>
      </c>
    </row>
    <row r="5877" spans="2:8" s="1" customFormat="1" ht="15">
      <c r="B5877" s="549">
        <v>42493</v>
      </c>
      <c r="C5877" s="463" t="s">
        <v>6436</v>
      </c>
      <c r="D5877" s="587">
        <v>1000</v>
      </c>
      <c r="F5877" s="269">
        <v>42510</v>
      </c>
      <c r="G5877" s="280" t="s">
        <v>442</v>
      </c>
      <c r="H5877" s="294">
        <v>50</v>
      </c>
    </row>
    <row r="5878" spans="2:8" s="1" customFormat="1" ht="15">
      <c r="B5878" s="549">
        <v>42493</v>
      </c>
      <c r="C5878" s="463" t="s">
        <v>6437</v>
      </c>
      <c r="D5878" s="587">
        <v>770</v>
      </c>
      <c r="F5878" s="269">
        <v>42510</v>
      </c>
      <c r="G5878" s="280" t="s">
        <v>549</v>
      </c>
      <c r="H5878" s="294">
        <v>10</v>
      </c>
    </row>
    <row r="5879" spans="2:8" s="1" customFormat="1" ht="15">
      <c r="B5879" s="269">
        <v>42493</v>
      </c>
      <c r="C5879" s="280" t="s">
        <v>80</v>
      </c>
      <c r="D5879" s="294">
        <v>30</v>
      </c>
      <c r="F5879" s="269">
        <v>42510</v>
      </c>
      <c r="G5879" s="280" t="s">
        <v>531</v>
      </c>
      <c r="H5879" s="294">
        <v>10</v>
      </c>
    </row>
    <row r="5880" spans="2:8" s="1" customFormat="1" ht="15">
      <c r="B5880" s="269">
        <v>42493</v>
      </c>
      <c r="C5880" s="280" t="s">
        <v>7007</v>
      </c>
      <c r="D5880" s="294">
        <v>20</v>
      </c>
      <c r="F5880" s="269">
        <v>42511</v>
      </c>
      <c r="G5880" s="280" t="s">
        <v>7066</v>
      </c>
      <c r="H5880" s="294">
        <v>1000</v>
      </c>
    </row>
    <row r="5881" spans="2:8" s="1" customFormat="1" ht="15">
      <c r="B5881" s="269">
        <v>42493</v>
      </c>
      <c r="C5881" s="484" t="s">
        <v>114</v>
      </c>
      <c r="D5881" s="294">
        <v>60</v>
      </c>
      <c r="F5881" s="269">
        <v>42511</v>
      </c>
      <c r="G5881" s="280" t="s">
        <v>18</v>
      </c>
      <c r="H5881" s="294">
        <v>570</v>
      </c>
    </row>
    <row r="5882" spans="2:8" s="1" customFormat="1" ht="15">
      <c r="B5882" s="269">
        <v>42493</v>
      </c>
      <c r="C5882" s="280" t="s">
        <v>401</v>
      </c>
      <c r="D5882" s="294">
        <v>60</v>
      </c>
      <c r="F5882" s="269">
        <v>42511</v>
      </c>
      <c r="G5882" s="280" t="s">
        <v>7067</v>
      </c>
      <c r="H5882" s="294">
        <v>300</v>
      </c>
    </row>
    <row r="5883" spans="2:8" s="1" customFormat="1" ht="15">
      <c r="B5883" s="269">
        <v>42493</v>
      </c>
      <c r="C5883" s="280" t="s">
        <v>51</v>
      </c>
      <c r="D5883" s="294">
        <v>145</v>
      </c>
      <c r="F5883" s="269">
        <v>42512</v>
      </c>
      <c r="G5883" s="294" t="s">
        <v>731</v>
      </c>
      <c r="H5883" s="294">
        <v>200</v>
      </c>
    </row>
    <row r="5884" spans="2:8" s="1" customFormat="1" ht="15">
      <c r="B5884" s="269">
        <v>42493</v>
      </c>
      <c r="C5884" s="280" t="s">
        <v>517</v>
      </c>
      <c r="D5884" s="294">
        <v>100</v>
      </c>
      <c r="F5884" s="269">
        <v>42512</v>
      </c>
      <c r="G5884" s="294" t="s">
        <v>48</v>
      </c>
      <c r="H5884" s="294">
        <v>300</v>
      </c>
    </row>
    <row r="5885" spans="2:8" s="1" customFormat="1" ht="15">
      <c r="B5885" s="269">
        <v>42494</v>
      </c>
      <c r="C5885" s="280" t="s">
        <v>525</v>
      </c>
      <c r="D5885" s="294">
        <v>205</v>
      </c>
      <c r="F5885" s="269">
        <v>42512</v>
      </c>
      <c r="G5885" s="393" t="s">
        <v>246</v>
      </c>
      <c r="H5885" s="386">
        <v>135</v>
      </c>
    </row>
    <row r="5886" spans="2:8" s="1" customFormat="1" ht="15">
      <c r="B5886" s="269">
        <v>42494</v>
      </c>
      <c r="C5886" s="280" t="s">
        <v>63</v>
      </c>
      <c r="D5886" s="294">
        <v>30</v>
      </c>
      <c r="F5886" s="269">
        <v>42512</v>
      </c>
      <c r="G5886" s="393" t="s">
        <v>525</v>
      </c>
      <c r="H5886" s="386">
        <v>25</v>
      </c>
    </row>
    <row r="5887" spans="2:8" s="1" customFormat="1" ht="15">
      <c r="B5887" s="269">
        <v>42494</v>
      </c>
      <c r="C5887" s="280" t="s">
        <v>4099</v>
      </c>
      <c r="D5887" s="294">
        <v>50</v>
      </c>
      <c r="F5887" s="269">
        <v>42512</v>
      </c>
      <c r="G5887" s="393" t="s">
        <v>3731</v>
      </c>
      <c r="H5887" s="294">
        <v>110</v>
      </c>
    </row>
    <row r="5888" spans="2:8" s="1" customFormat="1" ht="15">
      <c r="B5888" s="269">
        <v>42494</v>
      </c>
      <c r="C5888" s="304" t="s">
        <v>401</v>
      </c>
      <c r="D5888" s="326">
        <v>40</v>
      </c>
      <c r="F5888" s="269">
        <v>42512</v>
      </c>
      <c r="G5888" s="393" t="s">
        <v>132</v>
      </c>
      <c r="H5888" s="386">
        <v>200</v>
      </c>
    </row>
    <row r="5889" spans="2:8" s="1" customFormat="1" ht="15">
      <c r="B5889" s="269">
        <v>42494</v>
      </c>
      <c r="C5889" s="280" t="s">
        <v>516</v>
      </c>
      <c r="D5889" s="326">
        <v>20</v>
      </c>
      <c r="F5889" s="269">
        <v>42512</v>
      </c>
      <c r="G5889" s="393" t="s">
        <v>57</v>
      </c>
      <c r="H5889" s="386">
        <v>250</v>
      </c>
    </row>
    <row r="5890" spans="2:8" s="1" customFormat="1" ht="15">
      <c r="B5890" s="269">
        <v>42495</v>
      </c>
      <c r="C5890" s="304" t="s">
        <v>525</v>
      </c>
      <c r="D5890" s="326">
        <v>40</v>
      </c>
      <c r="F5890" s="269">
        <v>42512</v>
      </c>
      <c r="G5890" s="280" t="s">
        <v>12</v>
      </c>
      <c r="H5890" s="294">
        <v>165</v>
      </c>
    </row>
    <row r="5891" spans="2:8" s="1" customFormat="1" ht="15">
      <c r="B5891" s="269">
        <v>42495</v>
      </c>
      <c r="C5891" s="304" t="s">
        <v>51</v>
      </c>
      <c r="D5891" s="326">
        <v>40</v>
      </c>
      <c r="F5891" s="269">
        <v>42512</v>
      </c>
      <c r="G5891" s="393" t="s">
        <v>666</v>
      </c>
      <c r="H5891" s="386">
        <v>1000</v>
      </c>
    </row>
    <row r="5892" spans="2:8" s="1" customFormat="1" ht="15" customHeight="1">
      <c r="B5892" s="269">
        <v>42495</v>
      </c>
      <c r="C5892" s="304" t="s">
        <v>774</v>
      </c>
      <c r="D5892" s="326">
        <v>65</v>
      </c>
      <c r="F5892" s="269">
        <v>42512</v>
      </c>
      <c r="G5892" s="376" t="s">
        <v>7068</v>
      </c>
      <c r="H5892" s="386">
        <v>20</v>
      </c>
    </row>
    <row r="5893" spans="2:8" s="1" customFormat="1" ht="15">
      <c r="B5893" s="269">
        <v>42495</v>
      </c>
      <c r="C5893" s="304" t="s">
        <v>517</v>
      </c>
      <c r="D5893" s="326">
        <v>200</v>
      </c>
      <c r="F5893" s="269">
        <v>42512</v>
      </c>
      <c r="G5893" s="280" t="s">
        <v>6731</v>
      </c>
      <c r="H5893" s="294">
        <v>200</v>
      </c>
    </row>
    <row r="5894" spans="2:8" s="1" customFormat="1" ht="15">
      <c r="B5894" s="269">
        <v>42495</v>
      </c>
      <c r="C5894" s="304" t="s">
        <v>401</v>
      </c>
      <c r="D5894" s="326">
        <v>50</v>
      </c>
      <c r="F5894" s="269">
        <v>42513</v>
      </c>
      <c r="G5894" s="280" t="s">
        <v>367</v>
      </c>
      <c r="H5894" s="386">
        <v>2</v>
      </c>
    </row>
    <row r="5895" spans="2:8" s="1" customFormat="1" ht="15">
      <c r="B5895" s="269">
        <v>42495</v>
      </c>
      <c r="C5895" s="304" t="s">
        <v>6313</v>
      </c>
      <c r="D5895" s="326">
        <v>200</v>
      </c>
      <c r="F5895" s="269">
        <v>42513</v>
      </c>
      <c r="G5895" s="393" t="s">
        <v>7069</v>
      </c>
      <c r="H5895" s="386">
        <v>10</v>
      </c>
    </row>
    <row r="5896" spans="2:8" s="1" customFormat="1" ht="15">
      <c r="B5896" s="269">
        <v>42496</v>
      </c>
      <c r="C5896" s="304" t="s">
        <v>525</v>
      </c>
      <c r="D5896" s="326">
        <v>190</v>
      </c>
      <c r="F5896" s="269">
        <v>42513</v>
      </c>
      <c r="G5896" s="386" t="s">
        <v>525</v>
      </c>
      <c r="H5896" s="386">
        <v>35</v>
      </c>
    </row>
    <row r="5897" spans="2:8" s="1" customFormat="1" ht="15">
      <c r="B5897" s="269">
        <v>42496</v>
      </c>
      <c r="C5897" s="304" t="s">
        <v>401</v>
      </c>
      <c r="D5897" s="326">
        <v>50</v>
      </c>
      <c r="F5897" s="269">
        <v>42513</v>
      </c>
      <c r="G5897" s="393" t="s">
        <v>5295</v>
      </c>
      <c r="H5897" s="386">
        <v>40</v>
      </c>
    </row>
    <row r="5898" spans="2:8" s="1" customFormat="1" ht="15">
      <c r="B5898" s="269">
        <v>42496</v>
      </c>
      <c r="C5898" s="304" t="s">
        <v>549</v>
      </c>
      <c r="D5898" s="326">
        <v>30</v>
      </c>
      <c r="F5898" s="269">
        <v>42513</v>
      </c>
      <c r="G5898" s="393" t="s">
        <v>2951</v>
      </c>
      <c r="H5898" s="386">
        <v>50</v>
      </c>
    </row>
    <row r="5899" spans="2:8" s="1" customFormat="1" ht="15">
      <c r="B5899" s="269">
        <v>42497</v>
      </c>
      <c r="C5899" s="280" t="s">
        <v>7015</v>
      </c>
      <c r="D5899" s="294">
        <v>30</v>
      </c>
      <c r="F5899" s="269">
        <v>42514</v>
      </c>
      <c r="G5899" s="393" t="s">
        <v>7070</v>
      </c>
      <c r="H5899" s="386">
        <v>250</v>
      </c>
    </row>
    <row r="5900" spans="2:8" s="1" customFormat="1" ht="15">
      <c r="B5900" s="269">
        <v>42498</v>
      </c>
      <c r="C5900" s="280" t="s">
        <v>549</v>
      </c>
      <c r="D5900" s="294">
        <v>76</v>
      </c>
      <c r="F5900" s="269">
        <v>42514</v>
      </c>
      <c r="G5900" s="393" t="s">
        <v>2951</v>
      </c>
      <c r="H5900" s="386">
        <v>10</v>
      </c>
    </row>
    <row r="5901" spans="2:8" s="1" customFormat="1" ht="15">
      <c r="B5901" s="269">
        <v>42498</v>
      </c>
      <c r="C5901" s="280" t="s">
        <v>4505</v>
      </c>
      <c r="D5901" s="294">
        <v>50</v>
      </c>
      <c r="F5901" s="269">
        <v>42514</v>
      </c>
      <c r="G5901" s="280" t="s">
        <v>246</v>
      </c>
      <c r="H5901" s="294">
        <v>120</v>
      </c>
    </row>
    <row r="5902" spans="2:8" s="1" customFormat="1" ht="15">
      <c r="B5902" s="269">
        <v>42498</v>
      </c>
      <c r="C5902" s="280" t="s">
        <v>247</v>
      </c>
      <c r="D5902" s="349">
        <v>30</v>
      </c>
      <c r="F5902" s="269">
        <v>42514</v>
      </c>
      <c r="G5902" s="280" t="s">
        <v>445</v>
      </c>
      <c r="H5902" s="294">
        <v>50</v>
      </c>
    </row>
    <row r="5903" spans="2:8" s="1" customFormat="1" ht="15">
      <c r="B5903" s="269">
        <v>42498</v>
      </c>
      <c r="C5903" s="280" t="s">
        <v>401</v>
      </c>
      <c r="D5903" s="294">
        <v>56</v>
      </c>
      <c r="F5903" s="269">
        <v>42514</v>
      </c>
      <c r="G5903" s="280" t="s">
        <v>296</v>
      </c>
      <c r="H5903" s="294">
        <v>100</v>
      </c>
    </row>
    <row r="5904" spans="2:8" s="1" customFormat="1" ht="15">
      <c r="B5904" s="269">
        <v>42498</v>
      </c>
      <c r="C5904" s="304" t="s">
        <v>111</v>
      </c>
      <c r="D5904" s="326">
        <v>60</v>
      </c>
      <c r="F5904" s="269">
        <v>42514</v>
      </c>
      <c r="G5904" s="280" t="s">
        <v>112</v>
      </c>
      <c r="H5904" s="294">
        <v>30</v>
      </c>
    </row>
    <row r="5905" spans="2:8" s="1" customFormat="1" ht="15">
      <c r="B5905" s="269">
        <v>42498</v>
      </c>
      <c r="C5905" s="304" t="s">
        <v>148</v>
      </c>
      <c r="D5905" s="326">
        <v>80</v>
      </c>
      <c r="F5905" s="269">
        <v>42515</v>
      </c>
      <c r="G5905" s="294" t="s">
        <v>6636</v>
      </c>
      <c r="H5905" s="294">
        <v>2100</v>
      </c>
    </row>
    <row r="5906" spans="2:8" s="1" customFormat="1" ht="15">
      <c r="B5906" s="549">
        <v>42498</v>
      </c>
      <c r="C5906" s="554" t="s">
        <v>6</v>
      </c>
      <c r="D5906" s="1002">
        <v>1500</v>
      </c>
      <c r="F5906" s="269">
        <v>42515</v>
      </c>
      <c r="G5906" s="294" t="s">
        <v>7073</v>
      </c>
      <c r="H5906" s="294">
        <v>70</v>
      </c>
    </row>
    <row r="5907" spans="2:8" s="1" customFormat="1" ht="15" customHeight="1">
      <c r="B5907" s="710">
        <v>42498</v>
      </c>
      <c r="C5907" s="711" t="s">
        <v>4050</v>
      </c>
      <c r="D5907" s="953">
        <v>960</v>
      </c>
      <c r="F5907" s="269">
        <v>42515</v>
      </c>
      <c r="G5907" s="280" t="s">
        <v>23</v>
      </c>
      <c r="H5907" s="294">
        <v>230</v>
      </c>
    </row>
    <row r="5908" spans="2:8" s="1" customFormat="1" ht="15">
      <c r="B5908" s="269">
        <v>42499</v>
      </c>
      <c r="C5908" s="280" t="s">
        <v>525</v>
      </c>
      <c r="D5908" s="294">
        <v>113</v>
      </c>
      <c r="F5908" s="269">
        <v>42516</v>
      </c>
      <c r="G5908" s="280" t="s">
        <v>5295</v>
      </c>
      <c r="H5908" s="294">
        <v>25</v>
      </c>
    </row>
    <row r="5909" spans="2:8" s="1" customFormat="1" ht="15">
      <c r="B5909" s="269">
        <v>42499</v>
      </c>
      <c r="C5909" s="280" t="s">
        <v>525</v>
      </c>
      <c r="D5909" s="294">
        <v>70</v>
      </c>
      <c r="F5909" s="269">
        <v>42517</v>
      </c>
      <c r="G5909" s="280" t="s">
        <v>7074</v>
      </c>
      <c r="H5909" s="326">
        <v>1500</v>
      </c>
    </row>
    <row r="5910" spans="2:8" s="1" customFormat="1" ht="15">
      <c r="B5910" s="269">
        <v>42499</v>
      </c>
      <c r="C5910" s="280" t="s">
        <v>516</v>
      </c>
      <c r="D5910" s="294">
        <v>30</v>
      </c>
      <c r="F5910" s="269">
        <v>42517</v>
      </c>
      <c r="G5910" s="280" t="s">
        <v>7075</v>
      </c>
      <c r="H5910" s="294">
        <v>120</v>
      </c>
    </row>
    <row r="5911" spans="2:8" s="1" customFormat="1" ht="15">
      <c r="B5911" s="269">
        <v>42499</v>
      </c>
      <c r="C5911" s="280" t="s">
        <v>246</v>
      </c>
      <c r="D5911" s="294">
        <v>135</v>
      </c>
      <c r="F5911" s="269">
        <v>42517</v>
      </c>
      <c r="G5911" s="304" t="s">
        <v>7076</v>
      </c>
      <c r="H5911" s="326">
        <v>50</v>
      </c>
    </row>
    <row r="5912" spans="2:8" s="1" customFormat="1" ht="15">
      <c r="B5912" s="269">
        <v>42499</v>
      </c>
      <c r="C5912" s="280" t="s">
        <v>51</v>
      </c>
      <c r="D5912" s="294">
        <v>80</v>
      </c>
      <c r="F5912" s="269">
        <v>42517</v>
      </c>
      <c r="G5912" s="280" t="s">
        <v>7077</v>
      </c>
      <c r="H5912" s="294">
        <v>300</v>
      </c>
    </row>
    <row r="5913" spans="2:8" s="1" customFormat="1" ht="15">
      <c r="B5913" s="269">
        <v>42500</v>
      </c>
      <c r="C5913" s="280" t="s">
        <v>4051</v>
      </c>
      <c r="D5913" s="294">
        <v>300</v>
      </c>
      <c r="F5913" s="269">
        <v>42517</v>
      </c>
      <c r="G5913" s="280" t="s">
        <v>114</v>
      </c>
      <c r="H5913" s="294">
        <v>36</v>
      </c>
    </row>
    <row r="5914" spans="2:8" s="1" customFormat="1" ht="15">
      <c r="B5914" s="269">
        <v>42500</v>
      </c>
      <c r="C5914" s="304" t="s">
        <v>246</v>
      </c>
      <c r="D5914" s="326">
        <v>175</v>
      </c>
      <c r="F5914" s="269">
        <v>42517</v>
      </c>
      <c r="G5914" s="280" t="s">
        <v>246</v>
      </c>
      <c r="H5914" s="294">
        <v>120</v>
      </c>
    </row>
    <row r="5915" spans="2:8" s="1" customFormat="1" ht="15">
      <c r="B5915" s="269">
        <v>42500</v>
      </c>
      <c r="C5915" s="304" t="s">
        <v>401</v>
      </c>
      <c r="D5915" s="326">
        <v>40</v>
      </c>
      <c r="F5915" s="269">
        <v>42517</v>
      </c>
      <c r="G5915" s="280" t="s">
        <v>914</v>
      </c>
      <c r="H5915" s="294">
        <v>12</v>
      </c>
    </row>
    <row r="5916" spans="2:8" s="1" customFormat="1" ht="15">
      <c r="B5916" s="269">
        <v>42500</v>
      </c>
      <c r="C5916" s="280" t="s">
        <v>224</v>
      </c>
      <c r="D5916" s="294">
        <v>10</v>
      </c>
      <c r="F5916" s="269">
        <v>42517</v>
      </c>
      <c r="G5916" s="280" t="s">
        <v>4081</v>
      </c>
      <c r="H5916" s="294">
        <v>880</v>
      </c>
    </row>
    <row r="5917" spans="2:8" s="1" customFormat="1" ht="15">
      <c r="B5917" s="269">
        <v>42500</v>
      </c>
      <c r="C5917" s="304" t="s">
        <v>114</v>
      </c>
      <c r="D5917" s="326">
        <v>150</v>
      </c>
      <c r="F5917" s="269">
        <v>42517</v>
      </c>
      <c r="G5917" s="294" t="s">
        <v>540</v>
      </c>
      <c r="H5917" s="294">
        <v>450</v>
      </c>
    </row>
    <row r="5918" spans="2:8" s="1" customFormat="1" ht="15">
      <c r="B5918" s="269">
        <v>42500</v>
      </c>
      <c r="C5918" s="280" t="s">
        <v>7017</v>
      </c>
      <c r="D5918" s="294">
        <v>430</v>
      </c>
      <c r="F5918" s="269">
        <v>42517</v>
      </c>
      <c r="G5918" s="280" t="s">
        <v>401</v>
      </c>
      <c r="H5918" s="294">
        <v>40</v>
      </c>
    </row>
    <row r="5919" spans="2:8" s="1" customFormat="1" ht="15">
      <c r="B5919" s="269">
        <v>42500</v>
      </c>
      <c r="C5919" s="280" t="s">
        <v>401</v>
      </c>
      <c r="D5919" s="294">
        <v>46</v>
      </c>
      <c r="F5919" s="269">
        <v>42517</v>
      </c>
      <c r="G5919" s="280" t="s">
        <v>531</v>
      </c>
      <c r="H5919" s="294">
        <v>20</v>
      </c>
    </row>
    <row r="5920" spans="2:8" s="1" customFormat="1" ht="15">
      <c r="B5920" s="269">
        <v>42501</v>
      </c>
      <c r="C5920" s="280" t="s">
        <v>525</v>
      </c>
      <c r="D5920" s="294">
        <v>104</v>
      </c>
      <c r="F5920" s="269">
        <v>42517</v>
      </c>
      <c r="G5920" s="280" t="s">
        <v>3264</v>
      </c>
      <c r="H5920" s="294">
        <v>100</v>
      </c>
    </row>
    <row r="5921" spans="2:8" s="1" customFormat="1" ht="15">
      <c r="B5921" s="269">
        <v>42501</v>
      </c>
      <c r="C5921" s="280" t="s">
        <v>7018</v>
      </c>
      <c r="D5921" s="294">
        <v>20</v>
      </c>
      <c r="F5921" s="269">
        <v>42517</v>
      </c>
      <c r="G5921" s="280" t="s">
        <v>289</v>
      </c>
      <c r="H5921" s="294">
        <v>20</v>
      </c>
    </row>
    <row r="5922" spans="2:8" s="1" customFormat="1" ht="15">
      <c r="B5922" s="269">
        <v>42501</v>
      </c>
      <c r="C5922" s="280" t="s">
        <v>525</v>
      </c>
      <c r="D5922" s="294">
        <v>40</v>
      </c>
      <c r="F5922" s="269">
        <v>42517</v>
      </c>
      <c r="G5922" s="280" t="s">
        <v>7078</v>
      </c>
      <c r="H5922" s="294">
        <v>20</v>
      </c>
    </row>
    <row r="5923" spans="2:8" s="1" customFormat="1" ht="15">
      <c r="B5923" s="269">
        <v>42501</v>
      </c>
      <c r="C5923" s="280" t="s">
        <v>114</v>
      </c>
      <c r="D5923" s="294">
        <v>60</v>
      </c>
      <c r="F5923" s="269">
        <v>42517</v>
      </c>
      <c r="G5923" s="280" t="s">
        <v>114</v>
      </c>
      <c r="H5923" s="294">
        <v>35</v>
      </c>
    </row>
    <row r="5924" spans="2:8" s="1" customFormat="1" ht="15">
      <c r="B5924" s="269">
        <v>42501</v>
      </c>
      <c r="C5924" s="280" t="s">
        <v>401</v>
      </c>
      <c r="D5924" s="294">
        <v>80</v>
      </c>
      <c r="F5924" s="269">
        <v>42518</v>
      </c>
      <c r="G5924" s="280" t="s">
        <v>6683</v>
      </c>
      <c r="H5924" s="294">
        <v>100</v>
      </c>
    </row>
    <row r="5925" spans="2:8" s="1" customFormat="1" ht="15">
      <c r="B5925" s="269">
        <v>42501</v>
      </c>
      <c r="C5925" s="280" t="s">
        <v>51</v>
      </c>
      <c r="D5925" s="349">
        <v>200</v>
      </c>
      <c r="F5925" s="269">
        <v>42518</v>
      </c>
      <c r="G5925" s="280" t="s">
        <v>246</v>
      </c>
      <c r="H5925" s="294">
        <v>120</v>
      </c>
    </row>
    <row r="5926" spans="2:8" s="1" customFormat="1" ht="15">
      <c r="B5926" s="269">
        <v>42501</v>
      </c>
      <c r="C5926" s="280" t="s">
        <v>80</v>
      </c>
      <c r="D5926" s="294">
        <v>20</v>
      </c>
      <c r="F5926" s="269">
        <v>42518</v>
      </c>
      <c r="G5926" s="280" t="s">
        <v>154</v>
      </c>
      <c r="H5926" s="294">
        <v>165</v>
      </c>
    </row>
    <row r="5927" spans="2:8" s="1" customFormat="1" ht="15">
      <c r="B5927" s="269">
        <v>42501</v>
      </c>
      <c r="C5927" s="280" t="s">
        <v>4099</v>
      </c>
      <c r="D5927" s="294">
        <v>40</v>
      </c>
      <c r="F5927" s="269">
        <v>42518</v>
      </c>
      <c r="G5927" s="280" t="s">
        <v>2401</v>
      </c>
      <c r="H5927" s="294">
        <v>30</v>
      </c>
    </row>
    <row r="5928" spans="2:8" s="1" customFormat="1" ht="15">
      <c r="B5928" s="269">
        <v>42501</v>
      </c>
      <c r="C5928" s="280" t="s">
        <v>4281</v>
      </c>
      <c r="D5928" s="294">
        <v>40</v>
      </c>
      <c r="F5928" s="269">
        <v>42518</v>
      </c>
      <c r="G5928" s="280" t="s">
        <v>114</v>
      </c>
      <c r="H5928" s="294">
        <v>120</v>
      </c>
    </row>
    <row r="5929" spans="2:8" s="1" customFormat="1" ht="15">
      <c r="B5929" s="269">
        <v>42502</v>
      </c>
      <c r="C5929" s="280" t="s">
        <v>525</v>
      </c>
      <c r="D5929" s="294">
        <v>160</v>
      </c>
      <c r="F5929" s="269">
        <v>42518</v>
      </c>
      <c r="G5929" s="280" t="s">
        <v>289</v>
      </c>
      <c r="H5929" s="294">
        <v>40</v>
      </c>
    </row>
    <row r="5930" spans="2:8" s="1" customFormat="1" ht="15">
      <c r="B5930" s="269">
        <v>42502</v>
      </c>
      <c r="C5930" s="280" t="s">
        <v>525</v>
      </c>
      <c r="D5930" s="294">
        <v>70</v>
      </c>
      <c r="F5930" s="269">
        <v>42518</v>
      </c>
      <c r="G5930" s="280" t="s">
        <v>7079</v>
      </c>
      <c r="H5930" s="294">
        <v>1000</v>
      </c>
    </row>
    <row r="5931" spans="2:8" s="1" customFormat="1" ht="15">
      <c r="B5931" s="269">
        <v>42502</v>
      </c>
      <c r="C5931" s="280" t="s">
        <v>525</v>
      </c>
      <c r="D5931" s="294">
        <v>205</v>
      </c>
      <c r="F5931" s="269">
        <v>42518</v>
      </c>
      <c r="G5931" s="280" t="s">
        <v>5295</v>
      </c>
      <c r="H5931" s="294">
        <v>25</v>
      </c>
    </row>
    <row r="5932" spans="2:8" s="1" customFormat="1" ht="15">
      <c r="B5932" s="269">
        <v>42502</v>
      </c>
      <c r="C5932" s="280" t="s">
        <v>23</v>
      </c>
      <c r="D5932" s="294">
        <v>80</v>
      </c>
      <c r="F5932" s="269">
        <v>42518</v>
      </c>
      <c r="G5932" s="280" t="s">
        <v>220</v>
      </c>
      <c r="H5932" s="294">
        <v>20</v>
      </c>
    </row>
    <row r="5933" spans="2:8" s="1" customFormat="1" ht="15">
      <c r="B5933" s="269">
        <v>42503</v>
      </c>
      <c r="C5933" s="280" t="s">
        <v>525</v>
      </c>
      <c r="D5933" s="294">
        <v>105</v>
      </c>
      <c r="F5933" s="269">
        <v>42519</v>
      </c>
      <c r="G5933" s="280" t="s">
        <v>5650</v>
      </c>
      <c r="H5933" s="294">
        <v>15</v>
      </c>
    </row>
    <row r="5934" spans="2:8" s="1" customFormat="1" ht="15">
      <c r="B5934" s="269">
        <v>42503</v>
      </c>
      <c r="C5934" s="280" t="s">
        <v>525</v>
      </c>
      <c r="D5934" s="294">
        <v>75</v>
      </c>
      <c r="F5934" s="269">
        <v>42519</v>
      </c>
      <c r="G5934" s="280" t="s">
        <v>14</v>
      </c>
      <c r="H5934" s="294">
        <v>20</v>
      </c>
    </row>
    <row r="5935" spans="2:8" s="1" customFormat="1" ht="15">
      <c r="B5935" s="269">
        <v>42503</v>
      </c>
      <c r="C5935" s="294" t="s">
        <v>525</v>
      </c>
      <c r="D5935" s="294">
        <v>37</v>
      </c>
      <c r="F5935" s="269">
        <v>42520</v>
      </c>
      <c r="G5935" s="280" t="s">
        <v>45</v>
      </c>
      <c r="H5935" s="294">
        <v>400</v>
      </c>
    </row>
    <row r="5936" spans="2:8" s="1" customFormat="1" ht="15">
      <c r="B5936" s="269">
        <v>42503</v>
      </c>
      <c r="C5936" s="280" t="s">
        <v>246</v>
      </c>
      <c r="D5936" s="294">
        <v>100</v>
      </c>
      <c r="F5936" s="269">
        <v>42520</v>
      </c>
      <c r="G5936" s="280" t="s">
        <v>12</v>
      </c>
      <c r="H5936" s="294">
        <v>210</v>
      </c>
    </row>
    <row r="5937" spans="2:8" s="1" customFormat="1" ht="15">
      <c r="B5937" s="269">
        <v>42503</v>
      </c>
      <c r="C5937" s="280" t="s">
        <v>7024</v>
      </c>
      <c r="D5937" s="294">
        <v>20</v>
      </c>
      <c r="F5937" s="269">
        <v>42520</v>
      </c>
      <c r="G5937" s="280" t="s">
        <v>2138</v>
      </c>
      <c r="H5937" s="294">
        <v>340</v>
      </c>
    </row>
    <row r="5938" spans="2:8" s="1" customFormat="1" ht="15">
      <c r="B5938" s="269">
        <v>42504</v>
      </c>
      <c r="C5938" s="280" t="s">
        <v>7026</v>
      </c>
      <c r="D5938" s="294">
        <v>1000</v>
      </c>
      <c r="F5938" s="269">
        <v>42520</v>
      </c>
      <c r="G5938" s="280" t="s">
        <v>132</v>
      </c>
      <c r="H5938" s="294">
        <v>100</v>
      </c>
    </row>
    <row r="5939" spans="2:8" s="1" customFormat="1" ht="15">
      <c r="B5939" s="269">
        <v>42504</v>
      </c>
      <c r="C5939" s="294" t="s">
        <v>7025</v>
      </c>
      <c r="D5939" s="294">
        <v>500</v>
      </c>
      <c r="F5939" s="269">
        <v>42520</v>
      </c>
      <c r="G5939" s="280" t="s">
        <v>301</v>
      </c>
      <c r="H5939" s="294">
        <v>35</v>
      </c>
    </row>
    <row r="5940" spans="2:8" s="1" customFormat="1" ht="15">
      <c r="B5940" s="269">
        <v>42504</v>
      </c>
      <c r="C5940" s="294" t="s">
        <v>7028</v>
      </c>
      <c r="D5940" s="294">
        <v>50</v>
      </c>
      <c r="F5940" s="269">
        <v>42521</v>
      </c>
      <c r="G5940" s="280" t="s">
        <v>205</v>
      </c>
      <c r="H5940" s="294">
        <v>20</v>
      </c>
    </row>
    <row r="5941" spans="2:8" s="1" customFormat="1" ht="15">
      <c r="B5941" s="269">
        <v>42504</v>
      </c>
      <c r="C5941" s="294" t="s">
        <v>132</v>
      </c>
      <c r="D5941" s="294">
        <v>200</v>
      </c>
      <c r="F5941" s="269">
        <v>42521</v>
      </c>
      <c r="G5941" s="280" t="s">
        <v>525</v>
      </c>
      <c r="H5941" s="294">
        <v>70</v>
      </c>
    </row>
    <row r="5942" spans="2:8" s="1" customFormat="1" ht="15">
      <c r="B5942" s="269">
        <v>42504</v>
      </c>
      <c r="C5942" s="294" t="s">
        <v>7029</v>
      </c>
      <c r="D5942" s="294">
        <v>200</v>
      </c>
      <c r="F5942" s="269"/>
      <c r="G5942" s="280"/>
      <c r="H5942" s="294"/>
    </row>
    <row r="5943" spans="2:8" s="1" customFormat="1" ht="15">
      <c r="B5943" s="269">
        <v>42504</v>
      </c>
      <c r="C5943" s="294" t="s">
        <v>7031</v>
      </c>
      <c r="D5943" s="294">
        <v>20</v>
      </c>
      <c r="F5943" s="269"/>
      <c r="G5943" s="280"/>
      <c r="H5943" s="294"/>
    </row>
    <row r="5944" spans="2:8" s="1" customFormat="1" ht="15">
      <c r="B5944" s="269">
        <v>42504</v>
      </c>
      <c r="C5944" s="294" t="s">
        <v>352</v>
      </c>
      <c r="D5944" s="294">
        <v>110</v>
      </c>
      <c r="F5944" s="269"/>
      <c r="G5944" s="280"/>
      <c r="H5944" s="294"/>
    </row>
    <row r="5945" spans="2:8" s="1" customFormat="1" ht="15">
      <c r="B5945" s="269">
        <v>42504</v>
      </c>
      <c r="C5945" s="294" t="s">
        <v>445</v>
      </c>
      <c r="D5945" s="294">
        <v>50</v>
      </c>
      <c r="F5945" s="269"/>
      <c r="G5945" s="280"/>
      <c r="H5945" s="294"/>
    </row>
    <row r="5946" spans="2:8" s="1" customFormat="1" ht="15">
      <c r="B5946" s="269">
        <v>42504</v>
      </c>
      <c r="C5946" s="280" t="s">
        <v>7032</v>
      </c>
      <c r="D5946" s="294">
        <v>280</v>
      </c>
      <c r="F5946" s="269"/>
      <c r="G5946" s="280"/>
      <c r="H5946" s="294"/>
    </row>
    <row r="5947" spans="2:8" s="1" customFormat="1" ht="15">
      <c r="B5947" s="269">
        <v>42504</v>
      </c>
      <c r="C5947" s="280" t="s">
        <v>401</v>
      </c>
      <c r="D5947" s="294">
        <v>42</v>
      </c>
      <c r="F5947" s="269"/>
      <c r="G5947" s="280"/>
      <c r="H5947" s="294"/>
    </row>
    <row r="5948" spans="2:8" s="1" customFormat="1" ht="15">
      <c r="B5948" s="269">
        <v>42504</v>
      </c>
      <c r="C5948" s="280" t="s">
        <v>4157</v>
      </c>
      <c r="D5948" s="294">
        <v>215</v>
      </c>
      <c r="F5948" s="269"/>
      <c r="G5948" s="280"/>
      <c r="H5948" s="294"/>
    </row>
    <row r="5949" spans="2:8" s="1" customFormat="1" ht="15">
      <c r="B5949" s="269">
        <v>42505</v>
      </c>
      <c r="C5949" s="280" t="s">
        <v>7033</v>
      </c>
      <c r="D5949" s="294">
        <v>2000</v>
      </c>
      <c r="F5949" s="269"/>
      <c r="G5949" s="280"/>
      <c r="H5949" s="294"/>
    </row>
    <row r="5950" spans="2:8" s="1" customFormat="1" ht="15">
      <c r="B5950" s="269">
        <v>42505</v>
      </c>
      <c r="C5950" s="280" t="s">
        <v>114</v>
      </c>
      <c r="D5950" s="294">
        <v>180</v>
      </c>
      <c r="F5950" s="269"/>
      <c r="G5950" s="280"/>
      <c r="H5950" s="294"/>
    </row>
    <row r="5951" spans="2:8" s="1" customFormat="1" ht="15">
      <c r="B5951" s="269">
        <v>42505</v>
      </c>
      <c r="C5951" s="280" t="s">
        <v>92</v>
      </c>
      <c r="D5951" s="294">
        <v>40</v>
      </c>
      <c r="F5951" s="269"/>
      <c r="G5951" s="280"/>
      <c r="H5951" s="294"/>
    </row>
    <row r="5952" spans="2:8" s="1" customFormat="1" ht="15">
      <c r="B5952" s="269">
        <v>42505</v>
      </c>
      <c r="C5952" s="280" t="s">
        <v>114</v>
      </c>
      <c r="D5952" s="294">
        <v>145</v>
      </c>
      <c r="F5952" s="269"/>
      <c r="G5952" s="280"/>
      <c r="H5952" s="294"/>
    </row>
    <row r="5953" spans="2:8" s="1" customFormat="1" ht="15">
      <c r="B5953" s="269">
        <v>42505</v>
      </c>
      <c r="C5953" s="280" t="s">
        <v>224</v>
      </c>
      <c r="D5953" s="294">
        <v>160</v>
      </c>
      <c r="F5953" s="269"/>
      <c r="G5953" s="280"/>
      <c r="H5953" s="294"/>
    </row>
    <row r="5954" spans="2:8" s="1" customFormat="1" ht="15">
      <c r="B5954" s="269">
        <v>42505</v>
      </c>
      <c r="C5954" s="280" t="s">
        <v>7034</v>
      </c>
      <c r="D5954" s="294">
        <v>100</v>
      </c>
      <c r="F5954" s="269"/>
      <c r="G5954" s="280"/>
      <c r="H5954" s="294"/>
    </row>
    <row r="5955" spans="2:8" s="1" customFormat="1" ht="15">
      <c r="B5955" s="269">
        <v>42505</v>
      </c>
      <c r="C5955" s="280" t="s">
        <v>57</v>
      </c>
      <c r="D5955" s="294">
        <v>200</v>
      </c>
      <c r="F5955" s="269"/>
      <c r="G5955" s="280"/>
      <c r="H5955" s="294"/>
    </row>
    <row r="5956" spans="2:8" s="1" customFormat="1" ht="15">
      <c r="B5956" s="269">
        <v>42506</v>
      </c>
      <c r="C5956" s="280" t="s">
        <v>246</v>
      </c>
      <c r="D5956" s="294">
        <v>135</v>
      </c>
      <c r="F5956" s="269"/>
      <c r="G5956" s="280"/>
      <c r="H5956" s="294"/>
    </row>
    <row r="5957" spans="2:8" s="1" customFormat="1" ht="15">
      <c r="B5957" s="269">
        <v>42506</v>
      </c>
      <c r="C5957" s="280" t="s">
        <v>154</v>
      </c>
      <c r="D5957" s="294">
        <v>146</v>
      </c>
      <c r="F5957" s="269"/>
      <c r="G5957" s="280"/>
      <c r="H5957" s="294"/>
    </row>
    <row r="5958" spans="2:8" s="1" customFormat="1" ht="15">
      <c r="B5958" s="269">
        <v>42506</v>
      </c>
      <c r="C5958" s="280" t="s">
        <v>7035</v>
      </c>
      <c r="D5958" s="294">
        <v>500</v>
      </c>
      <c r="F5958" s="269"/>
      <c r="G5958" s="280"/>
      <c r="H5958" s="294"/>
    </row>
    <row r="5959" spans="2:8" s="1" customFormat="1" ht="15">
      <c r="B5959" s="269">
        <v>42506</v>
      </c>
      <c r="C5959" s="280" t="s">
        <v>114</v>
      </c>
      <c r="D5959" s="294">
        <v>160</v>
      </c>
      <c r="F5959" s="269"/>
      <c r="G5959" s="280"/>
      <c r="H5959" s="294"/>
    </row>
    <row r="5960" spans="2:8" s="1" customFormat="1" ht="15">
      <c r="B5960" s="269">
        <v>42506</v>
      </c>
      <c r="C5960" s="280" t="s">
        <v>51</v>
      </c>
      <c r="D5960" s="294">
        <v>50</v>
      </c>
      <c r="F5960" s="269"/>
      <c r="G5960" s="280"/>
      <c r="H5960" s="294"/>
    </row>
    <row r="5961" spans="2:8" s="1" customFormat="1" ht="15">
      <c r="B5961" s="269">
        <v>42507</v>
      </c>
      <c r="C5961" s="280" t="s">
        <v>525</v>
      </c>
      <c r="D5961" s="294">
        <v>65</v>
      </c>
      <c r="F5961" s="269"/>
      <c r="G5961" s="280"/>
      <c r="H5961" s="294"/>
    </row>
    <row r="5962" spans="2:8" s="1" customFormat="1" ht="15">
      <c r="B5962" s="269">
        <v>42507</v>
      </c>
      <c r="C5962" s="280" t="s">
        <v>12</v>
      </c>
      <c r="D5962" s="294">
        <v>130</v>
      </c>
      <c r="F5962" s="269"/>
      <c r="G5962" s="280"/>
      <c r="H5962" s="294"/>
    </row>
    <row r="5963" spans="2:8" s="1" customFormat="1" ht="15">
      <c r="B5963" s="269">
        <v>42507</v>
      </c>
      <c r="C5963" s="280" t="s">
        <v>18</v>
      </c>
      <c r="D5963" s="294">
        <v>190</v>
      </c>
      <c r="F5963" s="269"/>
      <c r="G5963" s="280"/>
      <c r="H5963" s="294"/>
    </row>
    <row r="5964" spans="2:8" s="1" customFormat="1" ht="15">
      <c r="B5964" s="269">
        <v>42507</v>
      </c>
      <c r="C5964" s="280" t="s">
        <v>63</v>
      </c>
      <c r="D5964" s="294">
        <v>45</v>
      </c>
      <c r="F5964" s="269"/>
      <c r="G5964" s="280"/>
      <c r="H5964" s="294"/>
    </row>
    <row r="5965" spans="2:8" s="1" customFormat="1" ht="15">
      <c r="B5965" s="269">
        <v>42508</v>
      </c>
      <c r="C5965" s="280" t="s">
        <v>525</v>
      </c>
      <c r="D5965" s="294">
        <v>105</v>
      </c>
      <c r="F5965" s="269"/>
      <c r="G5965" s="280"/>
      <c r="H5965" s="294"/>
    </row>
    <row r="5966" spans="2:8" s="1" customFormat="1" ht="15">
      <c r="B5966" s="269">
        <v>42508</v>
      </c>
      <c r="C5966" s="280" t="s">
        <v>525</v>
      </c>
      <c r="D5966" s="294">
        <v>25</v>
      </c>
      <c r="F5966" s="269"/>
      <c r="G5966" s="280"/>
      <c r="H5966" s="294"/>
    </row>
    <row r="5967" spans="2:8" s="1" customFormat="1" ht="15">
      <c r="B5967" s="269">
        <v>42508</v>
      </c>
      <c r="C5967" s="280" t="s">
        <v>23</v>
      </c>
      <c r="D5967" s="294">
        <v>120</v>
      </c>
      <c r="F5967" s="269"/>
      <c r="G5967" s="280"/>
      <c r="H5967" s="294"/>
    </row>
    <row r="5968" spans="2:8" s="1" customFormat="1" ht="15">
      <c r="B5968" s="269">
        <v>42508</v>
      </c>
      <c r="C5968" s="280" t="s">
        <v>2401</v>
      </c>
      <c r="D5968" s="294">
        <v>60</v>
      </c>
      <c r="F5968" s="269"/>
      <c r="G5968" s="280"/>
      <c r="H5968" s="294"/>
    </row>
    <row r="5969" spans="2:11" s="1" customFormat="1" ht="15">
      <c r="B5969" s="269">
        <v>42509</v>
      </c>
      <c r="C5969" s="280" t="s">
        <v>525</v>
      </c>
      <c r="D5969" s="294">
        <v>105</v>
      </c>
      <c r="F5969" s="269"/>
      <c r="G5969" s="280"/>
      <c r="H5969" s="294"/>
    </row>
    <row r="5970" spans="2:11" s="1" customFormat="1" ht="15">
      <c r="B5970" s="1036"/>
      <c r="C5970" s="280"/>
      <c r="D5970" s="294"/>
      <c r="F5970" s="285"/>
      <c r="G5970" s="280"/>
      <c r="H5970" s="294"/>
    </row>
    <row r="5971" spans="2:11" s="1" customFormat="1" ht="15">
      <c r="B5971" s="1036"/>
      <c r="C5971" s="280"/>
      <c r="D5971" s="294"/>
      <c r="F5971" s="280"/>
      <c r="G5971" s="280"/>
      <c r="H5971" s="280"/>
    </row>
    <row r="5972" spans="2:11" s="1" customFormat="1" ht="15">
      <c r="D5972" s="2">
        <f>SUM(D5868:D5971)</f>
        <v>18905</v>
      </c>
      <c r="H5972" s="2">
        <f>SUM(H5868:H5971)</f>
        <v>15075</v>
      </c>
    </row>
    <row r="5974" spans="2:11" s="1" customFormat="1" ht="15.75">
      <c r="B5974" s="2538" t="s">
        <v>7059</v>
      </c>
      <c r="C5974" s="2539"/>
      <c r="D5974" s="2539"/>
      <c r="E5974" s="2539"/>
      <c r="F5974" s="2539"/>
      <c r="G5974" s="2539"/>
      <c r="H5974" s="2540"/>
      <c r="J5974" s="18"/>
    </row>
    <row r="5975" spans="2:11" s="1" customFormat="1" ht="15" outlineLevel="1">
      <c r="C5975" s="18"/>
      <c r="D5975" s="18"/>
      <c r="E5975" s="18"/>
      <c r="F5975" s="18"/>
      <c r="G5975" s="18"/>
      <c r="H5975" s="18"/>
      <c r="I5975" s="18"/>
      <c r="J5975" s="18"/>
    </row>
    <row r="5976" spans="2:11" s="1" customFormat="1" ht="15" outlineLevel="1">
      <c r="B5976" s="152" t="s">
        <v>115</v>
      </c>
      <c r="C5976" s="152" t="s">
        <v>1330</v>
      </c>
      <c r="D5976" s="355" t="s">
        <v>4</v>
      </c>
      <c r="F5976" s="354" t="s">
        <v>115</v>
      </c>
      <c r="G5976" s="354" t="s">
        <v>1331</v>
      </c>
      <c r="H5976" s="355" t="s">
        <v>4</v>
      </c>
    </row>
    <row r="5977" spans="2:11" s="1" customFormat="1" ht="30" customHeight="1" outlineLevel="1">
      <c r="B5977" s="864">
        <v>42522</v>
      </c>
      <c r="C5977" s="891" t="s">
        <v>1039</v>
      </c>
      <c r="D5977" s="935">
        <v>22097.26</v>
      </c>
      <c r="F5977" s="811">
        <v>42523</v>
      </c>
      <c r="G5977" s="812" t="s">
        <v>7060</v>
      </c>
      <c r="H5977" s="905">
        <v>5000</v>
      </c>
      <c r="I5977" s="812" t="s">
        <v>3287</v>
      </c>
      <c r="K5977" s="2"/>
    </row>
    <row r="5978" spans="2:11" s="1" customFormat="1" ht="45" outlineLevel="1">
      <c r="B5978" s="608">
        <v>42524</v>
      </c>
      <c r="C5978" s="223" t="s">
        <v>7061</v>
      </c>
      <c r="D5978" s="283">
        <v>60000</v>
      </c>
      <c r="F5978" s="811">
        <v>42524</v>
      </c>
      <c r="G5978" s="812" t="s">
        <v>7062</v>
      </c>
      <c r="H5978" s="905">
        <v>25000</v>
      </c>
      <c r="I5978" s="812" t="s">
        <v>7063</v>
      </c>
    </row>
    <row r="5979" spans="2:11" s="1" customFormat="1" ht="45" outlineLevel="1">
      <c r="B5979" s="1194">
        <v>42536</v>
      </c>
      <c r="C5979" s="1195" t="s">
        <v>7089</v>
      </c>
      <c r="D5979" s="1196">
        <v>96095</v>
      </c>
      <c r="E5979" s="298" t="s">
        <v>7109</v>
      </c>
      <c r="F5979" s="811">
        <v>42528</v>
      </c>
      <c r="G5979" s="1097" t="s">
        <v>5060</v>
      </c>
      <c r="H5979" s="876">
        <v>11908.31</v>
      </c>
      <c r="I5979" s="814" t="s">
        <v>7064</v>
      </c>
    </row>
    <row r="5980" spans="2:11" s="1" customFormat="1" ht="45" outlineLevel="1">
      <c r="B5980" s="1194">
        <v>42542</v>
      </c>
      <c r="C5980" s="1195" t="s">
        <v>7107</v>
      </c>
      <c r="D5980" s="1197">
        <v>76227</v>
      </c>
      <c r="E5980" s="298" t="s">
        <v>7108</v>
      </c>
      <c r="F5980" s="811">
        <v>42528</v>
      </c>
      <c r="G5980" s="814" t="s">
        <v>5936</v>
      </c>
      <c r="H5980" s="876">
        <v>6141.02</v>
      </c>
      <c r="I5980" s="814" t="s">
        <v>7065</v>
      </c>
    </row>
    <row r="5981" spans="2:11" s="1" customFormat="1" ht="45" outlineLevel="1">
      <c r="B5981" s="608">
        <v>42551</v>
      </c>
      <c r="C5981" s="223" t="s">
        <v>7166</v>
      </c>
      <c r="D5981" s="175">
        <v>98504</v>
      </c>
      <c r="F5981" s="811">
        <v>42531</v>
      </c>
      <c r="G5981" s="814" t="s">
        <v>7086</v>
      </c>
      <c r="H5981" s="876">
        <v>6449</v>
      </c>
      <c r="I5981" s="812" t="s">
        <v>7020</v>
      </c>
    </row>
    <row r="5982" spans="2:11" s="1" customFormat="1" ht="45" outlineLevel="1">
      <c r="B5982" s="1013"/>
      <c r="C5982" s="223"/>
      <c r="D5982" s="175"/>
      <c r="F5982" s="811">
        <v>42531</v>
      </c>
      <c r="G5982" s="814" t="s">
        <v>7087</v>
      </c>
      <c r="H5982" s="905">
        <v>5000</v>
      </c>
      <c r="I5982" s="812" t="s">
        <v>3287</v>
      </c>
      <c r="K5982" s="2"/>
    </row>
    <row r="5983" spans="2:11" s="1" customFormat="1" ht="45" outlineLevel="1">
      <c r="B5983" s="285"/>
      <c r="C5983" s="223"/>
      <c r="D5983" s="175"/>
      <c r="F5983" s="811">
        <v>42534</v>
      </c>
      <c r="G5983" s="814" t="s">
        <v>7088</v>
      </c>
      <c r="H5983" s="905">
        <v>5000</v>
      </c>
      <c r="I5983" s="812" t="s">
        <v>3287</v>
      </c>
      <c r="K5983" s="13"/>
    </row>
    <row r="5984" spans="2:11" s="1" customFormat="1" ht="45" outlineLevel="1">
      <c r="B5984" s="285"/>
      <c r="C5984" s="223"/>
      <c r="D5984" s="672"/>
      <c r="F5984" s="811">
        <v>42537</v>
      </c>
      <c r="G5984" s="812" t="s">
        <v>7090</v>
      </c>
      <c r="H5984" s="905">
        <v>5000</v>
      </c>
      <c r="I5984" s="812" t="s">
        <v>3287</v>
      </c>
      <c r="K5984" s="13"/>
    </row>
    <row r="5985" spans="2:15" s="1" customFormat="1" ht="45" outlineLevel="1">
      <c r="B5985" s="285"/>
      <c r="C5985" s="223"/>
      <c r="D5985" s="175"/>
      <c r="F5985" s="811">
        <v>42543</v>
      </c>
      <c r="G5985" s="812" t="s">
        <v>7117</v>
      </c>
      <c r="H5985" s="905">
        <v>5000</v>
      </c>
      <c r="I5985" s="812" t="s">
        <v>3287</v>
      </c>
      <c r="M5985" s="2"/>
      <c r="O5985" s="2"/>
    </row>
    <row r="5986" spans="2:15" s="1" customFormat="1" ht="30" outlineLevel="1">
      <c r="B5986" s="285"/>
      <c r="C5986" s="223"/>
      <c r="D5986" s="175"/>
      <c r="F5986" s="984">
        <v>42543</v>
      </c>
      <c r="G5986" s="1064" t="s">
        <v>7118</v>
      </c>
      <c r="H5986" s="905">
        <v>25920</v>
      </c>
      <c r="I5986" s="812" t="s">
        <v>7112</v>
      </c>
      <c r="M5986" s="2"/>
      <c r="O5986" s="2"/>
    </row>
    <row r="5987" spans="2:15" s="1" customFormat="1" ht="15" outlineLevel="1">
      <c r="B5987" s="285"/>
      <c r="C5987" s="223"/>
      <c r="D5987" s="175"/>
      <c r="F5987" s="832">
        <v>42543</v>
      </c>
      <c r="G5987" s="1075" t="s">
        <v>7119</v>
      </c>
      <c r="H5987" s="867">
        <v>20000</v>
      </c>
      <c r="I5987" s="938" t="s">
        <v>7115</v>
      </c>
      <c r="M5987" s="2"/>
      <c r="O5987" s="2"/>
    </row>
    <row r="5988" spans="2:15" s="1" customFormat="1" ht="30" outlineLevel="1">
      <c r="B5988" s="269"/>
      <c r="C5988" s="47"/>
      <c r="D5988" s="48"/>
      <c r="F5988" s="984">
        <v>42543</v>
      </c>
      <c r="G5988" s="1064" t="s">
        <v>7120</v>
      </c>
      <c r="H5988" s="905">
        <v>20000</v>
      </c>
      <c r="I5988" s="812" t="s">
        <v>7114</v>
      </c>
    </row>
    <row r="5989" spans="2:15" s="1" customFormat="1" ht="30" outlineLevel="1">
      <c r="B5989" s="269"/>
      <c r="C5989" s="47"/>
      <c r="D5989" s="48"/>
      <c r="F5989" s="811">
        <v>42543</v>
      </c>
      <c r="G5989" s="1097" t="s">
        <v>7121</v>
      </c>
      <c r="H5989" s="876">
        <v>60000</v>
      </c>
      <c r="I5989" s="814" t="s">
        <v>7113</v>
      </c>
      <c r="M5989" s="2"/>
    </row>
    <row r="5990" spans="2:15" s="1" customFormat="1" ht="30" outlineLevel="1">
      <c r="B5990" s="46"/>
      <c r="C5990" s="47"/>
      <c r="D5990" s="48"/>
      <c r="F5990" s="811">
        <v>42543</v>
      </c>
      <c r="G5990" s="814" t="s">
        <v>7122</v>
      </c>
      <c r="H5990" s="876">
        <v>12114</v>
      </c>
      <c r="I5990" s="814" t="s">
        <v>6152</v>
      </c>
      <c r="M5990" s="2"/>
    </row>
    <row r="5991" spans="2:15" s="1" customFormat="1" ht="30" outlineLevel="1">
      <c r="B5991" s="46"/>
      <c r="C5991" s="47"/>
      <c r="D5991" s="48"/>
      <c r="F5991" s="984">
        <v>42543</v>
      </c>
      <c r="G5991" s="812" t="s">
        <v>7123</v>
      </c>
      <c r="H5991" s="820">
        <v>746</v>
      </c>
      <c r="I5991" s="812" t="s">
        <v>7116</v>
      </c>
      <c r="M5991" s="2"/>
      <c r="O5991" s="2"/>
    </row>
    <row r="5992" spans="2:15" s="1" customFormat="1" ht="30" outlineLevel="1">
      <c r="B5992" s="46"/>
      <c r="C5992" s="47"/>
      <c r="D5992" s="48"/>
      <c r="F5992" s="984">
        <v>42543</v>
      </c>
      <c r="G5992" s="812" t="s">
        <v>7124</v>
      </c>
      <c r="H5992" s="820">
        <v>11791</v>
      </c>
      <c r="I5992" s="812" t="s">
        <v>6533</v>
      </c>
      <c r="O5992" s="2"/>
    </row>
    <row r="5993" spans="2:15" s="1" customFormat="1" ht="30" outlineLevel="1">
      <c r="B5993" s="46"/>
      <c r="C5993" s="47"/>
      <c r="D5993" s="48"/>
      <c r="F5993" s="984">
        <v>42543</v>
      </c>
      <c r="G5993" s="812" t="s">
        <v>7125</v>
      </c>
      <c r="H5993" s="820">
        <v>662</v>
      </c>
      <c r="I5993" s="812" t="s">
        <v>4652</v>
      </c>
      <c r="O5993" s="2"/>
    </row>
    <row r="5994" spans="2:15" s="1" customFormat="1" ht="45" outlineLevel="1">
      <c r="B5994" s="46"/>
      <c r="C5994" s="47"/>
      <c r="D5994" s="48"/>
      <c r="F5994" s="984">
        <v>42548</v>
      </c>
      <c r="G5994" s="812" t="s">
        <v>7161</v>
      </c>
      <c r="H5994" s="905">
        <v>5000</v>
      </c>
      <c r="I5994" s="812" t="s">
        <v>3287</v>
      </c>
      <c r="O5994" s="2"/>
    </row>
    <row r="5995" spans="2:15" s="1" customFormat="1" ht="15" outlineLevel="1">
      <c r="B5995" s="46"/>
      <c r="C5995" s="47"/>
      <c r="D5995" s="48"/>
      <c r="F5995" s="811"/>
      <c r="G5995" s="812"/>
      <c r="H5995" s="893"/>
      <c r="I5995" s="812"/>
      <c r="K5995" s="13"/>
    </row>
    <row r="5996" spans="2:15" s="1" customFormat="1" ht="15" outlineLevel="1">
      <c r="B5996" s="50"/>
      <c r="C5996" s="50" t="s">
        <v>195</v>
      </c>
      <c r="D5996" s="571">
        <f>SUM(D5977:D5995)</f>
        <v>352923.26</v>
      </c>
      <c r="E5996" s="18"/>
      <c r="F5996" s="319"/>
      <c r="G5996" s="319" t="s">
        <v>195</v>
      </c>
      <c r="H5996" s="279">
        <f>SUM(H5977:H5995)</f>
        <v>230731.33000000002</v>
      </c>
      <c r="K5996" s="2"/>
    </row>
    <row r="5997" spans="2:15" s="1" customFormat="1" ht="23.25" outlineLevel="1">
      <c r="B5997" s="50"/>
      <c r="C5997" s="50" t="s">
        <v>1328</v>
      </c>
      <c r="D5997" s="48">
        <f>D5996-H5996</f>
        <v>122191.93</v>
      </c>
      <c r="F5997" s="1198">
        <v>42485</v>
      </c>
      <c r="G5997" s="1191" t="s">
        <v>7128</v>
      </c>
      <c r="H5997" s="203"/>
      <c r="K5997" s="2"/>
    </row>
    <row r="5998" spans="2:15" s="1" customFormat="1" ht="23.25" outlineLevel="1">
      <c r="F5998" s="1198">
        <v>42508</v>
      </c>
      <c r="G5998" s="1191" t="s">
        <v>7129</v>
      </c>
      <c r="H5998" s="203"/>
      <c r="K5998" s="2"/>
    </row>
    <row r="5999" spans="2:15" s="1" customFormat="1" ht="23.25" outlineLevel="1">
      <c r="B5999" s="1198">
        <v>42536</v>
      </c>
      <c r="C5999" s="1191" t="s">
        <v>7110</v>
      </c>
      <c r="D5999" s="1199">
        <v>96095</v>
      </c>
      <c r="E5999" s="18"/>
      <c r="F5999" s="1198">
        <v>42543</v>
      </c>
      <c r="G5999" s="1191" t="s">
        <v>7126</v>
      </c>
      <c r="H5999" s="203"/>
      <c r="K5999" s="2"/>
    </row>
    <row r="6000" spans="2:15" s="1" customFormat="1" ht="23.25" outlineLevel="1">
      <c r="B6000" s="1198">
        <v>42542</v>
      </c>
      <c r="C6000" s="1191" t="s">
        <v>7111</v>
      </c>
      <c r="D6000" s="1199">
        <v>76227</v>
      </c>
      <c r="F6000" s="1198">
        <v>42543</v>
      </c>
      <c r="G6000" s="1191" t="s">
        <v>7127</v>
      </c>
      <c r="H6000" s="18"/>
    </row>
    <row r="6001" spans="2:15" s="1" customFormat="1" ht="15" outlineLevel="1">
      <c r="E6001" s="87"/>
      <c r="F6001" s="13"/>
      <c r="H6001" s="226"/>
      <c r="I6001" s="2"/>
      <c r="N6001" s="2"/>
      <c r="O6001" s="2"/>
    </row>
    <row r="6002" spans="2:15" s="1" customFormat="1" ht="15">
      <c r="E6002" s="13"/>
      <c r="F6002" s="13"/>
      <c r="H6002" s="13"/>
    </row>
    <row r="6003" spans="2:15" s="1" customFormat="1" ht="15">
      <c r="B6003" s="602">
        <v>42522</v>
      </c>
      <c r="C6003" s="282" t="s">
        <v>4454</v>
      </c>
      <c r="D6003" s="283">
        <v>475</v>
      </c>
      <c r="E6003" s="1" t="s">
        <v>3088</v>
      </c>
    </row>
    <row r="6004" spans="2:15" s="1" customFormat="1" ht="60">
      <c r="B6004" s="811">
        <v>42523</v>
      </c>
      <c r="C6004" s="812" t="s">
        <v>7060</v>
      </c>
      <c r="D6004" s="905">
        <v>5000</v>
      </c>
      <c r="E6004" s="812" t="s">
        <v>3287</v>
      </c>
    </row>
    <row r="6005" spans="2:15" s="1" customFormat="1" ht="45">
      <c r="B6005" s="811">
        <v>42531</v>
      </c>
      <c r="C6005" s="814" t="s">
        <v>7087</v>
      </c>
      <c r="D6005" s="905">
        <v>5000</v>
      </c>
      <c r="E6005" s="812" t="s">
        <v>3287</v>
      </c>
    </row>
    <row r="6006" spans="2:15" s="1" customFormat="1" ht="45">
      <c r="B6006" s="811">
        <v>42534</v>
      </c>
      <c r="C6006" s="814" t="s">
        <v>7088</v>
      </c>
      <c r="D6006" s="905">
        <v>5000</v>
      </c>
      <c r="E6006" s="812" t="s">
        <v>3287</v>
      </c>
      <c r="M6006" s="2"/>
    </row>
    <row r="6007" spans="2:15" s="1" customFormat="1" ht="45">
      <c r="B6007" s="811">
        <v>42537</v>
      </c>
      <c r="C6007" s="812" t="s">
        <v>7090</v>
      </c>
      <c r="D6007" s="905">
        <v>5000</v>
      </c>
      <c r="E6007" s="812" t="s">
        <v>3287</v>
      </c>
    </row>
    <row r="6008" spans="2:15" s="1" customFormat="1" ht="60">
      <c r="B6008" s="811">
        <v>42543</v>
      </c>
      <c r="C6008" s="812" t="s">
        <v>7117</v>
      </c>
      <c r="D6008" s="905">
        <v>5000</v>
      </c>
      <c r="E6008" s="812" t="s">
        <v>3287</v>
      </c>
      <c r="K6008" s="13"/>
    </row>
    <row r="6009" spans="2:15" s="1" customFormat="1" ht="60">
      <c r="B6009" s="984">
        <v>42548</v>
      </c>
      <c r="C6009" s="812" t="s">
        <v>7161</v>
      </c>
      <c r="D6009" s="905">
        <v>5000</v>
      </c>
      <c r="E6009" s="812" t="s">
        <v>3287</v>
      </c>
    </row>
    <row r="6010" spans="2:15" s="1" customFormat="1" ht="15">
      <c r="B6010" s="674"/>
      <c r="C6010" s="481"/>
      <c r="D6010" s="482"/>
      <c r="E6010" s="277"/>
    </row>
    <row r="6011" spans="2:15" s="1" customFormat="1" ht="15">
      <c r="B6011" s="280"/>
      <c r="C6011" s="280"/>
      <c r="D6011" s="294">
        <f>SUM(D6003:D6010)</f>
        <v>30475</v>
      </c>
      <c r="E6011" s="2">
        <f>D6011-D6114-H6114</f>
        <v>2210</v>
      </c>
      <c r="F6011" s="2"/>
    </row>
    <row r="6012" spans="2:15" s="1" customFormat="1" ht="15">
      <c r="F6012" s="2"/>
    </row>
    <row r="6013" spans="2:15" s="1" customFormat="1" ht="15">
      <c r="B6013" s="269">
        <v>42522</v>
      </c>
      <c r="C6013" s="280" t="s">
        <v>246</v>
      </c>
      <c r="D6013" s="294">
        <v>100</v>
      </c>
      <c r="F6013" s="269">
        <v>42542</v>
      </c>
      <c r="G6013" s="280" t="s">
        <v>7131</v>
      </c>
      <c r="H6013" s="294">
        <v>100</v>
      </c>
    </row>
    <row r="6014" spans="2:15" s="1" customFormat="1" ht="15">
      <c r="B6014" s="269">
        <v>42522</v>
      </c>
      <c r="C6014" s="280" t="s">
        <v>6352</v>
      </c>
      <c r="D6014" s="294">
        <v>10</v>
      </c>
      <c r="F6014" s="269">
        <v>42542</v>
      </c>
      <c r="G6014" s="280" t="s">
        <v>7130</v>
      </c>
      <c r="H6014" s="294">
        <v>300</v>
      </c>
    </row>
    <row r="6015" spans="2:15" s="1" customFormat="1" ht="15">
      <c r="B6015" s="269">
        <v>42522</v>
      </c>
      <c r="C6015" s="280" t="s">
        <v>57</v>
      </c>
      <c r="D6015" s="294">
        <v>63</v>
      </c>
      <c r="F6015" s="269">
        <v>42542</v>
      </c>
      <c r="G6015" s="280" t="s">
        <v>2853</v>
      </c>
      <c r="H6015" s="294">
        <v>20</v>
      </c>
    </row>
    <row r="6016" spans="2:15" s="1" customFormat="1" ht="15">
      <c r="B6016" s="269">
        <v>42522</v>
      </c>
      <c r="C6016" s="280" t="s">
        <v>3342</v>
      </c>
      <c r="D6016" s="294">
        <v>30</v>
      </c>
      <c r="F6016" s="269">
        <v>42542</v>
      </c>
      <c r="G6016" s="280" t="s">
        <v>516</v>
      </c>
      <c r="H6016" s="294">
        <v>30</v>
      </c>
    </row>
    <row r="6017" spans="2:8" s="1" customFormat="1" ht="15">
      <c r="B6017" s="269">
        <v>42522</v>
      </c>
      <c r="C6017" s="280" t="s">
        <v>220</v>
      </c>
      <c r="D6017" s="294">
        <v>20</v>
      </c>
      <c r="F6017" s="269">
        <v>42542</v>
      </c>
      <c r="G6017" s="280" t="s">
        <v>114</v>
      </c>
      <c r="H6017" s="294">
        <v>60</v>
      </c>
    </row>
    <row r="6018" spans="2:8" s="1" customFormat="1" ht="15">
      <c r="B6018" s="269">
        <v>42523</v>
      </c>
      <c r="C6018" s="280" t="s">
        <v>7084</v>
      </c>
      <c r="D6018" s="294">
        <v>20</v>
      </c>
      <c r="F6018" s="269">
        <v>42543</v>
      </c>
      <c r="G6018" s="280" t="s">
        <v>51</v>
      </c>
      <c r="H6018" s="294">
        <v>102</v>
      </c>
    </row>
    <row r="6019" spans="2:8" s="1" customFormat="1" ht="15">
      <c r="B6019" s="269">
        <v>42523</v>
      </c>
      <c r="C6019" s="280" t="s">
        <v>246</v>
      </c>
      <c r="D6019" s="294">
        <v>50</v>
      </c>
      <c r="F6019" s="269">
        <v>42543</v>
      </c>
      <c r="G6019" s="280" t="s">
        <v>3901</v>
      </c>
      <c r="H6019" s="294">
        <v>30</v>
      </c>
    </row>
    <row r="6020" spans="2:8" s="1" customFormat="1" ht="15">
      <c r="B6020" s="269">
        <v>42523</v>
      </c>
      <c r="C6020" s="280" t="s">
        <v>157</v>
      </c>
      <c r="D6020" s="294">
        <v>28</v>
      </c>
      <c r="F6020" s="269">
        <v>42543</v>
      </c>
      <c r="G6020" s="280" t="s">
        <v>431</v>
      </c>
      <c r="H6020" s="294">
        <v>6</v>
      </c>
    </row>
    <row r="6021" spans="2:8" s="1" customFormat="1" ht="15">
      <c r="B6021" s="269">
        <v>42523</v>
      </c>
      <c r="C6021" s="280" t="s">
        <v>23</v>
      </c>
      <c r="D6021" s="294">
        <v>170</v>
      </c>
      <c r="F6021" s="269">
        <v>42543</v>
      </c>
      <c r="G6021" s="294" t="s">
        <v>427</v>
      </c>
      <c r="H6021" s="294">
        <v>15</v>
      </c>
    </row>
    <row r="6022" spans="2:8" s="1" customFormat="1" ht="15">
      <c r="B6022" s="269">
        <v>42523</v>
      </c>
      <c r="C6022" s="280" t="s">
        <v>802</v>
      </c>
      <c r="D6022" s="294">
        <v>100</v>
      </c>
      <c r="F6022" s="269">
        <v>42543</v>
      </c>
      <c r="G6022" s="294" t="s">
        <v>2545</v>
      </c>
      <c r="H6022" s="294">
        <v>117</v>
      </c>
    </row>
    <row r="6023" spans="2:8" s="1" customFormat="1" ht="15">
      <c r="B6023" s="269">
        <v>42523</v>
      </c>
      <c r="C6023" s="280" t="s">
        <v>132</v>
      </c>
      <c r="D6023" s="294">
        <v>500</v>
      </c>
      <c r="F6023" s="269">
        <v>42543</v>
      </c>
      <c r="G6023" s="280" t="s">
        <v>7132</v>
      </c>
      <c r="H6023" s="294">
        <v>190</v>
      </c>
    </row>
    <row r="6024" spans="2:8" s="1" customFormat="1" ht="15">
      <c r="B6024" s="269">
        <v>42524</v>
      </c>
      <c r="C6024" s="484" t="s">
        <v>51</v>
      </c>
      <c r="D6024" s="294">
        <v>10</v>
      </c>
      <c r="F6024" s="269">
        <v>42543</v>
      </c>
      <c r="G6024" s="280" t="s">
        <v>12</v>
      </c>
      <c r="H6024" s="294">
        <v>130</v>
      </c>
    </row>
    <row r="6025" spans="2:8" s="1" customFormat="1" ht="15">
      <c r="B6025" s="269">
        <v>42524</v>
      </c>
      <c r="C6025" s="280" t="s">
        <v>525</v>
      </c>
      <c r="D6025" s="294">
        <v>10</v>
      </c>
      <c r="F6025" s="269">
        <v>42543</v>
      </c>
      <c r="G6025" s="280" t="s">
        <v>346</v>
      </c>
      <c r="H6025" s="294">
        <v>45</v>
      </c>
    </row>
    <row r="6026" spans="2:8" s="1" customFormat="1" ht="15">
      <c r="B6026" s="269">
        <v>42524</v>
      </c>
      <c r="C6026" s="280" t="s">
        <v>112</v>
      </c>
      <c r="D6026" s="294">
        <v>12</v>
      </c>
      <c r="F6026" s="269">
        <v>42543</v>
      </c>
      <c r="G6026" s="280" t="s">
        <v>7133</v>
      </c>
      <c r="H6026" s="294">
        <v>15</v>
      </c>
    </row>
    <row r="6027" spans="2:8" s="1" customFormat="1" ht="15">
      <c r="B6027" s="269">
        <v>42524</v>
      </c>
      <c r="C6027" s="280" t="s">
        <v>516</v>
      </c>
      <c r="D6027" s="294">
        <v>20</v>
      </c>
      <c r="F6027" s="549">
        <v>42543</v>
      </c>
      <c r="G6027" s="554" t="s">
        <v>6</v>
      </c>
      <c r="H6027" s="1002">
        <v>1000</v>
      </c>
    </row>
    <row r="6028" spans="2:8" s="1" customFormat="1" ht="15">
      <c r="B6028" s="269">
        <v>42524</v>
      </c>
      <c r="C6028" s="280" t="s">
        <v>367</v>
      </c>
      <c r="D6028" s="294">
        <v>11</v>
      </c>
      <c r="F6028" s="269">
        <v>42543</v>
      </c>
      <c r="G6028" s="280" t="s">
        <v>163</v>
      </c>
      <c r="H6028" s="294">
        <v>16</v>
      </c>
    </row>
    <row r="6029" spans="2:8" s="1" customFormat="1" ht="15">
      <c r="B6029" s="269">
        <v>42525</v>
      </c>
      <c r="C6029" s="280" t="s">
        <v>132</v>
      </c>
      <c r="D6029" s="294">
        <v>2000</v>
      </c>
      <c r="F6029" s="269">
        <v>42543</v>
      </c>
      <c r="G6029" s="280" t="s">
        <v>7151</v>
      </c>
      <c r="H6029" s="294">
        <v>250</v>
      </c>
    </row>
    <row r="6030" spans="2:8" s="1" customFormat="1" ht="15">
      <c r="B6030" s="269">
        <v>42525</v>
      </c>
      <c r="C6030" s="280" t="s">
        <v>516</v>
      </c>
      <c r="D6030" s="294">
        <v>60</v>
      </c>
      <c r="F6030" s="269">
        <v>42543</v>
      </c>
      <c r="G6030" s="280" t="s">
        <v>246</v>
      </c>
      <c r="H6030" s="294">
        <v>80</v>
      </c>
    </row>
    <row r="6031" spans="2:8" s="1" customFormat="1" ht="15">
      <c r="B6031" s="269">
        <v>42525</v>
      </c>
      <c r="C6031" s="304" t="s">
        <v>2282</v>
      </c>
      <c r="D6031" s="326">
        <v>35</v>
      </c>
      <c r="F6031" s="269">
        <v>42543</v>
      </c>
      <c r="G6031" s="294" t="s">
        <v>114</v>
      </c>
      <c r="H6031" s="294">
        <v>35</v>
      </c>
    </row>
    <row r="6032" spans="2:8" s="1" customFormat="1" ht="15">
      <c r="B6032" s="269">
        <v>42525</v>
      </c>
      <c r="C6032" s="280" t="s">
        <v>367</v>
      </c>
      <c r="D6032" s="326">
        <v>108</v>
      </c>
      <c r="F6032" s="269">
        <v>42544</v>
      </c>
      <c r="G6032" s="294" t="s">
        <v>289</v>
      </c>
      <c r="H6032" s="294">
        <v>10</v>
      </c>
    </row>
    <row r="6033" spans="2:8" s="1" customFormat="1" ht="15">
      <c r="B6033" s="269">
        <v>42525</v>
      </c>
      <c r="C6033" s="304" t="s">
        <v>7084</v>
      </c>
      <c r="D6033" s="326">
        <v>30</v>
      </c>
      <c r="F6033" s="269">
        <v>42544</v>
      </c>
      <c r="G6033" s="393" t="s">
        <v>114</v>
      </c>
      <c r="H6033" s="386">
        <v>30</v>
      </c>
    </row>
    <row r="6034" spans="2:8" s="1" customFormat="1" ht="15">
      <c r="B6034" s="269">
        <v>42525</v>
      </c>
      <c r="C6034" s="304" t="s">
        <v>5295</v>
      </c>
      <c r="D6034" s="326">
        <v>40</v>
      </c>
      <c r="F6034" s="269">
        <v>42544</v>
      </c>
      <c r="G6034" s="393" t="s">
        <v>177</v>
      </c>
      <c r="H6034" s="386">
        <v>10</v>
      </c>
    </row>
    <row r="6035" spans="2:8" s="1" customFormat="1" ht="15">
      <c r="B6035" s="269">
        <v>42525</v>
      </c>
      <c r="C6035" s="304" t="s">
        <v>12</v>
      </c>
      <c r="D6035" s="326">
        <v>240</v>
      </c>
      <c r="F6035" s="269">
        <v>42544</v>
      </c>
      <c r="G6035" s="393" t="s">
        <v>774</v>
      </c>
      <c r="H6035" s="294">
        <v>35</v>
      </c>
    </row>
    <row r="6036" spans="2:8" s="1" customFormat="1" ht="15">
      <c r="B6036" s="269">
        <v>42525</v>
      </c>
      <c r="C6036" s="304" t="s">
        <v>63</v>
      </c>
      <c r="D6036" s="326">
        <v>45</v>
      </c>
      <c r="F6036" s="269">
        <v>42544</v>
      </c>
      <c r="G6036" s="393" t="s">
        <v>114</v>
      </c>
      <c r="H6036" s="386">
        <v>62</v>
      </c>
    </row>
    <row r="6037" spans="2:8" s="1" customFormat="1" ht="15">
      <c r="B6037" s="269">
        <v>42525</v>
      </c>
      <c r="C6037" s="304" t="s">
        <v>51</v>
      </c>
      <c r="D6037" s="326">
        <v>113</v>
      </c>
      <c r="F6037" s="269">
        <v>42544</v>
      </c>
      <c r="G6037" s="393" t="s">
        <v>366</v>
      </c>
      <c r="H6037" s="386">
        <v>60</v>
      </c>
    </row>
    <row r="6038" spans="2:8" s="1" customFormat="1" ht="15">
      <c r="B6038" s="269">
        <v>42525</v>
      </c>
      <c r="C6038" s="304" t="s">
        <v>220</v>
      </c>
      <c r="D6038" s="326">
        <v>25</v>
      </c>
      <c r="F6038" s="269">
        <v>42544</v>
      </c>
      <c r="G6038" s="280" t="s">
        <v>7152</v>
      </c>
      <c r="H6038" s="294">
        <v>120</v>
      </c>
    </row>
    <row r="6039" spans="2:8" s="1" customFormat="1" ht="15">
      <c r="B6039" s="269">
        <v>42526</v>
      </c>
      <c r="C6039" s="304" t="s">
        <v>51</v>
      </c>
      <c r="D6039" s="326">
        <v>16</v>
      </c>
      <c r="F6039" s="269">
        <v>42544</v>
      </c>
      <c r="G6039" s="393" t="s">
        <v>18</v>
      </c>
      <c r="H6039" s="386">
        <v>40</v>
      </c>
    </row>
    <row r="6040" spans="2:8" s="1" customFormat="1" ht="15">
      <c r="B6040" s="269">
        <v>42526</v>
      </c>
      <c r="C6040" s="304" t="s">
        <v>7085</v>
      </c>
      <c r="D6040" s="326">
        <v>110</v>
      </c>
      <c r="F6040" s="269">
        <v>42544</v>
      </c>
      <c r="G6040" s="376" t="s">
        <v>742</v>
      </c>
      <c r="H6040" s="386">
        <v>150</v>
      </c>
    </row>
    <row r="6041" spans="2:8" s="1" customFormat="1" ht="15">
      <c r="B6041" s="269">
        <v>42526</v>
      </c>
      <c r="C6041" s="304" t="s">
        <v>2556</v>
      </c>
      <c r="D6041" s="326">
        <v>150</v>
      </c>
      <c r="F6041" s="269">
        <v>42544</v>
      </c>
      <c r="G6041" s="280" t="s">
        <v>23</v>
      </c>
      <c r="H6041" s="294">
        <v>70</v>
      </c>
    </row>
    <row r="6042" spans="2:8" s="1" customFormat="1" ht="15">
      <c r="B6042" s="269">
        <v>42526</v>
      </c>
      <c r="C6042" s="280" t="s">
        <v>114</v>
      </c>
      <c r="D6042" s="294">
        <v>130</v>
      </c>
      <c r="F6042" s="269">
        <v>42545</v>
      </c>
      <c r="G6042" s="280" t="s">
        <v>525</v>
      </c>
      <c r="H6042" s="386">
        <v>137</v>
      </c>
    </row>
    <row r="6043" spans="2:8" s="1" customFormat="1" ht="15">
      <c r="B6043" s="269">
        <v>42526</v>
      </c>
      <c r="C6043" s="280" t="s">
        <v>367</v>
      </c>
      <c r="D6043" s="294">
        <v>110</v>
      </c>
      <c r="F6043" s="269">
        <v>42545</v>
      </c>
      <c r="G6043" s="393" t="s">
        <v>23</v>
      </c>
      <c r="H6043" s="386">
        <v>500</v>
      </c>
    </row>
    <row r="6044" spans="2:8" s="1" customFormat="1" ht="15">
      <c r="B6044" s="269">
        <v>42526</v>
      </c>
      <c r="C6044" s="280" t="s">
        <v>431</v>
      </c>
      <c r="D6044" s="294">
        <v>10</v>
      </c>
      <c r="F6044" s="269">
        <v>42546</v>
      </c>
      <c r="G6044" s="386" t="s">
        <v>289</v>
      </c>
      <c r="H6044" s="386">
        <v>280</v>
      </c>
    </row>
    <row r="6045" spans="2:8" s="1" customFormat="1" ht="15">
      <c r="B6045" s="269">
        <v>42527</v>
      </c>
      <c r="C6045" s="280" t="s">
        <v>367</v>
      </c>
      <c r="D6045" s="349">
        <v>10</v>
      </c>
      <c r="F6045" s="269">
        <v>42546</v>
      </c>
      <c r="G6045" s="393" t="s">
        <v>401</v>
      </c>
      <c r="H6045" s="386">
        <v>30</v>
      </c>
    </row>
    <row r="6046" spans="2:8" s="1" customFormat="1" ht="15">
      <c r="B6046" s="269">
        <v>42527</v>
      </c>
      <c r="C6046" s="280" t="s">
        <v>525</v>
      </c>
      <c r="D6046" s="294">
        <v>90</v>
      </c>
      <c r="F6046" s="269">
        <v>42546</v>
      </c>
      <c r="G6046" s="393" t="s">
        <v>7153</v>
      </c>
      <c r="H6046" s="386">
        <v>1500</v>
      </c>
    </row>
    <row r="6047" spans="2:8" s="1" customFormat="1" ht="15">
      <c r="B6047" s="269">
        <v>42527</v>
      </c>
      <c r="C6047" s="304" t="s">
        <v>401</v>
      </c>
      <c r="D6047" s="326">
        <v>56</v>
      </c>
      <c r="F6047" s="269">
        <v>42548</v>
      </c>
      <c r="G6047" s="393" t="s">
        <v>112</v>
      </c>
      <c r="H6047" s="386">
        <v>40</v>
      </c>
    </row>
    <row r="6048" spans="2:8" s="1" customFormat="1" ht="15">
      <c r="B6048" s="710">
        <v>42527</v>
      </c>
      <c r="C6048" s="711" t="s">
        <v>4050</v>
      </c>
      <c r="D6048" s="953">
        <v>785</v>
      </c>
      <c r="F6048" s="269">
        <v>42548</v>
      </c>
      <c r="G6048" s="393" t="s">
        <v>401</v>
      </c>
      <c r="H6048" s="386">
        <v>40</v>
      </c>
    </row>
    <row r="6049" spans="2:8" s="1" customFormat="1" ht="15">
      <c r="B6049" s="269">
        <v>42528</v>
      </c>
      <c r="C6049" s="304" t="s">
        <v>525</v>
      </c>
      <c r="D6049" s="326">
        <v>160</v>
      </c>
      <c r="F6049" s="269">
        <v>42548</v>
      </c>
      <c r="G6049" s="280" t="s">
        <v>7133</v>
      </c>
      <c r="H6049" s="294">
        <v>20</v>
      </c>
    </row>
    <row r="6050" spans="2:8" s="1" customFormat="1" ht="15">
      <c r="B6050" s="269">
        <v>42528</v>
      </c>
      <c r="C6050" s="280" t="s">
        <v>2681</v>
      </c>
      <c r="D6050" s="294">
        <v>50</v>
      </c>
      <c r="F6050" s="269">
        <v>42548</v>
      </c>
      <c r="G6050" s="280" t="s">
        <v>7162</v>
      </c>
      <c r="H6050" s="294">
        <v>315</v>
      </c>
    </row>
    <row r="6051" spans="2:8" s="1" customFormat="1" ht="15">
      <c r="B6051" s="269">
        <v>42529</v>
      </c>
      <c r="C6051" s="280" t="s">
        <v>525</v>
      </c>
      <c r="D6051" s="294">
        <v>213</v>
      </c>
      <c r="F6051" s="269">
        <v>42548</v>
      </c>
      <c r="G6051" s="280" t="s">
        <v>12</v>
      </c>
      <c r="H6051" s="294">
        <v>130</v>
      </c>
    </row>
    <row r="6052" spans="2:8" s="1" customFormat="1" ht="15">
      <c r="B6052" s="269">
        <v>42529</v>
      </c>
      <c r="C6052" s="280" t="s">
        <v>7097</v>
      </c>
      <c r="D6052" s="294">
        <v>50</v>
      </c>
      <c r="F6052" s="269">
        <v>42548</v>
      </c>
      <c r="G6052" s="280" t="s">
        <v>23</v>
      </c>
      <c r="H6052" s="294">
        <v>300</v>
      </c>
    </row>
    <row r="6053" spans="2:8" s="1" customFormat="1" ht="15">
      <c r="B6053" s="269">
        <v>42529</v>
      </c>
      <c r="C6053" s="280" t="s">
        <v>114</v>
      </c>
      <c r="D6053" s="294">
        <v>40</v>
      </c>
      <c r="F6053" s="269">
        <v>42548</v>
      </c>
      <c r="G6053" s="294" t="s">
        <v>516</v>
      </c>
      <c r="H6053" s="294">
        <v>20</v>
      </c>
    </row>
    <row r="6054" spans="2:8" s="1" customFormat="1" ht="15">
      <c r="B6054" s="269">
        <v>42529</v>
      </c>
      <c r="C6054" s="280" t="s">
        <v>80</v>
      </c>
      <c r="D6054" s="294">
        <v>30</v>
      </c>
      <c r="F6054" s="269">
        <v>42549</v>
      </c>
      <c r="G6054" s="280" t="s">
        <v>114</v>
      </c>
      <c r="H6054" s="294">
        <v>45</v>
      </c>
    </row>
    <row r="6055" spans="2:8" s="1" customFormat="1" ht="15">
      <c r="B6055" s="269">
        <v>42530</v>
      </c>
      <c r="C6055" s="280" t="s">
        <v>525</v>
      </c>
      <c r="D6055" s="294">
        <v>37</v>
      </c>
      <c r="F6055" s="269">
        <v>42550</v>
      </c>
      <c r="G6055" s="280" t="s">
        <v>51</v>
      </c>
      <c r="H6055" s="294">
        <v>190</v>
      </c>
    </row>
    <row r="6056" spans="2:8" s="1" customFormat="1" ht="15">
      <c r="B6056" s="269">
        <v>42530</v>
      </c>
      <c r="C6056" s="304" t="s">
        <v>516</v>
      </c>
      <c r="D6056" s="326">
        <v>20</v>
      </c>
      <c r="F6056" s="269">
        <v>42550</v>
      </c>
      <c r="G6056" s="280" t="s">
        <v>18</v>
      </c>
      <c r="H6056" s="326">
        <v>410</v>
      </c>
    </row>
    <row r="6057" spans="2:8" s="1" customFormat="1" ht="15">
      <c r="B6057" s="269">
        <v>42531</v>
      </c>
      <c r="C6057" s="304" t="s">
        <v>525</v>
      </c>
      <c r="D6057" s="326">
        <v>220</v>
      </c>
      <c r="F6057" s="269">
        <v>42550</v>
      </c>
      <c r="G6057" s="280" t="s">
        <v>2950</v>
      </c>
      <c r="H6057" s="294">
        <v>60</v>
      </c>
    </row>
    <row r="6058" spans="2:8" s="1" customFormat="1" ht="15">
      <c r="B6058" s="269">
        <v>42531</v>
      </c>
      <c r="C6058" s="280" t="s">
        <v>373</v>
      </c>
      <c r="D6058" s="294">
        <v>4000</v>
      </c>
      <c r="F6058" s="269">
        <v>42550</v>
      </c>
      <c r="G6058" s="304" t="s">
        <v>786</v>
      </c>
      <c r="H6058" s="326">
        <v>20</v>
      </c>
    </row>
    <row r="6059" spans="2:8" s="1" customFormat="1" ht="15">
      <c r="B6059" s="269">
        <v>42531</v>
      </c>
      <c r="C6059" s="304" t="s">
        <v>114</v>
      </c>
      <c r="D6059" s="326">
        <v>50</v>
      </c>
      <c r="F6059" s="269">
        <v>42550</v>
      </c>
      <c r="G6059" s="280" t="s">
        <v>132</v>
      </c>
      <c r="H6059" s="294">
        <v>200</v>
      </c>
    </row>
    <row r="6060" spans="2:8" s="1" customFormat="1" ht="15">
      <c r="B6060" s="269">
        <v>42532</v>
      </c>
      <c r="C6060" s="280" t="s">
        <v>220</v>
      </c>
      <c r="D6060" s="294">
        <v>10</v>
      </c>
      <c r="F6060" s="269">
        <v>42550</v>
      </c>
      <c r="G6060" s="280" t="s">
        <v>7168</v>
      </c>
      <c r="H6060" s="294">
        <v>10</v>
      </c>
    </row>
    <row r="6061" spans="2:8" s="1" customFormat="1" ht="15">
      <c r="B6061" s="269">
        <v>42532</v>
      </c>
      <c r="C6061" s="280" t="s">
        <v>5395</v>
      </c>
      <c r="D6061" s="294">
        <v>400</v>
      </c>
      <c r="F6061" s="269">
        <v>42550</v>
      </c>
      <c r="G6061" s="280" t="s">
        <v>23</v>
      </c>
      <c r="H6061" s="294">
        <v>156</v>
      </c>
    </row>
    <row r="6062" spans="2:8" s="1" customFormat="1" ht="15">
      <c r="B6062" s="269">
        <v>42532</v>
      </c>
      <c r="C6062" s="280" t="s">
        <v>7007</v>
      </c>
      <c r="D6062" s="294">
        <v>20</v>
      </c>
      <c r="F6062" s="269">
        <v>42550</v>
      </c>
      <c r="G6062" s="280" t="s">
        <v>7169</v>
      </c>
      <c r="H6062" s="294">
        <v>10</v>
      </c>
    </row>
    <row r="6063" spans="2:8" s="1" customFormat="1" ht="15">
      <c r="B6063" s="269">
        <v>42532</v>
      </c>
      <c r="C6063" s="280" t="s">
        <v>5859</v>
      </c>
      <c r="D6063" s="294">
        <v>40</v>
      </c>
      <c r="F6063" s="269">
        <v>42550</v>
      </c>
      <c r="G6063" s="280" t="s">
        <v>7170</v>
      </c>
      <c r="H6063" s="294">
        <v>30</v>
      </c>
    </row>
    <row r="6064" spans="2:8" s="1" customFormat="1" ht="15">
      <c r="B6064" s="269">
        <v>42532</v>
      </c>
      <c r="C6064" s="280" t="s">
        <v>51</v>
      </c>
      <c r="D6064" s="294">
        <v>470</v>
      </c>
      <c r="F6064" s="269">
        <v>42551</v>
      </c>
      <c r="G6064" s="294" t="s">
        <v>289</v>
      </c>
      <c r="H6064" s="294">
        <v>10</v>
      </c>
    </row>
    <row r="6065" spans="2:8" s="1" customFormat="1" ht="15">
      <c r="B6065" s="549">
        <v>42533</v>
      </c>
      <c r="C6065" s="463" t="s">
        <v>6436</v>
      </c>
      <c r="D6065" s="587">
        <v>1000</v>
      </c>
      <c r="F6065" s="269">
        <v>42551</v>
      </c>
      <c r="G6065" s="280" t="s">
        <v>7172</v>
      </c>
      <c r="H6065" s="294">
        <v>700</v>
      </c>
    </row>
    <row r="6066" spans="2:8" s="1" customFormat="1" ht="15">
      <c r="B6066" s="549">
        <v>42533</v>
      </c>
      <c r="C6066" s="463" t="s">
        <v>6437</v>
      </c>
      <c r="D6066" s="587">
        <v>1220</v>
      </c>
      <c r="F6066" s="269">
        <v>42551</v>
      </c>
      <c r="G6066" s="280" t="s">
        <v>23</v>
      </c>
      <c r="H6066" s="294">
        <v>114</v>
      </c>
    </row>
    <row r="6067" spans="2:8" s="1" customFormat="1" ht="15">
      <c r="B6067" s="269">
        <v>42533</v>
      </c>
      <c r="C6067" s="280" t="s">
        <v>57</v>
      </c>
      <c r="D6067" s="294">
        <v>160</v>
      </c>
      <c r="F6067" s="269"/>
      <c r="G6067" s="280"/>
      <c r="H6067" s="294"/>
    </row>
    <row r="6068" spans="2:8" s="1" customFormat="1" ht="15">
      <c r="B6068" s="269">
        <v>42533</v>
      </c>
      <c r="C6068" s="280" t="s">
        <v>289</v>
      </c>
      <c r="D6068" s="294">
        <v>35</v>
      </c>
      <c r="F6068" s="269"/>
      <c r="G6068" s="280"/>
      <c r="H6068" s="294"/>
    </row>
    <row r="6069" spans="2:8" s="1" customFormat="1" ht="15">
      <c r="B6069" s="269">
        <v>42533</v>
      </c>
      <c r="C6069" s="280" t="s">
        <v>23</v>
      </c>
      <c r="D6069" s="349">
        <v>175</v>
      </c>
      <c r="F6069" s="269"/>
      <c r="G6069" s="280"/>
      <c r="H6069" s="294"/>
    </row>
    <row r="6070" spans="2:8" s="1" customFormat="1" ht="15">
      <c r="B6070" s="269">
        <v>42534</v>
      </c>
      <c r="C6070" s="280" t="s">
        <v>525</v>
      </c>
      <c r="D6070" s="294">
        <v>130</v>
      </c>
      <c r="F6070" s="269"/>
      <c r="G6070" s="280"/>
      <c r="H6070" s="294"/>
    </row>
    <row r="6071" spans="2:8" s="1" customFormat="1" ht="15">
      <c r="B6071" s="269">
        <v>42534</v>
      </c>
      <c r="C6071" s="280" t="s">
        <v>7098</v>
      </c>
      <c r="D6071" s="294">
        <v>250</v>
      </c>
      <c r="F6071" s="269"/>
      <c r="G6071" s="280"/>
      <c r="H6071" s="294"/>
    </row>
    <row r="6072" spans="2:8" s="1" customFormat="1" ht="15">
      <c r="B6072" s="269">
        <v>42534</v>
      </c>
      <c r="C6072" s="280" t="s">
        <v>163</v>
      </c>
      <c r="D6072" s="294">
        <v>100</v>
      </c>
      <c r="F6072" s="269"/>
      <c r="G6072" s="280"/>
      <c r="H6072" s="294"/>
    </row>
    <row r="6073" spans="2:8" s="1" customFormat="1" ht="15">
      <c r="B6073" s="269">
        <v>42534</v>
      </c>
      <c r="C6073" s="280" t="s">
        <v>401</v>
      </c>
      <c r="D6073" s="294">
        <v>30</v>
      </c>
      <c r="F6073" s="269"/>
      <c r="G6073" s="280"/>
      <c r="H6073" s="294"/>
    </row>
    <row r="6074" spans="2:8" s="1" customFormat="1" ht="15">
      <c r="B6074" s="269">
        <v>42534</v>
      </c>
      <c r="C6074" s="280" t="s">
        <v>23</v>
      </c>
      <c r="D6074" s="294">
        <v>80</v>
      </c>
      <c r="F6074" s="269"/>
      <c r="G6074" s="280"/>
      <c r="H6074" s="294"/>
    </row>
    <row r="6075" spans="2:8" s="1" customFormat="1" ht="15">
      <c r="B6075" s="269">
        <v>42534</v>
      </c>
      <c r="C6075" s="280" t="s">
        <v>163</v>
      </c>
      <c r="D6075" s="294">
        <v>70</v>
      </c>
      <c r="F6075" s="269"/>
      <c r="G6075" s="280"/>
      <c r="H6075" s="294"/>
    </row>
    <row r="6076" spans="2:8" s="1" customFormat="1" ht="15">
      <c r="B6076" s="549">
        <v>42535</v>
      </c>
      <c r="C6076" s="554" t="s">
        <v>283</v>
      </c>
      <c r="D6076" s="695">
        <v>600</v>
      </c>
      <c r="F6076" s="269"/>
      <c r="G6076" s="280"/>
      <c r="H6076" s="294"/>
    </row>
    <row r="6077" spans="2:8" s="1" customFormat="1" ht="15">
      <c r="B6077" s="269">
        <v>42535</v>
      </c>
      <c r="C6077" s="280" t="s">
        <v>172</v>
      </c>
      <c r="D6077" s="294">
        <v>40</v>
      </c>
      <c r="F6077" s="269"/>
      <c r="G6077" s="280"/>
      <c r="H6077" s="294"/>
    </row>
    <row r="6078" spans="2:8" s="1" customFormat="1" ht="15">
      <c r="B6078" s="269">
        <v>42535</v>
      </c>
      <c r="C6078" s="280" t="s">
        <v>219</v>
      </c>
      <c r="D6078" s="294">
        <v>50</v>
      </c>
      <c r="F6078" s="269"/>
      <c r="G6078" s="280"/>
      <c r="H6078" s="294"/>
    </row>
    <row r="6079" spans="2:8" s="1" customFormat="1" ht="15">
      <c r="B6079" s="269">
        <v>42535</v>
      </c>
      <c r="C6079" s="280" t="s">
        <v>401</v>
      </c>
      <c r="D6079" s="294">
        <v>80</v>
      </c>
      <c r="F6079" s="269"/>
      <c r="G6079" s="280"/>
      <c r="H6079" s="294"/>
    </row>
    <row r="6080" spans="2:8" s="1" customFormat="1" ht="15">
      <c r="B6080" s="269">
        <v>42536</v>
      </c>
      <c r="C6080" s="294" t="s">
        <v>525</v>
      </c>
      <c r="D6080" s="294">
        <v>140</v>
      </c>
      <c r="F6080" s="269"/>
      <c r="G6080" s="280"/>
      <c r="H6080" s="294"/>
    </row>
    <row r="6081" spans="2:8" s="1" customFormat="1" ht="15">
      <c r="B6081" s="269">
        <v>42536</v>
      </c>
      <c r="C6081" s="280" t="s">
        <v>401</v>
      </c>
      <c r="D6081" s="294">
        <v>50</v>
      </c>
      <c r="F6081" s="269"/>
      <c r="G6081" s="280"/>
      <c r="H6081" s="294"/>
    </row>
    <row r="6082" spans="2:8" s="1" customFormat="1" ht="15">
      <c r="B6082" s="269">
        <v>42537</v>
      </c>
      <c r="C6082" s="280" t="s">
        <v>367</v>
      </c>
      <c r="D6082" s="294">
        <v>10</v>
      </c>
      <c r="F6082" s="269"/>
      <c r="G6082" s="280"/>
      <c r="H6082" s="294"/>
    </row>
    <row r="6083" spans="2:8" s="1" customFormat="1" ht="15">
      <c r="B6083" s="269">
        <v>42537</v>
      </c>
      <c r="C6083" s="280" t="s">
        <v>7099</v>
      </c>
      <c r="D6083" s="294">
        <v>1034</v>
      </c>
      <c r="F6083" s="269"/>
      <c r="G6083" s="280"/>
      <c r="H6083" s="294"/>
    </row>
    <row r="6084" spans="2:8" s="1" customFormat="1" ht="15">
      <c r="B6084" s="269">
        <v>42537</v>
      </c>
      <c r="C6084" s="294" t="s">
        <v>51</v>
      </c>
      <c r="D6084" s="294">
        <v>150</v>
      </c>
      <c r="F6084" s="269"/>
      <c r="G6084" s="280"/>
      <c r="H6084" s="294"/>
    </row>
    <row r="6085" spans="2:8" s="1" customFormat="1" ht="15">
      <c r="B6085" s="269">
        <v>42538</v>
      </c>
      <c r="C6085" s="294" t="s">
        <v>154</v>
      </c>
      <c r="D6085" s="294">
        <v>42</v>
      </c>
      <c r="F6085" s="269"/>
      <c r="G6085" s="280"/>
      <c r="H6085" s="294"/>
    </row>
    <row r="6086" spans="2:8" s="1" customFormat="1" ht="15">
      <c r="B6086" s="269">
        <v>42538</v>
      </c>
      <c r="C6086" s="294" t="s">
        <v>401</v>
      </c>
      <c r="D6086" s="294">
        <v>30</v>
      </c>
      <c r="F6086" s="269"/>
      <c r="G6086" s="280"/>
      <c r="H6086" s="294"/>
    </row>
    <row r="6087" spans="2:8" s="1" customFormat="1" ht="15">
      <c r="B6087" s="269">
        <v>42538</v>
      </c>
      <c r="C6087" s="294" t="s">
        <v>3052</v>
      </c>
      <c r="D6087" s="294">
        <v>20</v>
      </c>
      <c r="F6087" s="269"/>
      <c r="G6087" s="280"/>
      <c r="H6087" s="294"/>
    </row>
    <row r="6088" spans="2:8" s="1" customFormat="1" ht="15">
      <c r="B6088" s="269">
        <v>42538</v>
      </c>
      <c r="C6088" s="294" t="s">
        <v>163</v>
      </c>
      <c r="D6088" s="294">
        <v>10</v>
      </c>
      <c r="F6088" s="269"/>
      <c r="G6088" s="280"/>
      <c r="H6088" s="294"/>
    </row>
    <row r="6089" spans="2:8" s="1" customFormat="1" ht="15">
      <c r="B6089" s="269">
        <v>42538</v>
      </c>
      <c r="C6089" s="294" t="s">
        <v>2845</v>
      </c>
      <c r="D6089" s="294">
        <v>240</v>
      </c>
      <c r="F6089" s="269"/>
      <c r="G6089" s="280"/>
      <c r="H6089" s="294"/>
    </row>
    <row r="6090" spans="2:8" s="1" customFormat="1" ht="15">
      <c r="B6090" s="269">
        <v>42538</v>
      </c>
      <c r="C6090" s="294" t="s">
        <v>401</v>
      </c>
      <c r="D6090" s="294">
        <v>44</v>
      </c>
      <c r="F6090" s="269"/>
      <c r="G6090" s="280"/>
      <c r="H6090" s="294"/>
    </row>
    <row r="6091" spans="2:8" s="1" customFormat="1" ht="15">
      <c r="B6091" s="269">
        <v>42538</v>
      </c>
      <c r="C6091" s="280" t="s">
        <v>114</v>
      </c>
      <c r="D6091" s="294">
        <v>20</v>
      </c>
      <c r="F6091" s="269"/>
      <c r="G6091" s="280"/>
      <c r="H6091" s="294"/>
    </row>
    <row r="6092" spans="2:8" s="1" customFormat="1" ht="15">
      <c r="B6092" s="269">
        <v>42538</v>
      </c>
      <c r="C6092" s="280" t="s">
        <v>246</v>
      </c>
      <c r="D6092" s="294">
        <v>50</v>
      </c>
      <c r="F6092" s="269"/>
      <c r="G6092" s="280"/>
      <c r="H6092" s="294"/>
    </row>
    <row r="6093" spans="2:8" s="1" customFormat="1" ht="15">
      <c r="B6093" s="269">
        <v>42538</v>
      </c>
      <c r="C6093" s="280" t="s">
        <v>7100</v>
      </c>
      <c r="D6093" s="294">
        <v>110</v>
      </c>
      <c r="F6093" s="269"/>
      <c r="G6093" s="280"/>
      <c r="H6093" s="294"/>
    </row>
    <row r="6094" spans="2:8" s="1" customFormat="1" ht="15">
      <c r="B6094" s="269">
        <v>42539</v>
      </c>
      <c r="C6094" s="280" t="s">
        <v>7101</v>
      </c>
      <c r="D6094" s="294">
        <v>500</v>
      </c>
      <c r="F6094" s="269"/>
      <c r="G6094" s="280"/>
      <c r="H6094" s="294"/>
    </row>
    <row r="6095" spans="2:8" s="1" customFormat="1" ht="15">
      <c r="B6095" s="269">
        <v>42539</v>
      </c>
      <c r="C6095" s="280" t="s">
        <v>7102</v>
      </c>
      <c r="D6095" s="294">
        <v>80</v>
      </c>
      <c r="F6095" s="269"/>
      <c r="G6095" s="280"/>
      <c r="H6095" s="294"/>
    </row>
    <row r="6096" spans="2:8" s="1" customFormat="1" ht="15">
      <c r="B6096" s="269">
        <v>42539</v>
      </c>
      <c r="C6096" s="280" t="s">
        <v>516</v>
      </c>
      <c r="D6096" s="294">
        <v>10</v>
      </c>
      <c r="F6096" s="269"/>
      <c r="G6096" s="280"/>
      <c r="H6096" s="294"/>
    </row>
    <row r="6097" spans="2:8" s="1" customFormat="1" ht="15">
      <c r="B6097" s="269">
        <v>42539</v>
      </c>
      <c r="C6097" s="280" t="s">
        <v>224</v>
      </c>
      <c r="D6097" s="294">
        <v>5</v>
      </c>
      <c r="F6097" s="269"/>
      <c r="G6097" s="280"/>
      <c r="H6097" s="294"/>
    </row>
    <row r="6098" spans="2:8" s="1" customFormat="1" ht="15">
      <c r="B6098" s="269">
        <v>42539</v>
      </c>
      <c r="C6098" s="280" t="s">
        <v>549</v>
      </c>
      <c r="D6098" s="294">
        <v>410</v>
      </c>
      <c r="F6098" s="269"/>
      <c r="G6098" s="280"/>
      <c r="H6098" s="294"/>
    </row>
    <row r="6099" spans="2:8" s="1" customFormat="1" ht="15">
      <c r="B6099" s="269">
        <v>42540</v>
      </c>
      <c r="C6099" s="280" t="s">
        <v>516</v>
      </c>
      <c r="D6099" s="294">
        <v>50</v>
      </c>
      <c r="F6099" s="269"/>
      <c r="G6099" s="280"/>
      <c r="H6099" s="294"/>
    </row>
    <row r="6100" spans="2:8" s="1" customFormat="1" ht="15">
      <c r="B6100" s="269">
        <v>42540</v>
      </c>
      <c r="C6100" s="280" t="s">
        <v>445</v>
      </c>
      <c r="D6100" s="294">
        <v>50</v>
      </c>
      <c r="F6100" s="269"/>
      <c r="G6100" s="280"/>
      <c r="H6100" s="294"/>
    </row>
    <row r="6101" spans="2:8" s="1" customFormat="1" ht="15">
      <c r="B6101" s="269">
        <v>42540</v>
      </c>
      <c r="C6101" s="280" t="s">
        <v>7105</v>
      </c>
      <c r="D6101" s="294">
        <v>100</v>
      </c>
      <c r="F6101" s="269"/>
      <c r="G6101" s="280"/>
      <c r="H6101" s="294"/>
    </row>
    <row r="6102" spans="2:8" s="1" customFormat="1" ht="15">
      <c r="B6102" s="269">
        <v>42540</v>
      </c>
      <c r="C6102" s="280" t="s">
        <v>222</v>
      </c>
      <c r="D6102" s="294">
        <v>20</v>
      </c>
      <c r="F6102" s="269"/>
      <c r="G6102" s="280"/>
      <c r="H6102" s="294"/>
    </row>
    <row r="6103" spans="2:8" s="1" customFormat="1" ht="15">
      <c r="B6103" s="269">
        <v>42540</v>
      </c>
      <c r="C6103" s="280" t="s">
        <v>7106</v>
      </c>
      <c r="D6103" s="294">
        <v>40</v>
      </c>
      <c r="F6103" s="269"/>
      <c r="G6103" s="280"/>
      <c r="H6103" s="294"/>
    </row>
    <row r="6104" spans="2:8" s="1" customFormat="1" ht="15">
      <c r="B6104" s="269">
        <v>42540</v>
      </c>
      <c r="C6104" s="280" t="s">
        <v>59</v>
      </c>
      <c r="D6104" s="294">
        <v>100</v>
      </c>
      <c r="F6104" s="269"/>
      <c r="G6104" s="280"/>
      <c r="H6104" s="294"/>
    </row>
    <row r="6105" spans="2:8" s="1" customFormat="1" ht="15">
      <c r="B6105" s="269">
        <v>42540</v>
      </c>
      <c r="C6105" s="280" t="s">
        <v>51</v>
      </c>
      <c r="D6105" s="294">
        <v>48</v>
      </c>
      <c r="F6105" s="269"/>
      <c r="G6105" s="280"/>
      <c r="H6105" s="294"/>
    </row>
    <row r="6106" spans="2:8" s="1" customFormat="1" ht="15">
      <c r="B6106" s="269">
        <v>42541</v>
      </c>
      <c r="C6106" s="280" t="s">
        <v>18</v>
      </c>
      <c r="D6106" s="294">
        <v>910</v>
      </c>
      <c r="F6106" s="269"/>
      <c r="G6106" s="280"/>
      <c r="H6106" s="294"/>
    </row>
    <row r="6107" spans="2:8" s="1" customFormat="1" ht="15">
      <c r="B6107" s="269">
        <v>42541</v>
      </c>
      <c r="C6107" s="280" t="s">
        <v>112</v>
      </c>
      <c r="D6107" s="294">
        <v>40</v>
      </c>
      <c r="F6107" s="269"/>
      <c r="G6107" s="280"/>
      <c r="H6107" s="294"/>
    </row>
    <row r="6108" spans="2:8" s="1" customFormat="1" ht="15">
      <c r="B6108" s="269">
        <v>42541</v>
      </c>
      <c r="C6108" s="280" t="s">
        <v>5687</v>
      </c>
      <c r="D6108" s="294">
        <v>100</v>
      </c>
      <c r="F6108" s="269"/>
      <c r="G6108" s="280"/>
      <c r="H6108" s="294"/>
    </row>
    <row r="6109" spans="2:8" s="1" customFormat="1" ht="15">
      <c r="B6109" s="269">
        <v>42541</v>
      </c>
      <c r="C6109" s="280" t="s">
        <v>7032</v>
      </c>
      <c r="D6109" s="294">
        <v>140</v>
      </c>
      <c r="F6109" s="269"/>
      <c r="G6109" s="280"/>
      <c r="H6109" s="294"/>
    </row>
    <row r="6110" spans="2:8" s="1" customFormat="1" ht="15">
      <c r="B6110" s="269">
        <v>42541</v>
      </c>
      <c r="C6110" s="280" t="s">
        <v>114</v>
      </c>
      <c r="D6110" s="294">
        <v>60</v>
      </c>
      <c r="F6110" s="269"/>
      <c r="G6110" s="280"/>
      <c r="H6110" s="294"/>
    </row>
    <row r="6111" spans="2:8" s="1" customFormat="1" ht="15">
      <c r="B6111" s="269">
        <v>42541</v>
      </c>
      <c r="C6111" s="280" t="s">
        <v>218</v>
      </c>
      <c r="D6111" s="294">
        <v>70</v>
      </c>
      <c r="F6111" s="269"/>
      <c r="G6111" s="280"/>
      <c r="H6111" s="294"/>
    </row>
    <row r="6112" spans="2:8" s="1" customFormat="1" ht="15">
      <c r="B6112" s="269">
        <v>42542</v>
      </c>
      <c r="C6112" s="280" t="s">
        <v>163</v>
      </c>
      <c r="D6112" s="294">
        <v>40</v>
      </c>
      <c r="F6112" s="269"/>
      <c r="G6112" s="280"/>
      <c r="H6112" s="294"/>
    </row>
    <row r="6113" spans="2:15" s="1" customFormat="1" ht="15">
      <c r="B6113" s="1036"/>
      <c r="C6113" s="280"/>
      <c r="D6113" s="294"/>
      <c r="F6113" s="280"/>
      <c r="G6113" s="280"/>
      <c r="H6113" s="280"/>
    </row>
    <row r="6114" spans="2:15" s="1" customFormat="1" ht="15">
      <c r="D6114" s="2">
        <f>SUM(D6013:D6113)</f>
        <v>19870</v>
      </c>
      <c r="H6114" s="2">
        <f>SUM(H6013:H6113)</f>
        <v>8395</v>
      </c>
    </row>
    <row r="6116" spans="2:15" s="1" customFormat="1" ht="15.75">
      <c r="B6116" s="2538" t="s">
        <v>7180</v>
      </c>
      <c r="C6116" s="2539"/>
      <c r="D6116" s="2539"/>
      <c r="E6116" s="2539"/>
      <c r="F6116" s="2539"/>
      <c r="G6116" s="2539"/>
      <c r="H6116" s="2540"/>
      <c r="J6116" s="18"/>
    </row>
    <row r="6117" spans="2:15" s="1" customFormat="1" ht="15" outlineLevel="1">
      <c r="C6117" s="18"/>
      <c r="D6117" s="18"/>
      <c r="E6117" s="18"/>
      <c r="F6117" s="18"/>
      <c r="G6117" s="18"/>
      <c r="H6117" s="18"/>
      <c r="I6117" s="18"/>
      <c r="J6117" s="18"/>
    </row>
    <row r="6118" spans="2:15" s="1" customFormat="1" ht="15" outlineLevel="1">
      <c r="B6118" s="152" t="s">
        <v>115</v>
      </c>
      <c r="C6118" s="152" t="s">
        <v>1330</v>
      </c>
      <c r="D6118" s="355" t="s">
        <v>4</v>
      </c>
      <c r="F6118" s="354" t="s">
        <v>115</v>
      </c>
      <c r="G6118" s="354" t="s">
        <v>1331</v>
      </c>
      <c r="H6118" s="355" t="s">
        <v>4</v>
      </c>
    </row>
    <row r="6119" spans="2:15" s="1" customFormat="1" ht="30" customHeight="1" outlineLevel="1">
      <c r="B6119" s="864">
        <v>42552</v>
      </c>
      <c r="C6119" s="891" t="s">
        <v>1039</v>
      </c>
      <c r="D6119" s="935">
        <v>122542.93</v>
      </c>
      <c r="F6119" s="811">
        <v>42552</v>
      </c>
      <c r="G6119" s="812" t="s">
        <v>7186</v>
      </c>
      <c r="H6119" s="905">
        <v>5000</v>
      </c>
      <c r="I6119" s="812" t="s">
        <v>3287</v>
      </c>
      <c r="L6119" s="2"/>
    </row>
    <row r="6120" spans="2:15" s="1" customFormat="1" ht="45" outlineLevel="1">
      <c r="B6120" s="608">
        <v>42580</v>
      </c>
      <c r="C6120" s="223" t="s">
        <v>7333</v>
      </c>
      <c r="D6120" s="1252">
        <v>119188</v>
      </c>
      <c r="F6120" s="811">
        <v>42552</v>
      </c>
      <c r="G6120" s="1097" t="s">
        <v>7189</v>
      </c>
      <c r="H6120" s="876">
        <v>10000</v>
      </c>
      <c r="I6120" s="814" t="s">
        <v>7182</v>
      </c>
    </row>
    <row r="6121" spans="2:15" s="1" customFormat="1" ht="30" outlineLevel="1">
      <c r="B6121" s="1013"/>
      <c r="C6121" s="223"/>
      <c r="D6121" s="175"/>
      <c r="F6121" s="811">
        <v>42552</v>
      </c>
      <c r="G6121" s="1097" t="s">
        <v>7190</v>
      </c>
      <c r="H6121" s="876">
        <v>12000</v>
      </c>
      <c r="I6121" s="814" t="s">
        <v>7181</v>
      </c>
    </row>
    <row r="6122" spans="2:15" s="1" customFormat="1" ht="30" outlineLevel="1">
      <c r="B6122" s="1013"/>
      <c r="C6122" s="223"/>
      <c r="D6122" s="175"/>
      <c r="F6122" s="811">
        <v>42552</v>
      </c>
      <c r="G6122" s="814" t="s">
        <v>7193</v>
      </c>
      <c r="H6122" s="876">
        <v>6473</v>
      </c>
      <c r="I6122" s="814" t="s">
        <v>7065</v>
      </c>
    </row>
    <row r="6123" spans="2:15" s="1" customFormat="1" ht="30" outlineLevel="1">
      <c r="B6123" s="608"/>
      <c r="C6123" s="223"/>
      <c r="D6123" s="175"/>
      <c r="F6123" s="811">
        <v>42552</v>
      </c>
      <c r="G6123" s="1097" t="s">
        <v>7191</v>
      </c>
      <c r="H6123" s="905">
        <v>25846</v>
      </c>
      <c r="I6123" s="812" t="s">
        <v>7063</v>
      </c>
    </row>
    <row r="6124" spans="2:15" s="1" customFormat="1" ht="30" outlineLevel="1">
      <c r="B6124" s="1013"/>
      <c r="C6124" s="223"/>
      <c r="D6124" s="175"/>
      <c r="F6124" s="811">
        <v>42552</v>
      </c>
      <c r="G6124" s="814" t="s">
        <v>7192</v>
      </c>
      <c r="H6124" s="876">
        <v>6756</v>
      </c>
      <c r="I6124" s="814" t="s">
        <v>6152</v>
      </c>
      <c r="L6124" s="2"/>
    </row>
    <row r="6125" spans="2:15" s="1" customFormat="1" ht="45" outlineLevel="1">
      <c r="B6125" s="285"/>
      <c r="C6125" s="223"/>
      <c r="D6125" s="175"/>
      <c r="F6125" s="811">
        <v>42557</v>
      </c>
      <c r="G6125" s="1097" t="s">
        <v>7197</v>
      </c>
      <c r="H6125" s="905">
        <v>5000</v>
      </c>
      <c r="I6125" s="812" t="s">
        <v>3287</v>
      </c>
      <c r="L6125" s="13"/>
    </row>
    <row r="6126" spans="2:15" s="1" customFormat="1" ht="45" outlineLevel="1">
      <c r="B6126" s="285"/>
      <c r="C6126" s="223"/>
      <c r="D6126" s="672"/>
      <c r="F6126" s="811">
        <v>42562</v>
      </c>
      <c r="G6126" s="814" t="s">
        <v>7208</v>
      </c>
      <c r="H6126" s="876">
        <v>5000</v>
      </c>
      <c r="I6126" s="812" t="s">
        <v>3287</v>
      </c>
      <c r="L6126" s="13"/>
    </row>
    <row r="6127" spans="2:15" s="1" customFormat="1" ht="30" outlineLevel="1">
      <c r="B6127" s="285"/>
      <c r="C6127" s="223"/>
      <c r="D6127" s="175"/>
      <c r="F6127" s="811">
        <v>42562</v>
      </c>
      <c r="G6127" s="812" t="s">
        <v>7209</v>
      </c>
      <c r="H6127" s="905">
        <v>6449</v>
      </c>
      <c r="I6127" s="812" t="s">
        <v>7020</v>
      </c>
      <c r="M6127" s="2"/>
      <c r="O6127" s="2"/>
    </row>
    <row r="6128" spans="2:15" s="1" customFormat="1" ht="45" outlineLevel="1">
      <c r="B6128" s="285"/>
      <c r="C6128" s="223"/>
      <c r="D6128" s="175"/>
      <c r="F6128" s="811">
        <v>42569</v>
      </c>
      <c r="G6128" s="814" t="s">
        <v>7228</v>
      </c>
      <c r="H6128" s="876">
        <v>3000</v>
      </c>
      <c r="I6128" s="812" t="s">
        <v>3287</v>
      </c>
      <c r="M6128" s="2"/>
      <c r="O6128" s="2"/>
    </row>
    <row r="6129" spans="2:15" s="1" customFormat="1" ht="45" outlineLevel="1">
      <c r="B6129" s="285"/>
      <c r="C6129" s="223"/>
      <c r="D6129" s="175"/>
      <c r="F6129" s="811">
        <v>42572</v>
      </c>
      <c r="G6129" s="814" t="s">
        <v>7238</v>
      </c>
      <c r="H6129" s="876">
        <v>2000</v>
      </c>
      <c r="I6129" s="812" t="s">
        <v>3287</v>
      </c>
      <c r="M6129" s="2"/>
      <c r="O6129" s="2"/>
    </row>
    <row r="6130" spans="2:15" s="1" customFormat="1" ht="45" outlineLevel="1">
      <c r="B6130" s="269"/>
      <c r="C6130" s="47"/>
      <c r="D6130" s="48"/>
      <c r="F6130" s="811">
        <v>42573</v>
      </c>
      <c r="G6130" s="1064" t="s">
        <v>7239</v>
      </c>
      <c r="H6130" s="905">
        <v>5000</v>
      </c>
      <c r="I6130" s="812" t="s">
        <v>3287</v>
      </c>
    </row>
    <row r="6131" spans="2:15" s="1" customFormat="1" ht="45" outlineLevel="1">
      <c r="B6131" s="269"/>
      <c r="C6131" s="47"/>
      <c r="D6131" s="48"/>
      <c r="F6131" s="811">
        <v>42580</v>
      </c>
      <c r="G6131" s="1097" t="s">
        <v>7307</v>
      </c>
      <c r="H6131" s="905">
        <v>5000</v>
      </c>
      <c r="I6131" s="812" t="s">
        <v>3287</v>
      </c>
      <c r="M6131" s="2"/>
    </row>
    <row r="6132" spans="2:15" s="1" customFormat="1" ht="15" outlineLevel="1">
      <c r="B6132" s="46"/>
      <c r="C6132" s="47"/>
      <c r="D6132" s="48"/>
      <c r="F6132" s="811"/>
      <c r="G6132" s="812"/>
      <c r="H6132" s="893"/>
      <c r="I6132" s="812"/>
      <c r="L6132" s="13"/>
    </row>
    <row r="6133" spans="2:15" s="1" customFormat="1" ht="15" outlineLevel="1">
      <c r="B6133" s="50"/>
      <c r="C6133" s="50" t="s">
        <v>195</v>
      </c>
      <c r="D6133" s="571">
        <f>SUM(D6119:D6132)</f>
        <v>241730.93</v>
      </c>
      <c r="E6133" s="18"/>
      <c r="F6133" s="319"/>
      <c r="G6133" s="319" t="s">
        <v>195</v>
      </c>
      <c r="H6133" s="279">
        <f>SUM(H6119:H6132)</f>
        <v>97524</v>
      </c>
      <c r="L6133" s="2"/>
    </row>
    <row r="6134" spans="2:15" s="1" customFormat="1" ht="15" outlineLevel="1">
      <c r="B6134" s="50"/>
      <c r="C6134" s="50" t="s">
        <v>1328</v>
      </c>
      <c r="D6134" s="48">
        <f>D6133-H6133</f>
        <v>144206.93</v>
      </c>
      <c r="F6134" s="13"/>
      <c r="H6134" s="13"/>
      <c r="L6134" s="2"/>
    </row>
    <row r="6135" spans="2:15" s="1" customFormat="1" ht="15">
      <c r="E6135" s="13"/>
      <c r="F6135" s="13"/>
      <c r="H6135" s="13"/>
    </row>
    <row r="6136" spans="2:15" s="1" customFormat="1" ht="15">
      <c r="B6136" s="602">
        <v>42552</v>
      </c>
      <c r="C6136" s="282" t="s">
        <v>4541</v>
      </c>
      <c r="D6136" s="283">
        <v>2210</v>
      </c>
      <c r="E6136" s="1" t="s">
        <v>3088</v>
      </c>
    </row>
    <row r="6137" spans="2:15" s="1" customFormat="1" ht="60">
      <c r="B6137" s="811">
        <v>42552</v>
      </c>
      <c r="C6137" s="812" t="s">
        <v>7186</v>
      </c>
      <c r="D6137" s="905">
        <v>5000</v>
      </c>
      <c r="E6137" s="812" t="s">
        <v>3287</v>
      </c>
    </row>
    <row r="6138" spans="2:15" s="1" customFormat="1" ht="60">
      <c r="B6138" s="811">
        <v>42557</v>
      </c>
      <c r="C6138" s="1097" t="s">
        <v>7197</v>
      </c>
      <c r="D6138" s="876">
        <v>5000</v>
      </c>
      <c r="E6138" s="814" t="s">
        <v>3287</v>
      </c>
    </row>
    <row r="6139" spans="2:15" s="1" customFormat="1" ht="45">
      <c r="B6139" s="811">
        <v>42562</v>
      </c>
      <c r="C6139" s="814" t="s">
        <v>7208</v>
      </c>
      <c r="D6139" s="876">
        <v>5000</v>
      </c>
      <c r="E6139" s="812" t="s">
        <v>3287</v>
      </c>
      <c r="M6139" s="2"/>
    </row>
    <row r="6140" spans="2:15" s="1" customFormat="1" ht="45">
      <c r="B6140" s="811">
        <v>42569</v>
      </c>
      <c r="C6140" s="814" t="s">
        <v>7228</v>
      </c>
      <c r="D6140" s="876">
        <v>3000</v>
      </c>
      <c r="E6140" s="812" t="s">
        <v>3287</v>
      </c>
    </row>
    <row r="6141" spans="2:15" s="1" customFormat="1" ht="45">
      <c r="B6141" s="811">
        <v>42572</v>
      </c>
      <c r="C6141" s="814" t="s">
        <v>7238</v>
      </c>
      <c r="D6141" s="876">
        <v>2000</v>
      </c>
      <c r="E6141" s="812" t="s">
        <v>3287</v>
      </c>
      <c r="L6141" s="13"/>
    </row>
    <row r="6142" spans="2:15" s="1" customFormat="1" ht="45">
      <c r="B6142" s="811">
        <v>42573</v>
      </c>
      <c r="C6142" s="1064" t="s">
        <v>7239</v>
      </c>
      <c r="D6142" s="905">
        <v>5000</v>
      </c>
      <c r="E6142" s="812" t="s">
        <v>3287</v>
      </c>
    </row>
    <row r="6143" spans="2:15" s="1" customFormat="1" ht="15">
      <c r="B6143" s="811">
        <v>42571</v>
      </c>
      <c r="C6143" s="1064" t="s">
        <v>3546</v>
      </c>
      <c r="D6143" s="905">
        <v>500</v>
      </c>
      <c r="E6143" s="812" t="s">
        <v>421</v>
      </c>
    </row>
    <row r="6144" spans="2:15" s="1" customFormat="1" ht="45">
      <c r="B6144" s="811">
        <v>42580</v>
      </c>
      <c r="C6144" s="1097" t="s">
        <v>7307</v>
      </c>
      <c r="D6144" s="905">
        <v>5000</v>
      </c>
      <c r="E6144" s="812" t="s">
        <v>3287</v>
      </c>
    </row>
    <row r="6145" spans="2:9" s="1" customFormat="1" ht="15">
      <c r="B6145" s="811">
        <v>42582</v>
      </c>
      <c r="C6145" s="1097" t="s">
        <v>3868</v>
      </c>
      <c r="D6145" s="905">
        <v>1000</v>
      </c>
      <c r="E6145" s="812" t="s">
        <v>421</v>
      </c>
      <c r="H6145" s="2"/>
      <c r="I6145" s="13"/>
    </row>
    <row r="6146" spans="2:9" s="1" customFormat="1" ht="15">
      <c r="B6146" s="674"/>
      <c r="C6146" s="481"/>
      <c r="D6146" s="482"/>
      <c r="E6146" s="277"/>
    </row>
    <row r="6147" spans="2:9" s="1" customFormat="1" ht="15">
      <c r="B6147" s="280"/>
      <c r="C6147" s="280"/>
      <c r="D6147" s="294">
        <f>SUM(D6136:D6146)</f>
        <v>33710</v>
      </c>
      <c r="E6147" s="2">
        <f>D6147-D6250-H6250</f>
        <v>310</v>
      </c>
      <c r="F6147" s="2"/>
    </row>
    <row r="6148" spans="2:9" s="1" customFormat="1" ht="15">
      <c r="F6148" s="2"/>
    </row>
    <row r="6149" spans="2:9" s="1" customFormat="1" ht="15">
      <c r="B6149" s="269">
        <v>42552</v>
      </c>
      <c r="C6149" s="280" t="s">
        <v>367</v>
      </c>
      <c r="D6149" s="294">
        <v>1000</v>
      </c>
      <c r="F6149" s="269">
        <v>42568</v>
      </c>
      <c r="G6149" s="280" t="s">
        <v>57</v>
      </c>
      <c r="H6149" s="294">
        <v>22</v>
      </c>
    </row>
    <row r="6150" spans="2:9" s="1" customFormat="1" ht="15">
      <c r="B6150" s="269">
        <v>42552</v>
      </c>
      <c r="C6150" s="280" t="s">
        <v>2625</v>
      </c>
      <c r="D6150" s="294">
        <v>240</v>
      </c>
      <c r="F6150" s="269">
        <v>42568</v>
      </c>
      <c r="G6150" s="280" t="s">
        <v>226</v>
      </c>
      <c r="H6150" s="294">
        <v>10</v>
      </c>
    </row>
    <row r="6151" spans="2:9" s="1" customFormat="1" ht="15">
      <c r="B6151" s="269">
        <v>42552</v>
      </c>
      <c r="C6151" s="280" t="s">
        <v>3676</v>
      </c>
      <c r="D6151" s="294">
        <v>35</v>
      </c>
      <c r="F6151" s="269">
        <v>42568</v>
      </c>
      <c r="G6151" s="280" t="s">
        <v>2625</v>
      </c>
      <c r="H6151" s="294">
        <v>300</v>
      </c>
    </row>
    <row r="6152" spans="2:9" s="1" customFormat="1" ht="15">
      <c r="B6152" s="269">
        <v>42552</v>
      </c>
      <c r="C6152" s="280" t="s">
        <v>7194</v>
      </c>
      <c r="D6152" s="294">
        <v>90</v>
      </c>
      <c r="F6152" s="269">
        <v>42568</v>
      </c>
      <c r="G6152" s="280" t="s">
        <v>114</v>
      </c>
      <c r="H6152" s="294">
        <v>70</v>
      </c>
    </row>
    <row r="6153" spans="2:9" s="1" customFormat="1" ht="15">
      <c r="B6153" s="269">
        <v>42552</v>
      </c>
      <c r="C6153" s="280" t="s">
        <v>346</v>
      </c>
      <c r="D6153" s="294">
        <v>35</v>
      </c>
      <c r="F6153" s="269">
        <v>42568</v>
      </c>
      <c r="G6153" s="280" t="s">
        <v>7226</v>
      </c>
      <c r="H6153" s="294">
        <v>50</v>
      </c>
    </row>
    <row r="6154" spans="2:9" s="1" customFormat="1" ht="15">
      <c r="B6154" s="269">
        <v>42552</v>
      </c>
      <c r="C6154" s="280" t="s">
        <v>485</v>
      </c>
      <c r="D6154" s="294">
        <v>60</v>
      </c>
      <c r="F6154" s="269">
        <v>42568</v>
      </c>
      <c r="G6154" s="280" t="s">
        <v>57</v>
      </c>
      <c r="H6154" s="294">
        <v>200</v>
      </c>
    </row>
    <row r="6155" spans="2:9" s="1" customFormat="1" ht="15">
      <c r="B6155" s="269">
        <v>42553</v>
      </c>
      <c r="C6155" s="280" t="s">
        <v>18</v>
      </c>
      <c r="D6155" s="294">
        <v>166</v>
      </c>
      <c r="F6155" s="269">
        <v>42568</v>
      </c>
      <c r="G6155" s="280" t="s">
        <v>114</v>
      </c>
      <c r="H6155" s="294">
        <v>30</v>
      </c>
    </row>
    <row r="6156" spans="2:9" s="1" customFormat="1" ht="15">
      <c r="B6156" s="269">
        <v>42553</v>
      </c>
      <c r="C6156" s="280" t="s">
        <v>401</v>
      </c>
      <c r="D6156" s="294">
        <v>50</v>
      </c>
      <c r="F6156" s="269">
        <v>42568</v>
      </c>
      <c r="G6156" s="280" t="s">
        <v>224</v>
      </c>
      <c r="H6156" s="294">
        <v>10</v>
      </c>
    </row>
    <row r="6157" spans="2:9" s="1" customFormat="1" ht="15">
      <c r="B6157" s="269">
        <v>42553</v>
      </c>
      <c r="C6157" s="280" t="s">
        <v>4862</v>
      </c>
      <c r="D6157" s="294">
        <v>35</v>
      </c>
      <c r="F6157" s="269">
        <v>42568</v>
      </c>
      <c r="G6157" s="294" t="s">
        <v>114</v>
      </c>
      <c r="H6157" s="294">
        <v>70</v>
      </c>
    </row>
    <row r="6158" spans="2:9" s="1" customFormat="1" ht="15">
      <c r="B6158" s="269">
        <v>42553</v>
      </c>
      <c r="C6158" s="280" t="s">
        <v>289</v>
      </c>
      <c r="D6158" s="294">
        <v>60</v>
      </c>
      <c r="F6158" s="269">
        <v>42569</v>
      </c>
      <c r="G6158" s="294" t="s">
        <v>289</v>
      </c>
      <c r="H6158" s="294">
        <v>20</v>
      </c>
    </row>
    <row r="6159" spans="2:9" s="1" customFormat="1" ht="15">
      <c r="B6159" s="269">
        <v>42553</v>
      </c>
      <c r="C6159" s="280" t="s">
        <v>71</v>
      </c>
      <c r="D6159" s="294">
        <v>10</v>
      </c>
      <c r="F6159" s="269">
        <v>42569</v>
      </c>
      <c r="G6159" s="280" t="s">
        <v>516</v>
      </c>
      <c r="H6159" s="294">
        <v>60</v>
      </c>
    </row>
    <row r="6160" spans="2:9" s="1" customFormat="1" ht="15">
      <c r="B6160" s="269">
        <v>42553</v>
      </c>
      <c r="C6160" s="484" t="s">
        <v>114</v>
      </c>
      <c r="D6160" s="294">
        <v>70</v>
      </c>
      <c r="F6160" s="269">
        <v>42569</v>
      </c>
      <c r="G6160" s="280" t="s">
        <v>346</v>
      </c>
      <c r="H6160" s="294">
        <v>60</v>
      </c>
    </row>
    <row r="6161" spans="2:8" s="1" customFormat="1" ht="15">
      <c r="B6161" s="269">
        <v>42554</v>
      </c>
      <c r="C6161" s="280" t="s">
        <v>18</v>
      </c>
      <c r="D6161" s="294">
        <v>460</v>
      </c>
      <c r="F6161" s="269">
        <v>42569</v>
      </c>
      <c r="G6161" s="280" t="s">
        <v>48</v>
      </c>
      <c r="H6161" s="294">
        <v>40</v>
      </c>
    </row>
    <row r="6162" spans="2:8" s="1" customFormat="1" ht="15">
      <c r="B6162" s="269">
        <v>42554</v>
      </c>
      <c r="C6162" s="280" t="s">
        <v>401</v>
      </c>
      <c r="D6162" s="294">
        <v>36</v>
      </c>
      <c r="F6162" s="269">
        <v>42569</v>
      </c>
      <c r="G6162" s="280" t="s">
        <v>246</v>
      </c>
      <c r="H6162" s="294">
        <v>120</v>
      </c>
    </row>
    <row r="6163" spans="2:8" s="1" customFormat="1" ht="15">
      <c r="B6163" s="269">
        <v>42554</v>
      </c>
      <c r="C6163" s="280" t="s">
        <v>12</v>
      </c>
      <c r="D6163" s="294">
        <v>190</v>
      </c>
      <c r="F6163" s="269">
        <v>42569</v>
      </c>
      <c r="G6163" s="280" t="s">
        <v>114</v>
      </c>
      <c r="H6163" s="294">
        <v>30</v>
      </c>
    </row>
    <row r="6164" spans="2:8" s="1" customFormat="1" ht="15">
      <c r="B6164" s="269">
        <v>42554</v>
      </c>
      <c r="C6164" s="280" t="s">
        <v>516</v>
      </c>
      <c r="D6164" s="294">
        <v>20</v>
      </c>
      <c r="F6164" s="269">
        <v>42570</v>
      </c>
      <c r="G6164" s="280" t="s">
        <v>289</v>
      </c>
      <c r="H6164" s="294">
        <v>35</v>
      </c>
    </row>
    <row r="6165" spans="2:8" s="1" customFormat="1" ht="15">
      <c r="B6165" s="269">
        <v>42554</v>
      </c>
      <c r="C6165" s="280" t="s">
        <v>289</v>
      </c>
      <c r="D6165" s="294">
        <v>20</v>
      </c>
      <c r="F6165" s="269">
        <v>42570</v>
      </c>
      <c r="G6165" s="280" t="s">
        <v>401</v>
      </c>
      <c r="H6165" s="294">
        <v>36</v>
      </c>
    </row>
    <row r="6166" spans="2:8" s="1" customFormat="1" ht="15">
      <c r="B6166" s="269">
        <v>42554</v>
      </c>
      <c r="C6166" s="280" t="s">
        <v>7195</v>
      </c>
      <c r="D6166" s="294">
        <v>40</v>
      </c>
      <c r="F6166" s="269">
        <v>42570</v>
      </c>
      <c r="G6166" s="294" t="s">
        <v>12</v>
      </c>
      <c r="H6166" s="294">
        <v>100</v>
      </c>
    </row>
    <row r="6167" spans="2:8" s="1" customFormat="1" ht="15">
      <c r="B6167" s="269">
        <v>42555</v>
      </c>
      <c r="C6167" s="304" t="s">
        <v>401</v>
      </c>
      <c r="D6167" s="326">
        <v>50</v>
      </c>
      <c r="F6167" s="269">
        <v>42570</v>
      </c>
      <c r="G6167" s="294" t="s">
        <v>7230</v>
      </c>
      <c r="H6167" s="294">
        <v>194</v>
      </c>
    </row>
    <row r="6168" spans="2:8" s="1" customFormat="1" ht="15">
      <c r="B6168" s="269">
        <v>42555</v>
      </c>
      <c r="C6168" s="280" t="s">
        <v>525</v>
      </c>
      <c r="D6168" s="326">
        <v>53</v>
      </c>
      <c r="F6168" s="269">
        <v>42570</v>
      </c>
      <c r="G6168" s="393" t="s">
        <v>114</v>
      </c>
      <c r="H6168" s="386">
        <v>20</v>
      </c>
    </row>
    <row r="6169" spans="2:8" s="1" customFormat="1" ht="15">
      <c r="B6169" s="269">
        <v>42555</v>
      </c>
      <c r="C6169" s="304" t="s">
        <v>7198</v>
      </c>
      <c r="D6169" s="326">
        <v>20</v>
      </c>
      <c r="F6169" s="269">
        <v>42570</v>
      </c>
      <c r="G6169" s="393" t="s">
        <v>2950</v>
      </c>
      <c r="H6169" s="386">
        <v>70</v>
      </c>
    </row>
    <row r="6170" spans="2:8" s="1" customFormat="1" ht="15">
      <c r="B6170" s="269">
        <v>42555</v>
      </c>
      <c r="C6170" s="304" t="s">
        <v>51</v>
      </c>
      <c r="D6170" s="326">
        <v>10</v>
      </c>
      <c r="F6170" s="269">
        <v>42571</v>
      </c>
      <c r="G6170" s="393" t="s">
        <v>289</v>
      </c>
      <c r="H6170" s="294">
        <v>40</v>
      </c>
    </row>
    <row r="6171" spans="2:8" s="1" customFormat="1" ht="15">
      <c r="B6171" s="269">
        <v>42555</v>
      </c>
      <c r="C6171" s="304" t="s">
        <v>23</v>
      </c>
      <c r="D6171" s="326">
        <v>140</v>
      </c>
      <c r="F6171" s="269">
        <v>42571</v>
      </c>
      <c r="G6171" s="393" t="s">
        <v>23</v>
      </c>
      <c r="H6171" s="386">
        <v>135</v>
      </c>
    </row>
    <row r="6172" spans="2:8" s="1" customFormat="1" ht="15">
      <c r="B6172" s="269">
        <v>42555</v>
      </c>
      <c r="C6172" s="280" t="s">
        <v>3676</v>
      </c>
      <c r="D6172" s="326">
        <v>30</v>
      </c>
      <c r="F6172" s="269">
        <v>42571</v>
      </c>
      <c r="G6172" s="393" t="s">
        <v>49</v>
      </c>
      <c r="H6172" s="386">
        <v>200</v>
      </c>
    </row>
    <row r="6173" spans="2:8" s="1" customFormat="1" ht="15">
      <c r="B6173" s="269">
        <v>42556</v>
      </c>
      <c r="C6173" s="304" t="s">
        <v>112</v>
      </c>
      <c r="D6173" s="326">
        <v>40</v>
      </c>
      <c r="F6173" s="269">
        <v>42572</v>
      </c>
      <c r="G6173" s="280" t="s">
        <v>731</v>
      </c>
      <c r="H6173" s="294">
        <v>200</v>
      </c>
    </row>
    <row r="6174" spans="2:8" s="1" customFormat="1" ht="15">
      <c r="B6174" s="269">
        <v>42556</v>
      </c>
      <c r="C6174" s="304" t="s">
        <v>6</v>
      </c>
      <c r="D6174" s="326">
        <v>50</v>
      </c>
      <c r="F6174" s="269">
        <v>42572</v>
      </c>
      <c r="G6174" s="393" t="s">
        <v>265</v>
      </c>
      <c r="H6174" s="386">
        <v>120</v>
      </c>
    </row>
    <row r="6175" spans="2:8" s="1" customFormat="1" ht="15">
      <c r="B6175" s="269">
        <v>42556</v>
      </c>
      <c r="C6175" s="304" t="s">
        <v>3029</v>
      </c>
      <c r="D6175" s="326">
        <v>10</v>
      </c>
      <c r="F6175" s="269">
        <v>42572</v>
      </c>
      <c r="G6175" s="376" t="s">
        <v>63</v>
      </c>
      <c r="H6175" s="386">
        <v>15</v>
      </c>
    </row>
    <row r="6176" spans="2:8" s="1" customFormat="1" ht="15">
      <c r="B6176" s="269">
        <v>42556</v>
      </c>
      <c r="C6176" s="304" t="s">
        <v>114</v>
      </c>
      <c r="D6176" s="326">
        <v>40</v>
      </c>
      <c r="F6176" s="269">
        <v>42572</v>
      </c>
      <c r="G6176" s="280" t="s">
        <v>246</v>
      </c>
      <c r="H6176" s="294">
        <v>105</v>
      </c>
    </row>
    <row r="6177" spans="2:8" s="1" customFormat="1" ht="15">
      <c r="B6177" s="269">
        <v>42556</v>
      </c>
      <c r="C6177" s="304" t="s">
        <v>286</v>
      </c>
      <c r="D6177" s="326">
        <v>390</v>
      </c>
      <c r="F6177" s="269">
        <v>42572</v>
      </c>
      <c r="G6177" s="280" t="s">
        <v>48</v>
      </c>
      <c r="H6177" s="386">
        <v>25</v>
      </c>
    </row>
    <row r="6178" spans="2:8" s="1" customFormat="1" ht="15">
      <c r="B6178" s="269">
        <v>42556</v>
      </c>
      <c r="C6178" s="280" t="s">
        <v>525</v>
      </c>
      <c r="D6178" s="294">
        <v>150</v>
      </c>
      <c r="F6178" s="269">
        <v>42572</v>
      </c>
      <c r="G6178" s="393" t="s">
        <v>7240</v>
      </c>
      <c r="H6178" s="386">
        <v>440</v>
      </c>
    </row>
    <row r="6179" spans="2:8" s="1" customFormat="1" ht="15">
      <c r="B6179" s="269">
        <v>42557</v>
      </c>
      <c r="C6179" s="280" t="s">
        <v>525</v>
      </c>
      <c r="D6179" s="294">
        <v>21</v>
      </c>
      <c r="F6179" s="269">
        <v>42572</v>
      </c>
      <c r="G6179" s="386" t="s">
        <v>7241</v>
      </c>
      <c r="H6179" s="386">
        <v>500</v>
      </c>
    </row>
    <row r="6180" spans="2:8" s="1" customFormat="1" ht="15">
      <c r="B6180" s="269">
        <v>42557</v>
      </c>
      <c r="C6180" s="280" t="s">
        <v>2950</v>
      </c>
      <c r="D6180" s="294">
        <v>70</v>
      </c>
      <c r="F6180" s="269">
        <v>42572</v>
      </c>
      <c r="G6180" s="393" t="s">
        <v>23</v>
      </c>
      <c r="H6180" s="386">
        <v>80</v>
      </c>
    </row>
    <row r="6181" spans="2:8" s="1" customFormat="1" ht="15">
      <c r="B6181" s="269">
        <v>42557</v>
      </c>
      <c r="C6181" s="280" t="s">
        <v>114</v>
      </c>
      <c r="D6181" s="349">
        <v>30</v>
      </c>
      <c r="F6181" s="269">
        <v>42573</v>
      </c>
      <c r="G6181" s="393" t="s">
        <v>7242</v>
      </c>
      <c r="H6181" s="386">
        <v>300</v>
      </c>
    </row>
    <row r="6182" spans="2:8" s="1" customFormat="1" ht="15">
      <c r="B6182" s="549">
        <v>42557</v>
      </c>
      <c r="C6182" s="463" t="s">
        <v>6436</v>
      </c>
      <c r="D6182" s="587">
        <v>1000</v>
      </c>
      <c r="F6182" s="269">
        <v>42573</v>
      </c>
      <c r="G6182" s="393" t="s">
        <v>401</v>
      </c>
      <c r="H6182" s="386">
        <v>84</v>
      </c>
    </row>
    <row r="6183" spans="2:8" s="1" customFormat="1" ht="15">
      <c r="B6183" s="549">
        <v>42557</v>
      </c>
      <c r="C6183" s="463" t="s">
        <v>6437</v>
      </c>
      <c r="D6183" s="587">
        <v>1330</v>
      </c>
      <c r="F6183" s="269">
        <v>42573</v>
      </c>
      <c r="G6183" s="393" t="s">
        <v>220</v>
      </c>
      <c r="H6183" s="386">
        <v>26</v>
      </c>
    </row>
    <row r="6184" spans="2:8" s="1" customFormat="1" ht="15">
      <c r="B6184" s="269">
        <v>42558</v>
      </c>
      <c r="C6184" s="280" t="s">
        <v>525</v>
      </c>
      <c r="D6184" s="294">
        <v>105</v>
      </c>
      <c r="F6184" s="269">
        <v>42573</v>
      </c>
      <c r="G6184" s="280" t="s">
        <v>205</v>
      </c>
      <c r="H6184" s="294">
        <v>5</v>
      </c>
    </row>
    <row r="6185" spans="2:8" s="1" customFormat="1" ht="15">
      <c r="B6185" s="269">
        <v>42558</v>
      </c>
      <c r="C6185" s="304" t="s">
        <v>2793</v>
      </c>
      <c r="D6185" s="326">
        <v>175</v>
      </c>
      <c r="F6185" s="269">
        <v>42573</v>
      </c>
      <c r="G6185" s="280" t="s">
        <v>401</v>
      </c>
      <c r="H6185" s="294">
        <v>73</v>
      </c>
    </row>
    <row r="6186" spans="2:8" s="1" customFormat="1" ht="15">
      <c r="B6186" s="269">
        <v>42558</v>
      </c>
      <c r="C6186" s="304" t="s">
        <v>6</v>
      </c>
      <c r="D6186" s="326">
        <v>10</v>
      </c>
      <c r="F6186" s="269">
        <v>42573</v>
      </c>
      <c r="G6186" s="280" t="s">
        <v>7243</v>
      </c>
      <c r="H6186" s="294">
        <v>525</v>
      </c>
    </row>
    <row r="6187" spans="2:8" s="1" customFormat="1" ht="15">
      <c r="B6187" s="269">
        <v>42558</v>
      </c>
      <c r="C6187" s="280" t="s">
        <v>7199</v>
      </c>
      <c r="D6187" s="294">
        <v>2900</v>
      </c>
      <c r="F6187" s="269">
        <v>42573</v>
      </c>
      <c r="G6187" s="280" t="s">
        <v>6350</v>
      </c>
      <c r="H6187" s="294">
        <v>1313</v>
      </c>
    </row>
    <row r="6188" spans="2:8" s="1" customFormat="1" ht="15">
      <c r="B6188" s="269">
        <v>42558</v>
      </c>
      <c r="C6188" s="280" t="s">
        <v>114</v>
      </c>
      <c r="D6188" s="294">
        <v>30</v>
      </c>
      <c r="F6188" s="269">
        <v>42573</v>
      </c>
      <c r="G6188" s="294" t="s">
        <v>401</v>
      </c>
      <c r="H6188" s="294">
        <v>30</v>
      </c>
    </row>
    <row r="6189" spans="2:8" s="1" customFormat="1" ht="15">
      <c r="B6189" s="269">
        <v>42558</v>
      </c>
      <c r="C6189" s="280" t="s">
        <v>289</v>
      </c>
      <c r="D6189" s="294">
        <v>45</v>
      </c>
      <c r="F6189" s="269">
        <v>42573</v>
      </c>
      <c r="G6189" s="280" t="s">
        <v>23</v>
      </c>
      <c r="H6189" s="294">
        <v>50</v>
      </c>
    </row>
    <row r="6190" spans="2:8" s="1" customFormat="1" ht="15">
      <c r="B6190" s="269">
        <v>42559</v>
      </c>
      <c r="C6190" s="280" t="s">
        <v>51</v>
      </c>
      <c r="D6190" s="294">
        <v>80</v>
      </c>
      <c r="F6190" s="269">
        <v>42573</v>
      </c>
      <c r="G6190" s="280" t="s">
        <v>205</v>
      </c>
      <c r="H6190" s="294">
        <v>130</v>
      </c>
    </row>
    <row r="6191" spans="2:8" s="1" customFormat="1" ht="15">
      <c r="B6191" s="269">
        <v>42559</v>
      </c>
      <c r="C6191" s="280" t="s">
        <v>3903</v>
      </c>
      <c r="D6191" s="294">
        <v>100</v>
      </c>
      <c r="F6191" s="269">
        <v>42574</v>
      </c>
      <c r="G6191" s="280" t="s">
        <v>23</v>
      </c>
      <c r="H6191" s="326">
        <v>100</v>
      </c>
    </row>
    <row r="6192" spans="2:8" s="1" customFormat="1" ht="15">
      <c r="B6192" s="269">
        <v>42559</v>
      </c>
      <c r="C6192" s="280" t="s">
        <v>114</v>
      </c>
      <c r="D6192" s="294">
        <v>84</v>
      </c>
      <c r="F6192" s="269">
        <v>42574</v>
      </c>
      <c r="G6192" s="280" t="s">
        <v>401</v>
      </c>
      <c r="H6192" s="294">
        <v>80</v>
      </c>
    </row>
    <row r="6193" spans="2:8" s="1" customFormat="1" ht="15">
      <c r="B6193" s="269">
        <v>42559</v>
      </c>
      <c r="C6193" s="304" t="s">
        <v>224</v>
      </c>
      <c r="D6193" s="326">
        <v>50</v>
      </c>
      <c r="F6193" s="269">
        <v>42574</v>
      </c>
      <c r="G6193" s="304" t="s">
        <v>289</v>
      </c>
      <c r="H6193" s="326">
        <v>15</v>
      </c>
    </row>
    <row r="6194" spans="2:8" s="1" customFormat="1" ht="15">
      <c r="B6194" s="269">
        <v>42559</v>
      </c>
      <c r="C6194" s="304" t="s">
        <v>23</v>
      </c>
      <c r="D6194" s="326">
        <v>120</v>
      </c>
      <c r="F6194" s="269">
        <v>42574</v>
      </c>
      <c r="G6194" s="280" t="s">
        <v>51</v>
      </c>
      <c r="H6194" s="294">
        <v>93</v>
      </c>
    </row>
    <row r="6195" spans="2:8" s="1" customFormat="1" ht="15">
      <c r="B6195" s="269">
        <v>42559</v>
      </c>
      <c r="C6195" s="280" t="s">
        <v>431</v>
      </c>
      <c r="D6195" s="294">
        <v>50</v>
      </c>
      <c r="F6195" s="269">
        <v>42575</v>
      </c>
      <c r="G6195" s="280" t="s">
        <v>246</v>
      </c>
      <c r="H6195" s="294">
        <v>120</v>
      </c>
    </row>
    <row r="6196" spans="2:8" s="1" customFormat="1" ht="15">
      <c r="B6196" s="269">
        <v>42560</v>
      </c>
      <c r="C6196" s="304" t="s">
        <v>289</v>
      </c>
      <c r="D6196" s="326">
        <v>10</v>
      </c>
      <c r="F6196" s="269">
        <v>42575</v>
      </c>
      <c r="G6196" s="280" t="s">
        <v>23</v>
      </c>
      <c r="H6196" s="294">
        <v>175</v>
      </c>
    </row>
    <row r="6197" spans="2:8" s="1" customFormat="1" ht="15">
      <c r="B6197" s="269">
        <v>42560</v>
      </c>
      <c r="C6197" s="280" t="s">
        <v>352</v>
      </c>
      <c r="D6197" s="294">
        <v>70</v>
      </c>
      <c r="F6197" s="269">
        <v>42576</v>
      </c>
      <c r="G6197" s="280" t="s">
        <v>18</v>
      </c>
      <c r="H6197" s="294">
        <v>450</v>
      </c>
    </row>
    <row r="6198" spans="2:8" s="1" customFormat="1" ht="15">
      <c r="B6198" s="549">
        <v>42560</v>
      </c>
      <c r="C6198" s="554" t="s">
        <v>6</v>
      </c>
      <c r="D6198" s="1002">
        <v>1500</v>
      </c>
      <c r="F6198" s="269">
        <v>42576</v>
      </c>
      <c r="G6198" s="280" t="s">
        <v>289</v>
      </c>
      <c r="H6198" s="294">
        <v>71</v>
      </c>
    </row>
    <row r="6199" spans="2:8" s="1" customFormat="1" ht="15">
      <c r="B6199" s="269">
        <v>42560</v>
      </c>
      <c r="C6199" s="280" t="s">
        <v>114</v>
      </c>
      <c r="D6199" s="294">
        <v>190</v>
      </c>
      <c r="F6199" s="269">
        <v>42576</v>
      </c>
      <c r="G6199" s="294" t="s">
        <v>48</v>
      </c>
      <c r="H6199" s="294">
        <v>100</v>
      </c>
    </row>
    <row r="6200" spans="2:8" s="1" customFormat="1" ht="15">
      <c r="B6200" s="269">
        <v>42560</v>
      </c>
      <c r="C6200" s="280" t="s">
        <v>7210</v>
      </c>
      <c r="D6200" s="294">
        <v>15</v>
      </c>
      <c r="F6200" s="269">
        <v>42576</v>
      </c>
      <c r="G6200" s="280" t="s">
        <v>7289</v>
      </c>
      <c r="H6200" s="294">
        <v>20</v>
      </c>
    </row>
    <row r="6201" spans="2:8" s="1" customFormat="1" ht="15">
      <c r="B6201" s="269">
        <v>42561</v>
      </c>
      <c r="C6201" s="280" t="s">
        <v>57</v>
      </c>
      <c r="D6201" s="294">
        <v>100</v>
      </c>
      <c r="F6201" s="269">
        <v>42576</v>
      </c>
      <c r="G6201" s="280" t="s">
        <v>7291</v>
      </c>
      <c r="H6201" s="294">
        <v>50</v>
      </c>
    </row>
    <row r="6202" spans="2:8" s="1" customFormat="1" ht="15">
      <c r="B6202" s="269">
        <v>42561</v>
      </c>
      <c r="C6202" s="280" t="s">
        <v>114</v>
      </c>
      <c r="D6202" s="294">
        <v>60</v>
      </c>
      <c r="F6202" s="269">
        <v>42576</v>
      </c>
      <c r="G6202" s="280" t="s">
        <v>51</v>
      </c>
      <c r="H6202" s="294">
        <v>80</v>
      </c>
    </row>
    <row r="6203" spans="2:8" s="1" customFormat="1" ht="15">
      <c r="B6203" s="269">
        <v>42561</v>
      </c>
      <c r="C6203" s="280" t="s">
        <v>48</v>
      </c>
      <c r="D6203" s="294">
        <v>70</v>
      </c>
      <c r="F6203" s="269">
        <v>42576</v>
      </c>
      <c r="G6203" s="280" t="s">
        <v>431</v>
      </c>
      <c r="H6203" s="294">
        <v>20</v>
      </c>
    </row>
    <row r="6204" spans="2:8" s="1" customFormat="1" ht="15">
      <c r="B6204" s="269">
        <v>42561</v>
      </c>
      <c r="C6204" s="280" t="s">
        <v>18</v>
      </c>
      <c r="D6204" s="294">
        <v>450</v>
      </c>
      <c r="F6204" s="269">
        <v>42577</v>
      </c>
      <c r="G6204" s="280" t="s">
        <v>401</v>
      </c>
      <c r="H6204" s="294">
        <v>40</v>
      </c>
    </row>
    <row r="6205" spans="2:8" s="1" customFormat="1" ht="15">
      <c r="B6205" s="269">
        <v>42561</v>
      </c>
      <c r="C6205" s="280" t="s">
        <v>51</v>
      </c>
      <c r="D6205" s="349">
        <v>275</v>
      </c>
      <c r="F6205" s="269">
        <v>42577</v>
      </c>
      <c r="G6205" s="280" t="s">
        <v>246</v>
      </c>
      <c r="H6205" s="294">
        <v>120</v>
      </c>
    </row>
    <row r="6206" spans="2:8" s="1" customFormat="1" ht="15">
      <c r="B6206" s="269">
        <v>42561</v>
      </c>
      <c r="C6206" s="280" t="s">
        <v>401</v>
      </c>
      <c r="D6206" s="294">
        <v>40</v>
      </c>
      <c r="F6206" s="269">
        <v>42577</v>
      </c>
      <c r="G6206" s="280" t="s">
        <v>7292</v>
      </c>
      <c r="H6206" s="294">
        <v>120</v>
      </c>
    </row>
    <row r="6207" spans="2:8" s="1" customFormat="1" ht="15">
      <c r="B6207" s="269">
        <v>42561</v>
      </c>
      <c r="C6207" s="280" t="s">
        <v>23</v>
      </c>
      <c r="D6207" s="294">
        <v>90</v>
      </c>
      <c r="F6207" s="269">
        <v>42577</v>
      </c>
      <c r="G6207" s="280" t="s">
        <v>23</v>
      </c>
      <c r="H6207" s="294">
        <v>80</v>
      </c>
    </row>
    <row r="6208" spans="2:8" s="1" customFormat="1" ht="15">
      <c r="B6208" s="269">
        <v>42562</v>
      </c>
      <c r="C6208" s="280" t="s">
        <v>289</v>
      </c>
      <c r="D6208" s="294">
        <v>20</v>
      </c>
      <c r="F6208" s="269">
        <v>42578</v>
      </c>
      <c r="G6208" s="280" t="s">
        <v>7292</v>
      </c>
      <c r="H6208" s="294">
        <v>100</v>
      </c>
    </row>
    <row r="6209" spans="2:8" s="1" customFormat="1" ht="15">
      <c r="B6209" s="269">
        <v>42562</v>
      </c>
      <c r="C6209" s="280" t="s">
        <v>63</v>
      </c>
      <c r="D6209" s="294">
        <v>45</v>
      </c>
      <c r="F6209" s="269">
        <v>42578</v>
      </c>
      <c r="G6209" s="280" t="s">
        <v>246</v>
      </c>
      <c r="H6209" s="294">
        <v>115</v>
      </c>
    </row>
    <row r="6210" spans="2:8" s="1" customFormat="1" ht="15">
      <c r="B6210" s="269">
        <v>42562</v>
      </c>
      <c r="C6210" s="280" t="s">
        <v>366</v>
      </c>
      <c r="D6210" s="294">
        <v>50</v>
      </c>
      <c r="F6210" s="269">
        <v>42578</v>
      </c>
      <c r="G6210" s="280" t="s">
        <v>289</v>
      </c>
      <c r="H6210" s="294">
        <v>10</v>
      </c>
    </row>
    <row r="6211" spans="2:8" s="1" customFormat="1" ht="15">
      <c r="B6211" s="269">
        <v>42563</v>
      </c>
      <c r="C6211" s="280" t="s">
        <v>246</v>
      </c>
      <c r="D6211" s="294">
        <v>40</v>
      </c>
      <c r="F6211" s="269">
        <v>42578</v>
      </c>
      <c r="G6211" s="280" t="s">
        <v>7226</v>
      </c>
      <c r="H6211" s="294">
        <v>60</v>
      </c>
    </row>
    <row r="6212" spans="2:8" s="1" customFormat="1" ht="15">
      <c r="B6212" s="269">
        <v>42563</v>
      </c>
      <c r="C6212" s="280" t="s">
        <v>114</v>
      </c>
      <c r="D6212" s="294">
        <v>30</v>
      </c>
      <c r="F6212" s="269">
        <v>42579</v>
      </c>
      <c r="G6212" s="280" t="s">
        <v>289</v>
      </c>
      <c r="H6212" s="294">
        <v>10</v>
      </c>
    </row>
    <row r="6213" spans="2:8" s="1" customFormat="1" ht="15">
      <c r="B6213" s="269">
        <v>42564</v>
      </c>
      <c r="C6213" s="280" t="s">
        <v>219</v>
      </c>
      <c r="D6213" s="294">
        <v>20</v>
      </c>
      <c r="F6213" s="269">
        <v>42579</v>
      </c>
      <c r="G6213" s="280" t="s">
        <v>401</v>
      </c>
      <c r="H6213" s="294">
        <v>20</v>
      </c>
    </row>
    <row r="6214" spans="2:8" s="1" customFormat="1" ht="15">
      <c r="B6214" s="269">
        <v>42564</v>
      </c>
      <c r="C6214" s="280" t="s">
        <v>247</v>
      </c>
      <c r="D6214" s="294">
        <v>50</v>
      </c>
      <c r="F6214" s="269">
        <v>42579</v>
      </c>
      <c r="G6214" s="280" t="s">
        <v>289</v>
      </c>
      <c r="H6214" s="294">
        <v>15</v>
      </c>
    </row>
    <row r="6215" spans="2:8" s="1" customFormat="1" ht="15">
      <c r="B6215" s="269">
        <v>42564</v>
      </c>
      <c r="C6215" s="294" t="s">
        <v>246</v>
      </c>
      <c r="D6215" s="294">
        <v>100</v>
      </c>
      <c r="F6215" s="269">
        <v>42579</v>
      </c>
      <c r="G6215" s="280" t="s">
        <v>7308</v>
      </c>
      <c r="H6215" s="294">
        <v>30</v>
      </c>
    </row>
    <row r="6216" spans="2:8" s="1" customFormat="1" ht="15">
      <c r="B6216" s="269">
        <v>42565</v>
      </c>
      <c r="C6216" s="280" t="s">
        <v>3442</v>
      </c>
      <c r="D6216" s="294">
        <v>10</v>
      </c>
      <c r="F6216" s="269">
        <v>42579</v>
      </c>
      <c r="G6216" s="280" t="s">
        <v>51</v>
      </c>
      <c r="H6216" s="294">
        <v>30</v>
      </c>
    </row>
    <row r="6217" spans="2:8" s="1" customFormat="1" ht="15">
      <c r="B6217" s="269">
        <v>42565</v>
      </c>
      <c r="C6217" s="280" t="s">
        <v>289</v>
      </c>
      <c r="D6217" s="294">
        <v>35</v>
      </c>
      <c r="F6217" s="269">
        <v>42580</v>
      </c>
      <c r="G6217" s="280" t="s">
        <v>401</v>
      </c>
      <c r="H6217" s="294">
        <v>20</v>
      </c>
    </row>
    <row r="6218" spans="2:8" s="1" customFormat="1" ht="15">
      <c r="B6218" s="269">
        <v>42565</v>
      </c>
      <c r="C6218" s="280" t="s">
        <v>2590</v>
      </c>
      <c r="D6218" s="294">
        <v>10</v>
      </c>
      <c r="F6218" s="269">
        <v>42580</v>
      </c>
      <c r="G6218" s="280" t="s">
        <v>246</v>
      </c>
      <c r="H6218" s="294">
        <v>100</v>
      </c>
    </row>
    <row r="6219" spans="2:8" s="1" customFormat="1" ht="15">
      <c r="B6219" s="269">
        <v>42565</v>
      </c>
      <c r="C6219" s="294" t="s">
        <v>6213</v>
      </c>
      <c r="D6219" s="294">
        <v>300</v>
      </c>
      <c r="F6219" s="269">
        <v>42580</v>
      </c>
      <c r="G6219" s="280" t="s">
        <v>765</v>
      </c>
      <c r="H6219" s="294">
        <v>200</v>
      </c>
    </row>
    <row r="6220" spans="2:8" s="1" customFormat="1" ht="15">
      <c r="B6220" s="269">
        <v>42565</v>
      </c>
      <c r="C6220" s="294" t="s">
        <v>7214</v>
      </c>
      <c r="D6220" s="294">
        <v>160</v>
      </c>
      <c r="F6220" s="269">
        <v>42580</v>
      </c>
      <c r="G6220" s="280" t="s">
        <v>7314</v>
      </c>
      <c r="H6220" s="294">
        <v>2930</v>
      </c>
    </row>
    <row r="6221" spans="2:8" s="1" customFormat="1" ht="15">
      <c r="B6221" s="269">
        <v>42565</v>
      </c>
      <c r="C6221" s="294" t="s">
        <v>401</v>
      </c>
      <c r="D6221" s="294">
        <v>115</v>
      </c>
      <c r="F6221" s="269">
        <v>42580</v>
      </c>
      <c r="G6221" s="280" t="s">
        <v>7315</v>
      </c>
      <c r="H6221" s="294">
        <v>895</v>
      </c>
    </row>
    <row r="6222" spans="2:8" s="1" customFormat="1" ht="15">
      <c r="B6222" s="269">
        <v>42565</v>
      </c>
      <c r="C6222" s="294" t="s">
        <v>7215</v>
      </c>
      <c r="D6222" s="294">
        <v>125</v>
      </c>
      <c r="F6222" s="269">
        <v>42580</v>
      </c>
      <c r="G6222" s="280" t="s">
        <v>7316</v>
      </c>
      <c r="H6222" s="294">
        <v>1500</v>
      </c>
    </row>
    <row r="6223" spans="2:8" s="1" customFormat="1" ht="15">
      <c r="B6223" s="269">
        <v>42565</v>
      </c>
      <c r="C6223" s="294" t="s">
        <v>114</v>
      </c>
      <c r="D6223" s="294">
        <v>60</v>
      </c>
      <c r="F6223" s="269">
        <v>42580</v>
      </c>
      <c r="G6223" s="280" t="s">
        <v>401</v>
      </c>
      <c r="H6223" s="294">
        <v>30</v>
      </c>
    </row>
    <row r="6224" spans="2:8" s="1" customFormat="1" ht="15">
      <c r="B6224" s="269">
        <v>42565</v>
      </c>
      <c r="C6224" s="294" t="s">
        <v>7217</v>
      </c>
      <c r="D6224" s="294">
        <v>30</v>
      </c>
      <c r="F6224" s="269">
        <v>42580</v>
      </c>
      <c r="G6224" s="280" t="s">
        <v>12</v>
      </c>
      <c r="H6224" s="294">
        <v>285</v>
      </c>
    </row>
    <row r="6225" spans="2:8" s="1" customFormat="1" ht="15">
      <c r="B6225" s="269">
        <v>42565</v>
      </c>
      <c r="C6225" s="294" t="s">
        <v>7218</v>
      </c>
      <c r="D6225" s="294">
        <v>1020</v>
      </c>
      <c r="F6225" s="269">
        <v>42580</v>
      </c>
      <c r="G6225" s="280" t="s">
        <v>23</v>
      </c>
      <c r="H6225" s="294">
        <v>110</v>
      </c>
    </row>
    <row r="6226" spans="2:8" s="1" customFormat="1" ht="15">
      <c r="B6226" s="269">
        <v>42565</v>
      </c>
      <c r="C6226" s="280" t="s">
        <v>63</v>
      </c>
      <c r="D6226" s="294">
        <v>45</v>
      </c>
      <c r="F6226" s="269">
        <v>42581</v>
      </c>
      <c r="G6226" s="280" t="s">
        <v>2556</v>
      </c>
      <c r="H6226" s="294">
        <v>200</v>
      </c>
    </row>
    <row r="6227" spans="2:8" s="1" customFormat="1" ht="15">
      <c r="B6227" s="269">
        <v>42565</v>
      </c>
      <c r="C6227" s="280" t="s">
        <v>51</v>
      </c>
      <c r="D6227" s="294">
        <v>275</v>
      </c>
      <c r="F6227" s="269">
        <v>42581</v>
      </c>
      <c r="G6227" s="280" t="s">
        <v>23</v>
      </c>
      <c r="H6227" s="294">
        <v>220</v>
      </c>
    </row>
    <row r="6228" spans="2:8" s="1" customFormat="1" ht="15">
      <c r="B6228" s="269">
        <v>42565</v>
      </c>
      <c r="C6228" s="280" t="s">
        <v>2950</v>
      </c>
      <c r="D6228" s="294">
        <v>60</v>
      </c>
      <c r="F6228" s="269">
        <v>42581</v>
      </c>
      <c r="G6228" s="280" t="s">
        <v>205</v>
      </c>
      <c r="H6228" s="294">
        <v>60</v>
      </c>
    </row>
    <row r="6229" spans="2:8" s="1" customFormat="1" ht="15">
      <c r="B6229" s="269">
        <v>42565</v>
      </c>
      <c r="C6229" s="280" t="s">
        <v>81</v>
      </c>
      <c r="D6229" s="294">
        <v>20</v>
      </c>
      <c r="F6229" s="269">
        <v>42581</v>
      </c>
      <c r="G6229" s="280" t="s">
        <v>786</v>
      </c>
      <c r="H6229" s="294">
        <v>20</v>
      </c>
    </row>
    <row r="6230" spans="2:8" s="1" customFormat="1" ht="15">
      <c r="B6230" s="269">
        <v>42566</v>
      </c>
      <c r="C6230" s="280" t="s">
        <v>7219</v>
      </c>
      <c r="D6230" s="294">
        <v>320</v>
      </c>
      <c r="F6230" s="269">
        <v>42582</v>
      </c>
      <c r="G6230" s="280" t="s">
        <v>1178</v>
      </c>
      <c r="H6230" s="294">
        <v>240</v>
      </c>
    </row>
    <row r="6231" spans="2:8" s="1" customFormat="1" ht="15">
      <c r="B6231" s="269">
        <v>42566</v>
      </c>
      <c r="C6231" s="280" t="s">
        <v>114</v>
      </c>
      <c r="D6231" s="294">
        <v>60</v>
      </c>
      <c r="F6231" s="269">
        <v>42582</v>
      </c>
      <c r="G6231" s="280" t="s">
        <v>18</v>
      </c>
      <c r="H6231" s="294">
        <v>180</v>
      </c>
    </row>
    <row r="6232" spans="2:8" s="1" customFormat="1" ht="15">
      <c r="B6232" s="269">
        <v>42566</v>
      </c>
      <c r="C6232" s="280" t="s">
        <v>525</v>
      </c>
      <c r="D6232" s="294">
        <v>33</v>
      </c>
      <c r="F6232" s="269">
        <v>42582</v>
      </c>
      <c r="G6232" s="280" t="s">
        <v>246</v>
      </c>
      <c r="H6232" s="294">
        <v>80</v>
      </c>
    </row>
    <row r="6233" spans="2:8" s="1" customFormat="1" ht="15">
      <c r="B6233" s="269">
        <v>42566</v>
      </c>
      <c r="C6233" s="280" t="s">
        <v>401</v>
      </c>
      <c r="D6233" s="294">
        <v>30</v>
      </c>
      <c r="F6233" s="269">
        <v>42582</v>
      </c>
      <c r="G6233" s="280" t="s">
        <v>401</v>
      </c>
      <c r="H6233" s="294">
        <v>60</v>
      </c>
    </row>
    <row r="6234" spans="2:8" s="1" customFormat="1" ht="15">
      <c r="B6234" s="269">
        <v>42566</v>
      </c>
      <c r="C6234" s="280" t="s">
        <v>7220</v>
      </c>
      <c r="D6234" s="294">
        <v>120</v>
      </c>
      <c r="F6234" s="269"/>
      <c r="G6234" s="280"/>
      <c r="H6234" s="294"/>
    </row>
    <row r="6235" spans="2:8" s="1" customFormat="1" ht="15">
      <c r="B6235" s="269">
        <v>42566</v>
      </c>
      <c r="C6235" s="280" t="s">
        <v>7221</v>
      </c>
      <c r="D6235" s="294">
        <v>20</v>
      </c>
      <c r="F6235" s="269"/>
      <c r="G6235" s="280"/>
      <c r="H6235" s="294"/>
    </row>
    <row r="6236" spans="2:8" s="1" customFormat="1" ht="15">
      <c r="B6236" s="269">
        <v>42566</v>
      </c>
      <c r="C6236" s="280" t="s">
        <v>7222</v>
      </c>
      <c r="D6236" s="294">
        <v>200</v>
      </c>
      <c r="F6236" s="269"/>
      <c r="G6236" s="280"/>
      <c r="H6236" s="294"/>
    </row>
    <row r="6237" spans="2:8" s="1" customFormat="1" ht="15">
      <c r="B6237" s="269">
        <v>42566</v>
      </c>
      <c r="C6237" s="280" t="s">
        <v>7151</v>
      </c>
      <c r="D6237" s="294">
        <v>250</v>
      </c>
      <c r="F6237" s="269"/>
      <c r="G6237" s="280"/>
      <c r="H6237" s="294"/>
    </row>
    <row r="6238" spans="2:8" s="1" customFormat="1" ht="15">
      <c r="B6238" s="269">
        <v>42567</v>
      </c>
      <c r="C6238" s="280" t="s">
        <v>7223</v>
      </c>
      <c r="D6238" s="294">
        <v>100</v>
      </c>
      <c r="F6238" s="269"/>
      <c r="G6238" s="280"/>
      <c r="H6238" s="294"/>
    </row>
    <row r="6239" spans="2:8" s="1" customFormat="1" ht="15">
      <c r="B6239" s="269">
        <v>42567</v>
      </c>
      <c r="C6239" s="280" t="s">
        <v>3262</v>
      </c>
      <c r="D6239" s="294">
        <v>110</v>
      </c>
      <c r="F6239" s="269"/>
      <c r="G6239" s="280"/>
      <c r="H6239" s="294"/>
    </row>
    <row r="6240" spans="2:8" s="1" customFormat="1" ht="15">
      <c r="B6240" s="269">
        <v>42567</v>
      </c>
      <c r="C6240" s="280" t="s">
        <v>246</v>
      </c>
      <c r="D6240" s="294">
        <v>75</v>
      </c>
      <c r="F6240" s="269"/>
      <c r="G6240" s="280"/>
      <c r="H6240" s="294"/>
    </row>
    <row r="6241" spans="2:10" s="1" customFormat="1" ht="15">
      <c r="B6241" s="269">
        <v>42567</v>
      </c>
      <c r="C6241" s="280" t="s">
        <v>352</v>
      </c>
      <c r="D6241" s="294">
        <v>50</v>
      </c>
      <c r="F6241" s="269"/>
      <c r="G6241" s="280"/>
      <c r="H6241" s="294"/>
    </row>
    <row r="6242" spans="2:10" s="1" customFormat="1" ht="15">
      <c r="B6242" s="269">
        <v>42567</v>
      </c>
      <c r="C6242" s="280" t="s">
        <v>7224</v>
      </c>
      <c r="D6242" s="294">
        <v>10</v>
      </c>
      <c r="F6242" s="269"/>
      <c r="G6242" s="280"/>
      <c r="H6242" s="294"/>
    </row>
    <row r="6243" spans="2:10" s="1" customFormat="1" ht="15">
      <c r="B6243" s="269">
        <v>42567</v>
      </c>
      <c r="C6243" s="280" t="s">
        <v>401</v>
      </c>
      <c r="D6243" s="294">
        <v>70</v>
      </c>
      <c r="F6243" s="269"/>
      <c r="G6243" s="280"/>
      <c r="H6243" s="294"/>
    </row>
    <row r="6244" spans="2:10" s="1" customFormat="1" ht="15">
      <c r="B6244" s="269">
        <v>42567</v>
      </c>
      <c r="C6244" s="280" t="s">
        <v>7225</v>
      </c>
      <c r="D6244" s="294">
        <v>80</v>
      </c>
      <c r="F6244" s="269"/>
      <c r="G6244" s="280"/>
      <c r="H6244" s="294"/>
    </row>
    <row r="6245" spans="2:10" s="1" customFormat="1" ht="15">
      <c r="B6245" s="269">
        <v>42567</v>
      </c>
      <c r="C6245" s="280" t="s">
        <v>114</v>
      </c>
      <c r="D6245" s="294">
        <v>70</v>
      </c>
      <c r="F6245" s="269"/>
      <c r="G6245" s="280"/>
      <c r="H6245" s="294"/>
    </row>
    <row r="6246" spans="2:10" s="1" customFormat="1" ht="15">
      <c r="B6246" s="269">
        <v>42567</v>
      </c>
      <c r="C6246" s="280" t="s">
        <v>289</v>
      </c>
      <c r="D6246" s="294">
        <v>20</v>
      </c>
      <c r="F6246" s="269"/>
      <c r="G6246" s="280"/>
      <c r="H6246" s="294"/>
    </row>
    <row r="6247" spans="2:10" s="1" customFormat="1" ht="15">
      <c r="B6247" s="269">
        <v>42567</v>
      </c>
      <c r="C6247" s="280" t="s">
        <v>352</v>
      </c>
      <c r="D6247" s="294">
        <v>70</v>
      </c>
      <c r="F6247" s="269"/>
      <c r="G6247" s="280"/>
      <c r="H6247" s="294"/>
    </row>
    <row r="6248" spans="2:10" s="1" customFormat="1" ht="15">
      <c r="B6248" s="710">
        <v>42568</v>
      </c>
      <c r="C6248" s="711" t="s">
        <v>4050</v>
      </c>
      <c r="D6248" s="953">
        <v>1225</v>
      </c>
      <c r="F6248" s="269"/>
      <c r="G6248" s="280"/>
      <c r="H6248" s="294"/>
    </row>
    <row r="6249" spans="2:10" s="1" customFormat="1" ht="15">
      <c r="B6249" s="1036"/>
      <c r="C6249" s="280"/>
      <c r="D6249" s="294"/>
      <c r="F6249" s="280"/>
      <c r="G6249" s="280"/>
      <c r="H6249" s="280"/>
    </row>
    <row r="6250" spans="2:10" s="1" customFormat="1" ht="15">
      <c r="D6250" s="2">
        <f>SUM(D6149:D6249)</f>
        <v>18203</v>
      </c>
      <c r="H6250" s="2">
        <f>SUM(H6149:H6249)</f>
        <v>15197</v>
      </c>
    </row>
    <row r="6252" spans="2:10" s="1" customFormat="1" ht="15.75">
      <c r="C6252" s="2480" t="s">
        <v>7334</v>
      </c>
      <c r="D6252" s="2480"/>
      <c r="E6252" s="2480"/>
      <c r="F6252" s="2480"/>
      <c r="G6252" s="2480"/>
      <c r="H6252" s="2480"/>
      <c r="I6252" s="2480"/>
      <c r="J6252" s="18"/>
    </row>
    <row r="6253" spans="2:10" s="1" customFormat="1" ht="15" outlineLevel="1">
      <c r="C6253" s="18"/>
      <c r="D6253" s="18"/>
      <c r="E6253" s="18"/>
      <c r="F6253" s="18"/>
      <c r="G6253" s="18"/>
      <c r="H6253" s="18"/>
      <c r="I6253" s="18"/>
      <c r="J6253" s="18"/>
    </row>
    <row r="6254" spans="2:10" s="1" customFormat="1" ht="15" outlineLevel="1">
      <c r="B6254" s="152" t="s">
        <v>115</v>
      </c>
      <c r="C6254" s="152" t="s">
        <v>1330</v>
      </c>
      <c r="D6254" s="355" t="s">
        <v>4</v>
      </c>
      <c r="F6254" s="354" t="s">
        <v>115</v>
      </c>
      <c r="G6254" s="354" t="s">
        <v>1331</v>
      </c>
      <c r="H6254" s="355" t="s">
        <v>4</v>
      </c>
    </row>
    <row r="6255" spans="2:10" s="1" customFormat="1" ht="30" customHeight="1" outlineLevel="1">
      <c r="B6255" s="864">
        <v>42583</v>
      </c>
      <c r="C6255" s="891" t="s">
        <v>1039</v>
      </c>
      <c r="D6255" s="935">
        <v>144206.93</v>
      </c>
      <c r="F6255" s="832">
        <v>42583</v>
      </c>
      <c r="G6255" s="938" t="s">
        <v>5936</v>
      </c>
      <c r="H6255" s="867">
        <v>25483.48</v>
      </c>
      <c r="I6255" s="814" t="s">
        <v>7065</v>
      </c>
    </row>
    <row r="6256" spans="2:10" s="1" customFormat="1" ht="45" outlineLevel="1">
      <c r="B6256" s="864">
        <v>42607</v>
      </c>
      <c r="C6256" s="891" t="s">
        <v>7397</v>
      </c>
      <c r="D6256" s="935">
        <v>22401</v>
      </c>
      <c r="F6256" s="811">
        <v>42584</v>
      </c>
      <c r="G6256" s="1097" t="s">
        <v>7350</v>
      </c>
      <c r="H6256" s="876">
        <v>5259</v>
      </c>
      <c r="I6256" s="814" t="s">
        <v>6152</v>
      </c>
    </row>
    <row r="6257" spans="2:15" s="1" customFormat="1" ht="45" outlineLevel="1">
      <c r="B6257" s="864">
        <v>42613</v>
      </c>
      <c r="C6257" s="891" t="s">
        <v>7448</v>
      </c>
      <c r="D6257" s="935">
        <v>119162</v>
      </c>
      <c r="F6257" s="811">
        <v>42584</v>
      </c>
      <c r="G6257" s="1097" t="s">
        <v>7351</v>
      </c>
      <c r="H6257" s="876">
        <v>484</v>
      </c>
      <c r="I6257" s="814" t="s">
        <v>7345</v>
      </c>
    </row>
    <row r="6258" spans="2:15" s="1" customFormat="1" ht="30" outlineLevel="1">
      <c r="B6258" s="1013"/>
      <c r="C6258" s="223"/>
      <c r="D6258" s="175"/>
      <c r="F6258" s="811">
        <v>42584</v>
      </c>
      <c r="G6258" s="814" t="s">
        <v>7352</v>
      </c>
      <c r="H6258" s="876">
        <v>29000</v>
      </c>
      <c r="I6258" s="814" t="s">
        <v>7063</v>
      </c>
    </row>
    <row r="6259" spans="2:15" s="1" customFormat="1" ht="30" outlineLevel="1">
      <c r="B6259" s="608"/>
      <c r="C6259" s="223"/>
      <c r="D6259" s="175"/>
      <c r="F6259" s="811">
        <v>42584</v>
      </c>
      <c r="G6259" s="1097" t="s">
        <v>7348</v>
      </c>
      <c r="H6259" s="876">
        <v>558</v>
      </c>
      <c r="I6259" s="814" t="s">
        <v>5805</v>
      </c>
    </row>
    <row r="6260" spans="2:15" s="1" customFormat="1" ht="30" outlineLevel="1">
      <c r="B6260" s="1013"/>
      <c r="C6260" s="223"/>
      <c r="D6260" s="175"/>
      <c r="F6260" s="832">
        <v>42584</v>
      </c>
      <c r="G6260" s="938" t="s">
        <v>7349</v>
      </c>
      <c r="H6260" s="867">
        <v>25000</v>
      </c>
      <c r="I6260" s="814" t="s">
        <v>7181</v>
      </c>
      <c r="L6260" s="2"/>
    </row>
    <row r="6261" spans="2:15" s="1" customFormat="1" ht="30" outlineLevel="1">
      <c r="B6261" s="285"/>
      <c r="C6261" s="223"/>
      <c r="D6261" s="175"/>
      <c r="F6261" s="811">
        <v>42584</v>
      </c>
      <c r="G6261" s="1097" t="s">
        <v>7346</v>
      </c>
      <c r="H6261" s="876">
        <v>450</v>
      </c>
      <c r="I6261" s="814" t="s">
        <v>7344</v>
      </c>
      <c r="L6261" s="13"/>
    </row>
    <row r="6262" spans="2:15" s="1" customFormat="1" ht="30" outlineLevel="1">
      <c r="B6262" s="285"/>
      <c r="C6262" s="223"/>
      <c r="D6262" s="672"/>
      <c r="F6262" s="811">
        <v>42584</v>
      </c>
      <c r="G6262" s="814" t="s">
        <v>7347</v>
      </c>
      <c r="H6262" s="876">
        <v>1000</v>
      </c>
      <c r="I6262" s="814" t="s">
        <v>4790</v>
      </c>
      <c r="L6262" s="13"/>
    </row>
    <row r="6263" spans="2:15" s="1" customFormat="1" ht="45" outlineLevel="1">
      <c r="B6263" s="285"/>
      <c r="C6263" s="223"/>
      <c r="D6263" s="175"/>
      <c r="F6263" s="811">
        <v>42586</v>
      </c>
      <c r="G6263" s="812" t="s">
        <v>7363</v>
      </c>
      <c r="H6263" s="905">
        <v>5000</v>
      </c>
      <c r="I6263" s="812" t="s">
        <v>3287</v>
      </c>
      <c r="M6263" s="2"/>
      <c r="O6263" s="2"/>
    </row>
    <row r="6264" spans="2:15" s="1" customFormat="1" ht="45" outlineLevel="1">
      <c r="B6264" s="285"/>
      <c r="C6264" s="223"/>
      <c r="D6264" s="175"/>
      <c r="F6264" s="811">
        <v>42592</v>
      </c>
      <c r="G6264" s="814" t="s">
        <v>7364</v>
      </c>
      <c r="H6264" s="905">
        <v>5000</v>
      </c>
      <c r="I6264" s="812" t="s">
        <v>3287</v>
      </c>
      <c r="M6264" s="2"/>
      <c r="O6264" s="2"/>
    </row>
    <row r="6265" spans="2:15" s="1" customFormat="1" ht="30" outlineLevel="1">
      <c r="B6265" s="285"/>
      <c r="C6265" s="223"/>
      <c r="D6265" s="175"/>
      <c r="F6265" s="811">
        <v>42592</v>
      </c>
      <c r="G6265" s="814" t="s">
        <v>7365</v>
      </c>
      <c r="H6265" s="876">
        <v>6449</v>
      </c>
      <c r="I6265" s="812" t="s">
        <v>7020</v>
      </c>
      <c r="M6265" s="2"/>
      <c r="O6265" s="2"/>
    </row>
    <row r="6266" spans="2:15" s="1" customFormat="1" ht="45" outlineLevel="1">
      <c r="B6266" s="269"/>
      <c r="C6266" s="47"/>
      <c r="D6266" s="48"/>
      <c r="F6266" s="811">
        <v>42598</v>
      </c>
      <c r="G6266" s="1064" t="s">
        <v>7370</v>
      </c>
      <c r="H6266" s="905">
        <v>3000</v>
      </c>
      <c r="I6266" s="812" t="s">
        <v>3287</v>
      </c>
    </row>
    <row r="6267" spans="2:15" s="1" customFormat="1" ht="45" outlineLevel="1">
      <c r="B6267" s="269"/>
      <c r="C6267" s="47"/>
      <c r="D6267" s="48"/>
      <c r="F6267" s="811">
        <v>42602</v>
      </c>
      <c r="G6267" s="1097" t="s">
        <v>7375</v>
      </c>
      <c r="H6267" s="905">
        <v>5000</v>
      </c>
      <c r="I6267" s="812" t="s">
        <v>3287</v>
      </c>
      <c r="M6267" s="2"/>
    </row>
    <row r="6268" spans="2:15" s="1" customFormat="1" ht="30" outlineLevel="1">
      <c r="B6268" s="46"/>
      <c r="C6268" s="47"/>
      <c r="D6268" s="48"/>
      <c r="F6268" s="811">
        <v>42607</v>
      </c>
      <c r="G6268" s="814" t="s">
        <v>7394</v>
      </c>
      <c r="H6268" s="876">
        <v>4393</v>
      </c>
      <c r="I6268" s="814" t="s">
        <v>7393</v>
      </c>
      <c r="M6268" s="2"/>
    </row>
    <row r="6269" spans="2:15" s="1" customFormat="1" ht="45" outlineLevel="1">
      <c r="B6269" s="46"/>
      <c r="C6269" s="47"/>
      <c r="D6269" s="48"/>
      <c r="F6269" s="811">
        <v>42611</v>
      </c>
      <c r="G6269" s="812" t="s">
        <v>7396</v>
      </c>
      <c r="H6269" s="820">
        <v>3000</v>
      </c>
      <c r="I6269" s="812" t="s">
        <v>3287</v>
      </c>
      <c r="M6269" s="2"/>
      <c r="O6269" s="2"/>
    </row>
    <row r="6270" spans="2:15" s="1" customFormat="1" ht="30" outlineLevel="1">
      <c r="B6270" s="46"/>
      <c r="C6270" s="47"/>
      <c r="D6270" s="48"/>
      <c r="F6270" s="811">
        <v>42611</v>
      </c>
      <c r="G6270" s="812" t="s">
        <v>5936</v>
      </c>
      <c r="H6270" s="820">
        <v>27992.27</v>
      </c>
      <c r="I6270" s="812" t="s">
        <v>7065</v>
      </c>
      <c r="O6270" s="2"/>
    </row>
    <row r="6271" spans="2:15" s="1" customFormat="1" ht="15" outlineLevel="1">
      <c r="B6271" s="46"/>
      <c r="C6271" s="47"/>
      <c r="D6271" s="48"/>
      <c r="F6271" s="984"/>
      <c r="G6271" s="812"/>
      <c r="H6271" s="820"/>
      <c r="I6271" s="812"/>
      <c r="O6271" s="2"/>
    </row>
    <row r="6272" spans="2:15" s="1" customFormat="1" ht="15" outlineLevel="1">
      <c r="B6272" s="46"/>
      <c r="C6272" s="47"/>
      <c r="D6272" s="48"/>
      <c r="F6272" s="811"/>
      <c r="G6272" s="812"/>
      <c r="H6272" s="893"/>
      <c r="I6272" s="812"/>
      <c r="L6272" s="13"/>
    </row>
    <row r="6273" spans="2:15" s="1" customFormat="1" ht="15" outlineLevel="1">
      <c r="B6273" s="50"/>
      <c r="C6273" s="50" t="s">
        <v>195</v>
      </c>
      <c r="D6273" s="571">
        <f>SUM(D6255:D6272)</f>
        <v>285769.93</v>
      </c>
      <c r="E6273" s="18"/>
      <c r="F6273" s="319"/>
      <c r="G6273" s="319" t="s">
        <v>195</v>
      </c>
      <c r="H6273" s="279">
        <f>SUM(H6255:H6272)</f>
        <v>147068.75</v>
      </c>
      <c r="L6273" s="2"/>
    </row>
    <row r="6274" spans="2:15" s="1" customFormat="1" ht="15" outlineLevel="1">
      <c r="B6274" s="50"/>
      <c r="C6274" s="50" t="s">
        <v>1328</v>
      </c>
      <c r="D6274" s="48">
        <f>D6273-H6273</f>
        <v>138701.18</v>
      </c>
      <c r="F6274" s="13"/>
      <c r="H6274" s="13"/>
      <c r="L6274" s="2"/>
    </row>
    <row r="6275" spans="2:15" s="1" customFormat="1" ht="15" outlineLevel="1">
      <c r="E6275" s="87"/>
      <c r="F6275" s="13"/>
      <c r="H6275" s="226"/>
      <c r="I6275" s="2"/>
      <c r="N6275" s="2"/>
      <c r="O6275" s="2"/>
    </row>
    <row r="6276" spans="2:15" s="1" customFormat="1" ht="15">
      <c r="E6276" s="13"/>
      <c r="F6276" s="13"/>
      <c r="H6276" s="13"/>
    </row>
    <row r="6277" spans="2:15" s="1" customFormat="1" ht="15">
      <c r="B6277" s="602">
        <v>42583</v>
      </c>
      <c r="C6277" s="282" t="s">
        <v>3426</v>
      </c>
      <c r="D6277" s="283">
        <v>310</v>
      </c>
      <c r="E6277" s="1" t="s">
        <v>3088</v>
      </c>
      <c r="H6277" s="13"/>
    </row>
    <row r="6278" spans="2:15" s="1" customFormat="1" ht="60">
      <c r="B6278" s="811">
        <v>42586</v>
      </c>
      <c r="C6278" s="812" t="s">
        <v>7363</v>
      </c>
      <c r="D6278" s="905">
        <v>5000</v>
      </c>
      <c r="E6278" s="812" t="s">
        <v>3287</v>
      </c>
      <c r="H6278" s="13"/>
    </row>
    <row r="6279" spans="2:15" s="1" customFormat="1" ht="60">
      <c r="B6279" s="811">
        <v>42592</v>
      </c>
      <c r="C6279" s="814" t="s">
        <v>7364</v>
      </c>
      <c r="D6279" s="905">
        <v>5000</v>
      </c>
      <c r="E6279" s="812" t="s">
        <v>3287</v>
      </c>
      <c r="H6279" s="13"/>
    </row>
    <row r="6280" spans="2:15" s="1" customFormat="1" ht="60">
      <c r="B6280" s="811">
        <v>42598</v>
      </c>
      <c r="C6280" s="1064" t="s">
        <v>7370</v>
      </c>
      <c r="D6280" s="905">
        <v>3000</v>
      </c>
      <c r="E6280" s="812" t="s">
        <v>3287</v>
      </c>
      <c r="H6280" s="13"/>
      <c r="M6280" s="2"/>
    </row>
    <row r="6281" spans="2:15" s="1" customFormat="1" ht="60">
      <c r="B6281" s="811">
        <v>42602</v>
      </c>
      <c r="C6281" s="1097" t="s">
        <v>7375</v>
      </c>
      <c r="D6281" s="905">
        <v>5000</v>
      </c>
      <c r="E6281" s="812" t="s">
        <v>3287</v>
      </c>
      <c r="H6281" s="13"/>
    </row>
    <row r="6282" spans="2:15" s="1" customFormat="1" ht="15">
      <c r="B6282" s="811">
        <v>42608</v>
      </c>
      <c r="C6282" s="1097" t="s">
        <v>7395</v>
      </c>
      <c r="D6282" s="905">
        <v>1230</v>
      </c>
      <c r="E6282" s="812" t="s">
        <v>421</v>
      </c>
      <c r="H6282" s="13"/>
      <c r="L6282" s="13"/>
    </row>
    <row r="6283" spans="2:15" s="1" customFormat="1" ht="15">
      <c r="B6283" s="811">
        <v>42609</v>
      </c>
      <c r="C6283" s="1097" t="s">
        <v>7398</v>
      </c>
      <c r="D6283" s="905">
        <v>120</v>
      </c>
      <c r="E6283" s="812" t="s">
        <v>421</v>
      </c>
      <c r="H6283" s="13"/>
    </row>
    <row r="6284" spans="2:15" s="1" customFormat="1" ht="60">
      <c r="B6284" s="811">
        <v>42611</v>
      </c>
      <c r="C6284" s="812" t="s">
        <v>7396</v>
      </c>
      <c r="D6284" s="820">
        <v>3000</v>
      </c>
      <c r="E6284" s="812" t="s">
        <v>3287</v>
      </c>
      <c r="H6284" s="13"/>
    </row>
    <row r="6285" spans="2:15" s="1" customFormat="1" ht="15">
      <c r="B6285" s="602"/>
      <c r="C6285" s="376"/>
      <c r="D6285" s="326"/>
      <c r="E6285" s="277"/>
      <c r="H6285" s="13"/>
    </row>
    <row r="6286" spans="2:15" s="1" customFormat="1" ht="15">
      <c r="B6286" s="280"/>
      <c r="C6286" s="280"/>
      <c r="D6286" s="294">
        <f>SUM(D6277:D6285)</f>
        <v>22660</v>
      </c>
      <c r="E6286" s="2">
        <f>D6286-D6371-H6371</f>
        <v>410</v>
      </c>
      <c r="F6286" s="2"/>
    </row>
    <row r="6287" spans="2:15" s="1" customFormat="1" ht="15">
      <c r="F6287" s="2"/>
    </row>
    <row r="6288" spans="2:15" s="1" customFormat="1" ht="15">
      <c r="B6288" s="269">
        <v>42583</v>
      </c>
      <c r="C6288" s="280" t="s">
        <v>289</v>
      </c>
      <c r="D6288" s="294">
        <v>30</v>
      </c>
      <c r="F6288" s="710">
        <v>42603</v>
      </c>
      <c r="G6288" s="711" t="s">
        <v>4050</v>
      </c>
      <c r="H6288" s="953">
        <v>1354</v>
      </c>
    </row>
    <row r="6289" spans="2:8" s="1" customFormat="1" ht="15">
      <c r="B6289" s="269">
        <v>42583</v>
      </c>
      <c r="C6289" s="280" t="s">
        <v>51</v>
      </c>
      <c r="D6289" s="294">
        <v>60</v>
      </c>
      <c r="F6289" s="269">
        <v>42603</v>
      </c>
      <c r="G6289" s="280" t="s">
        <v>51</v>
      </c>
      <c r="H6289" s="294">
        <v>130</v>
      </c>
    </row>
    <row r="6290" spans="2:8" s="1" customFormat="1" ht="15">
      <c r="B6290" s="269">
        <v>42583</v>
      </c>
      <c r="C6290" s="280" t="s">
        <v>5687</v>
      </c>
      <c r="D6290" s="294">
        <v>20</v>
      </c>
      <c r="F6290" s="269">
        <v>42603</v>
      </c>
      <c r="G6290" s="280" t="s">
        <v>114</v>
      </c>
      <c r="H6290" s="294">
        <v>100</v>
      </c>
    </row>
    <row r="6291" spans="2:8" s="1" customFormat="1" ht="15">
      <c r="B6291" s="269">
        <v>42583</v>
      </c>
      <c r="C6291" s="280" t="s">
        <v>7226</v>
      </c>
      <c r="D6291" s="294">
        <v>40</v>
      </c>
      <c r="F6291" s="269">
        <v>42603</v>
      </c>
      <c r="G6291" s="280" t="s">
        <v>850</v>
      </c>
      <c r="H6291" s="294">
        <v>25</v>
      </c>
    </row>
    <row r="6292" spans="2:8" s="1" customFormat="1" ht="15">
      <c r="B6292" s="269">
        <v>42585</v>
      </c>
      <c r="C6292" s="280" t="s">
        <v>51</v>
      </c>
      <c r="D6292" s="294">
        <v>10</v>
      </c>
      <c r="F6292" s="269">
        <v>42603</v>
      </c>
      <c r="G6292" s="280" t="s">
        <v>58</v>
      </c>
      <c r="H6292" s="294">
        <v>10</v>
      </c>
    </row>
    <row r="6293" spans="2:8" s="1" customFormat="1" ht="15">
      <c r="B6293" s="269">
        <v>42586</v>
      </c>
      <c r="C6293" s="280" t="s">
        <v>289</v>
      </c>
      <c r="D6293" s="294">
        <v>15</v>
      </c>
      <c r="F6293" s="269">
        <v>42603</v>
      </c>
      <c r="G6293" s="280" t="s">
        <v>23</v>
      </c>
      <c r="H6293" s="294">
        <v>140</v>
      </c>
    </row>
    <row r="6294" spans="2:8" s="1" customFormat="1" ht="15">
      <c r="B6294" s="269">
        <v>42586</v>
      </c>
      <c r="C6294" s="280" t="s">
        <v>525</v>
      </c>
      <c r="D6294" s="294">
        <v>435</v>
      </c>
      <c r="F6294" s="269">
        <v>42604</v>
      </c>
      <c r="G6294" s="280" t="s">
        <v>525</v>
      </c>
      <c r="H6294" s="294">
        <v>34</v>
      </c>
    </row>
    <row r="6295" spans="2:8" s="1" customFormat="1" ht="15">
      <c r="B6295" s="269">
        <v>42586</v>
      </c>
      <c r="C6295" s="280" t="s">
        <v>23</v>
      </c>
      <c r="D6295" s="294">
        <v>50</v>
      </c>
      <c r="F6295" s="269">
        <v>42604</v>
      </c>
      <c r="G6295" s="280" t="s">
        <v>289</v>
      </c>
      <c r="H6295" s="294">
        <v>10</v>
      </c>
    </row>
    <row r="6296" spans="2:8" s="1" customFormat="1" ht="15">
      <c r="B6296" s="269">
        <v>42587</v>
      </c>
      <c r="C6296" s="280" t="s">
        <v>163</v>
      </c>
      <c r="D6296" s="294">
        <v>20</v>
      </c>
      <c r="F6296" s="269">
        <v>42604</v>
      </c>
      <c r="G6296" s="280" t="s">
        <v>6</v>
      </c>
      <c r="H6296" s="294">
        <v>100</v>
      </c>
    </row>
    <row r="6297" spans="2:8" s="1" customFormat="1" ht="15">
      <c r="B6297" s="269">
        <v>42587</v>
      </c>
      <c r="C6297" s="280" t="s">
        <v>525</v>
      </c>
      <c r="D6297" s="294">
        <v>35</v>
      </c>
      <c r="F6297" s="269">
        <v>42604</v>
      </c>
      <c r="G6297" s="280" t="s">
        <v>63</v>
      </c>
      <c r="H6297" s="294">
        <v>15</v>
      </c>
    </row>
    <row r="6298" spans="2:8" s="1" customFormat="1" ht="15">
      <c r="B6298" s="269">
        <v>42587</v>
      </c>
      <c r="C6298" s="280" t="s">
        <v>12</v>
      </c>
      <c r="D6298" s="294">
        <v>110</v>
      </c>
      <c r="F6298" s="269">
        <v>42604</v>
      </c>
      <c r="G6298" s="280" t="s">
        <v>23</v>
      </c>
      <c r="H6298" s="294">
        <v>215</v>
      </c>
    </row>
    <row r="6299" spans="2:8" s="1" customFormat="1" ht="15">
      <c r="B6299" s="549">
        <v>42587</v>
      </c>
      <c r="C6299" s="463" t="s">
        <v>6436</v>
      </c>
      <c r="D6299" s="587">
        <v>1000</v>
      </c>
      <c r="F6299" s="269">
        <v>42605</v>
      </c>
      <c r="G6299" s="280" t="s">
        <v>525</v>
      </c>
      <c r="H6299" s="294">
        <v>50</v>
      </c>
    </row>
    <row r="6300" spans="2:8" s="1" customFormat="1" ht="15">
      <c r="B6300" s="549">
        <v>42587</v>
      </c>
      <c r="C6300" s="463" t="s">
        <v>6437</v>
      </c>
      <c r="D6300" s="587">
        <v>1755</v>
      </c>
      <c r="F6300" s="269">
        <v>42606</v>
      </c>
      <c r="G6300" s="280" t="s">
        <v>7381</v>
      </c>
      <c r="H6300" s="294">
        <v>200</v>
      </c>
    </row>
    <row r="6301" spans="2:8" s="1" customFormat="1" ht="15">
      <c r="B6301" s="269">
        <v>42588</v>
      </c>
      <c r="C6301" s="484" t="s">
        <v>246</v>
      </c>
      <c r="D6301" s="294">
        <v>40</v>
      </c>
      <c r="F6301" s="269">
        <v>42607</v>
      </c>
      <c r="G6301" s="280" t="s">
        <v>289</v>
      </c>
      <c r="H6301" s="294">
        <v>50</v>
      </c>
    </row>
    <row r="6302" spans="2:8" s="1" customFormat="1" ht="15">
      <c r="B6302" s="269">
        <v>42588</v>
      </c>
      <c r="C6302" s="280" t="s">
        <v>12</v>
      </c>
      <c r="D6302" s="294">
        <v>180</v>
      </c>
      <c r="F6302" s="269">
        <v>42607</v>
      </c>
      <c r="G6302" s="280" t="s">
        <v>154</v>
      </c>
      <c r="H6302" s="294">
        <v>160</v>
      </c>
    </row>
    <row r="6303" spans="2:8" s="1" customFormat="1" ht="15">
      <c r="B6303" s="269">
        <v>42588</v>
      </c>
      <c r="C6303" s="280" t="s">
        <v>289</v>
      </c>
      <c r="D6303" s="294">
        <v>10</v>
      </c>
      <c r="F6303" s="269">
        <v>42607</v>
      </c>
      <c r="G6303" s="280" t="s">
        <v>23</v>
      </c>
      <c r="H6303" s="294">
        <v>230</v>
      </c>
    </row>
    <row r="6304" spans="2:8" s="1" customFormat="1" ht="15">
      <c r="B6304" s="269">
        <v>42588</v>
      </c>
      <c r="C6304" s="280" t="s">
        <v>23</v>
      </c>
      <c r="D6304" s="294">
        <v>90</v>
      </c>
      <c r="F6304" s="269">
        <v>42607</v>
      </c>
      <c r="G6304" s="280" t="s">
        <v>352</v>
      </c>
      <c r="H6304" s="294">
        <v>50</v>
      </c>
    </row>
    <row r="6305" spans="2:8" s="1" customFormat="1" ht="15">
      <c r="B6305" s="269">
        <v>42588</v>
      </c>
      <c r="C6305" s="280" t="s">
        <v>6352</v>
      </c>
      <c r="D6305" s="294">
        <v>10</v>
      </c>
      <c r="F6305" s="269">
        <v>42608</v>
      </c>
      <c r="G6305" s="280" t="s">
        <v>6</v>
      </c>
      <c r="H6305" s="294">
        <v>20</v>
      </c>
    </row>
    <row r="6306" spans="2:8" s="1" customFormat="1" ht="15">
      <c r="B6306" s="269">
        <v>42588</v>
      </c>
      <c r="C6306" s="280" t="s">
        <v>525</v>
      </c>
      <c r="D6306" s="294">
        <v>150</v>
      </c>
      <c r="F6306" s="269">
        <v>42608</v>
      </c>
      <c r="G6306" s="280" t="s">
        <v>525</v>
      </c>
      <c r="H6306" s="294">
        <v>140</v>
      </c>
    </row>
    <row r="6307" spans="2:8" s="1" customFormat="1" ht="15">
      <c r="B6307" s="269">
        <v>42589</v>
      </c>
      <c r="C6307" s="280" t="s">
        <v>352</v>
      </c>
      <c r="D6307" s="294">
        <v>20</v>
      </c>
      <c r="F6307" s="269">
        <v>42608</v>
      </c>
      <c r="G6307" s="280" t="s">
        <v>525</v>
      </c>
      <c r="H6307" s="294">
        <v>130</v>
      </c>
    </row>
    <row r="6308" spans="2:8" s="1" customFormat="1" ht="15">
      <c r="B6308" s="269">
        <v>42589</v>
      </c>
      <c r="C6308" s="304" t="s">
        <v>401</v>
      </c>
      <c r="D6308" s="326">
        <v>40</v>
      </c>
      <c r="F6308" s="269">
        <v>42608</v>
      </c>
      <c r="G6308" s="280" t="s">
        <v>23</v>
      </c>
      <c r="H6308" s="294">
        <v>104</v>
      </c>
    </row>
    <row r="6309" spans="2:8" s="1" customFormat="1" ht="15">
      <c r="B6309" s="269">
        <v>42589</v>
      </c>
      <c r="C6309" s="280" t="s">
        <v>51</v>
      </c>
      <c r="D6309" s="294">
        <v>300</v>
      </c>
      <c r="F6309" s="269">
        <v>42609</v>
      </c>
      <c r="G6309" s="280" t="s">
        <v>12</v>
      </c>
      <c r="H6309" s="294">
        <v>95</v>
      </c>
    </row>
    <row r="6310" spans="2:8" s="1" customFormat="1" ht="15">
      <c r="B6310" s="269">
        <v>42590</v>
      </c>
      <c r="C6310" s="280" t="s">
        <v>289</v>
      </c>
      <c r="D6310" s="326">
        <v>30</v>
      </c>
      <c r="F6310" s="269">
        <v>42609</v>
      </c>
      <c r="G6310" s="280" t="s">
        <v>525</v>
      </c>
      <c r="H6310" s="294">
        <v>125</v>
      </c>
    </row>
    <row r="6311" spans="2:8" s="1" customFormat="1" ht="15">
      <c r="B6311" s="269">
        <v>42590</v>
      </c>
      <c r="C6311" s="304" t="s">
        <v>525</v>
      </c>
      <c r="D6311" s="326">
        <v>40</v>
      </c>
      <c r="F6311" s="269">
        <v>42609</v>
      </c>
      <c r="G6311" s="280" t="s">
        <v>4876</v>
      </c>
      <c r="H6311" s="294">
        <v>150</v>
      </c>
    </row>
    <row r="6312" spans="2:8" s="1" customFormat="1" ht="15">
      <c r="B6312" s="269">
        <v>42591</v>
      </c>
      <c r="C6312" s="304" t="s">
        <v>289</v>
      </c>
      <c r="D6312" s="326">
        <v>40</v>
      </c>
      <c r="F6312" s="269">
        <v>42609</v>
      </c>
      <c r="G6312" s="280" t="s">
        <v>289</v>
      </c>
      <c r="H6312" s="294">
        <v>50</v>
      </c>
    </row>
    <row r="6313" spans="2:8" s="1" customFormat="1" ht="15">
      <c r="B6313" s="269">
        <v>42591</v>
      </c>
      <c r="C6313" s="304" t="s">
        <v>7367</v>
      </c>
      <c r="D6313" s="326">
        <v>200</v>
      </c>
      <c r="F6313" s="269">
        <v>42609</v>
      </c>
      <c r="G6313" s="280" t="s">
        <v>246</v>
      </c>
      <c r="H6313" s="294">
        <v>40</v>
      </c>
    </row>
    <row r="6314" spans="2:8" s="1" customFormat="1" ht="15">
      <c r="B6314" s="269">
        <v>42591</v>
      </c>
      <c r="C6314" s="280" t="s">
        <v>947</v>
      </c>
      <c r="D6314" s="326">
        <v>80</v>
      </c>
      <c r="F6314" s="269">
        <v>42609</v>
      </c>
      <c r="G6314" s="280" t="s">
        <v>531</v>
      </c>
      <c r="H6314" s="294">
        <v>25</v>
      </c>
    </row>
    <row r="6315" spans="2:8" s="1" customFormat="1" ht="15">
      <c r="B6315" s="269">
        <v>42591</v>
      </c>
      <c r="C6315" s="304" t="s">
        <v>114</v>
      </c>
      <c r="D6315" s="326">
        <v>115</v>
      </c>
      <c r="F6315" s="269">
        <v>42609</v>
      </c>
      <c r="G6315" s="294" t="s">
        <v>23</v>
      </c>
      <c r="H6315" s="294">
        <v>80</v>
      </c>
    </row>
    <row r="6316" spans="2:8" s="1" customFormat="1" ht="15">
      <c r="B6316" s="269">
        <v>42591</v>
      </c>
      <c r="C6316" s="304" t="s">
        <v>51</v>
      </c>
      <c r="D6316" s="326">
        <v>15</v>
      </c>
      <c r="F6316" s="549">
        <v>42610</v>
      </c>
      <c r="G6316" s="554" t="s">
        <v>475</v>
      </c>
      <c r="H6316" s="695">
        <v>530</v>
      </c>
    </row>
    <row r="6317" spans="2:8" s="1" customFormat="1" ht="15">
      <c r="B6317" s="269">
        <v>42591</v>
      </c>
      <c r="C6317" s="304" t="s">
        <v>431</v>
      </c>
      <c r="D6317" s="326">
        <v>20</v>
      </c>
      <c r="F6317" s="269">
        <v>42610</v>
      </c>
      <c r="G6317" s="294" t="s">
        <v>7399</v>
      </c>
      <c r="H6317" s="294">
        <v>60</v>
      </c>
    </row>
    <row r="6318" spans="2:8" s="1" customFormat="1" ht="15">
      <c r="B6318" s="269">
        <v>42592</v>
      </c>
      <c r="C6318" s="304" t="s">
        <v>525</v>
      </c>
      <c r="D6318" s="326">
        <v>20</v>
      </c>
      <c r="F6318" s="269">
        <v>42610</v>
      </c>
      <c r="G6318" s="280" t="s">
        <v>114</v>
      </c>
      <c r="H6318" s="294">
        <v>50</v>
      </c>
    </row>
    <row r="6319" spans="2:8" s="1" customFormat="1" ht="15">
      <c r="B6319" s="269">
        <v>42592</v>
      </c>
      <c r="C6319" s="304" t="s">
        <v>367</v>
      </c>
      <c r="D6319" s="326">
        <v>1000</v>
      </c>
      <c r="F6319" s="269">
        <v>42610</v>
      </c>
      <c r="G6319" s="280" t="s">
        <v>7400</v>
      </c>
      <c r="H6319" s="294">
        <v>102</v>
      </c>
    </row>
    <row r="6320" spans="2:8" s="1" customFormat="1" ht="15">
      <c r="B6320" s="269">
        <v>42592</v>
      </c>
      <c r="C6320" s="280" t="s">
        <v>7151</v>
      </c>
      <c r="D6320" s="294">
        <v>250</v>
      </c>
      <c r="F6320" s="269">
        <v>42610</v>
      </c>
      <c r="G6320" s="280" t="s">
        <v>7401</v>
      </c>
      <c r="H6320" s="294">
        <v>50</v>
      </c>
    </row>
    <row r="6321" spans="2:8" s="1" customFormat="1" ht="15">
      <c r="B6321" s="269">
        <v>42592</v>
      </c>
      <c r="C6321" s="280" t="s">
        <v>246</v>
      </c>
      <c r="D6321" s="294">
        <v>100</v>
      </c>
      <c r="F6321" s="269">
        <v>42610</v>
      </c>
      <c r="G6321" s="280" t="s">
        <v>7402</v>
      </c>
      <c r="H6321" s="294">
        <v>40</v>
      </c>
    </row>
    <row r="6322" spans="2:8" s="1" customFormat="1" ht="15">
      <c r="B6322" s="269">
        <v>42592</v>
      </c>
      <c r="C6322" s="280" t="s">
        <v>48</v>
      </c>
      <c r="D6322" s="349">
        <v>40</v>
      </c>
      <c r="F6322" s="269">
        <v>42611</v>
      </c>
      <c r="G6322" s="280" t="s">
        <v>58</v>
      </c>
      <c r="H6322" s="294">
        <v>10</v>
      </c>
    </row>
    <row r="6323" spans="2:8" s="1" customFormat="1" ht="15">
      <c r="B6323" s="269">
        <v>42593</v>
      </c>
      <c r="C6323" s="280" t="s">
        <v>525</v>
      </c>
      <c r="D6323" s="294">
        <v>25</v>
      </c>
      <c r="F6323" s="269">
        <v>42611</v>
      </c>
      <c r="G6323" s="280" t="s">
        <v>525</v>
      </c>
      <c r="H6323" s="294">
        <v>25</v>
      </c>
    </row>
    <row r="6324" spans="2:8" s="1" customFormat="1" ht="15">
      <c r="B6324" s="269">
        <v>42593</v>
      </c>
      <c r="C6324" s="304" t="s">
        <v>289</v>
      </c>
      <c r="D6324" s="326">
        <v>15</v>
      </c>
      <c r="F6324" s="269">
        <v>42611</v>
      </c>
      <c r="G6324" s="280" t="s">
        <v>289</v>
      </c>
      <c r="H6324" s="294">
        <v>10</v>
      </c>
    </row>
    <row r="6325" spans="2:8" s="1" customFormat="1" ht="15">
      <c r="B6325" s="269">
        <v>42593</v>
      </c>
      <c r="C6325" s="304" t="s">
        <v>114</v>
      </c>
      <c r="D6325" s="326">
        <v>100</v>
      </c>
      <c r="F6325" s="269">
        <v>42611</v>
      </c>
      <c r="G6325" s="294" t="s">
        <v>401</v>
      </c>
      <c r="H6325" s="294">
        <v>24</v>
      </c>
    </row>
    <row r="6326" spans="2:8" s="1" customFormat="1" ht="15">
      <c r="B6326" s="269">
        <v>42593</v>
      </c>
      <c r="C6326" s="280" t="s">
        <v>23</v>
      </c>
      <c r="D6326" s="294">
        <v>155</v>
      </c>
      <c r="F6326" s="269">
        <v>42611</v>
      </c>
      <c r="G6326" s="294" t="s">
        <v>485</v>
      </c>
      <c r="H6326" s="294">
        <v>60</v>
      </c>
    </row>
    <row r="6327" spans="2:8" s="1" customFormat="1" ht="15">
      <c r="B6327" s="269">
        <v>42594</v>
      </c>
      <c r="C6327" s="280" t="s">
        <v>367</v>
      </c>
      <c r="D6327" s="294">
        <v>12</v>
      </c>
      <c r="F6327" s="269">
        <v>42611</v>
      </c>
      <c r="G6327" s="393" t="s">
        <v>7417</v>
      </c>
      <c r="H6327" s="386">
        <v>150</v>
      </c>
    </row>
    <row r="6328" spans="2:8" s="1" customFormat="1" ht="15">
      <c r="B6328" s="269">
        <v>42594</v>
      </c>
      <c r="C6328" s="280" t="s">
        <v>7369</v>
      </c>
      <c r="D6328" s="294">
        <v>350</v>
      </c>
      <c r="F6328" s="269">
        <v>42611</v>
      </c>
      <c r="G6328" s="393" t="s">
        <v>401</v>
      </c>
      <c r="H6328" s="386">
        <v>120</v>
      </c>
    </row>
    <row r="6329" spans="2:8" s="1" customFormat="1" ht="15">
      <c r="B6329" s="269">
        <v>42595</v>
      </c>
      <c r="C6329" s="280" t="s">
        <v>289</v>
      </c>
      <c r="D6329" s="294">
        <v>10</v>
      </c>
      <c r="F6329" s="269">
        <v>42611</v>
      </c>
      <c r="G6329" s="393" t="s">
        <v>51</v>
      </c>
      <c r="H6329" s="294">
        <v>230</v>
      </c>
    </row>
    <row r="6330" spans="2:8" s="1" customFormat="1" ht="15">
      <c r="B6330" s="269">
        <v>42596</v>
      </c>
      <c r="C6330" s="280" t="s">
        <v>18</v>
      </c>
      <c r="D6330" s="294">
        <v>850</v>
      </c>
      <c r="F6330" s="269">
        <v>42611</v>
      </c>
      <c r="G6330" s="393" t="s">
        <v>7418</v>
      </c>
      <c r="H6330" s="386">
        <v>50</v>
      </c>
    </row>
    <row r="6331" spans="2:8" s="1" customFormat="1" ht="15">
      <c r="B6331" s="269">
        <v>42596</v>
      </c>
      <c r="C6331" s="280" t="s">
        <v>2209</v>
      </c>
      <c r="D6331" s="294">
        <v>500</v>
      </c>
      <c r="F6331" s="269">
        <v>42612</v>
      </c>
      <c r="G6331" s="393" t="s">
        <v>485</v>
      </c>
      <c r="H6331" s="386">
        <v>50</v>
      </c>
    </row>
    <row r="6332" spans="2:8" s="1" customFormat="1" ht="15">
      <c r="B6332" s="549">
        <v>42596</v>
      </c>
      <c r="C6332" s="554" t="s">
        <v>6</v>
      </c>
      <c r="D6332" s="1002">
        <v>1500</v>
      </c>
      <c r="F6332" s="269">
        <v>42612</v>
      </c>
      <c r="G6332" s="280" t="s">
        <v>51</v>
      </c>
      <c r="H6332" s="294">
        <v>60</v>
      </c>
    </row>
    <row r="6333" spans="2:8" s="1" customFormat="1" ht="15">
      <c r="B6333" s="269">
        <v>42596</v>
      </c>
      <c r="C6333" s="304" t="s">
        <v>205</v>
      </c>
      <c r="D6333" s="326">
        <v>15</v>
      </c>
      <c r="F6333" s="269">
        <v>42612</v>
      </c>
      <c r="G6333" s="393" t="s">
        <v>63</v>
      </c>
      <c r="H6333" s="386">
        <v>20</v>
      </c>
    </row>
    <row r="6334" spans="2:8" s="1" customFormat="1" ht="15">
      <c r="B6334" s="269">
        <v>42596</v>
      </c>
      <c r="C6334" s="304" t="s">
        <v>246</v>
      </c>
      <c r="D6334" s="326">
        <v>70</v>
      </c>
      <c r="F6334" s="269">
        <v>42613</v>
      </c>
      <c r="G6334" s="376" t="s">
        <v>2950</v>
      </c>
      <c r="H6334" s="386">
        <v>60</v>
      </c>
    </row>
    <row r="6335" spans="2:8" s="1" customFormat="1" ht="15">
      <c r="B6335" s="269">
        <v>42596</v>
      </c>
      <c r="C6335" s="280" t="s">
        <v>980</v>
      </c>
      <c r="D6335" s="294">
        <v>80</v>
      </c>
      <c r="F6335" s="269">
        <v>42613</v>
      </c>
      <c r="G6335" s="280" t="s">
        <v>57</v>
      </c>
      <c r="H6335" s="294">
        <v>240</v>
      </c>
    </row>
    <row r="6336" spans="2:8" s="1" customFormat="1" ht="15">
      <c r="B6336" s="269">
        <v>42596</v>
      </c>
      <c r="C6336" s="304" t="s">
        <v>114</v>
      </c>
      <c r="D6336" s="326">
        <v>92</v>
      </c>
      <c r="F6336" s="269">
        <v>42613</v>
      </c>
      <c r="G6336" s="280" t="s">
        <v>485</v>
      </c>
      <c r="H6336" s="386">
        <v>40</v>
      </c>
    </row>
    <row r="6337" spans="2:8" s="1" customFormat="1" ht="15">
      <c r="B6337" s="269">
        <v>42596</v>
      </c>
      <c r="C6337" s="280" t="s">
        <v>224</v>
      </c>
      <c r="D6337" s="294">
        <v>50</v>
      </c>
      <c r="F6337" s="269">
        <v>42613</v>
      </c>
      <c r="G6337" s="393" t="s">
        <v>246</v>
      </c>
      <c r="H6337" s="386">
        <v>40</v>
      </c>
    </row>
    <row r="6338" spans="2:8" s="1" customFormat="1" ht="15">
      <c r="B6338" s="269">
        <v>42597</v>
      </c>
      <c r="C6338" s="280" t="s">
        <v>525</v>
      </c>
      <c r="D6338" s="294">
        <v>46</v>
      </c>
      <c r="F6338" s="269">
        <v>42613</v>
      </c>
      <c r="G6338" s="386" t="s">
        <v>163</v>
      </c>
      <c r="H6338" s="386">
        <v>70</v>
      </c>
    </row>
    <row r="6339" spans="2:8" s="1" customFormat="1" ht="15">
      <c r="B6339" s="269">
        <v>42597</v>
      </c>
      <c r="C6339" s="280" t="s">
        <v>7372</v>
      </c>
      <c r="D6339" s="294">
        <v>20</v>
      </c>
      <c r="F6339" s="269">
        <v>42613</v>
      </c>
      <c r="G6339" s="393" t="s">
        <v>1255</v>
      </c>
      <c r="H6339" s="386">
        <v>640</v>
      </c>
    </row>
    <row r="6340" spans="2:8" s="1" customFormat="1" ht="15">
      <c r="B6340" s="269">
        <v>42597</v>
      </c>
      <c r="C6340" s="280" t="s">
        <v>289</v>
      </c>
      <c r="D6340" s="294">
        <v>30</v>
      </c>
      <c r="F6340" s="269"/>
      <c r="G6340" s="280"/>
      <c r="H6340" s="294"/>
    </row>
    <row r="6341" spans="2:8" s="1" customFormat="1" ht="15">
      <c r="B6341" s="269">
        <v>42597</v>
      </c>
      <c r="C6341" s="280" t="s">
        <v>525</v>
      </c>
      <c r="D6341" s="294">
        <v>150</v>
      </c>
      <c r="F6341" s="269"/>
      <c r="G6341" s="280"/>
      <c r="H6341" s="294"/>
    </row>
    <row r="6342" spans="2:8" s="1" customFormat="1" ht="15">
      <c r="B6342" s="269">
        <v>42598</v>
      </c>
      <c r="C6342" s="280" t="s">
        <v>7373</v>
      </c>
      <c r="D6342" s="294">
        <v>1300</v>
      </c>
      <c r="F6342" s="269"/>
      <c r="G6342" s="280"/>
      <c r="H6342" s="294"/>
    </row>
    <row r="6343" spans="2:8" s="1" customFormat="1" ht="15">
      <c r="B6343" s="269">
        <v>42599</v>
      </c>
      <c r="C6343" s="280" t="s">
        <v>114</v>
      </c>
      <c r="D6343" s="294">
        <v>50</v>
      </c>
      <c r="F6343" s="269"/>
      <c r="G6343" s="280"/>
      <c r="H6343" s="294"/>
    </row>
    <row r="6344" spans="2:8" s="1" customFormat="1" ht="15">
      <c r="B6344" s="269">
        <v>42599</v>
      </c>
      <c r="C6344" s="280" t="s">
        <v>2950</v>
      </c>
      <c r="D6344" s="349">
        <v>60</v>
      </c>
      <c r="F6344" s="269"/>
      <c r="G6344" s="280"/>
      <c r="H6344" s="294"/>
    </row>
    <row r="6345" spans="2:8" s="1" customFormat="1" ht="15">
      <c r="B6345" s="269">
        <v>42600</v>
      </c>
      <c r="C6345" s="280" t="s">
        <v>289</v>
      </c>
      <c r="D6345" s="294">
        <v>15</v>
      </c>
      <c r="F6345" s="269"/>
      <c r="G6345" s="280"/>
      <c r="H6345" s="294"/>
    </row>
    <row r="6346" spans="2:8" s="1" customFormat="1" ht="15">
      <c r="B6346" s="269">
        <v>42600</v>
      </c>
      <c r="C6346" s="280" t="s">
        <v>525</v>
      </c>
      <c r="D6346" s="294">
        <v>140</v>
      </c>
      <c r="F6346" s="269"/>
      <c r="G6346" s="280"/>
      <c r="H6346" s="294"/>
    </row>
    <row r="6347" spans="2:8" s="1" customFormat="1" ht="15">
      <c r="B6347" s="269">
        <v>42600</v>
      </c>
      <c r="C6347" s="280" t="s">
        <v>7376</v>
      </c>
      <c r="D6347" s="294">
        <v>280</v>
      </c>
      <c r="F6347" s="269"/>
      <c r="G6347" s="280"/>
      <c r="H6347" s="294"/>
    </row>
    <row r="6348" spans="2:8" s="1" customFormat="1" ht="15">
      <c r="B6348" s="269">
        <v>42600</v>
      </c>
      <c r="C6348" s="280" t="s">
        <v>401</v>
      </c>
      <c r="D6348" s="294">
        <v>80</v>
      </c>
      <c r="F6348" s="269"/>
      <c r="G6348" s="280"/>
      <c r="H6348" s="294"/>
    </row>
    <row r="6349" spans="2:8" s="1" customFormat="1" ht="15">
      <c r="B6349" s="269">
        <v>42600</v>
      </c>
      <c r="C6349" s="280" t="s">
        <v>114</v>
      </c>
      <c r="D6349" s="294">
        <v>60</v>
      </c>
      <c r="F6349" s="269"/>
      <c r="G6349" s="280"/>
      <c r="H6349" s="294"/>
    </row>
    <row r="6350" spans="2:8" s="1" customFormat="1" ht="15">
      <c r="B6350" s="269">
        <v>42600</v>
      </c>
      <c r="C6350" s="280" t="s">
        <v>80</v>
      </c>
      <c r="D6350" s="294">
        <v>20</v>
      </c>
      <c r="F6350" s="269"/>
      <c r="G6350" s="280"/>
      <c r="H6350" s="294"/>
    </row>
    <row r="6351" spans="2:8" s="1" customFormat="1" ht="15">
      <c r="B6351" s="269">
        <v>42601</v>
      </c>
      <c r="C6351" s="280" t="s">
        <v>525</v>
      </c>
      <c r="D6351" s="294">
        <v>25</v>
      </c>
      <c r="F6351" s="269"/>
      <c r="G6351" s="280"/>
      <c r="H6351" s="294"/>
    </row>
    <row r="6352" spans="2:8" s="1" customFormat="1" ht="15">
      <c r="B6352" s="269">
        <v>42601</v>
      </c>
      <c r="C6352" s="280" t="s">
        <v>12</v>
      </c>
      <c r="D6352" s="294">
        <v>180</v>
      </c>
      <c r="F6352" s="269"/>
      <c r="G6352" s="280"/>
      <c r="H6352" s="294"/>
    </row>
    <row r="6353" spans="2:8" s="1" customFormat="1" ht="15">
      <c r="B6353" s="269">
        <v>42601</v>
      </c>
      <c r="C6353" s="280" t="s">
        <v>2625</v>
      </c>
      <c r="D6353" s="294">
        <v>350</v>
      </c>
      <c r="F6353" s="269"/>
      <c r="G6353" s="280"/>
      <c r="H6353" s="294"/>
    </row>
    <row r="6354" spans="2:8" s="1" customFormat="1" ht="15">
      <c r="B6354" s="269">
        <v>42601</v>
      </c>
      <c r="C6354" s="294" t="s">
        <v>114</v>
      </c>
      <c r="D6354" s="294">
        <v>100</v>
      </c>
      <c r="F6354" s="269"/>
      <c r="G6354" s="280"/>
      <c r="H6354" s="294"/>
    </row>
    <row r="6355" spans="2:8" s="1" customFormat="1" ht="15">
      <c r="B6355" s="269">
        <v>42601</v>
      </c>
      <c r="C6355" s="280" t="s">
        <v>3052</v>
      </c>
      <c r="D6355" s="294">
        <v>5</v>
      </c>
      <c r="F6355" s="269"/>
      <c r="G6355" s="280"/>
      <c r="H6355" s="294"/>
    </row>
    <row r="6356" spans="2:8" s="1" customFormat="1" ht="15">
      <c r="B6356" s="269">
        <v>42601</v>
      </c>
      <c r="C6356" s="280" t="s">
        <v>51</v>
      </c>
      <c r="D6356" s="294">
        <v>20</v>
      </c>
      <c r="F6356" s="269"/>
      <c r="G6356" s="280"/>
      <c r="H6356" s="294"/>
    </row>
    <row r="6357" spans="2:8" s="1" customFormat="1" ht="15">
      <c r="B6357" s="269">
        <v>42601</v>
      </c>
      <c r="C6357" s="280" t="s">
        <v>850</v>
      </c>
      <c r="D6357" s="294">
        <v>10</v>
      </c>
      <c r="F6357" s="269"/>
      <c r="G6357" s="280"/>
      <c r="H6357" s="294"/>
    </row>
    <row r="6358" spans="2:8" s="1" customFormat="1" ht="15">
      <c r="B6358" s="269">
        <v>42602</v>
      </c>
      <c r="C6358" s="294" t="s">
        <v>246</v>
      </c>
      <c r="D6358" s="294">
        <v>50</v>
      </c>
      <c r="F6358" s="269"/>
      <c r="G6358" s="280"/>
      <c r="H6358" s="294"/>
    </row>
    <row r="6359" spans="2:8" s="1" customFormat="1" ht="15">
      <c r="B6359" s="269">
        <v>42602</v>
      </c>
      <c r="C6359" s="294" t="s">
        <v>51</v>
      </c>
      <c r="D6359" s="294">
        <v>30</v>
      </c>
      <c r="F6359" s="269"/>
      <c r="G6359" s="280"/>
      <c r="H6359" s="294"/>
    </row>
    <row r="6360" spans="2:8" s="1" customFormat="1" ht="15">
      <c r="B6360" s="269">
        <v>42602</v>
      </c>
      <c r="C6360" s="294" t="s">
        <v>18</v>
      </c>
      <c r="D6360" s="294">
        <v>243</v>
      </c>
      <c r="F6360" s="269"/>
      <c r="G6360" s="280"/>
      <c r="H6360" s="294"/>
    </row>
    <row r="6361" spans="2:8" s="1" customFormat="1" ht="15">
      <c r="B6361" s="269">
        <v>42602</v>
      </c>
      <c r="C6361" s="294" t="s">
        <v>525</v>
      </c>
      <c r="D6361" s="294">
        <v>20</v>
      </c>
      <c r="F6361" s="269"/>
      <c r="G6361" s="280"/>
      <c r="H6361" s="294"/>
    </row>
    <row r="6362" spans="2:8" s="1" customFormat="1" ht="15">
      <c r="B6362" s="269">
        <v>42602</v>
      </c>
      <c r="C6362" s="294" t="s">
        <v>3903</v>
      </c>
      <c r="D6362" s="294">
        <v>120</v>
      </c>
      <c r="F6362" s="269"/>
      <c r="G6362" s="280"/>
      <c r="H6362" s="294"/>
    </row>
    <row r="6363" spans="2:8" s="1" customFormat="1" ht="15">
      <c r="B6363" s="269">
        <v>42602</v>
      </c>
      <c r="C6363" s="294" t="s">
        <v>525</v>
      </c>
      <c r="D6363" s="294">
        <v>133</v>
      </c>
      <c r="F6363" s="269"/>
      <c r="G6363" s="280"/>
      <c r="H6363" s="294"/>
    </row>
    <row r="6364" spans="2:8" s="1" customFormat="1" ht="15">
      <c r="B6364" s="269">
        <v>42602</v>
      </c>
      <c r="C6364" s="294" t="s">
        <v>7377</v>
      </c>
      <c r="D6364" s="294">
        <v>676</v>
      </c>
      <c r="F6364" s="269"/>
      <c r="G6364" s="280"/>
      <c r="H6364" s="294"/>
    </row>
    <row r="6365" spans="2:8" s="1" customFormat="1" ht="15">
      <c r="B6365" s="269">
        <v>42602</v>
      </c>
      <c r="C6365" s="280" t="s">
        <v>7378</v>
      </c>
      <c r="D6365" s="294">
        <v>750</v>
      </c>
      <c r="F6365" s="269"/>
      <c r="G6365" s="280"/>
      <c r="H6365" s="294"/>
    </row>
    <row r="6366" spans="2:8" s="1" customFormat="1" ht="15">
      <c r="B6366" s="269">
        <v>42602</v>
      </c>
      <c r="C6366" s="280" t="s">
        <v>289</v>
      </c>
      <c r="D6366" s="294">
        <v>10</v>
      </c>
      <c r="F6366" s="269"/>
      <c r="G6366" s="280"/>
      <c r="H6366" s="294"/>
    </row>
    <row r="6367" spans="2:8" s="1" customFormat="1" ht="15">
      <c r="B6367" s="269">
        <v>42602</v>
      </c>
      <c r="C6367" s="280" t="s">
        <v>401</v>
      </c>
      <c r="D6367" s="294">
        <v>60</v>
      </c>
      <c r="F6367" s="269"/>
      <c r="G6367" s="280"/>
      <c r="H6367" s="294"/>
    </row>
    <row r="6368" spans="2:8" s="1" customFormat="1" ht="15">
      <c r="B6368" s="269">
        <v>42602</v>
      </c>
      <c r="C6368" s="280" t="s">
        <v>23</v>
      </c>
      <c r="D6368" s="294">
        <v>460</v>
      </c>
      <c r="F6368" s="269"/>
      <c r="G6368" s="280"/>
      <c r="H6368" s="294"/>
    </row>
    <row r="6369" spans="2:15" s="1" customFormat="1" ht="15">
      <c r="B6369" s="1036"/>
      <c r="C6369" s="280"/>
      <c r="D6369" s="294"/>
      <c r="F6369" s="285"/>
      <c r="G6369" s="280"/>
      <c r="H6369" s="294"/>
    </row>
    <row r="6370" spans="2:15" s="1" customFormat="1" ht="15">
      <c r="B6370" s="1036"/>
      <c r="C6370" s="280"/>
      <c r="D6370" s="294"/>
      <c r="F6370" s="280"/>
      <c r="G6370" s="280"/>
      <c r="H6370" s="280"/>
    </row>
    <row r="6371" spans="2:15" s="1" customFormat="1" ht="15">
      <c r="D6371" s="2">
        <f>SUM(D6288:D6370)</f>
        <v>15687</v>
      </c>
      <c r="H6371" s="2">
        <f>SUM(H6288:H6370)</f>
        <v>6563</v>
      </c>
    </row>
    <row r="6373" spans="2:15" s="1" customFormat="1" ht="15.75">
      <c r="C6373" s="2480" t="s">
        <v>7438</v>
      </c>
      <c r="D6373" s="2480"/>
      <c r="E6373" s="2480"/>
      <c r="F6373" s="2480"/>
      <c r="G6373" s="2480"/>
      <c r="H6373" s="2480"/>
      <c r="I6373" s="2480"/>
      <c r="J6373" s="18"/>
    </row>
    <row r="6374" spans="2:15" s="1" customFormat="1" ht="15" outlineLevel="1">
      <c r="C6374" s="18"/>
      <c r="D6374" s="18"/>
      <c r="E6374" s="18"/>
      <c r="F6374" s="18"/>
      <c r="G6374" s="18"/>
      <c r="H6374" s="18"/>
      <c r="I6374" s="18"/>
      <c r="J6374" s="18"/>
    </row>
    <row r="6375" spans="2:15" s="1" customFormat="1" ht="15" outlineLevel="1">
      <c r="B6375" s="152" t="s">
        <v>115</v>
      </c>
      <c r="C6375" s="152" t="s">
        <v>1330</v>
      </c>
      <c r="D6375" s="355" t="s">
        <v>4</v>
      </c>
      <c r="F6375" s="354" t="s">
        <v>115</v>
      </c>
      <c r="G6375" s="354" t="s">
        <v>1331</v>
      </c>
      <c r="H6375" s="355" t="s">
        <v>4</v>
      </c>
    </row>
    <row r="6376" spans="2:15" s="1" customFormat="1" ht="30" customHeight="1" outlineLevel="1">
      <c r="B6376" s="864">
        <v>42614</v>
      </c>
      <c r="C6376" s="891" t="s">
        <v>1039</v>
      </c>
      <c r="D6376" s="935">
        <v>138701.18</v>
      </c>
      <c r="F6376" s="984">
        <v>42613</v>
      </c>
      <c r="G6376" s="1064" t="s">
        <v>7449</v>
      </c>
      <c r="H6376" s="905">
        <v>500</v>
      </c>
      <c r="I6376" s="812" t="s">
        <v>7439</v>
      </c>
    </row>
    <row r="6377" spans="2:15" s="1" customFormat="1" ht="45" outlineLevel="1">
      <c r="B6377" s="1013">
        <v>42614</v>
      </c>
      <c r="C6377" s="223" t="s">
        <v>7464</v>
      </c>
      <c r="D6377" s="175">
        <v>1090</v>
      </c>
      <c r="F6377" s="984">
        <v>42613</v>
      </c>
      <c r="G6377" s="1064" t="s">
        <v>7450</v>
      </c>
      <c r="H6377" s="905">
        <v>500</v>
      </c>
      <c r="I6377" s="812" t="s">
        <v>7440</v>
      </c>
    </row>
    <row r="6378" spans="2:15" s="1" customFormat="1" ht="45" outlineLevel="1">
      <c r="B6378" s="1013">
        <v>42634</v>
      </c>
      <c r="C6378" s="223" t="s">
        <v>7540</v>
      </c>
      <c r="D6378" s="175">
        <v>2833</v>
      </c>
      <c r="F6378" s="984">
        <v>42613</v>
      </c>
      <c r="G6378" s="1064" t="s">
        <v>7451</v>
      </c>
      <c r="H6378" s="905">
        <v>1000</v>
      </c>
      <c r="I6378" s="812" t="s">
        <v>7441</v>
      </c>
    </row>
    <row r="6379" spans="2:15" s="1" customFormat="1" ht="45" outlineLevel="1">
      <c r="B6379" s="1013">
        <v>42634</v>
      </c>
      <c r="C6379" s="223" t="s">
        <v>7541</v>
      </c>
      <c r="D6379" s="175">
        <v>1234.48</v>
      </c>
      <c r="F6379" s="984">
        <v>42614</v>
      </c>
      <c r="G6379" s="1064" t="s">
        <v>7463</v>
      </c>
      <c r="H6379" s="905">
        <v>25000</v>
      </c>
      <c r="I6379" s="812" t="s">
        <v>7442</v>
      </c>
    </row>
    <row r="6380" spans="2:15" s="1" customFormat="1" ht="45" outlineLevel="1">
      <c r="B6380" s="1013">
        <v>42643</v>
      </c>
      <c r="C6380" s="223" t="s">
        <v>7572</v>
      </c>
      <c r="D6380" s="175">
        <v>120258</v>
      </c>
      <c r="F6380" s="984">
        <v>42614</v>
      </c>
      <c r="G6380" s="1064" t="s">
        <v>7462</v>
      </c>
      <c r="H6380" s="905">
        <v>30278</v>
      </c>
      <c r="I6380" s="812" t="s">
        <v>7063</v>
      </c>
    </row>
    <row r="6381" spans="2:15" s="1" customFormat="1" ht="30" outlineLevel="1">
      <c r="B6381" s="1013"/>
      <c r="C6381" s="223"/>
      <c r="D6381" s="175"/>
      <c r="F6381" s="984">
        <v>42614</v>
      </c>
      <c r="G6381" s="1064" t="s">
        <v>7461</v>
      </c>
      <c r="H6381" s="905">
        <v>6000</v>
      </c>
      <c r="I6381" s="812" t="s">
        <v>6152</v>
      </c>
      <c r="K6381" s="2"/>
    </row>
    <row r="6382" spans="2:15" s="1" customFormat="1" ht="45" outlineLevel="1">
      <c r="B6382" s="285"/>
      <c r="C6382" s="223"/>
      <c r="D6382" s="175"/>
      <c r="F6382" s="984">
        <v>42615</v>
      </c>
      <c r="G6382" s="1097" t="s">
        <v>7465</v>
      </c>
      <c r="H6382" s="876">
        <v>5000</v>
      </c>
      <c r="I6382" s="814" t="s">
        <v>3287</v>
      </c>
      <c r="K6382" s="13"/>
    </row>
    <row r="6383" spans="2:15" s="1" customFormat="1" ht="30" outlineLevel="1">
      <c r="B6383" s="285"/>
      <c r="C6383" s="223"/>
      <c r="D6383" s="672"/>
      <c r="F6383" s="984">
        <v>42615</v>
      </c>
      <c r="G6383" s="814" t="s">
        <v>7466</v>
      </c>
      <c r="H6383" s="876">
        <v>5205</v>
      </c>
      <c r="I6383" s="812" t="s">
        <v>5805</v>
      </c>
      <c r="K6383" s="13"/>
    </row>
    <row r="6384" spans="2:15" s="1" customFormat="1" ht="45" outlineLevel="1">
      <c r="B6384" s="285"/>
      <c r="C6384" s="223"/>
      <c r="D6384" s="175"/>
      <c r="F6384" s="984">
        <v>42618</v>
      </c>
      <c r="G6384" s="812" t="s">
        <v>7474</v>
      </c>
      <c r="H6384" s="905">
        <v>5000</v>
      </c>
      <c r="I6384" s="814" t="s">
        <v>3287</v>
      </c>
      <c r="M6384" s="2"/>
      <c r="O6384" s="2"/>
    </row>
    <row r="6385" spans="2:15" s="1" customFormat="1" ht="45" outlineLevel="1">
      <c r="B6385" s="285"/>
      <c r="C6385" s="223"/>
      <c r="D6385" s="175"/>
      <c r="F6385" s="984">
        <v>42620</v>
      </c>
      <c r="G6385" s="814" t="s">
        <v>7491</v>
      </c>
      <c r="H6385" s="905">
        <v>4800</v>
      </c>
      <c r="I6385" s="814" t="s">
        <v>3287</v>
      </c>
      <c r="M6385" s="2"/>
      <c r="O6385" s="2"/>
    </row>
    <row r="6386" spans="2:15" s="1" customFormat="1" ht="30" outlineLevel="1">
      <c r="B6386" s="285"/>
      <c r="C6386" s="223"/>
      <c r="D6386" s="175"/>
      <c r="F6386" s="984">
        <v>42627</v>
      </c>
      <c r="G6386" s="814" t="s">
        <v>7521</v>
      </c>
      <c r="H6386" s="876">
        <v>6449</v>
      </c>
      <c r="I6386" s="814" t="s">
        <v>7020</v>
      </c>
      <c r="M6386" s="2"/>
      <c r="O6386" s="2"/>
    </row>
    <row r="6387" spans="2:15" s="1" customFormat="1" ht="15" outlineLevel="1">
      <c r="B6387" s="269"/>
      <c r="C6387" s="47"/>
      <c r="D6387" s="48"/>
      <c r="F6387" s="984">
        <v>42632</v>
      </c>
      <c r="G6387" s="1064" t="s">
        <v>7528</v>
      </c>
      <c r="H6387" s="905">
        <v>10000</v>
      </c>
      <c r="I6387" s="812" t="s">
        <v>3287</v>
      </c>
    </row>
    <row r="6388" spans="2:15" s="1" customFormat="1" ht="30" outlineLevel="1">
      <c r="B6388" s="269"/>
      <c r="C6388" s="47"/>
      <c r="D6388" s="48"/>
      <c r="F6388" s="984">
        <v>42641</v>
      </c>
      <c r="G6388" s="1064" t="s">
        <v>7549</v>
      </c>
      <c r="H6388" s="905">
        <v>10937</v>
      </c>
      <c r="I6388" s="812" t="s">
        <v>7543</v>
      </c>
      <c r="M6388" s="2"/>
    </row>
    <row r="6389" spans="2:15" s="1" customFormat="1" ht="30" outlineLevel="1">
      <c r="B6389" s="46"/>
      <c r="C6389" s="47"/>
      <c r="D6389" s="48"/>
      <c r="F6389" s="984">
        <v>42641</v>
      </c>
      <c r="G6389" s="814" t="s">
        <v>7548</v>
      </c>
      <c r="H6389" s="876">
        <v>3707</v>
      </c>
      <c r="I6389" s="814" t="s">
        <v>7544</v>
      </c>
      <c r="M6389" s="2"/>
    </row>
    <row r="6390" spans="2:15" s="1" customFormat="1" ht="30" outlineLevel="1">
      <c r="B6390" s="46"/>
      <c r="C6390" s="47"/>
      <c r="D6390" s="48"/>
      <c r="F6390" s="984">
        <v>42641</v>
      </c>
      <c r="G6390" s="814" t="s">
        <v>7547</v>
      </c>
      <c r="H6390" s="876">
        <v>3034</v>
      </c>
      <c r="I6390" s="814" t="s">
        <v>7545</v>
      </c>
      <c r="M6390" s="2"/>
      <c r="O6390" s="2"/>
    </row>
    <row r="6391" spans="2:15" s="1" customFormat="1" ht="30" outlineLevel="1">
      <c r="B6391" s="46"/>
      <c r="C6391" s="47"/>
      <c r="D6391" s="48"/>
      <c r="F6391" s="984">
        <v>42641</v>
      </c>
      <c r="G6391" s="814" t="s">
        <v>5936</v>
      </c>
      <c r="H6391" s="876">
        <v>4660.45</v>
      </c>
      <c r="I6391" s="814" t="s">
        <v>7550</v>
      </c>
      <c r="O6391" s="2"/>
    </row>
    <row r="6392" spans="2:15" s="1" customFormat="1" ht="15" outlineLevel="1">
      <c r="B6392" s="46"/>
      <c r="C6392" s="47"/>
      <c r="D6392" s="48"/>
      <c r="F6392" s="811"/>
      <c r="G6392" s="1075"/>
      <c r="H6392" s="867"/>
      <c r="I6392" s="938"/>
      <c r="O6392" s="2"/>
    </row>
    <row r="6393" spans="2:15" s="1" customFormat="1" ht="15" outlineLevel="1">
      <c r="B6393" s="46"/>
      <c r="C6393" s="47"/>
      <c r="D6393" s="48"/>
      <c r="F6393" s="832"/>
      <c r="G6393" s="938"/>
      <c r="H6393" s="867"/>
      <c r="I6393" s="938"/>
      <c r="O6393" s="2"/>
    </row>
    <row r="6394" spans="2:15" s="1" customFormat="1" ht="15" outlineLevel="1">
      <c r="B6394" s="46"/>
      <c r="C6394" s="47"/>
      <c r="D6394" s="48"/>
      <c r="F6394" s="811"/>
      <c r="G6394" s="814"/>
      <c r="H6394" s="876"/>
      <c r="I6394" s="814"/>
      <c r="O6394" s="2"/>
    </row>
    <row r="6395" spans="2:15" s="1" customFormat="1" ht="15" outlineLevel="1">
      <c r="B6395" s="46"/>
      <c r="C6395" s="47"/>
      <c r="D6395" s="48"/>
      <c r="F6395" s="811"/>
      <c r="G6395" s="1097"/>
      <c r="H6395" s="876"/>
      <c r="I6395" s="814"/>
      <c r="O6395" s="2"/>
    </row>
    <row r="6396" spans="2:15" s="1" customFormat="1" ht="15" outlineLevel="1">
      <c r="B6396" s="46"/>
      <c r="C6396" s="47"/>
      <c r="D6396" s="48"/>
      <c r="F6396" s="811"/>
      <c r="G6396" s="1097"/>
      <c r="H6396" s="876"/>
      <c r="I6396" s="814"/>
      <c r="O6396" s="2"/>
    </row>
    <row r="6397" spans="2:15" s="1" customFormat="1" ht="15" outlineLevel="1">
      <c r="B6397" s="46"/>
      <c r="C6397" s="47"/>
      <c r="D6397" s="48"/>
      <c r="F6397" s="811"/>
      <c r="G6397" s="814"/>
      <c r="H6397" s="876"/>
      <c r="I6397" s="812"/>
      <c r="O6397" s="2"/>
    </row>
    <row r="6398" spans="2:15" s="1" customFormat="1" ht="15" outlineLevel="1">
      <c r="B6398" s="46"/>
      <c r="C6398" s="47"/>
      <c r="D6398" s="48"/>
      <c r="F6398" s="811"/>
      <c r="G6398" s="814"/>
      <c r="H6398" s="876"/>
      <c r="I6398" s="812"/>
      <c r="O6398" s="2"/>
    </row>
    <row r="6399" spans="2:15" s="1" customFormat="1" ht="15" outlineLevel="1">
      <c r="B6399" s="46"/>
      <c r="C6399" s="47"/>
      <c r="D6399" s="48"/>
      <c r="F6399" s="811"/>
      <c r="G6399" s="812"/>
      <c r="H6399" s="876"/>
      <c r="I6399" s="812"/>
      <c r="O6399" s="2"/>
    </row>
    <row r="6400" spans="2:15" s="1" customFormat="1" ht="15" outlineLevel="1">
      <c r="B6400" s="46"/>
      <c r="C6400" s="47"/>
      <c r="D6400" s="48"/>
      <c r="F6400" s="811"/>
      <c r="G6400" s="812"/>
      <c r="H6400" s="876"/>
      <c r="I6400" s="812"/>
      <c r="O6400" s="2"/>
    </row>
    <row r="6401" spans="2:15" s="1" customFormat="1" ht="15" outlineLevel="1">
      <c r="B6401" s="46"/>
      <c r="C6401" s="47"/>
      <c r="D6401" s="48"/>
      <c r="F6401" s="832"/>
      <c r="G6401" s="938"/>
      <c r="H6401" s="867"/>
      <c r="I6401" s="814"/>
      <c r="O6401" s="2"/>
    </row>
    <row r="6402" spans="2:15" s="1" customFormat="1" ht="15" outlineLevel="1">
      <c r="B6402" s="46"/>
      <c r="C6402" s="47"/>
      <c r="D6402" s="48"/>
      <c r="F6402" s="832"/>
      <c r="G6402" s="938"/>
      <c r="H6402" s="867"/>
      <c r="I6402" s="814"/>
      <c r="O6402" s="2"/>
    </row>
    <row r="6403" spans="2:15" s="1" customFormat="1" ht="15" outlineLevel="1">
      <c r="B6403" s="46"/>
      <c r="C6403" s="47"/>
      <c r="D6403" s="48"/>
      <c r="F6403" s="832"/>
      <c r="G6403" s="938"/>
      <c r="H6403" s="876"/>
      <c r="I6403" s="812"/>
      <c r="K6403" s="2"/>
      <c r="O6403" s="2"/>
    </row>
    <row r="6404" spans="2:15" s="1" customFormat="1" ht="15" outlineLevel="1">
      <c r="B6404" s="46"/>
      <c r="C6404" s="47"/>
      <c r="D6404" s="48"/>
      <c r="F6404" s="811"/>
      <c r="G6404" s="812"/>
      <c r="H6404" s="893"/>
      <c r="I6404" s="812"/>
      <c r="K6404" s="13"/>
    </row>
    <row r="6405" spans="2:15" s="1" customFormat="1" ht="15" outlineLevel="1">
      <c r="B6405" s="50"/>
      <c r="C6405" s="50" t="s">
        <v>195</v>
      </c>
      <c r="D6405" s="571">
        <f>SUM(D6376:D6404)</f>
        <v>264116.66000000003</v>
      </c>
      <c r="E6405" s="18"/>
      <c r="F6405" s="319"/>
      <c r="G6405" s="319" t="s">
        <v>195</v>
      </c>
      <c r="H6405" s="279">
        <f>SUM(H6376:H6404)</f>
        <v>122070.45</v>
      </c>
      <c r="K6405" s="2"/>
    </row>
    <row r="6406" spans="2:15" s="1" customFormat="1" ht="15" outlineLevel="1">
      <c r="B6406" s="50"/>
      <c r="C6406" s="50" t="s">
        <v>1328</v>
      </c>
      <c r="D6406" s="48">
        <f>D6405-H6405</f>
        <v>142046.21000000002</v>
      </c>
      <c r="E6406" s="13"/>
      <c r="F6406" s="13"/>
      <c r="H6406" s="13"/>
      <c r="K6406" s="2"/>
    </row>
    <row r="6407" spans="2:15" s="1" customFormat="1" ht="15" outlineLevel="1">
      <c r="E6407" s="87"/>
      <c r="F6407" s="13"/>
      <c r="H6407" s="226"/>
      <c r="I6407" s="2"/>
      <c r="N6407" s="2"/>
      <c r="O6407" s="2"/>
    </row>
    <row r="6408" spans="2:15" s="1" customFormat="1" ht="15">
      <c r="E6408" s="13"/>
      <c r="F6408" s="13"/>
      <c r="H6408" s="13"/>
    </row>
    <row r="6409" spans="2:15" s="1" customFormat="1" ht="15">
      <c r="B6409" s="602">
        <v>42614</v>
      </c>
      <c r="C6409" s="282" t="s">
        <v>4800</v>
      </c>
      <c r="D6409" s="838">
        <v>410</v>
      </c>
      <c r="E6409" s="280" t="s">
        <v>3088</v>
      </c>
      <c r="G6409" s="1264" t="s">
        <v>7335</v>
      </c>
      <c r="H6409" s="1265">
        <v>500</v>
      </c>
    </row>
    <row r="6410" spans="2:15" s="1" customFormat="1" ht="60">
      <c r="B6410" s="984">
        <v>42615</v>
      </c>
      <c r="C6410" s="1097" t="s">
        <v>7465</v>
      </c>
      <c r="D6410" s="876">
        <v>5000</v>
      </c>
      <c r="E6410" s="814" t="s">
        <v>3287</v>
      </c>
      <c r="G6410" s="1264" t="s">
        <v>5256</v>
      </c>
      <c r="H6410" s="1265">
        <v>500</v>
      </c>
    </row>
    <row r="6411" spans="2:15" s="1" customFormat="1" ht="15">
      <c r="B6411" s="984">
        <v>42617</v>
      </c>
      <c r="C6411" s="1097" t="s">
        <v>7475</v>
      </c>
      <c r="D6411" s="876">
        <v>100</v>
      </c>
      <c r="E6411" s="814" t="s">
        <v>421</v>
      </c>
      <c r="G6411" s="1264" t="s">
        <v>471</v>
      </c>
      <c r="H6411" s="1265">
        <v>0</v>
      </c>
    </row>
    <row r="6412" spans="2:15" s="1" customFormat="1" ht="45">
      <c r="B6412" s="984">
        <v>42618</v>
      </c>
      <c r="C6412" s="812" t="s">
        <v>7474</v>
      </c>
      <c r="D6412" s="905">
        <v>5000</v>
      </c>
      <c r="E6412" s="814" t="s">
        <v>3287</v>
      </c>
      <c r="G6412" s="1264" t="s">
        <v>7336</v>
      </c>
      <c r="H6412" s="1265">
        <v>1000</v>
      </c>
      <c r="M6412" s="2"/>
    </row>
    <row r="6413" spans="2:15" s="1" customFormat="1" ht="60">
      <c r="B6413" s="984">
        <v>42620</v>
      </c>
      <c r="C6413" s="814" t="s">
        <v>7491</v>
      </c>
      <c r="D6413" s="905">
        <v>4800</v>
      </c>
      <c r="E6413" s="814" t="s">
        <v>3287</v>
      </c>
      <c r="G6413" s="1264" t="s">
        <v>7337</v>
      </c>
      <c r="H6413" s="1265">
        <v>25000</v>
      </c>
    </row>
    <row r="6414" spans="2:15" s="1" customFormat="1" ht="15">
      <c r="B6414" s="984">
        <v>42632</v>
      </c>
      <c r="C6414" s="1064" t="s">
        <v>7528</v>
      </c>
      <c r="D6414" s="905">
        <v>10000</v>
      </c>
      <c r="E6414" s="812" t="s">
        <v>3287</v>
      </c>
      <c r="G6414" s="1264" t="s">
        <v>7338</v>
      </c>
      <c r="H6414" s="1265">
        <v>30278</v>
      </c>
      <c r="K6414" s="13"/>
    </row>
    <row r="6415" spans="2:15" s="1" customFormat="1" ht="15">
      <c r="B6415" s="984">
        <v>42639</v>
      </c>
      <c r="C6415" s="1097" t="s">
        <v>3868</v>
      </c>
      <c r="D6415" s="876">
        <v>30</v>
      </c>
      <c r="E6415" s="814" t="s">
        <v>421</v>
      </c>
      <c r="G6415" s="1264" t="s">
        <v>2508</v>
      </c>
      <c r="H6415" s="1265">
        <v>6000</v>
      </c>
    </row>
    <row r="6416" spans="2:15" s="1" customFormat="1" ht="15">
      <c r="B6416" s="602"/>
      <c r="C6416" s="376"/>
      <c r="D6416" s="326"/>
      <c r="E6416" s="277"/>
      <c r="G6416" s="1264" t="s">
        <v>6312</v>
      </c>
      <c r="H6416" s="1265">
        <v>5205</v>
      </c>
    </row>
    <row r="6417" spans="2:9" s="1" customFormat="1" ht="15">
      <c r="B6417" s="602"/>
      <c r="C6417" s="376"/>
      <c r="D6417" s="326"/>
      <c r="E6417" s="277"/>
      <c r="G6417" s="1264" t="s">
        <v>6533</v>
      </c>
      <c r="H6417" s="1265">
        <v>6449</v>
      </c>
    </row>
    <row r="6418" spans="2:9" s="1" customFormat="1" ht="15">
      <c r="B6418" s="602"/>
      <c r="C6418" s="376"/>
      <c r="D6418" s="326"/>
      <c r="E6418" s="277"/>
      <c r="H6418" s="2">
        <f>SUM(H6409:H6417)</f>
        <v>74932</v>
      </c>
      <c r="I6418" s="13"/>
    </row>
    <row r="6419" spans="2:9" s="1" customFormat="1" ht="15">
      <c r="B6419" s="674"/>
      <c r="C6419" s="481"/>
      <c r="D6419" s="482"/>
    </row>
    <row r="6420" spans="2:9" s="1" customFormat="1" ht="15">
      <c r="B6420" s="280"/>
      <c r="C6420" s="280"/>
      <c r="D6420" s="294">
        <f>SUM(D6409:D6419)</f>
        <v>25340</v>
      </c>
      <c r="E6420" s="2">
        <f>D6420-D6505-H6505</f>
        <v>100</v>
      </c>
      <c r="F6420" s="2"/>
    </row>
    <row r="6421" spans="2:9" s="1" customFormat="1" ht="15">
      <c r="F6421" s="2"/>
    </row>
    <row r="6422" spans="2:9" s="1" customFormat="1" ht="15">
      <c r="B6422" s="269">
        <v>42614</v>
      </c>
      <c r="C6422" s="280" t="s">
        <v>367</v>
      </c>
      <c r="D6422" s="294">
        <v>1000</v>
      </c>
      <c r="F6422" s="269">
        <v>42629</v>
      </c>
      <c r="G6422" s="280" t="s">
        <v>367</v>
      </c>
      <c r="H6422" s="294">
        <v>10</v>
      </c>
    </row>
    <row r="6423" spans="2:9" s="1" customFormat="1" ht="15">
      <c r="B6423" s="269">
        <v>42614</v>
      </c>
      <c r="C6423" s="280" t="s">
        <v>525</v>
      </c>
      <c r="D6423" s="294">
        <v>75</v>
      </c>
      <c r="F6423" s="269">
        <v>42629</v>
      </c>
      <c r="G6423" s="280" t="s">
        <v>114</v>
      </c>
      <c r="H6423" s="294">
        <v>50</v>
      </c>
    </row>
    <row r="6424" spans="2:9" s="1" customFormat="1" ht="15">
      <c r="B6424" s="269">
        <v>42614</v>
      </c>
      <c r="C6424" s="280" t="s">
        <v>289</v>
      </c>
      <c r="D6424" s="294">
        <v>15</v>
      </c>
      <c r="F6424" s="269">
        <v>42629</v>
      </c>
      <c r="G6424" s="280" t="s">
        <v>51</v>
      </c>
      <c r="H6424" s="294">
        <v>10</v>
      </c>
    </row>
    <row r="6425" spans="2:9" s="1" customFormat="1" ht="15">
      <c r="B6425" s="269">
        <v>42614</v>
      </c>
      <c r="C6425" s="280" t="s">
        <v>59</v>
      </c>
      <c r="D6425" s="294">
        <v>120</v>
      </c>
      <c r="F6425" s="269">
        <v>42629</v>
      </c>
      <c r="G6425" s="280" t="s">
        <v>220</v>
      </c>
      <c r="H6425" s="294">
        <v>20</v>
      </c>
    </row>
    <row r="6426" spans="2:9" s="1" customFormat="1" ht="15">
      <c r="B6426" s="269">
        <v>42615</v>
      </c>
      <c r="C6426" s="280" t="s">
        <v>18</v>
      </c>
      <c r="D6426" s="294">
        <v>240</v>
      </c>
      <c r="F6426" s="269">
        <v>42630</v>
      </c>
      <c r="G6426" s="280" t="s">
        <v>525</v>
      </c>
      <c r="H6426" s="294">
        <v>80</v>
      </c>
    </row>
    <row r="6427" spans="2:9" s="1" customFormat="1" ht="15">
      <c r="B6427" s="549">
        <v>42615</v>
      </c>
      <c r="C6427" s="554" t="s">
        <v>6</v>
      </c>
      <c r="D6427" s="1002">
        <v>1500</v>
      </c>
      <c r="F6427" s="269">
        <v>42630</v>
      </c>
      <c r="G6427" s="280" t="s">
        <v>289</v>
      </c>
      <c r="H6427" s="294">
        <v>30</v>
      </c>
    </row>
    <row r="6428" spans="2:9" s="1" customFormat="1" ht="15">
      <c r="B6428" s="269">
        <v>42615</v>
      </c>
      <c r="C6428" s="280" t="s">
        <v>7472</v>
      </c>
      <c r="D6428" s="294">
        <v>10</v>
      </c>
      <c r="F6428" s="269">
        <v>42630</v>
      </c>
      <c r="G6428" s="280" t="s">
        <v>401</v>
      </c>
      <c r="H6428" s="294">
        <v>90</v>
      </c>
    </row>
    <row r="6429" spans="2:9" s="1" customFormat="1" ht="15">
      <c r="B6429" s="269">
        <v>42616</v>
      </c>
      <c r="C6429" s="280" t="s">
        <v>7468</v>
      </c>
      <c r="D6429" s="294">
        <v>100</v>
      </c>
      <c r="F6429" s="269">
        <v>42630</v>
      </c>
      <c r="G6429" s="280" t="s">
        <v>23</v>
      </c>
      <c r="H6429" s="294">
        <v>160</v>
      </c>
    </row>
    <row r="6430" spans="2:9" s="1" customFormat="1" ht="15">
      <c r="B6430" s="269">
        <v>42616</v>
      </c>
      <c r="C6430" s="280" t="s">
        <v>246</v>
      </c>
      <c r="D6430" s="294">
        <v>160</v>
      </c>
      <c r="F6430" s="269">
        <v>42631</v>
      </c>
      <c r="G6430" s="280" t="s">
        <v>163</v>
      </c>
      <c r="H6430" s="294">
        <v>70</v>
      </c>
    </row>
    <row r="6431" spans="2:9" s="1" customFormat="1" ht="15">
      <c r="B6431" s="269">
        <v>42616</v>
      </c>
      <c r="C6431" s="280" t="s">
        <v>154</v>
      </c>
      <c r="D6431" s="294">
        <v>90</v>
      </c>
      <c r="F6431" s="269">
        <v>42631</v>
      </c>
      <c r="G6431" s="280" t="s">
        <v>114</v>
      </c>
      <c r="H6431" s="294">
        <v>240</v>
      </c>
    </row>
    <row r="6432" spans="2:9" s="1" customFormat="1" ht="15">
      <c r="B6432" s="269">
        <v>42616</v>
      </c>
      <c r="C6432" s="280" t="s">
        <v>7469</v>
      </c>
      <c r="D6432" s="294">
        <v>300</v>
      </c>
      <c r="F6432" s="269">
        <v>42631</v>
      </c>
      <c r="G6432" s="280" t="s">
        <v>51</v>
      </c>
      <c r="H6432" s="294">
        <v>240</v>
      </c>
    </row>
    <row r="6433" spans="2:8" s="1" customFormat="1" ht="15">
      <c r="B6433" s="269">
        <v>42616</v>
      </c>
      <c r="C6433" s="280" t="s">
        <v>7470</v>
      </c>
      <c r="D6433" s="294">
        <v>1300</v>
      </c>
      <c r="F6433" s="269">
        <v>42632</v>
      </c>
      <c r="G6433" s="280" t="s">
        <v>525</v>
      </c>
      <c r="H6433" s="294">
        <v>220</v>
      </c>
    </row>
    <row r="6434" spans="2:8" s="1" customFormat="1" ht="15">
      <c r="B6434" s="269">
        <v>42616</v>
      </c>
      <c r="C6434" s="280" t="s">
        <v>7471</v>
      </c>
      <c r="D6434" s="294">
        <v>50</v>
      </c>
      <c r="F6434" s="269">
        <v>42632</v>
      </c>
      <c r="G6434" s="280" t="s">
        <v>219</v>
      </c>
      <c r="H6434" s="294">
        <v>50</v>
      </c>
    </row>
    <row r="6435" spans="2:8" s="1" customFormat="1" ht="15">
      <c r="B6435" s="269">
        <v>42616</v>
      </c>
      <c r="C6435" s="280" t="s">
        <v>516</v>
      </c>
      <c r="D6435" s="294">
        <v>110</v>
      </c>
      <c r="F6435" s="269">
        <v>42632</v>
      </c>
      <c r="G6435" s="280" t="s">
        <v>23</v>
      </c>
      <c r="H6435" s="294">
        <v>250</v>
      </c>
    </row>
    <row r="6436" spans="2:8" s="1" customFormat="1" ht="15">
      <c r="B6436" s="269">
        <v>42616</v>
      </c>
      <c r="C6436" s="280" t="s">
        <v>114</v>
      </c>
      <c r="D6436" s="294">
        <v>65</v>
      </c>
      <c r="F6436" s="269">
        <v>42633</v>
      </c>
      <c r="G6436" s="280" t="s">
        <v>7529</v>
      </c>
      <c r="H6436" s="294">
        <v>100</v>
      </c>
    </row>
    <row r="6437" spans="2:8" s="1" customFormat="1" ht="15">
      <c r="B6437" s="269">
        <v>42616</v>
      </c>
      <c r="C6437" s="280" t="s">
        <v>59</v>
      </c>
      <c r="D6437" s="294">
        <v>80</v>
      </c>
      <c r="F6437" s="269">
        <v>42633</v>
      </c>
      <c r="G6437" s="280" t="s">
        <v>525</v>
      </c>
      <c r="H6437" s="294">
        <v>200</v>
      </c>
    </row>
    <row r="6438" spans="2:8" s="1" customFormat="1" ht="15">
      <c r="B6438" s="269">
        <v>42616</v>
      </c>
      <c r="C6438" s="280" t="s">
        <v>491</v>
      </c>
      <c r="D6438" s="294">
        <v>20</v>
      </c>
      <c r="F6438" s="269">
        <v>42634</v>
      </c>
      <c r="G6438" s="280" t="s">
        <v>525</v>
      </c>
      <c r="H6438" s="294">
        <v>80</v>
      </c>
    </row>
    <row r="6439" spans="2:8" s="1" customFormat="1" ht="15">
      <c r="B6439" s="269">
        <v>42616</v>
      </c>
      <c r="C6439" s="280" t="s">
        <v>525</v>
      </c>
      <c r="D6439" s="294">
        <v>10</v>
      </c>
      <c r="F6439" s="269">
        <v>42635</v>
      </c>
      <c r="G6439" s="280" t="s">
        <v>525</v>
      </c>
      <c r="H6439" s="294">
        <v>160</v>
      </c>
    </row>
    <row r="6440" spans="2:8" s="1" customFormat="1" ht="15">
      <c r="B6440" s="269">
        <v>42616</v>
      </c>
      <c r="C6440" s="280" t="s">
        <v>289</v>
      </c>
      <c r="D6440" s="294">
        <v>10</v>
      </c>
      <c r="F6440" s="269">
        <v>42635</v>
      </c>
      <c r="G6440" s="280" t="s">
        <v>289</v>
      </c>
      <c r="H6440" s="294">
        <v>25</v>
      </c>
    </row>
    <row r="6441" spans="2:8" s="1" customFormat="1" ht="15">
      <c r="B6441" s="269">
        <v>42616</v>
      </c>
      <c r="C6441" s="280" t="s">
        <v>7476</v>
      </c>
      <c r="D6441" s="294">
        <v>13</v>
      </c>
      <c r="F6441" s="269">
        <v>42635</v>
      </c>
      <c r="G6441" s="280" t="s">
        <v>7476</v>
      </c>
      <c r="H6441" s="294">
        <v>125</v>
      </c>
    </row>
    <row r="6442" spans="2:8" s="1" customFormat="1" ht="15">
      <c r="B6442" s="269">
        <v>42617</v>
      </c>
      <c r="C6442" s="280" t="s">
        <v>7478</v>
      </c>
      <c r="D6442" s="294">
        <v>145</v>
      </c>
      <c r="F6442" s="549">
        <v>42635</v>
      </c>
      <c r="G6442" s="554" t="s">
        <v>4050</v>
      </c>
      <c r="H6442" s="587">
        <v>1182</v>
      </c>
    </row>
    <row r="6443" spans="2:8" s="1" customFormat="1" ht="15">
      <c r="B6443" s="269">
        <v>42617</v>
      </c>
      <c r="C6443" s="280" t="s">
        <v>23</v>
      </c>
      <c r="D6443" s="294">
        <v>72</v>
      </c>
      <c r="F6443" s="269">
        <v>42636</v>
      </c>
      <c r="G6443" s="280" t="s">
        <v>525</v>
      </c>
      <c r="H6443" s="294">
        <v>135</v>
      </c>
    </row>
    <row r="6444" spans="2:8" s="1" customFormat="1" ht="15">
      <c r="B6444" s="269">
        <v>42617</v>
      </c>
      <c r="C6444" s="280" t="s">
        <v>7479</v>
      </c>
      <c r="D6444" s="294">
        <v>155</v>
      </c>
      <c r="F6444" s="269">
        <v>42636</v>
      </c>
      <c r="G6444" s="280" t="s">
        <v>7531</v>
      </c>
      <c r="H6444" s="294">
        <v>10</v>
      </c>
    </row>
    <row r="6445" spans="2:8" s="1" customFormat="1" ht="15">
      <c r="B6445" s="269">
        <v>42617</v>
      </c>
      <c r="C6445" s="280" t="s">
        <v>7480</v>
      </c>
      <c r="D6445" s="294">
        <v>50</v>
      </c>
      <c r="F6445" s="269">
        <v>42637</v>
      </c>
      <c r="G6445" s="280" t="s">
        <v>289</v>
      </c>
      <c r="H6445" s="294">
        <v>10</v>
      </c>
    </row>
    <row r="6446" spans="2:8" s="1" customFormat="1" ht="15">
      <c r="B6446" s="269">
        <v>42617</v>
      </c>
      <c r="C6446" s="280" t="s">
        <v>51</v>
      </c>
      <c r="D6446" s="294">
        <v>50</v>
      </c>
      <c r="F6446" s="269">
        <v>42637</v>
      </c>
      <c r="G6446" s="280" t="s">
        <v>525</v>
      </c>
      <c r="H6446" s="294">
        <v>30</v>
      </c>
    </row>
    <row r="6447" spans="2:8" s="1" customFormat="1" ht="15">
      <c r="B6447" s="269">
        <v>42617</v>
      </c>
      <c r="C6447" s="280" t="s">
        <v>956</v>
      </c>
      <c r="D6447" s="294">
        <v>20</v>
      </c>
      <c r="F6447" s="269">
        <v>42637</v>
      </c>
      <c r="G6447" s="280" t="s">
        <v>18</v>
      </c>
      <c r="H6447" s="294">
        <v>220</v>
      </c>
    </row>
    <row r="6448" spans="2:8" s="1" customFormat="1" ht="15">
      <c r="B6448" s="269">
        <v>42617</v>
      </c>
      <c r="C6448" s="280" t="s">
        <v>401</v>
      </c>
      <c r="D6448" s="294">
        <v>48</v>
      </c>
      <c r="F6448" s="269">
        <v>42637</v>
      </c>
      <c r="G6448" s="280" t="s">
        <v>63</v>
      </c>
      <c r="H6448" s="294">
        <v>30</v>
      </c>
    </row>
    <row r="6449" spans="2:8" s="1" customFormat="1" ht="15">
      <c r="B6449" s="269">
        <v>42618</v>
      </c>
      <c r="C6449" s="280" t="s">
        <v>166</v>
      </c>
      <c r="D6449" s="294">
        <v>10</v>
      </c>
      <c r="F6449" s="269">
        <v>42637</v>
      </c>
      <c r="G6449" s="280" t="s">
        <v>7532</v>
      </c>
      <c r="H6449" s="294">
        <v>80</v>
      </c>
    </row>
    <row r="6450" spans="2:8" s="1" customFormat="1" ht="15">
      <c r="B6450" s="269">
        <v>42618</v>
      </c>
      <c r="C6450" s="280" t="s">
        <v>246</v>
      </c>
      <c r="D6450" s="294">
        <v>40</v>
      </c>
      <c r="F6450" s="269">
        <v>42637</v>
      </c>
      <c r="G6450" s="280" t="s">
        <v>51</v>
      </c>
      <c r="H6450" s="294">
        <v>55</v>
      </c>
    </row>
    <row r="6451" spans="2:8" s="1" customFormat="1" ht="15">
      <c r="B6451" s="269">
        <v>42618</v>
      </c>
      <c r="C6451" s="280" t="s">
        <v>12</v>
      </c>
      <c r="D6451" s="294">
        <v>90</v>
      </c>
      <c r="F6451" s="269">
        <v>42638</v>
      </c>
      <c r="G6451" s="280" t="s">
        <v>48</v>
      </c>
      <c r="H6451" s="294">
        <v>110</v>
      </c>
    </row>
    <row r="6452" spans="2:8" s="1" customFormat="1" ht="15">
      <c r="B6452" s="269">
        <v>42618</v>
      </c>
      <c r="C6452" s="280" t="s">
        <v>18</v>
      </c>
      <c r="D6452" s="294">
        <v>42</v>
      </c>
      <c r="F6452" s="269">
        <v>42638</v>
      </c>
      <c r="G6452" s="294" t="s">
        <v>172</v>
      </c>
      <c r="H6452" s="294">
        <v>65</v>
      </c>
    </row>
    <row r="6453" spans="2:8" s="1" customFormat="1" ht="15">
      <c r="B6453" s="269">
        <v>42618</v>
      </c>
      <c r="C6453" s="280" t="s">
        <v>4505</v>
      </c>
      <c r="D6453" s="294">
        <v>50</v>
      </c>
      <c r="F6453" s="269">
        <v>42638</v>
      </c>
      <c r="G6453" s="294" t="s">
        <v>1255</v>
      </c>
      <c r="H6453" s="294">
        <v>10</v>
      </c>
    </row>
    <row r="6454" spans="2:8" s="1" customFormat="1" ht="15">
      <c r="B6454" s="269">
        <v>42618</v>
      </c>
      <c r="C6454" s="280" t="s">
        <v>23</v>
      </c>
      <c r="D6454" s="294">
        <v>110</v>
      </c>
      <c r="F6454" s="269">
        <v>42638</v>
      </c>
      <c r="G6454" s="280" t="s">
        <v>7537</v>
      </c>
      <c r="H6454" s="294">
        <v>20</v>
      </c>
    </row>
    <row r="6455" spans="2:8" s="1" customFormat="1" ht="15">
      <c r="B6455" s="549">
        <v>42619</v>
      </c>
      <c r="C6455" s="463" t="s">
        <v>6436</v>
      </c>
      <c r="D6455" s="587">
        <v>1000</v>
      </c>
      <c r="F6455" s="269">
        <v>42638</v>
      </c>
      <c r="G6455" s="280" t="s">
        <v>887</v>
      </c>
      <c r="H6455" s="294">
        <v>280</v>
      </c>
    </row>
    <row r="6456" spans="2:8" s="1" customFormat="1" ht="15">
      <c r="B6456" s="549">
        <v>42619</v>
      </c>
      <c r="C6456" s="463" t="s">
        <v>6437</v>
      </c>
      <c r="D6456" s="587">
        <v>2080</v>
      </c>
      <c r="F6456" s="269">
        <v>42638</v>
      </c>
      <c r="G6456" s="280" t="s">
        <v>224</v>
      </c>
      <c r="H6456" s="294">
        <v>190</v>
      </c>
    </row>
    <row r="6457" spans="2:8" s="1" customFormat="1" ht="15">
      <c r="B6457" s="269">
        <v>42619</v>
      </c>
      <c r="C6457" s="280" t="s">
        <v>7489</v>
      </c>
      <c r="D6457" s="294">
        <v>500</v>
      </c>
      <c r="F6457" s="269">
        <v>42638</v>
      </c>
      <c r="G6457" s="280" t="s">
        <v>401</v>
      </c>
      <c r="H6457" s="294">
        <v>60</v>
      </c>
    </row>
    <row r="6458" spans="2:8" s="1" customFormat="1" ht="15">
      <c r="B6458" s="269">
        <v>42619</v>
      </c>
      <c r="C6458" s="280" t="s">
        <v>265</v>
      </c>
      <c r="D6458" s="294">
        <v>65</v>
      </c>
      <c r="F6458" s="269">
        <v>42638</v>
      </c>
      <c r="G6458" s="280" t="s">
        <v>7538</v>
      </c>
      <c r="H6458" s="294">
        <v>10</v>
      </c>
    </row>
    <row r="6459" spans="2:8" s="1" customFormat="1" ht="15">
      <c r="B6459" s="269">
        <v>42619</v>
      </c>
      <c r="C6459" s="280" t="s">
        <v>7490</v>
      </c>
      <c r="D6459" s="294">
        <v>50</v>
      </c>
      <c r="F6459" s="269">
        <v>42638</v>
      </c>
      <c r="G6459" s="280" t="s">
        <v>5761</v>
      </c>
      <c r="H6459" s="294">
        <v>10</v>
      </c>
    </row>
    <row r="6460" spans="2:8" s="1" customFormat="1" ht="15">
      <c r="B6460" s="269">
        <v>42619</v>
      </c>
      <c r="C6460" s="280" t="s">
        <v>23</v>
      </c>
      <c r="D6460" s="294">
        <v>235</v>
      </c>
      <c r="F6460" s="269">
        <v>42638</v>
      </c>
      <c r="G6460" s="280" t="s">
        <v>367</v>
      </c>
      <c r="H6460" s="294">
        <v>3</v>
      </c>
    </row>
    <row r="6461" spans="2:8" s="1" customFormat="1" ht="15">
      <c r="B6461" s="269">
        <v>42620</v>
      </c>
      <c r="C6461" s="280" t="s">
        <v>246</v>
      </c>
      <c r="D6461" s="294">
        <v>90</v>
      </c>
      <c r="F6461" s="269">
        <v>42639</v>
      </c>
      <c r="G6461" s="294" t="s">
        <v>525</v>
      </c>
      <c r="H6461" s="294">
        <v>160</v>
      </c>
    </row>
    <row r="6462" spans="2:8" s="1" customFormat="1" ht="15">
      <c r="B6462" s="269">
        <v>42620</v>
      </c>
      <c r="C6462" s="280" t="s">
        <v>12</v>
      </c>
      <c r="D6462" s="294">
        <v>185</v>
      </c>
      <c r="F6462" s="269">
        <v>42639</v>
      </c>
      <c r="G6462" s="294" t="s">
        <v>51</v>
      </c>
      <c r="H6462" s="294">
        <v>30</v>
      </c>
    </row>
    <row r="6463" spans="2:8" s="1" customFormat="1" ht="15">
      <c r="B6463" s="269">
        <v>42620</v>
      </c>
      <c r="C6463" s="280" t="s">
        <v>114</v>
      </c>
      <c r="D6463" s="294">
        <v>257</v>
      </c>
      <c r="F6463" s="269">
        <v>42640</v>
      </c>
      <c r="G6463" s="393" t="s">
        <v>525</v>
      </c>
      <c r="H6463" s="386">
        <v>110</v>
      </c>
    </row>
    <row r="6464" spans="2:8" s="1" customFormat="1" ht="15">
      <c r="B6464" s="269">
        <v>42620</v>
      </c>
      <c r="C6464" s="280" t="s">
        <v>7492</v>
      </c>
      <c r="D6464" s="294">
        <v>250</v>
      </c>
      <c r="F6464" s="269">
        <v>42640</v>
      </c>
      <c r="G6464" s="393" t="s">
        <v>51</v>
      </c>
      <c r="H6464" s="386">
        <v>30</v>
      </c>
    </row>
    <row r="6465" spans="2:8" s="1" customFormat="1" ht="15">
      <c r="B6465" s="549">
        <v>42621</v>
      </c>
      <c r="C6465" s="554" t="s">
        <v>283</v>
      </c>
      <c r="D6465" s="695">
        <v>520</v>
      </c>
      <c r="F6465" s="269">
        <v>42641</v>
      </c>
      <c r="G6465" s="393" t="s">
        <v>4505</v>
      </c>
      <c r="H6465" s="294">
        <v>100</v>
      </c>
    </row>
    <row r="6466" spans="2:8" s="1" customFormat="1" ht="15">
      <c r="B6466" s="269">
        <v>42621</v>
      </c>
      <c r="C6466" s="280" t="s">
        <v>525</v>
      </c>
      <c r="D6466" s="294">
        <v>70</v>
      </c>
      <c r="F6466" s="269">
        <v>42641</v>
      </c>
      <c r="G6466" s="393" t="s">
        <v>247</v>
      </c>
      <c r="H6466" s="386">
        <v>156</v>
      </c>
    </row>
    <row r="6467" spans="2:8" s="1" customFormat="1" ht="15">
      <c r="B6467" s="269">
        <v>42621</v>
      </c>
      <c r="C6467" s="280" t="s">
        <v>7493</v>
      </c>
      <c r="D6467" s="294">
        <v>1000</v>
      </c>
      <c r="F6467" s="269">
        <v>42641</v>
      </c>
      <c r="G6467" s="393" t="s">
        <v>247</v>
      </c>
      <c r="H6467" s="386">
        <v>240</v>
      </c>
    </row>
    <row r="6468" spans="2:8" s="1" customFormat="1" ht="15">
      <c r="B6468" s="269">
        <v>42621</v>
      </c>
      <c r="C6468" s="280" t="s">
        <v>51</v>
      </c>
      <c r="D6468" s="294">
        <v>170</v>
      </c>
      <c r="F6468" s="269">
        <v>42641</v>
      </c>
      <c r="G6468" s="280" t="s">
        <v>114</v>
      </c>
      <c r="H6468" s="294">
        <v>255</v>
      </c>
    </row>
    <row r="6469" spans="2:8" s="1" customFormat="1" ht="15">
      <c r="B6469" s="269">
        <v>42621</v>
      </c>
      <c r="C6469" s="280" t="s">
        <v>401</v>
      </c>
      <c r="D6469" s="294">
        <v>50</v>
      </c>
      <c r="F6469" s="269">
        <v>42641</v>
      </c>
      <c r="G6469" s="393" t="s">
        <v>7557</v>
      </c>
      <c r="H6469" s="386">
        <v>160</v>
      </c>
    </row>
    <row r="6470" spans="2:8" s="1" customFormat="1" ht="15">
      <c r="B6470" s="269">
        <v>42621</v>
      </c>
      <c r="C6470" s="280" t="s">
        <v>163</v>
      </c>
      <c r="D6470" s="294">
        <v>18</v>
      </c>
      <c r="F6470" s="269">
        <v>42641</v>
      </c>
      <c r="G6470" s="280" t="s">
        <v>18</v>
      </c>
      <c r="H6470" s="294">
        <v>1005</v>
      </c>
    </row>
    <row r="6471" spans="2:8" s="1" customFormat="1" ht="15">
      <c r="B6471" s="269">
        <v>42622</v>
      </c>
      <c r="C6471" s="280" t="s">
        <v>7493</v>
      </c>
      <c r="D6471" s="294">
        <v>300</v>
      </c>
      <c r="F6471" s="269">
        <v>42642</v>
      </c>
      <c r="G6471" s="280" t="s">
        <v>525</v>
      </c>
      <c r="H6471" s="294">
        <v>154</v>
      </c>
    </row>
    <row r="6472" spans="2:8" s="1" customFormat="1" ht="15">
      <c r="B6472" s="269">
        <v>42622</v>
      </c>
      <c r="C6472" s="280" t="s">
        <v>525</v>
      </c>
      <c r="D6472" s="294">
        <v>90</v>
      </c>
      <c r="F6472" s="269">
        <v>42642</v>
      </c>
      <c r="G6472" s="280" t="s">
        <v>525</v>
      </c>
      <c r="H6472" s="294">
        <v>150</v>
      </c>
    </row>
    <row r="6473" spans="2:8" s="1" customFormat="1" ht="15">
      <c r="B6473" s="269">
        <v>42622</v>
      </c>
      <c r="C6473" s="280" t="s">
        <v>7494</v>
      </c>
      <c r="D6473" s="294">
        <v>35</v>
      </c>
      <c r="F6473" s="269">
        <v>42643</v>
      </c>
      <c r="G6473" s="280" t="s">
        <v>51</v>
      </c>
      <c r="H6473" s="294">
        <v>120</v>
      </c>
    </row>
    <row r="6474" spans="2:8" s="1" customFormat="1" ht="15">
      <c r="B6474" s="269">
        <v>42622</v>
      </c>
      <c r="C6474" s="280" t="s">
        <v>531</v>
      </c>
      <c r="D6474" s="294">
        <v>10</v>
      </c>
      <c r="F6474" s="269">
        <v>42643</v>
      </c>
      <c r="G6474" s="294" t="s">
        <v>23</v>
      </c>
      <c r="H6474" s="294">
        <v>320</v>
      </c>
    </row>
    <row r="6475" spans="2:8" s="1" customFormat="1" ht="15">
      <c r="B6475" s="269">
        <v>42623</v>
      </c>
      <c r="C6475" s="280" t="s">
        <v>401</v>
      </c>
      <c r="D6475" s="294">
        <v>45</v>
      </c>
      <c r="F6475" s="269">
        <v>42643</v>
      </c>
      <c r="G6475" s="280" t="s">
        <v>205</v>
      </c>
      <c r="H6475" s="294">
        <v>85</v>
      </c>
    </row>
    <row r="6476" spans="2:8" s="1" customFormat="1" ht="15">
      <c r="B6476" s="269">
        <v>42623</v>
      </c>
      <c r="C6476" s="280" t="s">
        <v>7495</v>
      </c>
      <c r="D6476" s="294">
        <v>140</v>
      </c>
      <c r="F6476" s="269">
        <v>42643</v>
      </c>
      <c r="G6476" s="280" t="s">
        <v>112</v>
      </c>
      <c r="H6476" s="294">
        <v>25</v>
      </c>
    </row>
    <row r="6477" spans="2:8" s="1" customFormat="1" ht="15">
      <c r="B6477" s="269">
        <v>42623</v>
      </c>
      <c r="C6477" s="280" t="s">
        <v>289</v>
      </c>
      <c r="D6477" s="294">
        <v>15</v>
      </c>
      <c r="F6477" s="269"/>
      <c r="G6477" s="280"/>
      <c r="H6477" s="294"/>
    </row>
    <row r="6478" spans="2:8" s="1" customFormat="1" ht="15">
      <c r="B6478" s="269">
        <v>42623</v>
      </c>
      <c r="C6478" s="280" t="s">
        <v>516</v>
      </c>
      <c r="D6478" s="294">
        <v>80</v>
      </c>
      <c r="F6478" s="269"/>
      <c r="G6478" s="280"/>
      <c r="H6478" s="294"/>
    </row>
    <row r="6479" spans="2:8" s="1" customFormat="1" ht="15">
      <c r="B6479" s="269">
        <v>42624</v>
      </c>
      <c r="C6479" s="280" t="s">
        <v>57</v>
      </c>
      <c r="D6479" s="294">
        <v>180</v>
      </c>
      <c r="F6479" s="269"/>
      <c r="G6479" s="280"/>
      <c r="H6479" s="294"/>
    </row>
    <row r="6480" spans="2:8" s="1" customFormat="1" ht="15">
      <c r="B6480" s="269">
        <v>42624</v>
      </c>
      <c r="C6480" s="280" t="s">
        <v>637</v>
      </c>
      <c r="D6480" s="294">
        <v>105</v>
      </c>
      <c r="F6480" s="269"/>
      <c r="G6480" s="280"/>
      <c r="H6480" s="294"/>
    </row>
    <row r="6481" spans="2:8" s="1" customFormat="1" ht="15">
      <c r="B6481" s="269">
        <v>42624</v>
      </c>
      <c r="C6481" s="280" t="s">
        <v>516</v>
      </c>
      <c r="D6481" s="294">
        <v>20</v>
      </c>
      <c r="F6481" s="269"/>
      <c r="G6481" s="280"/>
      <c r="H6481" s="294"/>
    </row>
    <row r="6482" spans="2:8" s="1" customFormat="1" ht="15">
      <c r="B6482" s="269">
        <v>42624</v>
      </c>
      <c r="C6482" s="280" t="s">
        <v>289</v>
      </c>
      <c r="D6482" s="294">
        <v>5</v>
      </c>
      <c r="F6482" s="269"/>
      <c r="G6482" s="280"/>
      <c r="H6482" s="294"/>
    </row>
    <row r="6483" spans="2:8" s="1" customFormat="1" ht="15">
      <c r="B6483" s="269">
        <v>42624</v>
      </c>
      <c r="C6483" s="280" t="s">
        <v>18</v>
      </c>
      <c r="D6483" s="294">
        <v>240</v>
      </c>
      <c r="F6483" s="269"/>
      <c r="G6483" s="280"/>
      <c r="H6483" s="294"/>
    </row>
    <row r="6484" spans="2:8" s="1" customFormat="1" ht="15">
      <c r="B6484" s="269">
        <v>42624</v>
      </c>
      <c r="C6484" s="280" t="s">
        <v>80</v>
      </c>
      <c r="D6484" s="294">
        <v>50</v>
      </c>
      <c r="F6484" s="269"/>
      <c r="G6484" s="280"/>
      <c r="H6484" s="294"/>
    </row>
    <row r="6485" spans="2:8" s="1" customFormat="1" ht="15">
      <c r="B6485" s="269">
        <v>42624</v>
      </c>
      <c r="C6485" s="280" t="s">
        <v>23</v>
      </c>
      <c r="D6485" s="294">
        <v>80</v>
      </c>
      <c r="F6485" s="269"/>
      <c r="G6485" s="280"/>
      <c r="H6485" s="294"/>
    </row>
    <row r="6486" spans="2:8" s="1" customFormat="1" ht="15">
      <c r="B6486" s="269">
        <v>42625</v>
      </c>
      <c r="C6486" s="280" t="s">
        <v>525</v>
      </c>
      <c r="D6486" s="294">
        <v>130</v>
      </c>
      <c r="F6486" s="269"/>
      <c r="G6486" s="280"/>
      <c r="H6486" s="294"/>
    </row>
    <row r="6487" spans="2:8" s="1" customFormat="1" ht="15">
      <c r="B6487" s="269">
        <v>42625</v>
      </c>
      <c r="C6487" s="280" t="s">
        <v>23</v>
      </c>
      <c r="D6487" s="294">
        <v>230</v>
      </c>
      <c r="F6487" s="269"/>
      <c r="G6487" s="280"/>
      <c r="H6487" s="294"/>
    </row>
    <row r="6488" spans="2:8" s="1" customFormat="1" ht="15">
      <c r="B6488" s="269">
        <v>42625</v>
      </c>
      <c r="C6488" s="280" t="s">
        <v>5675</v>
      </c>
      <c r="D6488" s="294">
        <v>25</v>
      </c>
      <c r="F6488" s="269"/>
      <c r="G6488" s="280"/>
      <c r="H6488" s="294"/>
    </row>
    <row r="6489" spans="2:8" s="1" customFormat="1" ht="15">
      <c r="B6489" s="269">
        <v>42626</v>
      </c>
      <c r="C6489" s="280" t="s">
        <v>516</v>
      </c>
      <c r="D6489" s="294">
        <v>40</v>
      </c>
      <c r="F6489" s="269"/>
      <c r="G6489" s="280"/>
      <c r="H6489" s="294"/>
    </row>
    <row r="6490" spans="2:8" s="1" customFormat="1" ht="15">
      <c r="B6490" s="269">
        <v>42626</v>
      </c>
      <c r="C6490" s="280" t="s">
        <v>114</v>
      </c>
      <c r="D6490" s="294">
        <v>20</v>
      </c>
      <c r="F6490" s="269"/>
      <c r="G6490" s="280"/>
      <c r="H6490" s="294"/>
    </row>
    <row r="6491" spans="2:8" s="1" customFormat="1" ht="15">
      <c r="B6491" s="269">
        <v>42626</v>
      </c>
      <c r="C6491" s="280" t="s">
        <v>289</v>
      </c>
      <c r="D6491" s="294">
        <v>90</v>
      </c>
      <c r="F6491" s="269"/>
      <c r="G6491" s="280"/>
      <c r="H6491" s="294"/>
    </row>
    <row r="6492" spans="2:8" s="1" customFormat="1" ht="15">
      <c r="B6492" s="269">
        <v>42626</v>
      </c>
      <c r="C6492" s="280" t="s">
        <v>205</v>
      </c>
      <c r="D6492" s="294">
        <v>130</v>
      </c>
      <c r="F6492" s="269"/>
      <c r="G6492" s="280"/>
      <c r="H6492" s="294"/>
    </row>
    <row r="6493" spans="2:8" s="1" customFormat="1" ht="15">
      <c r="B6493" s="269">
        <v>42626</v>
      </c>
      <c r="C6493" s="280" t="s">
        <v>7507</v>
      </c>
      <c r="D6493" s="294">
        <v>2000</v>
      </c>
      <c r="F6493" s="269"/>
      <c r="G6493" s="280"/>
      <c r="H6493" s="294"/>
    </row>
    <row r="6494" spans="2:8" s="1" customFormat="1" ht="15">
      <c r="B6494" s="269">
        <v>42627</v>
      </c>
      <c r="C6494" s="280" t="s">
        <v>525</v>
      </c>
      <c r="D6494" s="294">
        <v>140</v>
      </c>
      <c r="F6494" s="269"/>
      <c r="G6494" s="280"/>
      <c r="H6494" s="294"/>
    </row>
    <row r="6495" spans="2:8" s="1" customFormat="1" ht="15">
      <c r="B6495" s="269">
        <v>42627</v>
      </c>
      <c r="C6495" s="280" t="s">
        <v>7508</v>
      </c>
      <c r="D6495" s="294">
        <v>110</v>
      </c>
      <c r="F6495" s="269"/>
      <c r="G6495" s="280"/>
      <c r="H6495" s="294"/>
    </row>
    <row r="6496" spans="2:8" s="1" customFormat="1" ht="15">
      <c r="B6496" s="269">
        <v>42627</v>
      </c>
      <c r="C6496" s="280" t="s">
        <v>7509</v>
      </c>
      <c r="D6496" s="294">
        <v>35</v>
      </c>
      <c r="F6496" s="269"/>
      <c r="G6496" s="280"/>
      <c r="H6496" s="294"/>
    </row>
    <row r="6497" spans="2:10" s="1" customFormat="1" ht="15">
      <c r="B6497" s="269">
        <v>42627</v>
      </c>
      <c r="C6497" s="294" t="s">
        <v>7510</v>
      </c>
      <c r="D6497" s="294">
        <v>25</v>
      </c>
      <c r="F6497" s="269"/>
      <c r="G6497" s="280"/>
      <c r="H6497" s="294"/>
    </row>
    <row r="6498" spans="2:10" s="1" customFormat="1" ht="15">
      <c r="B6498" s="269">
        <v>42627</v>
      </c>
      <c r="C6498" s="294" t="s">
        <v>7511</v>
      </c>
      <c r="D6498" s="294">
        <v>15</v>
      </c>
      <c r="F6498" s="269"/>
      <c r="G6498" s="280"/>
      <c r="H6498" s="294"/>
    </row>
    <row r="6499" spans="2:10" s="1" customFormat="1" ht="15">
      <c r="B6499" s="269">
        <v>42627</v>
      </c>
      <c r="C6499" s="294" t="s">
        <v>7512</v>
      </c>
      <c r="D6499" s="294">
        <v>60</v>
      </c>
      <c r="F6499" s="269"/>
      <c r="G6499" s="280"/>
      <c r="H6499" s="294"/>
    </row>
    <row r="6500" spans="2:10" s="1" customFormat="1" ht="15">
      <c r="B6500" s="269">
        <v>42627</v>
      </c>
      <c r="C6500" s="280" t="s">
        <v>431</v>
      </c>
      <c r="D6500" s="294">
        <v>5</v>
      </c>
      <c r="F6500" s="269"/>
      <c r="G6500" s="280"/>
      <c r="H6500" s="294"/>
    </row>
    <row r="6501" spans="2:10" s="1" customFormat="1" ht="15">
      <c r="B6501" s="269">
        <v>42628</v>
      </c>
      <c r="C6501" s="280" t="s">
        <v>289</v>
      </c>
      <c r="D6501" s="294">
        <v>15</v>
      </c>
      <c r="F6501" s="269"/>
      <c r="G6501" s="280"/>
      <c r="H6501" s="294"/>
    </row>
    <row r="6502" spans="2:10" s="1" customFormat="1" ht="15">
      <c r="B6502" s="269">
        <v>42628</v>
      </c>
      <c r="C6502" s="280" t="s">
        <v>525</v>
      </c>
      <c r="D6502" s="294">
        <v>152</v>
      </c>
      <c r="F6502" s="269"/>
      <c r="G6502" s="280"/>
      <c r="H6502" s="294"/>
    </row>
    <row r="6503" spans="2:10" s="1" customFormat="1" ht="15">
      <c r="B6503" s="269">
        <v>42628</v>
      </c>
      <c r="C6503" s="280" t="s">
        <v>114</v>
      </c>
      <c r="D6503" s="294">
        <v>23</v>
      </c>
      <c r="F6503" s="285"/>
      <c r="G6503" s="280"/>
      <c r="H6503" s="294"/>
    </row>
    <row r="6504" spans="2:10" s="1" customFormat="1" ht="15">
      <c r="B6504" s="269">
        <v>42628</v>
      </c>
      <c r="C6504" s="280" t="s">
        <v>163</v>
      </c>
      <c r="D6504" s="294">
        <v>90</v>
      </c>
      <c r="F6504" s="280"/>
      <c r="G6504" s="280"/>
      <c r="H6504" s="280"/>
    </row>
    <row r="6505" spans="2:10" s="1" customFormat="1" ht="15">
      <c r="D6505" s="2">
        <f>SUM(D6422:D6504)</f>
        <v>17420</v>
      </c>
      <c r="H6505" s="2">
        <f>SUM(H6422:H6504)</f>
        <v>7820</v>
      </c>
    </row>
    <row r="6507" spans="2:10" s="1" customFormat="1" ht="15.75">
      <c r="C6507" s="2480" t="s">
        <v>7573</v>
      </c>
      <c r="D6507" s="2480"/>
      <c r="E6507" s="2480"/>
      <c r="F6507" s="2480"/>
      <c r="G6507" s="2480"/>
      <c r="H6507" s="2480"/>
      <c r="I6507" s="2480"/>
      <c r="J6507" s="18"/>
    </row>
    <row r="6508" spans="2:10" s="1" customFormat="1" ht="15" outlineLevel="1">
      <c r="C6508" s="18"/>
      <c r="D6508" s="18"/>
      <c r="E6508" s="18"/>
      <c r="F6508" s="18"/>
      <c r="G6508" s="18"/>
      <c r="H6508" s="18"/>
      <c r="I6508" s="18"/>
      <c r="J6508" s="18"/>
    </row>
    <row r="6509" spans="2:10" s="1" customFormat="1" ht="15" outlineLevel="1">
      <c r="B6509" s="152" t="s">
        <v>115</v>
      </c>
      <c r="C6509" s="152" t="s">
        <v>1330</v>
      </c>
      <c r="D6509" s="355" t="s">
        <v>4</v>
      </c>
      <c r="F6509" s="354" t="s">
        <v>115</v>
      </c>
      <c r="G6509" s="354" t="s">
        <v>1331</v>
      </c>
      <c r="H6509" s="355" t="s">
        <v>4</v>
      </c>
    </row>
    <row r="6510" spans="2:10" s="1" customFormat="1" ht="30" customHeight="1" outlineLevel="1">
      <c r="B6510" s="864">
        <v>42644</v>
      </c>
      <c r="C6510" s="891" t="s">
        <v>1039</v>
      </c>
      <c r="D6510" s="1294">
        <v>142559.21000000002</v>
      </c>
      <c r="F6510" s="984">
        <v>42644</v>
      </c>
      <c r="G6510" s="1064" t="s">
        <v>7575</v>
      </c>
      <c r="H6510" s="905">
        <v>10000</v>
      </c>
      <c r="I6510" s="814" t="s">
        <v>3287</v>
      </c>
    </row>
    <row r="6511" spans="2:10" s="1" customFormat="1" ht="45" outlineLevel="1">
      <c r="B6511" s="1013">
        <v>42664</v>
      </c>
      <c r="C6511" s="223" t="s">
        <v>7657</v>
      </c>
      <c r="D6511" s="175">
        <v>2063.23</v>
      </c>
      <c r="F6511" s="984">
        <v>42644</v>
      </c>
      <c r="G6511" s="1064" t="s">
        <v>7578</v>
      </c>
      <c r="H6511" s="905">
        <v>500</v>
      </c>
      <c r="I6511" s="812" t="s">
        <v>7439</v>
      </c>
    </row>
    <row r="6512" spans="2:10" s="1" customFormat="1" ht="45" outlineLevel="1">
      <c r="B6512" s="1013">
        <v>42664</v>
      </c>
      <c r="C6512" s="223" t="s">
        <v>7658</v>
      </c>
      <c r="D6512" s="175">
        <v>1000</v>
      </c>
      <c r="F6512" s="984">
        <v>42644</v>
      </c>
      <c r="G6512" s="1064" t="s">
        <v>7579</v>
      </c>
      <c r="H6512" s="905">
        <v>500</v>
      </c>
      <c r="I6512" s="812" t="s">
        <v>7440</v>
      </c>
    </row>
    <row r="6513" spans="2:15" s="1" customFormat="1" ht="45" outlineLevel="1">
      <c r="B6513" s="1013">
        <v>42671</v>
      </c>
      <c r="C6513" s="223" t="s">
        <v>7677</v>
      </c>
      <c r="D6513" s="175">
        <v>120259</v>
      </c>
      <c r="F6513" s="984">
        <v>42644</v>
      </c>
      <c r="G6513" s="1064" t="s">
        <v>7580</v>
      </c>
      <c r="H6513" s="905">
        <v>1000</v>
      </c>
      <c r="I6513" s="812" t="s">
        <v>7441</v>
      </c>
    </row>
    <row r="6514" spans="2:15" s="1" customFormat="1" ht="30" outlineLevel="1">
      <c r="B6514" s="1013"/>
      <c r="C6514" s="223"/>
      <c r="D6514" s="175"/>
      <c r="F6514" s="984">
        <v>42644</v>
      </c>
      <c r="G6514" s="1064" t="s">
        <v>7581</v>
      </c>
      <c r="H6514" s="905">
        <v>25000</v>
      </c>
      <c r="I6514" s="812" t="s">
        <v>7442</v>
      </c>
    </row>
    <row r="6515" spans="2:15" s="1" customFormat="1" ht="30" outlineLevel="1">
      <c r="B6515" s="1013"/>
      <c r="C6515" s="223"/>
      <c r="D6515" s="175"/>
      <c r="F6515" s="984">
        <v>42644</v>
      </c>
      <c r="G6515" s="1064" t="s">
        <v>7582</v>
      </c>
      <c r="H6515" s="905">
        <v>6193</v>
      </c>
      <c r="I6515" s="812" t="s">
        <v>6152</v>
      </c>
      <c r="K6515" s="2"/>
    </row>
    <row r="6516" spans="2:15" s="1" customFormat="1" ht="30" outlineLevel="1">
      <c r="B6516" s="285"/>
      <c r="C6516" s="223"/>
      <c r="D6516" s="175"/>
      <c r="F6516" s="984">
        <v>42644</v>
      </c>
      <c r="G6516" s="1064" t="s">
        <v>7583</v>
      </c>
      <c r="H6516" s="905">
        <v>25012</v>
      </c>
      <c r="I6516" s="812" t="s">
        <v>7063</v>
      </c>
      <c r="K6516" s="13"/>
    </row>
    <row r="6517" spans="2:15" s="1" customFormat="1" ht="30" outlineLevel="1">
      <c r="B6517" s="285"/>
      <c r="C6517" s="223"/>
      <c r="D6517" s="672"/>
      <c r="F6517" s="984">
        <v>42644</v>
      </c>
      <c r="G6517" s="1064" t="s">
        <v>7584</v>
      </c>
      <c r="H6517" s="905">
        <v>5079</v>
      </c>
      <c r="I6517" s="812" t="s">
        <v>5805</v>
      </c>
      <c r="K6517" s="13"/>
    </row>
    <row r="6518" spans="2:15" s="1" customFormat="1" ht="45" outlineLevel="1">
      <c r="B6518" s="285"/>
      <c r="C6518" s="223"/>
      <c r="D6518" s="175"/>
      <c r="F6518" s="984">
        <v>42653</v>
      </c>
      <c r="G6518" s="812" t="s">
        <v>7599</v>
      </c>
      <c r="H6518" s="905">
        <v>5000</v>
      </c>
      <c r="I6518" s="814" t="s">
        <v>3287</v>
      </c>
      <c r="M6518" s="2"/>
      <c r="O6518" s="2"/>
    </row>
    <row r="6519" spans="2:15" s="1" customFormat="1" ht="30" outlineLevel="1">
      <c r="B6519" s="285"/>
      <c r="C6519" s="223"/>
      <c r="D6519" s="175"/>
      <c r="F6519" s="984">
        <v>42656</v>
      </c>
      <c r="G6519" s="814" t="s">
        <v>7610</v>
      </c>
      <c r="H6519" s="876">
        <v>6449</v>
      </c>
      <c r="I6519" s="814" t="s">
        <v>7020</v>
      </c>
      <c r="M6519" s="2"/>
      <c r="O6519" s="2"/>
    </row>
    <row r="6520" spans="2:15" s="1" customFormat="1" ht="45" outlineLevel="1">
      <c r="B6520" s="285"/>
      <c r="C6520" s="223"/>
      <c r="D6520" s="175"/>
      <c r="F6520" s="984">
        <v>42660</v>
      </c>
      <c r="G6520" s="814" t="s">
        <v>7628</v>
      </c>
      <c r="H6520" s="905">
        <v>5000</v>
      </c>
      <c r="I6520" s="814" t="s">
        <v>3287</v>
      </c>
      <c r="M6520" s="2"/>
      <c r="O6520" s="2"/>
    </row>
    <row r="6521" spans="2:15" s="1" customFormat="1" ht="45" outlineLevel="1">
      <c r="B6521" s="269"/>
      <c r="C6521" s="47"/>
      <c r="D6521" s="48"/>
      <c r="F6521" s="984">
        <v>42669</v>
      </c>
      <c r="G6521" s="1064" t="s">
        <v>7662</v>
      </c>
      <c r="H6521" s="905">
        <v>10000</v>
      </c>
      <c r="I6521" s="814" t="s">
        <v>3287</v>
      </c>
    </row>
    <row r="6522" spans="2:15" s="1" customFormat="1" ht="15" outlineLevel="1">
      <c r="B6522" s="269"/>
      <c r="C6522" s="47"/>
      <c r="D6522" s="48"/>
      <c r="F6522" s="984"/>
      <c r="G6522" s="1064"/>
      <c r="H6522" s="905"/>
      <c r="I6522" s="812"/>
      <c r="J6522" s="2"/>
      <c r="M6522" s="2"/>
    </row>
    <row r="6523" spans="2:15" s="1" customFormat="1" ht="15" outlineLevel="1">
      <c r="B6523" s="46"/>
      <c r="C6523" s="47"/>
      <c r="D6523" s="48"/>
      <c r="F6523" s="984"/>
      <c r="G6523" s="814"/>
      <c r="H6523" s="876"/>
      <c r="I6523" s="814"/>
      <c r="M6523" s="2"/>
    </row>
    <row r="6524" spans="2:15" s="1" customFormat="1" ht="15" outlineLevel="1">
      <c r="B6524" s="46"/>
      <c r="C6524" s="47"/>
      <c r="D6524" s="48"/>
      <c r="F6524" s="984"/>
      <c r="G6524" s="814"/>
      <c r="H6524" s="876"/>
      <c r="I6524" s="814"/>
      <c r="M6524" s="2"/>
      <c r="O6524" s="2"/>
    </row>
    <row r="6525" spans="2:15" s="1" customFormat="1" ht="15" outlineLevel="1">
      <c r="B6525" s="46"/>
      <c r="C6525" s="47"/>
      <c r="D6525" s="48"/>
      <c r="F6525" s="984"/>
      <c r="G6525" s="814"/>
      <c r="H6525" s="876"/>
      <c r="I6525" s="814"/>
      <c r="O6525" s="2"/>
    </row>
    <row r="6526" spans="2:15" s="1" customFormat="1" ht="15" outlineLevel="1">
      <c r="B6526" s="46"/>
      <c r="C6526" s="47"/>
      <c r="D6526" s="48"/>
      <c r="F6526" s="811"/>
      <c r="G6526" s="1075"/>
      <c r="H6526" s="867"/>
      <c r="I6526" s="938"/>
      <c r="O6526" s="2"/>
    </row>
    <row r="6527" spans="2:15" s="1" customFormat="1" ht="15" outlineLevel="1">
      <c r="B6527" s="46"/>
      <c r="C6527" s="47"/>
      <c r="D6527" s="48"/>
      <c r="F6527" s="832"/>
      <c r="G6527" s="938"/>
      <c r="H6527" s="867"/>
      <c r="I6527" s="938"/>
      <c r="O6527" s="2"/>
    </row>
    <row r="6528" spans="2:15" s="1" customFormat="1" ht="15" outlineLevel="1">
      <c r="B6528" s="46"/>
      <c r="C6528" s="47"/>
      <c r="D6528" s="48"/>
      <c r="F6528" s="811"/>
      <c r="G6528" s="814"/>
      <c r="H6528" s="876"/>
      <c r="I6528" s="814"/>
      <c r="O6528" s="2"/>
    </row>
    <row r="6529" spans="2:15" s="1" customFormat="1" ht="15" outlineLevel="1">
      <c r="B6529" s="46"/>
      <c r="C6529" s="47"/>
      <c r="D6529" s="48"/>
      <c r="F6529" s="811"/>
      <c r="G6529" s="1097"/>
      <c r="H6529" s="876"/>
      <c r="I6529" s="814"/>
      <c r="O6529" s="2"/>
    </row>
    <row r="6530" spans="2:15" s="1" customFormat="1" ht="15" outlineLevel="1">
      <c r="B6530" s="46"/>
      <c r="C6530" s="47"/>
      <c r="D6530" s="48"/>
      <c r="F6530" s="811"/>
      <c r="G6530" s="1097"/>
      <c r="H6530" s="876"/>
      <c r="I6530" s="814"/>
      <c r="O6530" s="2"/>
    </row>
    <row r="6531" spans="2:15" s="1" customFormat="1" ht="15" outlineLevel="1">
      <c r="B6531" s="46"/>
      <c r="C6531" s="47"/>
      <c r="D6531" s="48"/>
      <c r="F6531" s="811"/>
      <c r="G6531" s="814"/>
      <c r="H6531" s="876"/>
      <c r="I6531" s="812"/>
      <c r="O6531" s="2"/>
    </row>
    <row r="6532" spans="2:15" s="1" customFormat="1" ht="15" outlineLevel="1">
      <c r="B6532" s="46"/>
      <c r="C6532" s="47"/>
      <c r="D6532" s="48"/>
      <c r="F6532" s="811"/>
      <c r="G6532" s="814"/>
      <c r="H6532" s="876"/>
      <c r="I6532" s="812"/>
      <c r="O6532" s="2"/>
    </row>
    <row r="6533" spans="2:15" s="1" customFormat="1" ht="15" outlineLevel="1">
      <c r="B6533" s="46"/>
      <c r="C6533" s="47"/>
      <c r="D6533" s="48"/>
      <c r="F6533" s="811"/>
      <c r="G6533" s="812"/>
      <c r="H6533" s="876"/>
      <c r="I6533" s="812"/>
      <c r="O6533" s="2"/>
    </row>
    <row r="6534" spans="2:15" s="1" customFormat="1" ht="15" outlineLevel="1">
      <c r="B6534" s="46"/>
      <c r="C6534" s="47"/>
      <c r="D6534" s="48"/>
      <c r="F6534" s="811"/>
      <c r="G6534" s="812"/>
      <c r="H6534" s="876"/>
      <c r="I6534" s="812"/>
      <c r="O6534" s="2"/>
    </row>
    <row r="6535" spans="2:15" s="1" customFormat="1" ht="15" outlineLevel="1">
      <c r="B6535" s="46"/>
      <c r="C6535" s="47"/>
      <c r="D6535" s="48"/>
      <c r="F6535" s="832"/>
      <c r="G6535" s="938"/>
      <c r="H6535" s="867"/>
      <c r="I6535" s="814"/>
      <c r="O6535" s="2"/>
    </row>
    <row r="6536" spans="2:15" s="1" customFormat="1" ht="15" outlineLevel="1">
      <c r="B6536" s="46"/>
      <c r="C6536" s="47"/>
      <c r="D6536" s="48"/>
      <c r="F6536" s="832"/>
      <c r="G6536" s="938"/>
      <c r="H6536" s="867"/>
      <c r="I6536" s="814"/>
      <c r="O6536" s="2"/>
    </row>
    <row r="6537" spans="2:15" s="1" customFormat="1" ht="15" outlineLevel="1">
      <c r="B6537" s="46"/>
      <c r="C6537" s="47"/>
      <c r="D6537" s="48"/>
      <c r="F6537" s="832"/>
      <c r="G6537" s="938"/>
      <c r="H6537" s="876"/>
      <c r="I6537" s="812"/>
      <c r="K6537" s="2"/>
      <c r="O6537" s="2"/>
    </row>
    <row r="6538" spans="2:15" s="1" customFormat="1" ht="15" outlineLevel="1">
      <c r="B6538" s="46"/>
      <c r="C6538" s="47"/>
      <c r="D6538" s="48"/>
      <c r="F6538" s="811"/>
      <c r="G6538" s="812"/>
      <c r="H6538" s="893"/>
      <c r="I6538" s="812"/>
      <c r="K6538" s="13"/>
    </row>
    <row r="6539" spans="2:15" s="1" customFormat="1" ht="15" outlineLevel="1">
      <c r="B6539" s="50"/>
      <c r="C6539" s="50" t="s">
        <v>195</v>
      </c>
      <c r="D6539" s="571">
        <f>SUM(D6510:D6538)</f>
        <v>265881.44000000006</v>
      </c>
      <c r="E6539" s="18"/>
      <c r="F6539" s="319"/>
      <c r="G6539" s="319" t="s">
        <v>195</v>
      </c>
      <c r="H6539" s="279">
        <f>SUM(H6510:H6538)</f>
        <v>99733</v>
      </c>
      <c r="K6539" s="2"/>
    </row>
    <row r="6540" spans="2:15" s="1" customFormat="1" ht="15" outlineLevel="1">
      <c r="B6540" s="50"/>
      <c r="C6540" s="50" t="s">
        <v>1328</v>
      </c>
      <c r="D6540" s="48">
        <f>D6539-H6539</f>
        <v>166148.44000000006</v>
      </c>
      <c r="E6540" s="13"/>
      <c r="F6540" s="13"/>
      <c r="H6540" s="13"/>
      <c r="K6540" s="2"/>
    </row>
    <row r="6541" spans="2:15" s="1" customFormat="1" ht="15" outlineLevel="1">
      <c r="E6541" s="87"/>
      <c r="F6541" s="13"/>
      <c r="H6541" s="226"/>
      <c r="I6541" s="2"/>
      <c r="N6541" s="2"/>
      <c r="O6541" s="2"/>
    </row>
    <row r="6542" spans="2:15" s="1" customFormat="1" ht="15">
      <c r="E6542" s="13"/>
      <c r="F6542" s="13"/>
      <c r="H6542" s="13"/>
    </row>
    <row r="6543" spans="2:15" s="1" customFormat="1" ht="15">
      <c r="B6543" s="602">
        <v>42644</v>
      </c>
      <c r="C6543" s="282" t="s">
        <v>4894</v>
      </c>
      <c r="D6543" s="838">
        <v>100</v>
      </c>
      <c r="E6543" s="280" t="s">
        <v>3088</v>
      </c>
      <c r="G6543" s="1264" t="s">
        <v>7335</v>
      </c>
      <c r="H6543" s="1265">
        <v>500</v>
      </c>
    </row>
    <row r="6544" spans="2:15" s="1" customFormat="1" ht="15">
      <c r="B6544" s="602">
        <v>42644</v>
      </c>
      <c r="C6544" s="376" t="s">
        <v>7528</v>
      </c>
      <c r="D6544" s="326">
        <v>10000</v>
      </c>
      <c r="E6544" s="277" t="s">
        <v>3287</v>
      </c>
      <c r="G6544" s="1264" t="s">
        <v>5256</v>
      </c>
      <c r="H6544" s="1265">
        <v>500</v>
      </c>
    </row>
    <row r="6545" spans="2:13" s="1" customFormat="1" ht="45">
      <c r="B6545" s="602">
        <v>42653</v>
      </c>
      <c r="C6545" s="376" t="s">
        <v>7599</v>
      </c>
      <c r="D6545" s="326">
        <v>5000</v>
      </c>
      <c r="E6545" s="277" t="s">
        <v>3287</v>
      </c>
      <c r="G6545" s="1264" t="s">
        <v>471</v>
      </c>
      <c r="H6545" s="1265">
        <v>0</v>
      </c>
    </row>
    <row r="6546" spans="2:13" s="1" customFormat="1" ht="15">
      <c r="B6546" s="1013">
        <v>42656</v>
      </c>
      <c r="C6546" s="223" t="s">
        <v>7611</v>
      </c>
      <c r="D6546" s="931">
        <v>5000</v>
      </c>
      <c r="E6546" s="277" t="s">
        <v>3287</v>
      </c>
      <c r="G6546" s="1264" t="s">
        <v>7336</v>
      </c>
      <c r="H6546" s="1265">
        <v>1000</v>
      </c>
      <c r="M6546" s="2"/>
    </row>
    <row r="6547" spans="2:13" s="1" customFormat="1" ht="45">
      <c r="B6547" s="1013">
        <v>42659</v>
      </c>
      <c r="C6547" s="223" t="s">
        <v>7628</v>
      </c>
      <c r="D6547" s="931">
        <v>5000</v>
      </c>
      <c r="E6547" s="277" t="s">
        <v>3287</v>
      </c>
      <c r="G6547" s="1264" t="s">
        <v>7337</v>
      </c>
      <c r="H6547" s="1265">
        <v>25000</v>
      </c>
    </row>
    <row r="6548" spans="2:13" s="1" customFormat="1" ht="15">
      <c r="B6548" s="1013">
        <v>42665</v>
      </c>
      <c r="C6548" s="223" t="s">
        <v>5609</v>
      </c>
      <c r="D6548" s="931">
        <v>1000</v>
      </c>
      <c r="E6548" s="277" t="s">
        <v>421</v>
      </c>
      <c r="G6548" s="1264" t="s">
        <v>7338</v>
      </c>
      <c r="H6548" s="1265">
        <v>30278</v>
      </c>
      <c r="K6548" s="13"/>
    </row>
    <row r="6549" spans="2:13" s="1" customFormat="1" ht="15">
      <c r="B6549" s="1013">
        <v>42665</v>
      </c>
      <c r="C6549" s="499" t="s">
        <v>3546</v>
      </c>
      <c r="D6549" s="326">
        <v>2000</v>
      </c>
      <c r="E6549" s="277" t="s">
        <v>421</v>
      </c>
      <c r="G6549" s="1264" t="s">
        <v>2508</v>
      </c>
      <c r="H6549" s="1265">
        <v>6000</v>
      </c>
    </row>
    <row r="6550" spans="2:13" s="1" customFormat="1" ht="15">
      <c r="B6550" s="1013">
        <v>42667</v>
      </c>
      <c r="C6550" s="499" t="s">
        <v>3546</v>
      </c>
      <c r="D6550" s="326">
        <v>500</v>
      </c>
      <c r="E6550" s="277" t="s">
        <v>421</v>
      </c>
      <c r="G6550" s="1264" t="s">
        <v>6312</v>
      </c>
      <c r="H6550" s="1265">
        <v>5205</v>
      </c>
    </row>
    <row r="6551" spans="2:13" s="1" customFormat="1" ht="15">
      <c r="B6551" s="1013">
        <v>42667</v>
      </c>
      <c r="C6551" s="376" t="s">
        <v>421</v>
      </c>
      <c r="D6551" s="326">
        <v>430</v>
      </c>
      <c r="E6551" s="277" t="s">
        <v>421</v>
      </c>
      <c r="G6551" s="1264" t="s">
        <v>6533</v>
      </c>
      <c r="H6551" s="1265">
        <v>6449</v>
      </c>
    </row>
    <row r="6552" spans="2:13" s="1" customFormat="1" ht="15">
      <c r="B6552" s="1013">
        <v>42668</v>
      </c>
      <c r="C6552" s="499" t="s">
        <v>3546</v>
      </c>
      <c r="D6552" s="931">
        <v>1000</v>
      </c>
      <c r="E6552" s="277" t="s">
        <v>421</v>
      </c>
      <c r="H6552" s="2">
        <f>SUM(H6543:H6551)</f>
        <v>74932</v>
      </c>
      <c r="I6552" s="13"/>
    </row>
    <row r="6553" spans="2:13" s="1" customFormat="1" ht="45">
      <c r="B6553" s="1013">
        <v>42669</v>
      </c>
      <c r="C6553" s="223" t="s">
        <v>7662</v>
      </c>
      <c r="D6553" s="931">
        <v>10000</v>
      </c>
      <c r="E6553" s="277" t="s">
        <v>3287</v>
      </c>
    </row>
    <row r="6554" spans="2:13" s="1" customFormat="1" ht="15">
      <c r="B6554" s="1013">
        <v>42674</v>
      </c>
      <c r="C6554" s="376" t="s">
        <v>7671</v>
      </c>
      <c r="D6554" s="326">
        <v>3400</v>
      </c>
      <c r="E6554" s="277" t="s">
        <v>421</v>
      </c>
      <c r="H6554" s="2"/>
      <c r="I6554" s="13"/>
    </row>
    <row r="6555" spans="2:13" s="1" customFormat="1" ht="15">
      <c r="B6555" s="674"/>
      <c r="C6555" s="481"/>
      <c r="D6555" s="482"/>
    </row>
    <row r="6556" spans="2:13" s="1" customFormat="1" ht="15">
      <c r="B6556" s="280"/>
      <c r="C6556" s="280"/>
      <c r="D6556" s="294">
        <f>SUM(D6543:D6555)</f>
        <v>43430</v>
      </c>
      <c r="E6556" s="2">
        <f>D6556-D6657-H6657</f>
        <v>1140</v>
      </c>
      <c r="F6556" s="2"/>
    </row>
    <row r="6557" spans="2:13" s="1" customFormat="1" ht="15">
      <c r="F6557" s="2"/>
    </row>
    <row r="6558" spans="2:13" s="1" customFormat="1" ht="15">
      <c r="B6558" s="269">
        <v>42644</v>
      </c>
      <c r="C6558" s="280" t="s">
        <v>367</v>
      </c>
      <c r="D6558" s="294">
        <v>1000</v>
      </c>
      <c r="F6558" s="269">
        <v>42659</v>
      </c>
      <c r="G6558" s="280" t="s">
        <v>401</v>
      </c>
      <c r="H6558" s="294">
        <v>70</v>
      </c>
    </row>
    <row r="6559" spans="2:13" s="1" customFormat="1" ht="15">
      <c r="B6559" s="269">
        <v>42644</v>
      </c>
      <c r="C6559" s="280" t="s">
        <v>7576</v>
      </c>
      <c r="D6559" s="294">
        <v>250</v>
      </c>
      <c r="F6559" s="269">
        <v>42659</v>
      </c>
      <c r="G6559" s="280" t="s">
        <v>7621</v>
      </c>
      <c r="H6559" s="294">
        <v>120</v>
      </c>
    </row>
    <row r="6560" spans="2:13" s="1" customFormat="1" ht="15">
      <c r="B6560" s="269">
        <v>42644</v>
      </c>
      <c r="C6560" s="280" t="s">
        <v>352</v>
      </c>
      <c r="D6560" s="294">
        <v>210</v>
      </c>
      <c r="F6560" s="269">
        <v>42659</v>
      </c>
      <c r="G6560" s="280" t="s">
        <v>7622</v>
      </c>
      <c r="H6560" s="294">
        <v>150</v>
      </c>
    </row>
    <row r="6561" spans="2:8" s="1" customFormat="1" ht="15">
      <c r="B6561" s="269">
        <v>42644</v>
      </c>
      <c r="C6561" s="280" t="s">
        <v>18</v>
      </c>
      <c r="D6561" s="294">
        <v>250</v>
      </c>
      <c r="F6561" s="269">
        <v>42659</v>
      </c>
      <c r="G6561" s="280" t="s">
        <v>2262</v>
      </c>
      <c r="H6561" s="294">
        <v>90</v>
      </c>
    </row>
    <row r="6562" spans="2:8" s="1" customFormat="1" ht="15">
      <c r="B6562" s="269">
        <v>42644</v>
      </c>
      <c r="C6562" s="280" t="s">
        <v>7587</v>
      </c>
      <c r="D6562" s="294">
        <v>140</v>
      </c>
      <c r="F6562" s="269">
        <v>42659</v>
      </c>
      <c r="G6562" s="280" t="s">
        <v>7623</v>
      </c>
      <c r="H6562" s="294">
        <v>10</v>
      </c>
    </row>
    <row r="6563" spans="2:8" s="1" customFormat="1" ht="15">
      <c r="B6563" s="269">
        <v>42644</v>
      </c>
      <c r="C6563" s="280" t="s">
        <v>4862</v>
      </c>
      <c r="D6563" s="294">
        <v>30</v>
      </c>
      <c r="F6563" s="269">
        <v>42659</v>
      </c>
      <c r="G6563" s="280" t="s">
        <v>92</v>
      </c>
      <c r="H6563" s="294">
        <v>20</v>
      </c>
    </row>
    <row r="6564" spans="2:8" s="1" customFormat="1" ht="15">
      <c r="B6564" s="269">
        <v>42645</v>
      </c>
      <c r="C6564" s="280" t="s">
        <v>613</v>
      </c>
      <c r="D6564" s="294">
        <v>10</v>
      </c>
      <c r="F6564" s="269">
        <v>42660</v>
      </c>
      <c r="G6564" s="280" t="s">
        <v>525</v>
      </c>
      <c r="H6564" s="294">
        <v>175</v>
      </c>
    </row>
    <row r="6565" spans="2:8" s="1" customFormat="1" ht="15">
      <c r="B6565" s="269">
        <v>42645</v>
      </c>
      <c r="C6565" s="280" t="s">
        <v>224</v>
      </c>
      <c r="D6565" s="294">
        <v>50</v>
      </c>
      <c r="F6565" s="269">
        <v>42660</v>
      </c>
      <c r="G6565" s="280" t="s">
        <v>6113</v>
      </c>
      <c r="H6565" s="294">
        <v>460</v>
      </c>
    </row>
    <row r="6566" spans="2:8" s="1" customFormat="1" ht="15">
      <c r="B6566" s="269">
        <v>42645</v>
      </c>
      <c r="C6566" s="280" t="s">
        <v>246</v>
      </c>
      <c r="D6566" s="294">
        <v>35</v>
      </c>
      <c r="F6566" s="269">
        <v>42661</v>
      </c>
      <c r="G6566" s="280" t="s">
        <v>525</v>
      </c>
      <c r="H6566" s="294">
        <v>130</v>
      </c>
    </row>
    <row r="6567" spans="2:8" s="1" customFormat="1" ht="15">
      <c r="B6567" s="269">
        <v>42645</v>
      </c>
      <c r="C6567" s="280" t="s">
        <v>637</v>
      </c>
      <c r="D6567" s="294">
        <v>415</v>
      </c>
      <c r="F6567" s="269">
        <v>42661</v>
      </c>
      <c r="G6567" s="280" t="s">
        <v>12</v>
      </c>
      <c r="H6567" s="294">
        <v>110</v>
      </c>
    </row>
    <row r="6568" spans="2:8" s="1" customFormat="1" ht="15">
      <c r="B6568" s="269">
        <v>42646</v>
      </c>
      <c r="C6568" s="280" t="s">
        <v>18</v>
      </c>
      <c r="D6568" s="294">
        <v>310</v>
      </c>
      <c r="F6568" s="269">
        <v>42661</v>
      </c>
      <c r="G6568" s="280" t="s">
        <v>901</v>
      </c>
      <c r="H6568" s="294">
        <v>5</v>
      </c>
    </row>
    <row r="6569" spans="2:8" s="1" customFormat="1" ht="15">
      <c r="B6569" s="269">
        <v>42646</v>
      </c>
      <c r="C6569" s="280" t="s">
        <v>516</v>
      </c>
      <c r="D6569" s="294">
        <v>60</v>
      </c>
      <c r="F6569" s="269">
        <v>42662</v>
      </c>
      <c r="G6569" s="280" t="s">
        <v>525</v>
      </c>
      <c r="H6569" s="294">
        <v>150</v>
      </c>
    </row>
    <row r="6570" spans="2:8" s="1" customFormat="1" ht="15">
      <c r="B6570" s="269">
        <v>42647</v>
      </c>
      <c r="C6570" s="280" t="s">
        <v>525</v>
      </c>
      <c r="D6570" s="294">
        <v>140</v>
      </c>
      <c r="F6570" s="269">
        <v>42663</v>
      </c>
      <c r="G6570" s="280" t="s">
        <v>525</v>
      </c>
      <c r="H6570" s="294">
        <v>185</v>
      </c>
    </row>
    <row r="6571" spans="2:8" s="1" customFormat="1" ht="15">
      <c r="B6571" s="269">
        <v>42647</v>
      </c>
      <c r="C6571" s="280" t="s">
        <v>12</v>
      </c>
      <c r="D6571" s="294">
        <v>110</v>
      </c>
      <c r="F6571" s="269">
        <v>42663</v>
      </c>
      <c r="G6571" s="280" t="s">
        <v>7633</v>
      </c>
      <c r="H6571" s="294">
        <v>30</v>
      </c>
    </row>
    <row r="6572" spans="2:8" s="1" customFormat="1" ht="15">
      <c r="B6572" s="269">
        <v>42647</v>
      </c>
      <c r="C6572" s="280" t="s">
        <v>23</v>
      </c>
      <c r="D6572" s="294">
        <v>60</v>
      </c>
      <c r="F6572" s="269">
        <v>42664</v>
      </c>
      <c r="G6572" s="280" t="s">
        <v>18</v>
      </c>
      <c r="H6572" s="294">
        <v>440</v>
      </c>
    </row>
    <row r="6573" spans="2:8" s="1" customFormat="1" ht="15">
      <c r="B6573" s="269">
        <v>42648</v>
      </c>
      <c r="C6573" s="280" t="s">
        <v>525</v>
      </c>
      <c r="D6573" s="294">
        <v>205</v>
      </c>
      <c r="F6573" s="269">
        <v>42664</v>
      </c>
      <c r="G6573" s="294" t="s">
        <v>154</v>
      </c>
      <c r="H6573" s="294">
        <v>60</v>
      </c>
    </row>
    <row r="6574" spans="2:8" s="1" customFormat="1" ht="15">
      <c r="B6574" s="269">
        <v>42648</v>
      </c>
      <c r="C6574" s="280" t="s">
        <v>12</v>
      </c>
      <c r="D6574" s="294">
        <v>110</v>
      </c>
      <c r="F6574" s="269">
        <v>42664</v>
      </c>
      <c r="G6574" s="294" t="s">
        <v>516</v>
      </c>
      <c r="H6574" s="294">
        <v>50</v>
      </c>
    </row>
    <row r="6575" spans="2:8" s="1" customFormat="1" ht="15">
      <c r="B6575" s="269">
        <v>42648</v>
      </c>
      <c r="C6575" s="280" t="s">
        <v>23</v>
      </c>
      <c r="D6575" s="294">
        <v>75</v>
      </c>
      <c r="F6575" s="269">
        <v>42664</v>
      </c>
      <c r="G6575" s="280" t="s">
        <v>666</v>
      </c>
      <c r="H6575" s="294">
        <v>100</v>
      </c>
    </row>
    <row r="6576" spans="2:8" s="1" customFormat="1" ht="15">
      <c r="B6576" s="269">
        <v>42648</v>
      </c>
      <c r="C6576" s="280" t="s">
        <v>7595</v>
      </c>
      <c r="D6576" s="294">
        <v>80</v>
      </c>
      <c r="F6576" s="269">
        <v>42664</v>
      </c>
      <c r="G6576" s="280" t="s">
        <v>7634</v>
      </c>
      <c r="H6576" s="294">
        <v>100</v>
      </c>
    </row>
    <row r="6577" spans="2:8" s="1" customFormat="1" ht="15">
      <c r="B6577" s="269">
        <v>42649</v>
      </c>
      <c r="C6577" s="280" t="s">
        <v>525</v>
      </c>
      <c r="D6577" s="294">
        <v>60</v>
      </c>
      <c r="F6577" s="269">
        <v>42664</v>
      </c>
      <c r="G6577" s="280" t="s">
        <v>2848</v>
      </c>
      <c r="H6577" s="294">
        <v>45</v>
      </c>
    </row>
    <row r="6578" spans="2:8" s="1" customFormat="1" ht="15">
      <c r="B6578" s="269">
        <v>42649</v>
      </c>
      <c r="C6578" s="280" t="s">
        <v>525</v>
      </c>
      <c r="D6578" s="294">
        <v>120</v>
      </c>
      <c r="F6578" s="269">
        <v>42664</v>
      </c>
      <c r="G6578" s="280" t="s">
        <v>80</v>
      </c>
      <c r="H6578" s="294">
        <v>30</v>
      </c>
    </row>
    <row r="6579" spans="2:8" s="1" customFormat="1" ht="15">
      <c r="B6579" s="269">
        <v>42649</v>
      </c>
      <c r="C6579" s="280" t="s">
        <v>23</v>
      </c>
      <c r="D6579" s="294">
        <v>100</v>
      </c>
      <c r="F6579" s="269">
        <v>42664</v>
      </c>
      <c r="G6579" s="280" t="s">
        <v>114</v>
      </c>
      <c r="H6579" s="294">
        <v>100</v>
      </c>
    </row>
    <row r="6580" spans="2:8" s="1" customFormat="1" ht="15">
      <c r="B6580" s="269">
        <v>42649</v>
      </c>
      <c r="C6580" s="280" t="s">
        <v>701</v>
      </c>
      <c r="D6580" s="294">
        <v>20</v>
      </c>
      <c r="F6580" s="269">
        <v>42664</v>
      </c>
      <c r="G6580" s="280" t="s">
        <v>23</v>
      </c>
      <c r="H6580" s="294">
        <v>110</v>
      </c>
    </row>
    <row r="6581" spans="2:8" s="1" customFormat="1" ht="15">
      <c r="B6581" s="269">
        <v>42649</v>
      </c>
      <c r="C6581" s="280" t="s">
        <v>220</v>
      </c>
      <c r="D6581" s="294">
        <v>20</v>
      </c>
      <c r="F6581" s="269">
        <v>42664</v>
      </c>
      <c r="G6581" s="280" t="s">
        <v>51</v>
      </c>
      <c r="H6581" s="294">
        <v>230</v>
      </c>
    </row>
    <row r="6582" spans="2:8" s="1" customFormat="1" ht="15">
      <c r="B6582" s="269">
        <v>42650</v>
      </c>
      <c r="C6582" s="280" t="s">
        <v>525</v>
      </c>
      <c r="D6582" s="294">
        <v>100</v>
      </c>
      <c r="F6582" s="269">
        <v>42665</v>
      </c>
      <c r="G6582" s="294" t="s">
        <v>220</v>
      </c>
      <c r="H6582" s="294">
        <v>30</v>
      </c>
    </row>
    <row r="6583" spans="2:8" s="1" customFormat="1" ht="15">
      <c r="B6583" s="269">
        <v>42650</v>
      </c>
      <c r="C6583" s="280" t="s">
        <v>163</v>
      </c>
      <c r="D6583" s="294">
        <v>250</v>
      </c>
      <c r="F6583" s="269">
        <v>42665</v>
      </c>
      <c r="G6583" s="294" t="s">
        <v>314</v>
      </c>
      <c r="H6583" s="294">
        <v>65</v>
      </c>
    </row>
    <row r="6584" spans="2:8" s="1" customFormat="1" ht="15">
      <c r="B6584" s="269">
        <v>42650</v>
      </c>
      <c r="C6584" s="280" t="s">
        <v>23</v>
      </c>
      <c r="D6584" s="294">
        <v>100</v>
      </c>
      <c r="F6584" s="269">
        <v>42665</v>
      </c>
      <c r="G6584" s="393" t="s">
        <v>114</v>
      </c>
      <c r="H6584" s="386">
        <v>210</v>
      </c>
    </row>
    <row r="6585" spans="2:8" s="1" customFormat="1" ht="15">
      <c r="B6585" s="269">
        <v>42650</v>
      </c>
      <c r="C6585" s="280" t="s">
        <v>525</v>
      </c>
      <c r="D6585" s="294">
        <v>125</v>
      </c>
      <c r="F6585" s="269">
        <v>42665</v>
      </c>
      <c r="G6585" s="393" t="s">
        <v>246</v>
      </c>
      <c r="H6585" s="386">
        <v>75</v>
      </c>
    </row>
    <row r="6586" spans="2:8" s="1" customFormat="1" ht="15">
      <c r="B6586" s="549">
        <v>42650</v>
      </c>
      <c r="C6586" s="463" t="s">
        <v>6436</v>
      </c>
      <c r="D6586" s="587">
        <v>1000</v>
      </c>
      <c r="F6586" s="269">
        <v>42665</v>
      </c>
      <c r="G6586" s="393" t="s">
        <v>7635</v>
      </c>
      <c r="H6586" s="294">
        <v>500</v>
      </c>
    </row>
    <row r="6587" spans="2:8" s="1" customFormat="1" ht="15">
      <c r="B6587" s="549">
        <v>42650</v>
      </c>
      <c r="C6587" s="463" t="s">
        <v>6437</v>
      </c>
      <c r="D6587" s="587">
        <v>1800</v>
      </c>
      <c r="F6587" s="269">
        <v>42665</v>
      </c>
      <c r="G6587" s="393" t="s">
        <v>7638</v>
      </c>
      <c r="H6587" s="386">
        <v>80</v>
      </c>
    </row>
    <row r="6588" spans="2:8" s="1" customFormat="1" ht="15">
      <c r="B6588" s="269">
        <v>42651</v>
      </c>
      <c r="C6588" s="280" t="s">
        <v>2556</v>
      </c>
      <c r="D6588" s="294">
        <v>220</v>
      </c>
      <c r="F6588" s="269">
        <v>42665</v>
      </c>
      <c r="G6588" s="393" t="s">
        <v>289</v>
      </c>
      <c r="H6588" s="386">
        <v>45</v>
      </c>
    </row>
    <row r="6589" spans="2:8" s="1" customFormat="1" ht="15">
      <c r="B6589" s="269">
        <v>42651</v>
      </c>
      <c r="C6589" s="280" t="s">
        <v>3731</v>
      </c>
      <c r="D6589" s="294">
        <v>120</v>
      </c>
      <c r="F6589" s="269">
        <v>42665</v>
      </c>
      <c r="G6589" s="280" t="s">
        <v>7643</v>
      </c>
      <c r="H6589" s="294">
        <v>2000</v>
      </c>
    </row>
    <row r="6590" spans="2:8" s="1" customFormat="1" ht="15">
      <c r="B6590" s="269">
        <v>42651</v>
      </c>
      <c r="C6590" s="280" t="s">
        <v>525</v>
      </c>
      <c r="D6590" s="294">
        <v>39</v>
      </c>
      <c r="F6590" s="269">
        <v>42666</v>
      </c>
      <c r="G6590" s="280" t="s">
        <v>3635</v>
      </c>
      <c r="H6590" s="294">
        <v>180</v>
      </c>
    </row>
    <row r="6591" spans="2:8" s="1" customFormat="1" ht="15">
      <c r="B6591" s="269">
        <v>42651</v>
      </c>
      <c r="C6591" s="280" t="s">
        <v>7604</v>
      </c>
      <c r="D6591" s="294">
        <v>40</v>
      </c>
      <c r="F6591" s="269">
        <v>42666</v>
      </c>
      <c r="G6591" s="393" t="s">
        <v>901</v>
      </c>
      <c r="H6591" s="386">
        <v>10</v>
      </c>
    </row>
    <row r="6592" spans="2:8" s="1" customFormat="1" ht="15">
      <c r="B6592" s="269">
        <v>42651</v>
      </c>
      <c r="C6592" s="280" t="s">
        <v>7605</v>
      </c>
      <c r="D6592" s="294">
        <v>250</v>
      </c>
      <c r="F6592" s="269">
        <v>42666</v>
      </c>
      <c r="G6592" s="280" t="s">
        <v>163</v>
      </c>
      <c r="H6592" s="294">
        <v>60</v>
      </c>
    </row>
    <row r="6593" spans="2:8" s="1" customFormat="1" ht="15">
      <c r="B6593" s="269">
        <v>42651</v>
      </c>
      <c r="C6593" s="280" t="s">
        <v>7399</v>
      </c>
      <c r="D6593" s="294">
        <v>20</v>
      </c>
      <c r="F6593" s="269">
        <v>42667</v>
      </c>
      <c r="G6593" s="280" t="s">
        <v>525</v>
      </c>
      <c r="H6593" s="294">
        <v>125</v>
      </c>
    </row>
    <row r="6594" spans="2:8" s="1" customFormat="1" ht="15">
      <c r="B6594" s="269">
        <v>42651</v>
      </c>
      <c r="C6594" s="280" t="s">
        <v>246</v>
      </c>
      <c r="D6594" s="294">
        <v>80</v>
      </c>
      <c r="F6594" s="269">
        <v>42667</v>
      </c>
      <c r="G6594" s="280" t="s">
        <v>12</v>
      </c>
      <c r="H6594" s="294">
        <v>70</v>
      </c>
    </row>
    <row r="6595" spans="2:8" s="1" customFormat="1" ht="15">
      <c r="B6595" s="269">
        <v>42651</v>
      </c>
      <c r="C6595" s="280" t="s">
        <v>804</v>
      </c>
      <c r="D6595" s="294">
        <v>410</v>
      </c>
      <c r="F6595" s="269">
        <v>42667</v>
      </c>
      <c r="G6595" s="280" t="s">
        <v>2541</v>
      </c>
      <c r="H6595" s="294">
        <v>106</v>
      </c>
    </row>
    <row r="6596" spans="2:8" s="1" customFormat="1" ht="15">
      <c r="B6596" s="269">
        <v>42651</v>
      </c>
      <c r="C6596" s="280" t="s">
        <v>456</v>
      </c>
      <c r="D6596" s="294">
        <v>20</v>
      </c>
      <c r="F6596" s="269">
        <v>42667</v>
      </c>
      <c r="G6596" s="280" t="s">
        <v>7639</v>
      </c>
      <c r="H6596" s="294">
        <v>450</v>
      </c>
    </row>
    <row r="6597" spans="2:8" s="1" customFormat="1" ht="15">
      <c r="B6597" s="269">
        <v>42651</v>
      </c>
      <c r="C6597" s="280" t="s">
        <v>289</v>
      </c>
      <c r="D6597" s="294">
        <v>40</v>
      </c>
      <c r="F6597" s="269">
        <v>42668</v>
      </c>
      <c r="G6597" s="280" t="s">
        <v>18</v>
      </c>
      <c r="H6597" s="294">
        <v>204</v>
      </c>
    </row>
    <row r="6598" spans="2:8" s="1" customFormat="1" ht="15">
      <c r="B6598" s="269">
        <v>42651</v>
      </c>
      <c r="C6598" s="280" t="s">
        <v>49</v>
      </c>
      <c r="D6598" s="294">
        <v>78</v>
      </c>
      <c r="F6598" s="269">
        <v>42668</v>
      </c>
      <c r="G6598" s="280" t="s">
        <v>12</v>
      </c>
      <c r="H6598" s="294">
        <v>310</v>
      </c>
    </row>
    <row r="6599" spans="2:8" s="1" customFormat="1" ht="15">
      <c r="B6599" s="269">
        <v>42651</v>
      </c>
      <c r="C6599" s="280" t="s">
        <v>18</v>
      </c>
      <c r="D6599" s="294">
        <v>460</v>
      </c>
      <c r="F6599" s="269">
        <v>42668</v>
      </c>
      <c r="G6599" s="280" t="s">
        <v>23</v>
      </c>
      <c r="H6599" s="294">
        <v>130</v>
      </c>
    </row>
    <row r="6600" spans="2:8" s="1" customFormat="1" ht="15">
      <c r="B6600" s="269">
        <v>42651</v>
      </c>
      <c r="C6600" s="280" t="s">
        <v>207</v>
      </c>
      <c r="D6600" s="294">
        <v>80</v>
      </c>
      <c r="F6600" s="269">
        <v>42669</v>
      </c>
      <c r="G6600" s="280" t="s">
        <v>525</v>
      </c>
      <c r="H6600" s="294">
        <v>50</v>
      </c>
    </row>
    <row r="6601" spans="2:8" s="1" customFormat="1" ht="15">
      <c r="B6601" s="269">
        <v>42652</v>
      </c>
      <c r="C6601" s="280" t="s">
        <v>2961</v>
      </c>
      <c r="D6601" s="294">
        <v>100</v>
      </c>
      <c r="F6601" s="269">
        <v>42669</v>
      </c>
      <c r="G6601" s="280" t="s">
        <v>48</v>
      </c>
      <c r="H6601" s="294">
        <v>45</v>
      </c>
    </row>
    <row r="6602" spans="2:8" s="1" customFormat="1" ht="15">
      <c r="B6602" s="269">
        <v>42652</v>
      </c>
      <c r="C6602" s="280" t="s">
        <v>246</v>
      </c>
      <c r="D6602" s="294">
        <v>100</v>
      </c>
      <c r="F6602" s="269">
        <v>42669</v>
      </c>
      <c r="G6602" s="280" t="s">
        <v>367</v>
      </c>
      <c r="H6602" s="294">
        <v>20</v>
      </c>
    </row>
    <row r="6603" spans="2:8" s="1" customFormat="1" ht="15">
      <c r="B6603" s="269">
        <v>42652</v>
      </c>
      <c r="C6603" s="280" t="s">
        <v>516</v>
      </c>
      <c r="D6603" s="294">
        <v>10</v>
      </c>
      <c r="F6603" s="269">
        <v>42669</v>
      </c>
      <c r="G6603" s="280" t="s">
        <v>23</v>
      </c>
      <c r="H6603" s="294">
        <v>225</v>
      </c>
    </row>
    <row r="6604" spans="2:8" s="1" customFormat="1" ht="15">
      <c r="B6604" s="269">
        <v>42652</v>
      </c>
      <c r="C6604" s="280" t="s">
        <v>7606</v>
      </c>
      <c r="D6604" s="294">
        <v>146</v>
      </c>
      <c r="F6604" s="269">
        <v>42669</v>
      </c>
      <c r="G6604" s="280" t="s">
        <v>5295</v>
      </c>
      <c r="H6604" s="294">
        <v>85</v>
      </c>
    </row>
    <row r="6605" spans="2:8" s="1" customFormat="1" ht="15">
      <c r="B6605" s="269">
        <v>42652</v>
      </c>
      <c r="C6605" s="280" t="s">
        <v>80</v>
      </c>
      <c r="D6605" s="294">
        <v>60</v>
      </c>
      <c r="F6605" s="269">
        <v>42670</v>
      </c>
      <c r="G6605" s="280" t="s">
        <v>2541</v>
      </c>
      <c r="H6605" s="294">
        <v>1880</v>
      </c>
    </row>
    <row r="6606" spans="2:8" s="1" customFormat="1" ht="15">
      <c r="B6606" s="269">
        <v>42652</v>
      </c>
      <c r="C6606" s="280" t="s">
        <v>2360</v>
      </c>
      <c r="D6606" s="294">
        <v>40</v>
      </c>
      <c r="F6606" s="269">
        <v>42670</v>
      </c>
      <c r="G6606" s="280" t="s">
        <v>7663</v>
      </c>
      <c r="H6606" s="294">
        <v>20</v>
      </c>
    </row>
    <row r="6607" spans="2:8" s="1" customFormat="1" ht="15">
      <c r="B6607" s="269">
        <v>42652</v>
      </c>
      <c r="C6607" s="280" t="s">
        <v>51</v>
      </c>
      <c r="D6607" s="294">
        <v>465</v>
      </c>
      <c r="F6607" s="269">
        <v>42670</v>
      </c>
      <c r="G6607" s="280" t="s">
        <v>3052</v>
      </c>
      <c r="H6607" s="294">
        <v>10</v>
      </c>
    </row>
    <row r="6608" spans="2:8" s="1" customFormat="1" ht="15">
      <c r="B6608" s="269">
        <v>42652</v>
      </c>
      <c r="C6608" s="280" t="s">
        <v>516</v>
      </c>
      <c r="D6608" s="294">
        <v>70</v>
      </c>
      <c r="F6608" s="269">
        <v>42670</v>
      </c>
      <c r="G6608" s="280" t="s">
        <v>2177</v>
      </c>
      <c r="H6608" s="294">
        <v>350</v>
      </c>
    </row>
    <row r="6609" spans="2:8" s="1" customFormat="1" ht="15">
      <c r="B6609" s="269">
        <v>42652</v>
      </c>
      <c r="C6609" s="280" t="s">
        <v>3029</v>
      </c>
      <c r="D6609" s="294">
        <v>20</v>
      </c>
      <c r="F6609" s="269">
        <v>42670</v>
      </c>
      <c r="G6609" s="280" t="s">
        <v>93</v>
      </c>
      <c r="H6609" s="294">
        <v>60</v>
      </c>
    </row>
    <row r="6610" spans="2:8" s="1" customFormat="1" ht="15">
      <c r="B6610" s="269">
        <v>42652</v>
      </c>
      <c r="C6610" s="280" t="s">
        <v>12</v>
      </c>
      <c r="D6610" s="294">
        <v>190</v>
      </c>
      <c r="F6610" s="269">
        <v>42670</v>
      </c>
      <c r="G6610" s="280" t="s">
        <v>23</v>
      </c>
      <c r="H6610" s="294">
        <v>220</v>
      </c>
    </row>
    <row r="6611" spans="2:8" s="1" customFormat="1" ht="15">
      <c r="B6611" s="269">
        <v>42652</v>
      </c>
      <c r="C6611" s="280" t="s">
        <v>7607</v>
      </c>
      <c r="D6611" s="294">
        <v>110</v>
      </c>
      <c r="F6611" s="269">
        <v>42670</v>
      </c>
      <c r="G6611" s="280" t="s">
        <v>7664</v>
      </c>
      <c r="H6611" s="294">
        <v>28</v>
      </c>
    </row>
    <row r="6612" spans="2:8" s="1" customFormat="1" ht="15">
      <c r="B6612" s="549">
        <v>42652</v>
      </c>
      <c r="C6612" s="554" t="s">
        <v>6</v>
      </c>
      <c r="D6612" s="1002">
        <v>2500</v>
      </c>
      <c r="F6612" s="269">
        <v>42671</v>
      </c>
      <c r="G6612" s="280" t="s">
        <v>7665</v>
      </c>
      <c r="H6612" s="294">
        <v>4500</v>
      </c>
    </row>
    <row r="6613" spans="2:8" s="1" customFormat="1" ht="15">
      <c r="B6613" s="269">
        <v>42653</v>
      </c>
      <c r="C6613" s="280" t="s">
        <v>114</v>
      </c>
      <c r="D6613" s="294">
        <v>150</v>
      </c>
      <c r="F6613" s="269">
        <v>42671</v>
      </c>
      <c r="G6613" s="280" t="s">
        <v>7666</v>
      </c>
      <c r="H6613" s="294">
        <v>200</v>
      </c>
    </row>
    <row r="6614" spans="2:8" s="1" customFormat="1" ht="15">
      <c r="B6614" s="269">
        <v>42653</v>
      </c>
      <c r="C6614" s="280" t="s">
        <v>57</v>
      </c>
      <c r="D6614" s="294">
        <v>250</v>
      </c>
      <c r="F6614" s="269">
        <v>42671</v>
      </c>
      <c r="G6614" s="280" t="s">
        <v>6920</v>
      </c>
      <c r="H6614" s="294">
        <v>400</v>
      </c>
    </row>
    <row r="6615" spans="2:8" s="1" customFormat="1" ht="15">
      <c r="B6615" s="269">
        <v>42653</v>
      </c>
      <c r="C6615" s="280" t="s">
        <v>7608</v>
      </c>
      <c r="D6615" s="294">
        <v>100</v>
      </c>
      <c r="F6615" s="269">
        <v>42671</v>
      </c>
      <c r="G6615" s="280" t="s">
        <v>93</v>
      </c>
      <c r="H6615" s="294">
        <v>103</v>
      </c>
    </row>
    <row r="6616" spans="2:8" s="1" customFormat="1" ht="15">
      <c r="B6616" s="269">
        <v>42653</v>
      </c>
      <c r="C6616" s="280" t="s">
        <v>2846</v>
      </c>
      <c r="D6616" s="294">
        <v>120</v>
      </c>
      <c r="F6616" s="269">
        <v>42671</v>
      </c>
      <c r="G6616" s="280" t="s">
        <v>516</v>
      </c>
      <c r="H6616" s="294">
        <v>30</v>
      </c>
    </row>
    <row r="6617" spans="2:8" s="1" customFormat="1" ht="15">
      <c r="B6617" s="269">
        <v>42654</v>
      </c>
      <c r="C6617" s="280" t="s">
        <v>525</v>
      </c>
      <c r="D6617" s="294">
        <v>77</v>
      </c>
      <c r="F6617" s="269">
        <v>42671</v>
      </c>
      <c r="G6617" s="280" t="s">
        <v>2541</v>
      </c>
      <c r="H6617" s="294">
        <v>350</v>
      </c>
    </row>
    <row r="6618" spans="2:8" s="1" customFormat="1" ht="15">
      <c r="B6618" s="269">
        <v>42654</v>
      </c>
      <c r="C6618" s="280" t="s">
        <v>525</v>
      </c>
      <c r="D6618" s="294">
        <v>44</v>
      </c>
      <c r="F6618" s="269">
        <v>42671</v>
      </c>
      <c r="G6618" s="280" t="s">
        <v>2324</v>
      </c>
      <c r="H6618" s="294">
        <v>50</v>
      </c>
    </row>
    <row r="6619" spans="2:8" s="1" customFormat="1" ht="15">
      <c r="B6619" s="269">
        <v>42654</v>
      </c>
      <c r="C6619" s="280" t="s">
        <v>51</v>
      </c>
      <c r="D6619" s="294">
        <v>182</v>
      </c>
      <c r="F6619" s="269">
        <v>42671</v>
      </c>
      <c r="G6619" s="280" t="s">
        <v>7606</v>
      </c>
      <c r="H6619" s="294">
        <v>20</v>
      </c>
    </row>
    <row r="6620" spans="2:8" s="1" customFormat="1" ht="15">
      <c r="B6620" s="269">
        <v>42654</v>
      </c>
      <c r="C6620" s="280" t="s">
        <v>23</v>
      </c>
      <c r="D6620" s="294">
        <v>260</v>
      </c>
      <c r="F6620" s="269">
        <v>42671</v>
      </c>
      <c r="G6620" s="280" t="s">
        <v>3979</v>
      </c>
      <c r="H6620" s="294">
        <v>10</v>
      </c>
    </row>
    <row r="6621" spans="2:8" s="1" customFormat="1" ht="15">
      <c r="B6621" s="269">
        <v>42654</v>
      </c>
      <c r="C6621" s="280" t="s">
        <v>401</v>
      </c>
      <c r="D6621" s="294">
        <v>40</v>
      </c>
      <c r="F6621" s="269">
        <v>42671</v>
      </c>
      <c r="G6621" s="280" t="s">
        <v>6590</v>
      </c>
      <c r="H6621" s="294">
        <v>40</v>
      </c>
    </row>
    <row r="6622" spans="2:8" s="1" customFormat="1" ht="15">
      <c r="B6622" s="269">
        <v>42654</v>
      </c>
      <c r="C6622" s="280" t="s">
        <v>205</v>
      </c>
      <c r="D6622" s="294">
        <v>5</v>
      </c>
      <c r="F6622" s="269">
        <v>42671</v>
      </c>
      <c r="G6622" s="280" t="s">
        <v>4966</v>
      </c>
      <c r="H6622" s="294">
        <v>100</v>
      </c>
    </row>
    <row r="6623" spans="2:8" s="1" customFormat="1" ht="15">
      <c r="B6623" s="269">
        <v>42655</v>
      </c>
      <c r="C6623" s="280" t="s">
        <v>525</v>
      </c>
      <c r="D6623" s="294">
        <v>99</v>
      </c>
      <c r="F6623" s="269">
        <v>42671</v>
      </c>
      <c r="G6623" s="280" t="s">
        <v>4964</v>
      </c>
      <c r="H6623" s="294">
        <v>100</v>
      </c>
    </row>
    <row r="6624" spans="2:8" s="1" customFormat="1" ht="15">
      <c r="B6624" s="269">
        <v>42656</v>
      </c>
      <c r="C6624" s="280" t="s">
        <v>525</v>
      </c>
      <c r="D6624" s="294">
        <v>180</v>
      </c>
      <c r="F6624" s="269">
        <v>42672</v>
      </c>
      <c r="G6624" s="280" t="s">
        <v>289</v>
      </c>
      <c r="H6624" s="294">
        <v>25</v>
      </c>
    </row>
    <row r="6625" spans="2:8" s="1" customFormat="1" ht="15">
      <c r="B6625" s="269">
        <v>42656</v>
      </c>
      <c r="C6625" s="280" t="s">
        <v>7162</v>
      </c>
      <c r="D6625" s="294">
        <v>690</v>
      </c>
      <c r="F6625" s="269">
        <v>42673</v>
      </c>
      <c r="G6625" s="280" t="s">
        <v>314</v>
      </c>
      <c r="H6625" s="294">
        <v>110</v>
      </c>
    </row>
    <row r="6626" spans="2:8" s="1" customFormat="1" ht="15">
      <c r="B6626" s="269">
        <v>42656</v>
      </c>
      <c r="C6626" s="280" t="s">
        <v>114</v>
      </c>
      <c r="D6626" s="294">
        <v>40</v>
      </c>
      <c r="F6626" s="269">
        <v>42673</v>
      </c>
      <c r="G6626" s="280" t="s">
        <v>205</v>
      </c>
      <c r="H6626" s="294">
        <v>12</v>
      </c>
    </row>
    <row r="6627" spans="2:8" s="1" customFormat="1" ht="15">
      <c r="B6627" s="269">
        <v>42656</v>
      </c>
      <c r="C6627" s="280" t="s">
        <v>23</v>
      </c>
      <c r="D6627" s="294">
        <v>130</v>
      </c>
      <c r="F6627" s="269">
        <v>42673</v>
      </c>
      <c r="G6627" s="280" t="s">
        <v>7667</v>
      </c>
      <c r="H6627" s="294">
        <v>200</v>
      </c>
    </row>
    <row r="6628" spans="2:8" s="1" customFormat="1" ht="15">
      <c r="B6628" s="269">
        <v>42657</v>
      </c>
      <c r="C6628" s="280" t="s">
        <v>7612</v>
      </c>
      <c r="D6628" s="294">
        <v>200</v>
      </c>
      <c r="F6628" s="269">
        <v>42673</v>
      </c>
      <c r="G6628" s="280" t="s">
        <v>366</v>
      </c>
      <c r="H6628" s="294">
        <v>30</v>
      </c>
    </row>
    <row r="6629" spans="2:8" s="1" customFormat="1" ht="15">
      <c r="B6629" s="269">
        <v>42657</v>
      </c>
      <c r="C6629" s="280" t="s">
        <v>246</v>
      </c>
      <c r="D6629" s="294">
        <v>90</v>
      </c>
      <c r="F6629" s="269">
        <v>42673</v>
      </c>
      <c r="G6629" s="280" t="s">
        <v>220</v>
      </c>
      <c r="H6629" s="294">
        <v>50</v>
      </c>
    </row>
    <row r="6630" spans="2:8" s="1" customFormat="1" ht="15">
      <c r="B6630" s="269">
        <v>42657</v>
      </c>
      <c r="C6630" s="280" t="s">
        <v>7613</v>
      </c>
      <c r="D6630" s="294">
        <v>360</v>
      </c>
      <c r="F6630" s="269">
        <v>42673</v>
      </c>
      <c r="G6630" s="280" t="s">
        <v>7668</v>
      </c>
      <c r="H6630" s="294">
        <v>750</v>
      </c>
    </row>
    <row r="6631" spans="2:8" s="1" customFormat="1" ht="15">
      <c r="B6631" s="269">
        <v>42657</v>
      </c>
      <c r="C6631" s="280" t="s">
        <v>367</v>
      </c>
      <c r="D6631" s="294">
        <v>10</v>
      </c>
      <c r="F6631" s="269">
        <v>42673</v>
      </c>
      <c r="G6631" s="280" t="s">
        <v>871</v>
      </c>
      <c r="H6631" s="294">
        <v>5</v>
      </c>
    </row>
    <row r="6632" spans="2:8" s="1" customFormat="1" ht="15">
      <c r="B6632" s="269">
        <v>42657</v>
      </c>
      <c r="C6632" s="294" t="s">
        <v>7614</v>
      </c>
      <c r="D6632" s="294">
        <v>100</v>
      </c>
      <c r="F6632" s="269">
        <v>42674</v>
      </c>
      <c r="G6632" s="280" t="s">
        <v>7669</v>
      </c>
      <c r="H6632" s="294">
        <v>160</v>
      </c>
    </row>
    <row r="6633" spans="2:8" s="1" customFormat="1" ht="15">
      <c r="B6633" s="269">
        <v>42657</v>
      </c>
      <c r="C6633" s="294" t="s">
        <v>4065</v>
      </c>
      <c r="D6633" s="294">
        <v>160</v>
      </c>
      <c r="F6633" s="269">
        <v>42674</v>
      </c>
      <c r="G6633" s="280" t="s">
        <v>51</v>
      </c>
      <c r="H6633" s="294">
        <v>50</v>
      </c>
    </row>
    <row r="6634" spans="2:8" s="1" customFormat="1" ht="15">
      <c r="B6634" s="269">
        <v>42657</v>
      </c>
      <c r="C6634" s="294" t="s">
        <v>224</v>
      </c>
      <c r="D6634" s="294">
        <v>200</v>
      </c>
      <c r="F6634" s="269">
        <v>42674</v>
      </c>
      <c r="G6634" s="280" t="s">
        <v>7670</v>
      </c>
      <c r="H6634" s="294">
        <v>2200</v>
      </c>
    </row>
    <row r="6635" spans="2:8" s="1" customFormat="1" ht="15">
      <c r="B6635" s="269">
        <v>42658</v>
      </c>
      <c r="C6635" s="280" t="s">
        <v>7615</v>
      </c>
      <c r="D6635" s="294">
        <v>500</v>
      </c>
      <c r="F6635" s="269">
        <v>42674</v>
      </c>
      <c r="G6635" s="280" t="s">
        <v>12</v>
      </c>
      <c r="H6635" s="294">
        <v>280</v>
      </c>
    </row>
    <row r="6636" spans="2:8" s="1" customFormat="1" ht="15">
      <c r="B6636" s="549">
        <v>42658</v>
      </c>
      <c r="C6636" s="554" t="s">
        <v>4050</v>
      </c>
      <c r="D6636" s="587">
        <v>1400</v>
      </c>
      <c r="F6636" s="269">
        <v>42674</v>
      </c>
      <c r="G6636" s="280" t="s">
        <v>5295</v>
      </c>
      <c r="H6636" s="294">
        <v>160</v>
      </c>
    </row>
    <row r="6637" spans="2:8" s="1" customFormat="1" ht="15">
      <c r="B6637" s="269">
        <v>42658</v>
      </c>
      <c r="C6637" s="280" t="s">
        <v>246</v>
      </c>
      <c r="D6637" s="294">
        <v>160</v>
      </c>
      <c r="F6637" s="269">
        <v>42674</v>
      </c>
      <c r="G6637" s="280" t="s">
        <v>3637</v>
      </c>
      <c r="H6637" s="294">
        <v>137</v>
      </c>
    </row>
    <row r="6638" spans="2:8" s="1" customFormat="1" ht="15">
      <c r="B6638" s="269">
        <v>42658</v>
      </c>
      <c r="C6638" s="280" t="s">
        <v>12</v>
      </c>
      <c r="D6638" s="294">
        <v>180</v>
      </c>
      <c r="F6638" s="269"/>
      <c r="G6638" s="280"/>
      <c r="H6638" s="294"/>
    </row>
    <row r="6639" spans="2:8" s="1" customFormat="1" ht="15">
      <c r="B6639" s="269">
        <v>42658</v>
      </c>
      <c r="C6639" s="280" t="s">
        <v>3905</v>
      </c>
      <c r="D6639" s="294">
        <v>530</v>
      </c>
      <c r="F6639" s="269"/>
      <c r="G6639" s="280"/>
      <c r="H6639" s="294"/>
    </row>
    <row r="6640" spans="2:8" s="1" customFormat="1" ht="15">
      <c r="B6640" s="269">
        <v>42658</v>
      </c>
      <c r="C6640" s="280" t="s">
        <v>516</v>
      </c>
      <c r="D6640" s="294">
        <v>70</v>
      </c>
      <c r="F6640" s="269"/>
      <c r="G6640" s="280"/>
      <c r="H6640" s="294"/>
    </row>
    <row r="6641" spans="2:8" s="1" customFormat="1" ht="15">
      <c r="B6641" s="269">
        <v>42658</v>
      </c>
      <c r="C6641" s="280" t="s">
        <v>224</v>
      </c>
      <c r="D6641" s="294">
        <v>5</v>
      </c>
      <c r="F6641" s="269"/>
      <c r="G6641" s="280"/>
      <c r="H6641" s="294"/>
    </row>
    <row r="6642" spans="2:8" s="1" customFormat="1" ht="15">
      <c r="B6642" s="269">
        <v>42658</v>
      </c>
      <c r="C6642" s="280" t="s">
        <v>2590</v>
      </c>
      <c r="D6642" s="294">
        <v>15</v>
      </c>
      <c r="F6642" s="269"/>
      <c r="G6642" s="280"/>
      <c r="H6642" s="294"/>
    </row>
    <row r="6643" spans="2:8" s="1" customFormat="1" ht="15">
      <c r="B6643" s="269">
        <v>42658</v>
      </c>
      <c r="C6643" s="280" t="s">
        <v>367</v>
      </c>
      <c r="D6643" s="294">
        <v>5</v>
      </c>
      <c r="F6643" s="269"/>
      <c r="G6643" s="280"/>
      <c r="H6643" s="294"/>
    </row>
    <row r="6644" spans="2:8" s="1" customFormat="1" ht="15">
      <c r="B6644" s="269">
        <v>42658</v>
      </c>
      <c r="C6644" s="280" t="s">
        <v>491</v>
      </c>
      <c r="D6644" s="294">
        <v>50</v>
      </c>
      <c r="F6644" s="269"/>
      <c r="G6644" s="280"/>
      <c r="H6644" s="294"/>
    </row>
    <row r="6645" spans="2:8" s="1" customFormat="1" ht="15">
      <c r="B6645" s="269">
        <v>42658</v>
      </c>
      <c r="C6645" s="280" t="s">
        <v>114</v>
      </c>
      <c r="D6645" s="294">
        <v>10</v>
      </c>
      <c r="F6645" s="269"/>
      <c r="G6645" s="280"/>
      <c r="H6645" s="294"/>
    </row>
    <row r="6646" spans="2:8" s="1" customFormat="1" ht="15">
      <c r="B6646" s="269">
        <v>42658</v>
      </c>
      <c r="C6646" s="280" t="s">
        <v>401</v>
      </c>
      <c r="D6646" s="294">
        <v>100</v>
      </c>
      <c r="F6646" s="269"/>
      <c r="G6646" s="280"/>
      <c r="H6646" s="294"/>
    </row>
    <row r="6647" spans="2:8" s="1" customFormat="1" ht="15">
      <c r="B6647" s="269">
        <v>42659</v>
      </c>
      <c r="C6647" s="280" t="s">
        <v>246</v>
      </c>
      <c r="D6647" s="294">
        <v>120</v>
      </c>
      <c r="F6647" s="269"/>
      <c r="G6647" s="280"/>
      <c r="H6647" s="294"/>
    </row>
    <row r="6648" spans="2:8" s="1" customFormat="1" ht="15">
      <c r="B6648" s="269">
        <v>42659</v>
      </c>
      <c r="C6648" s="280" t="s">
        <v>6213</v>
      </c>
      <c r="D6648" s="294">
        <v>220</v>
      </c>
      <c r="F6648" s="269"/>
      <c r="G6648" s="280"/>
      <c r="H6648" s="294"/>
    </row>
    <row r="6649" spans="2:8" s="1" customFormat="1" ht="15">
      <c r="B6649" s="269">
        <v>42659</v>
      </c>
      <c r="C6649" s="280" t="s">
        <v>114</v>
      </c>
      <c r="D6649" s="294">
        <v>120</v>
      </c>
      <c r="F6649" s="269"/>
      <c r="G6649" s="280"/>
      <c r="H6649" s="294"/>
    </row>
    <row r="6650" spans="2:8" s="1" customFormat="1" ht="15">
      <c r="B6650" s="269">
        <v>42659</v>
      </c>
      <c r="C6650" s="280" t="s">
        <v>7618</v>
      </c>
      <c r="D6650" s="294">
        <v>40</v>
      </c>
      <c r="F6650" s="269"/>
      <c r="G6650" s="280"/>
      <c r="H6650" s="294"/>
    </row>
    <row r="6651" spans="2:8" s="1" customFormat="1" ht="15">
      <c r="B6651" s="269">
        <v>42659</v>
      </c>
      <c r="C6651" s="280" t="s">
        <v>7619</v>
      </c>
      <c r="D6651" s="294">
        <v>1000</v>
      </c>
      <c r="F6651" s="269"/>
      <c r="G6651" s="280"/>
      <c r="H6651" s="294"/>
    </row>
    <row r="6652" spans="2:8" s="1" customFormat="1" ht="15">
      <c r="B6652" s="269">
        <v>42659</v>
      </c>
      <c r="C6652" s="280" t="s">
        <v>7620</v>
      </c>
      <c r="D6652" s="294">
        <v>100</v>
      </c>
      <c r="F6652" s="269"/>
      <c r="G6652" s="280"/>
      <c r="H6652" s="294"/>
    </row>
    <row r="6653" spans="2:8" s="1" customFormat="1" ht="15">
      <c r="B6653" s="269">
        <v>42659</v>
      </c>
      <c r="C6653" s="280" t="s">
        <v>172</v>
      </c>
      <c r="D6653" s="294">
        <v>20</v>
      </c>
      <c r="F6653" s="269"/>
      <c r="G6653" s="280"/>
      <c r="H6653" s="294"/>
    </row>
    <row r="6654" spans="2:8" s="1307" customFormat="1" ht="15">
      <c r="B6654" s="269">
        <v>42659</v>
      </c>
      <c r="C6654" s="280" t="s">
        <v>516</v>
      </c>
      <c r="D6654" s="294">
        <v>20</v>
      </c>
      <c r="F6654" s="1304"/>
      <c r="G6654" s="1305"/>
      <c r="H6654" s="1306"/>
    </row>
    <row r="6655" spans="2:8" s="1" customFormat="1" ht="15">
      <c r="B6655" s="269">
        <v>42659</v>
      </c>
      <c r="C6655" s="280" t="s">
        <v>58</v>
      </c>
      <c r="D6655" s="294">
        <v>50</v>
      </c>
      <c r="F6655" s="285"/>
      <c r="G6655" s="280"/>
      <c r="H6655" s="294"/>
    </row>
    <row r="6656" spans="2:8" s="1" customFormat="1" ht="15">
      <c r="B6656" s="269">
        <v>42659</v>
      </c>
      <c r="C6656" s="280" t="s">
        <v>59</v>
      </c>
      <c r="D6656" s="294">
        <v>500</v>
      </c>
      <c r="F6656" s="280"/>
      <c r="G6656" s="280"/>
      <c r="H6656" s="280"/>
    </row>
    <row r="6657" spans="2:15" s="1" customFormat="1" ht="15">
      <c r="D6657" s="2">
        <f>SUM(D6558:D6656)</f>
        <v>21605</v>
      </c>
      <c r="H6657" s="2">
        <f>SUM(H6558:H6656)</f>
        <v>20685</v>
      </c>
    </row>
    <row r="6658" spans="2:15" s="1" customFormat="1" ht="15.75">
      <c r="C6658" s="2480" t="s">
        <v>7683</v>
      </c>
      <c r="D6658" s="2480"/>
      <c r="E6658" s="2480"/>
      <c r="F6658" s="2480"/>
      <c r="G6658" s="2480"/>
      <c r="H6658" s="2480"/>
      <c r="I6658" s="2480"/>
      <c r="J6658" s="18"/>
    </row>
    <row r="6659" spans="2:15" s="1" customFormat="1" ht="15" outlineLevel="1">
      <c r="C6659" s="18"/>
      <c r="D6659" s="18"/>
      <c r="E6659" s="18"/>
      <c r="F6659" s="18"/>
      <c r="G6659" s="18"/>
      <c r="H6659" s="18"/>
      <c r="I6659" s="18"/>
      <c r="J6659" s="18"/>
    </row>
    <row r="6660" spans="2:15" s="1" customFormat="1" ht="15" outlineLevel="1">
      <c r="B6660" s="152" t="s">
        <v>115</v>
      </c>
      <c r="C6660" s="152" t="s">
        <v>1330</v>
      </c>
      <c r="D6660" s="355" t="s">
        <v>4</v>
      </c>
      <c r="F6660" s="354" t="s">
        <v>115</v>
      </c>
      <c r="G6660" s="354" t="s">
        <v>1331</v>
      </c>
      <c r="H6660" s="355" t="s">
        <v>4</v>
      </c>
    </row>
    <row r="6661" spans="2:15" s="1" customFormat="1" ht="30" customHeight="1" outlineLevel="1">
      <c r="B6661" s="864">
        <v>42675</v>
      </c>
      <c r="C6661" s="891" t="s">
        <v>1039</v>
      </c>
      <c r="D6661" s="1294">
        <v>166148.44</v>
      </c>
      <c r="F6661" s="984">
        <v>42675</v>
      </c>
      <c r="G6661" s="812" t="s">
        <v>5936</v>
      </c>
      <c r="H6661" s="905">
        <v>9197.24</v>
      </c>
      <c r="I6661" s="814" t="s">
        <v>7550</v>
      </c>
    </row>
    <row r="6662" spans="2:15" s="1" customFormat="1" ht="45" outlineLevel="1">
      <c r="B6662" s="1013">
        <v>42690</v>
      </c>
      <c r="C6662" s="223" t="s">
        <v>7726</v>
      </c>
      <c r="D6662" s="175">
        <v>1090</v>
      </c>
      <c r="F6662" s="984">
        <v>42676</v>
      </c>
      <c r="G6662" s="1064" t="s">
        <v>7693</v>
      </c>
      <c r="H6662" s="905">
        <v>425</v>
      </c>
      <c r="I6662" s="812" t="s">
        <v>7439</v>
      </c>
    </row>
    <row r="6663" spans="2:15" s="1" customFormat="1" ht="30" outlineLevel="1">
      <c r="B6663" s="1013">
        <v>42695</v>
      </c>
      <c r="C6663" s="223" t="s">
        <v>7748</v>
      </c>
      <c r="D6663" s="175">
        <v>2000</v>
      </c>
      <c r="E6663" s="205" t="s">
        <v>7749</v>
      </c>
      <c r="F6663" s="984">
        <v>42676</v>
      </c>
      <c r="G6663" s="1064" t="s">
        <v>7694</v>
      </c>
      <c r="H6663" s="905">
        <v>470</v>
      </c>
      <c r="I6663" s="812" t="s">
        <v>7440</v>
      </c>
    </row>
    <row r="6664" spans="2:15" s="1" customFormat="1" ht="45" outlineLevel="1">
      <c r="B6664" s="1013">
        <v>42695</v>
      </c>
      <c r="C6664" s="223" t="s">
        <v>7753</v>
      </c>
      <c r="D6664" s="175">
        <v>2468.96</v>
      </c>
      <c r="F6664" s="984">
        <v>42676</v>
      </c>
      <c r="G6664" s="1064" t="s">
        <v>7695</v>
      </c>
      <c r="H6664" s="905">
        <v>5040</v>
      </c>
      <c r="I6664" s="812" t="s">
        <v>5805</v>
      </c>
    </row>
    <row r="6665" spans="2:15" s="1" customFormat="1" ht="45" outlineLevel="1">
      <c r="B6665" s="1013">
        <v>42695</v>
      </c>
      <c r="C6665" s="223" t="s">
        <v>7754</v>
      </c>
      <c r="D6665" s="175">
        <v>1000</v>
      </c>
      <c r="F6665" s="811">
        <v>42676</v>
      </c>
      <c r="G6665" s="1097" t="s">
        <v>7698</v>
      </c>
      <c r="H6665" s="876">
        <v>44250</v>
      </c>
      <c r="I6665" s="812" t="s">
        <v>7441</v>
      </c>
    </row>
    <row r="6666" spans="2:15" s="1" customFormat="1" ht="45" outlineLevel="1">
      <c r="B6666" s="1013">
        <v>42704</v>
      </c>
      <c r="C6666" s="223" t="s">
        <v>7779</v>
      </c>
      <c r="D6666" s="175">
        <v>118863</v>
      </c>
      <c r="F6666" s="811">
        <v>42676</v>
      </c>
      <c r="G6666" s="1064" t="s">
        <v>7699</v>
      </c>
      <c r="H6666" s="905">
        <v>28000</v>
      </c>
      <c r="I6666" s="812" t="s">
        <v>7442</v>
      </c>
      <c r="L6666" s="2"/>
    </row>
    <row r="6667" spans="2:15" s="1" customFormat="1" ht="30" outlineLevel="1">
      <c r="B6667" s="285"/>
      <c r="C6667" s="223"/>
      <c r="D6667" s="175"/>
      <c r="F6667" s="811">
        <v>42676</v>
      </c>
      <c r="G6667" s="1097" t="s">
        <v>7696</v>
      </c>
      <c r="H6667" s="876">
        <v>6054</v>
      </c>
      <c r="I6667" s="812" t="s">
        <v>6152</v>
      </c>
      <c r="L6667" s="13"/>
    </row>
    <row r="6668" spans="2:15" s="1" customFormat="1" ht="30" outlineLevel="1">
      <c r="B6668" s="285"/>
      <c r="C6668" s="223"/>
      <c r="D6668" s="672"/>
      <c r="F6668" s="811">
        <v>42676</v>
      </c>
      <c r="G6668" s="1097" t="s">
        <v>7697</v>
      </c>
      <c r="H6668" s="876">
        <v>25809</v>
      </c>
      <c r="I6668" s="812" t="s">
        <v>7063</v>
      </c>
      <c r="L6668" s="13"/>
    </row>
    <row r="6669" spans="2:15" s="1" customFormat="1" ht="45" outlineLevel="1">
      <c r="B6669" s="285"/>
      <c r="C6669" s="223"/>
      <c r="D6669" s="175"/>
      <c r="F6669" s="811">
        <v>42678</v>
      </c>
      <c r="G6669" s="1064" t="s">
        <v>7702</v>
      </c>
      <c r="H6669" s="905">
        <v>1000</v>
      </c>
      <c r="I6669" s="812" t="s">
        <v>3287</v>
      </c>
      <c r="M6669" s="2"/>
      <c r="O6669" s="2"/>
    </row>
    <row r="6670" spans="2:15" s="1" customFormat="1" ht="45" outlineLevel="1">
      <c r="B6670" s="285"/>
      <c r="C6670" s="223"/>
      <c r="D6670" s="175"/>
      <c r="F6670" s="811">
        <v>42679</v>
      </c>
      <c r="G6670" s="1064" t="s">
        <v>7700</v>
      </c>
      <c r="H6670" s="905">
        <v>2000</v>
      </c>
      <c r="I6670" s="812" t="s">
        <v>3287</v>
      </c>
      <c r="M6670" s="2"/>
      <c r="O6670" s="2"/>
    </row>
    <row r="6671" spans="2:15" s="1" customFormat="1" ht="45" outlineLevel="1">
      <c r="B6671" s="285"/>
      <c r="C6671" s="223"/>
      <c r="D6671" s="175"/>
      <c r="F6671" s="811">
        <v>42679</v>
      </c>
      <c r="G6671" s="1064" t="s">
        <v>7701</v>
      </c>
      <c r="H6671" s="905">
        <v>8000</v>
      </c>
      <c r="I6671" s="812" t="s">
        <v>3287</v>
      </c>
      <c r="M6671" s="2"/>
      <c r="O6671" s="2"/>
    </row>
    <row r="6672" spans="2:15" s="1" customFormat="1" ht="30" outlineLevel="1">
      <c r="B6672" s="269"/>
      <c r="C6672" s="47"/>
      <c r="D6672" s="48"/>
      <c r="F6672" s="811">
        <v>42684</v>
      </c>
      <c r="G6672" s="1064" t="s">
        <v>7721</v>
      </c>
      <c r="H6672" s="905">
        <v>6449</v>
      </c>
      <c r="I6672" s="812" t="s">
        <v>7020</v>
      </c>
    </row>
    <row r="6673" spans="2:15" s="1" customFormat="1" ht="45" outlineLevel="1">
      <c r="B6673" s="269"/>
      <c r="C6673" s="47"/>
      <c r="D6673" s="48"/>
      <c r="F6673" s="811">
        <v>42686</v>
      </c>
      <c r="G6673" s="1064" t="s">
        <v>7722</v>
      </c>
      <c r="H6673" s="905">
        <v>2000</v>
      </c>
      <c r="I6673" s="812" t="s">
        <v>3287</v>
      </c>
      <c r="M6673" s="2"/>
    </row>
    <row r="6674" spans="2:15" s="1" customFormat="1" ht="30" outlineLevel="1">
      <c r="B6674" s="46"/>
      <c r="C6674" s="47"/>
      <c r="D6674" s="48"/>
      <c r="F6674" s="811">
        <v>42692</v>
      </c>
      <c r="G6674" s="1064" t="s">
        <v>7736</v>
      </c>
      <c r="H6674" s="905">
        <v>2000</v>
      </c>
      <c r="I6674" s="812" t="s">
        <v>7737</v>
      </c>
      <c r="M6674" s="2"/>
    </row>
    <row r="6675" spans="2:15" s="1" customFormat="1" ht="45" outlineLevel="1">
      <c r="B6675" s="46"/>
      <c r="C6675" s="47"/>
      <c r="D6675" s="48"/>
      <c r="F6675" s="811">
        <v>42693</v>
      </c>
      <c r="G6675" s="1064" t="s">
        <v>7742</v>
      </c>
      <c r="H6675" s="905">
        <v>2000</v>
      </c>
      <c r="I6675" s="812" t="s">
        <v>3287</v>
      </c>
      <c r="M6675" s="2"/>
      <c r="O6675" s="2"/>
    </row>
    <row r="6676" spans="2:15" s="1" customFormat="1" ht="30" outlineLevel="1">
      <c r="B6676" s="46"/>
      <c r="C6676" s="47"/>
      <c r="D6676" s="48"/>
      <c r="F6676" s="811">
        <v>42695</v>
      </c>
      <c r="G6676" s="814" t="s">
        <v>7747</v>
      </c>
      <c r="H6676" s="876">
        <v>2000</v>
      </c>
      <c r="I6676" s="814" t="s">
        <v>4760</v>
      </c>
      <c r="O6676" s="2"/>
    </row>
    <row r="6677" spans="2:15" s="1" customFormat="1" ht="30" outlineLevel="1">
      <c r="B6677" s="46"/>
      <c r="C6677" s="47"/>
      <c r="D6677" s="48"/>
      <c r="F6677" s="984">
        <v>42695</v>
      </c>
      <c r="G6677" s="812" t="s">
        <v>7750</v>
      </c>
      <c r="H6677" s="905">
        <v>2000</v>
      </c>
      <c r="I6677" s="812" t="s">
        <v>4760</v>
      </c>
      <c r="O6677" s="2"/>
    </row>
    <row r="6678" spans="2:15" s="1" customFormat="1" ht="45" outlineLevel="1">
      <c r="B6678" s="46"/>
      <c r="C6678" s="47"/>
      <c r="D6678" s="48"/>
      <c r="F6678" s="984">
        <v>42695</v>
      </c>
      <c r="G6678" s="1064" t="s">
        <v>7755</v>
      </c>
      <c r="H6678" s="905">
        <v>2000</v>
      </c>
      <c r="I6678" s="812" t="s">
        <v>3287</v>
      </c>
      <c r="O6678" s="2"/>
    </row>
    <row r="6679" spans="2:15" s="1" customFormat="1" ht="30" outlineLevel="1">
      <c r="B6679" s="46"/>
      <c r="C6679" s="47"/>
      <c r="D6679" s="48"/>
      <c r="F6679" s="984">
        <v>42697</v>
      </c>
      <c r="G6679" s="1064" t="s">
        <v>7756</v>
      </c>
      <c r="H6679" s="905">
        <v>4000</v>
      </c>
      <c r="I6679" s="812" t="s">
        <v>4760</v>
      </c>
      <c r="O6679" s="2"/>
    </row>
    <row r="6680" spans="2:15" s="1" customFormat="1" ht="45" outlineLevel="1">
      <c r="B6680" s="46"/>
      <c r="C6680" s="47"/>
      <c r="D6680" s="48"/>
      <c r="F6680" s="984">
        <v>42698</v>
      </c>
      <c r="G6680" s="1064" t="s">
        <v>7778</v>
      </c>
      <c r="H6680" s="905">
        <v>2000</v>
      </c>
      <c r="I6680" s="812" t="s">
        <v>3287</v>
      </c>
      <c r="O6680" s="2"/>
    </row>
    <row r="6681" spans="2:15" s="1" customFormat="1" ht="15" outlineLevel="1">
      <c r="B6681" s="46"/>
      <c r="C6681" s="47"/>
      <c r="D6681" s="48"/>
      <c r="F6681" s="811"/>
      <c r="G6681" s="1097"/>
      <c r="H6681" s="876"/>
      <c r="I6681" s="814"/>
      <c r="O6681" s="2"/>
    </row>
    <row r="6682" spans="2:15" s="1" customFormat="1" ht="15" outlineLevel="1">
      <c r="B6682" s="46"/>
      <c r="C6682" s="47"/>
      <c r="D6682" s="48"/>
      <c r="F6682" s="811"/>
      <c r="G6682" s="814"/>
      <c r="H6682" s="876"/>
      <c r="I6682" s="812"/>
      <c r="O6682" s="2"/>
    </row>
    <row r="6683" spans="2:15" s="1" customFormat="1" ht="15" outlineLevel="1">
      <c r="B6683" s="46"/>
      <c r="C6683" s="47"/>
      <c r="D6683" s="48"/>
      <c r="F6683" s="811"/>
      <c r="G6683" s="814"/>
      <c r="H6683" s="876"/>
      <c r="I6683" s="812"/>
      <c r="O6683" s="2"/>
    </row>
    <row r="6684" spans="2:15" s="1" customFormat="1" ht="15" outlineLevel="1">
      <c r="B6684" s="46"/>
      <c r="C6684" s="47"/>
      <c r="D6684" s="48"/>
      <c r="F6684" s="811"/>
      <c r="G6684" s="812"/>
      <c r="H6684" s="876"/>
      <c r="I6684" s="812"/>
      <c r="O6684" s="2"/>
    </row>
    <row r="6685" spans="2:15" s="1" customFormat="1" ht="15" outlineLevel="1">
      <c r="B6685" s="46"/>
      <c r="C6685" s="47"/>
      <c r="D6685" s="48"/>
      <c r="F6685" s="811"/>
      <c r="G6685" s="812"/>
      <c r="H6685" s="876"/>
      <c r="I6685" s="812"/>
      <c r="O6685" s="2"/>
    </row>
    <row r="6686" spans="2:15" s="1" customFormat="1" ht="15" outlineLevel="1">
      <c r="B6686" s="46"/>
      <c r="C6686" s="47"/>
      <c r="D6686" s="48"/>
      <c r="F6686" s="832"/>
      <c r="G6686" s="938"/>
      <c r="H6686" s="867"/>
      <c r="I6686" s="814"/>
      <c r="O6686" s="2"/>
    </row>
    <row r="6687" spans="2:15" s="1" customFormat="1" ht="15" outlineLevel="1">
      <c r="B6687" s="46"/>
      <c r="C6687" s="47"/>
      <c r="D6687" s="48"/>
      <c r="F6687" s="832"/>
      <c r="G6687" s="938"/>
      <c r="H6687" s="867"/>
      <c r="I6687" s="814"/>
      <c r="O6687" s="2"/>
    </row>
    <row r="6688" spans="2:15" s="1" customFormat="1" ht="15" outlineLevel="1">
      <c r="B6688" s="46"/>
      <c r="C6688" s="47"/>
      <c r="D6688" s="48"/>
      <c r="F6688" s="984"/>
      <c r="G6688" s="814"/>
      <c r="H6688" s="876"/>
      <c r="I6688" s="814"/>
      <c r="L6688" s="2"/>
      <c r="O6688" s="2"/>
    </row>
    <row r="6689" spans="2:15" s="1" customFormat="1" ht="15" outlineLevel="1">
      <c r="B6689" s="46"/>
      <c r="C6689" s="47"/>
      <c r="D6689" s="48"/>
      <c r="F6689" s="811"/>
      <c r="G6689" s="812"/>
      <c r="H6689" s="893"/>
      <c r="I6689" s="812"/>
      <c r="L6689" s="13"/>
    </row>
    <row r="6690" spans="2:15" s="1" customFormat="1" ht="15" outlineLevel="1">
      <c r="B6690" s="50"/>
      <c r="C6690" s="50" t="s">
        <v>195</v>
      </c>
      <c r="D6690" s="571">
        <f>SUM(D6661:D6689)</f>
        <v>291570.40000000002</v>
      </c>
      <c r="E6690" s="18"/>
      <c r="F6690" s="319"/>
      <c r="G6690" s="319" t="s">
        <v>195</v>
      </c>
      <c r="H6690" s="279">
        <f>SUM(H6661:H6689)</f>
        <v>154694.24</v>
      </c>
      <c r="L6690" s="2"/>
    </row>
    <row r="6691" spans="2:15" s="1" customFormat="1" ht="15" outlineLevel="1">
      <c r="B6691" s="50"/>
      <c r="C6691" s="50" t="s">
        <v>1328</v>
      </c>
      <c r="D6691" s="48">
        <f>D6690-H6690</f>
        <v>136876.16000000003</v>
      </c>
      <c r="E6691" s="13"/>
      <c r="F6691" s="13"/>
      <c r="H6691" s="13"/>
      <c r="L6691" s="2"/>
    </row>
    <row r="6692" spans="2:15" s="1" customFormat="1" ht="15" outlineLevel="1">
      <c r="E6692" s="87">
        <f>D6691-K6690</f>
        <v>136876.16000000003</v>
      </c>
      <c r="F6692" s="13"/>
      <c r="H6692" s="226"/>
      <c r="I6692" s="2"/>
      <c r="N6692" s="2"/>
      <c r="O6692" s="2"/>
    </row>
    <row r="6693" spans="2:15" s="1" customFormat="1" ht="15">
      <c r="E6693" s="13"/>
      <c r="F6693" s="13"/>
      <c r="H6693" s="13"/>
    </row>
    <row r="6694" spans="2:15" s="1" customFormat="1" ht="15">
      <c r="B6694" s="602">
        <v>42675</v>
      </c>
      <c r="C6694" s="282" t="s">
        <v>4982</v>
      </c>
      <c r="D6694" s="838">
        <v>1140</v>
      </c>
      <c r="E6694" s="280" t="s">
        <v>3088</v>
      </c>
      <c r="G6694" s="1264" t="s">
        <v>7335</v>
      </c>
      <c r="H6694" s="1265">
        <v>500</v>
      </c>
    </row>
    <row r="6695" spans="2:15" s="1" customFormat="1" ht="45">
      <c r="B6695" s="811">
        <v>42678</v>
      </c>
      <c r="C6695" s="1064" t="s">
        <v>7702</v>
      </c>
      <c r="D6695" s="905">
        <v>1000</v>
      </c>
      <c r="E6695" s="812" t="s">
        <v>3287</v>
      </c>
      <c r="G6695" s="1264" t="s">
        <v>5256</v>
      </c>
      <c r="H6695" s="1265">
        <v>500</v>
      </c>
    </row>
    <row r="6696" spans="2:15" s="1" customFormat="1" ht="60">
      <c r="B6696" s="811">
        <v>42679</v>
      </c>
      <c r="C6696" s="1064" t="s">
        <v>7700</v>
      </c>
      <c r="D6696" s="905">
        <v>2000</v>
      </c>
      <c r="E6696" s="812" t="s">
        <v>3287</v>
      </c>
      <c r="G6696" s="1264" t="s">
        <v>471</v>
      </c>
      <c r="H6696" s="1265">
        <v>0</v>
      </c>
    </row>
    <row r="6697" spans="2:15" s="1" customFormat="1" ht="60">
      <c r="B6697" s="811">
        <v>42679</v>
      </c>
      <c r="C6697" s="1064" t="s">
        <v>7701</v>
      </c>
      <c r="D6697" s="905">
        <v>8000</v>
      </c>
      <c r="E6697" s="812" t="s">
        <v>3287</v>
      </c>
      <c r="G6697" s="1264" t="s">
        <v>7336</v>
      </c>
      <c r="H6697" s="1265">
        <v>1000</v>
      </c>
      <c r="M6697" s="2"/>
    </row>
    <row r="6698" spans="2:15" s="1" customFormat="1" ht="15">
      <c r="B6698" s="811">
        <v>42680</v>
      </c>
      <c r="C6698" s="814" t="s">
        <v>421</v>
      </c>
      <c r="D6698" s="905">
        <v>30</v>
      </c>
      <c r="E6698" s="812" t="s">
        <v>421</v>
      </c>
      <c r="G6698" s="1264" t="s">
        <v>7337</v>
      </c>
      <c r="H6698" s="1265">
        <v>25000</v>
      </c>
    </row>
    <row r="6699" spans="2:15" s="1" customFormat="1" ht="15">
      <c r="B6699" s="811">
        <v>42685</v>
      </c>
      <c r="C6699" s="814" t="s">
        <v>421</v>
      </c>
      <c r="D6699" s="905">
        <v>500</v>
      </c>
      <c r="E6699" s="812" t="s">
        <v>421</v>
      </c>
      <c r="G6699" s="1264" t="s">
        <v>7338</v>
      </c>
      <c r="H6699" s="1265">
        <v>30278</v>
      </c>
      <c r="L6699" s="13"/>
    </row>
    <row r="6700" spans="2:15" s="1" customFormat="1" ht="15">
      <c r="B6700" s="811">
        <v>42686</v>
      </c>
      <c r="C6700" s="1064" t="s">
        <v>7718</v>
      </c>
      <c r="D6700" s="905">
        <v>2000</v>
      </c>
      <c r="E6700" s="812" t="s">
        <v>3287</v>
      </c>
      <c r="G6700" s="1264" t="s">
        <v>2508</v>
      </c>
      <c r="H6700" s="1265">
        <v>6000</v>
      </c>
    </row>
    <row r="6701" spans="2:15" s="1" customFormat="1" ht="45">
      <c r="B6701" s="811">
        <v>42686</v>
      </c>
      <c r="C6701" s="1064" t="s">
        <v>7722</v>
      </c>
      <c r="D6701" s="905">
        <v>2000</v>
      </c>
      <c r="E6701" s="812" t="s">
        <v>3287</v>
      </c>
      <c r="G6701" s="1264" t="s">
        <v>6312</v>
      </c>
      <c r="H6701" s="1265">
        <v>5205</v>
      </c>
    </row>
    <row r="6702" spans="2:15" s="1" customFormat="1" ht="15">
      <c r="B6702" s="811">
        <v>42692</v>
      </c>
      <c r="C6702" s="1064" t="s">
        <v>7738</v>
      </c>
      <c r="D6702" s="905">
        <v>2000</v>
      </c>
      <c r="E6702" s="812" t="s">
        <v>421</v>
      </c>
      <c r="G6702" s="1264" t="s">
        <v>6533</v>
      </c>
      <c r="H6702" s="1265">
        <v>6449</v>
      </c>
    </row>
    <row r="6703" spans="2:15" s="1" customFormat="1" ht="15">
      <c r="B6703" s="811">
        <v>42692</v>
      </c>
      <c r="C6703" s="1064" t="s">
        <v>7739</v>
      </c>
      <c r="D6703" s="905">
        <v>2000</v>
      </c>
      <c r="E6703" s="812" t="s">
        <v>421</v>
      </c>
      <c r="H6703" s="2">
        <f>SUM(H6694:H6702)</f>
        <v>74932</v>
      </c>
      <c r="I6703" s="13"/>
    </row>
    <row r="6704" spans="2:15" s="1" customFormat="1" ht="60">
      <c r="B6704" s="811">
        <v>42693</v>
      </c>
      <c r="C6704" s="1064" t="s">
        <v>7742</v>
      </c>
      <c r="D6704" s="905">
        <v>2000</v>
      </c>
      <c r="E6704" s="812" t="s">
        <v>3287</v>
      </c>
    </row>
    <row r="6705" spans="2:9" s="1" customFormat="1" ht="15">
      <c r="B6705" s="811">
        <v>42693</v>
      </c>
      <c r="C6705" s="812" t="s">
        <v>7718</v>
      </c>
      <c r="D6705" s="905">
        <v>2000</v>
      </c>
      <c r="E6705" s="812" t="s">
        <v>3287</v>
      </c>
      <c r="H6705" s="2"/>
      <c r="I6705" s="13"/>
    </row>
    <row r="6706" spans="2:9" s="1" customFormat="1" ht="60">
      <c r="B6706" s="811">
        <v>42695</v>
      </c>
      <c r="C6706" s="1064" t="s">
        <v>7755</v>
      </c>
      <c r="D6706" s="905">
        <v>2000</v>
      </c>
      <c r="E6706" s="812" t="s">
        <v>3287</v>
      </c>
      <c r="H6706" s="2"/>
      <c r="I6706" s="13"/>
    </row>
    <row r="6707" spans="2:9" s="1" customFormat="1" ht="15">
      <c r="B6707" s="811">
        <v>42695</v>
      </c>
      <c r="C6707" s="812" t="s">
        <v>7718</v>
      </c>
      <c r="D6707" s="905">
        <v>2000</v>
      </c>
      <c r="E6707" s="812" t="s">
        <v>3287</v>
      </c>
      <c r="H6707" s="2"/>
      <c r="I6707" s="13"/>
    </row>
    <row r="6708" spans="2:9" s="1" customFormat="1" ht="15">
      <c r="B6708" s="811">
        <v>42695</v>
      </c>
      <c r="C6708" s="812" t="s">
        <v>7752</v>
      </c>
      <c r="D6708" s="905">
        <v>2000</v>
      </c>
      <c r="E6708" s="812" t="s">
        <v>3287</v>
      </c>
      <c r="H6708" s="2"/>
      <c r="I6708" s="13"/>
    </row>
    <row r="6709" spans="2:9" s="1" customFormat="1" ht="45">
      <c r="B6709" s="811">
        <v>42698</v>
      </c>
      <c r="C6709" s="1064" t="s">
        <v>7778</v>
      </c>
      <c r="D6709" s="905">
        <v>2000</v>
      </c>
      <c r="E6709" s="812" t="s">
        <v>3287</v>
      </c>
    </row>
    <row r="6710" spans="2:9" s="1" customFormat="1" ht="15">
      <c r="B6710" s="811">
        <v>42698</v>
      </c>
      <c r="C6710" s="812" t="s">
        <v>7718</v>
      </c>
      <c r="D6710" s="905">
        <v>2000</v>
      </c>
      <c r="E6710" s="812" t="s">
        <v>3287</v>
      </c>
    </row>
    <row r="6711" spans="2:9" s="1" customFormat="1" ht="15">
      <c r="B6711" s="811">
        <v>42698</v>
      </c>
      <c r="C6711" s="814" t="s">
        <v>7752</v>
      </c>
      <c r="D6711" s="876">
        <v>2000</v>
      </c>
      <c r="E6711" s="814" t="s">
        <v>3287</v>
      </c>
    </row>
    <row r="6712" spans="2:9" s="1" customFormat="1" ht="15">
      <c r="B6712" s="811">
        <v>42703</v>
      </c>
      <c r="C6712" s="812" t="s">
        <v>7718</v>
      </c>
      <c r="D6712" s="905">
        <v>2000</v>
      </c>
      <c r="E6712" s="812" t="s">
        <v>3287</v>
      </c>
    </row>
    <row r="6713" spans="2:9" s="1" customFormat="1" ht="15">
      <c r="B6713" s="811">
        <v>42703</v>
      </c>
      <c r="C6713" s="814" t="s">
        <v>7752</v>
      </c>
      <c r="D6713" s="876">
        <v>2000</v>
      </c>
      <c r="E6713" s="814" t="s">
        <v>3287</v>
      </c>
    </row>
    <row r="6714" spans="2:9" s="1" customFormat="1" ht="15">
      <c r="B6714" s="280"/>
      <c r="C6714" s="280"/>
      <c r="D6714" s="294">
        <f>SUM(D6694:D6713)</f>
        <v>40670</v>
      </c>
      <c r="E6714" s="2">
        <f>D6714-D6769-H6769</f>
        <v>17120</v>
      </c>
    </row>
    <row r="6715" spans="2:9" s="1" customFormat="1" ht="15">
      <c r="E6715" s="2"/>
    </row>
    <row r="6716" spans="2:9" s="1" customFormat="1" ht="15">
      <c r="B6716" s="369">
        <v>42675</v>
      </c>
      <c r="C6716" s="358" t="s">
        <v>367</v>
      </c>
      <c r="D6716" s="352">
        <v>1000</v>
      </c>
      <c r="F6716" s="269">
        <v>42686</v>
      </c>
      <c r="G6716" s="280" t="s">
        <v>71</v>
      </c>
      <c r="H6716" s="294">
        <v>15</v>
      </c>
    </row>
    <row r="6717" spans="2:9" s="1" customFormat="1" ht="15">
      <c r="B6717" s="269">
        <v>42675</v>
      </c>
      <c r="C6717" s="280" t="s">
        <v>525</v>
      </c>
      <c r="D6717" s="294">
        <v>80</v>
      </c>
      <c r="F6717" s="269">
        <v>42686</v>
      </c>
      <c r="G6717" s="280" t="s">
        <v>23</v>
      </c>
      <c r="H6717" s="294">
        <v>115</v>
      </c>
    </row>
    <row r="6718" spans="2:9" s="1" customFormat="1" ht="15">
      <c r="B6718" s="269">
        <v>42676</v>
      </c>
      <c r="C6718" s="280" t="s">
        <v>525</v>
      </c>
      <c r="D6718" s="294">
        <v>170</v>
      </c>
      <c r="F6718" s="269">
        <v>42687</v>
      </c>
      <c r="G6718" s="280" t="s">
        <v>18</v>
      </c>
      <c r="H6718" s="294">
        <v>125</v>
      </c>
    </row>
    <row r="6719" spans="2:9" s="1" customFormat="1" ht="15">
      <c r="B6719" s="269">
        <v>42677</v>
      </c>
      <c r="C6719" s="280" t="s">
        <v>525</v>
      </c>
      <c r="D6719" s="294">
        <v>135</v>
      </c>
      <c r="F6719" s="269">
        <v>42687</v>
      </c>
      <c r="G6719" s="280" t="s">
        <v>247</v>
      </c>
      <c r="H6719" s="294">
        <v>82</v>
      </c>
    </row>
    <row r="6720" spans="2:9" s="1" customFormat="1" ht="15">
      <c r="B6720" s="269">
        <v>42677</v>
      </c>
      <c r="C6720" s="280" t="s">
        <v>205</v>
      </c>
      <c r="D6720" s="294">
        <v>10</v>
      </c>
      <c r="F6720" s="269">
        <v>42687</v>
      </c>
      <c r="G6720" s="280" t="s">
        <v>247</v>
      </c>
      <c r="H6720" s="294">
        <v>175</v>
      </c>
    </row>
    <row r="6721" spans="2:8" s="1" customFormat="1" ht="15">
      <c r="B6721" s="269">
        <v>42677</v>
      </c>
      <c r="C6721" s="280" t="s">
        <v>23</v>
      </c>
      <c r="D6721" s="294">
        <v>182</v>
      </c>
      <c r="F6721" s="269">
        <v>42688</v>
      </c>
      <c r="G6721" s="280" t="s">
        <v>525</v>
      </c>
      <c r="H6721" s="294">
        <v>154</v>
      </c>
    </row>
    <row r="6722" spans="2:8" s="1" customFormat="1" ht="15">
      <c r="B6722" s="269">
        <v>42678</v>
      </c>
      <c r="C6722" s="280" t="s">
        <v>12</v>
      </c>
      <c r="D6722" s="294">
        <v>220</v>
      </c>
      <c r="F6722" s="269">
        <v>42689</v>
      </c>
      <c r="G6722" s="280" t="s">
        <v>525</v>
      </c>
      <c r="H6722" s="294">
        <v>275</v>
      </c>
    </row>
    <row r="6723" spans="2:8" s="1" customFormat="1" ht="15">
      <c r="B6723" s="269">
        <v>42678</v>
      </c>
      <c r="C6723" s="280" t="s">
        <v>6</v>
      </c>
      <c r="D6723" s="294">
        <v>230</v>
      </c>
      <c r="F6723" s="269">
        <v>42690</v>
      </c>
      <c r="G6723" s="280" t="s">
        <v>525</v>
      </c>
      <c r="H6723" s="294">
        <v>215</v>
      </c>
    </row>
    <row r="6724" spans="2:8" s="1" customFormat="1" ht="15">
      <c r="B6724" s="269">
        <v>42678</v>
      </c>
      <c r="C6724" s="280" t="s">
        <v>226</v>
      </c>
      <c r="D6724" s="294">
        <v>10</v>
      </c>
      <c r="F6724" s="269">
        <v>42691</v>
      </c>
      <c r="G6724" s="280" t="s">
        <v>525</v>
      </c>
      <c r="H6724" s="294">
        <v>110</v>
      </c>
    </row>
    <row r="6725" spans="2:8" s="1" customFormat="1" ht="15">
      <c r="B6725" s="269">
        <v>42678</v>
      </c>
      <c r="C6725" s="280" t="s">
        <v>23</v>
      </c>
      <c r="D6725" s="294">
        <v>490</v>
      </c>
      <c r="F6725" s="269">
        <v>42691</v>
      </c>
      <c r="G6725" s="280" t="s">
        <v>525</v>
      </c>
      <c r="H6725" s="294">
        <v>150</v>
      </c>
    </row>
    <row r="6726" spans="2:8" s="1" customFormat="1" ht="15">
      <c r="B6726" s="269">
        <v>42679</v>
      </c>
      <c r="C6726" s="280" t="s">
        <v>367</v>
      </c>
      <c r="D6726" s="294">
        <v>21</v>
      </c>
      <c r="F6726" s="269">
        <v>42692</v>
      </c>
      <c r="G6726" s="280" t="s">
        <v>6</v>
      </c>
      <c r="H6726" s="294">
        <v>200</v>
      </c>
    </row>
    <row r="6727" spans="2:8" s="1" customFormat="1" ht="15">
      <c r="B6727" s="269">
        <v>42679</v>
      </c>
      <c r="C6727" s="280" t="s">
        <v>456</v>
      </c>
      <c r="D6727" s="294">
        <v>20</v>
      </c>
      <c r="F6727" s="269">
        <v>42692</v>
      </c>
      <c r="G6727" s="280" t="s">
        <v>525</v>
      </c>
      <c r="H6727" s="294">
        <v>150</v>
      </c>
    </row>
    <row r="6728" spans="2:8" s="1" customFormat="1" ht="15">
      <c r="B6728" s="269">
        <v>42679</v>
      </c>
      <c r="C6728" s="280" t="s">
        <v>114</v>
      </c>
      <c r="D6728" s="294">
        <v>115</v>
      </c>
      <c r="F6728" s="269">
        <v>42692</v>
      </c>
      <c r="G6728" s="280" t="s">
        <v>18</v>
      </c>
      <c r="H6728" s="294">
        <v>384</v>
      </c>
    </row>
    <row r="6729" spans="2:8" s="1" customFormat="1" ht="15">
      <c r="B6729" s="269">
        <v>42679</v>
      </c>
      <c r="C6729" s="280" t="s">
        <v>58</v>
      </c>
      <c r="D6729" s="294">
        <v>30</v>
      </c>
      <c r="F6729" s="269">
        <v>42692</v>
      </c>
      <c r="G6729" s="280" t="s">
        <v>23</v>
      </c>
      <c r="H6729" s="294">
        <v>80</v>
      </c>
    </row>
    <row r="6730" spans="2:8" s="1" customFormat="1" ht="15">
      <c r="B6730" s="269">
        <v>42679</v>
      </c>
      <c r="C6730" s="280" t="s">
        <v>7703</v>
      </c>
      <c r="D6730" s="294">
        <v>20</v>
      </c>
      <c r="F6730" s="269">
        <v>42692</v>
      </c>
      <c r="G6730" s="280" t="s">
        <v>205</v>
      </c>
      <c r="H6730" s="294">
        <v>33</v>
      </c>
    </row>
    <row r="6731" spans="2:8" s="1" customFormat="1" ht="15">
      <c r="B6731" s="269">
        <v>42679</v>
      </c>
      <c r="C6731" s="280" t="s">
        <v>224</v>
      </c>
      <c r="D6731" s="294">
        <v>130</v>
      </c>
      <c r="F6731" s="269">
        <v>42692</v>
      </c>
      <c r="G6731" s="280" t="s">
        <v>525</v>
      </c>
      <c r="H6731" s="294">
        <v>135</v>
      </c>
    </row>
    <row r="6732" spans="2:8" s="1" customFormat="1" ht="15">
      <c r="B6732" s="269">
        <v>42679</v>
      </c>
      <c r="C6732" s="280" t="s">
        <v>114</v>
      </c>
      <c r="D6732" s="294">
        <v>200</v>
      </c>
      <c r="F6732" s="549">
        <v>42692</v>
      </c>
      <c r="G6732" s="463" t="s">
        <v>6436</v>
      </c>
      <c r="H6732" s="1002">
        <v>1000</v>
      </c>
    </row>
    <row r="6733" spans="2:8" s="1" customFormat="1" ht="15">
      <c r="B6733" s="269">
        <v>42680</v>
      </c>
      <c r="C6733" s="280" t="s">
        <v>246</v>
      </c>
      <c r="D6733" s="294">
        <v>140</v>
      </c>
      <c r="F6733" s="549">
        <v>42692</v>
      </c>
      <c r="G6733" s="463" t="s">
        <v>6437</v>
      </c>
      <c r="H6733" s="587">
        <v>1360</v>
      </c>
    </row>
    <row r="6734" spans="2:8" s="1" customFormat="1" ht="15">
      <c r="B6734" s="269">
        <v>42680</v>
      </c>
      <c r="C6734" s="280" t="s">
        <v>23</v>
      </c>
      <c r="D6734" s="294">
        <v>117</v>
      </c>
      <c r="F6734" s="269">
        <v>42693</v>
      </c>
      <c r="G6734" s="280" t="s">
        <v>23</v>
      </c>
      <c r="H6734" s="294">
        <v>280</v>
      </c>
    </row>
    <row r="6735" spans="2:8" s="1" customFormat="1" ht="15">
      <c r="B6735" s="269">
        <v>42680</v>
      </c>
      <c r="C6735" s="280" t="s">
        <v>51</v>
      </c>
      <c r="D6735" s="294">
        <v>10</v>
      </c>
      <c r="F6735" s="269">
        <v>42694</v>
      </c>
      <c r="G6735" s="280" t="s">
        <v>7745</v>
      </c>
      <c r="H6735" s="294">
        <v>337</v>
      </c>
    </row>
    <row r="6736" spans="2:8" s="1" customFormat="1" ht="15">
      <c r="B6736" s="269">
        <v>42681</v>
      </c>
      <c r="C6736" s="280" t="s">
        <v>525</v>
      </c>
      <c r="D6736" s="294">
        <v>100</v>
      </c>
      <c r="F6736" s="269">
        <v>42694</v>
      </c>
      <c r="G6736" s="280" t="s">
        <v>57</v>
      </c>
      <c r="H6736" s="294">
        <v>200</v>
      </c>
    </row>
    <row r="6737" spans="2:8" s="1" customFormat="1" ht="15">
      <c r="B6737" s="269">
        <v>42681</v>
      </c>
      <c r="C6737" s="280" t="s">
        <v>7705</v>
      </c>
      <c r="D6737" s="294">
        <v>30</v>
      </c>
      <c r="F6737" s="269">
        <v>42694</v>
      </c>
      <c r="G6737" s="280" t="s">
        <v>246</v>
      </c>
      <c r="H6737" s="294">
        <v>80</v>
      </c>
    </row>
    <row r="6738" spans="2:8" s="1" customFormat="1" ht="15">
      <c r="B6738" s="269">
        <v>42681</v>
      </c>
      <c r="C6738" s="280" t="s">
        <v>525</v>
      </c>
      <c r="D6738" s="294">
        <v>15</v>
      </c>
      <c r="F6738" s="269">
        <v>42695</v>
      </c>
      <c r="G6738" s="280" t="s">
        <v>525</v>
      </c>
      <c r="H6738" s="294">
        <v>181</v>
      </c>
    </row>
    <row r="6739" spans="2:8" s="1" customFormat="1" ht="15">
      <c r="B6739" s="269">
        <v>42681</v>
      </c>
      <c r="C6739" s="280" t="s">
        <v>901</v>
      </c>
      <c r="D6739" s="294">
        <v>4</v>
      </c>
      <c r="F6739" s="269">
        <v>42695</v>
      </c>
      <c r="G6739" s="294" t="s">
        <v>51</v>
      </c>
      <c r="H6739" s="294">
        <v>230</v>
      </c>
    </row>
    <row r="6740" spans="2:8" s="1" customFormat="1" ht="15">
      <c r="B6740" s="269">
        <v>42681</v>
      </c>
      <c r="C6740" s="280" t="s">
        <v>23</v>
      </c>
      <c r="D6740" s="294">
        <v>140</v>
      </c>
      <c r="F6740" s="269">
        <v>42695</v>
      </c>
      <c r="G6740" s="294" t="s">
        <v>23</v>
      </c>
      <c r="H6740" s="294">
        <v>165</v>
      </c>
    </row>
    <row r="6741" spans="2:8" s="1" customFormat="1" ht="15">
      <c r="B6741" s="269">
        <v>42681</v>
      </c>
      <c r="C6741" s="280" t="s">
        <v>4068</v>
      </c>
      <c r="D6741" s="294">
        <v>20</v>
      </c>
      <c r="F6741" s="269">
        <v>42695</v>
      </c>
      <c r="G6741" s="294" t="s">
        <v>205</v>
      </c>
      <c r="H6741" s="294">
        <v>26</v>
      </c>
    </row>
    <row r="6742" spans="2:8" s="1" customFormat="1" ht="15">
      <c r="B6742" s="269">
        <v>42681</v>
      </c>
      <c r="C6742" s="280" t="s">
        <v>7713</v>
      </c>
      <c r="D6742" s="294">
        <v>15</v>
      </c>
      <c r="F6742" s="269">
        <v>42696</v>
      </c>
      <c r="G6742" s="280" t="s">
        <v>114</v>
      </c>
      <c r="H6742" s="294">
        <v>60</v>
      </c>
    </row>
    <row r="6743" spans="2:8" s="1" customFormat="1" ht="15">
      <c r="B6743" s="269">
        <v>42681</v>
      </c>
      <c r="C6743" s="280" t="s">
        <v>51</v>
      </c>
      <c r="D6743" s="294">
        <v>40</v>
      </c>
      <c r="F6743" s="269">
        <v>42696</v>
      </c>
      <c r="G6743" s="280" t="s">
        <v>111</v>
      </c>
      <c r="H6743" s="294">
        <v>60</v>
      </c>
    </row>
    <row r="6744" spans="2:8" s="1" customFormat="1" ht="15">
      <c r="B6744" s="269">
        <v>42682</v>
      </c>
      <c r="C6744" s="280" t="s">
        <v>525</v>
      </c>
      <c r="D6744" s="294">
        <v>275</v>
      </c>
      <c r="F6744" s="549">
        <v>42696</v>
      </c>
      <c r="G6744" s="463" t="s">
        <v>4050</v>
      </c>
      <c r="H6744" s="587">
        <v>924</v>
      </c>
    </row>
    <row r="6745" spans="2:8" s="1" customFormat="1" ht="15">
      <c r="B6745" s="269">
        <v>42683</v>
      </c>
      <c r="C6745" s="280" t="s">
        <v>525</v>
      </c>
      <c r="D6745" s="294">
        <v>190</v>
      </c>
      <c r="F6745" s="269">
        <v>42697</v>
      </c>
      <c r="G6745" s="280" t="s">
        <v>525</v>
      </c>
      <c r="H6745" s="294">
        <v>260</v>
      </c>
    </row>
    <row r="6746" spans="2:8" s="1" customFormat="1" ht="15">
      <c r="B6746" s="269">
        <v>42684</v>
      </c>
      <c r="C6746" s="280" t="s">
        <v>163</v>
      </c>
      <c r="D6746" s="294">
        <v>30</v>
      </c>
      <c r="F6746" s="269">
        <v>42697</v>
      </c>
      <c r="G6746" s="280" t="s">
        <v>23</v>
      </c>
      <c r="H6746" s="294">
        <v>70</v>
      </c>
    </row>
    <row r="6747" spans="2:8" s="1" customFormat="1" ht="15">
      <c r="B6747" s="269">
        <v>42684</v>
      </c>
      <c r="C6747" s="280" t="s">
        <v>5333</v>
      </c>
      <c r="D6747" s="294">
        <v>260</v>
      </c>
      <c r="F6747" s="269">
        <v>42698</v>
      </c>
      <c r="G6747" s="280" t="s">
        <v>525</v>
      </c>
      <c r="H6747" s="294">
        <v>150</v>
      </c>
    </row>
    <row r="6748" spans="2:8" s="1" customFormat="1" ht="15">
      <c r="B6748" s="269">
        <v>42684</v>
      </c>
      <c r="C6748" s="280" t="s">
        <v>901</v>
      </c>
      <c r="D6748" s="294">
        <v>6</v>
      </c>
      <c r="F6748" s="269">
        <v>42699</v>
      </c>
      <c r="G6748" s="280" t="s">
        <v>163</v>
      </c>
      <c r="H6748" s="294">
        <v>50</v>
      </c>
    </row>
    <row r="6749" spans="2:8" s="1" customFormat="1" ht="15">
      <c r="B6749" s="269">
        <v>42684</v>
      </c>
      <c r="C6749" s="280" t="s">
        <v>7170</v>
      </c>
      <c r="D6749" s="294">
        <v>9</v>
      </c>
      <c r="F6749" s="269">
        <v>42699</v>
      </c>
      <c r="G6749" s="280" t="s">
        <v>525</v>
      </c>
      <c r="H6749" s="294">
        <v>140</v>
      </c>
    </row>
    <row r="6750" spans="2:8" s="1" customFormat="1" ht="15">
      <c r="B6750" s="269">
        <v>42684</v>
      </c>
      <c r="C6750" s="280" t="s">
        <v>114</v>
      </c>
      <c r="D6750" s="294">
        <v>105</v>
      </c>
      <c r="F6750" s="269">
        <v>42700</v>
      </c>
      <c r="G6750" s="280" t="s">
        <v>336</v>
      </c>
      <c r="H6750" s="294">
        <v>50</v>
      </c>
    </row>
    <row r="6751" spans="2:8" s="1" customFormat="1" ht="15">
      <c r="B6751" s="269">
        <v>42685</v>
      </c>
      <c r="C6751" s="280" t="s">
        <v>525</v>
      </c>
      <c r="D6751" s="294">
        <v>6500</v>
      </c>
      <c r="F6751" s="269">
        <v>42700</v>
      </c>
      <c r="G6751" s="280" t="s">
        <v>5333</v>
      </c>
      <c r="H6751" s="294">
        <v>150</v>
      </c>
    </row>
    <row r="6752" spans="2:8" s="1" customFormat="1" ht="15">
      <c r="B6752" s="269">
        <v>42685</v>
      </c>
      <c r="C6752" s="280" t="s">
        <v>525</v>
      </c>
      <c r="D6752" s="294">
        <v>80</v>
      </c>
      <c r="F6752" s="269">
        <v>42700</v>
      </c>
      <c r="G6752" s="280" t="s">
        <v>7766</v>
      </c>
      <c r="H6752" s="294">
        <v>750</v>
      </c>
    </row>
    <row r="6753" spans="2:8" s="1" customFormat="1" ht="15">
      <c r="B6753" s="269">
        <v>42685</v>
      </c>
      <c r="C6753" s="280" t="s">
        <v>51</v>
      </c>
      <c r="D6753" s="294">
        <v>585</v>
      </c>
      <c r="F6753" s="269">
        <v>42700</v>
      </c>
      <c r="G6753" s="280" t="s">
        <v>7767</v>
      </c>
      <c r="H6753" s="294">
        <v>100</v>
      </c>
    </row>
    <row r="6754" spans="2:8" s="1" customFormat="1" ht="15">
      <c r="B6754" s="269">
        <v>42685</v>
      </c>
      <c r="C6754" s="280" t="s">
        <v>5649</v>
      </c>
      <c r="D6754" s="294">
        <v>1000</v>
      </c>
      <c r="F6754" s="269">
        <v>42700</v>
      </c>
      <c r="G6754" s="280" t="s">
        <v>525</v>
      </c>
      <c r="H6754" s="294">
        <v>20</v>
      </c>
    </row>
    <row r="6755" spans="2:8" s="1" customFormat="1" ht="15">
      <c r="B6755" s="269">
        <v>42685</v>
      </c>
      <c r="C6755" s="280" t="s">
        <v>23</v>
      </c>
      <c r="D6755" s="294">
        <v>250</v>
      </c>
      <c r="F6755" s="269">
        <v>42700</v>
      </c>
      <c r="G6755" s="280" t="s">
        <v>3903</v>
      </c>
      <c r="H6755" s="294">
        <v>220</v>
      </c>
    </row>
    <row r="6756" spans="2:8" s="1" customFormat="1" ht="15">
      <c r="B6756" s="269">
        <v>42685</v>
      </c>
      <c r="C6756" s="280" t="s">
        <v>7717</v>
      </c>
      <c r="D6756" s="294">
        <v>15</v>
      </c>
      <c r="F6756" s="269">
        <v>42700</v>
      </c>
      <c r="G6756" s="280" t="s">
        <v>525</v>
      </c>
      <c r="H6756" s="294">
        <v>25</v>
      </c>
    </row>
    <row r="6757" spans="2:8" s="1" customFormat="1" ht="15">
      <c r="B6757" s="269">
        <v>42686</v>
      </c>
      <c r="C6757" s="280" t="s">
        <v>114</v>
      </c>
      <c r="D6757" s="294">
        <v>65</v>
      </c>
      <c r="F6757" s="269">
        <v>42700</v>
      </c>
      <c r="G6757" s="280" t="s">
        <v>5665</v>
      </c>
      <c r="H6757" s="294">
        <v>50</v>
      </c>
    </row>
    <row r="6758" spans="2:8" s="1" customFormat="1" ht="15">
      <c r="B6758" s="269">
        <v>42686</v>
      </c>
      <c r="C6758" s="280" t="s">
        <v>226</v>
      </c>
      <c r="D6758" s="294">
        <v>60</v>
      </c>
      <c r="F6758" s="269">
        <v>42700</v>
      </c>
      <c r="G6758" s="280" t="s">
        <v>289</v>
      </c>
      <c r="H6758" s="294">
        <v>20</v>
      </c>
    </row>
    <row r="6759" spans="2:8" s="1" customFormat="1" ht="15">
      <c r="B6759" s="269">
        <v>42686</v>
      </c>
      <c r="C6759" s="280" t="s">
        <v>112</v>
      </c>
      <c r="D6759" s="294">
        <v>40</v>
      </c>
      <c r="F6759" s="269">
        <v>42700</v>
      </c>
      <c r="G6759" s="280" t="s">
        <v>401</v>
      </c>
      <c r="H6759" s="294">
        <v>20</v>
      </c>
    </row>
    <row r="6760" spans="2:8" s="1" customFormat="1" ht="15">
      <c r="B6760" s="269">
        <v>42686</v>
      </c>
      <c r="C6760" s="280" t="s">
        <v>516</v>
      </c>
      <c r="D6760" s="294">
        <v>20</v>
      </c>
      <c r="F6760" s="269">
        <v>42701</v>
      </c>
      <c r="G6760" s="280" t="s">
        <v>114</v>
      </c>
      <c r="H6760" s="294">
        <v>170</v>
      </c>
    </row>
    <row r="6761" spans="2:8" s="1" customFormat="1" ht="15">
      <c r="B6761" s="269">
        <v>42686</v>
      </c>
      <c r="C6761" s="280" t="s">
        <v>177</v>
      </c>
      <c r="D6761" s="294">
        <v>45</v>
      </c>
      <c r="F6761" s="269">
        <v>42701</v>
      </c>
      <c r="G6761" s="280" t="s">
        <v>787</v>
      </c>
      <c r="H6761" s="294">
        <v>60</v>
      </c>
    </row>
    <row r="6762" spans="2:8" s="1" customFormat="1" ht="15">
      <c r="B6762" s="269">
        <v>42686</v>
      </c>
      <c r="C6762" s="280" t="s">
        <v>92</v>
      </c>
      <c r="D6762" s="294">
        <v>15</v>
      </c>
      <c r="F6762" s="269">
        <v>42702</v>
      </c>
      <c r="G6762" s="280" t="s">
        <v>525</v>
      </c>
      <c r="H6762" s="294">
        <v>190</v>
      </c>
    </row>
    <row r="6763" spans="2:8" s="1" customFormat="1" ht="15">
      <c r="B6763" s="269">
        <v>42686</v>
      </c>
      <c r="C6763" s="280" t="s">
        <v>289</v>
      </c>
      <c r="D6763" s="294">
        <v>50</v>
      </c>
      <c r="F6763" s="269">
        <v>42702</v>
      </c>
      <c r="G6763" s="280" t="s">
        <v>51</v>
      </c>
      <c r="H6763" s="294">
        <v>10</v>
      </c>
    </row>
    <row r="6764" spans="2:8" s="1" customFormat="1" ht="15">
      <c r="B6764" s="269">
        <v>42686</v>
      </c>
      <c r="C6764" s="280" t="s">
        <v>850</v>
      </c>
      <c r="D6764" s="294">
        <v>90</v>
      </c>
      <c r="F6764" s="269">
        <v>42703</v>
      </c>
      <c r="G6764" s="280" t="s">
        <v>525</v>
      </c>
      <c r="H6764" s="294">
        <v>150</v>
      </c>
    </row>
    <row r="6765" spans="2:8" s="1" customFormat="1" ht="15">
      <c r="B6765" s="269">
        <v>42686</v>
      </c>
      <c r="C6765" s="280" t="s">
        <v>531</v>
      </c>
      <c r="D6765" s="294">
        <v>20</v>
      </c>
      <c r="F6765" s="269">
        <v>42704</v>
      </c>
      <c r="G6765" s="280" t="s">
        <v>525</v>
      </c>
      <c r="H6765" s="294">
        <v>70</v>
      </c>
    </row>
    <row r="6766" spans="2:8" s="1" customFormat="1" ht="15">
      <c r="B6766" s="269"/>
      <c r="C6766" s="280"/>
      <c r="D6766" s="294"/>
      <c r="F6766" s="269">
        <v>42704</v>
      </c>
      <c r="G6766" s="280" t="s">
        <v>12</v>
      </c>
      <c r="H6766" s="294">
        <v>80</v>
      </c>
    </row>
    <row r="6767" spans="2:8" s="1" customFormat="1" ht="15">
      <c r="B6767" s="269"/>
      <c r="C6767" s="280"/>
      <c r="D6767" s="294"/>
      <c r="F6767" s="269">
        <v>42704</v>
      </c>
      <c r="G6767" s="280" t="s">
        <v>525</v>
      </c>
      <c r="H6767" s="294">
        <v>40</v>
      </c>
    </row>
    <row r="6768" spans="2:8" s="1" customFormat="1" ht="15">
      <c r="B6768" s="269"/>
      <c r="C6768" s="280"/>
      <c r="D6768" s="294"/>
      <c r="F6768" s="280"/>
      <c r="G6768" s="280"/>
      <c r="H6768" s="280"/>
    </row>
    <row r="6769" spans="2:15" s="1" customFormat="1" ht="15">
      <c r="D6769" s="2">
        <f>SUM(D6716:D6768)</f>
        <v>13404</v>
      </c>
      <c r="H6769" s="2">
        <f>SUM(H6716:H6768)</f>
        <v>10146</v>
      </c>
    </row>
    <row r="6771" spans="2:15" s="1" customFormat="1" ht="15.75">
      <c r="C6771" s="2480" t="s">
        <v>7784</v>
      </c>
      <c r="D6771" s="2480"/>
      <c r="E6771" s="2480"/>
      <c r="F6771" s="2480"/>
      <c r="G6771" s="2480"/>
      <c r="H6771" s="2480"/>
      <c r="I6771" s="2480"/>
      <c r="J6771" s="18"/>
    </row>
    <row r="6772" spans="2:15" s="1" customFormat="1" ht="15" outlineLevel="1">
      <c r="C6772" s="18"/>
      <c r="D6772" s="18"/>
      <c r="E6772" s="18"/>
      <c r="F6772" s="18"/>
      <c r="G6772" s="18"/>
      <c r="H6772" s="18"/>
      <c r="I6772" s="18"/>
      <c r="J6772" s="18"/>
    </row>
    <row r="6773" spans="2:15" s="1" customFormat="1" ht="15" outlineLevel="1">
      <c r="B6773" s="152" t="s">
        <v>115</v>
      </c>
      <c r="C6773" s="152" t="s">
        <v>1330</v>
      </c>
      <c r="D6773" s="355" t="s">
        <v>4</v>
      </c>
      <c r="F6773" s="354" t="s">
        <v>115</v>
      </c>
      <c r="G6773" s="354" t="s">
        <v>1331</v>
      </c>
      <c r="H6773" s="355" t="s">
        <v>4</v>
      </c>
    </row>
    <row r="6774" spans="2:15" s="1" customFormat="1" ht="30" customHeight="1" outlineLevel="1">
      <c r="B6774" s="864">
        <v>42705</v>
      </c>
      <c r="C6774" s="891" t="s">
        <v>1039</v>
      </c>
      <c r="D6774" s="1294">
        <v>136876.16</v>
      </c>
      <c r="F6774" s="984">
        <v>42705</v>
      </c>
      <c r="G6774" s="1064" t="s">
        <v>7796</v>
      </c>
      <c r="H6774" s="905">
        <v>20605</v>
      </c>
      <c r="I6774" s="812" t="s">
        <v>7441</v>
      </c>
    </row>
    <row r="6775" spans="2:15" s="1" customFormat="1" ht="60" outlineLevel="1">
      <c r="B6775" s="725">
        <v>42705</v>
      </c>
      <c r="C6775" s="908" t="s">
        <v>7799</v>
      </c>
      <c r="D6775" s="614">
        <v>25000</v>
      </c>
      <c r="E6775" s="205" t="s">
        <v>7800</v>
      </c>
      <c r="F6775" s="984">
        <v>42705</v>
      </c>
      <c r="G6775" s="1064" t="s">
        <v>7797</v>
      </c>
      <c r="H6775" s="905">
        <v>25000</v>
      </c>
      <c r="I6775" s="812" t="s">
        <v>7798</v>
      </c>
    </row>
    <row r="6776" spans="2:15" s="1" customFormat="1" ht="45" outlineLevel="1">
      <c r="B6776" s="725">
        <v>42723</v>
      </c>
      <c r="C6776" s="223" t="s">
        <v>7830</v>
      </c>
      <c r="D6776" s="614">
        <v>300000</v>
      </c>
      <c r="E6776" s="205" t="s">
        <v>7831</v>
      </c>
      <c r="F6776" s="984">
        <v>42706</v>
      </c>
      <c r="G6776" s="812" t="s">
        <v>5936</v>
      </c>
      <c r="H6776" s="905">
        <v>15550.01</v>
      </c>
      <c r="I6776" s="814" t="s">
        <v>7550</v>
      </c>
    </row>
    <row r="6777" spans="2:15" s="1" customFormat="1" ht="45" outlineLevel="1">
      <c r="B6777" s="725">
        <v>42725</v>
      </c>
      <c r="C6777" s="223" t="s">
        <v>7839</v>
      </c>
      <c r="D6777" s="175">
        <v>1851.72</v>
      </c>
      <c r="F6777" s="984">
        <v>42706</v>
      </c>
      <c r="G6777" s="1064" t="s">
        <v>7792</v>
      </c>
      <c r="H6777" s="905">
        <v>25000</v>
      </c>
      <c r="I6777" s="812" t="s">
        <v>7442</v>
      </c>
    </row>
    <row r="6778" spans="2:15" s="1" customFormat="1" ht="45" outlineLevel="1">
      <c r="B6778" s="725">
        <v>42725</v>
      </c>
      <c r="C6778" s="223" t="s">
        <v>7840</v>
      </c>
      <c r="D6778" s="175">
        <v>1000</v>
      </c>
      <c r="F6778" s="984">
        <v>42706</v>
      </c>
      <c r="G6778" s="1064" t="s">
        <v>7793</v>
      </c>
      <c r="H6778" s="905">
        <v>11945</v>
      </c>
      <c r="I6778" s="812" t="s">
        <v>7063</v>
      </c>
    </row>
    <row r="6779" spans="2:15" s="1" customFormat="1" ht="45" outlineLevel="1">
      <c r="B6779" s="725">
        <v>42734</v>
      </c>
      <c r="C6779" s="223" t="s">
        <v>7844</v>
      </c>
      <c r="D6779" s="175">
        <v>116780</v>
      </c>
      <c r="F6779" s="984">
        <v>42706</v>
      </c>
      <c r="G6779" s="1064" t="s">
        <v>7794</v>
      </c>
      <c r="H6779" s="905">
        <v>7849</v>
      </c>
      <c r="I6779" s="812" t="s">
        <v>6152</v>
      </c>
      <c r="K6779" s="2"/>
    </row>
    <row r="6780" spans="2:15" s="1" customFormat="1" ht="30" outlineLevel="1">
      <c r="B6780" s="725">
        <v>42735</v>
      </c>
      <c r="C6780" s="223" t="s">
        <v>7845</v>
      </c>
      <c r="D6780" s="175">
        <v>666</v>
      </c>
      <c r="F6780" s="984">
        <v>42706</v>
      </c>
      <c r="G6780" s="1097" t="s">
        <v>7795</v>
      </c>
      <c r="H6780" s="876">
        <v>4905</v>
      </c>
      <c r="I6780" s="812" t="s">
        <v>5805</v>
      </c>
      <c r="K6780" s="13"/>
    </row>
    <row r="6781" spans="2:15" s="1" customFormat="1" ht="45" outlineLevel="1">
      <c r="B6781" s="285"/>
      <c r="C6781" s="223"/>
      <c r="D6781" s="672"/>
      <c r="F6781" s="811">
        <v>42707</v>
      </c>
      <c r="G6781" s="1097" t="s">
        <v>7809</v>
      </c>
      <c r="H6781" s="876">
        <v>2000</v>
      </c>
      <c r="I6781" s="812" t="s">
        <v>3287</v>
      </c>
      <c r="K6781" s="13"/>
    </row>
    <row r="6782" spans="2:15" s="1" customFormat="1" ht="30" outlineLevel="1">
      <c r="B6782" s="285"/>
      <c r="C6782" s="223"/>
      <c r="D6782" s="175"/>
      <c r="F6782" s="811">
        <v>42716</v>
      </c>
      <c r="G6782" s="1064" t="s">
        <v>7812</v>
      </c>
      <c r="H6782" s="905">
        <v>6449</v>
      </c>
      <c r="I6782" s="812" t="s">
        <v>7020</v>
      </c>
      <c r="M6782" s="2"/>
      <c r="O6782" s="2"/>
    </row>
    <row r="6783" spans="2:15" s="1" customFormat="1" ht="45" outlineLevel="1">
      <c r="B6783" s="285"/>
      <c r="C6783" s="223"/>
      <c r="D6783" s="175"/>
      <c r="F6783" s="811">
        <v>42718</v>
      </c>
      <c r="G6783" s="1064" t="s">
        <v>7813</v>
      </c>
      <c r="H6783" s="905">
        <v>5000</v>
      </c>
      <c r="I6783" s="812" t="s">
        <v>7814</v>
      </c>
      <c r="M6783" s="2"/>
      <c r="O6783" s="2"/>
    </row>
    <row r="6784" spans="2:15" s="1" customFormat="1" ht="45" outlineLevel="1">
      <c r="B6784" s="285"/>
      <c r="C6784" s="223"/>
      <c r="D6784" s="175"/>
      <c r="F6784" s="811">
        <v>42718</v>
      </c>
      <c r="G6784" s="1064" t="s">
        <v>7816</v>
      </c>
      <c r="H6784" s="905">
        <v>2000</v>
      </c>
      <c r="I6784" s="812" t="s">
        <v>3287</v>
      </c>
      <c r="M6784" s="2"/>
      <c r="O6784" s="2"/>
    </row>
    <row r="6785" spans="2:15" s="1" customFormat="1" ht="30" outlineLevel="1">
      <c r="B6785" s="269"/>
      <c r="C6785" s="47"/>
      <c r="D6785" s="48"/>
      <c r="F6785" s="811">
        <v>42723</v>
      </c>
      <c r="G6785" s="1064" t="s">
        <v>7836</v>
      </c>
      <c r="H6785" s="905">
        <v>3200</v>
      </c>
      <c r="I6785" s="812" t="s">
        <v>7837</v>
      </c>
    </row>
    <row r="6786" spans="2:15" s="1" customFormat="1" ht="30" outlineLevel="1">
      <c r="B6786" s="269"/>
      <c r="C6786" s="47"/>
      <c r="D6786" s="48"/>
      <c r="F6786" s="811">
        <v>42727</v>
      </c>
      <c r="G6786" s="812" t="s">
        <v>7841</v>
      </c>
      <c r="H6786" s="905">
        <v>298814</v>
      </c>
      <c r="I6786" s="814" t="s">
        <v>7846</v>
      </c>
      <c r="M6786" s="2"/>
    </row>
    <row r="6787" spans="2:15" s="1" customFormat="1" ht="30" outlineLevel="1">
      <c r="B6787" s="46"/>
      <c r="C6787" s="47"/>
      <c r="D6787" s="48"/>
      <c r="F6787" s="811">
        <v>42730</v>
      </c>
      <c r="G6787" s="1064" t="s">
        <v>7842</v>
      </c>
      <c r="H6787" s="905">
        <v>10000</v>
      </c>
      <c r="I6787" s="812" t="s">
        <v>7847</v>
      </c>
      <c r="M6787" s="2"/>
    </row>
    <row r="6788" spans="2:15" s="1" customFormat="1" ht="45" outlineLevel="1">
      <c r="B6788" s="46"/>
      <c r="C6788" s="47"/>
      <c r="D6788" s="48"/>
      <c r="F6788" s="811">
        <v>42730</v>
      </c>
      <c r="G6788" s="1064" t="s">
        <v>7843</v>
      </c>
      <c r="H6788" s="905">
        <v>2000</v>
      </c>
      <c r="I6788" s="812" t="s">
        <v>3287</v>
      </c>
      <c r="M6788" s="2"/>
      <c r="O6788" s="2"/>
    </row>
    <row r="6789" spans="2:15" s="1" customFormat="1" ht="15" outlineLevel="1">
      <c r="B6789" s="46"/>
      <c r="C6789" s="47"/>
      <c r="D6789" s="48"/>
      <c r="F6789" s="984"/>
      <c r="G6789" s="1064"/>
      <c r="H6789" s="905"/>
      <c r="I6789" s="812"/>
      <c r="O6789" s="2"/>
    </row>
    <row r="6790" spans="2:15" s="1" customFormat="1" ht="15" outlineLevel="1">
      <c r="B6790" s="46"/>
      <c r="C6790" s="47"/>
      <c r="D6790" s="48"/>
      <c r="F6790" s="984"/>
      <c r="G6790" s="1097"/>
      <c r="H6790" s="876"/>
      <c r="I6790" s="812"/>
      <c r="O6790" s="2"/>
    </row>
    <row r="6791" spans="2:15" s="1" customFormat="1" ht="15" outlineLevel="1">
      <c r="B6791" s="46"/>
      <c r="C6791" s="47"/>
      <c r="D6791" s="48"/>
      <c r="F6791" s="984"/>
      <c r="G6791" s="1064"/>
      <c r="H6791" s="905"/>
      <c r="I6791" s="812"/>
      <c r="O6791" s="2"/>
    </row>
    <row r="6792" spans="2:15" s="1" customFormat="1" ht="15" outlineLevel="1">
      <c r="B6792" s="46"/>
      <c r="C6792" s="47"/>
      <c r="D6792" s="48"/>
      <c r="F6792" s="984"/>
      <c r="G6792" s="1064"/>
      <c r="H6792" s="905"/>
      <c r="I6792" s="812"/>
      <c r="O6792" s="2"/>
    </row>
    <row r="6793" spans="2:15" s="1" customFormat="1" ht="15" outlineLevel="1">
      <c r="B6793" s="46"/>
      <c r="C6793" s="47"/>
      <c r="D6793" s="48"/>
      <c r="F6793" s="984"/>
      <c r="G6793" s="1064"/>
      <c r="H6793" s="905"/>
      <c r="I6793" s="812"/>
      <c r="O6793" s="2"/>
    </row>
    <row r="6794" spans="2:15" s="1" customFormat="1" ht="15" outlineLevel="1">
      <c r="B6794" s="46"/>
      <c r="C6794" s="47"/>
      <c r="D6794" s="48"/>
      <c r="F6794" s="811"/>
      <c r="G6794" s="1097"/>
      <c r="H6794" s="876"/>
      <c r="I6794" s="814"/>
      <c r="O6794" s="2"/>
    </row>
    <row r="6795" spans="2:15" s="1" customFormat="1" ht="15" outlineLevel="1">
      <c r="B6795" s="46"/>
      <c r="C6795" s="47"/>
      <c r="D6795" s="48"/>
      <c r="F6795" s="811"/>
      <c r="G6795" s="814"/>
      <c r="H6795" s="876"/>
      <c r="I6795" s="812"/>
      <c r="O6795" s="2"/>
    </row>
    <row r="6796" spans="2:15" s="1" customFormat="1" ht="15" outlineLevel="1">
      <c r="B6796" s="46"/>
      <c r="C6796" s="47"/>
      <c r="D6796" s="48"/>
      <c r="F6796" s="811"/>
      <c r="G6796" s="814"/>
      <c r="H6796" s="876"/>
      <c r="I6796" s="812"/>
      <c r="O6796" s="2"/>
    </row>
    <row r="6797" spans="2:15" s="1" customFormat="1" ht="15" outlineLevel="1">
      <c r="B6797" s="46"/>
      <c r="C6797" s="47"/>
      <c r="D6797" s="48"/>
      <c r="F6797" s="811"/>
      <c r="G6797" s="812"/>
      <c r="H6797" s="876"/>
      <c r="I6797" s="812"/>
      <c r="O6797" s="2"/>
    </row>
    <row r="6798" spans="2:15" s="1" customFormat="1" ht="15" outlineLevel="1">
      <c r="B6798" s="46"/>
      <c r="C6798" s="47"/>
      <c r="D6798" s="48"/>
      <c r="F6798" s="811"/>
      <c r="G6798" s="812"/>
      <c r="H6798" s="876"/>
      <c r="I6798" s="812"/>
      <c r="O6798" s="2"/>
    </row>
    <row r="6799" spans="2:15" s="1" customFormat="1" ht="15" outlineLevel="1">
      <c r="B6799" s="46"/>
      <c r="C6799" s="47"/>
      <c r="D6799" s="48"/>
      <c r="F6799" s="832"/>
      <c r="G6799" s="938"/>
      <c r="H6799" s="867"/>
      <c r="I6799" s="814"/>
      <c r="O6799" s="2"/>
    </row>
    <row r="6800" spans="2:15" s="1" customFormat="1" ht="15" outlineLevel="1">
      <c r="B6800" s="46"/>
      <c r="C6800" s="47"/>
      <c r="D6800" s="48"/>
      <c r="F6800" s="832"/>
      <c r="G6800" s="938"/>
      <c r="H6800" s="867"/>
      <c r="I6800" s="814"/>
      <c r="O6800" s="2"/>
    </row>
    <row r="6801" spans="2:15" s="1" customFormat="1" ht="15" outlineLevel="1">
      <c r="B6801" s="46"/>
      <c r="C6801" s="47"/>
      <c r="D6801" s="48"/>
      <c r="F6801" s="984"/>
      <c r="G6801" s="814"/>
      <c r="H6801" s="876"/>
      <c r="I6801" s="814"/>
      <c r="K6801" s="2"/>
      <c r="O6801" s="2"/>
    </row>
    <row r="6802" spans="2:15" s="1" customFormat="1" ht="15" outlineLevel="1">
      <c r="B6802" s="46"/>
      <c r="C6802" s="47"/>
      <c r="D6802" s="48"/>
      <c r="F6802" s="811"/>
      <c r="G6802" s="812"/>
      <c r="H6802" s="893"/>
      <c r="I6802" s="812"/>
      <c r="K6802" s="13"/>
    </row>
    <row r="6803" spans="2:15" s="1" customFormat="1" ht="15" outlineLevel="1">
      <c r="B6803" s="50"/>
      <c r="C6803" s="50" t="s">
        <v>195</v>
      </c>
      <c r="D6803" s="571">
        <f>SUM(D6774:D6802)</f>
        <v>582173.88</v>
      </c>
      <c r="E6803" s="18"/>
      <c r="F6803" s="319"/>
      <c r="G6803" s="319" t="s">
        <v>195</v>
      </c>
      <c r="H6803" s="279">
        <f>SUM(H6774:H6802)</f>
        <v>440317.01</v>
      </c>
      <c r="K6803" s="2"/>
    </row>
    <row r="6804" spans="2:15" s="1" customFormat="1" ht="15" outlineLevel="1">
      <c r="B6804" s="50"/>
      <c r="C6804" s="50" t="s">
        <v>1328</v>
      </c>
      <c r="D6804" s="48">
        <f>D6803-H6803</f>
        <v>141856.87</v>
      </c>
      <c r="E6804" s="13"/>
      <c r="F6804" s="13"/>
      <c r="H6804" s="13"/>
      <c r="K6804" s="2"/>
    </row>
    <row r="6805" spans="2:15" s="1" customFormat="1" ht="15" outlineLevel="1">
      <c r="E6805" s="87">
        <f>D6804-J6803</f>
        <v>141856.87</v>
      </c>
      <c r="F6805" s="13"/>
      <c r="H6805" s="226"/>
      <c r="I6805" s="2"/>
      <c r="N6805" s="2"/>
      <c r="O6805" s="2"/>
    </row>
    <row r="6806" spans="2:15" s="1" customFormat="1" ht="15">
      <c r="E6806" s="13"/>
      <c r="F6806" s="13"/>
      <c r="H6806" s="13"/>
    </row>
    <row r="6807" spans="2:15" s="1" customFormat="1" ht="15">
      <c r="B6807" s="602">
        <v>42705</v>
      </c>
      <c r="C6807" s="282" t="s">
        <v>5078</v>
      </c>
      <c r="D6807" s="838">
        <v>17120</v>
      </c>
      <c r="E6807" s="280" t="s">
        <v>3088</v>
      </c>
      <c r="F6807" s="1">
        <v>14400</v>
      </c>
      <c r="G6807" s="1264" t="s">
        <v>7335</v>
      </c>
      <c r="H6807" s="1265">
        <v>0</v>
      </c>
    </row>
    <row r="6808" spans="2:15" s="1" customFormat="1" ht="15">
      <c r="B6808" s="811">
        <v>42707</v>
      </c>
      <c r="C6808" s="1064" t="s">
        <v>7804</v>
      </c>
      <c r="D6808" s="905">
        <v>2000</v>
      </c>
      <c r="E6808" s="812" t="s">
        <v>3287</v>
      </c>
      <c r="F6808" s="1">
        <v>3720</v>
      </c>
      <c r="G6808" s="1264" t="s">
        <v>5256</v>
      </c>
      <c r="H6808" s="1265">
        <v>0</v>
      </c>
    </row>
    <row r="6809" spans="2:15" s="1" customFormat="1" ht="15">
      <c r="B6809" s="811">
        <v>42707</v>
      </c>
      <c r="C6809" s="1064" t="s">
        <v>3814</v>
      </c>
      <c r="D6809" s="905">
        <v>2000</v>
      </c>
      <c r="E6809" s="812" t="s">
        <v>3287</v>
      </c>
      <c r="F6809" s="1">
        <f>SUM(F6807:F6808)</f>
        <v>18120</v>
      </c>
      <c r="G6809" s="1264" t="s">
        <v>471</v>
      </c>
      <c r="H6809" s="1320">
        <v>15550.01</v>
      </c>
    </row>
    <row r="6810" spans="2:15" s="1" customFormat="1" ht="15">
      <c r="B6810" s="811">
        <v>42707</v>
      </c>
      <c r="C6810" s="1064" t="s">
        <v>4765</v>
      </c>
      <c r="D6810" s="905">
        <v>2000</v>
      </c>
      <c r="E6810" s="812" t="s">
        <v>3287</v>
      </c>
      <c r="G6810" s="1264" t="s">
        <v>7336</v>
      </c>
      <c r="H6810" s="1320">
        <v>20605</v>
      </c>
      <c r="M6810" s="2"/>
    </row>
    <row r="6811" spans="2:15" s="1" customFormat="1" ht="45">
      <c r="B6811" s="811">
        <v>42718</v>
      </c>
      <c r="C6811" s="1064" t="s">
        <v>7816</v>
      </c>
      <c r="D6811" s="905">
        <v>2000</v>
      </c>
      <c r="E6811" s="812" t="s">
        <v>3287</v>
      </c>
      <c r="G6811" s="1264" t="s">
        <v>7337</v>
      </c>
      <c r="H6811" s="1320">
        <v>25000</v>
      </c>
    </row>
    <row r="6812" spans="2:15" s="1" customFormat="1" ht="15">
      <c r="B6812" s="811">
        <v>42718</v>
      </c>
      <c r="C6812" s="1064" t="s">
        <v>7818</v>
      </c>
      <c r="D6812" s="905">
        <v>2000</v>
      </c>
      <c r="E6812" s="812" t="s">
        <v>3287</v>
      </c>
      <c r="G6812" s="1264" t="s">
        <v>7338</v>
      </c>
      <c r="H6812" s="1320">
        <v>11945</v>
      </c>
      <c r="K6812" s="13"/>
    </row>
    <row r="6813" spans="2:15" s="1" customFormat="1" ht="15">
      <c r="B6813" s="811">
        <v>42718</v>
      </c>
      <c r="C6813" s="1064" t="s">
        <v>7825</v>
      </c>
      <c r="D6813" s="905">
        <v>2000</v>
      </c>
      <c r="E6813" s="812" t="s">
        <v>3287</v>
      </c>
      <c r="G6813" s="1264" t="s">
        <v>2508</v>
      </c>
      <c r="H6813" s="1320">
        <v>7849</v>
      </c>
    </row>
    <row r="6814" spans="2:15" s="1" customFormat="1" ht="15">
      <c r="B6814" s="811">
        <v>42721</v>
      </c>
      <c r="C6814" s="1064" t="s">
        <v>7833</v>
      </c>
      <c r="D6814" s="905">
        <v>5000</v>
      </c>
      <c r="E6814" s="812" t="s">
        <v>3287</v>
      </c>
      <c r="G6814" s="1264" t="s">
        <v>6312</v>
      </c>
      <c r="H6814" s="1320">
        <v>4905</v>
      </c>
    </row>
    <row r="6815" spans="2:15" s="1" customFormat="1" ht="15">
      <c r="B6815" s="811">
        <v>42730</v>
      </c>
      <c r="C6815" s="1064" t="s">
        <v>7848</v>
      </c>
      <c r="D6815" s="905">
        <v>10000</v>
      </c>
      <c r="E6815" s="812" t="s">
        <v>421</v>
      </c>
      <c r="G6815" s="1264" t="s">
        <v>6533</v>
      </c>
      <c r="H6815" s="1265">
        <v>6449</v>
      </c>
    </row>
    <row r="6816" spans="2:15" s="1" customFormat="1" ht="60">
      <c r="B6816" s="811">
        <v>42730</v>
      </c>
      <c r="C6816" s="1064" t="s">
        <v>7843</v>
      </c>
      <c r="D6816" s="905">
        <v>2000</v>
      </c>
      <c r="E6816" s="812" t="s">
        <v>3287</v>
      </c>
      <c r="H6816" s="2">
        <f>SUM(H6807:H6815)</f>
        <v>92303.010000000009</v>
      </c>
      <c r="I6816" s="13"/>
    </row>
    <row r="6817" spans="2:9" s="1" customFormat="1" ht="15">
      <c r="B6817" s="811">
        <v>42730</v>
      </c>
      <c r="C6817" s="1064" t="s">
        <v>7818</v>
      </c>
      <c r="D6817" s="905">
        <v>2000</v>
      </c>
      <c r="E6817" s="812" t="s">
        <v>3287</v>
      </c>
    </row>
    <row r="6818" spans="2:9" s="1" customFormat="1" ht="15">
      <c r="B6818" s="811">
        <v>42730</v>
      </c>
      <c r="C6818" s="1064" t="s">
        <v>7825</v>
      </c>
      <c r="D6818" s="905">
        <v>2000</v>
      </c>
      <c r="E6818" s="812" t="s">
        <v>3287</v>
      </c>
      <c r="H6818" s="2"/>
      <c r="I6818" s="13"/>
    </row>
    <row r="6819" spans="2:9" s="1" customFormat="1" ht="15">
      <c r="B6819" s="811">
        <v>42732</v>
      </c>
      <c r="C6819" s="1064" t="s">
        <v>7867</v>
      </c>
      <c r="D6819" s="905">
        <v>4000</v>
      </c>
      <c r="E6819" s="812" t="s">
        <v>421</v>
      </c>
      <c r="H6819" s="2"/>
      <c r="I6819" s="13"/>
    </row>
    <row r="6820" spans="2:9" s="1" customFormat="1" ht="15">
      <c r="B6820" s="811"/>
      <c r="C6820" s="812"/>
      <c r="D6820" s="905"/>
      <c r="E6820" s="812"/>
      <c r="H6820" s="2"/>
      <c r="I6820" s="13"/>
    </row>
    <row r="6821" spans="2:9" s="1" customFormat="1" ht="15">
      <c r="B6821" s="811"/>
      <c r="C6821" s="812"/>
      <c r="D6821" s="905"/>
      <c r="E6821" s="812"/>
      <c r="H6821" s="2"/>
      <c r="I6821" s="13"/>
    </row>
    <row r="6822" spans="2:9" s="1" customFormat="1" ht="15">
      <c r="B6822" s="811"/>
      <c r="C6822" s="1064"/>
      <c r="D6822" s="905"/>
      <c r="E6822" s="812"/>
    </row>
    <row r="6823" spans="2:9" s="1" customFormat="1" ht="15">
      <c r="B6823" s="811"/>
      <c r="C6823" s="812"/>
      <c r="D6823" s="905"/>
      <c r="E6823" s="812"/>
    </row>
    <row r="6824" spans="2:9" s="1" customFormat="1" ht="15">
      <c r="B6824" s="811"/>
      <c r="C6824" s="814"/>
      <c r="D6824" s="876"/>
      <c r="E6824" s="814"/>
    </row>
    <row r="6825" spans="2:9" s="1" customFormat="1" ht="15">
      <c r="B6825" s="811"/>
      <c r="C6825" s="812"/>
      <c r="D6825" s="905"/>
      <c r="E6825" s="812"/>
    </row>
    <row r="6826" spans="2:9" s="1" customFormat="1" ht="15">
      <c r="B6826" s="811"/>
      <c r="C6826" s="814"/>
      <c r="D6826" s="876"/>
      <c r="E6826" s="814"/>
    </row>
    <row r="6827" spans="2:9" s="1" customFormat="1" ht="15">
      <c r="B6827" s="280"/>
      <c r="C6827" s="280"/>
      <c r="D6827" s="294">
        <f>SUM(D6807:D6826)</f>
        <v>54120</v>
      </c>
      <c r="E6827" s="2">
        <f>D6827-D6927-H6927</f>
        <v>17370</v>
      </c>
    </row>
    <row r="6828" spans="2:9" s="1" customFormat="1" ht="15">
      <c r="E6828" s="2"/>
    </row>
    <row r="6829" spans="2:9" s="1" customFormat="1" ht="15">
      <c r="B6829" s="369">
        <v>42705</v>
      </c>
      <c r="C6829" s="358" t="s">
        <v>367</v>
      </c>
      <c r="D6829" s="352">
        <v>1000</v>
      </c>
      <c r="F6829" s="269">
        <v>42729</v>
      </c>
      <c r="G6829" s="280" t="s">
        <v>92</v>
      </c>
      <c r="H6829" s="294">
        <v>10</v>
      </c>
    </row>
    <row r="6830" spans="2:9" s="1" customFormat="1" ht="15">
      <c r="B6830" s="269">
        <v>42705</v>
      </c>
      <c r="C6830" s="280" t="s">
        <v>7785</v>
      </c>
      <c r="D6830" s="294">
        <v>130</v>
      </c>
      <c r="F6830" s="269">
        <v>42729</v>
      </c>
      <c r="G6830" s="280" t="s">
        <v>173</v>
      </c>
      <c r="H6830" s="294">
        <v>60</v>
      </c>
    </row>
    <row r="6831" spans="2:9" s="1" customFormat="1" ht="15">
      <c r="B6831" s="269">
        <v>42705</v>
      </c>
      <c r="C6831" s="280" t="s">
        <v>23</v>
      </c>
      <c r="D6831" s="294">
        <v>170</v>
      </c>
      <c r="F6831" s="269">
        <v>42729</v>
      </c>
      <c r="G6831" s="280" t="s">
        <v>3029</v>
      </c>
      <c r="H6831" s="294">
        <v>5</v>
      </c>
    </row>
    <row r="6832" spans="2:9" s="1" customFormat="1" ht="15">
      <c r="B6832" s="269">
        <v>42706</v>
      </c>
      <c r="C6832" s="280" t="s">
        <v>525</v>
      </c>
      <c r="D6832" s="294">
        <v>100</v>
      </c>
      <c r="F6832" s="269">
        <v>42729</v>
      </c>
      <c r="G6832" s="280" t="s">
        <v>18</v>
      </c>
      <c r="H6832" s="294">
        <v>110</v>
      </c>
    </row>
    <row r="6833" spans="2:8" s="1" customFormat="1" ht="15">
      <c r="B6833" s="269">
        <v>42706</v>
      </c>
      <c r="C6833" s="280" t="s">
        <v>7787</v>
      </c>
      <c r="D6833" s="294">
        <v>200</v>
      </c>
      <c r="F6833" s="269">
        <v>42729</v>
      </c>
      <c r="G6833" s="280" t="s">
        <v>205</v>
      </c>
      <c r="H6833" s="294">
        <v>342</v>
      </c>
    </row>
    <row r="6834" spans="2:8" s="1" customFormat="1" ht="15">
      <c r="B6834" s="269">
        <v>42706</v>
      </c>
      <c r="C6834" s="280" t="s">
        <v>525</v>
      </c>
      <c r="D6834" s="294">
        <v>40</v>
      </c>
      <c r="F6834" s="269">
        <v>42729</v>
      </c>
      <c r="G6834" s="280" t="s">
        <v>289</v>
      </c>
      <c r="H6834" s="294">
        <v>17</v>
      </c>
    </row>
    <row r="6835" spans="2:8" s="1" customFormat="1" ht="15">
      <c r="B6835" s="269">
        <v>42706</v>
      </c>
      <c r="C6835" s="280" t="s">
        <v>23</v>
      </c>
      <c r="D6835" s="294">
        <v>80</v>
      </c>
      <c r="F6835" s="269">
        <v>42729</v>
      </c>
      <c r="G6835" s="280" t="s">
        <v>605</v>
      </c>
      <c r="H6835" s="294">
        <v>450</v>
      </c>
    </row>
    <row r="6836" spans="2:8" s="1" customFormat="1" ht="15">
      <c r="B6836" s="1314">
        <v>42706</v>
      </c>
      <c r="C6836" s="779" t="s">
        <v>6</v>
      </c>
      <c r="D6836" s="1315">
        <v>7500</v>
      </c>
      <c r="F6836" s="269">
        <v>42730</v>
      </c>
      <c r="G6836" s="280" t="s">
        <v>289</v>
      </c>
      <c r="H6836" s="294">
        <v>150</v>
      </c>
    </row>
    <row r="6837" spans="2:8" s="1" customFormat="1" ht="15">
      <c r="B6837" s="269">
        <v>42707</v>
      </c>
      <c r="C6837" s="280" t="s">
        <v>163</v>
      </c>
      <c r="D6837" s="294">
        <v>156</v>
      </c>
      <c r="F6837" s="269">
        <v>42730</v>
      </c>
      <c r="G6837" s="280" t="s">
        <v>114</v>
      </c>
      <c r="H6837" s="294">
        <v>60</v>
      </c>
    </row>
    <row r="6838" spans="2:8" s="1" customFormat="1" ht="15">
      <c r="B6838" s="269">
        <v>42707</v>
      </c>
      <c r="C6838" s="280" t="s">
        <v>205</v>
      </c>
      <c r="D6838" s="294">
        <v>110</v>
      </c>
      <c r="F6838" s="269">
        <v>42730</v>
      </c>
      <c r="G6838" s="280" t="s">
        <v>431</v>
      </c>
      <c r="H6838" s="294">
        <v>20</v>
      </c>
    </row>
    <row r="6839" spans="2:8" s="1" customFormat="1" ht="15">
      <c r="B6839" s="269">
        <v>42707</v>
      </c>
      <c r="C6839" s="280" t="s">
        <v>289</v>
      </c>
      <c r="D6839" s="294">
        <v>42</v>
      </c>
      <c r="F6839" s="269">
        <v>42730</v>
      </c>
      <c r="G6839" s="280" t="s">
        <v>525</v>
      </c>
      <c r="H6839" s="294">
        <v>30</v>
      </c>
    </row>
    <row r="6840" spans="2:8" s="1" customFormat="1" ht="15">
      <c r="B6840" s="269">
        <v>42707</v>
      </c>
      <c r="C6840" s="280" t="s">
        <v>23</v>
      </c>
      <c r="D6840" s="294">
        <v>138</v>
      </c>
      <c r="F6840" s="269">
        <v>42730</v>
      </c>
      <c r="G6840" s="280" t="s">
        <v>2626</v>
      </c>
      <c r="H6840" s="294">
        <v>30</v>
      </c>
    </row>
    <row r="6841" spans="2:8" s="1" customFormat="1" ht="15">
      <c r="B6841" s="269">
        <v>42707</v>
      </c>
      <c r="C6841" s="280" t="s">
        <v>51</v>
      </c>
      <c r="D6841" s="294">
        <v>14</v>
      </c>
      <c r="F6841" s="269">
        <v>42730</v>
      </c>
      <c r="G6841" s="280" t="s">
        <v>114</v>
      </c>
      <c r="H6841" s="294">
        <v>100</v>
      </c>
    </row>
    <row r="6842" spans="2:8" s="1" customFormat="1" ht="15">
      <c r="B6842" s="269">
        <v>42708</v>
      </c>
      <c r="C6842" s="280" t="s">
        <v>224</v>
      </c>
      <c r="D6842" s="294">
        <v>100</v>
      </c>
      <c r="F6842" s="269">
        <v>42730</v>
      </c>
      <c r="G6842" s="280" t="s">
        <v>301</v>
      </c>
      <c r="H6842" s="294">
        <v>50</v>
      </c>
    </row>
    <row r="6843" spans="2:8" s="1" customFormat="1" ht="15">
      <c r="B6843" s="269">
        <v>42708</v>
      </c>
      <c r="C6843" s="280" t="s">
        <v>6731</v>
      </c>
      <c r="D6843" s="294">
        <v>400</v>
      </c>
      <c r="F6843" s="269">
        <v>42730</v>
      </c>
      <c r="G6843" s="280" t="s">
        <v>7865</v>
      </c>
      <c r="H6843" s="294">
        <v>50</v>
      </c>
    </row>
    <row r="6844" spans="2:8" s="1" customFormat="1" ht="15">
      <c r="B6844" s="269">
        <v>42709</v>
      </c>
      <c r="C6844" s="280" t="s">
        <v>525</v>
      </c>
      <c r="D6844" s="294">
        <v>180</v>
      </c>
      <c r="F6844" s="269">
        <v>42731</v>
      </c>
      <c r="G6844" s="280" t="s">
        <v>7866</v>
      </c>
      <c r="H6844" s="294">
        <v>50</v>
      </c>
    </row>
    <row r="6845" spans="2:8" s="1" customFormat="1" ht="15">
      <c r="B6845" s="269">
        <v>42709</v>
      </c>
      <c r="C6845" s="280" t="s">
        <v>7805</v>
      </c>
      <c r="D6845" s="294">
        <v>4000</v>
      </c>
      <c r="F6845" s="269">
        <v>42731</v>
      </c>
      <c r="G6845" s="280" t="s">
        <v>605</v>
      </c>
      <c r="H6845" s="294">
        <v>450</v>
      </c>
    </row>
    <row r="6846" spans="2:8" s="1" customFormat="1" ht="15">
      <c r="B6846" s="269">
        <v>42711</v>
      </c>
      <c r="C6846" s="280" t="s">
        <v>525</v>
      </c>
      <c r="D6846" s="294">
        <v>200</v>
      </c>
      <c r="F6846" s="269">
        <v>42731</v>
      </c>
      <c r="G6846" s="280" t="s">
        <v>23</v>
      </c>
      <c r="H6846" s="294">
        <v>300</v>
      </c>
    </row>
    <row r="6847" spans="2:8" s="1" customFormat="1" ht="15">
      <c r="B6847" s="269">
        <v>42712</v>
      </c>
      <c r="C6847" s="280" t="s">
        <v>23</v>
      </c>
      <c r="D6847" s="294">
        <v>180</v>
      </c>
      <c r="F6847" s="269">
        <v>42731</v>
      </c>
      <c r="G6847" s="280" t="s">
        <v>173</v>
      </c>
      <c r="H6847" s="294">
        <v>50</v>
      </c>
    </row>
    <row r="6848" spans="2:8" s="1" customFormat="1" ht="15">
      <c r="B6848" s="269">
        <v>42712</v>
      </c>
      <c r="C6848" s="280" t="s">
        <v>7815</v>
      </c>
      <c r="D6848" s="294">
        <v>140</v>
      </c>
      <c r="F6848" s="269">
        <v>42732</v>
      </c>
      <c r="G6848" s="280" t="s">
        <v>605</v>
      </c>
      <c r="H6848" s="294">
        <v>100</v>
      </c>
    </row>
    <row r="6849" spans="2:8" s="1" customFormat="1" ht="15">
      <c r="B6849" s="269">
        <v>42712</v>
      </c>
      <c r="C6849" s="280" t="s">
        <v>525</v>
      </c>
      <c r="D6849" s="294">
        <v>175</v>
      </c>
      <c r="F6849" s="269">
        <v>42732</v>
      </c>
      <c r="G6849" s="294" t="s">
        <v>666</v>
      </c>
      <c r="H6849" s="294">
        <v>1000</v>
      </c>
    </row>
    <row r="6850" spans="2:8" s="1" customFormat="1" ht="15">
      <c r="B6850" s="269">
        <v>42713</v>
      </c>
      <c r="C6850" s="280" t="s">
        <v>525</v>
      </c>
      <c r="D6850" s="294">
        <v>120</v>
      </c>
      <c r="F6850" s="269">
        <v>42732</v>
      </c>
      <c r="G6850" s="294" t="s">
        <v>7868</v>
      </c>
      <c r="H6850" s="294">
        <v>100</v>
      </c>
    </row>
    <row r="6851" spans="2:8" s="1" customFormat="1" ht="15">
      <c r="B6851" s="269">
        <v>42713</v>
      </c>
      <c r="C6851" s="280" t="s">
        <v>23</v>
      </c>
      <c r="D6851" s="294">
        <v>100</v>
      </c>
      <c r="F6851" s="269">
        <v>42732</v>
      </c>
      <c r="G6851" s="280" t="s">
        <v>5295</v>
      </c>
      <c r="H6851" s="294">
        <v>45</v>
      </c>
    </row>
    <row r="6852" spans="2:8" s="1" customFormat="1" ht="15">
      <c r="B6852" s="269">
        <v>42714</v>
      </c>
      <c r="C6852" s="280" t="s">
        <v>246</v>
      </c>
      <c r="D6852" s="294">
        <v>130</v>
      </c>
      <c r="F6852" s="269">
        <v>42732</v>
      </c>
      <c r="G6852" s="280" t="s">
        <v>3052</v>
      </c>
      <c r="H6852" s="294">
        <v>20</v>
      </c>
    </row>
    <row r="6853" spans="2:8" s="1" customFormat="1" ht="15">
      <c r="B6853" s="269">
        <v>42714</v>
      </c>
      <c r="C6853" s="280" t="s">
        <v>114</v>
      </c>
      <c r="D6853" s="294">
        <v>15</v>
      </c>
      <c r="F6853" s="269">
        <v>42732</v>
      </c>
      <c r="G6853" s="280" t="s">
        <v>4081</v>
      </c>
      <c r="H6853" s="294">
        <v>60</v>
      </c>
    </row>
    <row r="6854" spans="2:8" s="1" customFormat="1" ht="15">
      <c r="B6854" s="269">
        <v>42714</v>
      </c>
      <c r="C6854" s="280" t="s">
        <v>59</v>
      </c>
      <c r="D6854" s="294">
        <v>50</v>
      </c>
      <c r="F6854" s="269">
        <v>42732</v>
      </c>
      <c r="G6854" s="280" t="s">
        <v>114</v>
      </c>
      <c r="H6854" s="294">
        <v>20</v>
      </c>
    </row>
    <row r="6855" spans="2:8" s="1" customFormat="1" ht="15">
      <c r="B6855" s="269">
        <v>42714</v>
      </c>
      <c r="C6855" s="280" t="s">
        <v>6135</v>
      </c>
      <c r="D6855" s="294">
        <v>20</v>
      </c>
      <c r="F6855" s="269">
        <v>42732</v>
      </c>
      <c r="G6855" s="280" t="s">
        <v>92</v>
      </c>
      <c r="H6855" s="294">
        <v>10</v>
      </c>
    </row>
    <row r="6856" spans="2:8" s="1" customFormat="1" ht="15">
      <c r="B6856" s="269">
        <v>42714</v>
      </c>
      <c r="C6856" s="280" t="s">
        <v>3086</v>
      </c>
      <c r="D6856" s="294">
        <v>350</v>
      </c>
      <c r="F6856" s="269">
        <v>42732</v>
      </c>
      <c r="G6856" s="280" t="s">
        <v>6731</v>
      </c>
      <c r="H6856" s="294">
        <v>500</v>
      </c>
    </row>
    <row r="6857" spans="2:8" s="1" customFormat="1" ht="15">
      <c r="B6857" s="269">
        <v>42714</v>
      </c>
      <c r="C6857" s="280" t="s">
        <v>289</v>
      </c>
      <c r="D6857" s="294">
        <v>85</v>
      </c>
      <c r="F6857" s="269">
        <v>42733</v>
      </c>
      <c r="G6857" s="280" t="s">
        <v>3029</v>
      </c>
      <c r="H6857" s="294">
        <v>10</v>
      </c>
    </row>
    <row r="6858" spans="2:8" s="1" customFormat="1" ht="15">
      <c r="B6858" s="269">
        <v>42714</v>
      </c>
      <c r="C6858" s="280" t="s">
        <v>114</v>
      </c>
      <c r="D6858" s="294">
        <v>115</v>
      </c>
      <c r="F6858" s="269">
        <v>42733</v>
      </c>
      <c r="G6858" s="294" t="s">
        <v>289</v>
      </c>
      <c r="H6858" s="294">
        <v>30</v>
      </c>
    </row>
    <row r="6859" spans="2:8" s="1" customFormat="1" ht="15">
      <c r="B6859" s="269">
        <v>42714</v>
      </c>
      <c r="C6859" s="280" t="s">
        <v>51</v>
      </c>
      <c r="D6859" s="294">
        <v>35</v>
      </c>
      <c r="F6859" s="269">
        <v>42733</v>
      </c>
      <c r="G6859" s="294" t="s">
        <v>59</v>
      </c>
      <c r="H6859" s="294">
        <v>50</v>
      </c>
    </row>
    <row r="6860" spans="2:8" s="1" customFormat="1" ht="15">
      <c r="B6860" s="269">
        <v>42714</v>
      </c>
      <c r="C6860" s="280" t="s">
        <v>111</v>
      </c>
      <c r="D6860" s="294">
        <v>30</v>
      </c>
      <c r="F6860" s="269">
        <v>42733</v>
      </c>
      <c r="G6860" s="393" t="s">
        <v>6</v>
      </c>
      <c r="H6860" s="386">
        <v>20</v>
      </c>
    </row>
    <row r="6861" spans="2:8" s="1" customFormat="1" ht="15">
      <c r="B6861" s="269">
        <v>42714</v>
      </c>
      <c r="C6861" s="280" t="s">
        <v>58</v>
      </c>
      <c r="D6861" s="294">
        <v>20</v>
      </c>
      <c r="F6861" s="269">
        <v>42733</v>
      </c>
      <c r="G6861" s="393" t="s">
        <v>7871</v>
      </c>
      <c r="H6861" s="386">
        <v>50</v>
      </c>
    </row>
    <row r="6862" spans="2:8" s="1" customFormat="1" ht="15">
      <c r="B6862" s="269">
        <v>42714</v>
      </c>
      <c r="C6862" s="280" t="s">
        <v>112</v>
      </c>
      <c r="D6862" s="294">
        <v>50</v>
      </c>
      <c r="F6862" s="269">
        <v>42733</v>
      </c>
      <c r="G6862" s="393" t="s">
        <v>7872</v>
      </c>
      <c r="H6862" s="294">
        <v>150</v>
      </c>
    </row>
    <row r="6863" spans="2:8" s="1" customFormat="1" ht="15">
      <c r="B6863" s="269">
        <v>42715</v>
      </c>
      <c r="C6863" s="280" t="s">
        <v>51</v>
      </c>
      <c r="D6863" s="294">
        <v>170</v>
      </c>
      <c r="F6863" s="269">
        <v>42733</v>
      </c>
      <c r="G6863" s="393" t="s">
        <v>63</v>
      </c>
      <c r="H6863" s="386">
        <v>40</v>
      </c>
    </row>
    <row r="6864" spans="2:8" s="1" customFormat="1" ht="15">
      <c r="B6864" s="269">
        <v>42715</v>
      </c>
      <c r="C6864" s="280" t="s">
        <v>516</v>
      </c>
      <c r="D6864" s="294">
        <v>50</v>
      </c>
      <c r="F6864" s="269">
        <v>42733</v>
      </c>
      <c r="G6864" s="393" t="s">
        <v>2138</v>
      </c>
      <c r="H6864" s="386">
        <v>50</v>
      </c>
    </row>
    <row r="6865" spans="2:8" s="1" customFormat="1" ht="15">
      <c r="B6865" s="269">
        <v>42715</v>
      </c>
      <c r="C6865" s="280" t="s">
        <v>850</v>
      </c>
      <c r="D6865" s="294">
        <v>15</v>
      </c>
      <c r="F6865" s="269">
        <v>42733</v>
      </c>
      <c r="G6865" s="280" t="s">
        <v>3013</v>
      </c>
      <c r="H6865" s="294">
        <v>70</v>
      </c>
    </row>
    <row r="6866" spans="2:8" s="1" customFormat="1" ht="15">
      <c r="B6866" s="269">
        <v>42715</v>
      </c>
      <c r="C6866" s="280" t="s">
        <v>111</v>
      </c>
      <c r="D6866" s="294">
        <v>35</v>
      </c>
      <c r="F6866" s="269">
        <v>42733</v>
      </c>
      <c r="G6866" s="280" t="s">
        <v>80</v>
      </c>
      <c r="H6866" s="294">
        <v>20</v>
      </c>
    </row>
    <row r="6867" spans="2:8" s="1" customFormat="1" ht="15">
      <c r="B6867" s="269">
        <v>42715</v>
      </c>
      <c r="C6867" s="280" t="s">
        <v>2590</v>
      </c>
      <c r="D6867" s="294">
        <v>170</v>
      </c>
      <c r="F6867" s="269">
        <v>42733</v>
      </c>
      <c r="G6867" s="393" t="s">
        <v>5950</v>
      </c>
      <c r="H6867" s="386">
        <v>50</v>
      </c>
    </row>
    <row r="6868" spans="2:8" s="1" customFormat="1" ht="15">
      <c r="B6868" s="269">
        <v>42715</v>
      </c>
      <c r="C6868" s="280" t="s">
        <v>114</v>
      </c>
      <c r="D6868" s="294">
        <v>110</v>
      </c>
      <c r="F6868" s="269">
        <v>42734</v>
      </c>
      <c r="G6868" s="280" t="s">
        <v>92</v>
      </c>
      <c r="H6868" s="294">
        <v>15</v>
      </c>
    </row>
    <row r="6869" spans="2:8" s="1" customFormat="1" ht="15">
      <c r="B6869" s="269">
        <v>42716</v>
      </c>
      <c r="C6869" s="280" t="s">
        <v>179</v>
      </c>
      <c r="D6869" s="294">
        <v>35</v>
      </c>
      <c r="F6869" s="269">
        <v>42734</v>
      </c>
      <c r="G6869" s="280" t="s">
        <v>582</v>
      </c>
      <c r="H6869" s="294">
        <v>60</v>
      </c>
    </row>
    <row r="6870" spans="2:8" s="1" customFormat="1" ht="15">
      <c r="B6870" s="269">
        <v>42717</v>
      </c>
      <c r="C6870" s="280" t="s">
        <v>525</v>
      </c>
      <c r="D6870" s="294">
        <v>200</v>
      </c>
      <c r="F6870" s="269">
        <v>42734</v>
      </c>
      <c r="G6870" s="280" t="s">
        <v>80</v>
      </c>
      <c r="H6870" s="294">
        <v>150</v>
      </c>
    </row>
    <row r="6871" spans="2:8" s="1" customFormat="1" ht="15">
      <c r="B6871" s="269">
        <v>42717</v>
      </c>
      <c r="C6871" s="280" t="s">
        <v>112</v>
      </c>
      <c r="D6871" s="294">
        <v>100</v>
      </c>
      <c r="F6871" s="269">
        <v>42734</v>
      </c>
      <c r="G6871" s="280" t="s">
        <v>51</v>
      </c>
      <c r="H6871" s="294">
        <v>50</v>
      </c>
    </row>
    <row r="6872" spans="2:8" s="1" customFormat="1" ht="15">
      <c r="B6872" s="269">
        <v>42717</v>
      </c>
      <c r="C6872" s="280" t="s">
        <v>57</v>
      </c>
      <c r="D6872" s="294">
        <v>60</v>
      </c>
      <c r="F6872" s="269">
        <v>42734</v>
      </c>
      <c r="G6872" s="280" t="s">
        <v>18</v>
      </c>
      <c r="H6872" s="294">
        <v>300</v>
      </c>
    </row>
    <row r="6873" spans="2:8" s="1" customFormat="1" ht="15">
      <c r="B6873" s="269">
        <v>42717</v>
      </c>
      <c r="C6873" s="280" t="s">
        <v>23</v>
      </c>
      <c r="D6873" s="294">
        <v>240</v>
      </c>
      <c r="F6873" s="269">
        <v>42734</v>
      </c>
      <c r="G6873" s="280" t="s">
        <v>23</v>
      </c>
      <c r="H6873" s="294">
        <v>500</v>
      </c>
    </row>
    <row r="6874" spans="2:8" s="1" customFormat="1" ht="15">
      <c r="B6874" s="269">
        <v>42717</v>
      </c>
      <c r="C6874" s="280" t="s">
        <v>18</v>
      </c>
      <c r="D6874" s="294">
        <v>110</v>
      </c>
      <c r="F6874" s="269">
        <v>42734</v>
      </c>
      <c r="G6874" s="280" t="s">
        <v>5295</v>
      </c>
      <c r="H6874" s="294">
        <v>75</v>
      </c>
    </row>
    <row r="6875" spans="2:8" s="1" customFormat="1" ht="15">
      <c r="B6875" s="269">
        <v>42718</v>
      </c>
      <c r="C6875" s="280" t="s">
        <v>525</v>
      </c>
      <c r="D6875" s="294">
        <v>110</v>
      </c>
      <c r="F6875" s="269">
        <v>42735</v>
      </c>
      <c r="G6875" s="280" t="s">
        <v>51</v>
      </c>
      <c r="H6875" s="294">
        <v>230</v>
      </c>
    </row>
    <row r="6876" spans="2:8" s="1" customFormat="1" ht="15">
      <c r="B6876" s="269">
        <v>42718</v>
      </c>
      <c r="C6876" s="280" t="s">
        <v>525</v>
      </c>
      <c r="D6876" s="294">
        <v>45</v>
      </c>
      <c r="F6876" s="269">
        <v>42735</v>
      </c>
      <c r="G6876" s="280" t="s">
        <v>401</v>
      </c>
      <c r="H6876" s="294">
        <v>50</v>
      </c>
    </row>
    <row r="6877" spans="2:8" s="1" customFormat="1" ht="15">
      <c r="B6877" s="269">
        <v>42718</v>
      </c>
      <c r="C6877" s="280" t="s">
        <v>7829</v>
      </c>
      <c r="D6877" s="294">
        <v>100</v>
      </c>
      <c r="F6877" s="269">
        <v>42735</v>
      </c>
      <c r="G6877" s="280" t="s">
        <v>7864</v>
      </c>
      <c r="H6877" s="294">
        <v>1800</v>
      </c>
    </row>
    <row r="6878" spans="2:8" s="1" customFormat="1" ht="15">
      <c r="B6878" s="269">
        <v>42718</v>
      </c>
      <c r="C6878" s="280" t="s">
        <v>80</v>
      </c>
      <c r="D6878" s="294">
        <v>30</v>
      </c>
      <c r="F6878" s="269">
        <v>42735</v>
      </c>
      <c r="G6878" s="280" t="s">
        <v>23</v>
      </c>
      <c r="H6878" s="294">
        <v>204</v>
      </c>
    </row>
    <row r="6879" spans="2:8" s="1" customFormat="1" ht="15">
      <c r="B6879" s="269">
        <v>42718</v>
      </c>
      <c r="C6879" s="280" t="s">
        <v>51</v>
      </c>
      <c r="D6879" s="294">
        <v>30</v>
      </c>
      <c r="F6879" s="269">
        <v>42735</v>
      </c>
      <c r="G6879" s="280" t="s">
        <v>5687</v>
      </c>
      <c r="H6879" s="294">
        <v>60</v>
      </c>
    </row>
    <row r="6880" spans="2:8" s="1" customFormat="1" ht="15">
      <c r="B6880" s="269">
        <v>42718</v>
      </c>
      <c r="C6880" s="280" t="s">
        <v>114</v>
      </c>
      <c r="D6880" s="294">
        <v>20</v>
      </c>
      <c r="F6880" s="269"/>
      <c r="G6880" s="280"/>
      <c r="H6880" s="294"/>
    </row>
    <row r="6881" spans="2:8" s="1" customFormat="1" ht="15">
      <c r="B6881" s="269">
        <v>42719</v>
      </c>
      <c r="C6881" s="280" t="s">
        <v>525</v>
      </c>
      <c r="D6881" s="294">
        <v>35</v>
      </c>
      <c r="F6881" s="269"/>
      <c r="G6881" s="280"/>
      <c r="H6881" s="294"/>
    </row>
    <row r="6882" spans="2:8" s="1" customFormat="1" ht="15">
      <c r="B6882" s="269">
        <v>42720</v>
      </c>
      <c r="C6882" s="280" t="s">
        <v>525</v>
      </c>
      <c r="D6882" s="294">
        <v>130</v>
      </c>
      <c r="F6882" s="269"/>
      <c r="G6882" s="280"/>
      <c r="H6882" s="294"/>
    </row>
    <row r="6883" spans="2:8" s="1" customFormat="1" ht="15">
      <c r="B6883" s="269">
        <v>42720</v>
      </c>
      <c r="C6883" s="280" t="s">
        <v>23</v>
      </c>
      <c r="D6883" s="294">
        <v>70</v>
      </c>
      <c r="F6883" s="269"/>
      <c r="G6883" s="280"/>
      <c r="H6883" s="294"/>
    </row>
    <row r="6884" spans="2:8" s="1" customFormat="1" ht="15">
      <c r="B6884" s="269">
        <v>42720</v>
      </c>
      <c r="C6884" s="280" t="s">
        <v>23</v>
      </c>
      <c r="D6884" s="294">
        <v>669</v>
      </c>
      <c r="F6884" s="269"/>
      <c r="G6884" s="280"/>
      <c r="H6884" s="294"/>
    </row>
    <row r="6885" spans="2:8" s="1" customFormat="1" ht="15">
      <c r="B6885" s="1330">
        <v>42721</v>
      </c>
      <c r="C6885" s="554" t="s">
        <v>4050</v>
      </c>
      <c r="D6885" s="438">
        <v>1354</v>
      </c>
      <c r="F6885" s="269"/>
      <c r="G6885" s="280"/>
      <c r="H6885" s="294"/>
    </row>
    <row r="6886" spans="2:8" s="1" customFormat="1" ht="15">
      <c r="B6886" s="269">
        <v>42721</v>
      </c>
      <c r="C6886" s="280" t="s">
        <v>525</v>
      </c>
      <c r="D6886" s="294">
        <v>175</v>
      </c>
      <c r="F6886" s="269"/>
      <c r="G6886" s="280"/>
      <c r="H6886" s="294"/>
    </row>
    <row r="6887" spans="2:8" s="1" customFormat="1" ht="15">
      <c r="B6887" s="269">
        <v>42721</v>
      </c>
      <c r="C6887" s="280" t="s">
        <v>815</v>
      </c>
      <c r="D6887" s="294">
        <v>1000</v>
      </c>
      <c r="F6887" s="269"/>
      <c r="G6887" s="280"/>
      <c r="H6887" s="294"/>
    </row>
    <row r="6888" spans="2:8" s="1" customFormat="1" ht="15">
      <c r="B6888" s="269">
        <v>42721</v>
      </c>
      <c r="C6888" s="280" t="s">
        <v>5649</v>
      </c>
      <c r="D6888" s="294">
        <v>500</v>
      </c>
      <c r="F6888" s="269"/>
      <c r="G6888" s="280"/>
      <c r="H6888" s="294"/>
    </row>
    <row r="6889" spans="2:8" s="1" customFormat="1" ht="15">
      <c r="B6889" s="269">
        <v>42721</v>
      </c>
      <c r="C6889" s="280" t="s">
        <v>23</v>
      </c>
      <c r="D6889" s="294">
        <v>125</v>
      </c>
      <c r="F6889" s="269"/>
      <c r="G6889" s="280"/>
      <c r="H6889" s="294"/>
    </row>
    <row r="6890" spans="2:8" s="1" customFormat="1" ht="15">
      <c r="B6890" s="269">
        <v>42721</v>
      </c>
      <c r="C6890" s="280" t="s">
        <v>2164</v>
      </c>
      <c r="D6890" s="294">
        <v>600</v>
      </c>
      <c r="F6890" s="269"/>
      <c r="G6890" s="280"/>
      <c r="H6890" s="294"/>
    </row>
    <row r="6891" spans="2:8" s="1" customFormat="1" ht="15">
      <c r="B6891" s="269">
        <v>42722</v>
      </c>
      <c r="C6891" s="280" t="s">
        <v>205</v>
      </c>
      <c r="D6891" s="294">
        <v>22</v>
      </c>
      <c r="F6891" s="269"/>
      <c r="G6891" s="280"/>
      <c r="H6891" s="294"/>
    </row>
    <row r="6892" spans="2:8" s="1" customFormat="1" ht="15">
      <c r="B6892" s="269">
        <v>42722</v>
      </c>
      <c r="C6892" s="280" t="s">
        <v>6731</v>
      </c>
      <c r="D6892" s="294">
        <v>300</v>
      </c>
      <c r="F6892" s="269"/>
      <c r="G6892" s="280"/>
      <c r="H6892" s="294"/>
    </row>
    <row r="6893" spans="2:8" s="1" customFormat="1" ht="15">
      <c r="B6893" s="269">
        <v>42722</v>
      </c>
      <c r="C6893" s="280" t="s">
        <v>114</v>
      </c>
      <c r="D6893" s="294">
        <v>135</v>
      </c>
      <c r="F6893" s="269"/>
      <c r="G6893" s="280"/>
      <c r="H6893" s="294"/>
    </row>
    <row r="6894" spans="2:8" s="1" customFormat="1" ht="15">
      <c r="B6894" s="269">
        <v>42722</v>
      </c>
      <c r="C6894" s="280" t="s">
        <v>23</v>
      </c>
      <c r="D6894" s="294">
        <v>125</v>
      </c>
      <c r="F6894" s="269"/>
      <c r="G6894" s="280"/>
      <c r="H6894" s="294"/>
    </row>
    <row r="6895" spans="2:8" s="1" customFormat="1" ht="15">
      <c r="B6895" s="269">
        <v>42722</v>
      </c>
      <c r="C6895" s="280" t="s">
        <v>401</v>
      </c>
      <c r="D6895" s="294">
        <v>120</v>
      </c>
      <c r="F6895" s="269"/>
      <c r="G6895" s="280"/>
      <c r="H6895" s="294"/>
    </row>
    <row r="6896" spans="2:8" s="1" customFormat="1" ht="15">
      <c r="B6896" s="269">
        <v>42723</v>
      </c>
      <c r="C6896" s="280" t="s">
        <v>525</v>
      </c>
      <c r="D6896" s="294">
        <v>105</v>
      </c>
      <c r="F6896" s="269"/>
      <c r="G6896" s="280"/>
      <c r="H6896" s="294"/>
    </row>
    <row r="6897" spans="2:8" s="1" customFormat="1" ht="15">
      <c r="B6897" s="269">
        <v>42723</v>
      </c>
      <c r="C6897" s="280" t="s">
        <v>7832</v>
      </c>
      <c r="D6897" s="294">
        <v>100</v>
      </c>
      <c r="F6897" s="269"/>
      <c r="G6897" s="280"/>
      <c r="H6897" s="294"/>
    </row>
    <row r="6898" spans="2:8" s="1" customFormat="1" ht="15">
      <c r="B6898" s="269">
        <v>42723</v>
      </c>
      <c r="C6898" s="280" t="s">
        <v>5687</v>
      </c>
      <c r="D6898" s="294">
        <v>60</v>
      </c>
      <c r="F6898" s="269"/>
      <c r="G6898" s="280"/>
      <c r="H6898" s="294"/>
    </row>
    <row r="6899" spans="2:8" s="1" customFormat="1" ht="15">
      <c r="B6899" s="269">
        <v>42723</v>
      </c>
      <c r="C6899" s="280" t="s">
        <v>18</v>
      </c>
      <c r="D6899" s="294">
        <v>1114</v>
      </c>
      <c r="F6899" s="269"/>
      <c r="G6899" s="280"/>
      <c r="H6899" s="294"/>
    </row>
    <row r="6900" spans="2:8" s="1" customFormat="1" ht="15">
      <c r="B6900" s="269">
        <v>42723</v>
      </c>
      <c r="C6900" s="280" t="s">
        <v>163</v>
      </c>
      <c r="D6900" s="294">
        <v>10</v>
      </c>
      <c r="F6900" s="269"/>
      <c r="G6900" s="280"/>
      <c r="H6900" s="294"/>
    </row>
    <row r="6901" spans="2:8" s="1" customFormat="1" ht="15">
      <c r="B6901" s="269">
        <v>42724</v>
      </c>
      <c r="C6901" s="280" t="s">
        <v>525</v>
      </c>
      <c r="D6901" s="294">
        <v>250</v>
      </c>
      <c r="F6901" s="269"/>
      <c r="G6901" s="280"/>
      <c r="H6901" s="294"/>
    </row>
    <row r="6902" spans="2:8" s="1" customFormat="1" ht="15">
      <c r="B6902" s="269">
        <v>42724</v>
      </c>
      <c r="C6902" s="294" t="s">
        <v>23</v>
      </c>
      <c r="D6902" s="294">
        <v>160</v>
      </c>
      <c r="F6902" s="269"/>
      <c r="G6902" s="280"/>
      <c r="H6902" s="294"/>
    </row>
    <row r="6903" spans="2:8" s="1" customFormat="1" ht="15">
      <c r="B6903" s="269">
        <v>42724</v>
      </c>
      <c r="C6903" s="294" t="s">
        <v>114</v>
      </c>
      <c r="D6903" s="294">
        <v>160</v>
      </c>
      <c r="F6903" s="269"/>
      <c r="G6903" s="280"/>
      <c r="H6903" s="294"/>
    </row>
    <row r="6904" spans="2:8" s="1" customFormat="1" ht="15">
      <c r="B6904" s="269">
        <v>42724</v>
      </c>
      <c r="C6904" s="294" t="s">
        <v>163</v>
      </c>
      <c r="D6904" s="294">
        <v>63</v>
      </c>
      <c r="F6904" s="269"/>
      <c r="G6904" s="280"/>
      <c r="H6904" s="294"/>
    </row>
    <row r="6905" spans="2:8" s="1" customFormat="1" ht="15">
      <c r="B6905" s="269">
        <v>42725</v>
      </c>
      <c r="C6905" s="280" t="s">
        <v>666</v>
      </c>
      <c r="D6905" s="294">
        <v>50</v>
      </c>
      <c r="F6905" s="269"/>
      <c r="G6905" s="280"/>
      <c r="H6905" s="294"/>
    </row>
    <row r="6906" spans="2:8" s="1" customFormat="1" ht="15">
      <c r="B6906" s="269">
        <v>42725</v>
      </c>
      <c r="C6906" s="280" t="s">
        <v>525</v>
      </c>
      <c r="D6906" s="294">
        <v>40</v>
      </c>
      <c r="F6906" s="269"/>
      <c r="G6906" s="280"/>
      <c r="H6906" s="294"/>
    </row>
    <row r="6907" spans="2:8" s="1" customFormat="1" ht="15">
      <c r="B6907" s="269">
        <v>42725</v>
      </c>
      <c r="C6907" s="280" t="s">
        <v>57</v>
      </c>
      <c r="D6907" s="294">
        <v>260</v>
      </c>
      <c r="F6907" s="269"/>
      <c r="G6907" s="280"/>
      <c r="H6907" s="294"/>
    </row>
    <row r="6908" spans="2:8" s="1" customFormat="1" ht="15">
      <c r="B6908" s="269">
        <v>42725</v>
      </c>
      <c r="C6908" s="280" t="s">
        <v>7860</v>
      </c>
      <c r="D6908" s="294">
        <v>80</v>
      </c>
      <c r="F6908" s="269"/>
      <c r="G6908" s="280"/>
      <c r="H6908" s="294"/>
    </row>
    <row r="6909" spans="2:8" s="1" customFormat="1" ht="15">
      <c r="B6909" s="269">
        <v>42725</v>
      </c>
      <c r="C6909" s="280" t="s">
        <v>23</v>
      </c>
      <c r="D6909" s="294">
        <v>125</v>
      </c>
      <c r="F6909" s="269"/>
      <c r="G6909" s="280"/>
      <c r="H6909" s="294"/>
    </row>
    <row r="6910" spans="2:8" s="1" customFormat="1" ht="15">
      <c r="B6910" s="269">
        <v>42726</v>
      </c>
      <c r="C6910" s="280" t="s">
        <v>830</v>
      </c>
      <c r="D6910" s="294">
        <v>50</v>
      </c>
      <c r="F6910" s="269"/>
      <c r="G6910" s="280"/>
      <c r="H6910" s="294"/>
    </row>
    <row r="6911" spans="2:8" s="1" customFormat="1" ht="15">
      <c r="B6911" s="269">
        <v>42726</v>
      </c>
      <c r="C6911" s="280" t="s">
        <v>525</v>
      </c>
      <c r="D6911" s="294">
        <v>40</v>
      </c>
      <c r="F6911" s="269"/>
      <c r="G6911" s="280"/>
      <c r="H6911" s="294"/>
    </row>
    <row r="6912" spans="2:8" s="1" customFormat="1" ht="15">
      <c r="B6912" s="269">
        <v>42726</v>
      </c>
      <c r="C6912" s="280" t="s">
        <v>23</v>
      </c>
      <c r="D6912" s="294">
        <v>200</v>
      </c>
      <c r="F6912" s="269"/>
      <c r="G6912" s="280"/>
      <c r="H6912" s="294"/>
    </row>
    <row r="6913" spans="2:8" s="1" customFormat="1" ht="15">
      <c r="B6913" s="269">
        <v>42727</v>
      </c>
      <c r="C6913" s="280" t="s">
        <v>525</v>
      </c>
      <c r="D6913" s="294">
        <v>60</v>
      </c>
      <c r="F6913" s="269"/>
      <c r="G6913" s="280"/>
      <c r="H6913" s="294"/>
    </row>
    <row r="6914" spans="2:8" s="1" customFormat="1" ht="15">
      <c r="B6914" s="269">
        <v>42727</v>
      </c>
      <c r="C6914" s="280" t="s">
        <v>7861</v>
      </c>
      <c r="D6914" s="294">
        <v>250</v>
      </c>
      <c r="F6914" s="269"/>
      <c r="G6914" s="280"/>
      <c r="H6914" s="294"/>
    </row>
    <row r="6915" spans="2:8" s="1" customFormat="1" ht="15">
      <c r="B6915" s="269">
        <v>42728</v>
      </c>
      <c r="C6915" s="280" t="s">
        <v>7863</v>
      </c>
      <c r="D6915" s="294">
        <v>2000</v>
      </c>
      <c r="F6915" s="269"/>
      <c r="G6915" s="280"/>
      <c r="H6915" s="294"/>
    </row>
    <row r="6916" spans="2:8" s="1" customFormat="1" ht="15">
      <c r="B6916" s="269">
        <v>42728</v>
      </c>
      <c r="C6916" s="280" t="s">
        <v>18</v>
      </c>
      <c r="D6916" s="294">
        <v>100</v>
      </c>
      <c r="F6916" s="269"/>
      <c r="G6916" s="280"/>
      <c r="H6916" s="294"/>
    </row>
    <row r="6917" spans="2:8" s="1" customFormat="1" ht="15">
      <c r="B6917" s="269">
        <v>42728</v>
      </c>
      <c r="C6917" s="280" t="s">
        <v>114</v>
      </c>
      <c r="D6917" s="294">
        <v>60</v>
      </c>
      <c r="F6917" s="269"/>
      <c r="G6917" s="280"/>
      <c r="H6917" s="294"/>
    </row>
    <row r="6918" spans="2:8" s="1" customFormat="1" ht="15">
      <c r="B6918" s="269">
        <v>42728</v>
      </c>
      <c r="C6918" s="280" t="s">
        <v>7139</v>
      </c>
      <c r="D6918" s="294">
        <v>10</v>
      </c>
      <c r="F6918" s="269"/>
      <c r="G6918" s="280"/>
      <c r="H6918" s="294"/>
    </row>
    <row r="6919" spans="2:8" s="1" customFormat="1" ht="15">
      <c r="B6919" s="269">
        <v>42728</v>
      </c>
      <c r="C6919" s="280" t="s">
        <v>226</v>
      </c>
      <c r="D6919" s="294">
        <v>15</v>
      </c>
      <c r="F6919" s="269"/>
      <c r="G6919" s="280"/>
      <c r="H6919" s="294"/>
    </row>
    <row r="6920" spans="2:8" s="1" customFormat="1" ht="15">
      <c r="B6920" s="269"/>
      <c r="C6920" s="280"/>
      <c r="D6920" s="294"/>
      <c r="F6920" s="269"/>
      <c r="G6920" s="280"/>
      <c r="H6920" s="294"/>
    </row>
    <row r="6921" spans="2:8" s="1" customFormat="1" ht="15">
      <c r="B6921" s="269"/>
      <c r="C6921" s="280"/>
      <c r="D6921" s="294"/>
      <c r="F6921" s="269"/>
      <c r="G6921" s="280"/>
      <c r="H6921" s="294"/>
    </row>
    <row r="6922" spans="2:8" s="1" customFormat="1" ht="15">
      <c r="B6922" s="269"/>
      <c r="C6922" s="280"/>
      <c r="D6922" s="294"/>
      <c r="F6922" s="269"/>
      <c r="G6922" s="280"/>
      <c r="H6922" s="294"/>
    </row>
    <row r="6923" spans="2:8" s="1" customFormat="1" ht="15">
      <c r="B6923" s="269"/>
      <c r="C6923" s="280"/>
      <c r="D6923" s="294"/>
      <c r="F6923" s="269"/>
      <c r="G6923" s="280"/>
      <c r="H6923" s="294"/>
    </row>
    <row r="6924" spans="2:8" s="1" customFormat="1" ht="15">
      <c r="B6924" s="269"/>
      <c r="C6924" s="280"/>
      <c r="D6924" s="294"/>
      <c r="F6924" s="269"/>
      <c r="G6924" s="280"/>
      <c r="H6924" s="294"/>
    </row>
    <row r="6925" spans="2:8" s="1307" customFormat="1" ht="15">
      <c r="B6925" s="269"/>
      <c r="C6925" s="280"/>
      <c r="D6925" s="294"/>
      <c r="F6925" s="1304"/>
      <c r="G6925" s="1305"/>
      <c r="H6925" s="1306"/>
    </row>
    <row r="6926" spans="2:8" s="1" customFormat="1" ht="15">
      <c r="B6926" s="269"/>
      <c r="C6926" s="280"/>
      <c r="D6926" s="294"/>
      <c r="F6926" s="285"/>
      <c r="G6926" s="280"/>
      <c r="H6926" s="294"/>
    </row>
    <row r="6927" spans="2:8" s="1" customFormat="1" ht="15">
      <c r="D6927" s="294">
        <f>SUM(D6829:D6926)</f>
        <v>28527</v>
      </c>
      <c r="H6927" s="294">
        <f>SUM(H6829:H6926)</f>
        <v>8223</v>
      </c>
    </row>
    <row r="6929" spans="2:15" s="1" customFormat="1" ht="15.75">
      <c r="C6929" s="2480" t="s">
        <v>7919</v>
      </c>
      <c r="D6929" s="2480"/>
      <c r="E6929" s="2480"/>
      <c r="F6929" s="2480"/>
      <c r="G6929" s="2480"/>
      <c r="H6929" s="2480"/>
      <c r="I6929" s="2480"/>
      <c r="J6929" s="18"/>
    </row>
    <row r="6930" spans="2:15" s="1" customFormat="1" ht="15" outlineLevel="1">
      <c r="C6930" s="18"/>
      <c r="D6930" s="18"/>
      <c r="E6930" s="18"/>
      <c r="F6930" s="18"/>
      <c r="G6930" s="18"/>
      <c r="H6930" s="18"/>
      <c r="I6930" s="18"/>
      <c r="J6930" s="18"/>
    </row>
    <row r="6931" spans="2:15" s="1" customFormat="1" ht="15" outlineLevel="1">
      <c r="B6931" s="152" t="s">
        <v>115</v>
      </c>
      <c r="C6931" s="152" t="s">
        <v>1330</v>
      </c>
      <c r="D6931" s="355" t="s">
        <v>4</v>
      </c>
      <c r="F6931" s="354" t="s">
        <v>115</v>
      </c>
      <c r="G6931" s="354" t="s">
        <v>1331</v>
      </c>
      <c r="H6931" s="355" t="s">
        <v>4</v>
      </c>
    </row>
    <row r="6932" spans="2:15" s="1" customFormat="1" ht="45" outlineLevel="1">
      <c r="B6932" s="864">
        <v>42736</v>
      </c>
      <c r="C6932" s="891" t="s">
        <v>1039</v>
      </c>
      <c r="D6932" s="1294">
        <v>141856.87</v>
      </c>
      <c r="F6932" s="811">
        <v>42737</v>
      </c>
      <c r="G6932" s="1064" t="s">
        <v>7891</v>
      </c>
      <c r="H6932" s="905">
        <v>25000</v>
      </c>
      <c r="I6932" s="812" t="s">
        <v>7063</v>
      </c>
    </row>
    <row r="6933" spans="2:15" s="1" customFormat="1" ht="45" outlineLevel="1">
      <c r="B6933" s="864">
        <v>42755</v>
      </c>
      <c r="C6933" s="891" t="s">
        <v>7979</v>
      </c>
      <c r="D6933" s="1294">
        <v>19000</v>
      </c>
      <c r="E6933" s="205"/>
      <c r="F6933" s="811">
        <v>42737</v>
      </c>
      <c r="G6933" s="1064" t="s">
        <v>7892</v>
      </c>
      <c r="H6933" s="905">
        <v>4869</v>
      </c>
      <c r="I6933" s="812" t="s">
        <v>5805</v>
      </c>
    </row>
    <row r="6934" spans="2:15" s="1" customFormat="1" ht="45" outlineLevel="1">
      <c r="B6934" s="725">
        <v>42755</v>
      </c>
      <c r="C6934" s="223" t="s">
        <v>7981</v>
      </c>
      <c r="D6934" s="614">
        <v>1</v>
      </c>
      <c r="E6934" s="205" t="s">
        <v>7983</v>
      </c>
      <c r="F6934" s="811">
        <v>42737</v>
      </c>
      <c r="G6934" s="1064" t="s">
        <v>7893</v>
      </c>
      <c r="H6934" s="905">
        <v>22000</v>
      </c>
      <c r="I6934" s="812" t="s">
        <v>7442</v>
      </c>
    </row>
    <row r="6935" spans="2:15" s="1" customFormat="1" ht="45" outlineLevel="1">
      <c r="B6935" s="725">
        <v>42758</v>
      </c>
      <c r="C6935" s="223" t="s">
        <v>7987</v>
      </c>
      <c r="D6935" s="175">
        <v>3409.86</v>
      </c>
      <c r="F6935" s="811">
        <v>42737</v>
      </c>
      <c r="G6935" s="812" t="s">
        <v>7894</v>
      </c>
      <c r="H6935" s="905">
        <v>6759</v>
      </c>
      <c r="I6935" s="812" t="s">
        <v>7887</v>
      </c>
    </row>
    <row r="6936" spans="2:15" s="1" customFormat="1" ht="45" outlineLevel="1">
      <c r="B6936" s="725">
        <v>42758</v>
      </c>
      <c r="C6936" s="223" t="s">
        <v>7988</v>
      </c>
      <c r="D6936" s="175">
        <v>1000</v>
      </c>
      <c r="F6936" s="811">
        <v>42737</v>
      </c>
      <c r="G6936" s="1064" t="s">
        <v>7895</v>
      </c>
      <c r="H6936" s="905">
        <v>7830</v>
      </c>
      <c r="I6936" s="812" t="s">
        <v>7441</v>
      </c>
    </row>
    <row r="6937" spans="2:15" s="1" customFormat="1" ht="30" outlineLevel="1">
      <c r="B6937" s="725"/>
      <c r="C6937" s="223"/>
      <c r="D6937" s="175"/>
      <c r="F6937" s="984">
        <v>42737</v>
      </c>
      <c r="G6937" s="1064" t="s">
        <v>5936</v>
      </c>
      <c r="H6937" s="905">
        <v>6043.53</v>
      </c>
      <c r="I6937" s="812" t="s">
        <v>7550</v>
      </c>
      <c r="L6937" s="2"/>
    </row>
    <row r="6938" spans="2:15" s="1" customFormat="1" ht="45" outlineLevel="1">
      <c r="B6938" s="725"/>
      <c r="C6938" s="223"/>
      <c r="D6938" s="175"/>
      <c r="F6938" s="984">
        <v>42737</v>
      </c>
      <c r="G6938" s="1064" t="s">
        <v>7896</v>
      </c>
      <c r="H6938" s="905">
        <v>5000</v>
      </c>
      <c r="I6938" s="812" t="s">
        <v>7888</v>
      </c>
      <c r="L6938" s="13"/>
    </row>
    <row r="6939" spans="2:15" s="1" customFormat="1" ht="30" outlineLevel="1">
      <c r="B6939" s="285"/>
      <c r="C6939" s="223"/>
      <c r="D6939" s="672"/>
      <c r="F6939" s="984">
        <v>42745</v>
      </c>
      <c r="G6939" s="1064" t="s">
        <v>7915</v>
      </c>
      <c r="H6939" s="905">
        <v>6449</v>
      </c>
      <c r="I6939" s="812" t="s">
        <v>7020</v>
      </c>
      <c r="L6939" s="13"/>
    </row>
    <row r="6940" spans="2:15" s="1" customFormat="1" ht="30" outlineLevel="1">
      <c r="B6940" s="285"/>
      <c r="C6940" s="223"/>
      <c r="D6940" s="175"/>
      <c r="F6940" s="984">
        <v>42745</v>
      </c>
      <c r="G6940" s="1064" t="s">
        <v>7916</v>
      </c>
      <c r="H6940" s="905">
        <v>1650</v>
      </c>
      <c r="I6940" s="812" t="s">
        <v>7917</v>
      </c>
      <c r="M6940" s="2"/>
      <c r="O6940" s="2"/>
    </row>
    <row r="6941" spans="2:15" s="1" customFormat="1" ht="30" outlineLevel="1">
      <c r="B6941" s="285"/>
      <c r="C6941" s="223"/>
      <c r="D6941" s="175"/>
      <c r="F6941" s="984">
        <v>42748</v>
      </c>
      <c r="G6941" s="1064" t="s">
        <v>7934</v>
      </c>
      <c r="H6941" s="905">
        <v>6569</v>
      </c>
      <c r="I6941" s="812" t="s">
        <v>7935</v>
      </c>
      <c r="M6941" s="2"/>
      <c r="O6941" s="2"/>
    </row>
    <row r="6942" spans="2:15" s="1" customFormat="1" ht="45" outlineLevel="1">
      <c r="B6942" s="285"/>
      <c r="C6942" s="223"/>
      <c r="D6942" s="175"/>
      <c r="F6942" s="984">
        <v>42751</v>
      </c>
      <c r="G6942" s="1064" t="s">
        <v>7937</v>
      </c>
      <c r="H6942" s="905">
        <v>4000</v>
      </c>
      <c r="I6942" s="812" t="s">
        <v>3287</v>
      </c>
      <c r="M6942" s="2"/>
      <c r="O6942" s="2"/>
    </row>
    <row r="6943" spans="2:15" s="1" customFormat="1" ht="45" outlineLevel="1">
      <c r="B6943" s="269"/>
      <c r="C6943" s="47"/>
      <c r="D6943" s="48"/>
      <c r="F6943" s="984">
        <v>42751</v>
      </c>
      <c r="G6943" s="1064" t="s">
        <v>7938</v>
      </c>
      <c r="H6943" s="905">
        <v>500</v>
      </c>
      <c r="I6943" s="812" t="s">
        <v>3287</v>
      </c>
    </row>
    <row r="6944" spans="2:15" s="1" customFormat="1" ht="30" outlineLevel="1">
      <c r="B6944" s="269"/>
      <c r="C6944" s="47"/>
      <c r="D6944" s="48"/>
      <c r="F6944" s="984">
        <v>42751</v>
      </c>
      <c r="G6944" s="812" t="s">
        <v>7939</v>
      </c>
      <c r="H6944" s="905">
        <v>13305</v>
      </c>
      <c r="I6944" s="812" t="s">
        <v>4760</v>
      </c>
      <c r="M6944" s="2"/>
    </row>
    <row r="6945" spans="2:15" s="1" customFormat="1" ht="30" outlineLevel="1">
      <c r="B6945" s="46"/>
      <c r="C6945" s="47"/>
      <c r="D6945" s="48"/>
      <c r="F6945" s="984">
        <v>42755</v>
      </c>
      <c r="G6945" s="1064" t="s">
        <v>7980</v>
      </c>
      <c r="H6945" s="905">
        <v>1</v>
      </c>
      <c r="I6945" s="812" t="s">
        <v>7982</v>
      </c>
      <c r="M6945" s="2"/>
    </row>
    <row r="6946" spans="2:15" s="1" customFormat="1" ht="30" outlineLevel="1">
      <c r="B6946" s="46"/>
      <c r="C6946" s="47"/>
      <c r="D6946" s="48"/>
      <c r="F6946" s="984">
        <v>42756</v>
      </c>
      <c r="G6946" s="1064" t="s">
        <v>7989</v>
      </c>
      <c r="H6946" s="905">
        <v>1</v>
      </c>
      <c r="I6946" s="812" t="s">
        <v>7990</v>
      </c>
      <c r="M6946" s="2"/>
      <c r="O6946" s="2"/>
    </row>
    <row r="6947" spans="2:15" s="1" customFormat="1" ht="45" outlineLevel="1">
      <c r="B6947" s="46"/>
      <c r="C6947" s="47"/>
      <c r="D6947" s="48"/>
      <c r="F6947" s="984">
        <v>42756</v>
      </c>
      <c r="G6947" s="1064" t="s">
        <v>7984</v>
      </c>
      <c r="H6947" s="905">
        <v>4000</v>
      </c>
      <c r="I6947" s="812" t="s">
        <v>3287</v>
      </c>
      <c r="O6947" s="2"/>
    </row>
    <row r="6948" spans="2:15" s="1" customFormat="1" ht="45" outlineLevel="1">
      <c r="B6948" s="46"/>
      <c r="C6948" s="47"/>
      <c r="D6948" s="48"/>
      <c r="F6948" s="984">
        <v>42756</v>
      </c>
      <c r="G6948" s="1064" t="s">
        <v>7985</v>
      </c>
      <c r="H6948" s="905">
        <v>3500</v>
      </c>
      <c r="I6948" s="812" t="s">
        <v>3287</v>
      </c>
      <c r="O6948" s="2"/>
    </row>
    <row r="6949" spans="2:15" s="1" customFormat="1" ht="45" outlineLevel="1">
      <c r="B6949" s="46"/>
      <c r="C6949" s="47"/>
      <c r="D6949" s="48"/>
      <c r="F6949" s="984">
        <v>42756</v>
      </c>
      <c r="G6949" s="1097" t="s">
        <v>7986</v>
      </c>
      <c r="H6949" s="876">
        <v>2500</v>
      </c>
      <c r="I6949" s="812" t="s">
        <v>3287</v>
      </c>
      <c r="O6949" s="2"/>
    </row>
    <row r="6950" spans="2:15" s="1" customFormat="1" ht="30" outlineLevel="1">
      <c r="B6950" s="46"/>
      <c r="C6950" s="47"/>
      <c r="D6950" s="48"/>
      <c r="F6950" s="984">
        <v>42759</v>
      </c>
      <c r="G6950" s="1097" t="s">
        <v>8008</v>
      </c>
      <c r="H6950" s="876">
        <v>4488</v>
      </c>
      <c r="I6950" s="812" t="s">
        <v>8009</v>
      </c>
      <c r="O6950" s="2"/>
    </row>
    <row r="6951" spans="2:15" s="1" customFormat="1" ht="60" outlineLevel="1">
      <c r="B6951" s="46"/>
      <c r="C6951" s="47"/>
      <c r="D6951" s="48"/>
      <c r="F6951" s="984">
        <v>42762</v>
      </c>
      <c r="G6951" s="1064" t="s">
        <v>8016</v>
      </c>
      <c r="H6951" s="905">
        <v>6000</v>
      </c>
      <c r="I6951" s="812" t="s">
        <v>3287</v>
      </c>
      <c r="O6951" s="2"/>
    </row>
    <row r="6952" spans="2:15" s="1" customFormat="1" ht="15" outlineLevel="1">
      <c r="B6952" s="46"/>
      <c r="C6952" s="47"/>
      <c r="D6952" s="48"/>
      <c r="F6952" s="811"/>
      <c r="G6952" s="812"/>
      <c r="H6952" s="893"/>
      <c r="I6952" s="812"/>
      <c r="L6952" s="13"/>
    </row>
    <row r="6953" spans="2:15" s="1" customFormat="1" ht="15" outlineLevel="1">
      <c r="B6953" s="50"/>
      <c r="C6953" s="50" t="s">
        <v>195</v>
      </c>
      <c r="D6953" s="571">
        <f>SUM(D6932:D6952)</f>
        <v>165267.72999999998</v>
      </c>
      <c r="E6953" s="18"/>
      <c r="F6953" s="319"/>
      <c r="G6953" s="319" t="s">
        <v>195</v>
      </c>
      <c r="H6953" s="279">
        <f>SUM(H6932:H6952)</f>
        <v>130464.53</v>
      </c>
      <c r="L6953" s="2"/>
    </row>
    <row r="6954" spans="2:15" s="1" customFormat="1" ht="15" outlineLevel="1">
      <c r="B6954" s="50"/>
      <c r="C6954" s="50" t="s">
        <v>1328</v>
      </c>
      <c r="D6954" s="48">
        <f>D6953-H6953</f>
        <v>34803.199999999983</v>
      </c>
      <c r="E6954" s="13"/>
      <c r="F6954" s="13"/>
      <c r="H6954" s="13"/>
      <c r="L6954" s="2"/>
    </row>
    <row r="6955" spans="2:15" s="1" customFormat="1" ht="15" outlineLevel="1">
      <c r="E6955" s="87"/>
      <c r="F6955" s="13"/>
      <c r="H6955" s="226"/>
      <c r="I6955" s="2"/>
      <c r="N6955" s="2"/>
      <c r="O6955" s="2"/>
    </row>
    <row r="6956" spans="2:15" s="1" customFormat="1" ht="15">
      <c r="E6956" s="13"/>
      <c r="F6956" s="13"/>
      <c r="H6956" s="2"/>
    </row>
    <row r="6957" spans="2:15" s="1" customFormat="1" ht="15">
      <c r="B6957" s="602">
        <v>42736</v>
      </c>
      <c r="C6957" s="282" t="s">
        <v>6606</v>
      </c>
      <c r="D6957" s="838">
        <v>17370</v>
      </c>
      <c r="E6957" s="280" t="s">
        <v>3088</v>
      </c>
      <c r="H6957" s="2"/>
    </row>
    <row r="6958" spans="2:15" s="1" customFormat="1" ht="15">
      <c r="B6958" s="984">
        <v>42751</v>
      </c>
      <c r="C6958" s="1064" t="s">
        <v>7940</v>
      </c>
      <c r="D6958" s="905">
        <v>4000</v>
      </c>
      <c r="E6958" s="812" t="s">
        <v>3287</v>
      </c>
      <c r="H6958" s="2"/>
    </row>
    <row r="6959" spans="2:15" s="1" customFormat="1" ht="15">
      <c r="B6959" s="984">
        <v>42751</v>
      </c>
      <c r="C6959" s="1064" t="s">
        <v>7940</v>
      </c>
      <c r="D6959" s="905">
        <v>500</v>
      </c>
      <c r="E6959" s="812" t="s">
        <v>3287</v>
      </c>
      <c r="H6959" s="2"/>
    </row>
    <row r="6960" spans="2:15" s="1" customFormat="1" ht="15">
      <c r="B6960" s="984">
        <v>42750</v>
      </c>
      <c r="C6960" s="1064" t="s">
        <v>7739</v>
      </c>
      <c r="D6960" s="905">
        <v>4000</v>
      </c>
      <c r="E6960" s="812" t="s">
        <v>3287</v>
      </c>
      <c r="H6960" s="2"/>
      <c r="M6960" s="2"/>
    </row>
    <row r="6961" spans="2:12" s="1" customFormat="1" ht="15">
      <c r="B6961" s="984">
        <v>42751</v>
      </c>
      <c r="C6961" s="1064" t="s">
        <v>7611</v>
      </c>
      <c r="D6961" s="905">
        <v>4000</v>
      </c>
      <c r="E6961" s="812" t="s">
        <v>3287</v>
      </c>
      <c r="H6961" s="2"/>
    </row>
    <row r="6962" spans="2:12" s="1" customFormat="1" ht="45">
      <c r="B6962" s="984">
        <v>42756</v>
      </c>
      <c r="C6962" s="1064" t="s">
        <v>7984</v>
      </c>
      <c r="D6962" s="905">
        <v>4000</v>
      </c>
      <c r="E6962" s="812" t="s">
        <v>3287</v>
      </c>
      <c r="H6962" s="2"/>
      <c r="L6962" s="13"/>
    </row>
    <row r="6963" spans="2:12" s="1" customFormat="1" ht="45">
      <c r="B6963" s="984">
        <v>42756</v>
      </c>
      <c r="C6963" s="1064" t="s">
        <v>7985</v>
      </c>
      <c r="D6963" s="905">
        <v>3500</v>
      </c>
      <c r="E6963" s="812" t="s">
        <v>3287</v>
      </c>
      <c r="H6963" s="2"/>
    </row>
    <row r="6964" spans="2:12" s="1" customFormat="1" ht="45">
      <c r="B6964" s="984">
        <v>42756</v>
      </c>
      <c r="C6964" s="1097" t="s">
        <v>7986</v>
      </c>
      <c r="D6964" s="876">
        <v>2500</v>
      </c>
      <c r="E6964" s="812" t="s">
        <v>3287</v>
      </c>
      <c r="H6964" s="2"/>
    </row>
    <row r="6965" spans="2:12" s="1" customFormat="1" ht="60">
      <c r="B6965" s="984">
        <v>42762</v>
      </c>
      <c r="C6965" s="1064" t="s">
        <v>8016</v>
      </c>
      <c r="D6965" s="905">
        <v>6000</v>
      </c>
      <c r="E6965" s="812" t="s">
        <v>3287</v>
      </c>
      <c r="H6965" s="2"/>
    </row>
    <row r="6966" spans="2:12" s="1" customFormat="1" ht="15">
      <c r="B6966" s="984">
        <v>42765</v>
      </c>
      <c r="C6966" s="1064" t="s">
        <v>3546</v>
      </c>
      <c r="D6966" s="905">
        <v>1100</v>
      </c>
      <c r="E6966" s="812" t="s">
        <v>3287</v>
      </c>
      <c r="H6966" s="2"/>
      <c r="I6966" s="13"/>
    </row>
    <row r="6967" spans="2:12" s="1" customFormat="1" ht="15">
      <c r="B6967" s="811"/>
      <c r="C6967" s="1064"/>
      <c r="D6967" s="905"/>
      <c r="E6967" s="812"/>
    </row>
    <row r="6968" spans="2:12" s="1" customFormat="1" ht="15">
      <c r="B6968" s="811"/>
      <c r="C6968" s="1064"/>
      <c r="D6968" s="905"/>
      <c r="E6968" s="812"/>
      <c r="H6968" s="2"/>
      <c r="I6968" s="13"/>
    </row>
    <row r="6969" spans="2:12" s="1" customFormat="1" ht="15">
      <c r="B6969" s="811"/>
      <c r="C6969" s="1064"/>
      <c r="D6969" s="905"/>
      <c r="E6969" s="812"/>
      <c r="H6969" s="2"/>
      <c r="I6969" s="13"/>
    </row>
    <row r="6970" spans="2:12" s="1" customFormat="1" ht="15">
      <c r="B6970" s="811"/>
      <c r="C6970" s="812"/>
      <c r="D6970" s="905"/>
      <c r="E6970" s="812"/>
      <c r="H6970" s="2"/>
      <c r="I6970" s="13"/>
    </row>
    <row r="6971" spans="2:12" s="1" customFormat="1" ht="15">
      <c r="B6971" s="811"/>
      <c r="C6971" s="812"/>
      <c r="D6971" s="905"/>
      <c r="E6971" s="812"/>
      <c r="H6971" s="2"/>
      <c r="I6971" s="13"/>
    </row>
    <row r="6972" spans="2:12" s="1" customFormat="1" ht="15">
      <c r="B6972" s="811"/>
      <c r="C6972" s="1064"/>
      <c r="D6972" s="905"/>
      <c r="E6972" s="812"/>
    </row>
    <row r="6973" spans="2:12" s="1" customFormat="1" ht="15">
      <c r="B6973" s="811"/>
      <c r="C6973" s="812"/>
      <c r="D6973" s="905"/>
      <c r="E6973" s="812"/>
    </row>
    <row r="6974" spans="2:12" s="1" customFormat="1" ht="15">
      <c r="B6974" s="811"/>
      <c r="C6974" s="814"/>
      <c r="D6974" s="876"/>
      <c r="E6974" s="814"/>
    </row>
    <row r="6975" spans="2:12" s="1" customFormat="1" ht="15">
      <c r="B6975" s="811"/>
      <c r="C6975" s="812"/>
      <c r="D6975" s="905"/>
      <c r="E6975" s="812"/>
    </row>
    <row r="6976" spans="2:12" s="1" customFormat="1" ht="15">
      <c r="B6976" s="811"/>
      <c r="C6976" s="814"/>
      <c r="D6976" s="876"/>
      <c r="E6976" s="814"/>
    </row>
    <row r="6977" spans="2:8" s="1" customFormat="1" ht="15">
      <c r="B6977" s="280"/>
      <c r="C6977" s="280"/>
      <c r="D6977" s="294">
        <f>SUM(D6957:D6976)</f>
        <v>46970</v>
      </c>
      <c r="E6977" s="2">
        <f>D6977-D7060-H7060</f>
        <v>17360</v>
      </c>
    </row>
    <row r="6978" spans="2:8" s="1" customFormat="1" ht="15">
      <c r="E6978" s="2">
        <v>13000</v>
      </c>
    </row>
    <row r="6979" spans="2:8" s="1" customFormat="1" ht="15">
      <c r="B6979" s="285">
        <v>42736</v>
      </c>
      <c r="C6979" s="304" t="s">
        <v>289</v>
      </c>
      <c r="D6979" s="326">
        <v>150</v>
      </c>
      <c r="E6979" s="2">
        <f>E6977-E6978</f>
        <v>4360</v>
      </c>
      <c r="F6979" s="285">
        <v>42755</v>
      </c>
      <c r="G6979" s="280" t="s">
        <v>525</v>
      </c>
      <c r="H6979" s="294">
        <v>250</v>
      </c>
    </row>
    <row r="6980" spans="2:8" s="1" customFormat="1" ht="15">
      <c r="B6980" s="285">
        <v>42737</v>
      </c>
      <c r="C6980" s="304" t="s">
        <v>525</v>
      </c>
      <c r="D6980" s="326">
        <v>50</v>
      </c>
      <c r="F6980" s="285">
        <v>42755</v>
      </c>
      <c r="G6980" s="280" t="s">
        <v>525</v>
      </c>
      <c r="H6980" s="294">
        <v>130</v>
      </c>
    </row>
    <row r="6981" spans="2:8" s="1" customFormat="1" ht="15">
      <c r="B6981" s="285">
        <v>42737</v>
      </c>
      <c r="C6981" s="280" t="s">
        <v>18</v>
      </c>
      <c r="D6981" s="294">
        <v>222</v>
      </c>
      <c r="F6981" s="285">
        <v>42755</v>
      </c>
      <c r="G6981" s="280" t="s">
        <v>23</v>
      </c>
      <c r="H6981" s="294">
        <v>80</v>
      </c>
    </row>
    <row r="6982" spans="2:8" s="1" customFormat="1" ht="15">
      <c r="B6982" s="285">
        <v>42737</v>
      </c>
      <c r="C6982" s="280" t="s">
        <v>51</v>
      </c>
      <c r="D6982" s="294">
        <v>10</v>
      </c>
      <c r="F6982" s="285">
        <v>42756</v>
      </c>
      <c r="G6982" s="280" t="s">
        <v>7991</v>
      </c>
      <c r="H6982" s="294">
        <v>850</v>
      </c>
    </row>
    <row r="6983" spans="2:8" s="1" customFormat="1" ht="15">
      <c r="B6983" s="285">
        <v>42738</v>
      </c>
      <c r="C6983" s="280" t="s">
        <v>525</v>
      </c>
      <c r="D6983" s="294">
        <v>80</v>
      </c>
      <c r="F6983" s="285">
        <v>42756</v>
      </c>
      <c r="G6983" s="280" t="s">
        <v>289</v>
      </c>
      <c r="H6983" s="294">
        <v>25</v>
      </c>
    </row>
    <row r="6984" spans="2:8" s="1" customFormat="1" ht="15">
      <c r="B6984" s="285">
        <v>42738</v>
      </c>
      <c r="C6984" s="280" t="s">
        <v>7903</v>
      </c>
      <c r="D6984" s="294">
        <v>450</v>
      </c>
      <c r="F6984" s="285">
        <v>42757</v>
      </c>
      <c r="G6984" s="280" t="s">
        <v>18</v>
      </c>
      <c r="H6984" s="294">
        <v>65</v>
      </c>
    </row>
    <row r="6985" spans="2:8" s="1" customFormat="1" ht="15">
      <c r="B6985" s="285">
        <v>42738</v>
      </c>
      <c r="C6985" s="280" t="s">
        <v>7904</v>
      </c>
      <c r="D6985" s="294">
        <v>100</v>
      </c>
      <c r="F6985" s="285">
        <v>42757</v>
      </c>
      <c r="G6985" s="280" t="s">
        <v>4876</v>
      </c>
      <c r="H6985" s="294">
        <v>300</v>
      </c>
    </row>
    <row r="6986" spans="2:8" s="1" customFormat="1" ht="15">
      <c r="B6986" s="285">
        <v>42738</v>
      </c>
      <c r="C6986" s="280" t="s">
        <v>401</v>
      </c>
      <c r="D6986" s="294">
        <v>50</v>
      </c>
      <c r="F6986" s="285">
        <v>42758</v>
      </c>
      <c r="G6986" s="280" t="s">
        <v>525</v>
      </c>
      <c r="H6986" s="294">
        <v>70</v>
      </c>
    </row>
    <row r="6987" spans="2:8" s="1" customFormat="1" ht="15">
      <c r="B6987" s="285">
        <v>42739</v>
      </c>
      <c r="C6987" s="280" t="s">
        <v>525</v>
      </c>
      <c r="D6987" s="294">
        <v>158</v>
      </c>
      <c r="F6987" s="285">
        <v>42758</v>
      </c>
      <c r="G6987" s="280" t="s">
        <v>12</v>
      </c>
      <c r="H6987" s="294">
        <v>80</v>
      </c>
    </row>
    <row r="6988" spans="2:8" s="1" customFormat="1" ht="15">
      <c r="B6988" s="285">
        <v>42739</v>
      </c>
      <c r="C6988" s="280" t="s">
        <v>7905</v>
      </c>
      <c r="D6988" s="294">
        <v>40</v>
      </c>
      <c r="F6988" s="285">
        <v>42758</v>
      </c>
      <c r="G6988" s="280" t="s">
        <v>114</v>
      </c>
      <c r="H6988" s="294">
        <v>100</v>
      </c>
    </row>
    <row r="6989" spans="2:8" s="1" customFormat="1" ht="15">
      <c r="B6989" s="285">
        <v>42739</v>
      </c>
      <c r="C6989" s="280" t="s">
        <v>114</v>
      </c>
      <c r="D6989" s="294">
        <v>50</v>
      </c>
      <c r="F6989" s="285">
        <v>42758</v>
      </c>
      <c r="G6989" s="280" t="s">
        <v>7994</v>
      </c>
      <c r="H6989" s="294">
        <v>16</v>
      </c>
    </row>
    <row r="6990" spans="2:8" s="1" customFormat="1" ht="15">
      <c r="B6990" s="285">
        <v>42739</v>
      </c>
      <c r="C6990" s="280" t="s">
        <v>51</v>
      </c>
      <c r="D6990" s="294">
        <v>160</v>
      </c>
      <c r="F6990" s="285">
        <v>42758</v>
      </c>
      <c r="G6990" s="280" t="s">
        <v>246</v>
      </c>
      <c r="H6990" s="294">
        <v>100</v>
      </c>
    </row>
    <row r="6991" spans="2:8" s="1" customFormat="1" ht="15">
      <c r="B6991" s="285">
        <v>42739</v>
      </c>
      <c r="C6991" s="280" t="s">
        <v>114</v>
      </c>
      <c r="D6991" s="294">
        <v>100</v>
      </c>
      <c r="F6991" s="285">
        <v>42758</v>
      </c>
      <c r="G6991" s="280" t="s">
        <v>18</v>
      </c>
      <c r="H6991" s="294">
        <v>191</v>
      </c>
    </row>
    <row r="6992" spans="2:8" s="1" customFormat="1" ht="15">
      <c r="B6992" s="285">
        <v>42740</v>
      </c>
      <c r="C6992" s="280" t="s">
        <v>525</v>
      </c>
      <c r="D6992" s="294">
        <v>40</v>
      </c>
      <c r="F6992" s="285">
        <v>42759</v>
      </c>
      <c r="G6992" s="280" t="s">
        <v>269</v>
      </c>
      <c r="H6992" s="294">
        <v>100</v>
      </c>
    </row>
    <row r="6993" spans="2:8" s="1" customFormat="1" ht="15">
      <c r="B6993" s="285">
        <v>42740</v>
      </c>
      <c r="C6993" s="280" t="s">
        <v>7907</v>
      </c>
      <c r="D6993" s="294">
        <v>50</v>
      </c>
      <c r="F6993" s="285">
        <v>42759</v>
      </c>
      <c r="G6993" s="280" t="s">
        <v>525</v>
      </c>
      <c r="H6993" s="294">
        <v>120</v>
      </c>
    </row>
    <row r="6994" spans="2:8" s="1" customFormat="1" ht="15">
      <c r="B6994" s="285">
        <v>42740</v>
      </c>
      <c r="C6994" s="280" t="s">
        <v>605</v>
      </c>
      <c r="D6994" s="294">
        <v>80</v>
      </c>
      <c r="F6994" s="285">
        <v>42759</v>
      </c>
      <c r="G6994" s="280" t="s">
        <v>114</v>
      </c>
      <c r="H6994" s="294">
        <v>40</v>
      </c>
    </row>
    <row r="6995" spans="2:8" s="1" customFormat="1" ht="15">
      <c r="B6995" s="285">
        <v>42740</v>
      </c>
      <c r="C6995" s="280" t="s">
        <v>81</v>
      </c>
      <c r="D6995" s="294">
        <v>10</v>
      </c>
      <c r="F6995" s="285">
        <v>42760</v>
      </c>
      <c r="G6995" s="280" t="s">
        <v>525</v>
      </c>
      <c r="H6995" s="294">
        <v>30</v>
      </c>
    </row>
    <row r="6996" spans="2:8" s="1" customFormat="1" ht="15">
      <c r="B6996" s="285">
        <v>42740</v>
      </c>
      <c r="C6996" s="280" t="s">
        <v>7907</v>
      </c>
      <c r="D6996" s="294">
        <v>300</v>
      </c>
      <c r="F6996" s="285">
        <v>42760</v>
      </c>
      <c r="G6996" s="280" t="s">
        <v>8011</v>
      </c>
      <c r="H6996" s="294">
        <v>100</v>
      </c>
    </row>
    <row r="6997" spans="2:8" s="1" customFormat="1" ht="15">
      <c r="B6997" s="285">
        <v>42740</v>
      </c>
      <c r="C6997" s="280" t="s">
        <v>6147</v>
      </c>
      <c r="D6997" s="294">
        <v>200</v>
      </c>
      <c r="F6997" s="285">
        <v>42760</v>
      </c>
      <c r="G6997" s="280" t="s">
        <v>914</v>
      </c>
      <c r="H6997" s="294">
        <v>110</v>
      </c>
    </row>
    <row r="6998" spans="2:8" s="1" customFormat="1" ht="15">
      <c r="B6998" s="285">
        <v>42740</v>
      </c>
      <c r="C6998" s="280" t="s">
        <v>5333</v>
      </c>
      <c r="D6998" s="294">
        <v>100</v>
      </c>
      <c r="F6998" s="285">
        <v>42760</v>
      </c>
      <c r="G6998" s="280" t="s">
        <v>23</v>
      </c>
      <c r="H6998" s="294">
        <v>105</v>
      </c>
    </row>
    <row r="6999" spans="2:8" s="1" customFormat="1" ht="15">
      <c r="B6999" s="285">
        <v>42740</v>
      </c>
      <c r="C6999" s="280" t="s">
        <v>23</v>
      </c>
      <c r="D6999" s="294">
        <v>150</v>
      </c>
      <c r="F6999" s="285">
        <v>42760</v>
      </c>
      <c r="G6999" s="280" t="s">
        <v>8012</v>
      </c>
      <c r="H6999" s="294">
        <v>70</v>
      </c>
    </row>
    <row r="7000" spans="2:8" s="1" customFormat="1" ht="15">
      <c r="B7000" s="1323">
        <v>42740</v>
      </c>
      <c r="C7000" s="554" t="s">
        <v>283</v>
      </c>
      <c r="D7000" s="695">
        <v>640</v>
      </c>
      <c r="F7000" s="285">
        <v>42761</v>
      </c>
      <c r="G7000" s="280" t="s">
        <v>154</v>
      </c>
      <c r="H7000" s="294">
        <v>50</v>
      </c>
    </row>
    <row r="7001" spans="2:8" s="1" customFormat="1" ht="15">
      <c r="B7001" s="1323">
        <v>42740</v>
      </c>
      <c r="C7001" s="1324" t="s">
        <v>6</v>
      </c>
      <c r="D7001" s="1325">
        <v>2100</v>
      </c>
      <c r="F7001" s="285">
        <v>42761</v>
      </c>
      <c r="G7001" s="280" t="s">
        <v>51</v>
      </c>
      <c r="H7001" s="294">
        <v>40</v>
      </c>
    </row>
    <row r="7002" spans="2:8" s="1" customFormat="1" ht="15">
      <c r="B7002" s="285">
        <v>42741</v>
      </c>
      <c r="C7002" s="280" t="s">
        <v>525</v>
      </c>
      <c r="D7002" s="294">
        <v>70</v>
      </c>
      <c r="F7002" s="285">
        <v>42761</v>
      </c>
      <c r="G7002" s="280" t="s">
        <v>6471</v>
      </c>
      <c r="H7002" s="294">
        <v>90</v>
      </c>
    </row>
    <row r="7003" spans="2:8" s="1" customFormat="1" ht="15">
      <c r="B7003" s="285">
        <v>42741</v>
      </c>
      <c r="C7003" s="280" t="s">
        <v>23</v>
      </c>
      <c r="D7003" s="294">
        <v>100</v>
      </c>
      <c r="F7003" s="285">
        <v>42761</v>
      </c>
      <c r="G7003" s="280" t="s">
        <v>114</v>
      </c>
      <c r="H7003" s="294">
        <v>200</v>
      </c>
    </row>
    <row r="7004" spans="2:8" s="1" customFormat="1" ht="15">
      <c r="B7004" s="285">
        <v>42742</v>
      </c>
      <c r="C7004" s="280" t="s">
        <v>7910</v>
      </c>
      <c r="D7004" s="294">
        <v>30</v>
      </c>
      <c r="F7004" s="285">
        <v>42761</v>
      </c>
      <c r="G7004" s="280" t="s">
        <v>289</v>
      </c>
      <c r="H7004" s="294">
        <v>30</v>
      </c>
    </row>
    <row r="7005" spans="2:8" s="1" customFormat="1" ht="15">
      <c r="B7005" s="285">
        <v>42742</v>
      </c>
      <c r="C7005" s="280" t="s">
        <v>5266</v>
      </c>
      <c r="D7005" s="294">
        <v>330</v>
      </c>
      <c r="F7005" s="285">
        <v>42761</v>
      </c>
      <c r="G7005" s="280" t="s">
        <v>8014</v>
      </c>
      <c r="H7005" s="294">
        <v>100</v>
      </c>
    </row>
    <row r="7006" spans="2:8" s="1" customFormat="1" ht="15">
      <c r="B7006" s="285">
        <v>42742</v>
      </c>
      <c r="C7006" s="280" t="s">
        <v>111</v>
      </c>
      <c r="D7006" s="294">
        <v>100</v>
      </c>
      <c r="F7006" s="285">
        <v>42762</v>
      </c>
      <c r="G7006" s="280" t="s">
        <v>246</v>
      </c>
      <c r="H7006" s="294">
        <v>100</v>
      </c>
    </row>
    <row r="7007" spans="2:8" s="1" customFormat="1" ht="15">
      <c r="B7007" s="1323">
        <v>42742</v>
      </c>
      <c r="C7007" s="554" t="s">
        <v>475</v>
      </c>
      <c r="D7007" s="695">
        <v>630</v>
      </c>
      <c r="F7007" s="285">
        <v>42762</v>
      </c>
      <c r="G7007" s="280" t="s">
        <v>4406</v>
      </c>
      <c r="H7007" s="294">
        <v>700</v>
      </c>
    </row>
    <row r="7008" spans="2:8" s="1" customFormat="1" ht="15">
      <c r="B7008" s="285">
        <v>42744</v>
      </c>
      <c r="C7008" s="280" t="s">
        <v>525</v>
      </c>
      <c r="D7008" s="294">
        <v>50</v>
      </c>
      <c r="F7008" s="285">
        <v>42762</v>
      </c>
      <c r="G7008" s="280" t="s">
        <v>8017</v>
      </c>
      <c r="H7008" s="294">
        <v>250</v>
      </c>
    </row>
    <row r="7009" spans="2:8" s="1" customFormat="1" ht="15">
      <c r="B7009" s="285">
        <v>42744</v>
      </c>
      <c r="C7009" s="280" t="s">
        <v>163</v>
      </c>
      <c r="D7009" s="294">
        <v>80</v>
      </c>
      <c r="F7009" s="285">
        <v>42762</v>
      </c>
      <c r="G7009" s="280" t="s">
        <v>8018</v>
      </c>
      <c r="H7009" s="294">
        <v>50</v>
      </c>
    </row>
    <row r="7010" spans="2:8" s="1" customFormat="1" ht="15">
      <c r="B7010" s="285">
        <v>42744</v>
      </c>
      <c r="C7010" s="280" t="s">
        <v>220</v>
      </c>
      <c r="D7010" s="294">
        <v>30</v>
      </c>
      <c r="F7010" s="285">
        <v>42762</v>
      </c>
      <c r="G7010" s="280" t="s">
        <v>7508</v>
      </c>
      <c r="H7010" s="294">
        <v>20</v>
      </c>
    </row>
    <row r="7011" spans="2:8" s="1" customFormat="1" ht="15">
      <c r="B7011" s="285">
        <v>42744</v>
      </c>
      <c r="C7011" s="280" t="s">
        <v>2556</v>
      </c>
      <c r="D7011" s="294">
        <v>80</v>
      </c>
      <c r="F7011" s="285">
        <v>42762</v>
      </c>
      <c r="G7011" s="280" t="s">
        <v>8019</v>
      </c>
      <c r="H7011" s="294">
        <v>300</v>
      </c>
    </row>
    <row r="7012" spans="2:8" s="1" customFormat="1" ht="15">
      <c r="B7012" s="285">
        <v>42744</v>
      </c>
      <c r="C7012" s="280" t="s">
        <v>525</v>
      </c>
      <c r="D7012" s="294">
        <v>60</v>
      </c>
      <c r="F7012" s="285">
        <v>42762</v>
      </c>
      <c r="G7012" s="280" t="s">
        <v>8020</v>
      </c>
      <c r="H7012" s="294">
        <v>100</v>
      </c>
    </row>
    <row r="7013" spans="2:8" s="1" customFormat="1" ht="15">
      <c r="B7013" s="285">
        <v>42744</v>
      </c>
      <c r="C7013" s="280" t="s">
        <v>7913</v>
      </c>
      <c r="D7013" s="294">
        <v>300</v>
      </c>
      <c r="F7013" s="285">
        <v>42762</v>
      </c>
      <c r="G7013" s="294" t="s">
        <v>114</v>
      </c>
      <c r="H7013" s="294">
        <v>100</v>
      </c>
    </row>
    <row r="7014" spans="2:8" s="1" customFormat="1" ht="15">
      <c r="B7014" s="285">
        <v>42745</v>
      </c>
      <c r="C7014" s="280" t="s">
        <v>7914</v>
      </c>
      <c r="D7014" s="294">
        <v>500</v>
      </c>
      <c r="F7014" s="285">
        <v>42762</v>
      </c>
      <c r="G7014" s="294" t="s">
        <v>823</v>
      </c>
      <c r="H7014" s="294">
        <v>800</v>
      </c>
    </row>
    <row r="7015" spans="2:8" s="1" customFormat="1" ht="15">
      <c r="B7015" s="285">
        <v>42745</v>
      </c>
      <c r="C7015" s="280" t="s">
        <v>525</v>
      </c>
      <c r="D7015" s="294">
        <v>170</v>
      </c>
      <c r="F7015" s="285">
        <v>42762</v>
      </c>
      <c r="G7015" s="280" t="s">
        <v>51</v>
      </c>
      <c r="H7015" s="294">
        <v>40</v>
      </c>
    </row>
    <row r="7016" spans="2:8" s="1" customFormat="1" ht="15">
      <c r="B7016" s="285">
        <v>42745</v>
      </c>
      <c r="C7016" s="280" t="s">
        <v>525</v>
      </c>
      <c r="D7016" s="294">
        <v>60</v>
      </c>
      <c r="F7016" s="285">
        <v>42762</v>
      </c>
      <c r="G7016" s="280" t="s">
        <v>114</v>
      </c>
      <c r="H7016" s="294">
        <v>130</v>
      </c>
    </row>
    <row r="7017" spans="2:8" s="1" customFormat="1" ht="15">
      <c r="B7017" s="285">
        <v>42745</v>
      </c>
      <c r="C7017" s="280" t="s">
        <v>23</v>
      </c>
      <c r="D7017" s="294">
        <v>60</v>
      </c>
      <c r="F7017" s="285">
        <v>42762</v>
      </c>
      <c r="G7017" s="280" t="s">
        <v>12</v>
      </c>
      <c r="H7017" s="294">
        <v>280</v>
      </c>
    </row>
    <row r="7018" spans="2:8" s="1" customFormat="1" ht="15">
      <c r="B7018" s="285">
        <v>42746</v>
      </c>
      <c r="C7018" s="280" t="s">
        <v>525</v>
      </c>
      <c r="D7018" s="294">
        <v>190</v>
      </c>
      <c r="F7018" s="285">
        <v>42762</v>
      </c>
      <c r="G7018" s="280" t="s">
        <v>7139</v>
      </c>
      <c r="H7018" s="294">
        <v>200</v>
      </c>
    </row>
    <row r="7019" spans="2:8" s="1" customFormat="1" ht="15">
      <c r="B7019" s="549">
        <v>42747</v>
      </c>
      <c r="C7019" s="554" t="s">
        <v>4050</v>
      </c>
      <c r="D7019" s="587">
        <v>1053</v>
      </c>
      <c r="F7019" s="285">
        <v>42762</v>
      </c>
      <c r="G7019" s="280" t="s">
        <v>8022</v>
      </c>
      <c r="H7019" s="294">
        <v>380</v>
      </c>
    </row>
    <row r="7020" spans="2:8" s="1" customFormat="1" ht="15">
      <c r="B7020" s="285">
        <v>42747</v>
      </c>
      <c r="C7020" s="280" t="s">
        <v>163</v>
      </c>
      <c r="D7020" s="294">
        <v>40</v>
      </c>
      <c r="F7020" s="285">
        <v>42762</v>
      </c>
      <c r="G7020" s="280" t="s">
        <v>8024</v>
      </c>
      <c r="H7020" s="294">
        <v>500</v>
      </c>
    </row>
    <row r="7021" spans="2:8" s="1" customFormat="1" ht="15">
      <c r="B7021" s="285">
        <v>42747</v>
      </c>
      <c r="C7021" s="280" t="s">
        <v>367</v>
      </c>
      <c r="D7021" s="294">
        <v>10</v>
      </c>
      <c r="F7021" s="285">
        <v>42762</v>
      </c>
      <c r="G7021" s="280" t="s">
        <v>205</v>
      </c>
      <c r="H7021" s="294">
        <v>40</v>
      </c>
    </row>
    <row r="7022" spans="2:8" s="1" customFormat="1" ht="15">
      <c r="B7022" s="285">
        <v>42747</v>
      </c>
      <c r="C7022" s="280" t="s">
        <v>205</v>
      </c>
      <c r="D7022" s="294">
        <v>10</v>
      </c>
      <c r="F7022" s="285">
        <v>42762</v>
      </c>
      <c r="G7022" s="294" t="s">
        <v>23</v>
      </c>
      <c r="H7022" s="294">
        <v>205</v>
      </c>
    </row>
    <row r="7023" spans="2:8" s="1" customFormat="1" ht="15">
      <c r="B7023" s="285">
        <v>42747</v>
      </c>
      <c r="C7023" s="280" t="s">
        <v>59</v>
      </c>
      <c r="D7023" s="294">
        <v>40</v>
      </c>
      <c r="F7023" s="285">
        <v>42763</v>
      </c>
      <c r="G7023" s="294" t="s">
        <v>8028</v>
      </c>
      <c r="H7023" s="294">
        <v>100</v>
      </c>
    </row>
    <row r="7024" spans="2:8" s="1" customFormat="1" ht="15">
      <c r="B7024" s="285">
        <v>42747</v>
      </c>
      <c r="C7024" s="280" t="s">
        <v>516</v>
      </c>
      <c r="D7024" s="294">
        <v>40</v>
      </c>
      <c r="F7024" s="285">
        <v>42763</v>
      </c>
      <c r="G7024" s="393" t="s">
        <v>246</v>
      </c>
      <c r="H7024" s="386">
        <v>100</v>
      </c>
    </row>
    <row r="7025" spans="2:8" s="1" customFormat="1" ht="15">
      <c r="B7025" s="285">
        <v>42747</v>
      </c>
      <c r="C7025" s="280" t="s">
        <v>2590</v>
      </c>
      <c r="D7025" s="294">
        <v>50</v>
      </c>
      <c r="F7025" s="285">
        <v>42763</v>
      </c>
      <c r="G7025" s="393" t="s">
        <v>8029</v>
      </c>
      <c r="H7025" s="386">
        <v>110</v>
      </c>
    </row>
    <row r="7026" spans="2:8" s="1" customFormat="1" ht="15">
      <c r="B7026" s="285">
        <v>42747</v>
      </c>
      <c r="C7026" s="280" t="s">
        <v>289</v>
      </c>
      <c r="D7026" s="294">
        <v>110</v>
      </c>
      <c r="F7026" s="285">
        <v>42763</v>
      </c>
      <c r="G7026" s="393" t="s">
        <v>977</v>
      </c>
      <c r="H7026" s="294">
        <v>30</v>
      </c>
    </row>
    <row r="7027" spans="2:8" s="1" customFormat="1" ht="15">
      <c r="B7027" s="285">
        <v>42747</v>
      </c>
      <c r="C7027" s="280" t="s">
        <v>7948</v>
      </c>
      <c r="D7027" s="294">
        <v>150</v>
      </c>
      <c r="F7027" s="285">
        <v>42763</v>
      </c>
      <c r="G7027" s="393" t="s">
        <v>210</v>
      </c>
      <c r="H7027" s="386">
        <v>20</v>
      </c>
    </row>
    <row r="7028" spans="2:8" s="1" customFormat="1" ht="15">
      <c r="B7028" s="285">
        <v>42747</v>
      </c>
      <c r="C7028" s="280" t="s">
        <v>114</v>
      </c>
      <c r="D7028" s="294">
        <v>80</v>
      </c>
      <c r="F7028" s="285">
        <v>42763</v>
      </c>
      <c r="G7028" s="393" t="s">
        <v>8030</v>
      </c>
      <c r="H7028" s="386">
        <v>142</v>
      </c>
    </row>
    <row r="7029" spans="2:8" s="1" customFormat="1" ht="15">
      <c r="B7029" s="285">
        <v>42747</v>
      </c>
      <c r="C7029" s="280" t="s">
        <v>7667</v>
      </c>
      <c r="D7029" s="294">
        <v>210</v>
      </c>
      <c r="F7029" s="285">
        <v>42763</v>
      </c>
      <c r="G7029" s="280" t="s">
        <v>289</v>
      </c>
      <c r="H7029" s="294">
        <v>60</v>
      </c>
    </row>
    <row r="7030" spans="2:8" s="1" customFormat="1" ht="15">
      <c r="B7030" s="285">
        <v>42747</v>
      </c>
      <c r="C7030" s="280" t="s">
        <v>58</v>
      </c>
      <c r="D7030" s="294">
        <v>30</v>
      </c>
      <c r="F7030" s="285">
        <v>42763</v>
      </c>
      <c r="G7030" s="280" t="s">
        <v>401</v>
      </c>
      <c r="H7030" s="294">
        <v>70</v>
      </c>
    </row>
    <row r="7031" spans="2:8" s="1" customFormat="1" ht="15">
      <c r="B7031" s="285">
        <v>42747</v>
      </c>
      <c r="C7031" s="280" t="s">
        <v>51</v>
      </c>
      <c r="D7031" s="294">
        <v>170</v>
      </c>
      <c r="F7031" s="285">
        <v>42764</v>
      </c>
      <c r="G7031" s="393" t="s">
        <v>8032</v>
      </c>
      <c r="H7031" s="386">
        <v>10</v>
      </c>
    </row>
    <row r="7032" spans="2:8" s="1" customFormat="1" ht="15">
      <c r="B7032" s="285">
        <v>42748</v>
      </c>
      <c r="C7032" s="280" t="s">
        <v>18</v>
      </c>
      <c r="D7032" s="294">
        <v>460</v>
      </c>
      <c r="F7032" s="285">
        <v>42764</v>
      </c>
      <c r="G7032" s="280" t="s">
        <v>8033</v>
      </c>
      <c r="H7032" s="294">
        <v>25</v>
      </c>
    </row>
    <row r="7033" spans="2:8" s="1" customFormat="1" ht="15">
      <c r="B7033" s="285">
        <v>42748</v>
      </c>
      <c r="C7033" s="280" t="s">
        <v>51</v>
      </c>
      <c r="D7033" s="294">
        <v>35</v>
      </c>
      <c r="F7033" s="285">
        <v>42764</v>
      </c>
      <c r="G7033" s="280" t="s">
        <v>51</v>
      </c>
      <c r="H7033" s="294">
        <v>15</v>
      </c>
    </row>
    <row r="7034" spans="2:8" s="1" customFormat="1" ht="15">
      <c r="B7034" s="285">
        <v>42748</v>
      </c>
      <c r="C7034" s="280" t="s">
        <v>57</v>
      </c>
      <c r="D7034" s="294">
        <v>150</v>
      </c>
      <c r="F7034" s="285">
        <v>42765</v>
      </c>
      <c r="G7034" s="280" t="s">
        <v>525</v>
      </c>
      <c r="H7034" s="294">
        <v>71</v>
      </c>
    </row>
    <row r="7035" spans="2:8" s="1" customFormat="1" ht="15">
      <c r="B7035" s="285">
        <v>42749</v>
      </c>
      <c r="C7035" s="280" t="s">
        <v>7949</v>
      </c>
      <c r="D7035" s="294">
        <v>10</v>
      </c>
      <c r="F7035" s="285">
        <v>42765</v>
      </c>
      <c r="G7035" s="280" t="s">
        <v>8038</v>
      </c>
      <c r="H7035" s="294">
        <v>300</v>
      </c>
    </row>
    <row r="7036" spans="2:8" s="1" customFormat="1" ht="15">
      <c r="B7036" s="285">
        <v>42749</v>
      </c>
      <c r="C7036" s="280" t="s">
        <v>289</v>
      </c>
      <c r="D7036" s="294">
        <v>10</v>
      </c>
      <c r="F7036" s="285">
        <v>42765</v>
      </c>
      <c r="G7036" s="280" t="s">
        <v>525</v>
      </c>
      <c r="H7036" s="294">
        <v>200</v>
      </c>
    </row>
    <row r="7037" spans="2:8" s="1" customFormat="1" ht="15">
      <c r="B7037" s="285">
        <v>42750</v>
      </c>
      <c r="C7037" s="280" t="s">
        <v>1173</v>
      </c>
      <c r="D7037" s="294">
        <v>150</v>
      </c>
      <c r="F7037" s="285">
        <v>42766</v>
      </c>
      <c r="G7037" s="280" t="s">
        <v>525</v>
      </c>
      <c r="H7037" s="294">
        <v>120</v>
      </c>
    </row>
    <row r="7038" spans="2:8" s="1" customFormat="1" ht="15">
      <c r="B7038" s="285">
        <v>42750</v>
      </c>
      <c r="C7038" s="280" t="s">
        <v>6217</v>
      </c>
      <c r="D7038" s="294">
        <v>100</v>
      </c>
      <c r="F7038" s="285">
        <v>42766</v>
      </c>
      <c r="G7038" s="280" t="s">
        <v>23</v>
      </c>
      <c r="H7038" s="294">
        <v>90</v>
      </c>
    </row>
    <row r="7039" spans="2:8" s="1" customFormat="1" ht="15">
      <c r="B7039" s="285">
        <v>42750</v>
      </c>
      <c r="C7039" s="280" t="s">
        <v>2764</v>
      </c>
      <c r="D7039" s="294">
        <v>100</v>
      </c>
      <c r="F7039" s="285">
        <v>42766</v>
      </c>
      <c r="G7039" s="280" t="s">
        <v>367</v>
      </c>
      <c r="H7039" s="294">
        <v>20</v>
      </c>
    </row>
    <row r="7040" spans="2:8" s="1" customFormat="1" ht="15">
      <c r="B7040" s="285">
        <v>42751</v>
      </c>
      <c r="C7040" s="280" t="s">
        <v>525</v>
      </c>
      <c r="D7040" s="294">
        <v>132</v>
      </c>
      <c r="F7040" s="280"/>
      <c r="G7040" s="280"/>
      <c r="H7040" s="280"/>
    </row>
    <row r="7041" spans="2:8" s="1" customFormat="1" ht="15">
      <c r="B7041" s="285">
        <v>42751</v>
      </c>
      <c r="C7041" s="280" t="s">
        <v>12</v>
      </c>
      <c r="D7041" s="294">
        <v>100</v>
      </c>
      <c r="F7041" s="280"/>
      <c r="G7041" s="280"/>
      <c r="H7041" s="280"/>
    </row>
    <row r="7042" spans="2:8" s="1" customFormat="1" ht="15">
      <c r="B7042" s="285">
        <v>42751</v>
      </c>
      <c r="C7042" s="280" t="s">
        <v>2625</v>
      </c>
      <c r="D7042" s="294">
        <v>600</v>
      </c>
      <c r="F7042" s="280"/>
      <c r="G7042" s="280"/>
      <c r="H7042" s="280"/>
    </row>
    <row r="7043" spans="2:8" s="1" customFormat="1" ht="15">
      <c r="B7043" s="285">
        <v>42752</v>
      </c>
      <c r="C7043" s="280" t="s">
        <v>525</v>
      </c>
      <c r="D7043" s="294">
        <v>150</v>
      </c>
      <c r="F7043" s="280"/>
      <c r="G7043" s="280"/>
      <c r="H7043" s="280"/>
    </row>
    <row r="7044" spans="2:8" s="1" customFormat="1" ht="15">
      <c r="B7044" s="285">
        <v>42752</v>
      </c>
      <c r="C7044" s="280" t="s">
        <v>12</v>
      </c>
      <c r="D7044" s="294">
        <v>100</v>
      </c>
      <c r="F7044" s="280"/>
      <c r="G7044" s="280"/>
      <c r="H7044" s="280"/>
    </row>
    <row r="7045" spans="2:8" s="1" customFormat="1" ht="15">
      <c r="B7045" s="285">
        <v>42752</v>
      </c>
      <c r="C7045" s="280" t="s">
        <v>2625</v>
      </c>
      <c r="D7045" s="294">
        <v>140</v>
      </c>
      <c r="F7045" s="280"/>
      <c r="G7045" s="280"/>
      <c r="H7045" s="280"/>
    </row>
    <row r="7046" spans="2:8" s="1" customFormat="1" ht="15">
      <c r="B7046" s="285">
        <v>42752</v>
      </c>
      <c r="C7046" s="280" t="s">
        <v>7964</v>
      </c>
      <c r="D7046" s="294">
        <v>30</v>
      </c>
      <c r="F7046" s="280"/>
      <c r="G7046" s="280"/>
      <c r="H7046" s="280"/>
    </row>
    <row r="7047" spans="2:8" s="1" customFormat="1" ht="15">
      <c r="B7047" s="285">
        <v>42752</v>
      </c>
      <c r="C7047" s="280" t="s">
        <v>224</v>
      </c>
      <c r="D7047" s="294">
        <v>40</v>
      </c>
      <c r="F7047" s="280"/>
      <c r="G7047" s="280"/>
      <c r="H7047" s="280"/>
    </row>
    <row r="7048" spans="2:8" s="1" customFormat="1" ht="15">
      <c r="B7048" s="285">
        <v>42753</v>
      </c>
      <c r="C7048" s="280" t="s">
        <v>525</v>
      </c>
      <c r="D7048" s="294">
        <v>50</v>
      </c>
      <c r="F7048" s="280"/>
      <c r="G7048" s="280"/>
      <c r="H7048" s="280"/>
    </row>
    <row r="7049" spans="2:8" s="1" customFormat="1" ht="15">
      <c r="B7049" s="285">
        <v>42753</v>
      </c>
      <c r="C7049" s="280" t="s">
        <v>7965</v>
      </c>
      <c r="D7049" s="294">
        <v>270</v>
      </c>
      <c r="F7049" s="280"/>
      <c r="G7049" s="280"/>
      <c r="H7049" s="280"/>
    </row>
    <row r="7050" spans="2:8" s="1" customFormat="1" ht="15">
      <c r="B7050" s="285">
        <v>42753</v>
      </c>
      <c r="C7050" s="280" t="s">
        <v>431</v>
      </c>
      <c r="D7050" s="294">
        <v>20</v>
      </c>
      <c r="F7050" s="280"/>
      <c r="G7050" s="280"/>
      <c r="H7050" s="280"/>
    </row>
    <row r="7051" spans="2:8" s="1" customFormat="1" ht="15">
      <c r="B7051" s="285">
        <v>42753</v>
      </c>
      <c r="C7051" s="280" t="s">
        <v>7966</v>
      </c>
      <c r="D7051" s="294">
        <v>250</v>
      </c>
      <c r="F7051" s="280"/>
      <c r="G7051" s="280"/>
      <c r="H7051" s="280"/>
    </row>
    <row r="7052" spans="2:8" s="1" customFormat="1" ht="15">
      <c r="B7052" s="285">
        <v>42753</v>
      </c>
      <c r="C7052" s="280" t="s">
        <v>18</v>
      </c>
      <c r="D7052" s="294">
        <v>240</v>
      </c>
      <c r="F7052" s="280"/>
      <c r="G7052" s="280"/>
      <c r="H7052" s="280"/>
    </row>
    <row r="7053" spans="2:8" s="1" customFormat="1" ht="15">
      <c r="B7053" s="285">
        <v>42753</v>
      </c>
      <c r="C7053" s="280" t="s">
        <v>80</v>
      </c>
      <c r="D7053" s="294">
        <v>20</v>
      </c>
      <c r="F7053" s="280"/>
      <c r="G7053" s="280"/>
      <c r="H7053" s="280"/>
    </row>
    <row r="7054" spans="2:8" s="1" customFormat="1" ht="15">
      <c r="B7054" s="285">
        <v>42753</v>
      </c>
      <c r="C7054" s="294" t="s">
        <v>7967</v>
      </c>
      <c r="D7054" s="294">
        <v>4000</v>
      </c>
      <c r="F7054" s="280"/>
      <c r="G7054" s="280"/>
      <c r="H7054" s="280"/>
    </row>
    <row r="7055" spans="2:8" s="1" customFormat="1" ht="15">
      <c r="B7055" s="285">
        <v>42753</v>
      </c>
      <c r="C7055" s="294" t="s">
        <v>6391</v>
      </c>
      <c r="D7055" s="294">
        <v>3000</v>
      </c>
      <c r="F7055" s="280"/>
      <c r="G7055" s="280"/>
      <c r="H7055" s="280"/>
    </row>
    <row r="7056" spans="2:8" s="1" customFormat="1" ht="15">
      <c r="B7056" s="285">
        <v>42754</v>
      </c>
      <c r="C7056" s="294" t="s">
        <v>525</v>
      </c>
      <c r="D7056" s="294">
        <v>160</v>
      </c>
      <c r="F7056" s="280"/>
      <c r="G7056" s="280"/>
      <c r="H7056" s="280"/>
    </row>
    <row r="7057" spans="2:12" s="1" customFormat="1" ht="15">
      <c r="B7057" s="285">
        <v>42754</v>
      </c>
      <c r="C7057" s="280" t="s">
        <v>23</v>
      </c>
      <c r="D7057" s="294">
        <v>50</v>
      </c>
      <c r="F7057" s="280"/>
      <c r="G7057" s="280"/>
      <c r="H7057" s="280"/>
    </row>
    <row r="7058" spans="2:12" s="1307" customFormat="1" ht="15">
      <c r="B7058" s="269"/>
      <c r="C7058" s="280"/>
      <c r="D7058" s="294"/>
      <c r="F7058" s="1304"/>
      <c r="G7058" s="1305"/>
      <c r="H7058" s="1306"/>
    </row>
    <row r="7059" spans="2:12" s="1" customFormat="1" ht="15">
      <c r="B7059" s="269"/>
      <c r="C7059" s="280"/>
      <c r="D7059" s="294"/>
      <c r="F7059" s="285"/>
      <c r="G7059" s="280"/>
      <c r="H7059" s="294"/>
    </row>
    <row r="7060" spans="2:12" s="1" customFormat="1" ht="15">
      <c r="D7060" s="294">
        <f>SUM(D6979:D7059)</f>
        <v>20490</v>
      </c>
      <c r="H7060" s="294">
        <f>SUM(H6979:H7059)</f>
        <v>9120</v>
      </c>
    </row>
    <row r="7062" spans="2:12" s="1" customFormat="1" ht="15.75">
      <c r="C7062" s="2480" t="s">
        <v>8039</v>
      </c>
      <c r="D7062" s="2480"/>
      <c r="E7062" s="2480"/>
      <c r="F7062" s="2480"/>
      <c r="G7062" s="2480"/>
      <c r="H7062" s="2480"/>
      <c r="I7062" s="2480"/>
      <c r="J7062" s="18"/>
    </row>
    <row r="7063" spans="2:12" s="1" customFormat="1" ht="15" outlineLevel="1">
      <c r="C7063" s="18"/>
      <c r="D7063" s="18"/>
      <c r="E7063" s="18"/>
      <c r="F7063" s="18"/>
      <c r="G7063" s="18"/>
      <c r="H7063" s="18"/>
      <c r="I7063" s="18"/>
      <c r="J7063" s="18"/>
    </row>
    <row r="7064" spans="2:12" s="1" customFormat="1" ht="15" outlineLevel="1">
      <c r="B7064" s="152" t="s">
        <v>115</v>
      </c>
      <c r="C7064" s="152" t="s">
        <v>1330</v>
      </c>
      <c r="D7064" s="355" t="s">
        <v>4</v>
      </c>
      <c r="F7064" s="354" t="s">
        <v>115</v>
      </c>
      <c r="G7064" s="354" t="s">
        <v>1331</v>
      </c>
      <c r="H7064" s="355" t="s">
        <v>4</v>
      </c>
    </row>
    <row r="7065" spans="2:12" s="1" customFormat="1" ht="30" outlineLevel="1">
      <c r="B7065" s="864">
        <v>42767</v>
      </c>
      <c r="C7065" s="891" t="s">
        <v>1039</v>
      </c>
      <c r="D7065" s="1294">
        <v>34803.199999999997</v>
      </c>
      <c r="F7065" s="811">
        <v>42768</v>
      </c>
      <c r="G7065" s="1064" t="s">
        <v>8054</v>
      </c>
      <c r="H7065" s="905">
        <v>8980</v>
      </c>
      <c r="I7065" s="812" t="s">
        <v>7887</v>
      </c>
    </row>
    <row r="7066" spans="2:12" s="1" customFormat="1" ht="30" outlineLevel="1">
      <c r="B7066" s="725">
        <v>42767</v>
      </c>
      <c r="C7066" s="223" t="s">
        <v>8045</v>
      </c>
      <c r="D7066" s="614">
        <v>50000</v>
      </c>
      <c r="E7066" s="205"/>
      <c r="F7066" s="811">
        <v>42768</v>
      </c>
      <c r="G7066" s="1064" t="s">
        <v>5936</v>
      </c>
      <c r="H7066" s="905">
        <v>30985.88</v>
      </c>
      <c r="I7066" s="812" t="s">
        <v>7550</v>
      </c>
    </row>
    <row r="7067" spans="2:12" s="1" customFormat="1" ht="45" outlineLevel="1">
      <c r="B7067" s="725">
        <v>42776</v>
      </c>
      <c r="C7067" s="223" t="s">
        <v>8069</v>
      </c>
      <c r="D7067" s="614">
        <v>119630</v>
      </c>
      <c r="E7067" s="205"/>
      <c r="F7067" s="811">
        <v>42768</v>
      </c>
      <c r="G7067" s="1064" t="s">
        <v>8056</v>
      </c>
      <c r="H7067" s="905">
        <v>1000</v>
      </c>
      <c r="I7067" s="812" t="s">
        <v>7917</v>
      </c>
    </row>
    <row r="7068" spans="2:12" s="1" customFormat="1" ht="45" outlineLevel="1">
      <c r="B7068" s="725">
        <v>42776</v>
      </c>
      <c r="C7068" s="223" t="s">
        <v>8070</v>
      </c>
      <c r="D7068" s="175">
        <v>641</v>
      </c>
      <c r="F7068" s="811">
        <v>42776</v>
      </c>
      <c r="G7068" s="812" t="s">
        <v>8067</v>
      </c>
      <c r="H7068" s="905">
        <v>6449</v>
      </c>
      <c r="I7068" s="812" t="s">
        <v>7020</v>
      </c>
    </row>
    <row r="7069" spans="2:12" s="1" customFormat="1" ht="45" outlineLevel="1">
      <c r="B7069" s="725">
        <v>42782</v>
      </c>
      <c r="C7069" s="223" t="s">
        <v>8105</v>
      </c>
      <c r="D7069" s="175">
        <v>1090</v>
      </c>
      <c r="F7069" s="811">
        <v>42776</v>
      </c>
      <c r="G7069" s="1064" t="s">
        <v>8068</v>
      </c>
      <c r="H7069" s="905">
        <v>6569</v>
      </c>
      <c r="I7069" s="812" t="s">
        <v>7935</v>
      </c>
    </row>
    <row r="7070" spans="2:12" s="1" customFormat="1" ht="45" outlineLevel="1">
      <c r="B7070" s="725">
        <v>42788</v>
      </c>
      <c r="C7070" s="223" t="s">
        <v>8108</v>
      </c>
      <c r="D7070" s="175">
        <v>1000</v>
      </c>
      <c r="F7070" s="811">
        <v>42780</v>
      </c>
      <c r="G7070" s="1064" t="s">
        <v>8072</v>
      </c>
      <c r="H7070" s="905">
        <v>6569</v>
      </c>
      <c r="I7070" s="812" t="s">
        <v>7935</v>
      </c>
      <c r="L7070" s="2"/>
    </row>
    <row r="7071" spans="2:12" s="1" customFormat="1" ht="45" outlineLevel="1">
      <c r="B7071" s="725">
        <v>42788</v>
      </c>
      <c r="C7071" s="223" t="s">
        <v>8109</v>
      </c>
      <c r="D7071" s="175">
        <v>3071.75</v>
      </c>
      <c r="F7071" s="811">
        <v>42781</v>
      </c>
      <c r="G7071" s="814" t="s">
        <v>8081</v>
      </c>
      <c r="H7071" s="876">
        <v>24337</v>
      </c>
      <c r="I7071" s="814" t="s">
        <v>7063</v>
      </c>
      <c r="L7071" s="13"/>
    </row>
    <row r="7072" spans="2:12" s="1" customFormat="1" ht="45" outlineLevel="1">
      <c r="B7072" s="725">
        <v>42794</v>
      </c>
      <c r="C7072" s="223" t="s">
        <v>8141</v>
      </c>
      <c r="D7072" s="175">
        <v>150858</v>
      </c>
      <c r="F7072" s="811">
        <v>42781</v>
      </c>
      <c r="G7072" s="1097" t="s">
        <v>8082</v>
      </c>
      <c r="H7072" s="876">
        <v>10901</v>
      </c>
      <c r="I7072" s="814" t="s">
        <v>8077</v>
      </c>
      <c r="L7072" s="13"/>
    </row>
    <row r="7073" spans="2:15" s="1" customFormat="1" ht="30" outlineLevel="1">
      <c r="B7073" s="285"/>
      <c r="C7073" s="223"/>
      <c r="D7073" s="175"/>
      <c r="F7073" s="811">
        <v>42781</v>
      </c>
      <c r="G7073" s="1097" t="s">
        <v>8083</v>
      </c>
      <c r="H7073" s="876">
        <v>107</v>
      </c>
      <c r="I7073" s="814" t="s">
        <v>8055</v>
      </c>
      <c r="M7073" s="2"/>
      <c r="O7073" s="2"/>
    </row>
    <row r="7074" spans="2:15" s="1" customFormat="1" ht="30" outlineLevel="1">
      <c r="B7074" s="285"/>
      <c r="C7074" s="223"/>
      <c r="D7074" s="175"/>
      <c r="F7074" s="811">
        <v>42781</v>
      </c>
      <c r="G7074" s="1097" t="s">
        <v>8084</v>
      </c>
      <c r="H7074" s="876">
        <v>4777</v>
      </c>
      <c r="I7074" s="814" t="s">
        <v>5805</v>
      </c>
      <c r="M7074" s="2"/>
      <c r="O7074" s="2"/>
    </row>
    <row r="7075" spans="2:15" s="1" customFormat="1" ht="45" outlineLevel="1">
      <c r="B7075" s="285"/>
      <c r="C7075" s="223"/>
      <c r="D7075" s="175"/>
      <c r="F7075" s="811">
        <v>42788</v>
      </c>
      <c r="G7075" s="1064" t="s">
        <v>8110</v>
      </c>
      <c r="H7075" s="905">
        <v>5000</v>
      </c>
      <c r="I7075" s="812" t="s">
        <v>3287</v>
      </c>
      <c r="M7075" s="2"/>
      <c r="O7075" s="2"/>
    </row>
    <row r="7076" spans="2:15" s="1" customFormat="1" ht="45" outlineLevel="1">
      <c r="B7076" s="269"/>
      <c r="C7076" s="47"/>
      <c r="D7076" s="48"/>
      <c r="F7076" s="811">
        <v>42794</v>
      </c>
      <c r="G7076" s="812" t="s">
        <v>8140</v>
      </c>
      <c r="H7076" s="905">
        <v>4500</v>
      </c>
      <c r="I7076" s="812" t="s">
        <v>3287</v>
      </c>
    </row>
    <row r="7077" spans="2:15" s="1" customFormat="1" ht="15" outlineLevel="1">
      <c r="B7077" s="46"/>
      <c r="C7077" s="47"/>
      <c r="D7077" s="48"/>
      <c r="F7077" s="811"/>
      <c r="G7077" s="812"/>
      <c r="H7077" s="893"/>
      <c r="I7077" s="812"/>
      <c r="L7077" s="13"/>
    </row>
    <row r="7078" spans="2:15" s="1" customFormat="1" ht="15" outlineLevel="1">
      <c r="B7078" s="50"/>
      <c r="C7078" s="50" t="s">
        <v>195</v>
      </c>
      <c r="D7078" s="571">
        <f>SUM(D7065:D7077)</f>
        <v>361093.95</v>
      </c>
      <c r="E7078" s="18"/>
      <c r="F7078" s="319"/>
      <c r="G7078" s="319" t="s">
        <v>195</v>
      </c>
      <c r="H7078" s="279">
        <f>SUM(H7065:H7077)</f>
        <v>110174.88</v>
      </c>
      <c r="L7078" s="2"/>
    </row>
    <row r="7079" spans="2:15" s="1" customFormat="1" ht="15" outlineLevel="1">
      <c r="B7079" s="50"/>
      <c r="C7079" s="50" t="s">
        <v>1328</v>
      </c>
      <c r="D7079" s="48">
        <f>D7078-H7078</f>
        <v>250919.07</v>
      </c>
      <c r="E7079" s="13"/>
      <c r="F7079" s="13"/>
      <c r="H7079" s="13"/>
      <c r="L7079" s="2"/>
    </row>
    <row r="7080" spans="2:15" s="1" customFormat="1" ht="15" outlineLevel="1">
      <c r="E7080" s="87"/>
      <c r="F7080" s="13"/>
      <c r="H7080" s="226"/>
      <c r="I7080" s="2"/>
      <c r="N7080" s="2"/>
      <c r="O7080" s="2"/>
    </row>
    <row r="7081" spans="2:15" s="1" customFormat="1" ht="15">
      <c r="E7081" s="13"/>
      <c r="F7081" s="13"/>
      <c r="H7081" s="2"/>
    </row>
    <row r="7082" spans="2:15" s="1" customFormat="1" ht="15">
      <c r="B7082" s="602">
        <v>42767</v>
      </c>
      <c r="C7082" s="282" t="s">
        <v>4010</v>
      </c>
      <c r="D7082" s="838">
        <v>17360</v>
      </c>
      <c r="E7082" s="280" t="s">
        <v>3088</v>
      </c>
      <c r="H7082" s="2"/>
    </row>
    <row r="7083" spans="2:15" s="1" customFormat="1" ht="15">
      <c r="B7083" s="984">
        <v>42767</v>
      </c>
      <c r="C7083" s="1064" t="s">
        <v>3814</v>
      </c>
      <c r="D7083" s="905">
        <v>6000</v>
      </c>
      <c r="E7083" s="812"/>
      <c r="H7083" s="2"/>
    </row>
    <row r="7084" spans="2:15" s="1" customFormat="1" ht="45">
      <c r="B7084" s="811">
        <v>42788</v>
      </c>
      <c r="C7084" s="1064" t="s">
        <v>8110</v>
      </c>
      <c r="D7084" s="905">
        <v>5000</v>
      </c>
      <c r="E7084" s="812" t="s">
        <v>3287</v>
      </c>
      <c r="H7084" s="2"/>
    </row>
    <row r="7085" spans="2:15" s="1" customFormat="1" ht="15">
      <c r="B7085" s="984">
        <v>42760</v>
      </c>
      <c r="C7085" s="1064" t="s">
        <v>7398</v>
      </c>
      <c r="D7085" s="905">
        <v>190</v>
      </c>
      <c r="E7085" s="812" t="s">
        <v>421</v>
      </c>
      <c r="H7085" s="2"/>
      <c r="M7085" s="2"/>
    </row>
    <row r="7086" spans="2:15" s="1" customFormat="1" ht="15">
      <c r="B7086" s="984">
        <v>42762</v>
      </c>
      <c r="C7086" s="1064" t="s">
        <v>421</v>
      </c>
      <c r="D7086" s="905">
        <v>170</v>
      </c>
      <c r="E7086" s="812" t="s">
        <v>421</v>
      </c>
      <c r="H7086" s="2"/>
    </row>
    <row r="7087" spans="2:15" s="1" customFormat="1" ht="15">
      <c r="B7087" s="984">
        <v>42762</v>
      </c>
      <c r="C7087" s="1064" t="s">
        <v>3546</v>
      </c>
      <c r="D7087" s="905">
        <v>500</v>
      </c>
      <c r="E7087" s="812" t="s">
        <v>421</v>
      </c>
      <c r="H7087" s="2"/>
      <c r="L7087" s="13"/>
    </row>
    <row r="7088" spans="2:15" s="1" customFormat="1" ht="45">
      <c r="B7088" s="811">
        <v>42794</v>
      </c>
      <c r="C7088" s="812" t="s">
        <v>8140</v>
      </c>
      <c r="D7088" s="905">
        <v>4500</v>
      </c>
      <c r="E7088" s="812" t="s">
        <v>3287</v>
      </c>
      <c r="H7088" s="2"/>
    </row>
    <row r="7089" spans="2:8" s="1" customFormat="1" ht="15">
      <c r="B7089" s="811"/>
      <c r="C7089" s="814"/>
      <c r="D7089" s="876"/>
      <c r="E7089" s="814"/>
    </row>
    <row r="7090" spans="2:8" s="1" customFormat="1" ht="15">
      <c r="B7090" s="280"/>
      <c r="C7090" s="280"/>
      <c r="D7090" s="294">
        <f>SUM(D7082:D7089)</f>
        <v>33720</v>
      </c>
      <c r="E7090" s="2">
        <f>D7090-D7164-H7164</f>
        <v>11100</v>
      </c>
    </row>
    <row r="7091" spans="2:8" s="1" customFormat="1" ht="15">
      <c r="E7091" s="2"/>
    </row>
    <row r="7092" spans="2:8" s="1" customFormat="1" ht="15">
      <c r="B7092" s="285">
        <v>42767</v>
      </c>
      <c r="C7092" s="304" t="s">
        <v>367</v>
      </c>
      <c r="D7092" s="326">
        <v>5</v>
      </c>
      <c r="E7092" s="2"/>
      <c r="F7092" s="285">
        <v>42782</v>
      </c>
      <c r="G7092" s="280" t="s">
        <v>48</v>
      </c>
      <c r="H7092" s="294">
        <v>70</v>
      </c>
    </row>
    <row r="7093" spans="2:8" s="1" customFormat="1" ht="15">
      <c r="B7093" s="285">
        <v>42767</v>
      </c>
      <c r="C7093" s="304" t="s">
        <v>154</v>
      </c>
      <c r="D7093" s="326">
        <v>30</v>
      </c>
      <c r="F7093" s="285">
        <v>42782</v>
      </c>
      <c r="G7093" s="294" t="s">
        <v>114</v>
      </c>
      <c r="H7093" s="294">
        <v>200</v>
      </c>
    </row>
    <row r="7094" spans="2:8" s="1" customFormat="1" ht="15">
      <c r="B7094" s="285">
        <v>42767</v>
      </c>
      <c r="C7094" s="280" t="s">
        <v>525</v>
      </c>
      <c r="D7094" s="294">
        <v>60</v>
      </c>
      <c r="F7094" s="285">
        <v>42783</v>
      </c>
      <c r="G7094" s="294" t="s">
        <v>51</v>
      </c>
      <c r="H7094" s="294">
        <v>210</v>
      </c>
    </row>
    <row r="7095" spans="2:8" s="1" customFormat="1" ht="15">
      <c r="B7095" s="285">
        <v>42767</v>
      </c>
      <c r="C7095" s="280" t="s">
        <v>8042</v>
      </c>
      <c r="D7095" s="294">
        <v>20</v>
      </c>
      <c r="F7095" s="285">
        <v>42783</v>
      </c>
      <c r="G7095" s="294" t="s">
        <v>48</v>
      </c>
      <c r="H7095" s="294">
        <v>33</v>
      </c>
    </row>
    <row r="7096" spans="2:8" s="1" customFormat="1" ht="15">
      <c r="B7096" s="285">
        <v>42767</v>
      </c>
      <c r="C7096" s="280" t="s">
        <v>5687</v>
      </c>
      <c r="D7096" s="294">
        <v>15</v>
      </c>
      <c r="F7096" s="285">
        <v>42783</v>
      </c>
      <c r="G7096" s="280" t="s">
        <v>18</v>
      </c>
      <c r="H7096" s="294">
        <v>417</v>
      </c>
    </row>
    <row r="7097" spans="2:8" s="1" customFormat="1" ht="15">
      <c r="B7097" s="285">
        <v>42767</v>
      </c>
      <c r="C7097" s="280" t="s">
        <v>525</v>
      </c>
      <c r="D7097" s="294">
        <v>60</v>
      </c>
      <c r="F7097" s="285">
        <v>42783</v>
      </c>
      <c r="G7097" s="280" t="s">
        <v>23</v>
      </c>
      <c r="H7097" s="294">
        <v>200</v>
      </c>
    </row>
    <row r="7098" spans="2:8" s="1" customFormat="1" ht="15">
      <c r="B7098" s="285">
        <v>42767</v>
      </c>
      <c r="C7098" s="280" t="s">
        <v>23</v>
      </c>
      <c r="D7098" s="294">
        <v>80</v>
      </c>
      <c r="F7098" s="285">
        <v>42784</v>
      </c>
      <c r="G7098" s="280" t="s">
        <v>948</v>
      </c>
      <c r="H7098" s="294">
        <v>650</v>
      </c>
    </row>
    <row r="7099" spans="2:8" s="1" customFormat="1" ht="15">
      <c r="B7099" s="285">
        <v>42767</v>
      </c>
      <c r="C7099" s="280" t="s">
        <v>205</v>
      </c>
      <c r="D7099" s="294">
        <v>65</v>
      </c>
      <c r="F7099" s="285">
        <v>42784</v>
      </c>
      <c r="G7099" s="280" t="s">
        <v>57</v>
      </c>
      <c r="H7099" s="294">
        <v>340</v>
      </c>
    </row>
    <row r="7100" spans="2:8" s="1" customFormat="1" ht="15">
      <c r="B7100" s="285">
        <v>42768</v>
      </c>
      <c r="C7100" s="280" t="s">
        <v>154</v>
      </c>
      <c r="D7100" s="294">
        <v>80</v>
      </c>
      <c r="F7100" s="285">
        <v>42784</v>
      </c>
      <c r="G7100" s="280" t="s">
        <v>7717</v>
      </c>
      <c r="H7100" s="294">
        <v>140</v>
      </c>
    </row>
    <row r="7101" spans="2:8" s="1" customFormat="1" ht="15">
      <c r="B7101" s="285">
        <v>42768</v>
      </c>
      <c r="C7101" s="280" t="s">
        <v>224</v>
      </c>
      <c r="D7101" s="294">
        <v>10</v>
      </c>
      <c r="F7101" s="285">
        <v>42784</v>
      </c>
      <c r="G7101" s="280" t="s">
        <v>516</v>
      </c>
      <c r="H7101" s="294">
        <v>40</v>
      </c>
    </row>
    <row r="7102" spans="2:8" s="1" customFormat="1" ht="15">
      <c r="B7102" s="285">
        <v>42768</v>
      </c>
      <c r="C7102" s="280" t="s">
        <v>525</v>
      </c>
      <c r="D7102" s="294">
        <v>110</v>
      </c>
      <c r="F7102" s="285">
        <v>42784</v>
      </c>
      <c r="G7102" s="280" t="s">
        <v>401</v>
      </c>
      <c r="H7102" s="294">
        <v>80</v>
      </c>
    </row>
    <row r="7103" spans="2:8" s="1" customFormat="1" ht="15">
      <c r="B7103" s="285">
        <v>42768</v>
      </c>
      <c r="C7103" s="280" t="s">
        <v>3962</v>
      </c>
      <c r="D7103" s="294">
        <v>15</v>
      </c>
      <c r="F7103" s="285">
        <v>42784</v>
      </c>
      <c r="G7103" s="280" t="s">
        <v>289</v>
      </c>
      <c r="H7103" s="294">
        <v>20</v>
      </c>
    </row>
    <row r="7104" spans="2:8" s="1" customFormat="1" ht="15">
      <c r="B7104" s="285">
        <v>42768</v>
      </c>
      <c r="C7104" s="280" t="s">
        <v>114</v>
      </c>
      <c r="D7104" s="294">
        <v>130</v>
      </c>
      <c r="F7104" s="285">
        <v>42785</v>
      </c>
      <c r="G7104" s="280" t="s">
        <v>12</v>
      </c>
      <c r="H7104" s="294">
        <v>260</v>
      </c>
    </row>
    <row r="7105" spans="2:8" s="1" customFormat="1" ht="15">
      <c r="B7105" s="285">
        <v>42769</v>
      </c>
      <c r="C7105" s="280" t="s">
        <v>525</v>
      </c>
      <c r="D7105" s="294">
        <v>130</v>
      </c>
      <c r="F7105" s="1323">
        <v>42785</v>
      </c>
      <c r="G7105" s="1324" t="s">
        <v>6</v>
      </c>
      <c r="H7105" s="1325">
        <v>1000</v>
      </c>
    </row>
    <row r="7106" spans="2:8" s="1" customFormat="1" ht="15">
      <c r="B7106" s="285">
        <v>42769</v>
      </c>
      <c r="C7106" s="280" t="s">
        <v>5687</v>
      </c>
      <c r="D7106" s="294">
        <v>140</v>
      </c>
      <c r="F7106" s="549">
        <v>42786</v>
      </c>
      <c r="G7106" s="554" t="s">
        <v>4050</v>
      </c>
      <c r="H7106" s="587">
        <v>1185</v>
      </c>
    </row>
    <row r="7107" spans="2:8" s="1" customFormat="1" ht="15">
      <c r="B7107" s="285">
        <v>42769</v>
      </c>
      <c r="C7107" s="280" t="s">
        <v>1255</v>
      </c>
      <c r="D7107" s="294">
        <v>690</v>
      </c>
      <c r="F7107" s="285">
        <v>42786</v>
      </c>
      <c r="G7107" s="280" t="s">
        <v>525</v>
      </c>
      <c r="H7107" s="294">
        <v>65</v>
      </c>
    </row>
    <row r="7108" spans="2:8" s="1" customFormat="1" ht="15">
      <c r="B7108" s="285">
        <v>42769</v>
      </c>
      <c r="C7108" s="280" t="s">
        <v>401</v>
      </c>
      <c r="D7108" s="294">
        <v>30</v>
      </c>
      <c r="F7108" s="285">
        <v>42786</v>
      </c>
      <c r="G7108" s="280" t="s">
        <v>2950</v>
      </c>
      <c r="H7108" s="294">
        <v>60</v>
      </c>
    </row>
    <row r="7109" spans="2:8" s="1" customFormat="1" ht="15">
      <c r="B7109" s="285">
        <v>42769</v>
      </c>
      <c r="C7109" s="280" t="s">
        <v>2625</v>
      </c>
      <c r="D7109" s="294">
        <v>300</v>
      </c>
      <c r="F7109" s="285">
        <v>42786</v>
      </c>
      <c r="G7109" s="280" t="s">
        <v>525</v>
      </c>
      <c r="H7109" s="294">
        <v>50</v>
      </c>
    </row>
    <row r="7110" spans="2:8" s="1" customFormat="1" ht="15">
      <c r="B7110" s="285">
        <v>42770</v>
      </c>
      <c r="C7110" s="280" t="s">
        <v>401</v>
      </c>
      <c r="D7110" s="294">
        <v>30</v>
      </c>
      <c r="F7110" s="285">
        <v>42786</v>
      </c>
      <c r="G7110" s="280" t="s">
        <v>8107</v>
      </c>
      <c r="H7110" s="294">
        <v>100</v>
      </c>
    </row>
    <row r="7111" spans="2:8" s="1" customFormat="1" ht="15">
      <c r="B7111" s="285">
        <v>42770</v>
      </c>
      <c r="C7111" s="280" t="s">
        <v>12</v>
      </c>
      <c r="D7111" s="294">
        <v>180</v>
      </c>
      <c r="F7111" s="285">
        <v>42787</v>
      </c>
      <c r="G7111" s="280" t="s">
        <v>525</v>
      </c>
      <c r="H7111" s="294">
        <v>140</v>
      </c>
    </row>
    <row r="7112" spans="2:8" s="1" customFormat="1" ht="15">
      <c r="B7112" s="285">
        <v>42770</v>
      </c>
      <c r="C7112" s="280" t="s">
        <v>224</v>
      </c>
      <c r="D7112" s="294">
        <v>20</v>
      </c>
      <c r="F7112" s="285">
        <v>42787</v>
      </c>
      <c r="G7112" s="280" t="s">
        <v>8111</v>
      </c>
      <c r="H7112" s="294">
        <v>20</v>
      </c>
    </row>
    <row r="7113" spans="2:8" s="1" customFormat="1" ht="15">
      <c r="B7113" s="285">
        <v>42771</v>
      </c>
      <c r="C7113" s="280" t="s">
        <v>114</v>
      </c>
      <c r="D7113" s="294">
        <v>330</v>
      </c>
      <c r="F7113" s="285">
        <v>42787</v>
      </c>
      <c r="G7113" s="280" t="s">
        <v>401</v>
      </c>
      <c r="H7113" s="294">
        <v>60</v>
      </c>
    </row>
    <row r="7114" spans="2:8" s="1" customFormat="1" ht="15">
      <c r="B7114" s="285">
        <v>42771</v>
      </c>
      <c r="C7114" s="280" t="s">
        <v>7141</v>
      </c>
      <c r="D7114" s="294">
        <v>120</v>
      </c>
      <c r="F7114" s="285">
        <v>42788</v>
      </c>
      <c r="G7114" s="280" t="s">
        <v>525</v>
      </c>
      <c r="H7114" s="294">
        <v>100</v>
      </c>
    </row>
    <row r="7115" spans="2:8" s="1" customFormat="1" ht="15">
      <c r="B7115" s="285">
        <v>42771</v>
      </c>
      <c r="C7115" s="280" t="s">
        <v>57</v>
      </c>
      <c r="D7115" s="294">
        <v>318</v>
      </c>
      <c r="F7115" s="285">
        <v>42789</v>
      </c>
      <c r="G7115" s="280" t="s">
        <v>525</v>
      </c>
      <c r="H7115" s="294">
        <v>160</v>
      </c>
    </row>
    <row r="7116" spans="2:8" s="1" customFormat="1" ht="15">
      <c r="B7116" s="285">
        <v>42772</v>
      </c>
      <c r="C7116" s="280" t="s">
        <v>51</v>
      </c>
      <c r="D7116" s="294">
        <v>190</v>
      </c>
      <c r="F7116" s="285">
        <v>42790</v>
      </c>
      <c r="G7116" s="280" t="s">
        <v>525</v>
      </c>
      <c r="H7116" s="294">
        <v>160</v>
      </c>
    </row>
    <row r="7117" spans="2:8" s="1" customFormat="1" ht="15">
      <c r="B7117" s="285">
        <v>42772</v>
      </c>
      <c r="C7117" s="280" t="s">
        <v>8064</v>
      </c>
      <c r="D7117" s="294">
        <v>20</v>
      </c>
      <c r="F7117" s="285">
        <v>42790</v>
      </c>
      <c r="G7117" s="280" t="s">
        <v>8117</v>
      </c>
      <c r="H7117" s="294">
        <v>1000</v>
      </c>
    </row>
    <row r="7118" spans="2:8" s="1" customFormat="1" ht="15">
      <c r="B7118" s="285">
        <v>42772</v>
      </c>
      <c r="C7118" s="280" t="s">
        <v>401</v>
      </c>
      <c r="D7118" s="294">
        <v>30</v>
      </c>
      <c r="F7118" s="285">
        <v>42791</v>
      </c>
      <c r="G7118" s="280" t="s">
        <v>977</v>
      </c>
      <c r="H7118" s="294">
        <v>40</v>
      </c>
    </row>
    <row r="7119" spans="2:8" s="1" customFormat="1" ht="15">
      <c r="B7119" s="285">
        <v>42772</v>
      </c>
      <c r="C7119" s="280" t="s">
        <v>23</v>
      </c>
      <c r="D7119" s="294">
        <v>200</v>
      </c>
      <c r="F7119" s="285">
        <v>42791</v>
      </c>
      <c r="G7119" s="280" t="s">
        <v>48</v>
      </c>
      <c r="H7119" s="294">
        <v>40</v>
      </c>
    </row>
    <row r="7120" spans="2:8" s="1" customFormat="1" ht="15">
      <c r="B7120" s="285">
        <v>42772</v>
      </c>
      <c r="C7120" s="280" t="s">
        <v>18</v>
      </c>
      <c r="D7120" s="294">
        <v>550</v>
      </c>
      <c r="F7120" s="285">
        <v>42791</v>
      </c>
      <c r="G7120" s="280" t="s">
        <v>18</v>
      </c>
      <c r="H7120" s="294">
        <v>685</v>
      </c>
    </row>
    <row r="7121" spans="2:8" s="1" customFormat="1" ht="15">
      <c r="B7121" s="285">
        <v>42772</v>
      </c>
      <c r="C7121" s="280" t="s">
        <v>901</v>
      </c>
      <c r="D7121" s="294">
        <v>10</v>
      </c>
      <c r="F7121" s="285">
        <v>42791</v>
      </c>
      <c r="G7121" s="280" t="s">
        <v>2625</v>
      </c>
      <c r="H7121" s="294">
        <v>300</v>
      </c>
    </row>
    <row r="7122" spans="2:8" s="1" customFormat="1" ht="15">
      <c r="B7122" s="285">
        <v>42773</v>
      </c>
      <c r="C7122" s="280" t="s">
        <v>525</v>
      </c>
      <c r="D7122" s="294">
        <v>92</v>
      </c>
      <c r="F7122" s="285">
        <v>42791</v>
      </c>
      <c r="G7122" s="280" t="s">
        <v>23</v>
      </c>
      <c r="H7122" s="294">
        <v>170</v>
      </c>
    </row>
    <row r="7123" spans="2:8" s="1" customFormat="1" ht="15">
      <c r="B7123" s="285">
        <v>42773</v>
      </c>
      <c r="C7123" s="280" t="s">
        <v>57</v>
      </c>
      <c r="D7123" s="294">
        <v>20</v>
      </c>
      <c r="F7123" s="285">
        <v>42791</v>
      </c>
      <c r="G7123" s="280" t="s">
        <v>246</v>
      </c>
      <c r="H7123" s="294">
        <v>140</v>
      </c>
    </row>
    <row r="7124" spans="2:8" s="1" customFormat="1" ht="15">
      <c r="B7124" s="285">
        <v>42773</v>
      </c>
      <c r="C7124" s="280" t="s">
        <v>901</v>
      </c>
      <c r="D7124" s="294">
        <v>10</v>
      </c>
      <c r="F7124" s="285">
        <v>42792</v>
      </c>
      <c r="G7124" s="280" t="s">
        <v>8118</v>
      </c>
      <c r="H7124" s="294">
        <v>250</v>
      </c>
    </row>
    <row r="7125" spans="2:8" s="1" customFormat="1" ht="15">
      <c r="B7125" s="285">
        <v>42773</v>
      </c>
      <c r="C7125" s="280" t="s">
        <v>23</v>
      </c>
      <c r="D7125" s="294">
        <v>140</v>
      </c>
      <c r="F7125" s="285">
        <v>42792</v>
      </c>
      <c r="G7125" s="280" t="s">
        <v>63</v>
      </c>
      <c r="H7125" s="294">
        <v>15</v>
      </c>
    </row>
    <row r="7126" spans="2:8" s="1" customFormat="1" ht="15">
      <c r="B7126" s="285">
        <v>42773</v>
      </c>
      <c r="C7126" s="280" t="s">
        <v>51</v>
      </c>
      <c r="D7126" s="294">
        <v>20</v>
      </c>
      <c r="F7126" s="285">
        <v>42792</v>
      </c>
      <c r="G7126" s="280" t="s">
        <v>8119</v>
      </c>
      <c r="H7126" s="294">
        <v>550</v>
      </c>
    </row>
    <row r="7127" spans="2:8" s="1" customFormat="1" ht="15">
      <c r="B7127" s="285">
        <v>42773</v>
      </c>
      <c r="C7127" s="280" t="s">
        <v>336</v>
      </c>
      <c r="D7127" s="294">
        <v>40</v>
      </c>
      <c r="F7127" s="285">
        <v>42792</v>
      </c>
      <c r="G7127" s="280" t="s">
        <v>8120</v>
      </c>
      <c r="H7127" s="294">
        <v>800</v>
      </c>
    </row>
    <row r="7128" spans="2:8" s="1" customFormat="1" ht="15">
      <c r="B7128" s="285">
        <v>42774</v>
      </c>
      <c r="C7128" s="280" t="s">
        <v>18</v>
      </c>
      <c r="D7128" s="294">
        <v>50</v>
      </c>
      <c r="F7128" s="285">
        <v>42792</v>
      </c>
      <c r="G7128" s="280" t="s">
        <v>8121</v>
      </c>
      <c r="H7128" s="294">
        <v>500</v>
      </c>
    </row>
    <row r="7129" spans="2:8" s="1" customFormat="1" ht="15">
      <c r="B7129" s="285">
        <v>42774</v>
      </c>
      <c r="C7129" s="280" t="s">
        <v>525</v>
      </c>
      <c r="D7129" s="294">
        <v>90</v>
      </c>
      <c r="F7129" s="285">
        <v>42792</v>
      </c>
      <c r="G7129" s="280" t="s">
        <v>23</v>
      </c>
      <c r="H7129" s="294">
        <v>350</v>
      </c>
    </row>
    <row r="7130" spans="2:8" s="1" customFormat="1" ht="15">
      <c r="B7130" s="285">
        <v>42774</v>
      </c>
      <c r="C7130" s="280" t="s">
        <v>114</v>
      </c>
      <c r="D7130" s="294">
        <v>40</v>
      </c>
      <c r="F7130" s="285">
        <v>42793</v>
      </c>
      <c r="G7130" s="280" t="s">
        <v>525</v>
      </c>
      <c r="H7130" s="294">
        <v>85</v>
      </c>
    </row>
    <row r="7131" spans="2:8" s="1" customFormat="1" ht="15">
      <c r="B7131" s="285">
        <v>42774</v>
      </c>
      <c r="C7131" s="280" t="s">
        <v>8087</v>
      </c>
      <c r="D7131" s="294">
        <v>300</v>
      </c>
      <c r="F7131" s="285">
        <v>42793</v>
      </c>
      <c r="G7131" s="280" t="s">
        <v>5687</v>
      </c>
      <c r="H7131" s="294">
        <v>55</v>
      </c>
    </row>
    <row r="7132" spans="2:8" s="1" customFormat="1" ht="15">
      <c r="B7132" s="285">
        <v>42774</v>
      </c>
      <c r="C7132" s="280" t="s">
        <v>525</v>
      </c>
      <c r="D7132" s="294">
        <v>15</v>
      </c>
      <c r="F7132" s="285">
        <v>42793</v>
      </c>
      <c r="G7132" s="280" t="s">
        <v>525</v>
      </c>
      <c r="H7132" s="294">
        <v>50</v>
      </c>
    </row>
    <row r="7133" spans="2:8" s="1" customFormat="1" ht="15">
      <c r="B7133" s="285">
        <v>42774</v>
      </c>
      <c r="C7133" s="280" t="s">
        <v>8088</v>
      </c>
      <c r="D7133" s="294">
        <v>40</v>
      </c>
      <c r="F7133" s="285">
        <v>42793</v>
      </c>
      <c r="G7133" s="294" t="s">
        <v>23</v>
      </c>
      <c r="H7133" s="294">
        <v>145</v>
      </c>
    </row>
    <row r="7134" spans="2:8" s="1" customFormat="1" ht="15">
      <c r="B7134" s="285">
        <v>42775</v>
      </c>
      <c r="C7134" s="280" t="s">
        <v>246</v>
      </c>
      <c r="D7134" s="294">
        <v>300</v>
      </c>
      <c r="F7134" s="285">
        <v>42793</v>
      </c>
      <c r="G7134" s="294" t="s">
        <v>48</v>
      </c>
      <c r="H7134" s="294">
        <v>35</v>
      </c>
    </row>
    <row r="7135" spans="2:8" s="1" customFormat="1" ht="15">
      <c r="B7135" s="285">
        <v>42775</v>
      </c>
      <c r="C7135" s="280" t="s">
        <v>367</v>
      </c>
      <c r="D7135" s="294">
        <v>30</v>
      </c>
      <c r="F7135" s="285">
        <v>42793</v>
      </c>
      <c r="G7135" s="280" t="s">
        <v>8123</v>
      </c>
      <c r="H7135" s="294">
        <v>45</v>
      </c>
    </row>
    <row r="7136" spans="2:8" s="1" customFormat="1" ht="15">
      <c r="B7136" s="285">
        <v>42775</v>
      </c>
      <c r="C7136" s="280" t="s">
        <v>289</v>
      </c>
      <c r="D7136" s="294">
        <v>20</v>
      </c>
      <c r="F7136" s="285">
        <v>42793</v>
      </c>
      <c r="G7136" s="280" t="s">
        <v>8064</v>
      </c>
      <c r="H7136" s="294">
        <v>170</v>
      </c>
    </row>
    <row r="7137" spans="2:8" s="1" customFormat="1" ht="15">
      <c r="B7137" s="285">
        <v>42775</v>
      </c>
      <c r="C7137" s="280" t="s">
        <v>346</v>
      </c>
      <c r="D7137" s="294">
        <v>20</v>
      </c>
      <c r="F7137" s="285">
        <v>42793</v>
      </c>
      <c r="G7137" s="280" t="s">
        <v>4529</v>
      </c>
      <c r="H7137" s="294">
        <v>10</v>
      </c>
    </row>
    <row r="7138" spans="2:8" s="1" customFormat="1" ht="15">
      <c r="B7138" s="285">
        <v>42775</v>
      </c>
      <c r="C7138" s="280" t="s">
        <v>2707</v>
      </c>
      <c r="D7138" s="294">
        <v>10</v>
      </c>
      <c r="F7138" s="285">
        <v>42793</v>
      </c>
      <c r="G7138" s="280" t="s">
        <v>246</v>
      </c>
      <c r="H7138" s="294">
        <v>90</v>
      </c>
    </row>
    <row r="7139" spans="2:8" s="1" customFormat="1" ht="15">
      <c r="B7139" s="285">
        <v>42775</v>
      </c>
      <c r="C7139" s="280" t="s">
        <v>3264</v>
      </c>
      <c r="D7139" s="294">
        <v>25</v>
      </c>
      <c r="F7139" s="285">
        <v>42794</v>
      </c>
      <c r="G7139" s="280" t="s">
        <v>525</v>
      </c>
      <c r="H7139" s="294">
        <v>100</v>
      </c>
    </row>
    <row r="7140" spans="2:8" s="1" customFormat="1" ht="15">
      <c r="B7140" s="1323">
        <v>42775</v>
      </c>
      <c r="C7140" s="1324" t="s">
        <v>6</v>
      </c>
      <c r="D7140" s="1325">
        <v>1000</v>
      </c>
      <c r="F7140" s="285">
        <v>42794</v>
      </c>
      <c r="G7140" s="280" t="s">
        <v>97</v>
      </c>
      <c r="H7140" s="294">
        <v>40</v>
      </c>
    </row>
    <row r="7141" spans="2:8" s="1" customFormat="1" ht="15">
      <c r="B7141" s="285">
        <v>42776</v>
      </c>
      <c r="C7141" s="280" t="s">
        <v>8089</v>
      </c>
      <c r="D7141" s="294">
        <v>100</v>
      </c>
      <c r="F7141" s="285">
        <v>42794</v>
      </c>
      <c r="G7141" s="280" t="s">
        <v>51</v>
      </c>
      <c r="H7141" s="294">
        <v>16</v>
      </c>
    </row>
    <row r="7142" spans="2:8" s="1" customFormat="1" ht="15">
      <c r="B7142" s="285">
        <v>42776</v>
      </c>
      <c r="C7142" s="280" t="s">
        <v>114</v>
      </c>
      <c r="D7142" s="294">
        <v>36</v>
      </c>
      <c r="F7142" s="285">
        <v>42794</v>
      </c>
      <c r="G7142" s="294" t="s">
        <v>3262</v>
      </c>
      <c r="H7142" s="294">
        <v>60</v>
      </c>
    </row>
    <row r="7143" spans="2:8" s="1" customFormat="1" ht="15">
      <c r="B7143" s="285">
        <v>42776</v>
      </c>
      <c r="C7143" s="280" t="s">
        <v>968</v>
      </c>
      <c r="D7143" s="294">
        <v>680</v>
      </c>
      <c r="F7143" s="285">
        <v>42794</v>
      </c>
      <c r="G7143" s="294" t="s">
        <v>80</v>
      </c>
      <c r="H7143" s="294">
        <v>30</v>
      </c>
    </row>
    <row r="7144" spans="2:8" s="1" customFormat="1" ht="15">
      <c r="B7144" s="285">
        <v>42776</v>
      </c>
      <c r="C7144" s="280" t="s">
        <v>23</v>
      </c>
      <c r="D7144" s="294">
        <v>120</v>
      </c>
      <c r="F7144" s="285">
        <v>42794</v>
      </c>
      <c r="G7144" s="393" t="s">
        <v>401</v>
      </c>
      <c r="H7144" s="386">
        <v>40</v>
      </c>
    </row>
    <row r="7145" spans="2:8" s="1" customFormat="1" ht="15">
      <c r="B7145" s="285">
        <v>42777</v>
      </c>
      <c r="C7145" s="280" t="s">
        <v>23</v>
      </c>
      <c r="D7145" s="294">
        <v>300</v>
      </c>
      <c r="F7145" s="285">
        <v>42794</v>
      </c>
      <c r="G7145" s="393" t="s">
        <v>8124</v>
      </c>
      <c r="H7145" s="386">
        <v>5</v>
      </c>
    </row>
    <row r="7146" spans="2:8" s="1" customFormat="1" ht="15">
      <c r="B7146" s="285">
        <v>42777</v>
      </c>
      <c r="C7146" s="280" t="s">
        <v>289</v>
      </c>
      <c r="D7146" s="294">
        <v>20</v>
      </c>
      <c r="F7146" s="285">
        <v>42794</v>
      </c>
      <c r="G7146" s="393" t="s">
        <v>23</v>
      </c>
      <c r="H7146" s="294">
        <v>60</v>
      </c>
    </row>
    <row r="7147" spans="2:8" s="1" customFormat="1" ht="15">
      <c r="B7147" s="285">
        <v>42778</v>
      </c>
      <c r="C7147" s="280" t="s">
        <v>8090</v>
      </c>
      <c r="D7147" s="294">
        <v>1900</v>
      </c>
      <c r="F7147" s="285">
        <v>42794</v>
      </c>
      <c r="G7147" s="393" t="s">
        <v>525</v>
      </c>
      <c r="H7147" s="386">
        <v>68</v>
      </c>
    </row>
    <row r="7148" spans="2:8" s="1" customFormat="1" ht="15">
      <c r="B7148" s="285">
        <v>42778</v>
      </c>
      <c r="C7148" s="280" t="s">
        <v>2177</v>
      </c>
      <c r="D7148" s="294">
        <v>200</v>
      </c>
      <c r="F7148" s="285"/>
      <c r="G7148" s="280"/>
      <c r="H7148" s="294"/>
    </row>
    <row r="7149" spans="2:8" s="1" customFormat="1" ht="15">
      <c r="B7149" s="285">
        <v>42778</v>
      </c>
      <c r="C7149" s="280" t="s">
        <v>173</v>
      </c>
      <c r="D7149" s="294">
        <v>50</v>
      </c>
      <c r="F7149" s="285"/>
      <c r="G7149" s="280"/>
      <c r="H7149" s="294"/>
    </row>
    <row r="7150" spans="2:8" s="1" customFormat="1" ht="15">
      <c r="B7150" s="285">
        <v>42779</v>
      </c>
      <c r="C7150" s="280" t="s">
        <v>605</v>
      </c>
      <c r="D7150" s="294">
        <v>100</v>
      </c>
      <c r="F7150" s="285"/>
      <c r="G7150" s="280"/>
      <c r="H7150" s="294"/>
    </row>
    <row r="7151" spans="2:8" s="1" customFormat="1" ht="15">
      <c r="B7151" s="285">
        <v>42779</v>
      </c>
      <c r="C7151" s="280" t="s">
        <v>525</v>
      </c>
      <c r="D7151" s="294">
        <v>120</v>
      </c>
      <c r="F7151" s="285"/>
      <c r="G7151" s="280"/>
      <c r="H7151" s="294"/>
    </row>
    <row r="7152" spans="2:8" s="1" customFormat="1" ht="15">
      <c r="B7152" s="285">
        <v>42780</v>
      </c>
      <c r="C7152" s="280" t="s">
        <v>289</v>
      </c>
      <c r="D7152" s="294">
        <v>70</v>
      </c>
      <c r="F7152" s="285"/>
      <c r="G7152" s="280"/>
      <c r="H7152" s="294"/>
    </row>
    <row r="7153" spans="2:10" s="1" customFormat="1" ht="15">
      <c r="B7153" s="285">
        <v>42780</v>
      </c>
      <c r="C7153" s="280" t="s">
        <v>525</v>
      </c>
      <c r="D7153" s="294">
        <v>50</v>
      </c>
      <c r="F7153" s="280"/>
      <c r="G7153" s="280"/>
      <c r="H7153" s="280"/>
    </row>
    <row r="7154" spans="2:10" s="1" customFormat="1" ht="15">
      <c r="B7154" s="285">
        <v>42780</v>
      </c>
      <c r="C7154" s="280" t="s">
        <v>114</v>
      </c>
      <c r="D7154" s="294">
        <v>100</v>
      </c>
      <c r="F7154" s="280"/>
      <c r="G7154" s="280"/>
      <c r="H7154" s="280"/>
    </row>
    <row r="7155" spans="2:10" s="1" customFormat="1" ht="15">
      <c r="B7155" s="285">
        <v>42780</v>
      </c>
      <c r="C7155" s="280" t="s">
        <v>516</v>
      </c>
      <c r="D7155" s="294">
        <v>30</v>
      </c>
      <c r="F7155" s="280"/>
      <c r="G7155" s="280"/>
      <c r="H7155" s="280"/>
    </row>
    <row r="7156" spans="2:10" s="1" customFormat="1" ht="15">
      <c r="B7156" s="285">
        <v>42780</v>
      </c>
      <c r="C7156" s="280" t="s">
        <v>8091</v>
      </c>
      <c r="D7156" s="294">
        <v>20</v>
      </c>
      <c r="F7156" s="280"/>
      <c r="G7156" s="280"/>
      <c r="H7156" s="280"/>
    </row>
    <row r="7157" spans="2:10" s="1" customFormat="1" ht="15">
      <c r="B7157" s="285">
        <v>42781</v>
      </c>
      <c r="C7157" s="280" t="s">
        <v>246</v>
      </c>
      <c r="D7157" s="294">
        <v>40</v>
      </c>
      <c r="F7157" s="280"/>
      <c r="G7157" s="280"/>
      <c r="H7157" s="280"/>
    </row>
    <row r="7158" spans="2:10" s="1" customFormat="1" ht="15">
      <c r="B7158" s="285">
        <v>42781</v>
      </c>
      <c r="C7158" s="280" t="s">
        <v>525</v>
      </c>
      <c r="D7158" s="294">
        <v>100</v>
      </c>
      <c r="F7158" s="280"/>
      <c r="G7158" s="280"/>
      <c r="H7158" s="280"/>
    </row>
    <row r="7159" spans="2:10" s="1" customFormat="1" ht="15">
      <c r="B7159" s="285">
        <v>42781</v>
      </c>
      <c r="C7159" s="280" t="s">
        <v>5687</v>
      </c>
      <c r="D7159" s="294">
        <v>90</v>
      </c>
      <c r="F7159" s="280"/>
      <c r="G7159" s="280"/>
      <c r="H7159" s="280"/>
    </row>
    <row r="7160" spans="2:10" s="1" customFormat="1" ht="15">
      <c r="B7160" s="285">
        <v>42782</v>
      </c>
      <c r="C7160" s="280" t="s">
        <v>6147</v>
      </c>
      <c r="D7160" s="294">
        <v>200</v>
      </c>
      <c r="F7160" s="280"/>
      <c r="G7160" s="280"/>
      <c r="H7160" s="280"/>
    </row>
    <row r="7161" spans="2:10" s="1" customFormat="1" ht="15">
      <c r="B7161" s="285">
        <v>42782</v>
      </c>
      <c r="C7161" s="280" t="s">
        <v>7913</v>
      </c>
      <c r="D7161" s="294">
        <v>300</v>
      </c>
      <c r="F7161" s="280"/>
      <c r="G7161" s="280"/>
      <c r="H7161" s="280"/>
    </row>
    <row r="7162" spans="2:10" s="1" customFormat="1" ht="15">
      <c r="B7162" s="285">
        <v>42782</v>
      </c>
      <c r="C7162" s="280" t="s">
        <v>525</v>
      </c>
      <c r="D7162" s="294">
        <v>60</v>
      </c>
      <c r="F7162" s="280"/>
      <c r="G7162" s="280"/>
      <c r="H7162" s="280"/>
    </row>
    <row r="7163" spans="2:10" s="1" customFormat="1" ht="15">
      <c r="B7163" s="269"/>
      <c r="C7163" s="280"/>
      <c r="D7163" s="294"/>
      <c r="F7163" s="285"/>
      <c r="G7163" s="280"/>
      <c r="H7163" s="294"/>
    </row>
    <row r="7164" spans="2:10" s="1" customFormat="1" ht="15">
      <c r="D7164" s="294">
        <f>SUM(D7092:D7163)</f>
        <v>10916</v>
      </c>
      <c r="H7164" s="294">
        <f>SUM(H7092:H7163)</f>
        <v>11704</v>
      </c>
    </row>
    <row r="7166" spans="2:10" s="1" customFormat="1" ht="15.75">
      <c r="C7166" s="2480" t="s">
        <v>8142</v>
      </c>
      <c r="D7166" s="2480"/>
      <c r="E7166" s="2480"/>
      <c r="F7166" s="2480"/>
      <c r="G7166" s="2480"/>
      <c r="H7166" s="2480"/>
      <c r="I7166" s="2480"/>
      <c r="J7166" s="18"/>
    </row>
    <row r="7167" spans="2:10" s="1" customFormat="1" ht="15" outlineLevel="1">
      <c r="C7167" s="18"/>
      <c r="D7167" s="18"/>
      <c r="E7167" s="18"/>
      <c r="F7167" s="18"/>
      <c r="G7167" s="18"/>
      <c r="H7167" s="18"/>
      <c r="I7167" s="18"/>
      <c r="J7167" s="18"/>
    </row>
    <row r="7168" spans="2:10" s="1" customFormat="1" ht="15" outlineLevel="1">
      <c r="B7168" s="152" t="s">
        <v>115</v>
      </c>
      <c r="C7168" s="152" t="s">
        <v>1330</v>
      </c>
      <c r="D7168" s="355" t="s">
        <v>4</v>
      </c>
      <c r="F7168" s="354" t="s">
        <v>115</v>
      </c>
      <c r="G7168" s="354" t="s">
        <v>1331</v>
      </c>
      <c r="H7168" s="355" t="s">
        <v>4</v>
      </c>
    </row>
    <row r="7169" spans="2:15" s="1" customFormat="1" ht="45" outlineLevel="1">
      <c r="B7169" s="864">
        <v>42795</v>
      </c>
      <c r="C7169" s="891" t="s">
        <v>1039</v>
      </c>
      <c r="D7169" s="1294">
        <v>250919.07</v>
      </c>
      <c r="F7169" s="984">
        <v>42795</v>
      </c>
      <c r="G7169" s="1064" t="s">
        <v>8146</v>
      </c>
      <c r="H7169" s="905">
        <v>10000</v>
      </c>
      <c r="I7169" s="812" t="s">
        <v>7887</v>
      </c>
    </row>
    <row r="7170" spans="2:15" s="1" customFormat="1" ht="45" outlineLevel="1">
      <c r="B7170" s="725">
        <v>42804</v>
      </c>
      <c r="C7170" s="223" t="s">
        <v>8179</v>
      </c>
      <c r="D7170" s="614">
        <v>5928</v>
      </c>
      <c r="E7170" s="205"/>
      <c r="F7170" s="984">
        <v>42795</v>
      </c>
      <c r="G7170" s="1064" t="s">
        <v>5936</v>
      </c>
      <c r="H7170" s="905">
        <v>13547.09</v>
      </c>
      <c r="I7170" s="812" t="s">
        <v>7550</v>
      </c>
    </row>
    <row r="7171" spans="2:15" s="1" customFormat="1" ht="45" outlineLevel="1">
      <c r="B7171" s="725">
        <v>42815</v>
      </c>
      <c r="C7171" s="223" t="s">
        <v>8237</v>
      </c>
      <c r="D7171" s="614">
        <v>1000</v>
      </c>
      <c r="E7171" s="205"/>
      <c r="F7171" s="984">
        <v>42795</v>
      </c>
      <c r="G7171" s="1064" t="s">
        <v>8152</v>
      </c>
      <c r="H7171" s="905">
        <v>1000</v>
      </c>
      <c r="I7171" s="812" t="s">
        <v>8143</v>
      </c>
    </row>
    <row r="7172" spans="2:15" s="1" customFormat="1" ht="45" outlineLevel="1">
      <c r="B7172" s="725">
        <v>42824</v>
      </c>
      <c r="C7172" s="223" t="s">
        <v>8268</v>
      </c>
      <c r="D7172" s="175">
        <v>190000</v>
      </c>
      <c r="F7172" s="984">
        <v>42795</v>
      </c>
      <c r="G7172" s="812" t="s">
        <v>8147</v>
      </c>
      <c r="H7172" s="905">
        <v>25000</v>
      </c>
      <c r="I7172" s="814" t="s">
        <v>7063</v>
      </c>
    </row>
    <row r="7173" spans="2:15" s="1" customFormat="1" ht="45" outlineLevel="1">
      <c r="B7173" s="725">
        <v>42825</v>
      </c>
      <c r="C7173" s="223" t="s">
        <v>8297</v>
      </c>
      <c r="D7173" s="175">
        <v>43848</v>
      </c>
      <c r="F7173" s="984">
        <v>42795</v>
      </c>
      <c r="G7173" s="1064" t="s">
        <v>8148</v>
      </c>
      <c r="H7173" s="905">
        <v>6283</v>
      </c>
      <c r="I7173" s="814" t="s">
        <v>8055</v>
      </c>
    </row>
    <row r="7174" spans="2:15" s="1" customFormat="1" ht="30" outlineLevel="1">
      <c r="B7174" s="725"/>
      <c r="C7174" s="223"/>
      <c r="D7174" s="175"/>
      <c r="F7174" s="984">
        <v>42795</v>
      </c>
      <c r="G7174" s="1064" t="s">
        <v>8149</v>
      </c>
      <c r="H7174" s="905">
        <v>4609</v>
      </c>
      <c r="I7174" s="814" t="s">
        <v>5805</v>
      </c>
    </row>
    <row r="7175" spans="2:15" s="1" customFormat="1" ht="30" outlineLevel="1">
      <c r="B7175" s="725"/>
      <c r="C7175" s="223"/>
      <c r="D7175" s="175"/>
      <c r="F7175" s="984">
        <v>42795</v>
      </c>
      <c r="G7175" s="812" t="s">
        <v>8150</v>
      </c>
      <c r="H7175" s="905">
        <v>976</v>
      </c>
      <c r="I7175" s="814" t="s">
        <v>7116</v>
      </c>
    </row>
    <row r="7176" spans="2:15" s="1" customFormat="1" ht="30" outlineLevel="1">
      <c r="B7176" s="725"/>
      <c r="C7176" s="223"/>
      <c r="D7176" s="175"/>
      <c r="F7176" s="984">
        <v>42795</v>
      </c>
      <c r="G7176" s="1064" t="s">
        <v>8151</v>
      </c>
      <c r="H7176" s="905">
        <v>20000</v>
      </c>
      <c r="I7176" s="812" t="s">
        <v>7442</v>
      </c>
    </row>
    <row r="7177" spans="2:15" s="1" customFormat="1" ht="45" outlineLevel="1">
      <c r="B7177" s="285"/>
      <c r="C7177" s="223"/>
      <c r="D7177" s="175"/>
      <c r="F7177" s="811">
        <v>42801</v>
      </c>
      <c r="G7177" s="1064" t="s">
        <v>8165</v>
      </c>
      <c r="H7177" s="905">
        <v>5000</v>
      </c>
      <c r="I7177" s="812" t="s">
        <v>3287</v>
      </c>
      <c r="M7177" s="2"/>
      <c r="O7177" s="2"/>
    </row>
    <row r="7178" spans="2:15" s="1" customFormat="1" ht="45" outlineLevel="1">
      <c r="B7178" s="285"/>
      <c r="C7178" s="223"/>
      <c r="D7178" s="175"/>
      <c r="F7178" s="832">
        <v>42804</v>
      </c>
      <c r="G7178" s="1075" t="s">
        <v>8178</v>
      </c>
      <c r="H7178" s="867">
        <v>6569</v>
      </c>
      <c r="I7178" s="938" t="s">
        <v>7935</v>
      </c>
      <c r="M7178" s="2"/>
      <c r="O7178" s="2"/>
    </row>
    <row r="7179" spans="2:15" s="1" customFormat="1" ht="30" outlineLevel="1">
      <c r="B7179" s="285"/>
      <c r="C7179" s="223"/>
      <c r="D7179" s="175"/>
      <c r="F7179" s="811">
        <v>42807</v>
      </c>
      <c r="G7179" s="1064" t="s">
        <v>8180</v>
      </c>
      <c r="H7179" s="905">
        <v>6449</v>
      </c>
      <c r="I7179" s="812" t="s">
        <v>7020</v>
      </c>
      <c r="M7179" s="2"/>
      <c r="O7179" s="2"/>
    </row>
    <row r="7180" spans="2:15" s="1" customFormat="1" ht="45" outlineLevel="1">
      <c r="B7180" s="269"/>
      <c r="C7180" s="47"/>
      <c r="D7180" s="48"/>
      <c r="F7180" s="984">
        <v>42808</v>
      </c>
      <c r="G7180" s="1064" t="s">
        <v>8182</v>
      </c>
      <c r="H7180" s="905">
        <v>10000</v>
      </c>
      <c r="I7180" s="812" t="s">
        <v>3287</v>
      </c>
    </row>
    <row r="7181" spans="2:15" s="1" customFormat="1" ht="45" outlineLevel="1">
      <c r="B7181" s="269"/>
      <c r="C7181" s="47"/>
      <c r="D7181" s="48"/>
      <c r="F7181" s="984">
        <v>42808</v>
      </c>
      <c r="G7181" s="1064" t="s">
        <v>8181</v>
      </c>
      <c r="H7181" s="905">
        <v>10000</v>
      </c>
      <c r="I7181" s="812" t="s">
        <v>3287</v>
      </c>
      <c r="M7181" s="2"/>
    </row>
    <row r="7182" spans="2:15" s="1" customFormat="1" ht="45" outlineLevel="1">
      <c r="B7182" s="46"/>
      <c r="C7182" s="47"/>
      <c r="D7182" s="48"/>
      <c r="F7182" s="984">
        <v>42816</v>
      </c>
      <c r="G7182" s="1064" t="s">
        <v>8238</v>
      </c>
      <c r="H7182" s="905">
        <v>10000</v>
      </c>
      <c r="I7182" s="812" t="s">
        <v>3287</v>
      </c>
      <c r="M7182" s="2"/>
    </row>
    <row r="7183" spans="2:15" s="1" customFormat="1" ht="45" outlineLevel="1">
      <c r="B7183" s="46"/>
      <c r="C7183" s="47"/>
      <c r="D7183" s="48"/>
      <c r="F7183" s="984">
        <v>42824</v>
      </c>
      <c r="G7183" s="1064" t="s">
        <v>8267</v>
      </c>
      <c r="H7183" s="905">
        <v>125000</v>
      </c>
      <c r="I7183" s="812" t="s">
        <v>8239</v>
      </c>
      <c r="M7183" s="2"/>
      <c r="O7183" s="2"/>
    </row>
    <row r="7184" spans="2:15" s="1" customFormat="1" ht="45" outlineLevel="1">
      <c r="B7184" s="46"/>
      <c r="C7184" s="47"/>
      <c r="D7184" s="48"/>
      <c r="F7184" s="984">
        <v>42825</v>
      </c>
      <c r="G7184" s="1064" t="s">
        <v>8298</v>
      </c>
      <c r="H7184" s="905">
        <v>200</v>
      </c>
      <c r="I7184" s="812" t="s">
        <v>4790</v>
      </c>
      <c r="O7184" s="2"/>
    </row>
    <row r="7185" spans="2:15" s="1" customFormat="1" ht="30" outlineLevel="1">
      <c r="B7185" s="46"/>
      <c r="C7185" s="47"/>
      <c r="D7185" s="48"/>
      <c r="F7185" s="832">
        <v>42825</v>
      </c>
      <c r="G7185" s="1075" t="s">
        <v>5936</v>
      </c>
      <c r="H7185" s="867">
        <v>17078.060000000001</v>
      </c>
      <c r="I7185" s="938" t="s">
        <v>7550</v>
      </c>
      <c r="O7185" s="2"/>
    </row>
    <row r="7186" spans="2:15" s="1" customFormat="1" ht="30" outlineLevel="1">
      <c r="B7186" s="46"/>
      <c r="C7186" s="47"/>
      <c r="D7186" s="48"/>
      <c r="F7186" s="811">
        <v>42825</v>
      </c>
      <c r="G7186" s="1097" t="s">
        <v>8304</v>
      </c>
      <c r="H7186" s="876">
        <v>3150</v>
      </c>
      <c r="I7186" s="814" t="s">
        <v>8305</v>
      </c>
      <c r="O7186" s="2"/>
    </row>
    <row r="7187" spans="2:15" s="1" customFormat="1" ht="30" outlineLevel="1">
      <c r="B7187" s="46"/>
      <c r="C7187" s="47"/>
      <c r="D7187" s="48"/>
      <c r="F7187" s="811">
        <v>42825</v>
      </c>
      <c r="G7187" s="1097" t="s">
        <v>8303</v>
      </c>
      <c r="H7187" s="876">
        <v>762</v>
      </c>
      <c r="I7187" s="814" t="s">
        <v>7344</v>
      </c>
      <c r="O7187" s="2"/>
    </row>
    <row r="7188" spans="2:15" s="1" customFormat="1" ht="30" outlineLevel="1">
      <c r="B7188" s="46"/>
      <c r="C7188" s="47"/>
      <c r="D7188" s="48"/>
      <c r="F7188" s="811">
        <v>42825</v>
      </c>
      <c r="G7188" s="1097" t="s">
        <v>8302</v>
      </c>
      <c r="H7188" s="876">
        <v>6757</v>
      </c>
      <c r="I7188" s="814" t="s">
        <v>7887</v>
      </c>
      <c r="O7188" s="2"/>
    </row>
    <row r="7189" spans="2:15" s="1" customFormat="1" ht="30" outlineLevel="1">
      <c r="B7189" s="46"/>
      <c r="C7189" s="47"/>
      <c r="D7189" s="48"/>
      <c r="F7189" s="832">
        <v>42825</v>
      </c>
      <c r="G7189" s="1075" t="s">
        <v>8301</v>
      </c>
      <c r="H7189" s="867">
        <v>20000</v>
      </c>
      <c r="I7189" s="938" t="s">
        <v>7442</v>
      </c>
      <c r="O7189" s="2"/>
    </row>
    <row r="7190" spans="2:15" s="1" customFormat="1" ht="30" outlineLevel="1">
      <c r="B7190" s="46"/>
      <c r="C7190" s="47"/>
      <c r="D7190" s="48"/>
      <c r="F7190" s="832">
        <v>42825</v>
      </c>
      <c r="G7190" s="938" t="s">
        <v>8300</v>
      </c>
      <c r="H7190" s="867">
        <v>70000</v>
      </c>
      <c r="I7190" s="938" t="s">
        <v>8306</v>
      </c>
      <c r="O7190" s="2"/>
    </row>
    <row r="7191" spans="2:15" s="1" customFormat="1" ht="15" outlineLevel="1">
      <c r="B7191" s="46"/>
      <c r="C7191" s="47"/>
      <c r="D7191" s="48"/>
      <c r="F7191" s="811"/>
      <c r="G7191" s="814"/>
      <c r="H7191" s="876"/>
      <c r="I7191" s="812"/>
      <c r="O7191" s="2"/>
    </row>
    <row r="7192" spans="2:15" s="1" customFormat="1" ht="15" outlineLevel="1">
      <c r="B7192" s="46"/>
      <c r="C7192" s="47"/>
      <c r="D7192" s="48"/>
      <c r="F7192" s="811"/>
      <c r="G7192" s="812"/>
      <c r="H7192" s="876"/>
      <c r="I7192" s="812"/>
      <c r="O7192" s="2"/>
    </row>
    <row r="7193" spans="2:15" s="1" customFormat="1" ht="15" outlineLevel="1">
      <c r="B7193" s="46"/>
      <c r="C7193" s="47"/>
      <c r="D7193" s="48"/>
      <c r="F7193" s="811"/>
      <c r="G7193" s="812"/>
      <c r="H7193" s="876"/>
      <c r="I7193" s="812"/>
      <c r="O7193" s="2"/>
    </row>
    <row r="7194" spans="2:15" s="1" customFormat="1" ht="15" outlineLevel="1">
      <c r="B7194" s="46"/>
      <c r="C7194" s="47"/>
      <c r="D7194" s="48"/>
      <c r="F7194" s="832"/>
      <c r="G7194" s="938"/>
      <c r="H7194" s="867"/>
      <c r="I7194" s="814"/>
      <c r="O7194" s="2"/>
    </row>
    <row r="7195" spans="2:15" s="1" customFormat="1" ht="15" outlineLevel="1">
      <c r="B7195" s="46"/>
      <c r="C7195" s="47"/>
      <c r="D7195" s="48"/>
      <c r="F7195" s="811"/>
      <c r="G7195" s="1064"/>
      <c r="H7195" s="905"/>
      <c r="I7195" s="812"/>
      <c r="O7195" s="2"/>
    </row>
    <row r="7196" spans="2:15" s="1" customFormat="1" ht="15" outlineLevel="1">
      <c r="B7196" s="46"/>
      <c r="C7196" s="47"/>
      <c r="D7196" s="48"/>
      <c r="F7196" s="984"/>
      <c r="G7196" s="814"/>
      <c r="H7196" s="876"/>
      <c r="I7196" s="814"/>
      <c r="O7196" s="2"/>
    </row>
    <row r="7197" spans="2:15" s="1" customFormat="1" ht="15" outlineLevel="1">
      <c r="B7197" s="46"/>
      <c r="C7197" s="47"/>
      <c r="D7197" s="48"/>
      <c r="F7197" s="811"/>
      <c r="G7197" s="812"/>
      <c r="H7197" s="893"/>
      <c r="I7197" s="812"/>
    </row>
    <row r="7198" spans="2:15" s="1" customFormat="1" ht="15" outlineLevel="1">
      <c r="B7198" s="50"/>
      <c r="C7198" s="50" t="s">
        <v>195</v>
      </c>
      <c r="D7198" s="571">
        <f>SUM(D7169:D7197)</f>
        <v>491695.07</v>
      </c>
      <c r="E7198" s="18"/>
      <c r="F7198" s="319"/>
      <c r="G7198" s="319" t="s">
        <v>195</v>
      </c>
      <c r="H7198" s="279">
        <f>SUM(H7169:H7197)</f>
        <v>372380.15</v>
      </c>
    </row>
    <row r="7199" spans="2:15" s="1" customFormat="1" ht="15" outlineLevel="1">
      <c r="B7199" s="50"/>
      <c r="C7199" s="50" t="s">
        <v>1328</v>
      </c>
      <c r="D7199" s="48">
        <f>D7198-H7198</f>
        <v>119314.91999999998</v>
      </c>
      <c r="E7199" s="13"/>
      <c r="F7199" s="13"/>
      <c r="H7199" s="13"/>
    </row>
    <row r="7200" spans="2:15" s="1" customFormat="1" ht="15" outlineLevel="1">
      <c r="E7200" s="87"/>
      <c r="F7200" s="13"/>
      <c r="H7200" s="226"/>
      <c r="I7200" s="2"/>
      <c r="N7200" s="2"/>
      <c r="O7200" s="2"/>
    </row>
    <row r="7201" spans="2:13" s="1" customFormat="1" ht="15">
      <c r="E7201" s="13"/>
      <c r="F7201" s="13"/>
      <c r="H7201" s="2"/>
    </row>
    <row r="7202" spans="2:13" s="1" customFormat="1" ht="15">
      <c r="B7202" s="602">
        <v>42795</v>
      </c>
      <c r="C7202" s="282" t="s">
        <v>4297</v>
      </c>
      <c r="D7202" s="838">
        <v>11100</v>
      </c>
      <c r="E7202" s="280" t="s">
        <v>3088</v>
      </c>
      <c r="H7202" s="2"/>
    </row>
    <row r="7203" spans="2:13" s="1" customFormat="1" ht="15">
      <c r="B7203" s="984">
        <v>42797</v>
      </c>
      <c r="C7203" s="1064" t="s">
        <v>421</v>
      </c>
      <c r="D7203" s="905">
        <v>1500</v>
      </c>
      <c r="E7203" s="812"/>
      <c r="H7203" s="2"/>
    </row>
    <row r="7204" spans="2:13" s="1" customFormat="1" ht="45">
      <c r="B7204" s="811">
        <v>42801</v>
      </c>
      <c r="C7204" s="1064" t="s">
        <v>8165</v>
      </c>
      <c r="D7204" s="905">
        <v>5000</v>
      </c>
      <c r="E7204" s="812" t="s">
        <v>3287</v>
      </c>
      <c r="H7204" s="2"/>
    </row>
    <row r="7205" spans="2:13" s="1" customFormat="1" ht="15">
      <c r="B7205" s="811">
        <v>42806</v>
      </c>
      <c r="C7205" s="1064" t="s">
        <v>3546</v>
      </c>
      <c r="D7205" s="905">
        <v>500</v>
      </c>
      <c r="E7205" s="812" t="s">
        <v>3959</v>
      </c>
      <c r="H7205" s="2"/>
      <c r="M7205" s="2"/>
    </row>
    <row r="7206" spans="2:13" s="1" customFormat="1" ht="15">
      <c r="B7206" s="811">
        <v>42808</v>
      </c>
      <c r="C7206" s="1064" t="s">
        <v>3546</v>
      </c>
      <c r="D7206" s="905">
        <v>3000</v>
      </c>
      <c r="E7206" s="812" t="s">
        <v>421</v>
      </c>
      <c r="H7206" s="2"/>
    </row>
    <row r="7207" spans="2:13" s="1" customFormat="1" ht="45">
      <c r="B7207" s="811">
        <v>42808</v>
      </c>
      <c r="C7207" s="1064" t="s">
        <v>8182</v>
      </c>
      <c r="D7207" s="905">
        <v>10000</v>
      </c>
      <c r="E7207" s="812" t="s">
        <v>3287</v>
      </c>
      <c r="H7207" s="2"/>
    </row>
    <row r="7208" spans="2:13" s="1" customFormat="1" ht="45">
      <c r="B7208" s="811">
        <v>42808</v>
      </c>
      <c r="C7208" s="1064" t="s">
        <v>8181</v>
      </c>
      <c r="D7208" s="905">
        <v>10000</v>
      </c>
      <c r="E7208" s="812" t="s">
        <v>3287</v>
      </c>
      <c r="H7208" s="2"/>
    </row>
    <row r="7209" spans="2:13" s="1" customFormat="1" ht="15">
      <c r="B7209" s="811">
        <v>42812</v>
      </c>
      <c r="C7209" s="1064" t="s">
        <v>8245</v>
      </c>
      <c r="D7209" s="905">
        <v>2000</v>
      </c>
      <c r="E7209" s="812" t="s">
        <v>421</v>
      </c>
      <c r="H7209" s="2"/>
    </row>
    <row r="7210" spans="2:13" s="1" customFormat="1" ht="15">
      <c r="B7210" s="984">
        <v>42815</v>
      </c>
      <c r="C7210" s="1064" t="s">
        <v>6398</v>
      </c>
      <c r="D7210" s="905">
        <v>600</v>
      </c>
      <c r="E7210" s="812" t="s">
        <v>421</v>
      </c>
      <c r="H7210" s="2"/>
    </row>
    <row r="7211" spans="2:13" s="1" customFormat="1" ht="60">
      <c r="B7211" s="984">
        <v>42816</v>
      </c>
      <c r="C7211" s="1064" t="s">
        <v>8238</v>
      </c>
      <c r="D7211" s="905">
        <v>10000</v>
      </c>
      <c r="E7211" s="812" t="s">
        <v>3287</v>
      </c>
      <c r="H7211" s="2"/>
      <c r="I7211" s="13"/>
    </row>
    <row r="7212" spans="2:13" s="1" customFormat="1" ht="15">
      <c r="B7212" s="984">
        <v>42823</v>
      </c>
      <c r="C7212" s="1064" t="s">
        <v>6398</v>
      </c>
      <c r="D7212" s="905">
        <v>2000</v>
      </c>
      <c r="E7212" s="812" t="s">
        <v>421</v>
      </c>
    </row>
    <row r="7213" spans="2:13" s="1" customFormat="1" ht="30">
      <c r="B7213" s="1194">
        <v>42824</v>
      </c>
      <c r="C7213" s="1195" t="s">
        <v>8282</v>
      </c>
      <c r="D7213" s="1384">
        <v>8936</v>
      </c>
      <c r="E7213" s="1385" t="s">
        <v>8283</v>
      </c>
      <c r="H7213" s="2"/>
      <c r="I7213" s="13"/>
    </row>
    <row r="7214" spans="2:13" s="1" customFormat="1" ht="15">
      <c r="B7214" s="811"/>
      <c r="C7214" s="814"/>
      <c r="D7214" s="876"/>
      <c r="E7214" s="814"/>
    </row>
    <row r="7215" spans="2:13" s="1" customFormat="1" ht="15">
      <c r="B7215" s="280"/>
      <c r="C7215" s="280"/>
      <c r="D7215" s="294">
        <f>SUM(D7202:D7214)</f>
        <v>64636</v>
      </c>
      <c r="E7215" s="2">
        <f>D7215-D7334-H7334</f>
        <v>9690</v>
      </c>
      <c r="F7215" s="1" t="s">
        <v>8145</v>
      </c>
    </row>
    <row r="7216" spans="2:13" s="1" customFormat="1" ht="15">
      <c r="E7216" s="2">
        <v>8000</v>
      </c>
      <c r="F7216" s="1" t="s">
        <v>8144</v>
      </c>
    </row>
    <row r="7217" spans="2:8" s="1" customFormat="1" ht="15">
      <c r="E7217" s="2">
        <f>E7215-E7216</f>
        <v>1690</v>
      </c>
      <c r="F7217" s="1" t="s">
        <v>3088</v>
      </c>
    </row>
    <row r="7218" spans="2:8" s="1" customFormat="1" ht="15">
      <c r="B7218" s="285">
        <v>42795</v>
      </c>
      <c r="C7218" s="280" t="s">
        <v>367</v>
      </c>
      <c r="D7218" s="294">
        <v>10</v>
      </c>
      <c r="E7218" s="2"/>
      <c r="F7218" s="345">
        <v>42814</v>
      </c>
      <c r="G7218" s="280" t="s">
        <v>172</v>
      </c>
      <c r="H7218" s="294">
        <v>30</v>
      </c>
    </row>
    <row r="7219" spans="2:8" s="1" customFormat="1" ht="15">
      <c r="B7219" s="285">
        <v>42795</v>
      </c>
      <c r="C7219" s="304" t="s">
        <v>525</v>
      </c>
      <c r="D7219" s="326">
        <v>45</v>
      </c>
      <c r="F7219" s="345">
        <v>42814</v>
      </c>
      <c r="G7219" s="280" t="s">
        <v>401</v>
      </c>
      <c r="H7219" s="294">
        <v>30</v>
      </c>
    </row>
    <row r="7220" spans="2:8" s="1" customFormat="1" ht="15">
      <c r="B7220" s="285">
        <v>42795</v>
      </c>
      <c r="C7220" s="304" t="s">
        <v>12</v>
      </c>
      <c r="D7220" s="326">
        <v>130</v>
      </c>
      <c r="F7220" s="345">
        <v>42814</v>
      </c>
      <c r="G7220" s="280" t="s">
        <v>5576</v>
      </c>
      <c r="H7220" s="294">
        <v>30</v>
      </c>
    </row>
    <row r="7221" spans="2:8" s="1" customFormat="1" ht="15">
      <c r="B7221" s="285">
        <v>42795</v>
      </c>
      <c r="C7221" s="280" t="s">
        <v>12</v>
      </c>
      <c r="D7221" s="294">
        <v>75</v>
      </c>
      <c r="F7221" s="345">
        <v>42814</v>
      </c>
      <c r="G7221" s="280" t="s">
        <v>179</v>
      </c>
      <c r="H7221" s="294">
        <v>20</v>
      </c>
    </row>
    <row r="7222" spans="2:8" s="1" customFormat="1" ht="15">
      <c r="B7222" s="549">
        <v>42795</v>
      </c>
      <c r="C7222" s="1324" t="s">
        <v>6</v>
      </c>
      <c r="D7222" s="1325">
        <v>3000</v>
      </c>
      <c r="F7222" s="345">
        <v>42814</v>
      </c>
      <c r="G7222" s="280" t="s">
        <v>8248</v>
      </c>
      <c r="H7222" s="294">
        <v>20</v>
      </c>
    </row>
    <row r="7223" spans="2:8" s="1" customFormat="1" ht="15">
      <c r="B7223" s="285">
        <v>42795</v>
      </c>
      <c r="C7223" s="280" t="s">
        <v>525</v>
      </c>
      <c r="D7223" s="294">
        <v>60</v>
      </c>
      <c r="F7223" s="345">
        <v>42814</v>
      </c>
      <c r="G7223" s="294" t="s">
        <v>850</v>
      </c>
      <c r="H7223" s="294">
        <v>60</v>
      </c>
    </row>
    <row r="7224" spans="2:8" s="1" customFormat="1" ht="15">
      <c r="B7224" s="285">
        <v>42795</v>
      </c>
      <c r="C7224" s="280" t="s">
        <v>23</v>
      </c>
      <c r="D7224" s="294">
        <v>210</v>
      </c>
      <c r="F7224" s="345">
        <v>42814</v>
      </c>
      <c r="G7224" s="294" t="s">
        <v>114</v>
      </c>
      <c r="H7224" s="294">
        <v>60</v>
      </c>
    </row>
    <row r="7225" spans="2:8" s="1" customFormat="1" ht="15">
      <c r="B7225" s="285">
        <v>42796</v>
      </c>
      <c r="C7225" s="280" t="s">
        <v>179</v>
      </c>
      <c r="D7225" s="294">
        <v>35</v>
      </c>
      <c r="F7225" s="345">
        <v>42814</v>
      </c>
      <c r="G7225" s="393" t="s">
        <v>3634</v>
      </c>
      <c r="H7225" s="386">
        <v>170</v>
      </c>
    </row>
    <row r="7226" spans="2:8" s="1" customFormat="1" ht="15">
      <c r="B7226" s="285">
        <v>42796</v>
      </c>
      <c r="C7226" s="280" t="s">
        <v>525</v>
      </c>
      <c r="D7226" s="294">
        <v>35</v>
      </c>
      <c r="F7226" s="345">
        <v>42814</v>
      </c>
      <c r="G7226" s="393" t="s">
        <v>8249</v>
      </c>
      <c r="H7226" s="386">
        <v>10000</v>
      </c>
    </row>
    <row r="7227" spans="2:8" s="1" customFormat="1" ht="15">
      <c r="B7227" s="285">
        <v>42796</v>
      </c>
      <c r="C7227" s="280" t="s">
        <v>525</v>
      </c>
      <c r="D7227" s="294">
        <v>50</v>
      </c>
      <c r="F7227" s="345">
        <v>42815</v>
      </c>
      <c r="G7227" s="393" t="s">
        <v>2401</v>
      </c>
      <c r="H7227" s="294">
        <v>90</v>
      </c>
    </row>
    <row r="7228" spans="2:8" s="1" customFormat="1" ht="15">
      <c r="B7228" s="285">
        <v>42796</v>
      </c>
      <c r="C7228" s="280" t="s">
        <v>8160</v>
      </c>
      <c r="D7228" s="294">
        <v>200</v>
      </c>
      <c r="F7228" s="345">
        <v>42815</v>
      </c>
      <c r="G7228" s="393" t="s">
        <v>172</v>
      </c>
      <c r="H7228" s="386">
        <v>10</v>
      </c>
    </row>
    <row r="7229" spans="2:8" s="1" customFormat="1" ht="15">
      <c r="B7229" s="285">
        <v>42796</v>
      </c>
      <c r="C7229" s="280" t="s">
        <v>23</v>
      </c>
      <c r="D7229" s="294">
        <v>510</v>
      </c>
      <c r="F7229" s="345">
        <v>42815</v>
      </c>
      <c r="G7229" s="280" t="s">
        <v>59</v>
      </c>
      <c r="H7229" s="294">
        <v>20</v>
      </c>
    </row>
    <row r="7230" spans="2:8" s="1" customFormat="1" ht="15">
      <c r="B7230" s="285">
        <v>42796</v>
      </c>
      <c r="C7230" s="280" t="s">
        <v>431</v>
      </c>
      <c r="D7230" s="294">
        <v>20</v>
      </c>
      <c r="F7230" s="345">
        <v>42815</v>
      </c>
      <c r="G7230" s="280" t="s">
        <v>8250</v>
      </c>
      <c r="H7230" s="294">
        <v>380</v>
      </c>
    </row>
    <row r="7231" spans="2:8" s="1" customFormat="1" ht="15">
      <c r="B7231" s="285">
        <v>42797</v>
      </c>
      <c r="C7231" s="280" t="s">
        <v>525</v>
      </c>
      <c r="D7231" s="294">
        <v>130</v>
      </c>
      <c r="F7231" s="345">
        <v>42815</v>
      </c>
      <c r="G7231" s="393" t="s">
        <v>8251</v>
      </c>
      <c r="H7231" s="386">
        <v>10</v>
      </c>
    </row>
    <row r="7232" spans="2:8" s="1" customFormat="1" ht="15">
      <c r="B7232" s="285">
        <v>42797</v>
      </c>
      <c r="C7232" s="280" t="s">
        <v>525</v>
      </c>
      <c r="D7232" s="294">
        <v>350</v>
      </c>
      <c r="F7232" s="345">
        <v>42815</v>
      </c>
      <c r="G7232" s="280" t="s">
        <v>8252</v>
      </c>
      <c r="H7232" s="294">
        <v>30</v>
      </c>
    </row>
    <row r="7233" spans="2:8" s="1" customFormat="1" ht="15">
      <c r="B7233" s="285">
        <v>42798</v>
      </c>
      <c r="C7233" s="280" t="s">
        <v>8161</v>
      </c>
      <c r="D7233" s="294">
        <v>35</v>
      </c>
      <c r="F7233" s="345">
        <v>42815</v>
      </c>
      <c r="G7233" s="280" t="s">
        <v>172</v>
      </c>
      <c r="H7233" s="294">
        <v>30</v>
      </c>
    </row>
    <row r="7234" spans="2:8" s="1" customFormat="1" ht="15">
      <c r="B7234" s="285">
        <v>42798</v>
      </c>
      <c r="C7234" s="280" t="s">
        <v>51</v>
      </c>
      <c r="D7234" s="294">
        <v>100</v>
      </c>
      <c r="F7234" s="345">
        <v>42816</v>
      </c>
      <c r="G7234" s="280" t="s">
        <v>205</v>
      </c>
      <c r="H7234" s="294">
        <v>40</v>
      </c>
    </row>
    <row r="7235" spans="2:8" s="1" customFormat="1" ht="15">
      <c r="B7235" s="285">
        <v>42798</v>
      </c>
      <c r="C7235" s="280" t="s">
        <v>525</v>
      </c>
      <c r="D7235" s="294">
        <v>110</v>
      </c>
      <c r="F7235" s="345">
        <v>42816</v>
      </c>
      <c r="G7235" s="280" t="s">
        <v>8253</v>
      </c>
      <c r="H7235" s="294">
        <v>120</v>
      </c>
    </row>
    <row r="7236" spans="2:8" s="1" customFormat="1" ht="15">
      <c r="B7236" s="285">
        <v>42798</v>
      </c>
      <c r="C7236" s="280" t="s">
        <v>8162</v>
      </c>
      <c r="D7236" s="294">
        <v>115</v>
      </c>
      <c r="F7236" s="345">
        <v>42816</v>
      </c>
      <c r="G7236" s="280" t="s">
        <v>2401</v>
      </c>
      <c r="H7236" s="294">
        <v>150</v>
      </c>
    </row>
    <row r="7237" spans="2:8" s="1" customFormat="1" ht="15">
      <c r="B7237" s="285">
        <v>42798</v>
      </c>
      <c r="C7237" s="280" t="s">
        <v>8163</v>
      </c>
      <c r="D7237" s="294">
        <v>1000</v>
      </c>
      <c r="F7237" s="345">
        <v>42816</v>
      </c>
      <c r="G7237" s="280" t="s">
        <v>8254</v>
      </c>
      <c r="H7237" s="294">
        <v>90</v>
      </c>
    </row>
    <row r="7238" spans="2:8" s="1" customFormat="1" ht="15">
      <c r="B7238" s="285">
        <v>42798</v>
      </c>
      <c r="C7238" s="280" t="s">
        <v>2950</v>
      </c>
      <c r="D7238" s="294">
        <v>60</v>
      </c>
      <c r="F7238" s="345">
        <v>42816</v>
      </c>
      <c r="G7238" s="280" t="s">
        <v>114</v>
      </c>
      <c r="H7238" s="294">
        <v>40</v>
      </c>
    </row>
    <row r="7239" spans="2:8" s="1" customFormat="1" ht="15">
      <c r="B7239" s="285">
        <v>42798</v>
      </c>
      <c r="C7239" s="280" t="s">
        <v>289</v>
      </c>
      <c r="D7239" s="294">
        <v>20</v>
      </c>
      <c r="F7239" s="345">
        <v>42816</v>
      </c>
      <c r="G7239" s="280" t="s">
        <v>401</v>
      </c>
      <c r="H7239" s="294">
        <v>90</v>
      </c>
    </row>
    <row r="7240" spans="2:8" s="1" customFormat="1" ht="15">
      <c r="B7240" s="285">
        <v>42798</v>
      </c>
      <c r="C7240" s="280" t="s">
        <v>51</v>
      </c>
      <c r="D7240" s="294">
        <v>270</v>
      </c>
      <c r="F7240" s="345">
        <v>42816</v>
      </c>
      <c r="G7240" s="280" t="s">
        <v>8255</v>
      </c>
      <c r="H7240" s="294">
        <v>330</v>
      </c>
    </row>
    <row r="7241" spans="2:8" s="1" customFormat="1" ht="15">
      <c r="B7241" s="285">
        <v>42798</v>
      </c>
      <c r="C7241" s="280" t="s">
        <v>18</v>
      </c>
      <c r="D7241" s="294">
        <v>80</v>
      </c>
      <c r="F7241" s="345">
        <v>42817</v>
      </c>
      <c r="G7241" s="280" t="s">
        <v>8256</v>
      </c>
      <c r="H7241" s="294">
        <v>600</v>
      </c>
    </row>
    <row r="7242" spans="2:8" s="1" customFormat="1" ht="15">
      <c r="B7242" s="285">
        <v>42798</v>
      </c>
      <c r="C7242" s="280" t="s">
        <v>401</v>
      </c>
      <c r="D7242" s="294">
        <v>80</v>
      </c>
      <c r="F7242" s="345">
        <v>42817</v>
      </c>
      <c r="G7242" s="280" t="s">
        <v>114</v>
      </c>
      <c r="H7242" s="294">
        <v>10</v>
      </c>
    </row>
    <row r="7243" spans="2:8" s="1" customFormat="1" ht="15">
      <c r="B7243" s="285">
        <v>42798</v>
      </c>
      <c r="C7243" s="280" t="s">
        <v>23</v>
      </c>
      <c r="D7243" s="294">
        <v>80</v>
      </c>
      <c r="F7243" s="345">
        <v>42817</v>
      </c>
      <c r="G7243" s="280" t="s">
        <v>2401</v>
      </c>
      <c r="H7243" s="294">
        <v>100</v>
      </c>
    </row>
    <row r="7244" spans="2:8" s="1" customFormat="1" ht="15">
      <c r="B7244" s="285">
        <v>42799</v>
      </c>
      <c r="C7244" s="280" t="s">
        <v>57</v>
      </c>
      <c r="D7244" s="294">
        <v>65</v>
      </c>
      <c r="F7244" s="345">
        <v>42817</v>
      </c>
      <c r="G7244" s="280" t="s">
        <v>224</v>
      </c>
      <c r="H7244" s="294">
        <v>50</v>
      </c>
    </row>
    <row r="7245" spans="2:8" s="1" customFormat="1" ht="15">
      <c r="B7245" s="285">
        <v>42799</v>
      </c>
      <c r="C7245" s="280" t="s">
        <v>8164</v>
      </c>
      <c r="D7245" s="294">
        <v>60</v>
      </c>
      <c r="F7245" s="345">
        <v>42817</v>
      </c>
      <c r="G7245" s="280" t="s">
        <v>8257</v>
      </c>
      <c r="H7245" s="294">
        <v>100</v>
      </c>
    </row>
    <row r="7246" spans="2:8" s="1" customFormat="1" ht="15">
      <c r="B7246" s="285">
        <v>42799</v>
      </c>
      <c r="C7246" s="280" t="s">
        <v>431</v>
      </c>
      <c r="D7246" s="294">
        <v>36</v>
      </c>
      <c r="F7246" s="345">
        <v>42817</v>
      </c>
      <c r="G7246" s="280" t="s">
        <v>3634</v>
      </c>
      <c r="H7246" s="294">
        <v>200</v>
      </c>
    </row>
    <row r="7247" spans="2:8" s="1" customFormat="1" ht="15">
      <c r="B7247" s="285">
        <v>42799</v>
      </c>
      <c r="C7247" s="280" t="s">
        <v>956</v>
      </c>
      <c r="D7247" s="294">
        <v>10</v>
      </c>
      <c r="F7247" s="345">
        <v>42817</v>
      </c>
      <c r="G7247" s="280" t="s">
        <v>8258</v>
      </c>
      <c r="H7247" s="294">
        <v>6000</v>
      </c>
    </row>
    <row r="7248" spans="2:8" s="1" customFormat="1" ht="15">
      <c r="B7248" s="285">
        <v>42799</v>
      </c>
      <c r="C7248" s="280" t="s">
        <v>2547</v>
      </c>
      <c r="D7248" s="294">
        <v>110</v>
      </c>
      <c r="F7248" s="345">
        <v>42817</v>
      </c>
      <c r="G7248" s="280" t="s">
        <v>3634</v>
      </c>
      <c r="H7248" s="294">
        <v>500</v>
      </c>
    </row>
    <row r="7249" spans="2:8" s="1" customFormat="1" ht="15">
      <c r="B7249" s="285">
        <v>42799</v>
      </c>
      <c r="C7249" s="280" t="s">
        <v>114</v>
      </c>
      <c r="D7249" s="294">
        <v>55</v>
      </c>
      <c r="F7249" s="345">
        <v>42817</v>
      </c>
      <c r="G7249" s="280" t="s">
        <v>80</v>
      </c>
      <c r="H7249" s="294">
        <v>30</v>
      </c>
    </row>
    <row r="7250" spans="2:8" s="1" customFormat="1" ht="15">
      <c r="B7250" s="285">
        <v>42799</v>
      </c>
      <c r="C7250" s="280" t="s">
        <v>111</v>
      </c>
      <c r="D7250" s="294">
        <v>45</v>
      </c>
      <c r="F7250" s="345">
        <v>42818</v>
      </c>
      <c r="G7250" s="280" t="s">
        <v>918</v>
      </c>
      <c r="H7250" s="294">
        <v>140</v>
      </c>
    </row>
    <row r="7251" spans="2:8" s="1" customFormat="1" ht="15">
      <c r="B7251" s="285">
        <v>42800</v>
      </c>
      <c r="C7251" s="280" t="s">
        <v>525</v>
      </c>
      <c r="D7251" s="294">
        <v>35</v>
      </c>
      <c r="F7251" s="345">
        <v>42818</v>
      </c>
      <c r="G7251" s="280" t="s">
        <v>3013</v>
      </c>
      <c r="H7251" s="294">
        <v>140</v>
      </c>
    </row>
    <row r="7252" spans="2:8" s="1" customFormat="1" ht="15">
      <c r="B7252" s="285">
        <v>42800</v>
      </c>
      <c r="C7252" s="280" t="s">
        <v>525</v>
      </c>
      <c r="D7252" s="294">
        <v>84</v>
      </c>
      <c r="F7252" s="345">
        <v>42818</v>
      </c>
      <c r="G7252" s="280" t="s">
        <v>224</v>
      </c>
      <c r="H7252" s="294">
        <v>50</v>
      </c>
    </row>
    <row r="7253" spans="2:8" s="1" customFormat="1" ht="15">
      <c r="B7253" s="285">
        <v>42800</v>
      </c>
      <c r="C7253" s="280" t="s">
        <v>5687</v>
      </c>
      <c r="D7253" s="294">
        <v>70</v>
      </c>
      <c r="F7253" s="345">
        <v>42818</v>
      </c>
      <c r="G7253" s="280" t="s">
        <v>525</v>
      </c>
      <c r="H7253" s="294">
        <v>40</v>
      </c>
    </row>
    <row r="7254" spans="2:8" s="1" customFormat="1" ht="15">
      <c r="B7254" s="285">
        <v>42800</v>
      </c>
      <c r="C7254" s="280" t="s">
        <v>401</v>
      </c>
      <c r="D7254" s="294">
        <v>50</v>
      </c>
      <c r="F7254" s="345">
        <v>42818</v>
      </c>
      <c r="G7254" s="280" t="s">
        <v>923</v>
      </c>
      <c r="H7254" s="294">
        <v>30</v>
      </c>
    </row>
    <row r="7255" spans="2:8" s="1" customFormat="1" ht="15">
      <c r="B7255" s="285">
        <v>42800</v>
      </c>
      <c r="C7255" s="280" t="s">
        <v>366</v>
      </c>
      <c r="D7255" s="294">
        <v>30</v>
      </c>
      <c r="F7255" s="345">
        <v>42818</v>
      </c>
      <c r="G7255" s="280" t="s">
        <v>401</v>
      </c>
      <c r="H7255" s="294">
        <v>20</v>
      </c>
    </row>
    <row r="7256" spans="2:8" s="1" customFormat="1" ht="15">
      <c r="B7256" s="285">
        <v>42801</v>
      </c>
      <c r="C7256" s="280" t="s">
        <v>525</v>
      </c>
      <c r="D7256" s="294">
        <v>150</v>
      </c>
      <c r="F7256" s="345">
        <v>42818</v>
      </c>
      <c r="G7256" s="280" t="s">
        <v>48</v>
      </c>
      <c r="H7256" s="294">
        <v>60</v>
      </c>
    </row>
    <row r="7257" spans="2:8" s="1" customFormat="1" ht="15">
      <c r="B7257" s="285">
        <v>42801</v>
      </c>
      <c r="C7257" s="280" t="s">
        <v>8170</v>
      </c>
      <c r="D7257" s="294">
        <v>350</v>
      </c>
      <c r="F7257" s="345">
        <v>42819</v>
      </c>
      <c r="G7257" s="280" t="s">
        <v>401</v>
      </c>
      <c r="H7257" s="294">
        <v>40</v>
      </c>
    </row>
    <row r="7258" spans="2:8" s="1" customFormat="1" ht="15">
      <c r="B7258" s="285">
        <v>42801</v>
      </c>
      <c r="C7258" s="280" t="s">
        <v>132</v>
      </c>
      <c r="D7258" s="294">
        <v>500</v>
      </c>
      <c r="F7258" s="345">
        <v>42819</v>
      </c>
      <c r="G7258" s="280" t="s">
        <v>223</v>
      </c>
      <c r="H7258" s="294">
        <v>170</v>
      </c>
    </row>
    <row r="7259" spans="2:8" s="1" customFormat="1" ht="15">
      <c r="B7259" s="285">
        <v>42801</v>
      </c>
      <c r="C7259" s="280" t="s">
        <v>114</v>
      </c>
      <c r="D7259" s="294">
        <v>50</v>
      </c>
      <c r="F7259" s="345">
        <v>42819</v>
      </c>
      <c r="G7259" s="280" t="s">
        <v>205</v>
      </c>
      <c r="H7259" s="294">
        <v>100</v>
      </c>
    </row>
    <row r="7260" spans="2:8" s="1" customFormat="1" ht="15">
      <c r="B7260" s="285">
        <v>42801</v>
      </c>
      <c r="C7260" s="280" t="s">
        <v>2681</v>
      </c>
      <c r="D7260" s="294">
        <v>50</v>
      </c>
      <c r="F7260" s="345">
        <v>42820</v>
      </c>
      <c r="G7260" s="280" t="s">
        <v>265</v>
      </c>
      <c r="H7260" s="294">
        <v>1200</v>
      </c>
    </row>
    <row r="7261" spans="2:8" s="1" customFormat="1" ht="15">
      <c r="B7261" s="285">
        <v>42801</v>
      </c>
      <c r="C7261" s="280" t="s">
        <v>401</v>
      </c>
      <c r="D7261" s="294">
        <v>50</v>
      </c>
      <c r="F7261" s="345">
        <v>42820</v>
      </c>
      <c r="G7261" s="280" t="s">
        <v>8259</v>
      </c>
      <c r="H7261" s="294">
        <v>1300</v>
      </c>
    </row>
    <row r="7262" spans="2:8" s="1" customFormat="1" ht="15">
      <c r="B7262" s="285">
        <v>42802</v>
      </c>
      <c r="C7262" s="280" t="s">
        <v>525</v>
      </c>
      <c r="D7262" s="294">
        <v>200</v>
      </c>
      <c r="F7262" s="345">
        <v>42821</v>
      </c>
      <c r="G7262" s="280" t="s">
        <v>516</v>
      </c>
      <c r="H7262" s="294">
        <v>50</v>
      </c>
    </row>
    <row r="7263" spans="2:8" s="1" customFormat="1" ht="15">
      <c r="B7263" s="285">
        <v>42802</v>
      </c>
      <c r="C7263" s="280" t="s">
        <v>12</v>
      </c>
      <c r="D7263" s="294">
        <v>320</v>
      </c>
      <c r="F7263" s="345">
        <v>42821</v>
      </c>
      <c r="G7263" s="280" t="s">
        <v>5295</v>
      </c>
      <c r="H7263" s="294">
        <v>25</v>
      </c>
    </row>
    <row r="7264" spans="2:8" s="1" customFormat="1" ht="15">
      <c r="B7264" s="285">
        <v>42802</v>
      </c>
      <c r="C7264" s="280" t="s">
        <v>114</v>
      </c>
      <c r="D7264" s="294">
        <v>40</v>
      </c>
      <c r="F7264" s="345">
        <v>42821</v>
      </c>
      <c r="G7264" s="280" t="s">
        <v>12</v>
      </c>
      <c r="H7264" s="294">
        <v>210</v>
      </c>
    </row>
    <row r="7265" spans="2:8" s="1" customFormat="1" ht="15">
      <c r="B7265" s="285">
        <v>42802</v>
      </c>
      <c r="C7265" s="280" t="s">
        <v>401</v>
      </c>
      <c r="D7265" s="294">
        <v>30</v>
      </c>
      <c r="F7265" s="345">
        <v>42821</v>
      </c>
      <c r="G7265" s="280" t="s">
        <v>8260</v>
      </c>
      <c r="H7265" s="294">
        <v>1200</v>
      </c>
    </row>
    <row r="7266" spans="2:8" s="1" customFormat="1" ht="15">
      <c r="B7266" s="285">
        <v>42802</v>
      </c>
      <c r="C7266" s="280" t="s">
        <v>431</v>
      </c>
      <c r="D7266" s="294">
        <v>20</v>
      </c>
      <c r="F7266" s="345">
        <v>42821</v>
      </c>
      <c r="G7266" s="280" t="s">
        <v>23</v>
      </c>
      <c r="H7266" s="294">
        <v>130</v>
      </c>
    </row>
    <row r="7267" spans="2:8" s="1" customFormat="1" ht="15">
      <c r="B7267" s="285">
        <v>42803</v>
      </c>
      <c r="C7267" s="280" t="s">
        <v>525</v>
      </c>
      <c r="D7267" s="294">
        <v>70</v>
      </c>
      <c r="F7267" s="345">
        <v>42822</v>
      </c>
      <c r="G7267" s="280" t="s">
        <v>51</v>
      </c>
      <c r="H7267" s="294">
        <v>300</v>
      </c>
    </row>
    <row r="7268" spans="2:8" s="1" customFormat="1" ht="15">
      <c r="B7268" s="285">
        <v>42803</v>
      </c>
      <c r="C7268" s="280" t="s">
        <v>8171</v>
      </c>
      <c r="D7268" s="294">
        <v>230</v>
      </c>
      <c r="F7268" s="345">
        <v>42822</v>
      </c>
      <c r="G7268" s="280" t="s">
        <v>59</v>
      </c>
      <c r="H7268" s="294">
        <v>200</v>
      </c>
    </row>
    <row r="7269" spans="2:8" s="1" customFormat="1" ht="15">
      <c r="B7269" s="285">
        <v>42803</v>
      </c>
      <c r="C7269" s="280" t="s">
        <v>246</v>
      </c>
      <c r="D7269" s="294">
        <v>80</v>
      </c>
      <c r="F7269" s="345">
        <v>42822</v>
      </c>
      <c r="G7269" s="280" t="s">
        <v>8261</v>
      </c>
      <c r="H7269" s="294">
        <v>800</v>
      </c>
    </row>
    <row r="7270" spans="2:8" s="1" customFormat="1" ht="15">
      <c r="B7270" s="285">
        <v>42803</v>
      </c>
      <c r="C7270" s="280" t="s">
        <v>48</v>
      </c>
      <c r="D7270" s="294">
        <v>300</v>
      </c>
      <c r="F7270" s="345">
        <v>42822</v>
      </c>
      <c r="G7270" s="280" t="s">
        <v>525</v>
      </c>
      <c r="H7270" s="294">
        <v>30</v>
      </c>
    </row>
    <row r="7271" spans="2:8" s="1" customFormat="1" ht="15">
      <c r="B7271" s="285">
        <v>42804</v>
      </c>
      <c r="C7271" s="280" t="s">
        <v>154</v>
      </c>
      <c r="D7271" s="294">
        <v>70</v>
      </c>
      <c r="F7271" s="345">
        <v>42822</v>
      </c>
      <c r="G7271" s="280" t="s">
        <v>8262</v>
      </c>
      <c r="H7271" s="294">
        <v>500</v>
      </c>
    </row>
    <row r="7272" spans="2:8" s="1" customFormat="1" ht="15">
      <c r="B7272" s="285">
        <v>42804</v>
      </c>
      <c r="C7272" s="280" t="s">
        <v>525</v>
      </c>
      <c r="D7272" s="294">
        <v>130</v>
      </c>
      <c r="F7272" s="345">
        <v>42822</v>
      </c>
      <c r="G7272" s="280" t="s">
        <v>702</v>
      </c>
      <c r="H7272" s="294">
        <v>174</v>
      </c>
    </row>
    <row r="7273" spans="2:8" s="1" customFormat="1" ht="15">
      <c r="B7273" s="285">
        <v>42804</v>
      </c>
      <c r="C7273" s="280" t="s">
        <v>23</v>
      </c>
      <c r="D7273" s="294">
        <v>180</v>
      </c>
      <c r="F7273" s="345">
        <v>42822</v>
      </c>
      <c r="G7273" s="280" t="s">
        <v>114</v>
      </c>
      <c r="H7273" s="294">
        <v>66</v>
      </c>
    </row>
    <row r="7274" spans="2:8" s="1" customFormat="1" ht="15">
      <c r="B7274" s="285">
        <v>42805</v>
      </c>
      <c r="C7274" s="280" t="s">
        <v>154</v>
      </c>
      <c r="D7274" s="294">
        <v>100</v>
      </c>
      <c r="F7274" s="345">
        <v>42822</v>
      </c>
      <c r="G7274" s="280" t="s">
        <v>23</v>
      </c>
      <c r="H7274" s="294">
        <v>300</v>
      </c>
    </row>
    <row r="7275" spans="2:8" s="1" customFormat="1" ht="15">
      <c r="B7275" s="285">
        <v>42805</v>
      </c>
      <c r="C7275" s="280" t="s">
        <v>8172</v>
      </c>
      <c r="D7275" s="294">
        <v>200</v>
      </c>
      <c r="F7275" s="345">
        <v>42823</v>
      </c>
      <c r="G7275" s="280" t="s">
        <v>367</v>
      </c>
      <c r="H7275" s="294">
        <v>15</v>
      </c>
    </row>
    <row r="7276" spans="2:8" s="1" customFormat="1" ht="15">
      <c r="B7276" s="285">
        <v>42805</v>
      </c>
      <c r="C7276" s="280" t="s">
        <v>8173</v>
      </c>
      <c r="D7276" s="294">
        <v>600</v>
      </c>
      <c r="F7276" s="345">
        <v>42823</v>
      </c>
      <c r="G7276" s="280" t="s">
        <v>7084</v>
      </c>
      <c r="H7276" s="294">
        <v>30</v>
      </c>
    </row>
    <row r="7277" spans="2:8" s="1" customFormat="1" ht="15">
      <c r="B7277" s="285">
        <v>42805</v>
      </c>
      <c r="C7277" s="280" t="s">
        <v>48</v>
      </c>
      <c r="D7277" s="294">
        <v>80</v>
      </c>
      <c r="F7277" s="369">
        <v>42823</v>
      </c>
      <c r="G7277" s="358" t="s">
        <v>8263</v>
      </c>
      <c r="H7277" s="352">
        <v>2040</v>
      </c>
    </row>
    <row r="7278" spans="2:8" s="1" customFormat="1" ht="15">
      <c r="B7278" s="285">
        <v>42805</v>
      </c>
      <c r="C7278" s="280" t="s">
        <v>401</v>
      </c>
      <c r="D7278" s="294">
        <v>60</v>
      </c>
      <c r="F7278" s="285">
        <v>42823</v>
      </c>
      <c r="G7278" s="280" t="s">
        <v>12</v>
      </c>
      <c r="H7278" s="294">
        <v>190</v>
      </c>
    </row>
    <row r="7279" spans="2:8" s="1" customFormat="1" ht="15">
      <c r="B7279" s="285">
        <v>42805</v>
      </c>
      <c r="C7279" s="280" t="s">
        <v>8174</v>
      </c>
      <c r="D7279" s="294">
        <v>200</v>
      </c>
      <c r="F7279" s="285">
        <v>42823</v>
      </c>
      <c r="G7279" s="280" t="s">
        <v>5295</v>
      </c>
      <c r="H7279" s="294">
        <v>120</v>
      </c>
    </row>
    <row r="7280" spans="2:8" s="1" customFormat="1" ht="15">
      <c r="B7280" s="285">
        <v>42805</v>
      </c>
      <c r="C7280" s="280" t="s">
        <v>8175</v>
      </c>
      <c r="D7280" s="294">
        <v>200</v>
      </c>
      <c r="F7280" s="285">
        <v>42823</v>
      </c>
      <c r="G7280" s="280" t="s">
        <v>23</v>
      </c>
      <c r="H7280" s="294">
        <v>80</v>
      </c>
    </row>
    <row r="7281" spans="2:8" s="1" customFormat="1" ht="15">
      <c r="B7281" s="285">
        <v>42805</v>
      </c>
      <c r="C7281" s="280" t="s">
        <v>111</v>
      </c>
      <c r="D7281" s="294">
        <v>30</v>
      </c>
      <c r="F7281" s="285">
        <v>42824</v>
      </c>
      <c r="G7281" s="280" t="s">
        <v>367</v>
      </c>
      <c r="H7281" s="294">
        <v>5</v>
      </c>
    </row>
    <row r="7282" spans="2:8" s="1" customFormat="1" ht="15">
      <c r="B7282" s="285">
        <v>42805</v>
      </c>
      <c r="C7282" s="280" t="s">
        <v>431</v>
      </c>
      <c r="D7282" s="294">
        <v>20</v>
      </c>
      <c r="F7282" s="285">
        <v>42824</v>
      </c>
      <c r="G7282" s="280" t="s">
        <v>525</v>
      </c>
      <c r="H7282" s="294">
        <v>71</v>
      </c>
    </row>
    <row r="7283" spans="2:8" s="1" customFormat="1" ht="15">
      <c r="B7283" s="549">
        <v>42805</v>
      </c>
      <c r="C7283" s="554" t="s">
        <v>4050</v>
      </c>
      <c r="D7283" s="587">
        <v>1270</v>
      </c>
      <c r="F7283" s="285">
        <v>42824</v>
      </c>
      <c r="G7283" s="280" t="s">
        <v>8291</v>
      </c>
      <c r="H7283" s="294">
        <v>1000</v>
      </c>
    </row>
    <row r="7284" spans="2:8" s="1" customFormat="1" ht="15">
      <c r="B7284" s="285">
        <v>42806</v>
      </c>
      <c r="C7284" s="280" t="s">
        <v>57</v>
      </c>
      <c r="D7284" s="294">
        <v>300</v>
      </c>
      <c r="F7284" s="285">
        <v>42824</v>
      </c>
      <c r="G7284" s="280" t="s">
        <v>8292</v>
      </c>
      <c r="H7284" s="294">
        <v>300</v>
      </c>
    </row>
    <row r="7285" spans="2:8" s="1" customFormat="1" ht="15">
      <c r="B7285" s="285">
        <v>42806</v>
      </c>
      <c r="C7285" s="280" t="s">
        <v>516</v>
      </c>
      <c r="D7285" s="294">
        <v>100</v>
      </c>
      <c r="F7285" s="285">
        <v>42824</v>
      </c>
      <c r="G7285" s="280" t="s">
        <v>246</v>
      </c>
      <c r="H7285" s="294">
        <v>120</v>
      </c>
    </row>
    <row r="7286" spans="2:8" s="1" customFormat="1" ht="15">
      <c r="B7286" s="285">
        <v>42807</v>
      </c>
      <c r="C7286" s="280" t="s">
        <v>8177</v>
      </c>
      <c r="D7286" s="294">
        <v>200</v>
      </c>
      <c r="F7286" s="285">
        <v>42824</v>
      </c>
      <c r="G7286" s="280" t="s">
        <v>8293</v>
      </c>
      <c r="H7286" s="294">
        <v>400</v>
      </c>
    </row>
    <row r="7287" spans="2:8" s="1" customFormat="1" ht="15">
      <c r="B7287" s="285">
        <v>42807</v>
      </c>
      <c r="C7287" s="280" t="s">
        <v>114</v>
      </c>
      <c r="D7287" s="294">
        <v>50</v>
      </c>
      <c r="F7287" s="285">
        <v>42824</v>
      </c>
      <c r="G7287" s="280" t="s">
        <v>51</v>
      </c>
      <c r="H7287" s="294">
        <v>35</v>
      </c>
    </row>
    <row r="7288" spans="2:8" s="1" customFormat="1" ht="15">
      <c r="B7288" s="285">
        <v>42807</v>
      </c>
      <c r="C7288" s="280" t="s">
        <v>7133</v>
      </c>
      <c r="D7288" s="294">
        <v>90</v>
      </c>
      <c r="F7288" s="285">
        <v>42825</v>
      </c>
      <c r="G7288" s="280" t="s">
        <v>220</v>
      </c>
      <c r="H7288" s="294">
        <v>30</v>
      </c>
    </row>
    <row r="7289" spans="2:8" s="1" customFormat="1" ht="15">
      <c r="B7289" s="285">
        <v>42807</v>
      </c>
      <c r="C7289" s="280" t="s">
        <v>48</v>
      </c>
      <c r="D7289" s="294">
        <v>160</v>
      </c>
      <c r="F7289" s="285">
        <v>42825</v>
      </c>
      <c r="G7289" s="280" t="s">
        <v>114</v>
      </c>
      <c r="H7289" s="294">
        <v>60</v>
      </c>
    </row>
    <row r="7290" spans="2:8" s="1" customFormat="1" ht="15">
      <c r="B7290" s="285">
        <v>42807</v>
      </c>
      <c r="C7290" s="280" t="s">
        <v>8183</v>
      </c>
      <c r="D7290" s="294">
        <v>590</v>
      </c>
      <c r="F7290" s="285">
        <v>42825</v>
      </c>
      <c r="G7290" s="280" t="s">
        <v>401</v>
      </c>
      <c r="H7290" s="294">
        <v>50</v>
      </c>
    </row>
    <row r="7291" spans="2:8" s="1" customFormat="1" ht="15">
      <c r="B7291" s="285">
        <v>42807</v>
      </c>
      <c r="C7291" s="294" t="s">
        <v>8184</v>
      </c>
      <c r="D7291" s="294">
        <v>120</v>
      </c>
      <c r="F7291" s="285">
        <v>42825</v>
      </c>
      <c r="G7291" s="280" t="s">
        <v>224</v>
      </c>
      <c r="H7291" s="294">
        <v>20</v>
      </c>
    </row>
    <row r="7292" spans="2:8" s="1" customFormat="1" ht="15">
      <c r="B7292" s="285">
        <v>42807</v>
      </c>
      <c r="C7292" s="294" t="s">
        <v>8185</v>
      </c>
      <c r="D7292" s="294">
        <v>80</v>
      </c>
      <c r="F7292" s="285">
        <v>42825</v>
      </c>
      <c r="G7292" s="280" t="s">
        <v>114</v>
      </c>
      <c r="H7292" s="294">
        <v>130</v>
      </c>
    </row>
    <row r="7293" spans="2:8" s="1" customFormat="1" ht="15">
      <c r="B7293" s="285">
        <v>42807</v>
      </c>
      <c r="C7293" s="294" t="s">
        <v>525</v>
      </c>
      <c r="D7293" s="294">
        <v>30</v>
      </c>
      <c r="F7293" s="285">
        <v>42825</v>
      </c>
      <c r="G7293" s="280" t="s">
        <v>18</v>
      </c>
      <c r="H7293" s="294">
        <v>105</v>
      </c>
    </row>
    <row r="7294" spans="2:8" s="1" customFormat="1" ht="15">
      <c r="B7294" s="285">
        <v>42807</v>
      </c>
      <c r="C7294" s="280" t="s">
        <v>278</v>
      </c>
      <c r="D7294" s="294">
        <v>10</v>
      </c>
      <c r="F7294" s="280"/>
      <c r="G7294" s="280"/>
      <c r="H7294" s="280"/>
    </row>
    <row r="7295" spans="2:8" s="1" customFormat="1" ht="15">
      <c r="B7295" s="285">
        <v>42807</v>
      </c>
      <c r="C7295" s="280" t="s">
        <v>23</v>
      </c>
      <c r="D7295" s="294">
        <v>140</v>
      </c>
      <c r="F7295" s="280"/>
      <c r="G7295" s="280"/>
      <c r="H7295" s="280"/>
    </row>
    <row r="7296" spans="2:8" s="1" customFormat="1" ht="15">
      <c r="B7296" s="285">
        <v>42808</v>
      </c>
      <c r="C7296" s="280" t="s">
        <v>525</v>
      </c>
      <c r="D7296" s="294">
        <v>25</v>
      </c>
      <c r="F7296" s="280"/>
      <c r="G7296" s="280"/>
      <c r="H7296" s="280"/>
    </row>
    <row r="7297" spans="2:8" s="1" customFormat="1" ht="15">
      <c r="B7297" s="285">
        <v>42808</v>
      </c>
      <c r="C7297" s="280" t="s">
        <v>901</v>
      </c>
      <c r="D7297" s="294">
        <v>10</v>
      </c>
      <c r="F7297" s="280"/>
      <c r="G7297" s="280"/>
      <c r="H7297" s="280"/>
    </row>
    <row r="7298" spans="2:8" s="1" customFormat="1" ht="15">
      <c r="B7298" s="285">
        <v>42808</v>
      </c>
      <c r="C7298" s="280" t="s">
        <v>367</v>
      </c>
      <c r="D7298" s="294">
        <v>5</v>
      </c>
      <c r="F7298" s="280"/>
      <c r="G7298" s="280"/>
      <c r="H7298" s="280"/>
    </row>
    <row r="7299" spans="2:8" s="1" customFormat="1" ht="30">
      <c r="B7299" s="285">
        <v>42808</v>
      </c>
      <c r="C7299" s="1156" t="s">
        <v>8186</v>
      </c>
      <c r="D7299" s="294">
        <v>950</v>
      </c>
      <c r="F7299" s="280"/>
      <c r="G7299" s="280"/>
      <c r="H7299" s="280"/>
    </row>
    <row r="7300" spans="2:8" s="1" customFormat="1" ht="15">
      <c r="B7300" s="285">
        <v>42808</v>
      </c>
      <c r="C7300" s="280" t="s">
        <v>8187</v>
      </c>
      <c r="D7300" s="294">
        <v>3000</v>
      </c>
      <c r="F7300" s="280"/>
      <c r="G7300" s="280"/>
      <c r="H7300" s="280"/>
    </row>
    <row r="7301" spans="2:8" s="1307" customFormat="1" ht="15">
      <c r="B7301" s="285">
        <v>42808</v>
      </c>
      <c r="C7301" s="280" t="s">
        <v>431</v>
      </c>
      <c r="D7301" s="294">
        <v>10</v>
      </c>
      <c r="F7301" s="1304"/>
      <c r="G7301" s="1305"/>
      <c r="H7301" s="1306"/>
    </row>
    <row r="7302" spans="2:8" s="1" customFormat="1" ht="15">
      <c r="B7302" s="285">
        <v>42808</v>
      </c>
      <c r="C7302" s="280" t="s">
        <v>57</v>
      </c>
      <c r="D7302" s="294">
        <v>20</v>
      </c>
      <c r="F7302" s="280"/>
      <c r="G7302" s="280"/>
      <c r="H7302" s="280"/>
    </row>
    <row r="7303" spans="2:8" s="1" customFormat="1" ht="15">
      <c r="B7303" s="285">
        <v>42808</v>
      </c>
      <c r="C7303" s="280" t="s">
        <v>23</v>
      </c>
      <c r="D7303" s="294">
        <v>90</v>
      </c>
      <c r="F7303" s="280"/>
      <c r="G7303" s="280"/>
      <c r="H7303" s="280"/>
    </row>
    <row r="7304" spans="2:8" s="1" customFormat="1" ht="15">
      <c r="B7304" s="285">
        <v>42809</v>
      </c>
      <c r="C7304" s="280" t="s">
        <v>8188</v>
      </c>
      <c r="D7304" s="294">
        <v>800</v>
      </c>
      <c r="F7304" s="280"/>
      <c r="G7304" s="280"/>
      <c r="H7304" s="280"/>
    </row>
    <row r="7305" spans="2:8" s="1" customFormat="1" ht="15">
      <c r="B7305" s="285">
        <v>42809</v>
      </c>
      <c r="C7305" s="280" t="s">
        <v>850</v>
      </c>
      <c r="D7305" s="294">
        <v>30</v>
      </c>
      <c r="F7305" s="280"/>
      <c r="G7305" s="280"/>
      <c r="H7305" s="280"/>
    </row>
    <row r="7306" spans="2:8" s="1" customFormat="1" ht="15">
      <c r="B7306" s="285">
        <v>42809</v>
      </c>
      <c r="C7306" s="280" t="s">
        <v>246</v>
      </c>
      <c r="D7306" s="294">
        <v>135</v>
      </c>
      <c r="F7306" s="280"/>
      <c r="G7306" s="280"/>
      <c r="H7306" s="280"/>
    </row>
    <row r="7307" spans="2:8" s="1307" customFormat="1" ht="15">
      <c r="B7307" s="285">
        <v>42809</v>
      </c>
      <c r="C7307" s="280" t="s">
        <v>18</v>
      </c>
      <c r="D7307" s="294">
        <v>140</v>
      </c>
      <c r="F7307" s="1304"/>
      <c r="G7307" s="1305"/>
      <c r="H7307" s="1306"/>
    </row>
    <row r="7308" spans="2:8" s="1" customFormat="1" ht="15">
      <c r="B7308" s="285">
        <v>42809</v>
      </c>
      <c r="C7308" s="280" t="s">
        <v>148</v>
      </c>
      <c r="D7308" s="294">
        <v>130</v>
      </c>
      <c r="F7308" s="280"/>
      <c r="G7308" s="280"/>
      <c r="H7308" s="280"/>
    </row>
    <row r="7309" spans="2:8" s="1" customFormat="1" ht="15">
      <c r="B7309" s="285">
        <v>42809</v>
      </c>
      <c r="C7309" s="280" t="s">
        <v>114</v>
      </c>
      <c r="D7309" s="294">
        <v>180</v>
      </c>
      <c r="F7309" s="280"/>
      <c r="G7309" s="280"/>
      <c r="H7309" s="280"/>
    </row>
    <row r="7310" spans="2:8" s="1" customFormat="1" ht="15">
      <c r="B7310" s="285">
        <v>42809</v>
      </c>
      <c r="C7310" s="280" t="s">
        <v>8189</v>
      </c>
      <c r="D7310" s="294">
        <v>120</v>
      </c>
      <c r="F7310" s="280"/>
      <c r="G7310" s="280"/>
      <c r="H7310" s="280"/>
    </row>
    <row r="7311" spans="2:8" s="1" customFormat="1" ht="15">
      <c r="B7311" s="285">
        <v>42809</v>
      </c>
      <c r="C7311" s="280" t="s">
        <v>525</v>
      </c>
      <c r="D7311" s="294">
        <v>140</v>
      </c>
      <c r="F7311" s="280"/>
      <c r="G7311" s="280"/>
      <c r="H7311" s="280"/>
    </row>
    <row r="7312" spans="2:8" s="1" customFormat="1" ht="15">
      <c r="B7312" s="285">
        <v>42809</v>
      </c>
      <c r="C7312" s="280" t="s">
        <v>51</v>
      </c>
      <c r="D7312" s="294">
        <v>135</v>
      </c>
      <c r="F7312" s="280"/>
      <c r="G7312" s="280"/>
      <c r="H7312" s="280"/>
    </row>
    <row r="7313" spans="2:8" s="1307" customFormat="1" ht="15">
      <c r="B7313" s="285">
        <v>42811</v>
      </c>
      <c r="C7313" s="280" t="s">
        <v>48</v>
      </c>
      <c r="D7313" s="294">
        <v>80</v>
      </c>
      <c r="F7313" s="1304"/>
      <c r="G7313" s="1305"/>
      <c r="H7313" s="1306"/>
    </row>
    <row r="7314" spans="2:8" s="1" customFormat="1" ht="15">
      <c r="B7314" s="285">
        <v>42811</v>
      </c>
      <c r="C7314" s="280" t="s">
        <v>154</v>
      </c>
      <c r="D7314" s="294">
        <v>100</v>
      </c>
      <c r="F7314" s="280"/>
      <c r="G7314" s="280"/>
      <c r="H7314" s="280"/>
    </row>
    <row r="7315" spans="2:8" s="1" customFormat="1" ht="15">
      <c r="B7315" s="285">
        <v>42811</v>
      </c>
      <c r="C7315" s="280" t="s">
        <v>57</v>
      </c>
      <c r="D7315" s="294">
        <v>20</v>
      </c>
      <c r="F7315" s="280"/>
      <c r="G7315" s="280"/>
      <c r="H7315" s="280"/>
    </row>
    <row r="7316" spans="2:8" s="1" customFormat="1" ht="15">
      <c r="B7316" s="285">
        <v>42811</v>
      </c>
      <c r="C7316" s="280" t="s">
        <v>401</v>
      </c>
      <c r="D7316" s="294">
        <v>40</v>
      </c>
      <c r="F7316" s="280"/>
      <c r="G7316" s="280"/>
      <c r="H7316" s="280"/>
    </row>
    <row r="7317" spans="2:8" s="1" customFormat="1" ht="15">
      <c r="B7317" s="285">
        <v>42811</v>
      </c>
      <c r="C7317" s="280" t="s">
        <v>5295</v>
      </c>
      <c r="D7317" s="294">
        <v>160</v>
      </c>
      <c r="F7317" s="280"/>
      <c r="G7317" s="280"/>
      <c r="H7317" s="280"/>
    </row>
    <row r="7318" spans="2:8" s="1" customFormat="1" ht="15">
      <c r="B7318" s="285">
        <v>42811</v>
      </c>
      <c r="C7318" s="280" t="s">
        <v>12</v>
      </c>
      <c r="D7318" s="294">
        <v>330</v>
      </c>
      <c r="F7318" s="280"/>
      <c r="G7318" s="280"/>
      <c r="H7318" s="280"/>
    </row>
    <row r="7319" spans="2:8" s="1307" customFormat="1" ht="15">
      <c r="B7319" s="285">
        <v>42811</v>
      </c>
      <c r="C7319" s="280" t="s">
        <v>172</v>
      </c>
      <c r="D7319" s="294">
        <v>30</v>
      </c>
      <c r="F7319" s="1304"/>
      <c r="G7319" s="1305"/>
      <c r="H7319" s="1306"/>
    </row>
    <row r="7320" spans="2:8" s="1" customFormat="1" ht="15">
      <c r="B7320" s="285">
        <v>42812</v>
      </c>
      <c r="C7320" s="280" t="s">
        <v>525</v>
      </c>
      <c r="D7320" s="294">
        <v>30</v>
      </c>
      <c r="F7320" s="280"/>
      <c r="G7320" s="280"/>
      <c r="H7320" s="280"/>
    </row>
    <row r="7321" spans="2:8" s="1" customFormat="1" ht="15">
      <c r="B7321" s="285">
        <v>42812</v>
      </c>
      <c r="C7321" s="280" t="s">
        <v>660</v>
      </c>
      <c r="D7321" s="294">
        <v>360</v>
      </c>
      <c r="F7321" s="280"/>
      <c r="G7321" s="280"/>
      <c r="H7321" s="280"/>
    </row>
    <row r="7322" spans="2:8" s="1" customFormat="1" ht="15">
      <c r="B7322" s="285">
        <v>42812</v>
      </c>
      <c r="C7322" s="280" t="s">
        <v>957</v>
      </c>
      <c r="D7322" s="294">
        <v>170</v>
      </c>
      <c r="F7322" s="280"/>
      <c r="G7322" s="280"/>
      <c r="H7322" s="280"/>
    </row>
    <row r="7323" spans="2:8" s="1" customFormat="1" ht="15">
      <c r="B7323" s="285">
        <v>42812</v>
      </c>
      <c r="C7323" s="280" t="s">
        <v>850</v>
      </c>
      <c r="D7323" s="294">
        <v>30</v>
      </c>
      <c r="F7323" s="280"/>
      <c r="G7323" s="280"/>
      <c r="H7323" s="280"/>
    </row>
    <row r="7324" spans="2:8" s="1" customFormat="1" ht="15">
      <c r="B7324" s="285">
        <v>42812</v>
      </c>
      <c r="C7324" s="280" t="s">
        <v>901</v>
      </c>
      <c r="D7324" s="294">
        <v>10</v>
      </c>
      <c r="F7324" s="280"/>
      <c r="G7324" s="280"/>
      <c r="H7324" s="280"/>
    </row>
    <row r="7325" spans="2:8" s="1307" customFormat="1" ht="15">
      <c r="B7325" s="285">
        <v>42812</v>
      </c>
      <c r="C7325" s="280" t="s">
        <v>57</v>
      </c>
      <c r="D7325" s="294">
        <v>20</v>
      </c>
      <c r="F7325" s="1304"/>
      <c r="G7325" s="1305"/>
      <c r="H7325" s="1306"/>
    </row>
    <row r="7326" spans="2:8" s="1" customFormat="1" ht="15">
      <c r="B7326" s="285">
        <v>42812</v>
      </c>
      <c r="C7326" s="280" t="s">
        <v>8246</v>
      </c>
      <c r="D7326" s="294">
        <v>30</v>
      </c>
      <c r="F7326" s="280"/>
      <c r="G7326" s="280"/>
      <c r="H7326" s="280"/>
    </row>
    <row r="7327" spans="2:8" s="1" customFormat="1" ht="15">
      <c r="B7327" s="285">
        <v>42812</v>
      </c>
      <c r="C7327" s="280" t="s">
        <v>6352</v>
      </c>
      <c r="D7327" s="294">
        <v>10</v>
      </c>
      <c r="F7327" s="280"/>
      <c r="G7327" s="280"/>
      <c r="H7327" s="280"/>
    </row>
    <row r="7328" spans="2:8" s="1" customFormat="1" ht="15">
      <c r="B7328" s="369">
        <v>42813</v>
      </c>
      <c r="C7328" s="358" t="s">
        <v>8247</v>
      </c>
      <c r="D7328" s="352">
        <v>1000</v>
      </c>
      <c r="F7328" s="280"/>
      <c r="G7328" s="280"/>
      <c r="H7328" s="280"/>
    </row>
    <row r="7329" spans="2:15" s="1" customFormat="1" ht="15">
      <c r="B7329" s="345">
        <v>42813</v>
      </c>
      <c r="C7329" s="294" t="s">
        <v>5772</v>
      </c>
      <c r="D7329" s="294">
        <v>40</v>
      </c>
      <c r="F7329" s="280"/>
      <c r="G7329" s="280"/>
      <c r="H7329" s="280"/>
    </row>
    <row r="7330" spans="2:15" s="1" customFormat="1" ht="15">
      <c r="B7330" s="345">
        <v>42813</v>
      </c>
      <c r="C7330" s="294" t="s">
        <v>5295</v>
      </c>
      <c r="D7330" s="294">
        <v>40</v>
      </c>
      <c r="F7330" s="280"/>
      <c r="G7330" s="280"/>
      <c r="H7330" s="280"/>
    </row>
    <row r="7331" spans="2:15" s="1307" customFormat="1" ht="15">
      <c r="B7331" s="345">
        <v>42813</v>
      </c>
      <c r="C7331" s="280" t="s">
        <v>114</v>
      </c>
      <c r="D7331" s="294">
        <v>40</v>
      </c>
      <c r="F7331" s="1304"/>
      <c r="G7331" s="1305"/>
      <c r="H7331" s="1306"/>
    </row>
    <row r="7332" spans="2:15" s="1" customFormat="1" ht="15">
      <c r="B7332" s="345">
        <v>42813</v>
      </c>
      <c r="C7332" s="280" t="s">
        <v>289</v>
      </c>
      <c r="D7332" s="294">
        <v>60</v>
      </c>
      <c r="F7332" s="280"/>
      <c r="G7332" s="280"/>
      <c r="H7332" s="280"/>
    </row>
    <row r="7333" spans="2:15" s="1" customFormat="1" ht="15">
      <c r="B7333" s="269"/>
      <c r="C7333" s="280"/>
      <c r="D7333" s="294"/>
      <c r="F7333" s="285"/>
      <c r="G7333" s="280"/>
      <c r="H7333" s="294"/>
    </row>
    <row r="7334" spans="2:15" s="1" customFormat="1" ht="15">
      <c r="D7334" s="294">
        <f>SUM(D7218:D7333)</f>
        <v>23430</v>
      </c>
      <c r="H7334" s="294">
        <f>SUM(H7218:H7333)</f>
        <v>31516</v>
      </c>
    </row>
    <row r="7336" spans="2:15" s="1" customFormat="1" ht="15.75">
      <c r="C7336" s="2480" t="s">
        <v>8317</v>
      </c>
      <c r="D7336" s="2480"/>
      <c r="E7336" s="2480"/>
      <c r="F7336" s="2480"/>
      <c r="G7336" s="2480"/>
      <c r="H7336" s="2480"/>
      <c r="I7336" s="2480"/>
      <c r="J7336" s="18"/>
    </row>
    <row r="7337" spans="2:15" s="1" customFormat="1" ht="15" outlineLevel="1">
      <c r="C7337" s="18"/>
      <c r="D7337" s="18"/>
      <c r="E7337" s="18"/>
      <c r="F7337" s="18"/>
      <c r="G7337" s="18"/>
      <c r="H7337" s="18"/>
      <c r="I7337" s="18"/>
      <c r="J7337" s="18"/>
    </row>
    <row r="7338" spans="2:15" s="1" customFormat="1" ht="15" outlineLevel="1">
      <c r="B7338" s="152" t="s">
        <v>115</v>
      </c>
      <c r="C7338" s="152" t="s">
        <v>1330</v>
      </c>
      <c r="D7338" s="355" t="s">
        <v>4</v>
      </c>
      <c r="F7338" s="354" t="s">
        <v>115</v>
      </c>
      <c r="G7338" s="354" t="s">
        <v>1331</v>
      </c>
      <c r="H7338" s="355" t="s">
        <v>4</v>
      </c>
    </row>
    <row r="7339" spans="2:15" s="1" customFormat="1" ht="45" outlineLevel="1">
      <c r="B7339" s="864">
        <v>42826</v>
      </c>
      <c r="C7339" s="891" t="s">
        <v>1039</v>
      </c>
      <c r="D7339" s="1294">
        <v>120298.91999999998</v>
      </c>
      <c r="F7339" s="984">
        <v>42835</v>
      </c>
      <c r="G7339" s="1064" t="s">
        <v>8334</v>
      </c>
      <c r="H7339" s="905">
        <v>6569</v>
      </c>
      <c r="I7339" s="812" t="s">
        <v>7935</v>
      </c>
    </row>
    <row r="7340" spans="2:15" s="1" customFormat="1" ht="45" outlineLevel="1">
      <c r="B7340" s="725">
        <v>42853</v>
      </c>
      <c r="C7340" s="223" t="s">
        <v>8378</v>
      </c>
      <c r="D7340" s="614">
        <v>120000</v>
      </c>
      <c r="E7340" s="205"/>
      <c r="F7340" s="984">
        <v>42836</v>
      </c>
      <c r="G7340" s="1064" t="s">
        <v>8335</v>
      </c>
      <c r="H7340" s="905">
        <v>10000</v>
      </c>
      <c r="I7340" s="812" t="s">
        <v>8336</v>
      </c>
    </row>
    <row r="7341" spans="2:15" s="1" customFormat="1" ht="45" outlineLevel="1">
      <c r="B7341" s="725">
        <v>42853</v>
      </c>
      <c r="C7341" s="223" t="s">
        <v>8379</v>
      </c>
      <c r="D7341" s="614">
        <v>904</v>
      </c>
      <c r="E7341" s="205"/>
      <c r="F7341" s="984">
        <v>42837</v>
      </c>
      <c r="G7341" s="1064" t="s">
        <v>8358</v>
      </c>
      <c r="H7341" s="905">
        <v>28660</v>
      </c>
      <c r="I7341" s="812" t="s">
        <v>8339</v>
      </c>
    </row>
    <row r="7342" spans="2:15" s="1" customFormat="1" ht="45" outlineLevel="1">
      <c r="B7342" s="725"/>
      <c r="C7342" s="223"/>
      <c r="D7342" s="175"/>
      <c r="F7342" s="984">
        <v>42846</v>
      </c>
      <c r="G7342" s="812" t="s">
        <v>8366</v>
      </c>
      <c r="H7342" s="905">
        <v>5000</v>
      </c>
      <c r="I7342" s="814" t="s">
        <v>3287</v>
      </c>
    </row>
    <row r="7343" spans="2:15" s="1" customFormat="1" ht="45" outlineLevel="1">
      <c r="B7343" s="725"/>
      <c r="C7343" s="223"/>
      <c r="D7343" s="175"/>
      <c r="F7343" s="984">
        <v>42854</v>
      </c>
      <c r="G7343" s="1064" t="s">
        <v>8380</v>
      </c>
      <c r="H7343" s="905">
        <v>1900</v>
      </c>
      <c r="I7343" s="814" t="s">
        <v>3287</v>
      </c>
    </row>
    <row r="7344" spans="2:15" s="1" customFormat="1" ht="15" outlineLevel="1">
      <c r="B7344" s="46"/>
      <c r="C7344" s="47"/>
      <c r="D7344" s="48"/>
      <c r="F7344" s="984"/>
      <c r="G7344" s="814"/>
      <c r="H7344" s="876"/>
      <c r="I7344" s="814"/>
      <c r="O7344" s="2"/>
    </row>
    <row r="7345" spans="2:15" s="1" customFormat="1" ht="15" outlineLevel="1">
      <c r="B7345" s="46"/>
      <c r="C7345" s="47"/>
      <c r="D7345" s="48"/>
      <c r="F7345" s="811"/>
      <c r="G7345" s="812"/>
      <c r="H7345" s="893"/>
      <c r="I7345" s="812"/>
    </row>
    <row r="7346" spans="2:15" s="1" customFormat="1" ht="15" outlineLevel="1">
      <c r="B7346" s="50"/>
      <c r="C7346" s="50" t="s">
        <v>195</v>
      </c>
      <c r="D7346" s="571">
        <f>SUM(D7339:D7345)</f>
        <v>241202.91999999998</v>
      </c>
      <c r="E7346" s="18"/>
      <c r="F7346" s="319"/>
      <c r="G7346" s="319" t="s">
        <v>195</v>
      </c>
      <c r="H7346" s="279">
        <f>SUM(H7339:H7345)</f>
        <v>52129</v>
      </c>
    </row>
    <row r="7347" spans="2:15" s="1" customFormat="1" ht="15" outlineLevel="1">
      <c r="B7347" s="50"/>
      <c r="C7347" s="50" t="s">
        <v>1328</v>
      </c>
      <c r="D7347" s="48">
        <f>D7346-H7346</f>
        <v>189073.91999999998</v>
      </c>
      <c r="E7347" s="13"/>
      <c r="F7347" s="13"/>
      <c r="H7347" s="13"/>
    </row>
    <row r="7348" spans="2:15" s="1" customFormat="1" ht="15" outlineLevel="1">
      <c r="E7348" s="87"/>
      <c r="F7348" s="13"/>
      <c r="H7348" s="226"/>
      <c r="I7348" s="2"/>
      <c r="N7348" s="2"/>
      <c r="O7348" s="2"/>
    </row>
    <row r="7349" spans="2:15" s="1" customFormat="1" ht="15">
      <c r="E7349" s="13"/>
      <c r="F7349" s="13"/>
      <c r="H7349" s="2"/>
    </row>
    <row r="7350" spans="2:15" s="1" customFormat="1" ht="15">
      <c r="B7350" s="602">
        <v>42826</v>
      </c>
      <c r="C7350" s="282" t="s">
        <v>4298</v>
      </c>
      <c r="D7350" s="838">
        <v>9690</v>
      </c>
      <c r="E7350" s="280" t="s">
        <v>3088</v>
      </c>
    </row>
    <row r="7351" spans="2:15" s="1" customFormat="1" ht="15">
      <c r="B7351" s="984">
        <v>42826</v>
      </c>
      <c r="C7351" s="1064" t="s">
        <v>421</v>
      </c>
      <c r="D7351" s="905">
        <v>160</v>
      </c>
      <c r="E7351" s="812" t="s">
        <v>421</v>
      </c>
    </row>
    <row r="7352" spans="2:15" s="1" customFormat="1" ht="15">
      <c r="B7352" s="811">
        <v>42833</v>
      </c>
      <c r="C7352" s="1064" t="s">
        <v>3546</v>
      </c>
      <c r="D7352" s="905">
        <v>2000</v>
      </c>
      <c r="E7352" s="812" t="s">
        <v>421</v>
      </c>
    </row>
    <row r="7353" spans="2:15" s="1" customFormat="1" ht="15">
      <c r="B7353" s="811">
        <v>42835</v>
      </c>
      <c r="C7353" s="1064" t="s">
        <v>8338</v>
      </c>
      <c r="D7353" s="905">
        <v>10000</v>
      </c>
      <c r="E7353" s="812" t="s">
        <v>421</v>
      </c>
      <c r="M7353" s="2"/>
    </row>
    <row r="7354" spans="2:15" s="1" customFormat="1" ht="45">
      <c r="B7354" s="984">
        <v>42846</v>
      </c>
      <c r="C7354" s="812" t="s">
        <v>8366</v>
      </c>
      <c r="D7354" s="905">
        <v>5000</v>
      </c>
      <c r="E7354" s="814" t="s">
        <v>3287</v>
      </c>
    </row>
    <row r="7355" spans="2:15" s="1" customFormat="1" ht="45">
      <c r="B7355" s="984">
        <v>42854</v>
      </c>
      <c r="C7355" s="1064" t="s">
        <v>8380</v>
      </c>
      <c r="D7355" s="905">
        <v>1900</v>
      </c>
      <c r="E7355" s="814" t="s">
        <v>3287</v>
      </c>
    </row>
    <row r="7356" spans="2:15" s="1" customFormat="1" ht="15">
      <c r="B7356" s="811"/>
      <c r="C7356" s="1064"/>
      <c r="D7356" s="905"/>
      <c r="E7356" s="812"/>
      <c r="H7356" s="2"/>
    </row>
    <row r="7357" spans="2:15" s="1" customFormat="1" ht="15">
      <c r="B7357" s="811"/>
      <c r="C7357" s="814"/>
      <c r="D7357" s="876"/>
      <c r="E7357" s="814"/>
    </row>
    <row r="7358" spans="2:15" s="1" customFormat="1" ht="15">
      <c r="B7358" s="280"/>
      <c r="C7358" s="280"/>
      <c r="D7358" s="294">
        <f>SUM(D7350:D7357)</f>
        <v>28750</v>
      </c>
      <c r="E7358" s="2">
        <f>D7358-D7420-H7420</f>
        <v>2040</v>
      </c>
      <c r="F7358" s="1" t="s">
        <v>8145</v>
      </c>
    </row>
    <row r="7359" spans="2:15" s="1" customFormat="1" ht="15">
      <c r="E7359" s="2">
        <v>1000</v>
      </c>
      <c r="F7359" s="1" t="s">
        <v>8144</v>
      </c>
    </row>
    <row r="7360" spans="2:15" s="1" customFormat="1" ht="15">
      <c r="E7360" s="2">
        <f>E7358-E7359</f>
        <v>1040</v>
      </c>
      <c r="F7360" s="1" t="s">
        <v>3088</v>
      </c>
    </row>
    <row r="7361" spans="2:8" s="1" customFormat="1" ht="15">
      <c r="B7361" s="285">
        <v>42826</v>
      </c>
      <c r="C7361" s="280" t="s">
        <v>367</v>
      </c>
      <c r="D7361" s="294">
        <v>10</v>
      </c>
      <c r="E7361" s="2"/>
      <c r="F7361" s="285">
        <v>42841</v>
      </c>
      <c r="G7361" s="280" t="s">
        <v>23</v>
      </c>
      <c r="H7361" s="294">
        <v>80</v>
      </c>
    </row>
    <row r="7362" spans="2:8" s="1" customFormat="1" ht="15">
      <c r="B7362" s="285">
        <v>42826</v>
      </c>
      <c r="C7362" s="304" t="s">
        <v>605</v>
      </c>
      <c r="D7362" s="326">
        <v>150</v>
      </c>
      <c r="F7362" s="285">
        <v>42842</v>
      </c>
      <c r="G7362" s="280" t="s">
        <v>605</v>
      </c>
      <c r="H7362" s="294">
        <v>100</v>
      </c>
    </row>
    <row r="7363" spans="2:8" s="1" customFormat="1" ht="15">
      <c r="B7363" s="285">
        <v>42826</v>
      </c>
      <c r="C7363" s="304" t="s">
        <v>163</v>
      </c>
      <c r="D7363" s="326">
        <v>70</v>
      </c>
      <c r="F7363" s="285">
        <v>42842</v>
      </c>
      <c r="G7363" s="280" t="s">
        <v>525</v>
      </c>
      <c r="H7363" s="294">
        <v>300</v>
      </c>
    </row>
    <row r="7364" spans="2:8" s="1" customFormat="1" ht="15">
      <c r="B7364" s="285">
        <v>42826</v>
      </c>
      <c r="C7364" s="280" t="s">
        <v>23</v>
      </c>
      <c r="D7364" s="294">
        <v>90</v>
      </c>
      <c r="F7364" s="285">
        <v>42842</v>
      </c>
      <c r="G7364" s="280" t="s">
        <v>8372</v>
      </c>
      <c r="H7364" s="294">
        <v>220</v>
      </c>
    </row>
    <row r="7365" spans="2:8" s="1" customFormat="1" ht="15">
      <c r="B7365" s="285">
        <v>42827</v>
      </c>
      <c r="C7365" s="280" t="s">
        <v>59</v>
      </c>
      <c r="D7365" s="294">
        <v>200</v>
      </c>
      <c r="F7365" s="285">
        <v>42842</v>
      </c>
      <c r="G7365" s="280" t="s">
        <v>246</v>
      </c>
      <c r="H7365" s="294">
        <v>135</v>
      </c>
    </row>
    <row r="7366" spans="2:8" s="1" customFormat="1" ht="15">
      <c r="B7366" s="285">
        <v>42827</v>
      </c>
      <c r="C7366" s="280" t="s">
        <v>401</v>
      </c>
      <c r="D7366" s="294">
        <v>50</v>
      </c>
      <c r="F7366" s="285">
        <v>42842</v>
      </c>
      <c r="G7366" s="280" t="s">
        <v>23</v>
      </c>
      <c r="H7366" s="294">
        <v>135</v>
      </c>
    </row>
    <row r="7367" spans="2:8" s="1" customFormat="1" ht="15">
      <c r="B7367" s="285">
        <v>42827</v>
      </c>
      <c r="C7367" s="280" t="s">
        <v>4876</v>
      </c>
      <c r="D7367" s="294">
        <v>100</v>
      </c>
      <c r="F7367" s="285">
        <v>42843</v>
      </c>
      <c r="G7367" s="280" t="s">
        <v>525</v>
      </c>
      <c r="H7367" s="294">
        <v>170</v>
      </c>
    </row>
    <row r="7368" spans="2:8" s="1" customFormat="1" ht="15">
      <c r="B7368" s="285">
        <v>42827</v>
      </c>
      <c r="C7368" s="280" t="s">
        <v>23</v>
      </c>
      <c r="D7368" s="294">
        <v>100</v>
      </c>
      <c r="F7368" s="285">
        <v>42843</v>
      </c>
      <c r="G7368" s="280" t="s">
        <v>7032</v>
      </c>
      <c r="H7368" s="294">
        <v>160</v>
      </c>
    </row>
    <row r="7369" spans="2:8" s="1" customFormat="1" ht="15">
      <c r="B7369" s="285">
        <v>42827</v>
      </c>
      <c r="C7369" s="280" t="s">
        <v>51</v>
      </c>
      <c r="D7369" s="294">
        <v>50</v>
      </c>
      <c r="F7369" s="285">
        <v>42844</v>
      </c>
      <c r="G7369" s="280" t="s">
        <v>525</v>
      </c>
      <c r="H7369" s="294">
        <v>140</v>
      </c>
    </row>
    <row r="7370" spans="2:8" s="1" customFormat="1" ht="15">
      <c r="B7370" s="285">
        <v>42828</v>
      </c>
      <c r="C7370" s="280" t="s">
        <v>525</v>
      </c>
      <c r="D7370" s="294">
        <v>210</v>
      </c>
      <c r="F7370" s="285">
        <v>42844</v>
      </c>
      <c r="G7370" s="280" t="s">
        <v>111</v>
      </c>
      <c r="H7370" s="294">
        <v>60</v>
      </c>
    </row>
    <row r="7371" spans="2:8" s="1" customFormat="1" ht="15">
      <c r="B7371" s="285">
        <v>42828</v>
      </c>
      <c r="C7371" s="280" t="s">
        <v>23</v>
      </c>
      <c r="D7371" s="294">
        <v>80</v>
      </c>
      <c r="F7371" s="285">
        <v>42845</v>
      </c>
      <c r="G7371" s="280" t="s">
        <v>525</v>
      </c>
      <c r="H7371" s="294">
        <v>130</v>
      </c>
    </row>
    <row r="7372" spans="2:8" s="1" customFormat="1" ht="15">
      <c r="B7372" s="285">
        <v>42829</v>
      </c>
      <c r="C7372" s="280" t="s">
        <v>525</v>
      </c>
      <c r="D7372" s="294">
        <v>170</v>
      </c>
      <c r="F7372" s="285">
        <v>42845</v>
      </c>
      <c r="G7372" s="280" t="s">
        <v>18</v>
      </c>
      <c r="H7372" s="294">
        <v>110</v>
      </c>
    </row>
    <row r="7373" spans="2:8" s="1" customFormat="1" ht="15">
      <c r="B7373" s="285">
        <v>42830</v>
      </c>
      <c r="C7373" s="280" t="s">
        <v>525</v>
      </c>
      <c r="D7373" s="294">
        <v>220</v>
      </c>
      <c r="F7373" s="285">
        <v>42845</v>
      </c>
      <c r="G7373" s="280" t="s">
        <v>23</v>
      </c>
      <c r="H7373" s="294">
        <v>150</v>
      </c>
    </row>
    <row r="7374" spans="2:8" s="1" customFormat="1" ht="15">
      <c r="B7374" s="549">
        <v>42830</v>
      </c>
      <c r="C7374" s="463" t="s">
        <v>6436</v>
      </c>
      <c r="D7374" s="1002">
        <v>1000</v>
      </c>
      <c r="F7374" s="285">
        <v>42845</v>
      </c>
      <c r="G7374" s="280" t="s">
        <v>4050</v>
      </c>
      <c r="H7374" s="294">
        <v>752</v>
      </c>
    </row>
    <row r="7375" spans="2:8" s="1" customFormat="1" ht="15">
      <c r="B7375" s="549">
        <v>42830</v>
      </c>
      <c r="C7375" s="463" t="s">
        <v>6437</v>
      </c>
      <c r="D7375" s="1002">
        <v>1750</v>
      </c>
      <c r="F7375" s="285">
        <v>42846</v>
      </c>
      <c r="G7375" s="280" t="s">
        <v>525</v>
      </c>
      <c r="H7375" s="294">
        <v>25</v>
      </c>
    </row>
    <row r="7376" spans="2:8" s="1" customFormat="1" ht="15">
      <c r="B7376" s="285">
        <v>42831</v>
      </c>
      <c r="C7376" s="280" t="s">
        <v>525</v>
      </c>
      <c r="D7376" s="294">
        <v>170</v>
      </c>
      <c r="F7376" s="285">
        <v>42846</v>
      </c>
      <c r="G7376" s="280" t="s">
        <v>8351</v>
      </c>
      <c r="H7376" s="294">
        <v>100</v>
      </c>
    </row>
    <row r="7377" spans="2:8" s="1" customFormat="1" ht="15">
      <c r="B7377" s="285">
        <v>42831</v>
      </c>
      <c r="C7377" s="280" t="s">
        <v>114</v>
      </c>
      <c r="D7377" s="294">
        <v>200</v>
      </c>
      <c r="F7377" s="285">
        <v>42846</v>
      </c>
      <c r="G7377" s="280" t="s">
        <v>114</v>
      </c>
      <c r="H7377" s="294">
        <v>70</v>
      </c>
    </row>
    <row r="7378" spans="2:8" s="1" customFormat="1" ht="15">
      <c r="B7378" s="549">
        <v>42831</v>
      </c>
      <c r="C7378" s="1324" t="s">
        <v>6</v>
      </c>
      <c r="D7378" s="1325">
        <v>1000</v>
      </c>
      <c r="F7378" s="285">
        <v>42846</v>
      </c>
      <c r="G7378" s="280" t="s">
        <v>401</v>
      </c>
      <c r="H7378" s="294">
        <v>24</v>
      </c>
    </row>
    <row r="7379" spans="2:8" s="1" customFormat="1" ht="15">
      <c r="B7379" s="285">
        <v>42831</v>
      </c>
      <c r="C7379" s="280" t="s">
        <v>51</v>
      </c>
      <c r="D7379" s="294">
        <v>230</v>
      </c>
      <c r="F7379" s="285">
        <v>42846</v>
      </c>
      <c r="G7379" s="280" t="s">
        <v>8373</v>
      </c>
      <c r="H7379" s="294">
        <v>200</v>
      </c>
    </row>
    <row r="7380" spans="2:8" s="1" customFormat="1" ht="15">
      <c r="B7380" s="285">
        <v>42832</v>
      </c>
      <c r="C7380" s="280" t="s">
        <v>525</v>
      </c>
      <c r="D7380" s="294">
        <v>200</v>
      </c>
      <c r="F7380" s="285">
        <v>42846</v>
      </c>
      <c r="G7380" s="280" t="s">
        <v>224</v>
      </c>
      <c r="H7380" s="294">
        <v>90</v>
      </c>
    </row>
    <row r="7381" spans="2:8" s="1" customFormat="1" ht="15">
      <c r="B7381" s="285">
        <v>42832</v>
      </c>
      <c r="C7381" s="280" t="s">
        <v>246</v>
      </c>
      <c r="D7381" s="294">
        <v>120</v>
      </c>
      <c r="F7381" s="285">
        <v>42847</v>
      </c>
      <c r="G7381" s="294" t="s">
        <v>367</v>
      </c>
      <c r="H7381" s="294">
        <v>10</v>
      </c>
    </row>
    <row r="7382" spans="2:8" s="1" customFormat="1" ht="15">
      <c r="B7382" s="1323">
        <v>42832</v>
      </c>
      <c r="C7382" s="554" t="s">
        <v>8328</v>
      </c>
      <c r="D7382" s="695">
        <v>303</v>
      </c>
      <c r="F7382" s="285">
        <v>42847</v>
      </c>
      <c r="G7382" s="294" t="s">
        <v>516</v>
      </c>
      <c r="H7382" s="294">
        <v>40</v>
      </c>
    </row>
    <row r="7383" spans="2:8" s="1" customFormat="1" ht="15">
      <c r="B7383" s="549">
        <v>42832</v>
      </c>
      <c r="C7383" s="1324" t="s">
        <v>6</v>
      </c>
      <c r="D7383" s="1325">
        <v>1000</v>
      </c>
      <c r="F7383" s="285">
        <v>42847</v>
      </c>
      <c r="G7383" s="294" t="s">
        <v>7217</v>
      </c>
      <c r="H7383" s="294">
        <v>105</v>
      </c>
    </row>
    <row r="7384" spans="2:8" s="1" customFormat="1" ht="15">
      <c r="B7384" s="285">
        <v>42833</v>
      </c>
      <c r="C7384" s="280" t="s">
        <v>8330</v>
      </c>
      <c r="D7384" s="294">
        <v>800</v>
      </c>
      <c r="F7384" s="285">
        <v>42847</v>
      </c>
      <c r="G7384" s="280" t="s">
        <v>224</v>
      </c>
      <c r="H7384" s="294">
        <v>100</v>
      </c>
    </row>
    <row r="7385" spans="2:8" s="1" customFormat="1" ht="15">
      <c r="B7385" s="285">
        <v>42833</v>
      </c>
      <c r="C7385" s="280" t="s">
        <v>401</v>
      </c>
      <c r="D7385" s="294">
        <v>60</v>
      </c>
      <c r="F7385" s="285">
        <v>42847</v>
      </c>
      <c r="G7385" s="280" t="s">
        <v>143</v>
      </c>
      <c r="H7385" s="294">
        <v>25</v>
      </c>
    </row>
    <row r="7386" spans="2:8" s="1" customFormat="1" ht="15">
      <c r="B7386" s="285">
        <v>42833</v>
      </c>
      <c r="C7386" s="280" t="s">
        <v>246</v>
      </c>
      <c r="D7386" s="294">
        <v>50</v>
      </c>
      <c r="F7386" s="285">
        <v>42848</v>
      </c>
      <c r="G7386" s="280" t="s">
        <v>12</v>
      </c>
      <c r="H7386" s="294">
        <v>24</v>
      </c>
    </row>
    <row r="7387" spans="2:8" s="1" customFormat="1" ht="15">
      <c r="B7387" s="285">
        <v>42833</v>
      </c>
      <c r="C7387" s="280" t="s">
        <v>8331</v>
      </c>
      <c r="D7387" s="294">
        <v>30</v>
      </c>
      <c r="F7387" s="285">
        <v>42848</v>
      </c>
      <c r="G7387" s="280" t="s">
        <v>516</v>
      </c>
      <c r="H7387" s="294">
        <v>70</v>
      </c>
    </row>
    <row r="7388" spans="2:8" s="1" customFormat="1" ht="15">
      <c r="B7388" s="285">
        <v>42833</v>
      </c>
      <c r="C7388" s="280" t="s">
        <v>12</v>
      </c>
      <c r="D7388" s="294">
        <v>520</v>
      </c>
      <c r="F7388" s="285">
        <v>42848</v>
      </c>
      <c r="G7388" s="280" t="s">
        <v>289</v>
      </c>
      <c r="H7388" s="294">
        <v>100</v>
      </c>
    </row>
    <row r="7389" spans="2:8" s="1" customFormat="1" ht="15">
      <c r="B7389" s="285">
        <v>42833</v>
      </c>
      <c r="C7389" s="280" t="s">
        <v>401</v>
      </c>
      <c r="D7389" s="294">
        <v>80</v>
      </c>
      <c r="F7389" s="285">
        <v>42848</v>
      </c>
      <c r="G7389" s="1156" t="s">
        <v>114</v>
      </c>
      <c r="H7389" s="294">
        <v>60</v>
      </c>
    </row>
    <row r="7390" spans="2:8" s="1" customFormat="1" ht="15">
      <c r="B7390" s="285">
        <v>42833</v>
      </c>
      <c r="C7390" s="280" t="s">
        <v>4963</v>
      </c>
      <c r="D7390" s="294">
        <v>60</v>
      </c>
      <c r="F7390" s="285">
        <v>42849</v>
      </c>
      <c r="G7390" s="280" t="s">
        <v>525</v>
      </c>
      <c r="H7390" s="294">
        <v>260</v>
      </c>
    </row>
    <row r="7391" spans="2:8" s="1" customFormat="1" ht="15">
      <c r="B7391" s="285">
        <v>42833</v>
      </c>
      <c r="C7391" s="280" t="s">
        <v>887</v>
      </c>
      <c r="D7391" s="294">
        <v>20</v>
      </c>
      <c r="F7391" s="285">
        <v>42850</v>
      </c>
      <c r="G7391" s="280" t="s">
        <v>525</v>
      </c>
      <c r="H7391" s="294">
        <v>110</v>
      </c>
    </row>
    <row r="7392" spans="2:8" s="1" customFormat="1" ht="15">
      <c r="B7392" s="285">
        <v>42833</v>
      </c>
      <c r="C7392" s="280" t="s">
        <v>205</v>
      </c>
      <c r="D7392" s="294">
        <v>160</v>
      </c>
      <c r="F7392" s="285">
        <v>42850</v>
      </c>
      <c r="G7392" s="280" t="s">
        <v>8377</v>
      </c>
      <c r="H7392" s="294">
        <v>2000</v>
      </c>
    </row>
    <row r="7393" spans="2:8" s="1" customFormat="1" ht="15">
      <c r="B7393" s="285">
        <v>42834</v>
      </c>
      <c r="C7393" s="280" t="s">
        <v>2164</v>
      </c>
      <c r="D7393" s="294">
        <v>1000</v>
      </c>
      <c r="F7393" s="285">
        <v>42850</v>
      </c>
      <c r="G7393" s="280" t="s">
        <v>23</v>
      </c>
      <c r="H7393" s="294">
        <v>210</v>
      </c>
    </row>
    <row r="7394" spans="2:8" s="1" customFormat="1" ht="15">
      <c r="B7394" s="285">
        <v>42834</v>
      </c>
      <c r="C7394" s="280" t="s">
        <v>23</v>
      </c>
      <c r="D7394" s="294">
        <v>100</v>
      </c>
      <c r="F7394" s="285">
        <v>42851</v>
      </c>
      <c r="G7394" s="280" t="s">
        <v>525</v>
      </c>
      <c r="H7394" s="294">
        <v>100</v>
      </c>
    </row>
    <row r="7395" spans="2:8" s="1" customFormat="1" ht="15">
      <c r="B7395" s="285">
        <v>42835</v>
      </c>
      <c r="C7395" s="280" t="s">
        <v>525</v>
      </c>
      <c r="D7395" s="294">
        <v>150</v>
      </c>
      <c r="F7395" s="285">
        <v>42852</v>
      </c>
      <c r="G7395" s="280" t="s">
        <v>525</v>
      </c>
      <c r="H7395" s="294">
        <v>190</v>
      </c>
    </row>
    <row r="7396" spans="2:8" s="1" customFormat="1" ht="15">
      <c r="B7396" s="285">
        <v>42835</v>
      </c>
      <c r="C7396" s="280" t="s">
        <v>114</v>
      </c>
      <c r="D7396" s="294">
        <v>77</v>
      </c>
      <c r="F7396" s="285">
        <v>42852</v>
      </c>
      <c r="G7396" s="280" t="s">
        <v>23</v>
      </c>
      <c r="H7396" s="294">
        <v>210</v>
      </c>
    </row>
    <row r="7397" spans="2:8" s="1" customFormat="1" ht="15">
      <c r="B7397" s="285">
        <v>42836</v>
      </c>
      <c r="C7397" s="280" t="s">
        <v>525</v>
      </c>
      <c r="D7397" s="294">
        <v>150</v>
      </c>
      <c r="F7397" s="285">
        <v>42853</v>
      </c>
      <c r="G7397" s="280" t="s">
        <v>525</v>
      </c>
      <c r="H7397" s="294">
        <v>250</v>
      </c>
    </row>
    <row r="7398" spans="2:8" s="1" customFormat="1" ht="15">
      <c r="B7398" s="285">
        <v>42836</v>
      </c>
      <c r="C7398" s="280" t="s">
        <v>8342</v>
      </c>
      <c r="D7398" s="294">
        <v>10</v>
      </c>
      <c r="F7398" s="285">
        <v>42854</v>
      </c>
      <c r="G7398" s="280" t="s">
        <v>517</v>
      </c>
      <c r="H7398" s="294">
        <v>100</v>
      </c>
    </row>
    <row r="7399" spans="2:8" s="1" customFormat="1" ht="15">
      <c r="B7399" s="549">
        <v>42837</v>
      </c>
      <c r="C7399" s="1324" t="s">
        <v>6</v>
      </c>
      <c r="D7399" s="1325">
        <v>3000</v>
      </c>
      <c r="F7399" s="285">
        <v>42854</v>
      </c>
      <c r="G7399" s="280" t="s">
        <v>246</v>
      </c>
      <c r="H7399" s="294">
        <v>165</v>
      </c>
    </row>
    <row r="7400" spans="2:8" s="1" customFormat="1" ht="15">
      <c r="B7400" s="285">
        <v>42837</v>
      </c>
      <c r="C7400" s="280" t="s">
        <v>525</v>
      </c>
      <c r="D7400" s="294">
        <v>350</v>
      </c>
      <c r="F7400" s="285">
        <v>42854</v>
      </c>
      <c r="G7400" s="280" t="s">
        <v>445</v>
      </c>
      <c r="H7400" s="294">
        <v>50</v>
      </c>
    </row>
    <row r="7401" spans="2:8" s="1" customFormat="1" ht="15">
      <c r="B7401" s="285">
        <v>42837</v>
      </c>
      <c r="C7401" s="280" t="s">
        <v>23</v>
      </c>
      <c r="D7401" s="294">
        <v>90</v>
      </c>
      <c r="F7401" s="285">
        <v>42854</v>
      </c>
      <c r="G7401" s="280" t="s">
        <v>18</v>
      </c>
      <c r="H7401" s="294">
        <v>400</v>
      </c>
    </row>
    <row r="7402" spans="2:8" s="1" customFormat="1" ht="15">
      <c r="B7402" s="285">
        <v>42838</v>
      </c>
      <c r="C7402" s="280" t="s">
        <v>525</v>
      </c>
      <c r="D7402" s="294">
        <v>250</v>
      </c>
      <c r="F7402" s="285">
        <v>42854</v>
      </c>
      <c r="G7402" s="280" t="s">
        <v>401</v>
      </c>
      <c r="H7402" s="294">
        <v>95</v>
      </c>
    </row>
    <row r="7403" spans="2:8" s="1" customFormat="1" ht="15">
      <c r="B7403" s="285">
        <v>42839</v>
      </c>
      <c r="C7403" s="280" t="s">
        <v>23</v>
      </c>
      <c r="D7403" s="294">
        <v>80</v>
      </c>
      <c r="F7403" s="285">
        <v>42855</v>
      </c>
      <c r="G7403" s="280" t="s">
        <v>8381</v>
      </c>
      <c r="H7403" s="294">
        <v>300</v>
      </c>
    </row>
    <row r="7404" spans="2:8" s="1" customFormat="1" ht="15">
      <c r="B7404" s="285">
        <v>42840</v>
      </c>
      <c r="C7404" s="280" t="s">
        <v>163</v>
      </c>
      <c r="D7404" s="294">
        <v>130</v>
      </c>
      <c r="F7404" s="285">
        <v>42855</v>
      </c>
      <c r="G7404" s="280" t="s">
        <v>289</v>
      </c>
      <c r="H7404" s="294">
        <v>30</v>
      </c>
    </row>
    <row r="7405" spans="2:8" s="1" customFormat="1" ht="15">
      <c r="B7405" s="285">
        <v>42840</v>
      </c>
      <c r="C7405" s="280" t="s">
        <v>8343</v>
      </c>
      <c r="D7405" s="294">
        <v>120</v>
      </c>
      <c r="F7405" s="285">
        <v>42855</v>
      </c>
      <c r="G7405" s="280" t="s">
        <v>51</v>
      </c>
      <c r="H7405" s="294">
        <v>500</v>
      </c>
    </row>
    <row r="7406" spans="2:8" s="1" customFormat="1" ht="15">
      <c r="B7406" s="285">
        <v>42840</v>
      </c>
      <c r="C7406" s="280" t="s">
        <v>525</v>
      </c>
      <c r="D7406" s="294">
        <v>50</v>
      </c>
      <c r="F7406" s="285">
        <v>42855</v>
      </c>
      <c r="G7406" s="280" t="s">
        <v>516</v>
      </c>
      <c r="H7406" s="294">
        <v>30</v>
      </c>
    </row>
    <row r="7407" spans="2:8" s="1" customFormat="1" ht="15">
      <c r="B7407" s="285">
        <v>42840</v>
      </c>
      <c r="C7407" s="280" t="s">
        <v>8344</v>
      </c>
      <c r="D7407" s="294">
        <v>1050</v>
      </c>
      <c r="F7407" s="345"/>
      <c r="G7407" s="280"/>
      <c r="H7407" s="294"/>
    </row>
    <row r="7408" spans="2:8" s="1" customFormat="1" ht="15">
      <c r="B7408" s="285">
        <v>42840</v>
      </c>
      <c r="C7408" s="280" t="s">
        <v>57</v>
      </c>
      <c r="D7408" s="294">
        <v>280</v>
      </c>
      <c r="F7408" s="345"/>
      <c r="G7408" s="280"/>
      <c r="H7408" s="294"/>
    </row>
    <row r="7409" spans="2:10" s="1" customFormat="1" ht="15">
      <c r="B7409" s="285">
        <v>42840</v>
      </c>
      <c r="C7409" s="280" t="s">
        <v>23</v>
      </c>
      <c r="D7409" s="294">
        <v>400</v>
      </c>
      <c r="F7409" s="345"/>
      <c r="G7409" s="280"/>
      <c r="H7409" s="294"/>
    </row>
    <row r="7410" spans="2:10" s="1" customFormat="1" ht="15">
      <c r="B7410" s="285">
        <v>42841</v>
      </c>
      <c r="C7410" s="280" t="s">
        <v>401</v>
      </c>
      <c r="D7410" s="294">
        <v>70</v>
      </c>
      <c r="F7410" s="345"/>
      <c r="G7410" s="280"/>
      <c r="H7410" s="294"/>
    </row>
    <row r="7411" spans="2:10" s="1" customFormat="1" ht="15">
      <c r="B7411" s="285">
        <v>42841</v>
      </c>
      <c r="C7411" s="280" t="s">
        <v>8351</v>
      </c>
      <c r="D7411" s="294">
        <v>140</v>
      </c>
      <c r="F7411" s="345"/>
      <c r="G7411" s="280"/>
      <c r="H7411" s="294"/>
    </row>
    <row r="7412" spans="2:10" s="1" customFormat="1" ht="15">
      <c r="B7412" s="285">
        <v>42841</v>
      </c>
      <c r="C7412" s="280" t="s">
        <v>51</v>
      </c>
      <c r="D7412" s="294">
        <v>460</v>
      </c>
      <c r="F7412" s="345"/>
      <c r="G7412" s="280"/>
      <c r="H7412" s="294"/>
    </row>
    <row r="7413" spans="2:10" s="1" customFormat="1" ht="15">
      <c r="B7413" s="285">
        <v>42841</v>
      </c>
      <c r="C7413" s="280" t="s">
        <v>12</v>
      </c>
      <c r="D7413" s="294">
        <v>230</v>
      </c>
      <c r="F7413" s="345"/>
      <c r="G7413" s="280"/>
      <c r="H7413" s="294"/>
    </row>
    <row r="7414" spans="2:10" s="1" customFormat="1" ht="15">
      <c r="B7414" s="285">
        <v>42841</v>
      </c>
      <c r="C7414" s="280" t="s">
        <v>516</v>
      </c>
      <c r="D7414" s="294">
        <v>50</v>
      </c>
      <c r="F7414" s="345"/>
      <c r="G7414" s="280"/>
      <c r="H7414" s="294"/>
    </row>
    <row r="7415" spans="2:10" s="1" customFormat="1" ht="15">
      <c r="B7415" s="285">
        <v>42841</v>
      </c>
      <c r="C7415" s="280" t="s">
        <v>132</v>
      </c>
      <c r="D7415" s="294">
        <v>210</v>
      </c>
      <c r="F7415" s="345"/>
      <c r="G7415" s="280"/>
      <c r="H7415" s="294"/>
    </row>
    <row r="7416" spans="2:10" s="1" customFormat="1" ht="15">
      <c r="B7416" s="285">
        <v>42841</v>
      </c>
      <c r="C7416" s="280" t="s">
        <v>289</v>
      </c>
      <c r="D7416" s="294">
        <v>60</v>
      </c>
      <c r="F7416" s="345"/>
      <c r="G7416" s="280"/>
      <c r="H7416" s="294"/>
    </row>
    <row r="7417" spans="2:10" s="1" customFormat="1" ht="15">
      <c r="B7417" s="285">
        <v>42841</v>
      </c>
      <c r="C7417" s="280" t="s">
        <v>401</v>
      </c>
      <c r="D7417" s="294">
        <v>15</v>
      </c>
      <c r="F7417" s="345"/>
      <c r="G7417" s="280"/>
      <c r="H7417" s="294"/>
    </row>
    <row r="7418" spans="2:10" s="1" customFormat="1" ht="15">
      <c r="B7418" s="285">
        <v>42841</v>
      </c>
      <c r="C7418" s="280" t="s">
        <v>57</v>
      </c>
      <c r="D7418" s="294">
        <v>250</v>
      </c>
      <c r="F7418" s="345"/>
      <c r="G7418" s="280"/>
      <c r="H7418" s="294"/>
    </row>
    <row r="7419" spans="2:10" s="1" customFormat="1" ht="15">
      <c r="B7419" s="269"/>
      <c r="C7419" s="280"/>
      <c r="D7419" s="294"/>
      <c r="F7419" s="285"/>
      <c r="G7419" s="280"/>
      <c r="H7419" s="294"/>
    </row>
    <row r="7420" spans="2:10" s="1" customFormat="1" ht="15">
      <c r="D7420" s="294">
        <f>SUM(D7361:D7419)</f>
        <v>18025</v>
      </c>
      <c r="H7420" s="294">
        <f>SUM(H7361:H7419)</f>
        <v>8685</v>
      </c>
    </row>
    <row r="7421" spans="2:10" s="1" customFormat="1" ht="15">
      <c r="E7421" s="1415"/>
      <c r="I7421" s="1415"/>
    </row>
    <row r="7422" spans="2:10" s="1" customFormat="1" ht="15.75">
      <c r="C7422" s="2480" t="s">
        <v>8389</v>
      </c>
      <c r="D7422" s="2480"/>
      <c r="E7422" s="2480"/>
      <c r="F7422" s="2480"/>
      <c r="G7422" s="2480"/>
      <c r="H7422" s="2480"/>
      <c r="I7422" s="2480"/>
      <c r="J7422" s="18"/>
    </row>
    <row r="7423" spans="2:10" s="1" customFormat="1" ht="15" outlineLevel="1">
      <c r="C7423" s="18"/>
      <c r="D7423" s="18"/>
      <c r="E7423" s="18"/>
      <c r="F7423" s="18"/>
      <c r="G7423" s="18"/>
      <c r="H7423" s="18"/>
      <c r="I7423" s="18"/>
      <c r="J7423" s="18"/>
    </row>
    <row r="7424" spans="2:10" s="1" customFormat="1" ht="15" outlineLevel="1">
      <c r="B7424" s="152" t="s">
        <v>115</v>
      </c>
      <c r="C7424" s="152" t="s">
        <v>1330</v>
      </c>
      <c r="D7424" s="355" t="s">
        <v>4</v>
      </c>
      <c r="F7424" s="354" t="s">
        <v>115</v>
      </c>
      <c r="G7424" s="354" t="s">
        <v>1331</v>
      </c>
      <c r="H7424" s="355" t="s">
        <v>4</v>
      </c>
    </row>
    <row r="7425" spans="2:15" s="1" customFormat="1" ht="30" outlineLevel="1">
      <c r="B7425" s="864">
        <v>42856</v>
      </c>
      <c r="C7425" s="891" t="s">
        <v>1039</v>
      </c>
      <c r="D7425" s="1294">
        <v>189073.91999999998</v>
      </c>
      <c r="F7425" s="832">
        <v>42856</v>
      </c>
      <c r="G7425" s="1075" t="s">
        <v>8402</v>
      </c>
      <c r="H7425" s="867">
        <v>35000</v>
      </c>
      <c r="I7425" s="938" t="s">
        <v>8391</v>
      </c>
    </row>
    <row r="7426" spans="2:15" s="1" customFormat="1" ht="45" outlineLevel="1">
      <c r="B7426" s="725">
        <v>42871</v>
      </c>
      <c r="C7426" s="223" t="s">
        <v>8441</v>
      </c>
      <c r="D7426" s="614">
        <v>1090</v>
      </c>
      <c r="E7426" s="205"/>
      <c r="F7426" s="984">
        <v>42856</v>
      </c>
      <c r="G7426" s="1064" t="s">
        <v>8403</v>
      </c>
      <c r="H7426" s="905">
        <v>25000</v>
      </c>
      <c r="I7426" s="812" t="s">
        <v>3311</v>
      </c>
    </row>
    <row r="7427" spans="2:15" s="1" customFormat="1" ht="45" outlineLevel="1">
      <c r="B7427" s="1022">
        <v>42871</v>
      </c>
      <c r="C7427" s="1423" t="s">
        <v>8442</v>
      </c>
      <c r="D7427" s="1148">
        <v>160000</v>
      </c>
      <c r="E7427" s="205"/>
      <c r="F7427" s="984">
        <v>42856</v>
      </c>
      <c r="G7427" s="1064" t="s">
        <v>8404</v>
      </c>
      <c r="H7427" s="905">
        <v>10000</v>
      </c>
      <c r="I7427" s="812" t="s">
        <v>8392</v>
      </c>
    </row>
    <row r="7428" spans="2:15" s="1" customFormat="1" ht="45" outlineLevel="1">
      <c r="B7428" s="725">
        <v>42874</v>
      </c>
      <c r="C7428" s="223" t="s">
        <v>8454</v>
      </c>
      <c r="D7428" s="175">
        <v>4155</v>
      </c>
      <c r="F7428" s="984">
        <v>42856</v>
      </c>
      <c r="G7428" s="1064" t="s">
        <v>8405</v>
      </c>
      <c r="H7428" s="905">
        <v>4000</v>
      </c>
      <c r="I7428" s="812" t="s">
        <v>8393</v>
      </c>
    </row>
    <row r="7429" spans="2:15" s="1" customFormat="1" ht="30" outlineLevel="1">
      <c r="B7429" s="725">
        <v>42886</v>
      </c>
      <c r="C7429" s="223" t="s">
        <v>8493</v>
      </c>
      <c r="D7429" s="175">
        <v>130000</v>
      </c>
      <c r="F7429" s="984">
        <v>42856</v>
      </c>
      <c r="G7429" s="1064" t="s">
        <v>5936</v>
      </c>
      <c r="H7429" s="905">
        <v>15357.74</v>
      </c>
      <c r="I7429" s="812" t="s">
        <v>8394</v>
      </c>
    </row>
    <row r="7430" spans="2:15" s="1" customFormat="1" ht="45" outlineLevel="1">
      <c r="B7430" s="725"/>
      <c r="C7430" s="223"/>
      <c r="D7430" s="175"/>
      <c r="F7430" s="984">
        <v>42856</v>
      </c>
      <c r="G7430" s="1064" t="s">
        <v>8401</v>
      </c>
      <c r="H7430" s="905">
        <v>4000</v>
      </c>
      <c r="I7430" s="812" t="s">
        <v>3287</v>
      </c>
    </row>
    <row r="7431" spans="2:15" s="1" customFormat="1" ht="15" outlineLevel="1">
      <c r="B7431" s="725"/>
      <c r="C7431" s="223"/>
      <c r="D7431" s="175"/>
      <c r="F7431" s="984">
        <v>42860</v>
      </c>
      <c r="G7431" s="812" t="s">
        <v>8414</v>
      </c>
      <c r="H7431" s="905">
        <v>25000</v>
      </c>
      <c r="I7431" s="814" t="s">
        <v>8415</v>
      </c>
    </row>
    <row r="7432" spans="2:15" s="1" customFormat="1" ht="45" outlineLevel="1">
      <c r="B7432" s="725"/>
      <c r="C7432" s="223"/>
      <c r="D7432" s="175"/>
      <c r="F7432" s="984">
        <v>42860</v>
      </c>
      <c r="G7432" s="1064" t="s">
        <v>8416</v>
      </c>
      <c r="H7432" s="905">
        <v>3450</v>
      </c>
      <c r="I7432" s="812" t="s">
        <v>8417</v>
      </c>
    </row>
    <row r="7433" spans="2:15" s="1" customFormat="1" ht="45" outlineLevel="1">
      <c r="B7433" s="285"/>
      <c r="C7433" s="223"/>
      <c r="D7433" s="175"/>
      <c r="F7433" s="984">
        <v>42865</v>
      </c>
      <c r="G7433" s="1064" t="s">
        <v>8435</v>
      </c>
      <c r="H7433" s="905">
        <v>6569</v>
      </c>
      <c r="I7433" s="812" t="s">
        <v>8436</v>
      </c>
      <c r="M7433" s="2"/>
      <c r="O7433" s="2"/>
    </row>
    <row r="7434" spans="2:15" s="1" customFormat="1" ht="30" outlineLevel="1">
      <c r="B7434" s="285"/>
      <c r="C7434" s="223"/>
      <c r="D7434" s="175"/>
      <c r="F7434" s="811">
        <v>42867</v>
      </c>
      <c r="G7434" s="1064" t="s">
        <v>8430</v>
      </c>
      <c r="H7434" s="905">
        <v>5500</v>
      </c>
      <c r="I7434" s="812" t="s">
        <v>8434</v>
      </c>
      <c r="M7434" s="2"/>
      <c r="O7434" s="2"/>
    </row>
    <row r="7435" spans="2:15" s="1" customFormat="1" ht="45" outlineLevel="1">
      <c r="B7435" s="285"/>
      <c r="C7435" s="223"/>
      <c r="D7435" s="175"/>
      <c r="F7435" s="984">
        <v>42867</v>
      </c>
      <c r="G7435" s="1064" t="s">
        <v>8431</v>
      </c>
      <c r="H7435" s="905">
        <v>1900</v>
      </c>
      <c r="I7435" s="812" t="s">
        <v>3287</v>
      </c>
      <c r="M7435" s="2"/>
      <c r="O7435" s="2"/>
    </row>
    <row r="7436" spans="2:15" s="1" customFormat="1" ht="45" outlineLevel="1">
      <c r="B7436" s="269"/>
      <c r="C7436" s="47"/>
      <c r="D7436" s="48"/>
      <c r="F7436" s="984">
        <v>42867</v>
      </c>
      <c r="G7436" s="1064" t="s">
        <v>8432</v>
      </c>
      <c r="H7436" s="905">
        <v>1900</v>
      </c>
      <c r="I7436" s="812" t="s">
        <v>3287</v>
      </c>
    </row>
    <row r="7437" spans="2:15" s="1" customFormat="1" ht="45" outlineLevel="1">
      <c r="B7437" s="269"/>
      <c r="C7437" s="47"/>
      <c r="D7437" s="48"/>
      <c r="F7437" s="984">
        <v>42867</v>
      </c>
      <c r="G7437" s="1064" t="s">
        <v>8433</v>
      </c>
      <c r="H7437" s="905">
        <v>1200</v>
      </c>
      <c r="I7437" s="812" t="s">
        <v>3287</v>
      </c>
      <c r="M7437" s="2"/>
    </row>
    <row r="7438" spans="2:15" s="1" customFormat="1" ht="45" outlineLevel="1">
      <c r="B7438" s="46"/>
      <c r="C7438" s="47"/>
      <c r="D7438" s="48"/>
      <c r="F7438" s="524">
        <v>42871</v>
      </c>
      <c r="G7438" s="1430" t="s">
        <v>8443</v>
      </c>
      <c r="H7438" s="775">
        <v>4000</v>
      </c>
      <c r="I7438" s="774" t="s">
        <v>8447</v>
      </c>
      <c r="M7438" s="2"/>
    </row>
    <row r="7439" spans="2:15" s="1" customFormat="1" ht="45" outlineLevel="1">
      <c r="B7439" s="46"/>
      <c r="C7439" s="47"/>
      <c r="D7439" s="48"/>
      <c r="F7439" s="754">
        <v>42871</v>
      </c>
      <c r="G7439" s="1430" t="s">
        <v>8444</v>
      </c>
      <c r="H7439" s="775">
        <v>6000</v>
      </c>
      <c r="I7439" s="774" t="s">
        <v>8447</v>
      </c>
      <c r="M7439" s="2"/>
      <c r="O7439" s="2"/>
    </row>
    <row r="7440" spans="2:15" s="1" customFormat="1" ht="45" outlineLevel="1">
      <c r="B7440" s="46"/>
      <c r="C7440" s="47"/>
      <c r="D7440" s="48"/>
      <c r="F7440" s="754">
        <v>42871</v>
      </c>
      <c r="G7440" s="1430" t="s">
        <v>8445</v>
      </c>
      <c r="H7440" s="775">
        <v>5000</v>
      </c>
      <c r="I7440" s="774" t="s">
        <v>8447</v>
      </c>
      <c r="O7440" s="2"/>
    </row>
    <row r="7441" spans="2:15" s="1" customFormat="1" ht="45" outlineLevel="1">
      <c r="B7441" s="46"/>
      <c r="C7441" s="47"/>
      <c r="D7441" s="48"/>
      <c r="F7441" s="754">
        <v>42871</v>
      </c>
      <c r="G7441" s="1430" t="s">
        <v>8446</v>
      </c>
      <c r="H7441" s="775">
        <v>5000</v>
      </c>
      <c r="I7441" s="774" t="s">
        <v>8447</v>
      </c>
      <c r="O7441" s="2"/>
    </row>
    <row r="7442" spans="2:15" s="1" customFormat="1" ht="30" outlineLevel="1">
      <c r="B7442" s="46"/>
      <c r="C7442" s="47"/>
      <c r="D7442" s="48"/>
      <c r="F7442" s="754">
        <v>42873</v>
      </c>
      <c r="G7442" s="1430" t="s">
        <v>8452</v>
      </c>
      <c r="H7442" s="775">
        <v>50000</v>
      </c>
      <c r="I7442" s="771" t="s">
        <v>8453</v>
      </c>
      <c r="O7442" s="2"/>
    </row>
    <row r="7443" spans="2:15" s="1" customFormat="1" ht="45" outlineLevel="1">
      <c r="B7443" s="46"/>
      <c r="C7443" s="47"/>
      <c r="D7443" s="48"/>
      <c r="F7443" s="754">
        <v>42875</v>
      </c>
      <c r="G7443" s="1430" t="s">
        <v>8455</v>
      </c>
      <c r="H7443" s="775">
        <v>4000</v>
      </c>
      <c r="I7443" s="774" t="s">
        <v>8447</v>
      </c>
      <c r="O7443" s="2"/>
    </row>
    <row r="7444" spans="2:15" s="1" customFormat="1" ht="45" outlineLevel="1">
      <c r="B7444" s="46"/>
      <c r="C7444" s="47"/>
      <c r="D7444" s="48"/>
      <c r="F7444" s="754">
        <v>42875</v>
      </c>
      <c r="G7444" s="1430" t="s">
        <v>8456</v>
      </c>
      <c r="H7444" s="775">
        <v>1900</v>
      </c>
      <c r="I7444" s="774" t="s">
        <v>8447</v>
      </c>
      <c r="O7444" s="2"/>
    </row>
    <row r="7445" spans="2:15" s="1" customFormat="1" ht="45" outlineLevel="1">
      <c r="B7445" s="46"/>
      <c r="C7445" s="47"/>
      <c r="D7445" s="48"/>
      <c r="F7445" s="754">
        <v>42875</v>
      </c>
      <c r="G7445" s="1430" t="s">
        <v>8457</v>
      </c>
      <c r="H7445" s="775">
        <v>1900</v>
      </c>
      <c r="I7445" s="774" t="s">
        <v>8447</v>
      </c>
      <c r="O7445" s="2"/>
    </row>
    <row r="7446" spans="2:15" s="1" customFormat="1" ht="45" outlineLevel="1">
      <c r="B7446" s="46"/>
      <c r="C7446" s="47"/>
      <c r="D7446" s="48"/>
      <c r="F7446" s="754">
        <v>42875</v>
      </c>
      <c r="G7446" s="1430" t="s">
        <v>8458</v>
      </c>
      <c r="H7446" s="775">
        <v>1900</v>
      </c>
      <c r="I7446" s="774" t="s">
        <v>8447</v>
      </c>
      <c r="O7446" s="2"/>
    </row>
    <row r="7447" spans="2:15" s="1" customFormat="1" ht="45" outlineLevel="1">
      <c r="B7447" s="46"/>
      <c r="C7447" s="47"/>
      <c r="D7447" s="48"/>
      <c r="F7447" s="754">
        <v>42875</v>
      </c>
      <c r="G7447" s="771" t="s">
        <v>8459</v>
      </c>
      <c r="H7447" s="773">
        <v>3900</v>
      </c>
      <c r="I7447" s="774" t="s">
        <v>8447</v>
      </c>
      <c r="O7447" s="2"/>
    </row>
    <row r="7448" spans="2:15" s="1" customFormat="1" ht="45" outlineLevel="1">
      <c r="B7448" s="46"/>
      <c r="C7448" s="47"/>
      <c r="D7448" s="48"/>
      <c r="F7448" s="754">
        <v>42875</v>
      </c>
      <c r="G7448" s="774" t="s">
        <v>8460</v>
      </c>
      <c r="H7448" s="773">
        <v>1400</v>
      </c>
      <c r="I7448" s="774" t="s">
        <v>8447</v>
      </c>
      <c r="O7448" s="2"/>
    </row>
    <row r="7449" spans="2:15" s="1" customFormat="1" ht="45" outlineLevel="1">
      <c r="B7449" s="46"/>
      <c r="C7449" s="47"/>
      <c r="D7449" s="48"/>
      <c r="F7449" s="754">
        <v>42875</v>
      </c>
      <c r="G7449" s="774" t="s">
        <v>8461</v>
      </c>
      <c r="H7449" s="773">
        <v>5000</v>
      </c>
      <c r="I7449" s="774" t="s">
        <v>8447</v>
      </c>
      <c r="O7449" s="2"/>
    </row>
    <row r="7450" spans="2:15" s="1" customFormat="1" ht="45" outlineLevel="1">
      <c r="B7450" s="46"/>
      <c r="C7450" s="47"/>
      <c r="D7450" s="48"/>
      <c r="F7450" s="984">
        <v>42875</v>
      </c>
      <c r="G7450" s="812" t="s">
        <v>8462</v>
      </c>
      <c r="H7450" s="876">
        <v>1000</v>
      </c>
      <c r="I7450" s="812" t="s">
        <v>3287</v>
      </c>
      <c r="O7450" s="2"/>
    </row>
    <row r="7451" spans="2:15" s="1" customFormat="1" ht="45" outlineLevel="1">
      <c r="B7451" s="46"/>
      <c r="C7451" s="47"/>
      <c r="D7451" s="48"/>
      <c r="F7451" s="984">
        <v>42875</v>
      </c>
      <c r="G7451" s="1064" t="s">
        <v>8463</v>
      </c>
      <c r="H7451" s="905">
        <v>1000</v>
      </c>
      <c r="I7451" s="812" t="s">
        <v>3287</v>
      </c>
      <c r="O7451" s="2"/>
    </row>
    <row r="7452" spans="2:15" s="1" customFormat="1" ht="45" outlineLevel="1">
      <c r="B7452" s="46"/>
      <c r="C7452" s="47"/>
      <c r="D7452" s="48"/>
      <c r="F7452" s="984">
        <v>42880</v>
      </c>
      <c r="G7452" s="1064" t="s">
        <v>8471</v>
      </c>
      <c r="H7452" s="905">
        <v>5000</v>
      </c>
      <c r="I7452" s="812" t="s">
        <v>3287</v>
      </c>
      <c r="O7452" s="2"/>
    </row>
    <row r="7453" spans="2:15" s="1" customFormat="1" ht="45" outlineLevel="1">
      <c r="B7453" s="46"/>
      <c r="C7453" s="47"/>
      <c r="D7453" s="48"/>
      <c r="F7453" s="984">
        <v>42881</v>
      </c>
      <c r="G7453" s="1064" t="s">
        <v>8472</v>
      </c>
      <c r="H7453" s="905">
        <v>5000</v>
      </c>
      <c r="I7453" s="812" t="s">
        <v>3287</v>
      </c>
      <c r="O7453" s="2"/>
    </row>
    <row r="7454" spans="2:15" s="1" customFormat="1" ht="45" outlineLevel="1">
      <c r="B7454" s="46"/>
      <c r="C7454" s="47"/>
      <c r="D7454" s="48"/>
      <c r="F7454" s="754">
        <v>42885</v>
      </c>
      <c r="G7454" s="1430" t="s">
        <v>8486</v>
      </c>
      <c r="H7454" s="775">
        <v>30000</v>
      </c>
      <c r="I7454" s="771" t="s">
        <v>8453</v>
      </c>
      <c r="O7454" s="2"/>
    </row>
    <row r="7455" spans="2:15" s="1" customFormat="1" ht="30" outlineLevel="1">
      <c r="B7455" s="46"/>
      <c r="C7455" s="47"/>
      <c r="D7455" s="48"/>
      <c r="F7455" s="754">
        <v>42886</v>
      </c>
      <c r="G7455" s="1430" t="s">
        <v>8485</v>
      </c>
      <c r="H7455" s="775">
        <v>50000</v>
      </c>
      <c r="I7455" s="771" t="s">
        <v>8453</v>
      </c>
      <c r="O7455" s="2"/>
    </row>
    <row r="7456" spans="2:15" s="1" customFormat="1" ht="45" outlineLevel="1">
      <c r="B7456" s="46"/>
      <c r="C7456" s="47"/>
      <c r="D7456" s="48"/>
      <c r="F7456" s="754">
        <v>42886</v>
      </c>
      <c r="G7456" s="1430" t="s">
        <v>8484</v>
      </c>
      <c r="H7456" s="775">
        <v>20000</v>
      </c>
      <c r="I7456" s="771" t="s">
        <v>8453</v>
      </c>
      <c r="O7456" s="2"/>
    </row>
    <row r="7457" spans="2:15" s="1" customFormat="1" ht="45" outlineLevel="1">
      <c r="B7457" s="46"/>
      <c r="C7457" s="47"/>
      <c r="D7457" s="48"/>
      <c r="F7457" s="984">
        <v>42886</v>
      </c>
      <c r="G7457" s="1064" t="s">
        <v>8487</v>
      </c>
      <c r="H7457" s="905">
        <v>500</v>
      </c>
      <c r="I7457" s="812" t="s">
        <v>8488</v>
      </c>
      <c r="O7457" s="2"/>
    </row>
    <row r="7458" spans="2:15" s="1" customFormat="1" ht="30" outlineLevel="1">
      <c r="B7458" s="46"/>
      <c r="C7458" s="47"/>
      <c r="D7458" s="48"/>
      <c r="F7458" s="984">
        <v>42886</v>
      </c>
      <c r="G7458" s="814" t="s">
        <v>8489</v>
      </c>
      <c r="H7458" s="876">
        <v>3116</v>
      </c>
      <c r="I7458" s="814" t="s">
        <v>8392</v>
      </c>
      <c r="O7458" s="2"/>
    </row>
    <row r="7459" spans="2:15" s="1" customFormat="1" ht="30" outlineLevel="1">
      <c r="B7459" s="46"/>
      <c r="C7459" s="47"/>
      <c r="D7459" s="48"/>
      <c r="F7459" s="984">
        <v>42886</v>
      </c>
      <c r="G7459" s="814" t="s">
        <v>8490</v>
      </c>
      <c r="H7459" s="876">
        <v>3338</v>
      </c>
      <c r="I7459" s="814" t="s">
        <v>8491</v>
      </c>
      <c r="O7459" s="2"/>
    </row>
    <row r="7460" spans="2:15" s="1" customFormat="1" ht="30" outlineLevel="1">
      <c r="B7460" s="46"/>
      <c r="C7460" s="47"/>
      <c r="D7460" s="48"/>
      <c r="F7460" s="984">
        <v>42886</v>
      </c>
      <c r="G7460" s="814" t="s">
        <v>8494</v>
      </c>
      <c r="H7460" s="876">
        <v>25296</v>
      </c>
      <c r="I7460" s="814" t="s">
        <v>8495</v>
      </c>
      <c r="O7460" s="2"/>
    </row>
    <row r="7461" spans="2:15" s="1" customFormat="1" ht="30" outlineLevel="1">
      <c r="B7461" s="46"/>
      <c r="C7461" s="47"/>
      <c r="D7461" s="48"/>
      <c r="F7461" s="984">
        <v>42886</v>
      </c>
      <c r="G7461" s="814" t="s">
        <v>8496</v>
      </c>
      <c r="H7461" s="876">
        <v>25000</v>
      </c>
      <c r="I7461" s="814" t="s">
        <v>8497</v>
      </c>
      <c r="O7461" s="2"/>
    </row>
    <row r="7462" spans="2:15" s="1" customFormat="1" ht="30" outlineLevel="1">
      <c r="B7462" s="46"/>
      <c r="C7462" s="47"/>
      <c r="D7462" s="48"/>
      <c r="F7462" s="984">
        <v>42886</v>
      </c>
      <c r="G7462" s="814" t="s">
        <v>5936</v>
      </c>
      <c r="H7462" s="876">
        <v>35872.17</v>
      </c>
      <c r="I7462" s="814" t="s">
        <v>8394</v>
      </c>
      <c r="O7462" s="2"/>
    </row>
    <row r="7463" spans="2:15" s="1" customFormat="1" ht="15" outlineLevel="1">
      <c r="B7463" s="46"/>
      <c r="C7463" s="47"/>
      <c r="D7463" s="48"/>
      <c r="F7463" s="984"/>
      <c r="G7463" s="814"/>
      <c r="H7463" s="876"/>
      <c r="I7463" s="814"/>
      <c r="O7463" s="2"/>
    </row>
    <row r="7464" spans="2:15" s="1" customFormat="1" ht="15" outlineLevel="1">
      <c r="B7464" s="46"/>
      <c r="C7464" s="47"/>
      <c r="D7464" s="48"/>
      <c r="F7464" s="811"/>
      <c r="G7464" s="812"/>
      <c r="H7464" s="893"/>
      <c r="I7464" s="812"/>
    </row>
    <row r="7465" spans="2:15" s="1" customFormat="1" ht="15" outlineLevel="1">
      <c r="B7465" s="50"/>
      <c r="C7465" s="50" t="s">
        <v>195</v>
      </c>
      <c r="D7465" s="571">
        <f>SUM(D7425:D7464)</f>
        <v>484318.92</v>
      </c>
      <c r="E7465" s="18"/>
      <c r="F7465" s="319"/>
      <c r="G7465" s="319" t="s">
        <v>195</v>
      </c>
      <c r="H7465" s="279">
        <f>SUM(H7425:H7464)</f>
        <v>433998.91</v>
      </c>
    </row>
    <row r="7466" spans="2:15" s="1" customFormat="1" ht="15" outlineLevel="1">
      <c r="B7466" s="50"/>
      <c r="C7466" s="50" t="s">
        <v>1328</v>
      </c>
      <c r="D7466" s="48">
        <f>D7465-H7465</f>
        <v>50320.010000000009</v>
      </c>
      <c r="E7466" s="13"/>
      <c r="F7466" s="13"/>
      <c r="H7466" s="13"/>
    </row>
    <row r="7467" spans="2:15" s="1" customFormat="1" ht="15" outlineLevel="1">
      <c r="E7467" s="87"/>
      <c r="F7467" s="13"/>
      <c r="H7467" s="226"/>
      <c r="I7467" s="2"/>
      <c r="N7467" s="2"/>
      <c r="O7467" s="2"/>
    </row>
    <row r="7468" spans="2:15" s="1" customFormat="1" ht="15">
      <c r="E7468" s="13"/>
      <c r="F7468" s="13"/>
      <c r="H7468" s="2"/>
    </row>
    <row r="7469" spans="2:15" s="1" customFormat="1" ht="15">
      <c r="B7469" s="602">
        <v>42856</v>
      </c>
      <c r="C7469" s="282" t="s">
        <v>4299</v>
      </c>
      <c r="D7469" s="838">
        <v>1040</v>
      </c>
      <c r="E7469" s="280" t="s">
        <v>3088</v>
      </c>
      <c r="H7469" s="2"/>
    </row>
    <row r="7470" spans="2:15" s="1" customFormat="1" ht="45">
      <c r="B7470" s="984">
        <v>42856</v>
      </c>
      <c r="C7470" s="1064" t="s">
        <v>8401</v>
      </c>
      <c r="D7470" s="905">
        <v>4000</v>
      </c>
      <c r="E7470" s="812" t="s">
        <v>3287</v>
      </c>
      <c r="H7470" s="2"/>
    </row>
    <row r="7471" spans="2:15" s="1" customFormat="1" ht="15">
      <c r="B7471" s="984">
        <v>42856</v>
      </c>
      <c r="C7471" s="1064" t="s">
        <v>8406</v>
      </c>
      <c r="D7471" s="905">
        <v>1000</v>
      </c>
      <c r="E7471" s="812" t="s">
        <v>421</v>
      </c>
      <c r="H7471" s="2"/>
    </row>
    <row r="7472" spans="2:15" s="1" customFormat="1" ht="15">
      <c r="B7472" s="984">
        <v>42859</v>
      </c>
      <c r="C7472" s="1064" t="s">
        <v>3814</v>
      </c>
      <c r="D7472" s="905">
        <v>3000</v>
      </c>
      <c r="E7472" s="812" t="s">
        <v>3287</v>
      </c>
      <c r="H7472" s="2"/>
      <c r="M7472" s="2"/>
    </row>
    <row r="7473" spans="2:9" s="1" customFormat="1" ht="45">
      <c r="B7473" s="984">
        <v>42867</v>
      </c>
      <c r="C7473" s="1064" t="s">
        <v>8431</v>
      </c>
      <c r="D7473" s="905">
        <v>1900</v>
      </c>
      <c r="E7473" s="812" t="s">
        <v>3287</v>
      </c>
      <c r="H7473" s="2"/>
    </row>
    <row r="7474" spans="2:9" s="1" customFormat="1" ht="45">
      <c r="B7474" s="984">
        <v>42867</v>
      </c>
      <c r="C7474" s="1064" t="s">
        <v>8432</v>
      </c>
      <c r="D7474" s="905">
        <v>1900</v>
      </c>
      <c r="E7474" s="812" t="s">
        <v>3287</v>
      </c>
      <c r="H7474" s="2"/>
    </row>
    <row r="7475" spans="2:9" s="1" customFormat="1" ht="45">
      <c r="B7475" s="984">
        <v>42867</v>
      </c>
      <c r="C7475" s="1064" t="s">
        <v>8433</v>
      </c>
      <c r="D7475" s="905">
        <v>1200</v>
      </c>
      <c r="E7475" s="812" t="s">
        <v>3287</v>
      </c>
      <c r="H7475" s="2"/>
    </row>
    <row r="7476" spans="2:9" s="1" customFormat="1" ht="15">
      <c r="B7476" s="984">
        <v>42867</v>
      </c>
      <c r="C7476" s="1064" t="s">
        <v>3546</v>
      </c>
      <c r="D7476" s="905">
        <v>200</v>
      </c>
      <c r="E7476" s="812" t="s">
        <v>421</v>
      </c>
      <c r="H7476" s="2"/>
    </row>
    <row r="7477" spans="2:9" s="1" customFormat="1" ht="15">
      <c r="B7477" s="984">
        <v>42867</v>
      </c>
      <c r="C7477" s="1064" t="s">
        <v>6398</v>
      </c>
      <c r="D7477" s="905">
        <v>500</v>
      </c>
      <c r="E7477" s="812" t="s">
        <v>421</v>
      </c>
      <c r="H7477" s="2"/>
    </row>
    <row r="7478" spans="2:9" s="1" customFormat="1" ht="60">
      <c r="B7478" s="811">
        <v>42871</v>
      </c>
      <c r="C7478" s="1064" t="s">
        <v>8443</v>
      </c>
      <c r="D7478" s="905">
        <v>4000</v>
      </c>
      <c r="E7478" s="812" t="s">
        <v>8447</v>
      </c>
      <c r="H7478" s="2"/>
      <c r="I7478" s="13"/>
    </row>
    <row r="7479" spans="2:9" s="1" customFormat="1" ht="60">
      <c r="B7479" s="984">
        <v>42871</v>
      </c>
      <c r="C7479" s="1064" t="s">
        <v>8444</v>
      </c>
      <c r="D7479" s="905">
        <v>6000</v>
      </c>
      <c r="E7479" s="812" t="s">
        <v>8447</v>
      </c>
    </row>
    <row r="7480" spans="2:9" s="1" customFormat="1" ht="60">
      <c r="B7480" s="984">
        <v>42871</v>
      </c>
      <c r="C7480" s="1064" t="s">
        <v>8445</v>
      </c>
      <c r="D7480" s="905">
        <v>5000</v>
      </c>
      <c r="E7480" s="812" t="s">
        <v>8447</v>
      </c>
      <c r="H7480" s="2"/>
      <c r="I7480" s="13"/>
    </row>
    <row r="7481" spans="2:9" s="1" customFormat="1" ht="60">
      <c r="B7481" s="984">
        <v>42871</v>
      </c>
      <c r="C7481" s="1064" t="s">
        <v>8446</v>
      </c>
      <c r="D7481" s="905">
        <v>5000</v>
      </c>
      <c r="E7481" s="812" t="s">
        <v>8447</v>
      </c>
      <c r="H7481" s="2"/>
      <c r="I7481" s="13"/>
    </row>
    <row r="7482" spans="2:9" s="1" customFormat="1" ht="45">
      <c r="B7482" s="984">
        <v>42875</v>
      </c>
      <c r="C7482" s="1064" t="s">
        <v>8455</v>
      </c>
      <c r="D7482" s="905">
        <v>4000</v>
      </c>
      <c r="E7482" s="812" t="s">
        <v>8447</v>
      </c>
      <c r="H7482" s="2"/>
      <c r="I7482" s="13"/>
    </row>
    <row r="7483" spans="2:9" s="1" customFormat="1" ht="45">
      <c r="B7483" s="984">
        <v>42875</v>
      </c>
      <c r="C7483" s="1064" t="s">
        <v>8456</v>
      </c>
      <c r="D7483" s="905">
        <v>1900</v>
      </c>
      <c r="E7483" s="812" t="s">
        <v>8447</v>
      </c>
      <c r="H7483" s="2"/>
      <c r="I7483" s="13"/>
    </row>
    <row r="7484" spans="2:9" s="1" customFormat="1" ht="45">
      <c r="B7484" s="984">
        <v>42875</v>
      </c>
      <c r="C7484" s="1064" t="s">
        <v>8457</v>
      </c>
      <c r="D7484" s="905">
        <v>1900</v>
      </c>
      <c r="E7484" s="812" t="s">
        <v>8447</v>
      </c>
      <c r="H7484" s="2"/>
      <c r="I7484" s="13"/>
    </row>
    <row r="7485" spans="2:9" s="1" customFormat="1" ht="45">
      <c r="B7485" s="984">
        <v>42875</v>
      </c>
      <c r="C7485" s="1064" t="s">
        <v>8458</v>
      </c>
      <c r="D7485" s="905">
        <v>1900</v>
      </c>
      <c r="E7485" s="812" t="s">
        <v>8447</v>
      </c>
      <c r="H7485" s="2"/>
      <c r="I7485" s="13"/>
    </row>
    <row r="7486" spans="2:9" s="1" customFormat="1" ht="45">
      <c r="B7486" s="984">
        <v>42875</v>
      </c>
      <c r="C7486" s="814" t="s">
        <v>8459</v>
      </c>
      <c r="D7486" s="876">
        <v>3900</v>
      </c>
      <c r="E7486" s="812" t="s">
        <v>8447</v>
      </c>
      <c r="H7486" s="2"/>
      <c r="I7486" s="13"/>
    </row>
    <row r="7487" spans="2:9" s="1" customFormat="1" ht="60">
      <c r="B7487" s="984">
        <v>42875</v>
      </c>
      <c r="C7487" s="812" t="s">
        <v>8460</v>
      </c>
      <c r="D7487" s="876">
        <v>1400</v>
      </c>
      <c r="E7487" s="812" t="s">
        <v>8447</v>
      </c>
      <c r="H7487" s="2"/>
      <c r="I7487" s="13"/>
    </row>
    <row r="7488" spans="2:9" s="1" customFormat="1" ht="60">
      <c r="B7488" s="984">
        <v>42875</v>
      </c>
      <c r="C7488" s="812" t="s">
        <v>8461</v>
      </c>
      <c r="D7488" s="876">
        <v>5000</v>
      </c>
      <c r="E7488" s="812" t="s">
        <v>8447</v>
      </c>
      <c r="H7488" s="2"/>
      <c r="I7488" s="13"/>
    </row>
    <row r="7489" spans="2:9" s="1" customFormat="1" ht="60">
      <c r="B7489" s="984">
        <v>42875</v>
      </c>
      <c r="C7489" s="812" t="s">
        <v>8462</v>
      </c>
      <c r="D7489" s="876">
        <v>1000</v>
      </c>
      <c r="E7489" s="812" t="s">
        <v>3287</v>
      </c>
      <c r="H7489" s="2"/>
      <c r="I7489" s="13"/>
    </row>
    <row r="7490" spans="2:9" s="1" customFormat="1" ht="60">
      <c r="B7490" s="984">
        <v>42875</v>
      </c>
      <c r="C7490" s="1064" t="s">
        <v>8463</v>
      </c>
      <c r="D7490" s="905">
        <v>1000</v>
      </c>
      <c r="E7490" s="812" t="s">
        <v>3287</v>
      </c>
      <c r="H7490" s="2"/>
      <c r="I7490" s="13"/>
    </row>
    <row r="7491" spans="2:9" s="1" customFormat="1" ht="45">
      <c r="B7491" s="984">
        <v>42880</v>
      </c>
      <c r="C7491" s="1064" t="s">
        <v>8471</v>
      </c>
      <c r="D7491" s="905">
        <v>5000</v>
      </c>
      <c r="E7491" s="812" t="s">
        <v>3287</v>
      </c>
      <c r="H7491" s="2"/>
      <c r="I7491" s="13"/>
    </row>
    <row r="7492" spans="2:9" s="1" customFormat="1" ht="60">
      <c r="B7492" s="984">
        <v>42881</v>
      </c>
      <c r="C7492" s="1064" t="s">
        <v>8472</v>
      </c>
      <c r="D7492" s="905">
        <v>5000</v>
      </c>
      <c r="E7492" s="812" t="s">
        <v>3287</v>
      </c>
      <c r="H7492" s="2"/>
      <c r="I7492" s="13"/>
    </row>
    <row r="7493" spans="2:9" s="1" customFormat="1" ht="15">
      <c r="B7493" s="811"/>
      <c r="C7493" s="812"/>
      <c r="D7493" s="905"/>
      <c r="E7493" s="812"/>
      <c r="H7493" s="2"/>
      <c r="I7493" s="13"/>
    </row>
    <row r="7494" spans="2:9" s="1" customFormat="1" ht="15">
      <c r="B7494" s="811"/>
      <c r="C7494" s="812"/>
      <c r="D7494" s="905"/>
      <c r="E7494" s="812"/>
      <c r="H7494" s="2"/>
      <c r="I7494" s="13"/>
    </row>
    <row r="7495" spans="2:9" s="1" customFormat="1" ht="15">
      <c r="B7495" s="811"/>
      <c r="C7495" s="812"/>
      <c r="D7495" s="905"/>
      <c r="E7495" s="812"/>
      <c r="H7495" s="2"/>
      <c r="I7495" s="13"/>
    </row>
    <row r="7496" spans="2:9" s="1" customFormat="1" ht="15">
      <c r="B7496" s="811"/>
      <c r="C7496" s="812"/>
      <c r="D7496" s="905"/>
      <c r="E7496" s="812"/>
      <c r="H7496" s="2"/>
      <c r="I7496" s="13"/>
    </row>
    <row r="7497" spans="2:9" s="1" customFormat="1" ht="15">
      <c r="B7497" s="811"/>
      <c r="C7497" s="812"/>
      <c r="D7497" s="905"/>
      <c r="E7497" s="812"/>
      <c r="H7497" s="2"/>
      <c r="I7497" s="13"/>
    </row>
    <row r="7498" spans="2:9" s="1429" customFormat="1" ht="15">
      <c r="B7498" s="1425"/>
      <c r="C7498" s="1426"/>
      <c r="D7498" s="1427"/>
      <c r="E7498" s="1428"/>
    </row>
    <row r="7499" spans="2:9" s="1" customFormat="1" ht="15">
      <c r="B7499" s="811"/>
      <c r="C7499" s="812"/>
      <c r="D7499" s="905"/>
      <c r="E7499" s="812"/>
    </row>
    <row r="7500" spans="2:9" s="1" customFormat="1" ht="15">
      <c r="B7500" s="811"/>
      <c r="C7500" s="814"/>
      <c r="D7500" s="876"/>
      <c r="E7500" s="814"/>
    </row>
    <row r="7501" spans="2:9" s="1" customFormat="1" ht="15">
      <c r="B7501" s="811"/>
      <c r="C7501" s="812"/>
      <c r="D7501" s="905"/>
      <c r="E7501" s="812"/>
    </row>
    <row r="7502" spans="2:9" s="1" customFormat="1" ht="15">
      <c r="B7502" s="811"/>
      <c r="C7502" s="814"/>
      <c r="D7502" s="876"/>
      <c r="E7502" s="814"/>
    </row>
    <row r="7503" spans="2:9" s="1" customFormat="1" ht="15">
      <c r="B7503" s="280"/>
      <c r="C7503" s="280"/>
      <c r="D7503" s="294">
        <f>SUM(D7469:D7502)</f>
        <v>66740</v>
      </c>
      <c r="E7503" s="2">
        <f>D7503-D7558-H7558</f>
        <v>4300</v>
      </c>
    </row>
    <row r="7504" spans="2:9" s="1" customFormat="1" ht="15">
      <c r="E7504" s="2"/>
    </row>
    <row r="7505" spans="2:8" s="1" customFormat="1" ht="15">
      <c r="E7505" s="2"/>
    </row>
    <row r="7506" spans="2:8" s="1" customFormat="1" ht="15">
      <c r="B7506" s="285">
        <v>42856</v>
      </c>
      <c r="C7506" s="280" t="s">
        <v>367</v>
      </c>
      <c r="D7506" s="294">
        <v>1000</v>
      </c>
      <c r="E7506" s="2"/>
      <c r="F7506" s="285">
        <v>42873</v>
      </c>
      <c r="G7506" s="280" t="s">
        <v>525</v>
      </c>
      <c r="H7506" s="294">
        <v>300</v>
      </c>
    </row>
    <row r="7507" spans="2:8" s="1" customFormat="1" ht="15">
      <c r="B7507" s="285">
        <v>42856</v>
      </c>
      <c r="C7507" s="304" t="s">
        <v>224</v>
      </c>
      <c r="D7507" s="326">
        <v>40</v>
      </c>
      <c r="F7507" s="285">
        <v>42873</v>
      </c>
      <c r="G7507" s="280" t="s">
        <v>111</v>
      </c>
      <c r="H7507" s="294">
        <v>60</v>
      </c>
    </row>
    <row r="7508" spans="2:8" s="1" customFormat="1" ht="15">
      <c r="B7508" s="285">
        <v>42856</v>
      </c>
      <c r="C7508" s="304" t="s">
        <v>2625</v>
      </c>
      <c r="D7508" s="326">
        <v>500</v>
      </c>
      <c r="F7508" s="285">
        <v>42874</v>
      </c>
      <c r="G7508" s="280" t="s">
        <v>525</v>
      </c>
      <c r="H7508" s="294">
        <v>210</v>
      </c>
    </row>
    <row r="7509" spans="2:8" s="1" customFormat="1" ht="15">
      <c r="B7509" s="285">
        <v>42856</v>
      </c>
      <c r="C7509" s="280" t="s">
        <v>189</v>
      </c>
      <c r="D7509" s="294">
        <v>370</v>
      </c>
      <c r="F7509" s="285">
        <v>42875</v>
      </c>
      <c r="G7509" s="280" t="s">
        <v>2556</v>
      </c>
      <c r="H7509" s="294">
        <v>120</v>
      </c>
    </row>
    <row r="7510" spans="2:8" s="1" customFormat="1" ht="15">
      <c r="B7510" s="285">
        <v>42856</v>
      </c>
      <c r="C7510" s="280" t="s">
        <v>401</v>
      </c>
      <c r="D7510" s="294">
        <v>80</v>
      </c>
      <c r="F7510" s="285">
        <v>42875</v>
      </c>
      <c r="G7510" s="280" t="s">
        <v>51</v>
      </c>
      <c r="H7510" s="294">
        <v>20</v>
      </c>
    </row>
    <row r="7511" spans="2:8" s="1" customFormat="1" ht="15">
      <c r="B7511" s="285">
        <v>42856</v>
      </c>
      <c r="C7511" s="280" t="s">
        <v>12</v>
      </c>
      <c r="D7511" s="294">
        <v>200</v>
      </c>
      <c r="F7511" s="285">
        <v>42875</v>
      </c>
      <c r="G7511" s="280" t="s">
        <v>6481</v>
      </c>
      <c r="H7511" s="294">
        <v>20000</v>
      </c>
    </row>
    <row r="7512" spans="2:8" s="1" customFormat="1" ht="15">
      <c r="B7512" s="285">
        <v>42856</v>
      </c>
      <c r="C7512" s="280" t="s">
        <v>23</v>
      </c>
      <c r="D7512" s="294">
        <v>150</v>
      </c>
      <c r="F7512" s="285">
        <v>42875</v>
      </c>
      <c r="G7512" s="280" t="s">
        <v>8464</v>
      </c>
      <c r="H7512" s="294">
        <v>330</v>
      </c>
    </row>
    <row r="7513" spans="2:8" s="1" customFormat="1" ht="15">
      <c r="B7513" s="549">
        <v>42856</v>
      </c>
      <c r="C7513" s="1324" t="s">
        <v>6</v>
      </c>
      <c r="D7513" s="1325">
        <v>3000</v>
      </c>
      <c r="F7513" s="285">
        <v>42876</v>
      </c>
      <c r="G7513" s="280" t="s">
        <v>23</v>
      </c>
      <c r="H7513" s="294">
        <v>60</v>
      </c>
    </row>
    <row r="7514" spans="2:8" s="1" customFormat="1" ht="15">
      <c r="B7514" s="285">
        <v>42857</v>
      </c>
      <c r="C7514" s="280" t="s">
        <v>525</v>
      </c>
      <c r="D7514" s="294">
        <v>200</v>
      </c>
      <c r="F7514" s="285">
        <v>42876</v>
      </c>
      <c r="G7514" s="280" t="s">
        <v>4849</v>
      </c>
      <c r="H7514" s="294">
        <v>225</v>
      </c>
    </row>
    <row r="7515" spans="2:8" s="1" customFormat="1" ht="15">
      <c r="B7515" s="285">
        <v>42857</v>
      </c>
      <c r="C7515" s="280" t="s">
        <v>23</v>
      </c>
      <c r="D7515" s="294">
        <v>100</v>
      </c>
      <c r="F7515" s="285">
        <v>42876</v>
      </c>
      <c r="G7515" s="280" t="s">
        <v>516</v>
      </c>
      <c r="H7515" s="294">
        <v>20</v>
      </c>
    </row>
    <row r="7516" spans="2:8" s="1" customFormat="1" ht="15">
      <c r="B7516" s="285">
        <v>42858</v>
      </c>
      <c r="C7516" s="280" t="s">
        <v>525</v>
      </c>
      <c r="D7516" s="294">
        <v>150</v>
      </c>
      <c r="F7516" s="285">
        <v>42877</v>
      </c>
      <c r="G7516" s="280" t="s">
        <v>525</v>
      </c>
      <c r="H7516" s="294">
        <v>270</v>
      </c>
    </row>
    <row r="7517" spans="2:8" s="1" customFormat="1" ht="15">
      <c r="B7517" s="285">
        <v>42859</v>
      </c>
      <c r="C7517" s="280" t="s">
        <v>525</v>
      </c>
      <c r="D7517" s="294">
        <v>110</v>
      </c>
      <c r="F7517" s="285">
        <v>42877</v>
      </c>
      <c r="G7517" s="280" t="s">
        <v>132</v>
      </c>
      <c r="H7517" s="294">
        <v>200</v>
      </c>
    </row>
    <row r="7518" spans="2:8" s="1" customFormat="1" ht="15">
      <c r="B7518" s="285">
        <v>42859</v>
      </c>
      <c r="C7518" s="280" t="s">
        <v>401</v>
      </c>
      <c r="D7518" s="294">
        <v>40</v>
      </c>
      <c r="F7518" s="285">
        <v>42877</v>
      </c>
      <c r="G7518" s="280" t="s">
        <v>8473</v>
      </c>
      <c r="H7518" s="294">
        <v>140</v>
      </c>
    </row>
    <row r="7519" spans="2:8" s="1" customFormat="1" ht="15">
      <c r="B7519" s="285">
        <v>42859</v>
      </c>
      <c r="C7519" s="280" t="s">
        <v>942</v>
      </c>
      <c r="D7519" s="294">
        <v>30</v>
      </c>
      <c r="F7519" s="285">
        <v>42878</v>
      </c>
      <c r="G7519" s="280" t="s">
        <v>525</v>
      </c>
      <c r="H7519" s="294">
        <v>260</v>
      </c>
    </row>
    <row r="7520" spans="2:8" s="1" customFormat="1" ht="15">
      <c r="B7520" s="285">
        <v>42860</v>
      </c>
      <c r="C7520" s="280" t="s">
        <v>525</v>
      </c>
      <c r="D7520" s="294">
        <v>130</v>
      </c>
      <c r="F7520" s="285">
        <v>42879</v>
      </c>
      <c r="G7520" s="280" t="s">
        <v>525</v>
      </c>
      <c r="H7520" s="294">
        <v>470</v>
      </c>
    </row>
    <row r="7521" spans="2:8" s="1" customFormat="1" ht="15">
      <c r="B7521" s="285">
        <v>42860</v>
      </c>
      <c r="C7521" s="280" t="s">
        <v>8421</v>
      </c>
      <c r="D7521" s="294">
        <v>730</v>
      </c>
      <c r="F7521" s="285">
        <v>42880</v>
      </c>
      <c r="G7521" s="280" t="s">
        <v>205</v>
      </c>
      <c r="H7521" s="294">
        <v>30</v>
      </c>
    </row>
    <row r="7522" spans="2:8" s="1" customFormat="1" ht="15">
      <c r="B7522" s="285">
        <v>42861</v>
      </c>
      <c r="C7522" s="280" t="s">
        <v>51</v>
      </c>
      <c r="D7522" s="294">
        <v>170</v>
      </c>
      <c r="F7522" s="285">
        <v>42880</v>
      </c>
      <c r="G7522" s="280" t="s">
        <v>525</v>
      </c>
      <c r="H7522" s="294">
        <v>190</v>
      </c>
    </row>
    <row r="7523" spans="2:8" s="1" customFormat="1" ht="15">
      <c r="B7523" s="285">
        <v>42861</v>
      </c>
      <c r="C7523" s="280" t="s">
        <v>226</v>
      </c>
      <c r="D7523" s="294">
        <v>60</v>
      </c>
      <c r="F7523" s="285">
        <v>42880</v>
      </c>
      <c r="G7523" s="280" t="s">
        <v>2740</v>
      </c>
      <c r="H7523" s="294">
        <v>80</v>
      </c>
    </row>
    <row r="7524" spans="2:8" s="1" customFormat="1" ht="15">
      <c r="B7524" s="285">
        <v>42861</v>
      </c>
      <c r="C7524" s="280" t="s">
        <v>889</v>
      </c>
      <c r="D7524" s="294">
        <v>90</v>
      </c>
      <c r="F7524" s="285">
        <v>42880</v>
      </c>
      <c r="G7524" s="280" t="s">
        <v>401</v>
      </c>
      <c r="H7524" s="294">
        <v>35</v>
      </c>
    </row>
    <row r="7525" spans="2:8" s="1" customFormat="1" ht="15">
      <c r="B7525" s="285">
        <v>42861</v>
      </c>
      <c r="C7525" s="280" t="s">
        <v>114</v>
      </c>
      <c r="D7525" s="294">
        <v>240</v>
      </c>
      <c r="F7525" s="285">
        <v>42880</v>
      </c>
      <c r="G7525" s="280" t="s">
        <v>8474</v>
      </c>
      <c r="H7525" s="294">
        <v>1800</v>
      </c>
    </row>
    <row r="7526" spans="2:8" s="1" customFormat="1" ht="15">
      <c r="B7526" s="285">
        <v>42861</v>
      </c>
      <c r="C7526" s="280" t="s">
        <v>8422</v>
      </c>
      <c r="D7526" s="294">
        <v>60</v>
      </c>
      <c r="F7526" s="285">
        <v>42880</v>
      </c>
      <c r="G7526" s="280" t="s">
        <v>23</v>
      </c>
      <c r="H7526" s="294">
        <v>180</v>
      </c>
    </row>
    <row r="7527" spans="2:8" s="1" customFormat="1" ht="15">
      <c r="B7527" s="285">
        <v>42861</v>
      </c>
      <c r="C7527" s="280" t="s">
        <v>850</v>
      </c>
      <c r="D7527" s="294">
        <v>40</v>
      </c>
      <c r="F7527" s="285">
        <v>42881</v>
      </c>
      <c r="G7527" s="280" t="s">
        <v>525</v>
      </c>
      <c r="H7527" s="294">
        <v>50</v>
      </c>
    </row>
    <row r="7528" spans="2:8" s="1" customFormat="1" ht="15">
      <c r="B7528" s="285">
        <v>42861</v>
      </c>
      <c r="C7528" s="280" t="s">
        <v>8423</v>
      </c>
      <c r="D7528" s="294">
        <v>750</v>
      </c>
      <c r="F7528" s="285">
        <v>42881</v>
      </c>
      <c r="G7528" s="294" t="s">
        <v>401</v>
      </c>
      <c r="H7528" s="294">
        <v>60</v>
      </c>
    </row>
    <row r="7529" spans="2:8" s="1" customFormat="1" ht="15">
      <c r="B7529" s="285">
        <v>42862</v>
      </c>
      <c r="C7529" s="280" t="s">
        <v>8424</v>
      </c>
      <c r="D7529" s="294">
        <v>300</v>
      </c>
      <c r="F7529" s="285">
        <v>42881</v>
      </c>
      <c r="G7529" s="294" t="s">
        <v>12</v>
      </c>
      <c r="H7529" s="294">
        <v>80</v>
      </c>
    </row>
    <row r="7530" spans="2:8" s="1" customFormat="1" ht="15">
      <c r="B7530" s="285">
        <v>42864</v>
      </c>
      <c r="C7530" s="280" t="s">
        <v>525</v>
      </c>
      <c r="D7530" s="294">
        <v>70</v>
      </c>
      <c r="F7530" s="285">
        <v>42881</v>
      </c>
      <c r="G7530" s="280" t="s">
        <v>401</v>
      </c>
      <c r="H7530" s="294">
        <v>40</v>
      </c>
    </row>
    <row r="7531" spans="2:8" s="1" customFormat="1" ht="15">
      <c r="B7531" s="285">
        <v>42865</v>
      </c>
      <c r="C7531" s="280" t="s">
        <v>132</v>
      </c>
      <c r="D7531" s="294">
        <v>200</v>
      </c>
      <c r="F7531" s="285">
        <v>42881</v>
      </c>
      <c r="G7531" s="280" t="s">
        <v>431</v>
      </c>
      <c r="H7531" s="294">
        <v>10</v>
      </c>
    </row>
    <row r="7532" spans="2:8" s="1" customFormat="1" ht="15">
      <c r="B7532" s="285">
        <v>42865</v>
      </c>
      <c r="C7532" s="280" t="s">
        <v>8439</v>
      </c>
      <c r="D7532" s="294">
        <v>80</v>
      </c>
      <c r="F7532" s="285">
        <v>42881</v>
      </c>
      <c r="G7532" s="280" t="s">
        <v>23</v>
      </c>
      <c r="H7532" s="294">
        <v>155</v>
      </c>
    </row>
    <row r="7533" spans="2:8" s="1" customFormat="1" ht="15">
      <c r="B7533" s="285">
        <v>42865</v>
      </c>
      <c r="C7533" s="280" t="s">
        <v>401</v>
      </c>
      <c r="D7533" s="294">
        <v>40</v>
      </c>
      <c r="F7533" s="285">
        <v>42881</v>
      </c>
      <c r="G7533" s="280" t="s">
        <v>18</v>
      </c>
      <c r="H7533" s="294">
        <v>105</v>
      </c>
    </row>
    <row r="7534" spans="2:8" s="1" customFormat="1" ht="15">
      <c r="B7534" s="285">
        <v>42865</v>
      </c>
      <c r="C7534" s="280" t="s">
        <v>220</v>
      </c>
      <c r="D7534" s="294">
        <v>40</v>
      </c>
      <c r="F7534" s="285">
        <v>42881</v>
      </c>
      <c r="G7534" s="280" t="s">
        <v>401</v>
      </c>
      <c r="H7534" s="294">
        <v>35</v>
      </c>
    </row>
    <row r="7535" spans="2:8" s="1" customFormat="1" ht="15">
      <c r="B7535" s="285">
        <v>42867</v>
      </c>
      <c r="C7535" s="280" t="s">
        <v>605</v>
      </c>
      <c r="D7535" s="294">
        <v>230</v>
      </c>
      <c r="F7535" s="285">
        <v>42882</v>
      </c>
      <c r="G7535" s="280" t="s">
        <v>5295</v>
      </c>
      <c r="H7535" s="294">
        <v>75</v>
      </c>
    </row>
    <row r="7536" spans="2:8" s="1" customFormat="1" ht="15">
      <c r="B7536" s="285">
        <v>42867</v>
      </c>
      <c r="C7536" s="280" t="s">
        <v>525</v>
      </c>
      <c r="D7536" s="294">
        <v>280</v>
      </c>
      <c r="F7536" s="285">
        <v>42882</v>
      </c>
      <c r="G7536" s="1156" t="s">
        <v>6217</v>
      </c>
      <c r="H7536" s="294">
        <v>20</v>
      </c>
    </row>
    <row r="7537" spans="2:8" s="1" customFormat="1" ht="15">
      <c r="B7537" s="285">
        <v>42868</v>
      </c>
      <c r="C7537" s="280" t="s">
        <v>163</v>
      </c>
      <c r="D7537" s="294">
        <v>20</v>
      </c>
      <c r="F7537" s="285">
        <v>42882</v>
      </c>
      <c r="G7537" s="280" t="s">
        <v>222</v>
      </c>
      <c r="H7537" s="294">
        <v>10</v>
      </c>
    </row>
    <row r="7538" spans="2:8" s="1" customFormat="1" ht="15">
      <c r="B7538" s="285">
        <v>42868</v>
      </c>
      <c r="C7538" s="280" t="s">
        <v>401</v>
      </c>
      <c r="D7538" s="294">
        <v>30</v>
      </c>
      <c r="F7538" s="285">
        <v>42882</v>
      </c>
      <c r="G7538" s="280" t="s">
        <v>246</v>
      </c>
      <c r="H7538" s="294">
        <v>60</v>
      </c>
    </row>
    <row r="7539" spans="2:8" s="1" customFormat="1" ht="15">
      <c r="B7539" s="285">
        <v>42868</v>
      </c>
      <c r="C7539" s="280" t="s">
        <v>887</v>
      </c>
      <c r="D7539" s="294">
        <v>180</v>
      </c>
      <c r="F7539" s="285">
        <v>42882</v>
      </c>
      <c r="G7539" s="280" t="s">
        <v>114</v>
      </c>
      <c r="H7539" s="294">
        <v>20</v>
      </c>
    </row>
    <row r="7540" spans="2:8" s="1" customFormat="1" ht="15">
      <c r="B7540" s="285">
        <v>42868</v>
      </c>
      <c r="C7540" s="280" t="s">
        <v>2950</v>
      </c>
      <c r="D7540" s="294">
        <v>80</v>
      </c>
      <c r="F7540" s="285">
        <v>42882</v>
      </c>
      <c r="G7540" s="280" t="s">
        <v>2401</v>
      </c>
      <c r="H7540" s="294">
        <v>10</v>
      </c>
    </row>
    <row r="7541" spans="2:8" s="1" customFormat="1" ht="15">
      <c r="B7541" s="285">
        <v>42868</v>
      </c>
      <c r="C7541" s="280" t="s">
        <v>23</v>
      </c>
      <c r="D7541" s="294">
        <v>67</v>
      </c>
      <c r="F7541" s="285">
        <v>42882</v>
      </c>
      <c r="G7541" s="280" t="s">
        <v>4068</v>
      </c>
      <c r="H7541" s="294">
        <v>30</v>
      </c>
    </row>
    <row r="7542" spans="2:8" s="1" customFormat="1" ht="15">
      <c r="B7542" s="549">
        <v>42869</v>
      </c>
      <c r="C7542" s="554" t="s">
        <v>4050</v>
      </c>
      <c r="D7542" s="587">
        <v>1083</v>
      </c>
      <c r="F7542" s="285">
        <v>42883</v>
      </c>
      <c r="G7542" s="280" t="s">
        <v>114</v>
      </c>
      <c r="H7542" s="294">
        <v>130</v>
      </c>
    </row>
    <row r="7543" spans="2:8" s="1" customFormat="1" ht="15">
      <c r="B7543" s="285">
        <v>42869</v>
      </c>
      <c r="C7543" s="280" t="s">
        <v>2164</v>
      </c>
      <c r="D7543" s="294">
        <v>200</v>
      </c>
      <c r="F7543" s="285">
        <v>42883</v>
      </c>
      <c r="G7543" s="280" t="s">
        <v>222</v>
      </c>
      <c r="H7543" s="294">
        <v>20</v>
      </c>
    </row>
    <row r="7544" spans="2:8" s="1" customFormat="1" ht="15">
      <c r="B7544" s="285">
        <v>42869</v>
      </c>
      <c r="C7544" s="280" t="s">
        <v>12</v>
      </c>
      <c r="D7544" s="294">
        <v>270</v>
      </c>
      <c r="F7544" s="285">
        <v>42883</v>
      </c>
      <c r="G7544" s="280" t="s">
        <v>246</v>
      </c>
      <c r="H7544" s="294">
        <v>40</v>
      </c>
    </row>
    <row r="7545" spans="2:8" s="1" customFormat="1" ht="15">
      <c r="B7545" s="285">
        <v>42869</v>
      </c>
      <c r="C7545" s="280" t="s">
        <v>57</v>
      </c>
      <c r="D7545" s="294">
        <v>100</v>
      </c>
      <c r="F7545" s="285">
        <v>42883</v>
      </c>
      <c r="G7545" s="280" t="s">
        <v>8477</v>
      </c>
      <c r="H7545" s="294">
        <v>2350</v>
      </c>
    </row>
    <row r="7546" spans="2:8" s="1" customFormat="1" ht="15">
      <c r="B7546" s="285">
        <v>42870</v>
      </c>
      <c r="C7546" s="280" t="s">
        <v>525</v>
      </c>
      <c r="D7546" s="294">
        <v>230</v>
      </c>
      <c r="F7546" s="285">
        <v>42883</v>
      </c>
      <c r="G7546" s="280" t="s">
        <v>23</v>
      </c>
      <c r="H7546" s="294">
        <v>500</v>
      </c>
    </row>
    <row r="7547" spans="2:8" s="1" customFormat="1" ht="15">
      <c r="B7547" s="285">
        <v>42870</v>
      </c>
      <c r="C7547" s="280" t="s">
        <v>205</v>
      </c>
      <c r="D7547" s="294">
        <v>70</v>
      </c>
      <c r="F7547" s="285">
        <v>42885</v>
      </c>
      <c r="G7547" s="280" t="s">
        <v>525</v>
      </c>
      <c r="H7547" s="294">
        <v>200</v>
      </c>
    </row>
    <row r="7548" spans="2:8" s="1" customFormat="1" ht="15">
      <c r="B7548" s="285">
        <v>42870</v>
      </c>
      <c r="C7548" s="280" t="s">
        <v>111</v>
      </c>
      <c r="D7548" s="294">
        <v>70</v>
      </c>
      <c r="F7548" s="285">
        <v>42885</v>
      </c>
      <c r="G7548" s="280" t="s">
        <v>2662</v>
      </c>
      <c r="H7548" s="294">
        <v>100</v>
      </c>
    </row>
    <row r="7549" spans="2:8" s="1" customFormat="1" ht="15">
      <c r="B7549" s="285">
        <v>42870</v>
      </c>
      <c r="C7549" s="280" t="s">
        <v>51</v>
      </c>
      <c r="D7549" s="294">
        <v>260</v>
      </c>
      <c r="F7549" s="285">
        <v>42885</v>
      </c>
      <c r="G7549" s="280" t="s">
        <v>23</v>
      </c>
      <c r="H7549" s="294">
        <v>220</v>
      </c>
    </row>
    <row r="7550" spans="2:8" s="1" customFormat="1" ht="15">
      <c r="B7550" s="285">
        <v>42871</v>
      </c>
      <c r="C7550" s="280" t="s">
        <v>525</v>
      </c>
      <c r="D7550" s="294">
        <v>200</v>
      </c>
      <c r="F7550" s="285">
        <v>42886</v>
      </c>
      <c r="G7550" s="280" t="s">
        <v>525</v>
      </c>
      <c r="H7550" s="294">
        <v>330</v>
      </c>
    </row>
    <row r="7551" spans="2:8" s="1" customFormat="1" ht="15">
      <c r="B7551" s="285">
        <v>42871</v>
      </c>
      <c r="C7551" s="280" t="s">
        <v>278</v>
      </c>
      <c r="D7551" s="294">
        <v>40</v>
      </c>
      <c r="F7551" s="285">
        <v>42886</v>
      </c>
      <c r="G7551" s="280" t="s">
        <v>23</v>
      </c>
      <c r="H7551" s="294">
        <v>100</v>
      </c>
    </row>
    <row r="7552" spans="2:8" s="1" customFormat="1" ht="15">
      <c r="B7552" s="1022">
        <v>42871</v>
      </c>
      <c r="C7552" s="1147" t="s">
        <v>6481</v>
      </c>
      <c r="D7552" s="1148">
        <v>20000</v>
      </c>
      <c r="F7552" s="345"/>
      <c r="G7552" s="280"/>
      <c r="H7552" s="294"/>
    </row>
    <row r="7553" spans="2:10" s="1" customFormat="1" ht="15">
      <c r="B7553" s="285">
        <v>42872</v>
      </c>
      <c r="C7553" s="280" t="s">
        <v>525</v>
      </c>
      <c r="D7553" s="294">
        <v>195</v>
      </c>
      <c r="F7553" s="345"/>
      <c r="G7553" s="280"/>
      <c r="H7553" s="294"/>
    </row>
    <row r="7554" spans="2:10" s="1" customFormat="1" ht="15">
      <c r="B7554" s="285">
        <v>42872</v>
      </c>
      <c r="C7554" s="280" t="s">
        <v>913</v>
      </c>
      <c r="D7554" s="294">
        <v>65</v>
      </c>
      <c r="F7554" s="345"/>
      <c r="G7554" s="280"/>
      <c r="H7554" s="294"/>
    </row>
    <row r="7555" spans="2:10" s="1" customFormat="1" ht="15">
      <c r="B7555" s="285">
        <v>42872</v>
      </c>
      <c r="C7555" s="280" t="s">
        <v>516</v>
      </c>
      <c r="D7555" s="294">
        <v>20</v>
      </c>
      <c r="F7555" s="345"/>
      <c r="G7555" s="280"/>
      <c r="H7555" s="294"/>
    </row>
    <row r="7556" spans="2:10" s="1" customFormat="1" ht="15">
      <c r="B7556" s="285">
        <v>42872</v>
      </c>
      <c r="C7556" s="280" t="s">
        <v>51</v>
      </c>
      <c r="D7556" s="294">
        <v>30</v>
      </c>
      <c r="F7556" s="345"/>
      <c r="G7556" s="280"/>
      <c r="H7556" s="294"/>
    </row>
    <row r="7557" spans="2:10" s="1" customFormat="1" ht="15">
      <c r="B7557" s="269"/>
      <c r="C7557" s="280"/>
      <c r="D7557" s="294"/>
      <c r="F7557" s="285"/>
      <c r="G7557" s="280"/>
      <c r="H7557" s="294"/>
    </row>
    <row r="7558" spans="2:10" s="1" customFormat="1" ht="15">
      <c r="D7558" s="294">
        <f>SUM(D7506:D7557)</f>
        <v>32690</v>
      </c>
      <c r="H7558" s="294">
        <f>SUM(H7506:H7557)</f>
        <v>29750</v>
      </c>
    </row>
    <row r="7560" spans="2:10" s="1" customFormat="1" ht="15.75">
      <c r="C7560" s="2480" t="s">
        <v>8505</v>
      </c>
      <c r="D7560" s="2480"/>
      <c r="E7560" s="2480"/>
      <c r="F7560" s="2480"/>
      <c r="G7560" s="2480"/>
      <c r="H7560" s="2480"/>
      <c r="I7560" s="2480"/>
      <c r="J7560" s="18"/>
    </row>
    <row r="7561" spans="2:10" s="1" customFormat="1" ht="15" outlineLevel="1">
      <c r="C7561" s="18"/>
      <c r="D7561" s="18"/>
      <c r="E7561" s="18"/>
      <c r="F7561" s="18"/>
      <c r="G7561" s="18"/>
      <c r="H7561" s="18"/>
      <c r="I7561" s="18"/>
      <c r="J7561" s="18"/>
    </row>
    <row r="7562" spans="2:10" s="1" customFormat="1" ht="15" outlineLevel="1">
      <c r="B7562" s="152" t="s">
        <v>115</v>
      </c>
      <c r="C7562" s="152" t="s">
        <v>1330</v>
      </c>
      <c r="D7562" s="355" t="s">
        <v>4</v>
      </c>
      <c r="F7562" s="354" t="s">
        <v>115</v>
      </c>
      <c r="G7562" s="354" t="s">
        <v>1331</v>
      </c>
      <c r="H7562" s="355" t="s">
        <v>4</v>
      </c>
    </row>
    <row r="7563" spans="2:10" s="1" customFormat="1" ht="30" outlineLevel="1">
      <c r="B7563" s="864">
        <v>42887</v>
      </c>
      <c r="C7563" s="891" t="s">
        <v>1039</v>
      </c>
      <c r="D7563" s="1294">
        <f>E7557</f>
        <v>0</v>
      </c>
      <c r="F7563" s="984">
        <v>42890</v>
      </c>
      <c r="G7563" s="1075" t="s">
        <v>8518</v>
      </c>
      <c r="H7563" s="867">
        <v>3520</v>
      </c>
      <c r="I7563" s="812" t="s">
        <v>8519</v>
      </c>
    </row>
    <row r="7564" spans="2:10" s="1" customFormat="1" ht="45" outlineLevel="1">
      <c r="B7564" s="1022">
        <v>42888</v>
      </c>
      <c r="C7564" s="1423" t="s">
        <v>8517</v>
      </c>
      <c r="D7564" s="1148">
        <v>100000</v>
      </c>
      <c r="E7564" s="205"/>
      <c r="F7564" s="754">
        <v>42891</v>
      </c>
      <c r="G7564" s="1430" t="s">
        <v>8520</v>
      </c>
      <c r="H7564" s="775">
        <v>75000</v>
      </c>
      <c r="I7564" s="771" t="s">
        <v>8453</v>
      </c>
    </row>
    <row r="7565" spans="2:10" s="1" customFormat="1" ht="45" outlineLevel="1">
      <c r="B7565" s="1022">
        <v>42888</v>
      </c>
      <c r="C7565" s="1423" t="s">
        <v>8516</v>
      </c>
      <c r="D7565" s="1148">
        <v>100000</v>
      </c>
      <c r="E7565" s="205"/>
      <c r="F7565" s="984">
        <v>42891</v>
      </c>
      <c r="G7565" s="1064" t="s">
        <v>8521</v>
      </c>
      <c r="H7565" s="905">
        <v>25000</v>
      </c>
      <c r="I7565" s="814" t="s">
        <v>8415</v>
      </c>
    </row>
    <row r="7566" spans="2:10" s="1" customFormat="1" ht="45" outlineLevel="1">
      <c r="B7566" s="984">
        <v>42915</v>
      </c>
      <c r="C7566" s="1064" t="s">
        <v>8567</v>
      </c>
      <c r="D7566" s="905">
        <v>140000</v>
      </c>
      <c r="F7566" s="984">
        <v>42894</v>
      </c>
      <c r="G7566" s="1064" t="s">
        <v>8522</v>
      </c>
      <c r="H7566" s="905">
        <v>5000</v>
      </c>
      <c r="I7566" s="812" t="s">
        <v>3287</v>
      </c>
    </row>
    <row r="7567" spans="2:10" s="1" customFormat="1" ht="45" outlineLevel="1">
      <c r="B7567" s="725">
        <v>42916</v>
      </c>
      <c r="C7567" s="223" t="s">
        <v>8586</v>
      </c>
      <c r="D7567" s="175">
        <v>1091</v>
      </c>
      <c r="F7567" s="984">
        <v>42894</v>
      </c>
      <c r="G7567" s="1064" t="s">
        <v>8523</v>
      </c>
      <c r="H7567" s="905">
        <v>1900</v>
      </c>
      <c r="I7567" s="812" t="s">
        <v>3287</v>
      </c>
    </row>
    <row r="7568" spans="2:10" s="1" customFormat="1" ht="45" outlineLevel="1">
      <c r="B7568" s="725"/>
      <c r="C7568" s="223"/>
      <c r="D7568" s="175"/>
      <c r="F7568" s="984">
        <v>42894</v>
      </c>
      <c r="G7568" s="1064" t="s">
        <v>8524</v>
      </c>
      <c r="H7568" s="905">
        <v>1900</v>
      </c>
      <c r="I7568" s="812" t="s">
        <v>3287</v>
      </c>
    </row>
    <row r="7569" spans="2:15" s="1" customFormat="1" ht="45" outlineLevel="1">
      <c r="B7569" s="725"/>
      <c r="C7569" s="223"/>
      <c r="D7569" s="175"/>
      <c r="F7569" s="984">
        <v>42894</v>
      </c>
      <c r="G7569" s="812" t="s">
        <v>8525</v>
      </c>
      <c r="H7569" s="905">
        <v>1200</v>
      </c>
      <c r="I7569" s="812" t="s">
        <v>3287</v>
      </c>
    </row>
    <row r="7570" spans="2:15" s="1" customFormat="1" ht="45" outlineLevel="1">
      <c r="B7570" s="725"/>
      <c r="C7570" s="223"/>
      <c r="D7570" s="175"/>
      <c r="F7570" s="984">
        <v>42898</v>
      </c>
      <c r="G7570" s="1064" t="s">
        <v>8536</v>
      </c>
      <c r="H7570" s="905">
        <v>6569</v>
      </c>
      <c r="I7570" s="812" t="s">
        <v>8537</v>
      </c>
    </row>
    <row r="7571" spans="2:15" s="1" customFormat="1" ht="45" outlineLevel="1">
      <c r="B7571" s="285"/>
      <c r="C7571" s="223"/>
      <c r="D7571" s="175"/>
      <c r="F7571" s="984">
        <v>42898</v>
      </c>
      <c r="G7571" s="1064" t="s">
        <v>8538</v>
      </c>
      <c r="H7571" s="905">
        <v>10000</v>
      </c>
      <c r="I7571" s="812" t="s">
        <v>3287</v>
      </c>
      <c r="L7571" s="2"/>
      <c r="O7571" s="2"/>
    </row>
    <row r="7572" spans="2:15" s="1" customFormat="1" ht="45" outlineLevel="1">
      <c r="B7572" s="285"/>
      <c r="C7572" s="223"/>
      <c r="D7572" s="175"/>
      <c r="F7572" s="754">
        <v>42902</v>
      </c>
      <c r="G7572" s="1430" t="s">
        <v>8541</v>
      </c>
      <c r="H7572" s="775">
        <v>10000</v>
      </c>
      <c r="I7572" s="774" t="s">
        <v>3287</v>
      </c>
      <c r="L7572" s="2"/>
      <c r="O7572" s="2"/>
    </row>
    <row r="7573" spans="2:15" s="1" customFormat="1" ht="45" outlineLevel="1">
      <c r="B7573" s="285"/>
      <c r="C7573" s="223"/>
      <c r="D7573" s="175"/>
      <c r="F7573" s="754">
        <v>42902</v>
      </c>
      <c r="G7573" s="1430" t="s">
        <v>8542</v>
      </c>
      <c r="H7573" s="775">
        <v>10000</v>
      </c>
      <c r="I7573" s="774" t="s">
        <v>3287</v>
      </c>
      <c r="L7573" s="2"/>
      <c r="O7573" s="2"/>
    </row>
    <row r="7574" spans="2:15" s="1" customFormat="1" ht="45" outlineLevel="1">
      <c r="B7574" s="269"/>
      <c r="C7574" s="47"/>
      <c r="D7574" s="48"/>
      <c r="F7574" s="984">
        <v>42906</v>
      </c>
      <c r="G7574" s="1064" t="s">
        <v>8554</v>
      </c>
      <c r="H7574" s="905">
        <v>10000</v>
      </c>
      <c r="I7574" s="812" t="s">
        <v>3287</v>
      </c>
    </row>
    <row r="7575" spans="2:15" s="1" customFormat="1" ht="45" outlineLevel="1">
      <c r="B7575" s="269"/>
      <c r="C7575" s="47"/>
      <c r="D7575" s="48"/>
      <c r="F7575" s="984">
        <v>42912</v>
      </c>
      <c r="G7575" s="1064" t="s">
        <v>8563</v>
      </c>
      <c r="H7575" s="905">
        <v>540</v>
      </c>
      <c r="I7575" s="812" t="s">
        <v>4081</v>
      </c>
      <c r="L7575" s="2"/>
    </row>
    <row r="7576" spans="2:15" s="1" customFormat="1" ht="30" outlineLevel="1">
      <c r="B7576" s="46"/>
      <c r="C7576" s="47"/>
      <c r="D7576" s="48"/>
      <c r="F7576" s="984">
        <v>42912</v>
      </c>
      <c r="G7576" s="1064" t="s">
        <v>8564</v>
      </c>
      <c r="H7576" s="905">
        <v>10000</v>
      </c>
      <c r="I7576" s="812" t="s">
        <v>5093</v>
      </c>
      <c r="L7576" s="2"/>
    </row>
    <row r="7577" spans="2:15" s="1" customFormat="1" ht="15" outlineLevel="1">
      <c r="B7577" s="46"/>
      <c r="C7577" s="47"/>
      <c r="D7577" s="48"/>
      <c r="F7577" s="984"/>
      <c r="G7577" s="1064"/>
      <c r="H7577" s="905"/>
      <c r="I7577" s="814"/>
      <c r="L7577" s="2"/>
      <c r="O7577" s="2"/>
    </row>
    <row r="7578" spans="2:15" s="1" customFormat="1" ht="15" outlineLevel="1">
      <c r="B7578" s="46"/>
      <c r="C7578" s="47"/>
      <c r="D7578" s="48"/>
      <c r="F7578" s="811"/>
      <c r="G7578" s="812"/>
      <c r="H7578" s="893"/>
      <c r="I7578" s="812"/>
    </row>
    <row r="7579" spans="2:15" s="1" customFormat="1" ht="15" outlineLevel="1">
      <c r="B7579" s="50"/>
      <c r="C7579" s="50" t="s">
        <v>195</v>
      </c>
      <c r="D7579" s="571">
        <f>SUM(D7563:D7578)</f>
        <v>341091</v>
      </c>
      <c r="E7579" s="18"/>
      <c r="F7579" s="319"/>
      <c r="G7579" s="319" t="s">
        <v>195</v>
      </c>
      <c r="H7579" s="279">
        <f>SUM(H7563:H7578)</f>
        <v>170629</v>
      </c>
    </row>
    <row r="7580" spans="2:15" s="1" customFormat="1" ht="15" outlineLevel="1">
      <c r="B7580" s="50"/>
      <c r="C7580" s="50" t="s">
        <v>1328</v>
      </c>
      <c r="D7580" s="48">
        <f>D7579-H7579</f>
        <v>170462</v>
      </c>
      <c r="E7580" s="13"/>
      <c r="F7580" s="13"/>
      <c r="H7580" s="13"/>
    </row>
    <row r="7581" spans="2:15" s="1" customFormat="1" ht="15" outlineLevel="1">
      <c r="E7581" s="87"/>
      <c r="F7581" s="13"/>
      <c r="H7581" s="226"/>
      <c r="I7581" s="2"/>
      <c r="M7581" s="2"/>
      <c r="O7581" s="2"/>
    </row>
    <row r="7582" spans="2:15" s="1" customFormat="1" ht="15">
      <c r="E7582" s="13"/>
      <c r="F7582" s="13"/>
      <c r="G7582" s="814" t="s">
        <v>8550</v>
      </c>
      <c r="H7582" s="876">
        <v>64885</v>
      </c>
    </row>
    <row r="7583" spans="2:15" s="1" customFormat="1" ht="15">
      <c r="B7583" s="602">
        <v>42887</v>
      </c>
      <c r="C7583" s="282" t="s">
        <v>4454</v>
      </c>
      <c r="D7583" s="838">
        <v>4300</v>
      </c>
      <c r="E7583" s="280" t="s">
        <v>3088</v>
      </c>
      <c r="H7583" s="2"/>
    </row>
    <row r="7584" spans="2:15" s="1" customFormat="1" ht="60">
      <c r="B7584" s="984">
        <v>42894</v>
      </c>
      <c r="C7584" s="1064" t="s">
        <v>8522</v>
      </c>
      <c r="D7584" s="905">
        <v>5000</v>
      </c>
      <c r="E7584" s="812" t="s">
        <v>3287</v>
      </c>
      <c r="H7584" s="2"/>
    </row>
    <row r="7585" spans="2:12" s="1" customFormat="1" ht="60">
      <c r="B7585" s="984">
        <v>42894</v>
      </c>
      <c r="C7585" s="1064" t="s">
        <v>8523</v>
      </c>
      <c r="D7585" s="905">
        <v>1900</v>
      </c>
      <c r="E7585" s="812" t="s">
        <v>3287</v>
      </c>
      <c r="H7585" s="2"/>
    </row>
    <row r="7586" spans="2:12" s="1" customFormat="1" ht="45">
      <c r="B7586" s="984">
        <v>42894</v>
      </c>
      <c r="C7586" s="1064" t="s">
        <v>8524</v>
      </c>
      <c r="D7586" s="905">
        <v>1900</v>
      </c>
      <c r="E7586" s="812" t="s">
        <v>3287</v>
      </c>
      <c r="H7586" s="2"/>
      <c r="L7586" s="2"/>
    </row>
    <row r="7587" spans="2:12" s="1" customFormat="1" ht="45">
      <c r="B7587" s="984">
        <v>42894</v>
      </c>
      <c r="C7587" s="812" t="s">
        <v>8525</v>
      </c>
      <c r="D7587" s="905">
        <v>1200</v>
      </c>
      <c r="E7587" s="812" t="s">
        <v>3287</v>
      </c>
      <c r="H7587" s="2"/>
    </row>
    <row r="7588" spans="2:12" s="1" customFormat="1" ht="45">
      <c r="B7588" s="984">
        <v>42898</v>
      </c>
      <c r="C7588" s="1064" t="s">
        <v>8538</v>
      </c>
      <c r="D7588" s="905">
        <v>10000</v>
      </c>
      <c r="E7588" s="812" t="s">
        <v>3287</v>
      </c>
      <c r="H7588" s="2"/>
    </row>
    <row r="7589" spans="2:12" s="1" customFormat="1" ht="15">
      <c r="B7589" s="984">
        <v>42905</v>
      </c>
      <c r="C7589" s="1064" t="s">
        <v>446</v>
      </c>
      <c r="D7589" s="905">
        <v>200</v>
      </c>
      <c r="E7589" s="812" t="s">
        <v>421</v>
      </c>
      <c r="H7589" s="2"/>
    </row>
    <row r="7590" spans="2:12" s="1" customFormat="1" ht="60">
      <c r="B7590" s="984">
        <v>42906</v>
      </c>
      <c r="C7590" s="1064" t="s">
        <v>8554</v>
      </c>
      <c r="D7590" s="905">
        <v>10000</v>
      </c>
      <c r="E7590" s="812" t="s">
        <v>3287</v>
      </c>
      <c r="H7590" s="2"/>
    </row>
    <row r="7591" spans="2:12" s="1" customFormat="1" ht="15">
      <c r="B7591" s="811"/>
      <c r="C7591" s="814"/>
      <c r="D7591" s="876"/>
      <c r="E7591" s="814"/>
    </row>
    <row r="7592" spans="2:12" s="1" customFormat="1" ht="15">
      <c r="B7592" s="280"/>
      <c r="C7592" s="280"/>
      <c r="D7592" s="294">
        <f>SUM(D7583:D7591)</f>
        <v>34500</v>
      </c>
      <c r="E7592" s="2">
        <f>D7592-D7686-H7686</f>
        <v>1400</v>
      </c>
    </row>
    <row r="7593" spans="2:12" s="1" customFormat="1" ht="15">
      <c r="E7593" s="2">
        <v>900</v>
      </c>
      <c r="F7593" s="1" t="s">
        <v>8144</v>
      </c>
    </row>
    <row r="7594" spans="2:12" s="1" customFormat="1" ht="15">
      <c r="E7594" s="2">
        <f>E7592-E7593</f>
        <v>500</v>
      </c>
      <c r="F7594" s="1" t="s">
        <v>3088</v>
      </c>
    </row>
    <row r="7595" spans="2:12" s="1" customFormat="1" ht="15">
      <c r="B7595" s="285">
        <v>42887</v>
      </c>
      <c r="C7595" s="280" t="s">
        <v>525</v>
      </c>
      <c r="D7595" s="294">
        <v>290</v>
      </c>
      <c r="E7595" s="2"/>
      <c r="F7595" s="285">
        <v>42905</v>
      </c>
      <c r="G7595" s="280" t="s">
        <v>525</v>
      </c>
      <c r="H7595" s="294">
        <v>150</v>
      </c>
    </row>
    <row r="7596" spans="2:12" s="1" customFormat="1" ht="15">
      <c r="B7596" s="285">
        <v>42887</v>
      </c>
      <c r="C7596" s="304" t="s">
        <v>23</v>
      </c>
      <c r="D7596" s="326">
        <v>80</v>
      </c>
      <c r="F7596" s="285">
        <v>42905</v>
      </c>
      <c r="G7596" s="280" t="s">
        <v>51</v>
      </c>
      <c r="H7596" s="294">
        <v>100</v>
      </c>
    </row>
    <row r="7597" spans="2:12" s="1" customFormat="1" ht="15">
      <c r="B7597" s="285">
        <v>42888</v>
      </c>
      <c r="C7597" s="304" t="s">
        <v>525</v>
      </c>
      <c r="D7597" s="326">
        <v>150</v>
      </c>
      <c r="F7597" s="285">
        <v>42906</v>
      </c>
      <c r="G7597" s="280" t="s">
        <v>525</v>
      </c>
      <c r="H7597" s="294">
        <v>180</v>
      </c>
    </row>
    <row r="7598" spans="2:12" s="1" customFormat="1" ht="15">
      <c r="B7598" s="285">
        <v>42888</v>
      </c>
      <c r="C7598" s="280" t="s">
        <v>525</v>
      </c>
      <c r="D7598" s="294">
        <v>140</v>
      </c>
      <c r="F7598" s="285">
        <v>42906</v>
      </c>
      <c r="G7598" s="280" t="s">
        <v>23</v>
      </c>
      <c r="H7598" s="294">
        <v>150</v>
      </c>
    </row>
    <row r="7599" spans="2:12" s="1" customFormat="1" ht="15">
      <c r="B7599" s="285">
        <v>42888</v>
      </c>
      <c r="C7599" s="280" t="s">
        <v>23</v>
      </c>
      <c r="D7599" s="294">
        <v>80</v>
      </c>
      <c r="F7599" s="285">
        <v>42907</v>
      </c>
      <c r="G7599" s="280" t="s">
        <v>525</v>
      </c>
      <c r="H7599" s="294">
        <v>270</v>
      </c>
    </row>
    <row r="7600" spans="2:12" s="1" customFormat="1" ht="15">
      <c r="B7600" s="285">
        <v>42888</v>
      </c>
      <c r="C7600" s="280" t="s">
        <v>2853</v>
      </c>
      <c r="D7600" s="294">
        <v>80</v>
      </c>
      <c r="F7600" s="285">
        <v>42908</v>
      </c>
      <c r="G7600" s="280" t="s">
        <v>525</v>
      </c>
      <c r="H7600" s="294">
        <v>130</v>
      </c>
    </row>
    <row r="7601" spans="2:8" s="1" customFormat="1" ht="15">
      <c r="B7601" s="285">
        <v>42889</v>
      </c>
      <c r="C7601" s="280" t="s">
        <v>401</v>
      </c>
      <c r="D7601" s="294">
        <v>110</v>
      </c>
      <c r="F7601" s="285">
        <v>42908</v>
      </c>
      <c r="G7601" s="280" t="s">
        <v>23</v>
      </c>
      <c r="H7601" s="294">
        <v>170</v>
      </c>
    </row>
    <row r="7602" spans="2:8" s="1" customFormat="1" ht="15">
      <c r="B7602" s="285">
        <v>42889</v>
      </c>
      <c r="C7602" s="280" t="s">
        <v>8507</v>
      </c>
      <c r="D7602" s="294">
        <v>100</v>
      </c>
      <c r="F7602" s="285">
        <v>42909</v>
      </c>
      <c r="G7602" s="280" t="s">
        <v>525</v>
      </c>
      <c r="H7602" s="294">
        <v>20</v>
      </c>
    </row>
    <row r="7603" spans="2:8" s="1" customFormat="1" ht="15">
      <c r="B7603" s="285">
        <v>42889</v>
      </c>
      <c r="C7603" s="280" t="s">
        <v>23</v>
      </c>
      <c r="D7603" s="294">
        <v>50</v>
      </c>
      <c r="F7603" s="285">
        <v>42909</v>
      </c>
      <c r="G7603" s="294" t="s">
        <v>525</v>
      </c>
      <c r="H7603" s="294">
        <v>60</v>
      </c>
    </row>
    <row r="7604" spans="2:8" s="1" customFormat="1" ht="15">
      <c r="B7604" s="285">
        <v>42890</v>
      </c>
      <c r="C7604" s="280" t="s">
        <v>12</v>
      </c>
      <c r="D7604" s="294">
        <v>130</v>
      </c>
      <c r="F7604" s="285">
        <v>42909</v>
      </c>
      <c r="G7604" s="393" t="s">
        <v>23</v>
      </c>
      <c r="H7604" s="386">
        <v>250</v>
      </c>
    </row>
    <row r="7605" spans="2:8" s="1" customFormat="1" ht="15">
      <c r="B7605" s="285">
        <v>42890</v>
      </c>
      <c r="C7605" s="280" t="s">
        <v>23</v>
      </c>
      <c r="D7605" s="294">
        <v>40</v>
      </c>
      <c r="F7605" s="285">
        <v>42909</v>
      </c>
      <c r="G7605" s="393" t="s">
        <v>605</v>
      </c>
      <c r="H7605" s="386">
        <v>110</v>
      </c>
    </row>
    <row r="7606" spans="2:8" s="1" customFormat="1" ht="15">
      <c r="B7606" s="285">
        <v>42890</v>
      </c>
      <c r="C7606" s="280" t="s">
        <v>289</v>
      </c>
      <c r="D7606" s="294">
        <v>100</v>
      </c>
      <c r="F7606" s="285">
        <v>42909</v>
      </c>
      <c r="G7606" s="393" t="s">
        <v>166</v>
      </c>
      <c r="H7606" s="294">
        <v>135</v>
      </c>
    </row>
    <row r="7607" spans="2:8" s="1" customFormat="1" ht="15">
      <c r="B7607" s="285">
        <v>42890</v>
      </c>
      <c r="C7607" s="280" t="s">
        <v>8508</v>
      </c>
      <c r="D7607" s="294">
        <v>50</v>
      </c>
      <c r="F7607" s="285">
        <v>42909</v>
      </c>
      <c r="G7607" s="393" t="s">
        <v>166</v>
      </c>
      <c r="H7607" s="386">
        <v>400</v>
      </c>
    </row>
    <row r="7608" spans="2:8" s="1" customFormat="1" ht="15">
      <c r="B7608" s="285">
        <v>42890</v>
      </c>
      <c r="C7608" s="280" t="s">
        <v>4050</v>
      </c>
      <c r="D7608" s="294">
        <v>1040</v>
      </c>
      <c r="F7608" s="285">
        <v>42910</v>
      </c>
      <c r="G7608" s="280" t="s">
        <v>2740</v>
      </c>
      <c r="H7608" s="294">
        <v>60</v>
      </c>
    </row>
    <row r="7609" spans="2:8" s="1" customFormat="1" ht="15">
      <c r="B7609" s="285">
        <v>42891</v>
      </c>
      <c r="C7609" s="280" t="s">
        <v>525</v>
      </c>
      <c r="D7609" s="294">
        <v>210</v>
      </c>
      <c r="F7609" s="285">
        <v>42910</v>
      </c>
      <c r="G7609" s="280" t="s">
        <v>913</v>
      </c>
      <c r="H7609" s="294">
        <v>20</v>
      </c>
    </row>
    <row r="7610" spans="2:8" s="1" customFormat="1" ht="15">
      <c r="B7610" s="285">
        <v>42891</v>
      </c>
      <c r="C7610" s="280" t="s">
        <v>57</v>
      </c>
      <c r="D7610" s="294">
        <v>140</v>
      </c>
      <c r="F7610" s="285">
        <v>42910</v>
      </c>
      <c r="G7610" s="393" t="s">
        <v>850</v>
      </c>
      <c r="H7610" s="386">
        <v>115</v>
      </c>
    </row>
    <row r="7611" spans="2:8" s="1" customFormat="1" ht="15">
      <c r="B7611" s="285">
        <v>42891</v>
      </c>
      <c r="C7611" s="280" t="s">
        <v>525</v>
      </c>
      <c r="D7611" s="294">
        <v>140</v>
      </c>
      <c r="F7611" s="285">
        <v>42910</v>
      </c>
      <c r="G7611" s="280" t="s">
        <v>114</v>
      </c>
      <c r="H7611" s="294">
        <v>115</v>
      </c>
    </row>
    <row r="7612" spans="2:8" s="1" customFormat="1" ht="15">
      <c r="B7612" s="285">
        <v>42891</v>
      </c>
      <c r="C7612" s="280" t="s">
        <v>23</v>
      </c>
      <c r="D7612" s="294">
        <v>40</v>
      </c>
      <c r="F7612" s="285">
        <v>42910</v>
      </c>
      <c r="G7612" s="280" t="s">
        <v>8572</v>
      </c>
      <c r="H7612" s="294">
        <v>80</v>
      </c>
    </row>
    <row r="7613" spans="2:8" s="1" customFormat="1" ht="15">
      <c r="B7613" s="285">
        <v>42892</v>
      </c>
      <c r="C7613" s="280" t="s">
        <v>525</v>
      </c>
      <c r="D7613" s="294">
        <v>240</v>
      </c>
      <c r="F7613" s="285">
        <v>42910</v>
      </c>
      <c r="G7613" s="280" t="s">
        <v>132</v>
      </c>
      <c r="H7613" s="294">
        <v>100</v>
      </c>
    </row>
    <row r="7614" spans="2:8" s="1" customFormat="1" ht="15">
      <c r="B7614" s="285">
        <v>42892</v>
      </c>
      <c r="C7614" s="280" t="s">
        <v>51</v>
      </c>
      <c r="D7614" s="294">
        <v>270</v>
      </c>
      <c r="F7614" s="285">
        <v>42910</v>
      </c>
      <c r="G7614" s="280" t="s">
        <v>516</v>
      </c>
      <c r="H7614" s="294">
        <v>60</v>
      </c>
    </row>
    <row r="7615" spans="2:8" s="1" customFormat="1" ht="15">
      <c r="B7615" s="285">
        <v>42892</v>
      </c>
      <c r="C7615" s="280" t="s">
        <v>947</v>
      </c>
      <c r="D7615" s="294">
        <v>40</v>
      </c>
      <c r="F7615" s="285">
        <v>42910</v>
      </c>
      <c r="G7615" s="280" t="s">
        <v>114</v>
      </c>
      <c r="H7615" s="294">
        <v>50</v>
      </c>
    </row>
    <row r="7616" spans="2:8" s="1" customFormat="1" ht="15">
      <c r="B7616" s="285">
        <v>42892</v>
      </c>
      <c r="C7616" s="280" t="s">
        <v>18</v>
      </c>
      <c r="D7616" s="294">
        <v>310</v>
      </c>
      <c r="F7616" s="285">
        <v>42910</v>
      </c>
      <c r="G7616" s="280" t="s">
        <v>23</v>
      </c>
      <c r="H7616" s="294">
        <v>100</v>
      </c>
    </row>
    <row r="7617" spans="2:8" s="1" customFormat="1" ht="15">
      <c r="B7617" s="285">
        <v>42892</v>
      </c>
      <c r="C7617" s="280" t="s">
        <v>516</v>
      </c>
      <c r="D7617" s="294">
        <v>20</v>
      </c>
      <c r="F7617" s="285">
        <v>42910</v>
      </c>
      <c r="G7617" s="280" t="s">
        <v>4964</v>
      </c>
      <c r="H7617" s="294">
        <v>100</v>
      </c>
    </row>
    <row r="7618" spans="2:8" s="1" customFormat="1" ht="15">
      <c r="B7618" s="285">
        <v>42892</v>
      </c>
      <c r="C7618" s="280" t="s">
        <v>23</v>
      </c>
      <c r="D7618" s="294">
        <v>100</v>
      </c>
      <c r="F7618" s="285">
        <v>42911</v>
      </c>
      <c r="G7618" s="280" t="s">
        <v>59</v>
      </c>
      <c r="H7618" s="294">
        <v>170</v>
      </c>
    </row>
    <row r="7619" spans="2:8" s="1" customFormat="1" ht="15">
      <c r="B7619" s="285">
        <v>42892</v>
      </c>
      <c r="C7619" s="280" t="s">
        <v>18</v>
      </c>
      <c r="D7619" s="294">
        <v>50</v>
      </c>
      <c r="F7619" s="285">
        <v>42911</v>
      </c>
      <c r="G7619" s="280" t="s">
        <v>8573</v>
      </c>
      <c r="H7619" s="294">
        <v>2000</v>
      </c>
    </row>
    <row r="7620" spans="2:8" s="1" customFormat="1" ht="15">
      <c r="B7620" s="285">
        <v>42893</v>
      </c>
      <c r="C7620" s="280" t="s">
        <v>525</v>
      </c>
      <c r="D7620" s="294">
        <v>200</v>
      </c>
      <c r="F7620" s="285">
        <v>42911</v>
      </c>
      <c r="G7620" s="280" t="s">
        <v>59</v>
      </c>
      <c r="H7620" s="294">
        <v>100</v>
      </c>
    </row>
    <row r="7621" spans="2:8" s="1" customFormat="1" ht="15">
      <c r="B7621" s="285">
        <v>42893</v>
      </c>
      <c r="C7621" s="280" t="s">
        <v>8526</v>
      </c>
      <c r="D7621" s="294">
        <v>80</v>
      </c>
      <c r="F7621" s="285">
        <v>42911</v>
      </c>
      <c r="G7621" s="280" t="s">
        <v>8574</v>
      </c>
      <c r="H7621" s="294">
        <v>300</v>
      </c>
    </row>
    <row r="7622" spans="2:8" s="1" customFormat="1" ht="15">
      <c r="B7622" s="285">
        <v>42894</v>
      </c>
      <c r="C7622" s="280" t="s">
        <v>525</v>
      </c>
      <c r="D7622" s="294">
        <v>170</v>
      </c>
      <c r="F7622" s="285">
        <v>42911</v>
      </c>
      <c r="G7622" s="280" t="s">
        <v>286</v>
      </c>
      <c r="H7622" s="294">
        <v>130</v>
      </c>
    </row>
    <row r="7623" spans="2:8" s="1" customFormat="1" ht="15">
      <c r="B7623" s="285">
        <v>42894</v>
      </c>
      <c r="C7623" s="280" t="s">
        <v>401</v>
      </c>
      <c r="D7623" s="294">
        <v>50</v>
      </c>
      <c r="F7623" s="285">
        <v>42911</v>
      </c>
      <c r="G7623" s="280" t="s">
        <v>114</v>
      </c>
      <c r="H7623" s="294">
        <v>110</v>
      </c>
    </row>
    <row r="7624" spans="2:8" s="1" customFormat="1" ht="15">
      <c r="B7624" s="285">
        <v>42894</v>
      </c>
      <c r="C7624" s="280" t="s">
        <v>4747</v>
      </c>
      <c r="D7624" s="294">
        <v>70</v>
      </c>
      <c r="F7624" s="285">
        <v>42911</v>
      </c>
      <c r="G7624" s="280" t="s">
        <v>92</v>
      </c>
      <c r="H7624" s="294">
        <v>50</v>
      </c>
    </row>
    <row r="7625" spans="2:8" s="1" customFormat="1" ht="15">
      <c r="B7625" s="285">
        <v>42894</v>
      </c>
      <c r="C7625" s="280" t="s">
        <v>6352</v>
      </c>
      <c r="D7625" s="294">
        <v>85</v>
      </c>
      <c r="F7625" s="285">
        <v>42912</v>
      </c>
      <c r="G7625" s="280" t="s">
        <v>289</v>
      </c>
      <c r="H7625" s="294">
        <v>40</v>
      </c>
    </row>
    <row r="7626" spans="2:8" s="1" customFormat="1" ht="15">
      <c r="B7626" s="285">
        <v>42894</v>
      </c>
      <c r="C7626" s="280" t="s">
        <v>23</v>
      </c>
      <c r="D7626" s="294">
        <v>85</v>
      </c>
      <c r="F7626" s="285">
        <v>42912</v>
      </c>
      <c r="G7626" s="280" t="s">
        <v>445</v>
      </c>
      <c r="H7626" s="294">
        <v>20</v>
      </c>
    </row>
    <row r="7627" spans="2:8" s="1" customFormat="1" ht="15">
      <c r="B7627" s="285">
        <v>42894</v>
      </c>
      <c r="C7627" s="280" t="s">
        <v>8527</v>
      </c>
      <c r="D7627" s="294">
        <v>70</v>
      </c>
      <c r="F7627" s="285">
        <v>42912</v>
      </c>
      <c r="G7627" s="280" t="s">
        <v>6352</v>
      </c>
      <c r="H7627" s="294">
        <v>20</v>
      </c>
    </row>
    <row r="7628" spans="2:8" s="1" customFormat="1" ht="15">
      <c r="B7628" s="285">
        <v>42895</v>
      </c>
      <c r="C7628" s="280" t="s">
        <v>525</v>
      </c>
      <c r="D7628" s="294">
        <v>100</v>
      </c>
      <c r="F7628" s="285">
        <v>42912</v>
      </c>
      <c r="G7628" s="280" t="s">
        <v>8575</v>
      </c>
      <c r="H7628" s="294">
        <v>760</v>
      </c>
    </row>
    <row r="7629" spans="2:8" s="1" customFormat="1" ht="15">
      <c r="B7629" s="285">
        <v>42895</v>
      </c>
      <c r="C7629" s="280" t="s">
        <v>1002</v>
      </c>
      <c r="D7629" s="294">
        <v>350</v>
      </c>
      <c r="F7629" s="285">
        <v>42912</v>
      </c>
      <c r="G7629" s="280" t="s">
        <v>114</v>
      </c>
      <c r="H7629" s="294">
        <v>160</v>
      </c>
    </row>
    <row r="7630" spans="2:8" s="1" customFormat="1" ht="15">
      <c r="B7630" s="285">
        <v>42895</v>
      </c>
      <c r="C7630" s="280" t="s">
        <v>8528</v>
      </c>
      <c r="D7630" s="294">
        <v>800</v>
      </c>
      <c r="F7630" s="285">
        <v>42912</v>
      </c>
      <c r="G7630" s="280" t="s">
        <v>289</v>
      </c>
      <c r="H7630" s="294">
        <v>10</v>
      </c>
    </row>
    <row r="7631" spans="2:8" s="1" customFormat="1" ht="15">
      <c r="B7631" s="285">
        <v>42895</v>
      </c>
      <c r="C7631" s="280" t="s">
        <v>111</v>
      </c>
      <c r="D7631" s="294">
        <v>70</v>
      </c>
      <c r="F7631" s="285">
        <v>42912</v>
      </c>
      <c r="G7631" s="280" t="s">
        <v>6352</v>
      </c>
      <c r="H7631" s="294">
        <v>40</v>
      </c>
    </row>
    <row r="7632" spans="2:8" s="1" customFormat="1" ht="15">
      <c r="B7632" s="285">
        <v>42896</v>
      </c>
      <c r="C7632" s="280" t="s">
        <v>8533</v>
      </c>
      <c r="D7632" s="294">
        <v>500</v>
      </c>
      <c r="F7632" s="285">
        <v>42912</v>
      </c>
      <c r="G7632" s="280" t="s">
        <v>7476</v>
      </c>
      <c r="H7632" s="294">
        <v>80</v>
      </c>
    </row>
    <row r="7633" spans="2:8" s="1" customFormat="1" ht="15">
      <c r="B7633" s="285">
        <v>42896</v>
      </c>
      <c r="C7633" s="280" t="s">
        <v>8534</v>
      </c>
      <c r="D7633" s="294">
        <v>750</v>
      </c>
      <c r="F7633" s="285">
        <v>42912</v>
      </c>
      <c r="G7633" s="280" t="s">
        <v>23</v>
      </c>
      <c r="H7633" s="294">
        <v>70</v>
      </c>
    </row>
    <row r="7634" spans="2:8" s="1" customFormat="1" ht="15">
      <c r="B7634" s="285">
        <v>42896</v>
      </c>
      <c r="C7634" s="280" t="s">
        <v>114</v>
      </c>
      <c r="D7634" s="294">
        <v>80</v>
      </c>
      <c r="F7634" s="285">
        <v>42913</v>
      </c>
      <c r="G7634" s="280" t="s">
        <v>51</v>
      </c>
      <c r="H7634" s="294">
        <v>280</v>
      </c>
    </row>
    <row r="7635" spans="2:8" s="1" customFormat="1" ht="15">
      <c r="B7635" s="285">
        <v>42897</v>
      </c>
      <c r="C7635" s="280" t="s">
        <v>246</v>
      </c>
      <c r="D7635" s="294">
        <v>150</v>
      </c>
      <c r="F7635" s="285">
        <v>42913</v>
      </c>
      <c r="G7635" s="280" t="s">
        <v>246</v>
      </c>
      <c r="H7635" s="294">
        <v>210</v>
      </c>
    </row>
    <row r="7636" spans="2:8" s="1" customFormat="1" ht="15">
      <c r="B7636" s="285">
        <v>42897</v>
      </c>
      <c r="C7636" s="280" t="s">
        <v>172</v>
      </c>
      <c r="D7636" s="294">
        <v>10</v>
      </c>
      <c r="F7636" s="285">
        <v>42913</v>
      </c>
      <c r="G7636" s="280" t="s">
        <v>6352</v>
      </c>
      <c r="H7636" s="294">
        <v>110</v>
      </c>
    </row>
    <row r="7637" spans="2:8" s="1" customFormat="1" ht="15">
      <c r="B7637" s="285">
        <v>42897</v>
      </c>
      <c r="C7637" s="280" t="s">
        <v>8535</v>
      </c>
      <c r="D7637" s="294">
        <v>390</v>
      </c>
      <c r="F7637" s="285">
        <v>42913</v>
      </c>
      <c r="G7637" s="280" t="s">
        <v>968</v>
      </c>
      <c r="H7637" s="294">
        <v>940</v>
      </c>
    </row>
    <row r="7638" spans="2:8" s="1" customFormat="1" ht="15">
      <c r="B7638" s="285">
        <v>42897</v>
      </c>
      <c r="C7638" s="280" t="s">
        <v>114</v>
      </c>
      <c r="D7638" s="294">
        <v>210</v>
      </c>
      <c r="F7638" s="285">
        <v>42913</v>
      </c>
      <c r="G7638" s="280" t="s">
        <v>173</v>
      </c>
      <c r="H7638" s="294">
        <v>50</v>
      </c>
    </row>
    <row r="7639" spans="2:8" s="1" customFormat="1" ht="15">
      <c r="B7639" s="285">
        <v>42897</v>
      </c>
      <c r="C7639" s="280" t="s">
        <v>774</v>
      </c>
      <c r="D7639" s="294">
        <v>20</v>
      </c>
      <c r="F7639" s="285">
        <v>42914</v>
      </c>
      <c r="G7639" s="280" t="s">
        <v>605</v>
      </c>
      <c r="H7639" s="294">
        <v>120</v>
      </c>
    </row>
    <row r="7640" spans="2:8" s="1" customFormat="1" ht="15">
      <c r="B7640" s="285">
        <v>42897</v>
      </c>
      <c r="C7640" s="280" t="s">
        <v>12</v>
      </c>
      <c r="D7640" s="294">
        <v>180</v>
      </c>
      <c r="F7640" s="285">
        <v>42914</v>
      </c>
      <c r="G7640" s="280" t="s">
        <v>525</v>
      </c>
      <c r="H7640" s="294">
        <v>205</v>
      </c>
    </row>
    <row r="7641" spans="2:8" s="1" customFormat="1" ht="15">
      <c r="B7641" s="285">
        <v>42897</v>
      </c>
      <c r="C7641" s="280" t="s">
        <v>516</v>
      </c>
      <c r="D7641" s="294">
        <v>50</v>
      </c>
      <c r="F7641" s="285">
        <v>42914</v>
      </c>
      <c r="G7641" s="280" t="s">
        <v>132</v>
      </c>
      <c r="H7641" s="294">
        <v>100</v>
      </c>
    </row>
    <row r="7642" spans="2:8" s="1" customFormat="1" ht="15">
      <c r="B7642" s="285">
        <v>42897</v>
      </c>
      <c r="C7642" s="280" t="s">
        <v>289</v>
      </c>
      <c r="D7642" s="294">
        <v>40</v>
      </c>
      <c r="F7642" s="285">
        <v>42914</v>
      </c>
      <c r="G7642" s="280" t="s">
        <v>220</v>
      </c>
      <c r="H7642" s="294">
        <v>60</v>
      </c>
    </row>
    <row r="7643" spans="2:8" s="1" customFormat="1" ht="15">
      <c r="B7643" s="285">
        <v>42897</v>
      </c>
      <c r="C7643" s="280" t="s">
        <v>111</v>
      </c>
      <c r="D7643" s="294">
        <v>70</v>
      </c>
      <c r="F7643" s="285">
        <v>42914</v>
      </c>
      <c r="G7643" s="280" t="s">
        <v>246</v>
      </c>
      <c r="H7643" s="294">
        <v>150</v>
      </c>
    </row>
    <row r="7644" spans="2:8" s="1" customFormat="1" ht="15">
      <c r="B7644" s="285">
        <v>42897</v>
      </c>
      <c r="C7644" s="280" t="s">
        <v>23</v>
      </c>
      <c r="D7644" s="294">
        <v>160</v>
      </c>
      <c r="F7644" s="285">
        <v>42914</v>
      </c>
      <c r="G7644" s="280" t="s">
        <v>80</v>
      </c>
      <c r="H7644" s="294">
        <v>20</v>
      </c>
    </row>
    <row r="7645" spans="2:8" s="1" customFormat="1" ht="15">
      <c r="B7645" s="285">
        <v>42897</v>
      </c>
      <c r="C7645" s="280" t="s">
        <v>8527</v>
      </c>
      <c r="D7645" s="294">
        <v>80</v>
      </c>
      <c r="F7645" s="285">
        <v>42914</v>
      </c>
      <c r="G7645" s="280" t="s">
        <v>111</v>
      </c>
      <c r="H7645" s="294">
        <v>30</v>
      </c>
    </row>
    <row r="7646" spans="2:8" s="1" customFormat="1" ht="15">
      <c r="B7646" s="285">
        <v>42898</v>
      </c>
      <c r="C7646" s="280" t="s">
        <v>132</v>
      </c>
      <c r="D7646" s="294">
        <v>100</v>
      </c>
      <c r="F7646" s="285">
        <v>42914</v>
      </c>
      <c r="G7646" s="280" t="s">
        <v>122</v>
      </c>
      <c r="H7646" s="294">
        <v>80</v>
      </c>
    </row>
    <row r="7647" spans="2:8" s="1" customFormat="1" ht="15">
      <c r="B7647" s="285">
        <v>42898</v>
      </c>
      <c r="C7647" s="280" t="s">
        <v>525</v>
      </c>
      <c r="D7647" s="294">
        <v>160</v>
      </c>
      <c r="F7647" s="285">
        <v>42914</v>
      </c>
      <c r="G7647" s="280" t="s">
        <v>637</v>
      </c>
      <c r="H7647" s="294">
        <v>125</v>
      </c>
    </row>
    <row r="7648" spans="2:8" s="1" customFormat="1" ht="15">
      <c r="B7648" s="285">
        <v>42898</v>
      </c>
      <c r="C7648" s="280" t="s">
        <v>401</v>
      </c>
      <c r="D7648" s="294">
        <v>70</v>
      </c>
      <c r="F7648" s="285">
        <v>42915</v>
      </c>
      <c r="G7648" s="280" t="s">
        <v>525</v>
      </c>
      <c r="H7648" s="294">
        <v>170</v>
      </c>
    </row>
    <row r="7649" spans="2:8" s="1" customFormat="1" ht="15">
      <c r="B7649" s="285">
        <v>42898</v>
      </c>
      <c r="C7649" s="280" t="s">
        <v>23</v>
      </c>
      <c r="D7649" s="294">
        <v>135</v>
      </c>
      <c r="F7649" s="285">
        <v>42916</v>
      </c>
      <c r="G7649" s="280" t="s">
        <v>525</v>
      </c>
      <c r="H7649" s="294">
        <v>185</v>
      </c>
    </row>
    <row r="7650" spans="2:8" s="1" customFormat="1" ht="15">
      <c r="B7650" s="285">
        <v>42898</v>
      </c>
      <c r="C7650" s="280" t="s">
        <v>48</v>
      </c>
      <c r="D7650" s="294">
        <v>135</v>
      </c>
      <c r="F7650" s="285">
        <v>42916</v>
      </c>
      <c r="G7650" s="280" t="s">
        <v>887</v>
      </c>
      <c r="H7650" s="294">
        <v>100</v>
      </c>
    </row>
    <row r="7651" spans="2:8" s="1" customFormat="1" ht="15">
      <c r="B7651" s="285">
        <v>42898</v>
      </c>
      <c r="C7651" s="280" t="s">
        <v>8531</v>
      </c>
      <c r="D7651" s="294">
        <v>180</v>
      </c>
      <c r="F7651" s="285">
        <v>42916</v>
      </c>
      <c r="G7651" s="280" t="s">
        <v>8576</v>
      </c>
      <c r="H7651" s="294">
        <v>80</v>
      </c>
    </row>
    <row r="7652" spans="2:8" s="1" customFormat="1" ht="15">
      <c r="B7652" s="549">
        <v>42898</v>
      </c>
      <c r="C7652" s="1324" t="s">
        <v>8532</v>
      </c>
      <c r="D7652" s="1325">
        <v>4000</v>
      </c>
      <c r="F7652" s="280"/>
      <c r="G7652" s="280"/>
      <c r="H7652" s="280"/>
    </row>
    <row r="7653" spans="2:8" s="1" customFormat="1" ht="15">
      <c r="B7653" s="369">
        <v>42899</v>
      </c>
      <c r="C7653" s="358" t="s">
        <v>8543</v>
      </c>
      <c r="D7653" s="352">
        <v>150</v>
      </c>
      <c r="F7653" s="280"/>
      <c r="G7653" s="280"/>
      <c r="H7653" s="280"/>
    </row>
    <row r="7654" spans="2:8" s="1" customFormat="1" ht="15">
      <c r="B7654" s="285">
        <v>42899</v>
      </c>
      <c r="C7654" s="280" t="s">
        <v>525</v>
      </c>
      <c r="D7654" s="294">
        <v>120</v>
      </c>
      <c r="F7654" s="280"/>
      <c r="G7654" s="280"/>
      <c r="H7654" s="280"/>
    </row>
    <row r="7655" spans="2:8" s="1" customFormat="1" ht="15">
      <c r="B7655" s="285">
        <v>42899</v>
      </c>
      <c r="C7655" s="280" t="s">
        <v>114</v>
      </c>
      <c r="D7655" s="294">
        <v>85</v>
      </c>
      <c r="F7655" s="280"/>
      <c r="G7655" s="280"/>
      <c r="H7655" s="280"/>
    </row>
    <row r="7656" spans="2:8" s="1" customFormat="1" ht="15">
      <c r="B7656" s="285">
        <v>42899</v>
      </c>
      <c r="C7656" s="280" t="s">
        <v>8527</v>
      </c>
      <c r="D7656" s="294">
        <v>80</v>
      </c>
      <c r="F7656" s="280"/>
      <c r="G7656" s="280"/>
      <c r="H7656" s="280"/>
    </row>
    <row r="7657" spans="2:8" s="1" customFormat="1" ht="15">
      <c r="B7657" s="285">
        <v>42899</v>
      </c>
      <c r="C7657" s="280" t="s">
        <v>111</v>
      </c>
      <c r="D7657" s="294">
        <v>70</v>
      </c>
      <c r="F7657" s="280"/>
      <c r="G7657" s="280"/>
      <c r="H7657" s="280"/>
    </row>
    <row r="7658" spans="2:8" s="1" customFormat="1" ht="15">
      <c r="B7658" s="285">
        <v>42900</v>
      </c>
      <c r="C7658" s="280" t="s">
        <v>114</v>
      </c>
      <c r="D7658" s="294">
        <v>100</v>
      </c>
      <c r="F7658" s="280"/>
      <c r="G7658" s="280"/>
      <c r="H7658" s="280"/>
    </row>
    <row r="7659" spans="2:8" s="1" customFormat="1" ht="15">
      <c r="B7659" s="285">
        <v>42901</v>
      </c>
      <c r="C7659" s="280" t="s">
        <v>525</v>
      </c>
      <c r="D7659" s="294">
        <v>90</v>
      </c>
      <c r="F7659" s="280"/>
      <c r="G7659" s="280"/>
      <c r="H7659" s="280"/>
    </row>
    <row r="7660" spans="2:8" s="1" customFormat="1" ht="15">
      <c r="B7660" s="285">
        <v>42901</v>
      </c>
      <c r="C7660" s="280" t="s">
        <v>23</v>
      </c>
      <c r="D7660" s="294">
        <v>270</v>
      </c>
      <c r="F7660" s="280"/>
      <c r="G7660" s="280"/>
      <c r="H7660" s="280"/>
    </row>
    <row r="7661" spans="2:8" s="1" customFormat="1" ht="15">
      <c r="B7661" s="285">
        <v>42901</v>
      </c>
      <c r="C7661" s="280" t="s">
        <v>111</v>
      </c>
      <c r="D7661" s="294">
        <v>35</v>
      </c>
      <c r="F7661" s="280"/>
      <c r="G7661" s="280"/>
      <c r="H7661" s="280"/>
    </row>
    <row r="7662" spans="2:8" s="1" customFormat="1" ht="15">
      <c r="B7662" s="285">
        <v>42902</v>
      </c>
      <c r="C7662" s="280" t="s">
        <v>8544</v>
      </c>
      <c r="D7662" s="294">
        <v>5150</v>
      </c>
      <c r="F7662" s="280"/>
      <c r="G7662" s="280"/>
      <c r="H7662" s="280"/>
    </row>
    <row r="7663" spans="2:8" s="1" customFormat="1" ht="15">
      <c r="B7663" s="285">
        <v>42902</v>
      </c>
      <c r="C7663" s="280" t="s">
        <v>48</v>
      </c>
      <c r="D7663" s="294">
        <v>585</v>
      </c>
      <c r="F7663" s="280"/>
      <c r="G7663" s="280"/>
      <c r="H7663" s="280"/>
    </row>
    <row r="7664" spans="2:8" s="1" customFormat="1" ht="15">
      <c r="B7664" s="285">
        <v>42902</v>
      </c>
      <c r="C7664" s="280" t="s">
        <v>12</v>
      </c>
      <c r="D7664" s="294">
        <v>600</v>
      </c>
      <c r="F7664" s="280"/>
      <c r="G7664" s="280"/>
      <c r="H7664" s="280"/>
    </row>
    <row r="7665" spans="2:8" s="1" customFormat="1" ht="15">
      <c r="B7665" s="285">
        <v>42902</v>
      </c>
      <c r="C7665" s="280" t="s">
        <v>6147</v>
      </c>
      <c r="D7665" s="294">
        <v>220</v>
      </c>
      <c r="F7665" s="280"/>
      <c r="G7665" s="280"/>
      <c r="H7665" s="280"/>
    </row>
    <row r="7666" spans="2:8" s="1" customFormat="1" ht="15">
      <c r="B7666" s="285">
        <v>42902</v>
      </c>
      <c r="C7666" s="280" t="s">
        <v>2164</v>
      </c>
      <c r="D7666" s="294">
        <v>200</v>
      </c>
      <c r="F7666" s="280"/>
      <c r="G7666" s="280"/>
      <c r="H7666" s="280"/>
    </row>
    <row r="7667" spans="2:8" s="1" customFormat="1" ht="15">
      <c r="B7667" s="285">
        <v>42902</v>
      </c>
      <c r="C7667" s="280" t="s">
        <v>166</v>
      </c>
      <c r="D7667" s="294">
        <v>40</v>
      </c>
      <c r="F7667" s="280"/>
      <c r="G7667" s="280"/>
      <c r="H7667" s="280"/>
    </row>
    <row r="7668" spans="2:8" s="1" customFormat="1" ht="15">
      <c r="B7668" s="285">
        <v>42902</v>
      </c>
      <c r="C7668" s="294" t="s">
        <v>224</v>
      </c>
      <c r="D7668" s="294">
        <v>15</v>
      </c>
      <c r="F7668" s="280"/>
      <c r="G7668" s="280"/>
      <c r="H7668" s="280"/>
    </row>
    <row r="7669" spans="2:8" s="1" customFormat="1" ht="15">
      <c r="B7669" s="285">
        <v>42902</v>
      </c>
      <c r="C7669" s="294" t="s">
        <v>172</v>
      </c>
      <c r="D7669" s="294">
        <v>20</v>
      </c>
      <c r="F7669" s="280"/>
      <c r="G7669" s="280"/>
      <c r="H7669" s="280"/>
    </row>
    <row r="7670" spans="2:8" s="1" customFormat="1" ht="15">
      <c r="B7670" s="285">
        <v>42902</v>
      </c>
      <c r="C7670" s="280" t="s">
        <v>173</v>
      </c>
      <c r="D7670" s="294">
        <v>30</v>
      </c>
      <c r="F7670" s="280"/>
      <c r="G7670" s="280"/>
      <c r="H7670" s="280"/>
    </row>
    <row r="7671" spans="2:8" s="1" customFormat="1" ht="15">
      <c r="B7671" s="285">
        <v>42902</v>
      </c>
      <c r="C7671" s="280" t="s">
        <v>220</v>
      </c>
      <c r="D7671" s="294">
        <v>40</v>
      </c>
      <c r="F7671" s="280"/>
      <c r="G7671" s="280"/>
      <c r="H7671" s="280"/>
    </row>
    <row r="7672" spans="2:8" s="1" customFormat="1" ht="15">
      <c r="B7672" s="285">
        <v>42903</v>
      </c>
      <c r="C7672" s="280" t="s">
        <v>23</v>
      </c>
      <c r="D7672" s="294">
        <v>380</v>
      </c>
      <c r="F7672" s="280"/>
      <c r="G7672" s="280"/>
      <c r="H7672" s="280"/>
    </row>
    <row r="7673" spans="2:8" s="1" customFormat="1" ht="15">
      <c r="B7673" s="285">
        <v>42903</v>
      </c>
      <c r="C7673" s="280" t="s">
        <v>224</v>
      </c>
      <c r="D7673" s="294">
        <v>90</v>
      </c>
      <c r="F7673" s="280"/>
      <c r="G7673" s="280"/>
      <c r="H7673" s="280"/>
    </row>
    <row r="7674" spans="2:8" s="1" customFormat="1" ht="15">
      <c r="B7674" s="285">
        <v>42904</v>
      </c>
      <c r="C7674" s="280" t="s">
        <v>220</v>
      </c>
      <c r="D7674" s="294">
        <v>60</v>
      </c>
      <c r="F7674" s="280"/>
      <c r="G7674" s="280"/>
      <c r="H7674" s="280"/>
    </row>
    <row r="7675" spans="2:8" s="1" customFormat="1" ht="15">
      <c r="B7675" s="285">
        <v>42904</v>
      </c>
      <c r="C7675" s="280" t="s">
        <v>246</v>
      </c>
      <c r="D7675" s="294">
        <v>60</v>
      </c>
      <c r="F7675" s="280"/>
      <c r="G7675" s="280"/>
      <c r="H7675" s="280"/>
    </row>
    <row r="7676" spans="2:8" s="1" customFormat="1" ht="15">
      <c r="B7676" s="285">
        <v>42904</v>
      </c>
      <c r="C7676" s="1156" t="s">
        <v>80</v>
      </c>
      <c r="D7676" s="294">
        <v>40</v>
      </c>
      <c r="F7676" s="280"/>
      <c r="G7676" s="280"/>
      <c r="H7676" s="280"/>
    </row>
    <row r="7677" spans="2:8" s="1" customFormat="1" ht="15">
      <c r="B7677" s="285">
        <v>42904</v>
      </c>
      <c r="C7677" s="280" t="s">
        <v>179</v>
      </c>
      <c r="D7677" s="294">
        <v>60</v>
      </c>
      <c r="F7677" s="280"/>
      <c r="G7677" s="280"/>
      <c r="H7677" s="280"/>
    </row>
    <row r="7678" spans="2:8" s="1" customFormat="1" ht="15">
      <c r="B7678" s="285">
        <v>42904</v>
      </c>
      <c r="C7678" s="280" t="s">
        <v>246</v>
      </c>
      <c r="D7678" s="294">
        <v>60</v>
      </c>
      <c r="F7678" s="280"/>
      <c r="G7678" s="280"/>
      <c r="H7678" s="280"/>
    </row>
    <row r="7679" spans="2:8" s="1" customFormat="1" ht="15">
      <c r="B7679" s="285">
        <v>42904</v>
      </c>
      <c r="C7679" s="280" t="s">
        <v>18</v>
      </c>
      <c r="D7679" s="294">
        <v>60</v>
      </c>
      <c r="F7679" s="280"/>
      <c r="G7679" s="280"/>
      <c r="H7679" s="280"/>
    </row>
    <row r="7680" spans="2:8" s="1" customFormat="1" ht="15">
      <c r="B7680" s="285">
        <v>42904</v>
      </c>
      <c r="C7680" s="280" t="s">
        <v>111</v>
      </c>
      <c r="D7680" s="294">
        <v>60</v>
      </c>
      <c r="F7680" s="280"/>
      <c r="G7680" s="280"/>
      <c r="H7680" s="280"/>
    </row>
    <row r="7681" spans="2:10" s="1" customFormat="1" ht="15">
      <c r="B7681" s="285">
        <v>42904</v>
      </c>
      <c r="C7681" s="280" t="s">
        <v>401</v>
      </c>
      <c r="D7681" s="294">
        <v>210</v>
      </c>
      <c r="F7681" s="280"/>
      <c r="G7681" s="280"/>
      <c r="H7681" s="280"/>
    </row>
    <row r="7682" spans="2:10" s="1" customFormat="1" ht="15">
      <c r="B7682" s="285">
        <v>42904</v>
      </c>
      <c r="C7682" s="280" t="s">
        <v>114</v>
      </c>
      <c r="D7682" s="294">
        <v>260</v>
      </c>
      <c r="F7682" s="280"/>
      <c r="G7682" s="280"/>
      <c r="H7682" s="280"/>
    </row>
    <row r="7683" spans="2:10" s="1" customFormat="1" ht="15">
      <c r="B7683" s="285">
        <v>42904</v>
      </c>
      <c r="C7683" s="280" t="s">
        <v>6217</v>
      </c>
      <c r="D7683" s="294">
        <v>130</v>
      </c>
      <c r="F7683" s="280"/>
      <c r="G7683" s="280"/>
      <c r="H7683" s="280"/>
    </row>
    <row r="7684" spans="2:10" s="1" customFormat="1" ht="15">
      <c r="B7684" s="285">
        <v>42904</v>
      </c>
      <c r="C7684" s="280" t="s">
        <v>48</v>
      </c>
      <c r="D7684" s="294">
        <v>80</v>
      </c>
      <c r="F7684" s="280"/>
      <c r="G7684" s="280"/>
      <c r="H7684" s="280"/>
    </row>
    <row r="7685" spans="2:10" s="1" customFormat="1" ht="15">
      <c r="B7685" s="285">
        <v>42904</v>
      </c>
      <c r="C7685" s="280" t="s">
        <v>114</v>
      </c>
      <c r="D7685" s="294">
        <v>50</v>
      </c>
      <c r="F7685" s="280"/>
      <c r="G7685" s="280"/>
      <c r="H7685" s="280"/>
    </row>
    <row r="7686" spans="2:10" s="1" customFormat="1" ht="15">
      <c r="D7686" s="2">
        <f>SUM(D7595:D7685)</f>
        <v>23100</v>
      </c>
      <c r="H7686" s="2">
        <f>SUM(H7595:H7685)</f>
        <v>10000</v>
      </c>
    </row>
    <row r="7688" spans="2:10" s="1" customFormat="1" ht="15.75">
      <c r="C7688" s="2480" t="s">
        <v>8585</v>
      </c>
      <c r="D7688" s="2480"/>
      <c r="E7688" s="2480"/>
      <c r="F7688" s="2480"/>
      <c r="G7688" s="2480"/>
      <c r="H7688" s="2480"/>
      <c r="I7688" s="2480"/>
      <c r="J7688" s="18"/>
    </row>
    <row r="7689" spans="2:10" s="1" customFormat="1" ht="15" outlineLevel="1">
      <c r="C7689" s="18"/>
      <c r="D7689" s="18"/>
      <c r="E7689" s="18"/>
      <c r="F7689" s="18"/>
      <c r="G7689" s="18"/>
      <c r="H7689" s="18"/>
      <c r="I7689" s="18"/>
      <c r="J7689" s="18"/>
    </row>
    <row r="7690" spans="2:10" s="1" customFormat="1" ht="15" outlineLevel="1">
      <c r="B7690" s="152" t="s">
        <v>115</v>
      </c>
      <c r="C7690" s="152" t="s">
        <v>1330</v>
      </c>
      <c r="D7690" s="355" t="s">
        <v>4</v>
      </c>
      <c r="F7690" s="354" t="s">
        <v>115</v>
      </c>
      <c r="G7690" s="354" t="s">
        <v>1331</v>
      </c>
      <c r="H7690" s="355" t="s">
        <v>4</v>
      </c>
    </row>
    <row r="7691" spans="2:10" s="1" customFormat="1" ht="45" outlineLevel="1">
      <c r="B7691" s="864">
        <v>42917</v>
      </c>
      <c r="C7691" s="891" t="s">
        <v>1039</v>
      </c>
      <c r="D7691" s="1294">
        <v>220782.01</v>
      </c>
      <c r="F7691" s="984">
        <v>42919</v>
      </c>
      <c r="G7691" s="1064" t="s">
        <v>8587</v>
      </c>
      <c r="H7691" s="905">
        <v>10000</v>
      </c>
      <c r="I7691" s="812" t="s">
        <v>3287</v>
      </c>
    </row>
    <row r="7692" spans="2:10" s="1" customFormat="1" ht="45" outlineLevel="1">
      <c r="B7692" s="984">
        <v>42942</v>
      </c>
      <c r="C7692" s="1064" t="s">
        <v>8675</v>
      </c>
      <c r="D7692" s="905">
        <v>140023</v>
      </c>
      <c r="E7692" s="205"/>
      <c r="F7692" s="984">
        <v>42919</v>
      </c>
      <c r="G7692" s="1064" t="s">
        <v>8596</v>
      </c>
      <c r="H7692" s="905">
        <v>17367</v>
      </c>
      <c r="I7692" s="812" t="s">
        <v>6152</v>
      </c>
    </row>
    <row r="7693" spans="2:10" s="1" customFormat="1" ht="30" outlineLevel="1">
      <c r="B7693" s="725"/>
      <c r="C7693" s="223"/>
      <c r="D7693" s="175"/>
      <c r="E7693" s="205"/>
      <c r="F7693" s="984">
        <v>42919</v>
      </c>
      <c r="G7693" s="1064" t="s">
        <v>8597</v>
      </c>
      <c r="H7693" s="905">
        <v>25542</v>
      </c>
      <c r="I7693" s="812" t="s">
        <v>8600</v>
      </c>
    </row>
    <row r="7694" spans="2:10" s="1" customFormat="1" ht="30" outlineLevel="1">
      <c r="B7694" s="725"/>
      <c r="C7694" s="223"/>
      <c r="D7694" s="175"/>
      <c r="F7694" s="984">
        <v>42919</v>
      </c>
      <c r="G7694" s="1064" t="s">
        <v>8598</v>
      </c>
      <c r="H7694" s="905">
        <v>7120</v>
      </c>
      <c r="I7694" s="812" t="s">
        <v>7544</v>
      </c>
    </row>
    <row r="7695" spans="2:10" s="1" customFormat="1" ht="30" outlineLevel="1">
      <c r="B7695" s="285"/>
      <c r="C7695" s="223"/>
      <c r="D7695" s="175"/>
      <c r="F7695" s="984">
        <v>42919</v>
      </c>
      <c r="G7695" s="1064" t="s">
        <v>8599</v>
      </c>
      <c r="H7695" s="905">
        <v>25000</v>
      </c>
      <c r="I7695" s="812" t="s">
        <v>8601</v>
      </c>
    </row>
    <row r="7696" spans="2:10" s="1" customFormat="1" ht="45" outlineLevel="1">
      <c r="B7696" s="285"/>
      <c r="C7696" s="223"/>
      <c r="D7696" s="175"/>
      <c r="F7696" s="984">
        <v>42920</v>
      </c>
      <c r="G7696" s="1064" t="s">
        <v>8608</v>
      </c>
      <c r="H7696" s="905">
        <v>10000</v>
      </c>
      <c r="I7696" s="812" t="s">
        <v>3287</v>
      </c>
    </row>
    <row r="7697" spans="2:15" s="1" customFormat="1" ht="30" outlineLevel="1">
      <c r="B7697" s="285"/>
      <c r="C7697" s="223"/>
      <c r="D7697" s="175"/>
      <c r="F7697" s="754">
        <v>42921</v>
      </c>
      <c r="G7697" s="774" t="s">
        <v>5936</v>
      </c>
      <c r="H7697" s="775">
        <v>10115</v>
      </c>
      <c r="I7697" s="774" t="s">
        <v>8394</v>
      </c>
    </row>
    <row r="7698" spans="2:15" s="1" customFormat="1" ht="30" outlineLevel="1">
      <c r="B7698" s="725"/>
      <c r="C7698" s="223"/>
      <c r="D7698" s="175"/>
      <c r="F7698" s="984">
        <v>42921</v>
      </c>
      <c r="G7698" s="1064" t="s">
        <v>5936</v>
      </c>
      <c r="H7698" s="905">
        <v>7971.49</v>
      </c>
      <c r="I7698" s="812" t="s">
        <v>8394</v>
      </c>
    </row>
    <row r="7699" spans="2:15" s="1" customFormat="1" ht="45" outlineLevel="1">
      <c r="B7699" s="285"/>
      <c r="C7699" s="223"/>
      <c r="D7699" s="175"/>
      <c r="F7699" s="984">
        <v>42926</v>
      </c>
      <c r="G7699" s="1064" t="s">
        <v>8609</v>
      </c>
      <c r="H7699" s="905">
        <v>6569</v>
      </c>
      <c r="I7699" s="812" t="s">
        <v>8610</v>
      </c>
      <c r="M7699" s="2"/>
      <c r="O7699" s="2"/>
    </row>
    <row r="7700" spans="2:15" s="1" customFormat="1" ht="30" outlineLevel="1">
      <c r="B7700" s="285"/>
      <c r="C7700" s="223"/>
      <c r="D7700" s="175"/>
      <c r="F7700" s="984">
        <v>42926</v>
      </c>
      <c r="G7700" s="1064" t="s">
        <v>8617</v>
      </c>
      <c r="H7700" s="905">
        <v>32</v>
      </c>
      <c r="I7700" s="812" t="s">
        <v>8611</v>
      </c>
      <c r="M7700" s="2"/>
      <c r="O7700" s="2"/>
    </row>
    <row r="7701" spans="2:15" s="1" customFormat="1" ht="30" outlineLevel="1">
      <c r="B7701" s="285"/>
      <c r="C7701" s="223"/>
      <c r="D7701" s="175"/>
      <c r="F7701" s="984">
        <v>42926</v>
      </c>
      <c r="G7701" s="1064" t="s">
        <v>8616</v>
      </c>
      <c r="H7701" s="905">
        <v>3370</v>
      </c>
      <c r="I7701" s="812" t="s">
        <v>8618</v>
      </c>
      <c r="M7701" s="2"/>
      <c r="O7701" s="2"/>
    </row>
    <row r="7702" spans="2:15" s="1" customFormat="1" ht="45" outlineLevel="1">
      <c r="B7702" s="269"/>
      <c r="C7702" s="47"/>
      <c r="D7702" s="48"/>
      <c r="F7702" s="754">
        <v>42929</v>
      </c>
      <c r="G7702" s="774" t="s">
        <v>8631</v>
      </c>
      <c r="H7702" s="775">
        <v>10000</v>
      </c>
      <c r="I7702" s="774" t="s">
        <v>8453</v>
      </c>
    </row>
    <row r="7703" spans="2:15" s="1" customFormat="1" ht="30" outlineLevel="1">
      <c r="B7703" s="269"/>
      <c r="C7703" s="47"/>
      <c r="D7703" s="48"/>
      <c r="F7703" s="754">
        <v>42931</v>
      </c>
      <c r="G7703" s="774" t="s">
        <v>8632</v>
      </c>
      <c r="H7703" s="775">
        <v>30000</v>
      </c>
      <c r="I7703" s="774" t="s">
        <v>8453</v>
      </c>
      <c r="M7703" s="2"/>
    </row>
    <row r="7704" spans="2:15" s="1" customFormat="1" ht="45" outlineLevel="1">
      <c r="B7704" s="46"/>
      <c r="C7704" s="47"/>
      <c r="D7704" s="48"/>
      <c r="F7704" s="984">
        <v>42931</v>
      </c>
      <c r="G7704" s="1064" t="s">
        <v>8633</v>
      </c>
      <c r="H7704" s="905">
        <v>5000</v>
      </c>
      <c r="I7704" s="812" t="s">
        <v>3287</v>
      </c>
      <c r="M7704" s="2"/>
    </row>
    <row r="7705" spans="2:15" s="1" customFormat="1" ht="30" outlineLevel="1">
      <c r="B7705" s="46"/>
      <c r="C7705" s="47"/>
      <c r="D7705" s="48"/>
      <c r="F7705" s="984">
        <v>42936</v>
      </c>
      <c r="G7705" s="1064" t="s">
        <v>8647</v>
      </c>
      <c r="H7705" s="905">
        <v>300</v>
      </c>
      <c r="I7705" s="814" t="s">
        <v>8648</v>
      </c>
      <c r="M7705" s="2"/>
      <c r="O7705" s="2"/>
    </row>
    <row r="7706" spans="2:15" s="1" customFormat="1" ht="45" outlineLevel="1">
      <c r="B7706" s="46"/>
      <c r="C7706" s="47"/>
      <c r="D7706" s="48"/>
      <c r="F7706" s="984">
        <v>42936</v>
      </c>
      <c r="G7706" s="1064" t="s">
        <v>8649</v>
      </c>
      <c r="H7706" s="905">
        <v>5000</v>
      </c>
      <c r="I7706" s="812" t="s">
        <v>3287</v>
      </c>
      <c r="O7706" s="2"/>
    </row>
    <row r="7707" spans="2:15" s="1" customFormat="1" ht="30" outlineLevel="1">
      <c r="B7707" s="46"/>
      <c r="C7707" s="47"/>
      <c r="D7707" s="48"/>
      <c r="F7707" s="984">
        <v>42942</v>
      </c>
      <c r="G7707" s="812" t="s">
        <v>8655</v>
      </c>
      <c r="H7707" s="905">
        <v>2835</v>
      </c>
      <c r="I7707" s="814" t="s">
        <v>7393</v>
      </c>
      <c r="O7707" s="2"/>
    </row>
    <row r="7708" spans="2:15" s="1" customFormat="1" ht="45" outlineLevel="1">
      <c r="B7708" s="46"/>
      <c r="C7708" s="47"/>
      <c r="D7708" s="48"/>
      <c r="F7708" s="984">
        <v>42943</v>
      </c>
      <c r="G7708" s="1064" t="s">
        <v>8674</v>
      </c>
      <c r="H7708" s="905">
        <v>2000</v>
      </c>
      <c r="I7708" s="812" t="s">
        <v>3287</v>
      </c>
      <c r="O7708" s="2"/>
    </row>
    <row r="7709" spans="2:15" s="1" customFormat="1" ht="30" outlineLevel="1">
      <c r="B7709" s="46"/>
      <c r="C7709" s="47"/>
      <c r="D7709" s="48"/>
      <c r="F7709" s="832">
        <v>42947</v>
      </c>
      <c r="G7709" s="938" t="s">
        <v>8679</v>
      </c>
      <c r="H7709" s="867">
        <v>35000</v>
      </c>
      <c r="I7709" s="938" t="s">
        <v>8682</v>
      </c>
      <c r="O7709" s="2"/>
    </row>
    <row r="7710" spans="2:15" s="1" customFormat="1" ht="30" outlineLevel="1">
      <c r="B7710" s="46"/>
      <c r="C7710" s="47"/>
      <c r="D7710" s="48"/>
      <c r="F7710" s="832">
        <v>42947</v>
      </c>
      <c r="G7710" s="1075" t="s">
        <v>8680</v>
      </c>
      <c r="H7710" s="867">
        <v>30000</v>
      </c>
      <c r="I7710" s="938" t="s">
        <v>3311</v>
      </c>
      <c r="O7710" s="2"/>
    </row>
    <row r="7711" spans="2:15" s="1" customFormat="1" ht="30" outlineLevel="1">
      <c r="B7711" s="46"/>
      <c r="C7711" s="47"/>
      <c r="D7711" s="48"/>
      <c r="F7711" s="832">
        <v>42947</v>
      </c>
      <c r="G7711" s="938" t="s">
        <v>8681</v>
      </c>
      <c r="H7711" s="867">
        <v>7810</v>
      </c>
      <c r="I7711" s="938" t="s">
        <v>8392</v>
      </c>
      <c r="O7711" s="2"/>
    </row>
    <row r="7712" spans="2:15" s="1" customFormat="1" ht="30" outlineLevel="1">
      <c r="B7712" s="46"/>
      <c r="C7712" s="47"/>
      <c r="D7712" s="48"/>
      <c r="F7712" s="832">
        <v>42947</v>
      </c>
      <c r="G7712" s="1075" t="s">
        <v>5936</v>
      </c>
      <c r="H7712" s="867">
        <v>26405.64</v>
      </c>
      <c r="I7712" s="938" t="s">
        <v>8394</v>
      </c>
      <c r="O7712" s="2"/>
    </row>
    <row r="7713" spans="2:15" s="1" customFormat="1" ht="30" outlineLevel="1">
      <c r="B7713" s="46"/>
      <c r="C7713" s="47"/>
      <c r="D7713" s="48"/>
      <c r="F7713" s="832">
        <v>42947</v>
      </c>
      <c r="G7713" s="938" t="s">
        <v>8683</v>
      </c>
      <c r="H7713" s="867">
        <v>2000</v>
      </c>
      <c r="I7713" s="938" t="s">
        <v>8684</v>
      </c>
      <c r="O7713" s="2"/>
    </row>
    <row r="7714" spans="2:15" s="1" customFormat="1" ht="15" outlineLevel="1">
      <c r="B7714" s="46"/>
      <c r="C7714" s="47"/>
      <c r="D7714" s="48"/>
      <c r="F7714" s="984"/>
      <c r="G7714" s="814"/>
      <c r="H7714" s="876"/>
      <c r="I7714" s="814"/>
      <c r="O7714" s="2"/>
    </row>
    <row r="7715" spans="2:15" s="1" customFormat="1" ht="15" outlineLevel="1">
      <c r="B7715" s="46"/>
      <c r="C7715" s="47"/>
      <c r="D7715" s="48"/>
      <c r="F7715" s="811"/>
      <c r="G7715" s="812"/>
      <c r="H7715" s="893"/>
      <c r="I7715" s="812"/>
    </row>
    <row r="7716" spans="2:15" s="1" customFormat="1" ht="15" outlineLevel="1">
      <c r="B7716" s="50"/>
      <c r="C7716" s="50" t="s">
        <v>195</v>
      </c>
      <c r="D7716" s="571">
        <f>SUM(D7691:D7715)</f>
        <v>360805.01</v>
      </c>
      <c r="E7716" s="18"/>
      <c r="F7716" s="319"/>
      <c r="G7716" s="319" t="s">
        <v>195</v>
      </c>
      <c r="H7716" s="279">
        <f>SUM(H7691:H7715)</f>
        <v>279437.13</v>
      </c>
    </row>
    <row r="7717" spans="2:15" s="1" customFormat="1" ht="15" outlineLevel="1">
      <c r="B7717" s="50"/>
      <c r="C7717" s="50" t="s">
        <v>1328</v>
      </c>
      <c r="D7717" s="48">
        <f>D7716-H7716</f>
        <v>81367.88</v>
      </c>
      <c r="E7717" s="13"/>
      <c r="F7717" s="13"/>
      <c r="H7717" s="13"/>
    </row>
    <row r="7718" spans="2:15" s="1" customFormat="1" ht="15" outlineLevel="1">
      <c r="E7718" s="87"/>
      <c r="F7718" s="13"/>
      <c r="H7718" s="226"/>
      <c r="I7718" s="2"/>
      <c r="N7718" s="2"/>
      <c r="O7718" s="2"/>
    </row>
    <row r="7719" spans="2:15" s="1" customFormat="1" ht="15">
      <c r="E7719" s="13"/>
      <c r="F7719" s="13"/>
    </row>
    <row r="7720" spans="2:15" s="1" customFormat="1" ht="15">
      <c r="B7720" s="602">
        <v>42917</v>
      </c>
      <c r="C7720" s="282" t="s">
        <v>4541</v>
      </c>
      <c r="D7720" s="838">
        <v>1400</v>
      </c>
      <c r="E7720" s="280" t="s">
        <v>3088</v>
      </c>
      <c r="H7720" s="2"/>
    </row>
    <row r="7721" spans="2:15" s="1" customFormat="1" ht="30">
      <c r="B7721" s="984">
        <v>42917</v>
      </c>
      <c r="C7721" s="1064" t="s">
        <v>421</v>
      </c>
      <c r="D7721" s="905">
        <v>4510</v>
      </c>
      <c r="E7721" s="812" t="s">
        <v>3546</v>
      </c>
      <c r="H7721" s="2"/>
    </row>
    <row r="7722" spans="2:15" s="1" customFormat="1" ht="15">
      <c r="B7722" s="984">
        <v>42917</v>
      </c>
      <c r="C7722" s="1064" t="s">
        <v>8580</v>
      </c>
      <c r="D7722" s="905">
        <v>100</v>
      </c>
      <c r="E7722" s="812" t="s">
        <v>421</v>
      </c>
      <c r="G7722" s="814" t="s">
        <v>8550</v>
      </c>
      <c r="H7722" s="876">
        <v>24885</v>
      </c>
    </row>
    <row r="7723" spans="2:15" s="1" customFormat="1" ht="45">
      <c r="B7723" s="984">
        <v>42919</v>
      </c>
      <c r="C7723" s="1064" t="s">
        <v>8587</v>
      </c>
      <c r="D7723" s="905">
        <v>10000</v>
      </c>
      <c r="E7723" s="812" t="s">
        <v>3287</v>
      </c>
      <c r="H7723" s="2"/>
      <c r="M7723" s="2"/>
    </row>
    <row r="7724" spans="2:15" s="1" customFormat="1" ht="15">
      <c r="B7724" s="984">
        <v>42920</v>
      </c>
      <c r="C7724" s="812" t="s">
        <v>3546</v>
      </c>
      <c r="D7724" s="905">
        <v>200</v>
      </c>
      <c r="E7724" s="812" t="s">
        <v>421</v>
      </c>
      <c r="H7724" s="2"/>
    </row>
    <row r="7725" spans="2:15" s="1" customFormat="1" ht="45">
      <c r="B7725" s="984">
        <v>42920</v>
      </c>
      <c r="C7725" s="1064" t="s">
        <v>8608</v>
      </c>
      <c r="D7725" s="905">
        <v>10000</v>
      </c>
      <c r="E7725" s="812" t="s">
        <v>3287</v>
      </c>
      <c r="H7725" s="2"/>
    </row>
    <row r="7726" spans="2:15" s="1" customFormat="1" ht="15">
      <c r="B7726" s="984">
        <v>42923</v>
      </c>
      <c r="C7726" s="1064" t="s">
        <v>8628</v>
      </c>
      <c r="D7726" s="905">
        <v>550</v>
      </c>
      <c r="E7726" s="812" t="s">
        <v>421</v>
      </c>
      <c r="H7726" s="2"/>
    </row>
    <row r="7727" spans="2:15" s="1" customFormat="1" ht="45">
      <c r="B7727" s="984">
        <v>42931</v>
      </c>
      <c r="C7727" s="1064" t="s">
        <v>8633</v>
      </c>
      <c r="D7727" s="905">
        <v>5000</v>
      </c>
      <c r="E7727" s="812" t="s">
        <v>3287</v>
      </c>
      <c r="H7727" s="2"/>
    </row>
    <row r="7728" spans="2:15" s="1" customFormat="1" ht="45">
      <c r="B7728" s="984">
        <v>42936</v>
      </c>
      <c r="C7728" s="1064" t="s">
        <v>8649</v>
      </c>
      <c r="D7728" s="905">
        <v>5000</v>
      </c>
      <c r="E7728" s="812" t="s">
        <v>3287</v>
      </c>
      <c r="H7728" s="2"/>
    </row>
    <row r="7729" spans="2:9" s="1" customFormat="1" ht="60">
      <c r="B7729" s="984">
        <v>42943</v>
      </c>
      <c r="C7729" s="1064" t="s">
        <v>8674</v>
      </c>
      <c r="D7729" s="905">
        <v>2000</v>
      </c>
      <c r="E7729" s="812" t="s">
        <v>3287</v>
      </c>
      <c r="H7729" s="2"/>
      <c r="I7729" s="13"/>
    </row>
    <row r="7730" spans="2:9" s="1" customFormat="1" ht="15">
      <c r="B7730" s="984"/>
      <c r="C7730" s="1064"/>
      <c r="D7730" s="905"/>
      <c r="E7730" s="812"/>
      <c r="H7730" s="2"/>
    </row>
    <row r="7731" spans="2:9" s="1" customFormat="1" ht="15">
      <c r="B7731" s="811"/>
      <c r="C7731" s="814"/>
      <c r="D7731" s="876"/>
      <c r="E7731" s="814"/>
    </row>
    <row r="7732" spans="2:9" s="1" customFormat="1" ht="15">
      <c r="B7732" s="280"/>
      <c r="C7732" s="280"/>
      <c r="D7732" s="294">
        <f>SUM(D7720:D7731)</f>
        <v>38760</v>
      </c>
      <c r="E7732" s="2">
        <f>D7732-D7823-H7823</f>
        <v>1540</v>
      </c>
    </row>
    <row r="7733" spans="2:9" s="1" customFormat="1" ht="15">
      <c r="E7733" s="2">
        <v>1000</v>
      </c>
      <c r="F7733" s="1" t="s">
        <v>8144</v>
      </c>
    </row>
    <row r="7734" spans="2:9" s="1" customFormat="1" ht="15">
      <c r="E7734" s="2">
        <f>E7732-E7733</f>
        <v>540</v>
      </c>
      <c r="F7734" s="1" t="s">
        <v>3088</v>
      </c>
    </row>
    <row r="7735" spans="2:9" s="1" customFormat="1" ht="15">
      <c r="B7735" s="285">
        <v>42916</v>
      </c>
      <c r="C7735" s="280" t="s">
        <v>3460</v>
      </c>
      <c r="D7735" s="294">
        <v>100</v>
      </c>
      <c r="E7735" s="2"/>
      <c r="F7735" s="285">
        <v>42932</v>
      </c>
      <c r="G7735" s="280" t="s">
        <v>114</v>
      </c>
      <c r="H7735" s="294">
        <v>100</v>
      </c>
    </row>
    <row r="7736" spans="2:9" s="1" customFormat="1" ht="15">
      <c r="B7736" s="285">
        <v>42917</v>
      </c>
      <c r="C7736" s="280" t="s">
        <v>224</v>
      </c>
      <c r="D7736" s="294">
        <v>50</v>
      </c>
      <c r="F7736" s="285">
        <v>42932</v>
      </c>
      <c r="G7736" s="280" t="s">
        <v>222</v>
      </c>
      <c r="H7736" s="294">
        <v>20</v>
      </c>
    </row>
    <row r="7737" spans="2:9" s="1" customFormat="1" ht="15">
      <c r="B7737" s="285">
        <v>42917</v>
      </c>
      <c r="C7737" s="304" t="s">
        <v>224</v>
      </c>
      <c r="D7737" s="326">
        <v>10</v>
      </c>
      <c r="F7737" s="285">
        <v>42932</v>
      </c>
      <c r="G7737" s="280" t="s">
        <v>2590</v>
      </c>
      <c r="H7737" s="294">
        <v>60</v>
      </c>
    </row>
    <row r="7738" spans="2:9" s="1" customFormat="1" ht="15">
      <c r="B7738" s="285">
        <v>42917</v>
      </c>
      <c r="C7738" s="304" t="s">
        <v>226</v>
      </c>
      <c r="D7738" s="326">
        <v>60</v>
      </c>
      <c r="F7738" s="285">
        <v>42933</v>
      </c>
      <c r="G7738" s="280" t="s">
        <v>525</v>
      </c>
      <c r="H7738" s="294">
        <v>180</v>
      </c>
    </row>
    <row r="7739" spans="2:9" s="1" customFormat="1" ht="15">
      <c r="B7739" s="285">
        <v>42917</v>
      </c>
      <c r="C7739" s="280" t="s">
        <v>173</v>
      </c>
      <c r="D7739" s="294">
        <v>50</v>
      </c>
      <c r="F7739" s="285">
        <v>42933</v>
      </c>
      <c r="G7739" s="280" t="s">
        <v>18</v>
      </c>
      <c r="H7739" s="294">
        <v>350</v>
      </c>
    </row>
    <row r="7740" spans="2:9" s="1" customFormat="1" ht="15">
      <c r="B7740" s="285">
        <v>42917</v>
      </c>
      <c r="C7740" s="280" t="s">
        <v>850</v>
      </c>
      <c r="D7740" s="294">
        <v>90</v>
      </c>
      <c r="F7740" s="285">
        <v>42933</v>
      </c>
      <c r="G7740" s="280" t="s">
        <v>132</v>
      </c>
      <c r="H7740" s="294">
        <v>700</v>
      </c>
    </row>
    <row r="7741" spans="2:9" s="1" customFormat="1" ht="15">
      <c r="B7741" s="285">
        <v>42917</v>
      </c>
      <c r="C7741" s="280" t="s">
        <v>2853</v>
      </c>
      <c r="D7741" s="294">
        <v>2100</v>
      </c>
      <c r="F7741" s="285">
        <v>42933</v>
      </c>
      <c r="G7741" s="280" t="s">
        <v>23</v>
      </c>
      <c r="H7741" s="294">
        <v>90</v>
      </c>
    </row>
    <row r="7742" spans="2:9" s="1" customFormat="1" ht="15">
      <c r="B7742" s="285">
        <v>42917</v>
      </c>
      <c r="C7742" s="280" t="s">
        <v>114</v>
      </c>
      <c r="D7742" s="294">
        <v>180</v>
      </c>
      <c r="F7742" s="285">
        <v>42934</v>
      </c>
      <c r="G7742" s="280" t="s">
        <v>525</v>
      </c>
      <c r="H7742" s="294">
        <v>240</v>
      </c>
    </row>
    <row r="7743" spans="2:9" s="1" customFormat="1" ht="15">
      <c r="B7743" s="285">
        <v>42917</v>
      </c>
      <c r="C7743" s="280" t="s">
        <v>23</v>
      </c>
      <c r="D7743" s="294">
        <v>170</v>
      </c>
      <c r="F7743" s="285">
        <v>42934</v>
      </c>
      <c r="G7743" s="280" t="s">
        <v>220</v>
      </c>
      <c r="H7743" s="294">
        <v>20</v>
      </c>
    </row>
    <row r="7744" spans="2:9" s="1" customFormat="1" ht="15">
      <c r="B7744" s="285">
        <v>42917</v>
      </c>
      <c r="C7744" s="280" t="s">
        <v>114</v>
      </c>
      <c r="D7744" s="294">
        <v>20</v>
      </c>
      <c r="F7744" s="285">
        <v>42934</v>
      </c>
      <c r="G7744" s="280" t="s">
        <v>63</v>
      </c>
      <c r="H7744" s="294">
        <v>30</v>
      </c>
    </row>
    <row r="7745" spans="2:8" s="1" customFormat="1" ht="15">
      <c r="B7745" s="285">
        <v>42917</v>
      </c>
      <c r="C7745" s="280" t="s">
        <v>173</v>
      </c>
      <c r="D7745" s="294">
        <v>60</v>
      </c>
      <c r="F7745" s="285">
        <v>42935</v>
      </c>
      <c r="G7745" s="280" t="s">
        <v>525</v>
      </c>
      <c r="H7745" s="294">
        <v>260</v>
      </c>
    </row>
    <row r="7746" spans="2:8" s="1" customFormat="1" ht="15">
      <c r="B7746" s="285">
        <v>42917</v>
      </c>
      <c r="C7746" s="280" t="s">
        <v>112</v>
      </c>
      <c r="D7746" s="294">
        <v>30</v>
      </c>
      <c r="F7746" s="285">
        <v>42935</v>
      </c>
      <c r="G7746" s="280" t="s">
        <v>23</v>
      </c>
      <c r="H7746" s="294">
        <v>220</v>
      </c>
    </row>
    <row r="7747" spans="2:8" s="1" customFormat="1" ht="15">
      <c r="B7747" s="1323">
        <v>42918</v>
      </c>
      <c r="C7747" s="554" t="s">
        <v>475</v>
      </c>
      <c r="D7747" s="1325">
        <v>610</v>
      </c>
      <c r="F7747" s="285">
        <v>42935</v>
      </c>
      <c r="G7747" s="280" t="s">
        <v>8643</v>
      </c>
      <c r="H7747" s="294">
        <v>100</v>
      </c>
    </row>
    <row r="7748" spans="2:8" s="1" customFormat="1" ht="15">
      <c r="B7748" s="1323">
        <v>42916</v>
      </c>
      <c r="C7748" s="554" t="s">
        <v>283</v>
      </c>
      <c r="D7748" s="1325">
        <v>610</v>
      </c>
      <c r="F7748" s="285">
        <v>42936</v>
      </c>
      <c r="G7748" s="280" t="s">
        <v>525</v>
      </c>
      <c r="H7748" s="294">
        <v>200</v>
      </c>
    </row>
    <row r="7749" spans="2:8" s="1" customFormat="1" ht="15">
      <c r="B7749" s="285">
        <v>42918</v>
      </c>
      <c r="C7749" s="280" t="s">
        <v>8011</v>
      </c>
      <c r="D7749" s="294">
        <v>150</v>
      </c>
      <c r="F7749" s="285">
        <v>42936</v>
      </c>
      <c r="G7749" s="294" t="s">
        <v>12</v>
      </c>
      <c r="H7749" s="294">
        <v>115</v>
      </c>
    </row>
    <row r="7750" spans="2:8" s="1" customFormat="1" ht="15">
      <c r="B7750" s="285">
        <v>42918</v>
      </c>
      <c r="C7750" s="280" t="s">
        <v>401</v>
      </c>
      <c r="D7750" s="294">
        <v>40</v>
      </c>
      <c r="F7750" s="285">
        <v>42936</v>
      </c>
      <c r="G7750" s="393" t="s">
        <v>8644</v>
      </c>
      <c r="H7750" s="386">
        <v>800</v>
      </c>
    </row>
    <row r="7751" spans="2:8" s="1" customFormat="1" ht="15">
      <c r="B7751" s="285">
        <v>42918</v>
      </c>
      <c r="C7751" s="280" t="s">
        <v>8588</v>
      </c>
      <c r="D7751" s="294">
        <v>500</v>
      </c>
      <c r="F7751" s="285">
        <v>42936</v>
      </c>
      <c r="G7751" s="393" t="s">
        <v>205</v>
      </c>
      <c r="H7751" s="386">
        <v>60</v>
      </c>
    </row>
    <row r="7752" spans="2:8" s="1" customFormat="1" ht="15">
      <c r="B7752" s="285">
        <v>42918</v>
      </c>
      <c r="C7752" s="280" t="s">
        <v>23</v>
      </c>
      <c r="D7752" s="294">
        <v>170</v>
      </c>
      <c r="F7752" s="285">
        <v>42937</v>
      </c>
      <c r="G7752" s="393" t="s">
        <v>525</v>
      </c>
      <c r="H7752" s="294">
        <v>175</v>
      </c>
    </row>
    <row r="7753" spans="2:8" s="1" customFormat="1" ht="15">
      <c r="B7753" s="285">
        <v>42919</v>
      </c>
      <c r="C7753" s="280" t="s">
        <v>525</v>
      </c>
      <c r="D7753" s="294">
        <v>100</v>
      </c>
      <c r="F7753" s="285">
        <v>42937</v>
      </c>
      <c r="G7753" s="393" t="s">
        <v>246</v>
      </c>
      <c r="H7753" s="386">
        <v>175</v>
      </c>
    </row>
    <row r="7754" spans="2:8" s="1" customFormat="1" ht="15">
      <c r="B7754" s="285">
        <v>42919</v>
      </c>
      <c r="C7754" s="280" t="s">
        <v>525</v>
      </c>
      <c r="D7754" s="294">
        <v>60</v>
      </c>
      <c r="F7754" s="285">
        <v>42937</v>
      </c>
      <c r="G7754" s="280" t="s">
        <v>23</v>
      </c>
      <c r="H7754" s="294">
        <v>215</v>
      </c>
    </row>
    <row r="7755" spans="2:8" s="1" customFormat="1" ht="15">
      <c r="B7755" s="285">
        <v>42919</v>
      </c>
      <c r="C7755" s="280" t="s">
        <v>836</v>
      </c>
      <c r="D7755" s="294">
        <v>5000</v>
      </c>
      <c r="F7755" s="285">
        <v>42938</v>
      </c>
      <c r="G7755" s="280" t="s">
        <v>114</v>
      </c>
      <c r="H7755" s="294">
        <v>100</v>
      </c>
    </row>
    <row r="7756" spans="2:8" s="1" customFormat="1" ht="15">
      <c r="B7756" s="285">
        <v>42919</v>
      </c>
      <c r="C7756" s="280" t="s">
        <v>219</v>
      </c>
      <c r="D7756" s="294">
        <v>22</v>
      </c>
      <c r="F7756" s="285">
        <v>42939</v>
      </c>
      <c r="G7756" s="393" t="s">
        <v>51</v>
      </c>
      <c r="H7756" s="386">
        <v>200</v>
      </c>
    </row>
    <row r="7757" spans="2:8" s="1" customFormat="1" ht="15">
      <c r="B7757" s="285">
        <v>42920</v>
      </c>
      <c r="C7757" s="280" t="s">
        <v>111</v>
      </c>
      <c r="D7757" s="294">
        <v>35</v>
      </c>
      <c r="F7757" s="285">
        <v>42939</v>
      </c>
      <c r="G7757" s="280" t="s">
        <v>18</v>
      </c>
      <c r="H7757" s="294">
        <v>140</v>
      </c>
    </row>
    <row r="7758" spans="2:8" s="1" customFormat="1" ht="15">
      <c r="B7758" s="285">
        <v>42920</v>
      </c>
      <c r="C7758" s="280" t="s">
        <v>3264</v>
      </c>
      <c r="D7758" s="294">
        <v>30</v>
      </c>
      <c r="F7758" s="285">
        <v>42939</v>
      </c>
      <c r="G7758" s="280" t="s">
        <v>2556</v>
      </c>
      <c r="H7758" s="294">
        <v>200</v>
      </c>
    </row>
    <row r="7759" spans="2:8" s="1" customFormat="1" ht="15">
      <c r="B7759" s="285">
        <v>42920</v>
      </c>
      <c r="C7759" s="280" t="s">
        <v>23</v>
      </c>
      <c r="D7759" s="294">
        <v>110</v>
      </c>
      <c r="F7759" s="285">
        <v>42939</v>
      </c>
      <c r="G7759" s="280" t="s">
        <v>8653</v>
      </c>
      <c r="H7759" s="294">
        <v>500</v>
      </c>
    </row>
    <row r="7760" spans="2:8" s="1" customFormat="1" ht="15">
      <c r="B7760" s="285">
        <v>42920</v>
      </c>
      <c r="C7760" s="280" t="s">
        <v>525</v>
      </c>
      <c r="D7760" s="294">
        <v>100</v>
      </c>
      <c r="F7760" s="285">
        <v>42939</v>
      </c>
      <c r="G7760" s="280" t="s">
        <v>246</v>
      </c>
      <c r="H7760" s="294">
        <v>130</v>
      </c>
    </row>
    <row r="7761" spans="2:8" s="1" customFormat="1" ht="15">
      <c r="B7761" s="524">
        <v>42920</v>
      </c>
      <c r="C7761" s="1453" t="s">
        <v>8626</v>
      </c>
      <c r="D7761" s="1452">
        <v>100</v>
      </c>
      <c r="F7761" s="285">
        <v>42939</v>
      </c>
      <c r="G7761" s="280" t="s">
        <v>8654</v>
      </c>
      <c r="H7761" s="294">
        <v>73</v>
      </c>
    </row>
    <row r="7762" spans="2:8" s="1" customFormat="1" ht="15">
      <c r="B7762" s="524">
        <v>42921</v>
      </c>
      <c r="C7762" s="1453" t="s">
        <v>8627</v>
      </c>
      <c r="D7762" s="1452">
        <v>1000</v>
      </c>
      <c r="F7762" s="285">
        <v>42939</v>
      </c>
      <c r="G7762" s="280" t="s">
        <v>23</v>
      </c>
      <c r="H7762" s="294">
        <v>127</v>
      </c>
    </row>
    <row r="7763" spans="2:8" s="1" customFormat="1" ht="15">
      <c r="B7763" s="285">
        <v>42921</v>
      </c>
      <c r="C7763" s="280" t="s">
        <v>525</v>
      </c>
      <c r="D7763" s="294">
        <v>113</v>
      </c>
      <c r="F7763" s="285">
        <v>42940</v>
      </c>
      <c r="G7763" s="280" t="s">
        <v>6</v>
      </c>
      <c r="H7763" s="294">
        <v>200</v>
      </c>
    </row>
    <row r="7764" spans="2:8" s="1" customFormat="1" ht="15">
      <c r="B7764" s="285">
        <v>42921</v>
      </c>
      <c r="C7764" s="280" t="s">
        <v>23</v>
      </c>
      <c r="D7764" s="294">
        <v>205</v>
      </c>
      <c r="F7764" s="285">
        <v>42940</v>
      </c>
      <c r="G7764" s="280" t="s">
        <v>525</v>
      </c>
      <c r="H7764" s="294">
        <v>210</v>
      </c>
    </row>
    <row r="7765" spans="2:8" s="1" customFormat="1" ht="15">
      <c r="B7765" s="285">
        <v>42922</v>
      </c>
      <c r="C7765" s="280" t="s">
        <v>431</v>
      </c>
      <c r="D7765" s="294">
        <v>50</v>
      </c>
      <c r="F7765" s="285">
        <v>42940</v>
      </c>
      <c r="G7765" s="280" t="s">
        <v>6352</v>
      </c>
      <c r="H7765" s="294">
        <v>75</v>
      </c>
    </row>
    <row r="7766" spans="2:8" s="1" customFormat="1" ht="15">
      <c r="B7766" s="285">
        <v>42922</v>
      </c>
      <c r="C7766" s="280" t="s">
        <v>525</v>
      </c>
      <c r="D7766" s="294">
        <v>150</v>
      </c>
      <c r="F7766" s="285">
        <v>42940</v>
      </c>
      <c r="G7766" s="280" t="s">
        <v>64</v>
      </c>
      <c r="H7766" s="294">
        <v>200</v>
      </c>
    </row>
    <row r="7767" spans="2:8" s="1" customFormat="1" ht="15">
      <c r="B7767" s="285">
        <v>42922</v>
      </c>
      <c r="C7767" s="280" t="s">
        <v>23</v>
      </c>
      <c r="D7767" s="294">
        <v>125</v>
      </c>
      <c r="F7767" s="285">
        <v>42940</v>
      </c>
      <c r="G7767" s="280" t="s">
        <v>401</v>
      </c>
      <c r="H7767" s="294">
        <v>60</v>
      </c>
    </row>
    <row r="7768" spans="2:8" s="1" customFormat="1" ht="15">
      <c r="B7768" s="285">
        <v>42922</v>
      </c>
      <c r="C7768" s="280" t="s">
        <v>6147</v>
      </c>
      <c r="D7768" s="294">
        <v>220</v>
      </c>
      <c r="F7768" s="285">
        <v>42940</v>
      </c>
      <c r="G7768" s="280" t="s">
        <v>23</v>
      </c>
      <c r="H7768" s="294">
        <v>160</v>
      </c>
    </row>
    <row r="7769" spans="2:8" s="1" customFormat="1" ht="15">
      <c r="B7769" s="285">
        <v>42922</v>
      </c>
      <c r="C7769" s="280" t="s">
        <v>401</v>
      </c>
      <c r="D7769" s="294">
        <v>20</v>
      </c>
      <c r="F7769" s="285">
        <v>42941</v>
      </c>
      <c r="G7769" s="280" t="s">
        <v>525</v>
      </c>
      <c r="H7769" s="294">
        <v>175</v>
      </c>
    </row>
    <row r="7770" spans="2:8" s="1" customFormat="1" ht="15">
      <c r="B7770" s="285">
        <v>42923</v>
      </c>
      <c r="C7770" s="280" t="s">
        <v>525</v>
      </c>
      <c r="D7770" s="294">
        <v>35</v>
      </c>
      <c r="F7770" s="285">
        <v>42941</v>
      </c>
      <c r="G7770" s="280" t="s">
        <v>8011</v>
      </c>
      <c r="H7770" s="294">
        <v>100</v>
      </c>
    </row>
    <row r="7771" spans="2:8" s="1" customFormat="1" ht="15">
      <c r="B7771" s="285">
        <v>42923</v>
      </c>
      <c r="C7771" s="280" t="s">
        <v>12</v>
      </c>
      <c r="D7771" s="294">
        <v>80</v>
      </c>
      <c r="F7771" s="285">
        <v>42941</v>
      </c>
      <c r="G7771" s="280" t="s">
        <v>975</v>
      </c>
      <c r="H7771" s="294">
        <v>40</v>
      </c>
    </row>
    <row r="7772" spans="2:8" s="1" customFormat="1" ht="15">
      <c r="B7772" s="285">
        <v>42923</v>
      </c>
      <c r="C7772" s="280" t="s">
        <v>114</v>
      </c>
      <c r="D7772" s="294">
        <v>110</v>
      </c>
      <c r="F7772" s="285">
        <v>42941</v>
      </c>
      <c r="G7772" s="280" t="s">
        <v>23</v>
      </c>
      <c r="H7772" s="294">
        <v>200</v>
      </c>
    </row>
    <row r="7773" spans="2:8" s="1" customFormat="1" ht="15">
      <c r="B7773" s="285">
        <v>42923</v>
      </c>
      <c r="C7773" s="280" t="s">
        <v>18</v>
      </c>
      <c r="D7773" s="294">
        <v>1125</v>
      </c>
      <c r="F7773" s="285">
        <v>42942</v>
      </c>
      <c r="G7773" s="280" t="s">
        <v>525</v>
      </c>
      <c r="H7773" s="294">
        <v>150</v>
      </c>
    </row>
    <row r="7774" spans="2:8" s="1" customFormat="1" ht="15">
      <c r="B7774" s="285">
        <v>42923</v>
      </c>
      <c r="C7774" s="280" t="s">
        <v>8622</v>
      </c>
      <c r="D7774" s="294">
        <v>200</v>
      </c>
      <c r="F7774" s="285">
        <v>42942</v>
      </c>
      <c r="G7774" s="280" t="s">
        <v>23</v>
      </c>
      <c r="H7774" s="294">
        <v>140</v>
      </c>
    </row>
    <row r="7775" spans="2:8" s="1" customFormat="1" ht="15">
      <c r="B7775" s="285">
        <v>42924</v>
      </c>
      <c r="C7775" s="280" t="s">
        <v>114</v>
      </c>
      <c r="D7775" s="294">
        <v>150</v>
      </c>
      <c r="F7775" s="285">
        <v>42942</v>
      </c>
      <c r="G7775" s="280" t="s">
        <v>605</v>
      </c>
      <c r="H7775" s="294">
        <v>90</v>
      </c>
    </row>
    <row r="7776" spans="2:8" s="1" customFormat="1" ht="15">
      <c r="B7776" s="285">
        <v>42924</v>
      </c>
      <c r="C7776" s="280" t="s">
        <v>226</v>
      </c>
      <c r="D7776" s="294">
        <v>60</v>
      </c>
      <c r="F7776" s="285">
        <v>42942</v>
      </c>
      <c r="G7776" s="280" t="s">
        <v>401</v>
      </c>
      <c r="H7776" s="294">
        <v>30</v>
      </c>
    </row>
    <row r="7777" spans="2:8" s="1" customFormat="1" ht="15">
      <c r="B7777" s="285">
        <v>42924</v>
      </c>
      <c r="C7777" s="280" t="s">
        <v>173</v>
      </c>
      <c r="D7777" s="294">
        <v>30</v>
      </c>
      <c r="F7777" s="285">
        <v>42942</v>
      </c>
      <c r="G7777" s="280" t="s">
        <v>112</v>
      </c>
      <c r="H7777" s="294">
        <v>20</v>
      </c>
    </row>
    <row r="7778" spans="2:8" s="1" customFormat="1" ht="15">
      <c r="B7778" s="285">
        <v>42924</v>
      </c>
      <c r="C7778" s="280" t="s">
        <v>112</v>
      </c>
      <c r="D7778" s="294">
        <v>30</v>
      </c>
      <c r="F7778" s="285">
        <v>42942</v>
      </c>
      <c r="G7778" s="280" t="s">
        <v>173</v>
      </c>
      <c r="H7778" s="294">
        <v>70</v>
      </c>
    </row>
    <row r="7779" spans="2:8" s="1" customFormat="1" ht="15">
      <c r="B7779" s="285">
        <v>42925</v>
      </c>
      <c r="C7779" s="280" t="s">
        <v>8623</v>
      </c>
      <c r="D7779" s="294">
        <v>100</v>
      </c>
      <c r="F7779" s="285">
        <v>42943</v>
      </c>
      <c r="G7779" s="280" t="s">
        <v>516</v>
      </c>
      <c r="H7779" s="294">
        <v>40</v>
      </c>
    </row>
    <row r="7780" spans="2:8" s="1" customFormat="1" ht="15">
      <c r="B7780" s="285">
        <v>42925</v>
      </c>
      <c r="C7780" s="280" t="s">
        <v>127</v>
      </c>
      <c r="D7780" s="294">
        <v>320</v>
      </c>
      <c r="F7780" s="285">
        <v>42943</v>
      </c>
      <c r="G7780" s="280" t="s">
        <v>205</v>
      </c>
      <c r="H7780" s="294">
        <v>10</v>
      </c>
    </row>
    <row r="7781" spans="2:8" s="1" customFormat="1" ht="15">
      <c r="B7781" s="285">
        <v>42925</v>
      </c>
      <c r="C7781" s="280" t="s">
        <v>23</v>
      </c>
      <c r="D7781" s="294">
        <v>70</v>
      </c>
      <c r="F7781" s="285">
        <v>42943</v>
      </c>
      <c r="G7781" s="280" t="s">
        <v>18</v>
      </c>
      <c r="H7781" s="294">
        <v>100</v>
      </c>
    </row>
    <row r="7782" spans="2:8" s="1" customFormat="1" ht="15">
      <c r="B7782" s="285">
        <v>42926</v>
      </c>
      <c r="C7782" s="280" t="s">
        <v>525</v>
      </c>
      <c r="D7782" s="294">
        <v>250</v>
      </c>
      <c r="F7782" s="285">
        <v>42943</v>
      </c>
      <c r="G7782" s="280" t="s">
        <v>7668</v>
      </c>
      <c r="H7782" s="294">
        <v>130</v>
      </c>
    </row>
    <row r="7783" spans="2:8" s="1" customFormat="1" ht="15">
      <c r="B7783" s="285">
        <v>42926</v>
      </c>
      <c r="C7783" s="280" t="s">
        <v>114</v>
      </c>
      <c r="D7783" s="294">
        <v>40</v>
      </c>
      <c r="F7783" s="285">
        <v>42943</v>
      </c>
      <c r="G7783" s="280" t="s">
        <v>8661</v>
      </c>
      <c r="H7783" s="294">
        <v>20</v>
      </c>
    </row>
    <row r="7784" spans="2:8" s="1" customFormat="1" ht="15">
      <c r="B7784" s="549">
        <v>42926</v>
      </c>
      <c r="C7784" s="1324" t="s">
        <v>6</v>
      </c>
      <c r="D7784" s="1325">
        <v>6020</v>
      </c>
      <c r="F7784" s="285">
        <v>42943</v>
      </c>
      <c r="G7784" s="280" t="s">
        <v>4157</v>
      </c>
      <c r="H7784" s="294">
        <v>10</v>
      </c>
    </row>
    <row r="7785" spans="2:8" s="1" customFormat="1" ht="15">
      <c r="B7785" s="285">
        <v>42926</v>
      </c>
      <c r="C7785" s="280" t="s">
        <v>8625</v>
      </c>
      <c r="D7785" s="294">
        <v>400</v>
      </c>
      <c r="F7785" s="285">
        <v>42943</v>
      </c>
      <c r="G7785" s="280" t="s">
        <v>301</v>
      </c>
      <c r="H7785" s="294">
        <v>40</v>
      </c>
    </row>
    <row r="7786" spans="2:8" s="1" customFormat="1" ht="15">
      <c r="B7786" s="285">
        <v>42926</v>
      </c>
      <c r="C7786" s="280" t="s">
        <v>6352</v>
      </c>
      <c r="D7786" s="294">
        <v>105</v>
      </c>
      <c r="F7786" s="285">
        <v>42943</v>
      </c>
      <c r="G7786" s="280" t="s">
        <v>8662</v>
      </c>
      <c r="H7786" s="294">
        <v>120</v>
      </c>
    </row>
    <row r="7787" spans="2:8" s="1" customFormat="1" ht="15">
      <c r="B7787" s="285">
        <v>42926</v>
      </c>
      <c r="C7787" s="280" t="s">
        <v>23</v>
      </c>
      <c r="D7787" s="294">
        <v>85</v>
      </c>
      <c r="F7787" s="285">
        <v>42943</v>
      </c>
      <c r="G7787" s="280" t="s">
        <v>780</v>
      </c>
      <c r="H7787" s="294">
        <v>100</v>
      </c>
    </row>
    <row r="7788" spans="2:8" s="1" customFormat="1" ht="15">
      <c r="B7788" s="285">
        <v>42926</v>
      </c>
      <c r="C7788" s="280" t="s">
        <v>220</v>
      </c>
      <c r="D7788" s="294">
        <v>30</v>
      </c>
      <c r="F7788" s="285">
        <v>42944</v>
      </c>
      <c r="G7788" s="280" t="s">
        <v>2965</v>
      </c>
      <c r="H7788" s="294">
        <v>10</v>
      </c>
    </row>
    <row r="7789" spans="2:8" s="1" customFormat="1" ht="15">
      <c r="B7789" s="285">
        <v>42927</v>
      </c>
      <c r="C7789" s="280" t="s">
        <v>224</v>
      </c>
      <c r="D7789" s="294">
        <v>10</v>
      </c>
      <c r="F7789" s="285">
        <v>42945</v>
      </c>
      <c r="G7789" s="280" t="s">
        <v>401</v>
      </c>
      <c r="H7789" s="294">
        <v>270</v>
      </c>
    </row>
    <row r="7790" spans="2:8" s="1" customFormat="1" ht="15">
      <c r="B7790" s="285">
        <v>42927</v>
      </c>
      <c r="C7790" s="280" t="s">
        <v>226</v>
      </c>
      <c r="D7790" s="294">
        <v>40</v>
      </c>
      <c r="F7790" s="285">
        <v>42945</v>
      </c>
      <c r="G7790" s="280" t="s">
        <v>2138</v>
      </c>
      <c r="H7790" s="294">
        <v>150</v>
      </c>
    </row>
    <row r="7791" spans="2:8" s="1" customFormat="1" ht="15">
      <c r="B7791" s="285">
        <v>42927</v>
      </c>
      <c r="C7791" s="280" t="s">
        <v>179</v>
      </c>
      <c r="D7791" s="294">
        <v>40</v>
      </c>
      <c r="F7791" s="285">
        <v>42946</v>
      </c>
      <c r="G7791" s="280" t="s">
        <v>289</v>
      </c>
      <c r="H7791" s="294">
        <v>200</v>
      </c>
    </row>
    <row r="7792" spans="2:8" s="1" customFormat="1" ht="15">
      <c r="B7792" s="285">
        <v>42927</v>
      </c>
      <c r="C7792" s="280" t="s">
        <v>531</v>
      </c>
      <c r="D7792" s="294">
        <v>10</v>
      </c>
      <c r="F7792" s="285">
        <v>42946</v>
      </c>
      <c r="G7792" s="280" t="s">
        <v>8663</v>
      </c>
      <c r="H7792" s="294">
        <v>40</v>
      </c>
    </row>
    <row r="7793" spans="2:8" s="1" customFormat="1" ht="15">
      <c r="B7793" s="285">
        <v>42927</v>
      </c>
      <c r="C7793" s="280" t="s">
        <v>3052</v>
      </c>
      <c r="D7793" s="294">
        <v>10</v>
      </c>
      <c r="F7793" s="285">
        <v>42946</v>
      </c>
      <c r="G7793" s="280" t="s">
        <v>8664</v>
      </c>
      <c r="H7793" s="294">
        <v>60</v>
      </c>
    </row>
    <row r="7794" spans="2:8" s="1" customFormat="1" ht="15">
      <c r="B7794" s="285">
        <v>42927</v>
      </c>
      <c r="C7794" s="280" t="s">
        <v>401</v>
      </c>
      <c r="D7794" s="294">
        <v>20</v>
      </c>
      <c r="F7794" s="285">
        <v>42946</v>
      </c>
      <c r="G7794" s="280" t="s">
        <v>23</v>
      </c>
      <c r="H7794" s="294">
        <v>240</v>
      </c>
    </row>
    <row r="7795" spans="2:8" s="1" customFormat="1" ht="15">
      <c r="B7795" s="285">
        <v>42927</v>
      </c>
      <c r="C7795" s="280" t="s">
        <v>173</v>
      </c>
      <c r="D7795" s="294">
        <v>50</v>
      </c>
      <c r="F7795" s="285">
        <v>42946</v>
      </c>
      <c r="G7795" s="280" t="s">
        <v>589</v>
      </c>
      <c r="H7795" s="294">
        <v>300</v>
      </c>
    </row>
    <row r="7796" spans="2:8" s="1" customFormat="1" ht="15">
      <c r="B7796" s="285">
        <v>42927</v>
      </c>
      <c r="C7796" s="280" t="s">
        <v>59</v>
      </c>
      <c r="D7796" s="294">
        <v>620</v>
      </c>
      <c r="F7796" s="285">
        <v>42946</v>
      </c>
      <c r="G7796" s="280" t="s">
        <v>173</v>
      </c>
      <c r="H7796" s="294">
        <v>50</v>
      </c>
    </row>
    <row r="7797" spans="2:8" s="1" customFormat="1" ht="15">
      <c r="B7797" s="285">
        <v>42927</v>
      </c>
      <c r="C7797" s="280" t="s">
        <v>516</v>
      </c>
      <c r="D7797" s="294">
        <v>50</v>
      </c>
      <c r="F7797" s="285">
        <v>42947</v>
      </c>
      <c r="G7797" s="280" t="s">
        <v>605</v>
      </c>
      <c r="H7797" s="294">
        <v>110</v>
      </c>
    </row>
    <row r="7798" spans="2:8" s="1" customFormat="1" ht="15">
      <c r="B7798" s="285">
        <v>42927</v>
      </c>
      <c r="C7798" s="280" t="s">
        <v>173</v>
      </c>
      <c r="D7798" s="294">
        <v>30</v>
      </c>
      <c r="F7798" s="285">
        <v>42947</v>
      </c>
      <c r="G7798" s="280" t="s">
        <v>2487</v>
      </c>
      <c r="H7798" s="294">
        <v>20</v>
      </c>
    </row>
    <row r="7799" spans="2:8" s="1" customFormat="1" ht="15">
      <c r="B7799" s="285">
        <v>42927</v>
      </c>
      <c r="C7799" s="280" t="s">
        <v>23</v>
      </c>
      <c r="D7799" s="294">
        <v>200</v>
      </c>
      <c r="F7799" s="285">
        <v>42947</v>
      </c>
      <c r="G7799" s="280" t="s">
        <v>401</v>
      </c>
      <c r="H7799" s="294">
        <v>20</v>
      </c>
    </row>
    <row r="7800" spans="2:8" s="1" customFormat="1" ht="15">
      <c r="B7800" s="285">
        <v>42928</v>
      </c>
      <c r="C7800" s="280" t="s">
        <v>525</v>
      </c>
      <c r="D7800" s="294">
        <v>200</v>
      </c>
      <c r="F7800" s="285">
        <v>42947</v>
      </c>
      <c r="G7800" s="304" t="s">
        <v>23</v>
      </c>
      <c r="H7800" s="326">
        <v>130</v>
      </c>
    </row>
    <row r="7801" spans="2:8" s="1" customFormat="1" ht="15">
      <c r="B7801" s="285">
        <v>42929</v>
      </c>
      <c r="C7801" s="280" t="s">
        <v>525</v>
      </c>
      <c r="D7801" s="294">
        <v>200</v>
      </c>
      <c r="F7801" s="285">
        <v>42947</v>
      </c>
      <c r="G7801" s="304" t="s">
        <v>18</v>
      </c>
      <c r="H7801" s="326">
        <v>90</v>
      </c>
    </row>
    <row r="7802" spans="2:8" s="1" customFormat="1" ht="15">
      <c r="B7802" s="285">
        <v>42929</v>
      </c>
      <c r="C7802" s="280" t="s">
        <v>8638</v>
      </c>
      <c r="D7802" s="294">
        <v>30</v>
      </c>
      <c r="F7802" s="280"/>
      <c r="G7802" s="280"/>
      <c r="H7802" s="280"/>
    </row>
    <row r="7803" spans="2:8" s="1" customFormat="1" ht="15">
      <c r="B7803" s="285">
        <v>42930</v>
      </c>
      <c r="C7803" s="280" t="s">
        <v>525</v>
      </c>
      <c r="D7803" s="294">
        <v>60</v>
      </c>
      <c r="F7803" s="280"/>
      <c r="G7803" s="280"/>
      <c r="H7803" s="280"/>
    </row>
    <row r="7804" spans="2:8" s="1" customFormat="1" ht="15">
      <c r="B7804" s="285">
        <v>42930</v>
      </c>
      <c r="C7804" s="280" t="s">
        <v>8639</v>
      </c>
      <c r="D7804" s="294">
        <v>280</v>
      </c>
      <c r="F7804" s="280"/>
      <c r="G7804" s="280"/>
      <c r="H7804" s="280"/>
    </row>
    <row r="7805" spans="2:8" s="1" customFormat="1" ht="15">
      <c r="B7805" s="285">
        <v>42930</v>
      </c>
      <c r="C7805" s="280" t="s">
        <v>114</v>
      </c>
      <c r="D7805" s="294">
        <v>240</v>
      </c>
      <c r="F7805" s="280"/>
      <c r="G7805" s="280"/>
      <c r="H7805" s="280"/>
    </row>
    <row r="7806" spans="2:8" s="1" customFormat="1" ht="15">
      <c r="B7806" s="285">
        <v>42930</v>
      </c>
      <c r="C7806" s="280" t="s">
        <v>132</v>
      </c>
      <c r="D7806" s="294">
        <v>300</v>
      </c>
      <c r="F7806" s="280"/>
      <c r="G7806" s="280"/>
      <c r="H7806" s="280"/>
    </row>
    <row r="7807" spans="2:8" s="1" customFormat="1" ht="15">
      <c r="B7807" s="285">
        <v>42930</v>
      </c>
      <c r="C7807" s="280" t="s">
        <v>51</v>
      </c>
      <c r="D7807" s="294">
        <v>105</v>
      </c>
      <c r="F7807" s="280"/>
      <c r="G7807" s="280"/>
      <c r="H7807" s="280"/>
    </row>
    <row r="7808" spans="2:8" s="1" customFormat="1" ht="15">
      <c r="B7808" s="285">
        <v>42930</v>
      </c>
      <c r="C7808" s="280" t="s">
        <v>23</v>
      </c>
      <c r="D7808" s="294">
        <v>220</v>
      </c>
      <c r="F7808" s="280"/>
      <c r="G7808" s="280"/>
      <c r="H7808" s="280"/>
    </row>
    <row r="7809" spans="2:8" s="1" customFormat="1" ht="15">
      <c r="B7809" s="285">
        <v>42930</v>
      </c>
      <c r="C7809" s="280" t="s">
        <v>401</v>
      </c>
      <c r="D7809" s="294">
        <v>70</v>
      </c>
      <c r="F7809" s="280"/>
      <c r="G7809" s="280"/>
      <c r="H7809" s="280"/>
    </row>
    <row r="7810" spans="2:8" s="1" customFormat="1" ht="15">
      <c r="B7810" s="285">
        <v>42930</v>
      </c>
      <c r="C7810" s="294" t="s">
        <v>516</v>
      </c>
      <c r="D7810" s="294">
        <v>50</v>
      </c>
      <c r="F7810" s="280"/>
      <c r="G7810" s="280"/>
      <c r="H7810" s="280"/>
    </row>
    <row r="7811" spans="2:8" s="1" customFormat="1" ht="15">
      <c r="B7811" s="285">
        <v>42931</v>
      </c>
      <c r="C7811" s="294" t="s">
        <v>51</v>
      </c>
      <c r="D7811" s="294">
        <v>100</v>
      </c>
      <c r="F7811" s="280"/>
      <c r="G7811" s="280"/>
      <c r="H7811" s="280"/>
    </row>
    <row r="7812" spans="2:8" s="1" customFormat="1" ht="15">
      <c r="B7812" s="285">
        <v>42931</v>
      </c>
      <c r="C7812" s="280" t="s">
        <v>3261</v>
      </c>
      <c r="D7812" s="294">
        <v>120</v>
      </c>
      <c r="F7812" s="280"/>
      <c r="G7812" s="280"/>
      <c r="H7812" s="280"/>
    </row>
    <row r="7813" spans="2:8" s="1" customFormat="1" ht="15">
      <c r="B7813" s="285">
        <v>42931</v>
      </c>
      <c r="C7813" s="280" t="s">
        <v>525</v>
      </c>
      <c r="D7813" s="294">
        <v>35</v>
      </c>
      <c r="F7813" s="280"/>
      <c r="G7813" s="280"/>
      <c r="H7813" s="280"/>
    </row>
    <row r="7814" spans="2:8" s="1" customFormat="1" ht="15">
      <c r="B7814" s="285">
        <v>42931</v>
      </c>
      <c r="C7814" s="280" t="s">
        <v>132</v>
      </c>
      <c r="D7814" s="294">
        <v>100</v>
      </c>
      <c r="F7814" s="280"/>
      <c r="G7814" s="280"/>
      <c r="H7814" s="280"/>
    </row>
    <row r="7815" spans="2:8" s="1" customFormat="1" ht="15">
      <c r="B7815" s="285">
        <v>42931</v>
      </c>
      <c r="C7815" s="280" t="s">
        <v>2950</v>
      </c>
      <c r="D7815" s="294">
        <v>100</v>
      </c>
      <c r="F7815" s="280"/>
      <c r="G7815" s="280"/>
      <c r="H7815" s="280"/>
    </row>
    <row r="7816" spans="2:8" s="1" customFormat="1" ht="15">
      <c r="B7816" s="285">
        <v>42931</v>
      </c>
      <c r="C7816" s="280" t="s">
        <v>8640</v>
      </c>
      <c r="D7816" s="294">
        <v>350</v>
      </c>
      <c r="F7816" s="280"/>
      <c r="G7816" s="280"/>
      <c r="H7816" s="280"/>
    </row>
    <row r="7817" spans="2:8" s="1" customFormat="1" ht="15">
      <c r="B7817" s="285">
        <v>42931</v>
      </c>
      <c r="C7817" s="280" t="s">
        <v>8641</v>
      </c>
      <c r="D7817" s="294">
        <v>250</v>
      </c>
      <c r="F7817" s="280"/>
      <c r="G7817" s="280"/>
      <c r="H7817" s="280"/>
    </row>
    <row r="7818" spans="2:8" s="1" customFormat="1" ht="15">
      <c r="B7818" s="285">
        <v>42931</v>
      </c>
      <c r="C7818" s="1156" t="s">
        <v>114</v>
      </c>
      <c r="D7818" s="294">
        <v>40</v>
      </c>
      <c r="F7818" s="280"/>
      <c r="G7818" s="280"/>
      <c r="H7818" s="280"/>
    </row>
    <row r="7819" spans="2:8" s="1" customFormat="1" ht="15">
      <c r="B7819" s="285">
        <v>42931</v>
      </c>
      <c r="C7819" s="280" t="s">
        <v>8642</v>
      </c>
      <c r="D7819" s="294">
        <v>1430</v>
      </c>
      <c r="F7819" s="280"/>
      <c r="G7819" s="280"/>
      <c r="H7819" s="280"/>
    </row>
    <row r="7820" spans="2:8" s="1" customFormat="1" ht="15">
      <c r="B7820" s="285">
        <v>42931</v>
      </c>
      <c r="C7820" s="280" t="s">
        <v>205</v>
      </c>
      <c r="D7820" s="294">
        <v>50</v>
      </c>
      <c r="F7820" s="280"/>
      <c r="G7820" s="280"/>
      <c r="H7820" s="280"/>
    </row>
    <row r="7821" spans="2:8" s="1" customFormat="1" ht="15">
      <c r="B7821" s="285">
        <v>42932</v>
      </c>
      <c r="C7821" s="280" t="s">
        <v>5687</v>
      </c>
      <c r="D7821" s="294">
        <v>370</v>
      </c>
      <c r="F7821" s="280"/>
      <c r="G7821" s="280"/>
      <c r="H7821" s="280"/>
    </row>
    <row r="7822" spans="2:8" s="1" customFormat="1" ht="15">
      <c r="B7822" s="285"/>
      <c r="C7822" s="280"/>
      <c r="D7822" s="294"/>
      <c r="F7822" s="280"/>
      <c r="G7822" s="280"/>
      <c r="H7822" s="280"/>
    </row>
    <row r="7823" spans="2:8" s="1" customFormat="1" ht="15">
      <c r="D7823" s="2">
        <f>SUM(D7735:D7822)</f>
        <v>27460</v>
      </c>
      <c r="H7823" s="2">
        <f>SUM(H7735:H7822)</f>
        <v>9760</v>
      </c>
    </row>
    <row r="7825" spans="2:15" s="1" customFormat="1" ht="15.75">
      <c r="C7825" s="2480" t="s">
        <v>8685</v>
      </c>
      <c r="D7825" s="2480"/>
      <c r="E7825" s="2480"/>
      <c r="F7825" s="2480"/>
      <c r="G7825" s="2480"/>
      <c r="H7825" s="2480"/>
      <c r="I7825" s="2480"/>
      <c r="J7825" s="18"/>
    </row>
    <row r="7826" spans="2:15" s="1" customFormat="1" ht="15" outlineLevel="1">
      <c r="C7826" s="18"/>
      <c r="D7826" s="18"/>
      <c r="E7826" s="18"/>
      <c r="F7826" s="18"/>
      <c r="G7826" s="18"/>
      <c r="H7826" s="18"/>
      <c r="I7826" s="18"/>
      <c r="J7826" s="18"/>
    </row>
    <row r="7827" spans="2:15" s="1" customFormat="1" ht="15" outlineLevel="1">
      <c r="B7827" s="152" t="s">
        <v>115</v>
      </c>
      <c r="C7827" s="152" t="s">
        <v>1330</v>
      </c>
      <c r="D7827" s="355" t="s">
        <v>4</v>
      </c>
      <c r="F7827" s="354" t="s">
        <v>115</v>
      </c>
      <c r="G7827" s="354" t="s">
        <v>1331</v>
      </c>
      <c r="H7827" s="355" t="s">
        <v>4</v>
      </c>
    </row>
    <row r="7828" spans="2:15" s="1" customFormat="1" ht="45" outlineLevel="1">
      <c r="B7828" s="864">
        <v>42948</v>
      </c>
      <c r="C7828" s="891" t="s">
        <v>1039</v>
      </c>
      <c r="D7828" s="1294">
        <f>E7823</f>
        <v>0</v>
      </c>
      <c r="F7828" s="984">
        <v>42949</v>
      </c>
      <c r="G7828" s="1064" t="s">
        <v>8703</v>
      </c>
      <c r="H7828" s="905">
        <v>1900</v>
      </c>
      <c r="I7828" s="812" t="s">
        <v>3287</v>
      </c>
    </row>
    <row r="7829" spans="2:15" s="1" customFormat="1" ht="45" outlineLevel="1">
      <c r="B7829" s="984">
        <v>42951</v>
      </c>
      <c r="C7829" s="1064" t="s">
        <v>8708</v>
      </c>
      <c r="D7829" s="905">
        <v>2800</v>
      </c>
      <c r="F7829" s="984">
        <v>42949</v>
      </c>
      <c r="G7829" s="1064" t="s">
        <v>8704</v>
      </c>
      <c r="H7829" s="905">
        <v>1900</v>
      </c>
      <c r="I7829" s="812" t="s">
        <v>3287</v>
      </c>
    </row>
    <row r="7830" spans="2:15" s="1" customFormat="1" ht="45" outlineLevel="1">
      <c r="B7830" s="725">
        <v>42963</v>
      </c>
      <c r="C7830" s="223" t="s">
        <v>8736</v>
      </c>
      <c r="D7830" s="175">
        <v>1090</v>
      </c>
      <c r="E7830" s="205"/>
      <c r="F7830" s="984">
        <v>42949</v>
      </c>
      <c r="G7830" s="1064" t="s">
        <v>8705</v>
      </c>
      <c r="H7830" s="905">
        <v>1200</v>
      </c>
      <c r="I7830" s="812" t="s">
        <v>3287</v>
      </c>
    </row>
    <row r="7831" spans="2:15" s="1" customFormat="1" ht="45" outlineLevel="1">
      <c r="B7831" s="725">
        <v>42975</v>
      </c>
      <c r="C7831" s="223" t="s">
        <v>8760</v>
      </c>
      <c r="D7831" s="175">
        <v>116584</v>
      </c>
      <c r="F7831" s="984">
        <v>42950</v>
      </c>
      <c r="G7831" s="1064" t="s">
        <v>8706</v>
      </c>
      <c r="H7831" s="905">
        <v>4000</v>
      </c>
      <c r="I7831" s="812" t="s">
        <v>3287</v>
      </c>
    </row>
    <row r="7832" spans="2:15" s="1" customFormat="1" ht="30" outlineLevel="1">
      <c r="B7832" s="285"/>
      <c r="C7832" s="223"/>
      <c r="D7832" s="175"/>
      <c r="F7832" s="984">
        <v>42951</v>
      </c>
      <c r="G7832" s="1064" t="s">
        <v>8707</v>
      </c>
      <c r="H7832" s="905">
        <v>2800</v>
      </c>
      <c r="I7832" s="812" t="s">
        <v>10</v>
      </c>
    </row>
    <row r="7833" spans="2:15" s="1" customFormat="1" ht="45" outlineLevel="1">
      <c r="B7833" s="285"/>
      <c r="C7833" s="223"/>
      <c r="D7833" s="175"/>
      <c r="F7833" s="984">
        <v>42954</v>
      </c>
      <c r="G7833" s="1064" t="s">
        <v>8709</v>
      </c>
      <c r="H7833" s="905">
        <v>1900</v>
      </c>
      <c r="I7833" s="812" t="s">
        <v>3287</v>
      </c>
    </row>
    <row r="7834" spans="2:15" s="1" customFormat="1" ht="45" outlineLevel="1">
      <c r="B7834" s="285"/>
      <c r="C7834" s="223"/>
      <c r="D7834" s="175"/>
      <c r="F7834" s="984">
        <v>42954</v>
      </c>
      <c r="G7834" s="1064" t="s">
        <v>8710</v>
      </c>
      <c r="H7834" s="905">
        <v>1900</v>
      </c>
      <c r="I7834" s="812" t="s">
        <v>3287</v>
      </c>
    </row>
    <row r="7835" spans="2:15" s="1" customFormat="1" ht="45" outlineLevel="1">
      <c r="B7835" s="725"/>
      <c r="C7835" s="223"/>
      <c r="D7835" s="175"/>
      <c r="F7835" s="984">
        <v>42954</v>
      </c>
      <c r="G7835" s="1064" t="s">
        <v>8711</v>
      </c>
      <c r="H7835" s="905">
        <v>1200</v>
      </c>
      <c r="I7835" s="812" t="s">
        <v>3287</v>
      </c>
    </row>
    <row r="7836" spans="2:15" s="1" customFormat="1" ht="45" outlineLevel="1">
      <c r="B7836" s="285"/>
      <c r="C7836" s="223"/>
      <c r="D7836" s="175"/>
      <c r="F7836" s="984">
        <v>42957</v>
      </c>
      <c r="G7836" s="1064" t="s">
        <v>8725</v>
      </c>
      <c r="H7836" s="905">
        <v>6569</v>
      </c>
      <c r="I7836" s="812" t="s">
        <v>8726</v>
      </c>
      <c r="M7836" s="2"/>
      <c r="O7836" s="2"/>
    </row>
    <row r="7837" spans="2:15" s="1" customFormat="1" ht="45" outlineLevel="1">
      <c r="B7837" s="285"/>
      <c r="C7837" s="223"/>
      <c r="D7837" s="175"/>
      <c r="F7837" s="984">
        <v>42958</v>
      </c>
      <c r="G7837" s="1064" t="s">
        <v>8727</v>
      </c>
      <c r="H7837" s="905">
        <v>4000</v>
      </c>
      <c r="I7837" s="812" t="s">
        <v>3287</v>
      </c>
      <c r="M7837" s="2"/>
      <c r="O7837" s="2"/>
    </row>
    <row r="7838" spans="2:15" s="1" customFormat="1" ht="45" outlineLevel="1">
      <c r="B7838" s="285"/>
      <c r="C7838" s="223"/>
      <c r="D7838" s="175"/>
      <c r="F7838" s="984">
        <v>42966</v>
      </c>
      <c r="G7838" s="812" t="s">
        <v>8763</v>
      </c>
      <c r="H7838" s="905">
        <v>5000</v>
      </c>
      <c r="I7838" s="812" t="s">
        <v>3287</v>
      </c>
      <c r="M7838" s="2"/>
      <c r="O7838" s="2"/>
    </row>
    <row r="7839" spans="2:15" s="1" customFormat="1" ht="30" outlineLevel="1">
      <c r="B7839" s="269"/>
      <c r="C7839" s="47"/>
      <c r="D7839" s="48"/>
      <c r="F7839" s="984">
        <v>42966</v>
      </c>
      <c r="G7839" s="1064" t="s">
        <v>8764</v>
      </c>
      <c r="H7839" s="905">
        <v>2800</v>
      </c>
      <c r="I7839" s="812" t="s">
        <v>8765</v>
      </c>
    </row>
    <row r="7840" spans="2:15" s="1" customFormat="1" ht="45" outlineLevel="1">
      <c r="B7840" s="269"/>
      <c r="C7840" s="47"/>
      <c r="D7840" s="48"/>
      <c r="F7840" s="984">
        <v>42968</v>
      </c>
      <c r="G7840" s="812" t="s">
        <v>8767</v>
      </c>
      <c r="H7840" s="905">
        <v>8</v>
      </c>
      <c r="I7840" s="814" t="s">
        <v>8766</v>
      </c>
      <c r="M7840" s="2"/>
    </row>
    <row r="7841" spans="2:15" s="1" customFormat="1" ht="45" outlineLevel="1">
      <c r="B7841" s="46"/>
      <c r="C7841" s="47"/>
      <c r="D7841" s="48"/>
      <c r="F7841" s="984">
        <v>42971</v>
      </c>
      <c r="G7841" s="1064" t="s">
        <v>8769</v>
      </c>
      <c r="H7841" s="905">
        <v>1500</v>
      </c>
      <c r="I7841" s="812" t="s">
        <v>3287</v>
      </c>
      <c r="M7841" s="2"/>
    </row>
    <row r="7842" spans="2:15" s="1" customFormat="1" ht="45" outlineLevel="1">
      <c r="B7842" s="46"/>
      <c r="C7842" s="47"/>
      <c r="D7842" s="48"/>
      <c r="F7842" s="984">
        <v>42971</v>
      </c>
      <c r="G7842" s="812" t="s">
        <v>8768</v>
      </c>
      <c r="H7842" s="905">
        <v>1500</v>
      </c>
      <c r="I7842" s="812" t="s">
        <v>3287</v>
      </c>
      <c r="M7842" s="2"/>
      <c r="O7842" s="2"/>
    </row>
    <row r="7843" spans="2:15" s="1" customFormat="1" ht="45" outlineLevel="1">
      <c r="B7843" s="46"/>
      <c r="C7843" s="47"/>
      <c r="D7843" s="48"/>
      <c r="F7843" s="984">
        <v>42977</v>
      </c>
      <c r="G7843" s="1064" t="s">
        <v>8783</v>
      </c>
      <c r="H7843" s="905">
        <v>1500</v>
      </c>
      <c r="I7843" s="812" t="s">
        <v>3287</v>
      </c>
      <c r="O7843" s="2"/>
    </row>
    <row r="7844" spans="2:15" s="1" customFormat="1" ht="15" outlineLevel="1">
      <c r="B7844" s="46"/>
      <c r="C7844" s="47"/>
      <c r="D7844" s="48"/>
      <c r="F7844" s="984"/>
      <c r="G7844" s="812"/>
      <c r="H7844" s="905"/>
      <c r="I7844" s="814"/>
      <c r="O7844" s="2"/>
    </row>
    <row r="7845" spans="2:15" s="1" customFormat="1" ht="15" outlineLevel="1">
      <c r="B7845" s="50"/>
      <c r="C7845" s="50" t="s">
        <v>195</v>
      </c>
      <c r="D7845" s="571">
        <f>SUM(D7828:D7844)</f>
        <v>120474</v>
      </c>
      <c r="E7845" s="18"/>
      <c r="F7845" s="319"/>
      <c r="G7845" s="319" t="s">
        <v>195</v>
      </c>
      <c r="H7845" s="279">
        <f>SUM(H7828:H7844)</f>
        <v>39677</v>
      </c>
    </row>
    <row r="7846" spans="2:15" s="1" customFormat="1" ht="15" outlineLevel="1">
      <c r="B7846" s="50"/>
      <c r="C7846" s="50" t="s">
        <v>1328</v>
      </c>
      <c r="D7846" s="48">
        <f>D7845-H7845</f>
        <v>80797</v>
      </c>
      <c r="E7846" s="13"/>
      <c r="F7846" s="13"/>
      <c r="H7846" s="13"/>
    </row>
    <row r="7847" spans="2:15" s="1" customFormat="1" ht="15" outlineLevel="1">
      <c r="E7847" s="87"/>
      <c r="F7847" s="13"/>
      <c r="H7847" s="226"/>
      <c r="I7847" s="2"/>
      <c r="N7847" s="2"/>
      <c r="O7847" s="2"/>
    </row>
    <row r="7848" spans="2:15" s="1" customFormat="1" ht="15">
      <c r="E7848" s="13"/>
      <c r="F7848" s="13"/>
    </row>
    <row r="7849" spans="2:15" s="1" customFormat="1" ht="15">
      <c r="B7849" s="1465">
        <v>42948</v>
      </c>
      <c r="C7849" s="1466" t="s">
        <v>3426</v>
      </c>
      <c r="D7849" s="1467">
        <v>540</v>
      </c>
      <c r="E7849" s="1468" t="s">
        <v>3088</v>
      </c>
      <c r="H7849" s="2"/>
    </row>
    <row r="7850" spans="2:15" s="1" customFormat="1" ht="45">
      <c r="B7850" s="1475" t="s">
        <v>8713</v>
      </c>
      <c r="C7850" s="812" t="s">
        <v>8712</v>
      </c>
      <c r="D7850" s="905">
        <v>14000</v>
      </c>
      <c r="E7850" s="812" t="s">
        <v>3287</v>
      </c>
      <c r="H7850" s="2"/>
    </row>
    <row r="7851" spans="2:15" s="1" customFormat="1" ht="45">
      <c r="B7851" s="984">
        <v>42958</v>
      </c>
      <c r="C7851" s="1064" t="s">
        <v>8727</v>
      </c>
      <c r="D7851" s="905">
        <v>4000</v>
      </c>
      <c r="E7851" s="812" t="s">
        <v>3287</v>
      </c>
      <c r="G7851" s="814" t="s">
        <v>8550</v>
      </c>
      <c r="H7851" s="876">
        <v>24885</v>
      </c>
    </row>
    <row r="7852" spans="2:15" s="1" customFormat="1" ht="15">
      <c r="B7852" s="984">
        <v>42965</v>
      </c>
      <c r="C7852" s="812" t="s">
        <v>3546</v>
      </c>
      <c r="D7852" s="905">
        <v>180</v>
      </c>
      <c r="E7852" s="812" t="s">
        <v>421</v>
      </c>
      <c r="H7852" s="2"/>
      <c r="M7852" s="2"/>
    </row>
    <row r="7853" spans="2:15" s="1" customFormat="1" ht="45">
      <c r="B7853" s="984">
        <v>42966</v>
      </c>
      <c r="C7853" s="812" t="s">
        <v>8763</v>
      </c>
      <c r="D7853" s="905">
        <v>5000</v>
      </c>
      <c r="E7853" s="812" t="s">
        <v>3287</v>
      </c>
      <c r="H7853" s="2"/>
    </row>
    <row r="7854" spans="2:15" s="1" customFormat="1" ht="45">
      <c r="B7854" s="984">
        <v>42971</v>
      </c>
      <c r="C7854" s="1064" t="s">
        <v>8769</v>
      </c>
      <c r="D7854" s="905">
        <v>1500</v>
      </c>
      <c r="E7854" s="812" t="s">
        <v>3287</v>
      </c>
      <c r="H7854" s="2"/>
    </row>
    <row r="7855" spans="2:15" s="1" customFormat="1" ht="45">
      <c r="B7855" s="984">
        <v>42971</v>
      </c>
      <c r="C7855" s="812" t="s">
        <v>8768</v>
      </c>
      <c r="D7855" s="905">
        <v>1500</v>
      </c>
      <c r="E7855" s="812" t="s">
        <v>3287</v>
      </c>
      <c r="H7855" s="2"/>
    </row>
    <row r="7856" spans="2:15" s="1" customFormat="1" ht="45">
      <c r="B7856" s="984">
        <v>42977</v>
      </c>
      <c r="C7856" s="1064" t="s">
        <v>8783</v>
      </c>
      <c r="D7856" s="905">
        <v>1500</v>
      </c>
      <c r="E7856" s="812" t="s">
        <v>3287</v>
      </c>
      <c r="H7856" s="2"/>
    </row>
    <row r="7857" spans="2:9" s="1" customFormat="1" ht="15">
      <c r="B7857" s="984"/>
      <c r="C7857" s="1064"/>
      <c r="D7857" s="905"/>
      <c r="E7857" s="812"/>
      <c r="H7857" s="2"/>
    </row>
    <row r="7858" spans="2:9" s="1" customFormat="1" ht="15">
      <c r="B7858" s="984"/>
      <c r="C7858" s="1064"/>
      <c r="D7858" s="905"/>
      <c r="E7858" s="812"/>
      <c r="H7858" s="2"/>
      <c r="I7858" s="13"/>
    </row>
    <row r="7859" spans="2:9" s="1" customFormat="1" ht="15">
      <c r="B7859" s="280"/>
      <c r="C7859" s="280"/>
      <c r="D7859" s="294">
        <f>SUM(D7849:D7858)</f>
        <v>28220</v>
      </c>
      <c r="E7859" s="2">
        <f>D7859-D7927-H7927</f>
        <v>1040</v>
      </c>
      <c r="F7859" s="1" t="s">
        <v>3088</v>
      </c>
    </row>
    <row r="7860" spans="2:9" s="1" customFormat="1" ht="15">
      <c r="E7860" s="2">
        <v>1000</v>
      </c>
      <c r="F7860" s="1" t="s">
        <v>8144</v>
      </c>
    </row>
    <row r="7861" spans="2:9" s="1" customFormat="1" ht="15">
      <c r="E7861" s="2"/>
    </row>
    <row r="7862" spans="2:9" s="1" customFormat="1" ht="15">
      <c r="B7862" s="285">
        <v>42948</v>
      </c>
      <c r="C7862" s="304" t="s">
        <v>525</v>
      </c>
      <c r="D7862" s="326">
        <v>110</v>
      </c>
      <c r="E7862" s="2"/>
      <c r="F7862" s="285">
        <v>42965</v>
      </c>
      <c r="G7862" s="280" t="s">
        <v>525</v>
      </c>
      <c r="H7862" s="294">
        <v>280</v>
      </c>
    </row>
    <row r="7863" spans="2:9" s="1" customFormat="1" ht="15">
      <c r="B7863" s="285">
        <v>42948</v>
      </c>
      <c r="C7863" s="304" t="s">
        <v>246</v>
      </c>
      <c r="D7863" s="326">
        <v>170</v>
      </c>
      <c r="F7863" s="285">
        <v>42965</v>
      </c>
      <c r="G7863" s="280" t="s">
        <v>23</v>
      </c>
      <c r="H7863" s="294">
        <v>130</v>
      </c>
    </row>
    <row r="7864" spans="2:9" s="1" customFormat="1" ht="15">
      <c r="B7864" s="285">
        <v>42949</v>
      </c>
      <c r="C7864" s="280" t="s">
        <v>525</v>
      </c>
      <c r="D7864" s="294">
        <v>170</v>
      </c>
      <c r="F7864" s="285">
        <v>42965</v>
      </c>
      <c r="G7864" s="280" t="s">
        <v>246</v>
      </c>
      <c r="H7864" s="294">
        <v>120</v>
      </c>
    </row>
    <row r="7865" spans="2:9" s="1" customFormat="1" ht="15">
      <c r="B7865" s="285">
        <v>42949</v>
      </c>
      <c r="C7865" s="280" t="s">
        <v>525</v>
      </c>
      <c r="D7865" s="294">
        <v>20</v>
      </c>
      <c r="F7865" s="285">
        <v>42965</v>
      </c>
      <c r="G7865" s="280" t="s">
        <v>2734</v>
      </c>
      <c r="H7865" s="294">
        <v>30</v>
      </c>
    </row>
    <row r="7866" spans="2:9" s="1" customFormat="1" ht="15">
      <c r="B7866" s="285">
        <v>42949</v>
      </c>
      <c r="C7866" s="280" t="s">
        <v>246</v>
      </c>
      <c r="D7866" s="294">
        <v>160</v>
      </c>
      <c r="F7866" s="285">
        <v>42966</v>
      </c>
      <c r="G7866" s="280" t="s">
        <v>246</v>
      </c>
      <c r="H7866" s="294">
        <v>100</v>
      </c>
    </row>
    <row r="7867" spans="2:9" s="1" customFormat="1" ht="15">
      <c r="B7867" s="285">
        <v>42950</v>
      </c>
      <c r="C7867" s="280" t="s">
        <v>525</v>
      </c>
      <c r="D7867" s="294">
        <v>265</v>
      </c>
      <c r="F7867" s="285">
        <v>42966</v>
      </c>
      <c r="G7867" s="280" t="s">
        <v>8775</v>
      </c>
      <c r="H7867" s="294">
        <v>800</v>
      </c>
    </row>
    <row r="7868" spans="2:9" s="1" customFormat="1" ht="15">
      <c r="B7868" s="285">
        <v>42950</v>
      </c>
      <c r="C7868" s="280" t="s">
        <v>525</v>
      </c>
      <c r="D7868" s="294">
        <v>5400</v>
      </c>
      <c r="F7868" s="285">
        <v>42966</v>
      </c>
      <c r="G7868" s="280" t="s">
        <v>289</v>
      </c>
      <c r="H7868" s="294">
        <v>100</v>
      </c>
    </row>
    <row r="7869" spans="2:9" s="1" customFormat="1" ht="15">
      <c r="B7869" s="285">
        <v>42950</v>
      </c>
      <c r="C7869" s="280" t="s">
        <v>23</v>
      </c>
      <c r="D7869" s="294">
        <v>125</v>
      </c>
      <c r="F7869" s="285">
        <v>42966</v>
      </c>
      <c r="G7869" s="280" t="s">
        <v>8776</v>
      </c>
      <c r="H7869" s="294">
        <v>300</v>
      </c>
    </row>
    <row r="7870" spans="2:9" s="1" customFormat="1" ht="15">
      <c r="B7870" s="285">
        <v>42951</v>
      </c>
      <c r="C7870" s="280" t="s">
        <v>525</v>
      </c>
      <c r="D7870" s="294">
        <v>270</v>
      </c>
      <c r="F7870" s="285">
        <v>42966</v>
      </c>
      <c r="G7870" s="280" t="s">
        <v>23</v>
      </c>
      <c r="H7870" s="294">
        <v>200</v>
      </c>
    </row>
    <row r="7871" spans="2:9" s="1" customFormat="1" ht="15">
      <c r="B7871" s="285">
        <v>42951</v>
      </c>
      <c r="C7871" s="280" t="s">
        <v>114</v>
      </c>
      <c r="D7871" s="294">
        <v>170</v>
      </c>
      <c r="F7871" s="285">
        <v>42966</v>
      </c>
      <c r="G7871" s="294" t="s">
        <v>246</v>
      </c>
      <c r="H7871" s="294">
        <v>240</v>
      </c>
    </row>
    <row r="7872" spans="2:9" s="1" customFormat="1" ht="15">
      <c r="B7872" s="285">
        <v>42951</v>
      </c>
      <c r="C7872" s="280" t="s">
        <v>8714</v>
      </c>
      <c r="D7872" s="294">
        <v>150</v>
      </c>
      <c r="F7872" s="285">
        <v>42967</v>
      </c>
      <c r="G7872" s="294" t="s">
        <v>154</v>
      </c>
      <c r="H7872" s="294">
        <v>160</v>
      </c>
    </row>
    <row r="7873" spans="2:8" s="1" customFormat="1" ht="15">
      <c r="B7873" s="285">
        <v>42952</v>
      </c>
      <c r="C7873" s="280" t="s">
        <v>8715</v>
      </c>
      <c r="D7873" s="294">
        <v>110</v>
      </c>
      <c r="F7873" s="285">
        <v>42967</v>
      </c>
      <c r="G7873" s="280" t="s">
        <v>8777</v>
      </c>
      <c r="H7873" s="294">
        <v>630</v>
      </c>
    </row>
    <row r="7874" spans="2:8" s="1" customFormat="1" ht="15">
      <c r="B7874" s="285">
        <v>42952</v>
      </c>
      <c r="C7874" s="280" t="s">
        <v>71</v>
      </c>
      <c r="D7874" s="294">
        <v>10</v>
      </c>
      <c r="F7874" s="285">
        <v>42968</v>
      </c>
      <c r="G7874" s="280" t="s">
        <v>525</v>
      </c>
      <c r="H7874" s="294">
        <v>250</v>
      </c>
    </row>
    <row r="7875" spans="2:8" s="1" customFormat="1" ht="15">
      <c r="B7875" s="285">
        <v>42952</v>
      </c>
      <c r="C7875" s="280" t="s">
        <v>226</v>
      </c>
      <c r="D7875" s="294">
        <v>50</v>
      </c>
      <c r="F7875" s="285">
        <v>42968</v>
      </c>
      <c r="G7875" s="280" t="s">
        <v>114</v>
      </c>
      <c r="H7875" s="294">
        <v>100</v>
      </c>
    </row>
    <row r="7876" spans="2:8" s="1" customFormat="1" ht="15">
      <c r="B7876" s="285">
        <v>42952</v>
      </c>
      <c r="C7876" s="280" t="s">
        <v>173</v>
      </c>
      <c r="D7876" s="294">
        <v>130</v>
      </c>
      <c r="F7876" s="285">
        <v>42968</v>
      </c>
      <c r="G7876" s="280" t="s">
        <v>23</v>
      </c>
      <c r="H7876" s="294">
        <v>110</v>
      </c>
    </row>
    <row r="7877" spans="2:8" s="1" customFormat="1" ht="15">
      <c r="B7877" s="285">
        <v>42952</v>
      </c>
      <c r="C7877" s="280" t="s">
        <v>114</v>
      </c>
      <c r="D7877" s="294">
        <v>350</v>
      </c>
      <c r="F7877" s="285">
        <v>42968</v>
      </c>
      <c r="G7877" s="280" t="s">
        <v>2164</v>
      </c>
      <c r="H7877" s="294">
        <v>500</v>
      </c>
    </row>
    <row r="7878" spans="2:8" s="1" customFormat="1" ht="15">
      <c r="B7878" s="285">
        <v>42952</v>
      </c>
      <c r="C7878" s="280" t="s">
        <v>516</v>
      </c>
      <c r="D7878" s="294">
        <v>50</v>
      </c>
      <c r="F7878" s="285">
        <v>42969</v>
      </c>
      <c r="G7878" s="280" t="s">
        <v>525</v>
      </c>
      <c r="H7878" s="294">
        <v>120</v>
      </c>
    </row>
    <row r="7879" spans="2:8" s="1" customFormat="1" ht="15">
      <c r="B7879" s="285">
        <v>42952</v>
      </c>
      <c r="C7879" s="280" t="s">
        <v>8716</v>
      </c>
      <c r="D7879" s="294">
        <v>100</v>
      </c>
      <c r="F7879" s="285">
        <v>42969</v>
      </c>
      <c r="G7879" s="1156" t="s">
        <v>12</v>
      </c>
      <c r="H7879" s="294">
        <v>50</v>
      </c>
    </row>
    <row r="7880" spans="2:8" s="1" customFormat="1" ht="15">
      <c r="B7880" s="285">
        <v>42952</v>
      </c>
      <c r="C7880" s="280" t="s">
        <v>246</v>
      </c>
      <c r="D7880" s="294">
        <v>30</v>
      </c>
      <c r="F7880" s="285">
        <v>42969</v>
      </c>
      <c r="G7880" s="280" t="s">
        <v>23</v>
      </c>
      <c r="H7880" s="294">
        <v>100</v>
      </c>
    </row>
    <row r="7881" spans="2:8" s="1" customFormat="1" ht="15">
      <c r="B7881" s="285">
        <v>42952</v>
      </c>
      <c r="C7881" s="280" t="s">
        <v>23</v>
      </c>
      <c r="D7881" s="294">
        <v>200</v>
      </c>
      <c r="F7881" s="285">
        <v>42969</v>
      </c>
      <c r="G7881" s="280" t="s">
        <v>7222</v>
      </c>
      <c r="H7881" s="294">
        <v>100</v>
      </c>
    </row>
    <row r="7882" spans="2:8" s="1" customFormat="1" ht="15">
      <c r="B7882" s="285">
        <v>42953</v>
      </c>
      <c r="C7882" s="280" t="s">
        <v>401</v>
      </c>
      <c r="D7882" s="294">
        <v>140</v>
      </c>
      <c r="F7882" s="285">
        <v>42969</v>
      </c>
      <c r="G7882" s="280" t="s">
        <v>131</v>
      </c>
      <c r="H7882" s="294">
        <v>50</v>
      </c>
    </row>
    <row r="7883" spans="2:8" s="1" customFormat="1" ht="15">
      <c r="B7883" s="285">
        <v>42953</v>
      </c>
      <c r="C7883" s="280" t="s">
        <v>114</v>
      </c>
      <c r="D7883" s="294">
        <v>210</v>
      </c>
      <c r="F7883" s="285">
        <v>42970</v>
      </c>
      <c r="G7883" s="280" t="s">
        <v>525</v>
      </c>
      <c r="H7883" s="294">
        <v>250</v>
      </c>
    </row>
    <row r="7884" spans="2:8" s="1" customFormat="1" ht="15">
      <c r="B7884" s="285">
        <v>42953</v>
      </c>
      <c r="C7884" s="280" t="s">
        <v>537</v>
      </c>
      <c r="D7884" s="294">
        <v>135</v>
      </c>
      <c r="F7884" s="285">
        <v>42970</v>
      </c>
      <c r="G7884" s="280" t="s">
        <v>48</v>
      </c>
      <c r="H7884" s="294">
        <v>170</v>
      </c>
    </row>
    <row r="7885" spans="2:8" s="1" customFormat="1" ht="15">
      <c r="B7885" s="285">
        <v>42954</v>
      </c>
      <c r="C7885" s="280" t="s">
        <v>8717</v>
      </c>
      <c r="D7885" s="294">
        <v>160</v>
      </c>
      <c r="F7885" s="285">
        <v>42970</v>
      </c>
      <c r="G7885" s="280" t="s">
        <v>246</v>
      </c>
      <c r="H7885" s="294">
        <v>170</v>
      </c>
    </row>
    <row r="7886" spans="2:8" s="1" customFormat="1" ht="15">
      <c r="B7886" s="285">
        <v>42954</v>
      </c>
      <c r="C7886" s="280" t="s">
        <v>246</v>
      </c>
      <c r="D7886" s="294">
        <v>120</v>
      </c>
      <c r="F7886" s="285">
        <v>42971</v>
      </c>
      <c r="G7886" s="280" t="s">
        <v>525</v>
      </c>
      <c r="H7886" s="294">
        <v>170</v>
      </c>
    </row>
    <row r="7887" spans="2:8" s="1" customFormat="1" ht="15">
      <c r="B7887" s="549">
        <v>42954</v>
      </c>
      <c r="C7887" s="1324" t="s">
        <v>6</v>
      </c>
      <c r="D7887" s="1325">
        <v>1800</v>
      </c>
      <c r="F7887" s="285">
        <v>42971</v>
      </c>
      <c r="G7887" s="280" t="s">
        <v>8779</v>
      </c>
      <c r="H7887" s="294">
        <v>640</v>
      </c>
    </row>
    <row r="7888" spans="2:8" s="1" customFormat="1" ht="15">
      <c r="B7888" s="549">
        <v>42954</v>
      </c>
      <c r="C7888" s="1324" t="s">
        <v>4050</v>
      </c>
      <c r="D7888" s="1325">
        <v>782</v>
      </c>
      <c r="F7888" s="285">
        <v>42971</v>
      </c>
      <c r="G7888" s="280" t="s">
        <v>6352</v>
      </c>
      <c r="H7888" s="294">
        <v>110</v>
      </c>
    </row>
    <row r="7889" spans="2:8" s="1" customFormat="1" ht="15">
      <c r="B7889" s="549">
        <v>42954</v>
      </c>
      <c r="C7889" s="1324" t="s">
        <v>4050</v>
      </c>
      <c r="D7889" s="1325">
        <v>1040</v>
      </c>
      <c r="F7889" s="285">
        <v>42971</v>
      </c>
      <c r="G7889" s="280" t="s">
        <v>23</v>
      </c>
      <c r="H7889" s="294">
        <v>110</v>
      </c>
    </row>
    <row r="7890" spans="2:8" s="1" customFormat="1" ht="15">
      <c r="B7890" s="285">
        <v>42955</v>
      </c>
      <c r="C7890" s="280" t="s">
        <v>525</v>
      </c>
      <c r="D7890" s="294">
        <v>110</v>
      </c>
      <c r="F7890" s="285">
        <v>42972</v>
      </c>
      <c r="G7890" s="280" t="s">
        <v>4068</v>
      </c>
      <c r="H7890" s="294">
        <v>30</v>
      </c>
    </row>
    <row r="7891" spans="2:8" s="1" customFormat="1" ht="15">
      <c r="B7891" s="285">
        <v>42955</v>
      </c>
      <c r="C7891" s="280" t="s">
        <v>12</v>
      </c>
      <c r="D7891" s="294">
        <v>75</v>
      </c>
      <c r="F7891" s="285">
        <v>42972</v>
      </c>
      <c r="G7891" s="280" t="s">
        <v>7745</v>
      </c>
      <c r="H7891" s="294">
        <v>10</v>
      </c>
    </row>
    <row r="7892" spans="2:8" s="1" customFormat="1" ht="15">
      <c r="B7892" s="285">
        <v>42955</v>
      </c>
      <c r="C7892" s="280" t="s">
        <v>51</v>
      </c>
      <c r="D7892" s="294">
        <v>350</v>
      </c>
      <c r="F7892" s="285">
        <v>42972</v>
      </c>
      <c r="G7892" s="280" t="s">
        <v>8780</v>
      </c>
      <c r="H7892" s="294">
        <v>100</v>
      </c>
    </row>
    <row r="7893" spans="2:8" s="1" customFormat="1" ht="15">
      <c r="B7893" s="285">
        <v>42955</v>
      </c>
      <c r="C7893" s="280" t="s">
        <v>18</v>
      </c>
      <c r="D7893" s="294">
        <v>250</v>
      </c>
      <c r="F7893" s="285">
        <v>42973</v>
      </c>
      <c r="G7893" s="280" t="s">
        <v>5295</v>
      </c>
      <c r="H7893" s="294">
        <v>80</v>
      </c>
    </row>
    <row r="7894" spans="2:8" s="1" customFormat="1" ht="15">
      <c r="B7894" s="285">
        <v>42955</v>
      </c>
      <c r="C7894" s="280" t="s">
        <v>23</v>
      </c>
      <c r="D7894" s="294">
        <v>120</v>
      </c>
      <c r="F7894" s="285">
        <v>42973</v>
      </c>
      <c r="G7894" s="280" t="s">
        <v>224</v>
      </c>
      <c r="H7894" s="294">
        <v>90</v>
      </c>
    </row>
    <row r="7895" spans="2:8" s="1" customFormat="1" ht="15">
      <c r="B7895" s="285">
        <v>42956</v>
      </c>
      <c r="C7895" s="280" t="s">
        <v>525</v>
      </c>
      <c r="D7895" s="294">
        <v>130</v>
      </c>
      <c r="F7895" s="285">
        <v>42973</v>
      </c>
      <c r="G7895" s="280" t="s">
        <v>8781</v>
      </c>
      <c r="H7895" s="294">
        <v>60</v>
      </c>
    </row>
    <row r="7896" spans="2:8" s="1" customFormat="1" ht="15">
      <c r="B7896" s="285">
        <v>42956</v>
      </c>
      <c r="C7896" s="280" t="s">
        <v>12</v>
      </c>
      <c r="D7896" s="294">
        <v>100</v>
      </c>
      <c r="F7896" s="285">
        <v>42973</v>
      </c>
      <c r="G7896" s="280" t="s">
        <v>5687</v>
      </c>
      <c r="H7896" s="294">
        <v>100</v>
      </c>
    </row>
    <row r="7897" spans="2:8" s="1" customFormat="1" ht="15">
      <c r="B7897" s="369">
        <v>42956</v>
      </c>
      <c r="C7897" s="358" t="s">
        <v>5687</v>
      </c>
      <c r="D7897" s="352">
        <v>278</v>
      </c>
      <c r="F7897" s="285">
        <v>42974</v>
      </c>
      <c r="G7897" s="294" t="s">
        <v>246</v>
      </c>
      <c r="H7897" s="294">
        <v>120</v>
      </c>
    </row>
    <row r="7898" spans="2:8" s="1" customFormat="1" ht="15">
      <c r="B7898" s="285">
        <v>42956</v>
      </c>
      <c r="C7898" s="280" t="s">
        <v>246</v>
      </c>
      <c r="D7898" s="294">
        <v>80</v>
      </c>
      <c r="F7898" s="285">
        <v>42974</v>
      </c>
      <c r="G7898" s="393" t="s">
        <v>111</v>
      </c>
      <c r="H7898" s="386">
        <v>50</v>
      </c>
    </row>
    <row r="7899" spans="2:8" s="1" customFormat="1" ht="15">
      <c r="B7899" s="285">
        <v>42956</v>
      </c>
      <c r="C7899" s="280" t="s">
        <v>23</v>
      </c>
      <c r="D7899" s="294">
        <v>200</v>
      </c>
      <c r="F7899" s="285">
        <v>42974</v>
      </c>
      <c r="G7899" s="393" t="s">
        <v>7217</v>
      </c>
      <c r="H7899" s="386">
        <v>170</v>
      </c>
    </row>
    <row r="7900" spans="2:8" s="1" customFormat="1" ht="15">
      <c r="B7900" s="285">
        <v>42957</v>
      </c>
      <c r="C7900" s="280" t="s">
        <v>525</v>
      </c>
      <c r="D7900" s="294">
        <v>180</v>
      </c>
      <c r="F7900" s="285">
        <v>42974</v>
      </c>
      <c r="G7900" s="393" t="s">
        <v>205</v>
      </c>
      <c r="H7900" s="294">
        <v>40</v>
      </c>
    </row>
    <row r="7901" spans="2:8" s="1" customFormat="1" ht="15">
      <c r="B7901" s="285">
        <v>42958</v>
      </c>
      <c r="C7901" s="280" t="s">
        <v>525</v>
      </c>
      <c r="D7901" s="294">
        <v>110</v>
      </c>
      <c r="F7901" s="285">
        <v>42975</v>
      </c>
      <c r="G7901" s="393" t="s">
        <v>525</v>
      </c>
      <c r="H7901" s="386">
        <v>210</v>
      </c>
    </row>
    <row r="7902" spans="2:8" s="1" customFormat="1" ht="15">
      <c r="B7902" s="285">
        <v>42958</v>
      </c>
      <c r="C7902" s="280" t="s">
        <v>246</v>
      </c>
      <c r="D7902" s="294">
        <v>120</v>
      </c>
      <c r="F7902" s="285">
        <v>42975</v>
      </c>
      <c r="G7902" s="280" t="s">
        <v>23</v>
      </c>
      <c r="H7902" s="294">
        <v>160</v>
      </c>
    </row>
    <row r="7903" spans="2:8" s="1" customFormat="1" ht="15">
      <c r="B7903" s="285">
        <v>42958</v>
      </c>
      <c r="C7903" s="280" t="s">
        <v>114</v>
      </c>
      <c r="D7903" s="294">
        <v>40</v>
      </c>
      <c r="F7903" s="285">
        <v>42975</v>
      </c>
      <c r="G7903" s="280" t="s">
        <v>246</v>
      </c>
      <c r="H7903" s="294">
        <v>40</v>
      </c>
    </row>
    <row r="7904" spans="2:8" s="1" customFormat="1" ht="15">
      <c r="B7904" s="285">
        <v>42958</v>
      </c>
      <c r="C7904" s="280" t="s">
        <v>23</v>
      </c>
      <c r="D7904" s="294">
        <v>80</v>
      </c>
      <c r="F7904" s="285">
        <v>42976</v>
      </c>
      <c r="G7904" s="393" t="s">
        <v>525</v>
      </c>
      <c r="H7904" s="386">
        <v>350</v>
      </c>
    </row>
    <row r="7905" spans="2:8" s="1" customFormat="1" ht="15">
      <c r="B7905" s="285">
        <v>42958</v>
      </c>
      <c r="C7905" s="280" t="s">
        <v>220</v>
      </c>
      <c r="D7905" s="294">
        <v>30</v>
      </c>
      <c r="F7905" s="285">
        <v>42976</v>
      </c>
      <c r="G7905" s="280" t="s">
        <v>114</v>
      </c>
      <c r="H7905" s="294">
        <v>70</v>
      </c>
    </row>
    <row r="7906" spans="2:8" s="1" customFormat="1" ht="15">
      <c r="B7906" s="285">
        <v>42959</v>
      </c>
      <c r="C7906" s="280" t="s">
        <v>8730</v>
      </c>
      <c r="D7906" s="294">
        <v>220</v>
      </c>
      <c r="F7906" s="1323">
        <v>42976</v>
      </c>
      <c r="G7906" s="554" t="s">
        <v>475</v>
      </c>
      <c r="H7906" s="1325">
        <v>560</v>
      </c>
    </row>
    <row r="7907" spans="2:8" s="1" customFormat="1" ht="15">
      <c r="B7907" s="285">
        <v>42959</v>
      </c>
      <c r="C7907" s="280" t="s">
        <v>289</v>
      </c>
      <c r="D7907" s="294">
        <v>220</v>
      </c>
      <c r="F7907" s="285">
        <v>42976</v>
      </c>
      <c r="G7907" s="280" t="s">
        <v>246</v>
      </c>
      <c r="H7907" s="294">
        <v>120</v>
      </c>
    </row>
    <row r="7908" spans="2:8" s="1" customFormat="1" ht="15">
      <c r="B7908" s="285">
        <v>42959</v>
      </c>
      <c r="C7908" s="280" t="s">
        <v>8731</v>
      </c>
      <c r="D7908" s="294">
        <v>300</v>
      </c>
      <c r="F7908" s="285">
        <v>42977</v>
      </c>
      <c r="G7908" s="280" t="s">
        <v>2164</v>
      </c>
      <c r="H7908" s="294">
        <v>150</v>
      </c>
    </row>
    <row r="7909" spans="2:8" s="1" customFormat="1" ht="15">
      <c r="B7909" s="285">
        <v>42960</v>
      </c>
      <c r="C7909" s="280" t="s">
        <v>154</v>
      </c>
      <c r="D7909" s="294">
        <v>150</v>
      </c>
      <c r="F7909" s="285">
        <v>42977</v>
      </c>
      <c r="G7909" s="280" t="s">
        <v>525</v>
      </c>
      <c r="H7909" s="294">
        <v>220</v>
      </c>
    </row>
    <row r="7910" spans="2:8" s="1" customFormat="1" ht="15">
      <c r="B7910" s="285">
        <v>42960</v>
      </c>
      <c r="C7910" s="280" t="s">
        <v>51</v>
      </c>
      <c r="D7910" s="294">
        <v>60</v>
      </c>
      <c r="F7910" s="285">
        <v>42978</v>
      </c>
      <c r="G7910" s="280" t="s">
        <v>525</v>
      </c>
      <c r="H7910" s="294">
        <v>250</v>
      </c>
    </row>
    <row r="7911" spans="2:8" s="1" customFormat="1" ht="15">
      <c r="B7911" s="285">
        <v>42960</v>
      </c>
      <c r="C7911" s="280" t="s">
        <v>18</v>
      </c>
      <c r="D7911" s="294">
        <v>260</v>
      </c>
      <c r="F7911" s="285">
        <v>42978</v>
      </c>
      <c r="G7911" s="280" t="s">
        <v>23</v>
      </c>
      <c r="H7911" s="294">
        <v>50</v>
      </c>
    </row>
    <row r="7912" spans="2:8" s="1" customFormat="1" ht="15">
      <c r="B7912" s="285">
        <v>42960</v>
      </c>
      <c r="C7912" s="280" t="s">
        <v>114</v>
      </c>
      <c r="D7912" s="294">
        <v>160</v>
      </c>
      <c r="F7912" s="285"/>
      <c r="G7912" s="280"/>
      <c r="H7912" s="294"/>
    </row>
    <row r="7913" spans="2:8" s="1" customFormat="1" ht="15">
      <c r="B7913" s="285">
        <v>42960</v>
      </c>
      <c r="C7913" s="280" t="s">
        <v>525</v>
      </c>
      <c r="D7913" s="294">
        <v>30</v>
      </c>
      <c r="F7913" s="285"/>
      <c r="G7913" s="280"/>
      <c r="H7913" s="294"/>
    </row>
    <row r="7914" spans="2:8" s="1" customFormat="1" ht="15">
      <c r="B7914" s="285">
        <v>42960</v>
      </c>
      <c r="C7914" s="280" t="s">
        <v>71</v>
      </c>
      <c r="D7914" s="294">
        <v>20</v>
      </c>
      <c r="F7914" s="285"/>
      <c r="G7914" s="280"/>
      <c r="H7914" s="294"/>
    </row>
    <row r="7915" spans="2:8" s="1" customFormat="1" ht="15">
      <c r="B7915" s="285">
        <v>42960</v>
      </c>
      <c r="C7915" s="280" t="s">
        <v>114</v>
      </c>
      <c r="D7915" s="294">
        <v>70</v>
      </c>
      <c r="F7915" s="285"/>
      <c r="G7915" s="280"/>
      <c r="H7915" s="294"/>
    </row>
    <row r="7916" spans="2:8" s="1" customFormat="1" ht="15">
      <c r="B7916" s="285">
        <v>42961</v>
      </c>
      <c r="C7916" s="280" t="s">
        <v>114</v>
      </c>
      <c r="D7916" s="294">
        <v>160</v>
      </c>
      <c r="F7916" s="285"/>
      <c r="G7916" s="280"/>
      <c r="H7916" s="294"/>
    </row>
    <row r="7917" spans="2:8" s="1" customFormat="1" ht="15">
      <c r="B7917" s="285">
        <v>42962</v>
      </c>
      <c r="C7917" s="280" t="s">
        <v>8734</v>
      </c>
      <c r="D7917" s="294">
        <v>340</v>
      </c>
      <c r="F7917" s="285"/>
      <c r="G7917" s="280"/>
      <c r="H7917" s="294"/>
    </row>
    <row r="7918" spans="2:8" s="1" customFormat="1" ht="15">
      <c r="B7918" s="285">
        <v>42963</v>
      </c>
      <c r="C7918" s="280" t="s">
        <v>525</v>
      </c>
      <c r="D7918" s="294">
        <v>70</v>
      </c>
      <c r="F7918" s="285"/>
      <c r="G7918" s="280"/>
      <c r="H7918" s="294"/>
    </row>
    <row r="7919" spans="2:8" s="1" customFormat="1" ht="15">
      <c r="B7919" s="285">
        <v>42963</v>
      </c>
      <c r="C7919" s="280" t="s">
        <v>111</v>
      </c>
      <c r="D7919" s="294">
        <v>60</v>
      </c>
      <c r="F7919" s="285"/>
      <c r="G7919" s="280"/>
      <c r="H7919" s="294"/>
    </row>
    <row r="7920" spans="2:8" s="1" customFormat="1" ht="15">
      <c r="B7920" s="285">
        <v>42963</v>
      </c>
      <c r="C7920" s="280" t="s">
        <v>114</v>
      </c>
      <c r="D7920" s="294">
        <v>100</v>
      </c>
      <c r="F7920" s="285"/>
      <c r="G7920" s="280"/>
      <c r="H7920" s="294"/>
    </row>
    <row r="7921" spans="2:10" s="1" customFormat="1" ht="15">
      <c r="B7921" s="285">
        <v>42964</v>
      </c>
      <c r="C7921" s="280" t="s">
        <v>525</v>
      </c>
      <c r="D7921" s="294">
        <v>170</v>
      </c>
      <c r="F7921" s="285"/>
      <c r="G7921" s="280"/>
      <c r="H7921" s="294"/>
    </row>
    <row r="7922" spans="2:10" s="1" customFormat="1" ht="15">
      <c r="B7922" s="285">
        <v>42964</v>
      </c>
      <c r="C7922" s="280" t="s">
        <v>114</v>
      </c>
      <c r="D7922" s="294">
        <v>90</v>
      </c>
      <c r="F7922" s="285"/>
      <c r="G7922" s="280"/>
      <c r="H7922" s="294"/>
    </row>
    <row r="7923" spans="2:10" s="1" customFormat="1" ht="15">
      <c r="B7923" s="285">
        <v>42964</v>
      </c>
      <c r="C7923" s="280" t="s">
        <v>401</v>
      </c>
      <c r="D7923" s="294">
        <v>40</v>
      </c>
      <c r="F7923" s="285"/>
      <c r="G7923" s="280"/>
      <c r="H7923" s="294"/>
    </row>
    <row r="7924" spans="2:10" s="1" customFormat="1" ht="15">
      <c r="B7924" s="285">
        <v>42964</v>
      </c>
      <c r="C7924" s="280" t="s">
        <v>51</v>
      </c>
      <c r="D7924" s="294">
        <v>60</v>
      </c>
      <c r="F7924" s="285"/>
      <c r="G7924" s="280"/>
      <c r="H7924" s="294"/>
    </row>
    <row r="7925" spans="2:10" s="1" customFormat="1" ht="15">
      <c r="B7925" s="285">
        <v>42964</v>
      </c>
      <c r="C7925" s="280" t="s">
        <v>8737</v>
      </c>
      <c r="D7925" s="294">
        <v>800</v>
      </c>
      <c r="F7925" s="285"/>
      <c r="G7925" s="280"/>
      <c r="H7925" s="294"/>
    </row>
    <row r="7926" spans="2:10" s="1" customFormat="1" ht="15">
      <c r="B7926" s="285"/>
      <c r="C7926" s="280"/>
      <c r="D7926" s="294"/>
      <c r="F7926" s="280"/>
      <c r="G7926" s="280"/>
      <c r="H7926" s="280"/>
    </row>
    <row r="7927" spans="2:10" s="1" customFormat="1" ht="15">
      <c r="D7927" s="2">
        <f>SUM(D7862:D7926)</f>
        <v>18060</v>
      </c>
      <c r="H7927" s="2">
        <f>SUM(H7862:H7926)</f>
        <v>9120</v>
      </c>
    </row>
    <row r="7929" spans="2:10" s="1" customFormat="1" ht="15.75">
      <c r="C7929" s="2480" t="s">
        <v>8784</v>
      </c>
      <c r="D7929" s="2480"/>
      <c r="E7929" s="2480"/>
      <c r="F7929" s="2480"/>
      <c r="G7929" s="2480"/>
      <c r="H7929" s="2480"/>
      <c r="I7929" s="2480"/>
      <c r="J7929" s="18"/>
    </row>
    <row r="7930" spans="2:10" s="1" customFormat="1" ht="15" outlineLevel="1">
      <c r="C7930" s="18"/>
      <c r="D7930" s="18"/>
      <c r="E7930" s="18"/>
      <c r="F7930" s="18"/>
      <c r="G7930" s="18"/>
      <c r="H7930" s="18"/>
      <c r="I7930" s="18"/>
      <c r="J7930" s="18"/>
    </row>
    <row r="7931" spans="2:10" s="1" customFormat="1" ht="15" outlineLevel="1">
      <c r="B7931" s="152" t="s">
        <v>115</v>
      </c>
      <c r="C7931" s="152" t="s">
        <v>1330</v>
      </c>
      <c r="D7931" s="355" t="s">
        <v>4</v>
      </c>
      <c r="F7931" s="354" t="s">
        <v>115</v>
      </c>
      <c r="G7931" s="354" t="s">
        <v>1331</v>
      </c>
      <c r="H7931" s="355" t="s">
        <v>4</v>
      </c>
    </row>
    <row r="7932" spans="2:10" s="1" customFormat="1" ht="45" outlineLevel="1">
      <c r="B7932" s="864">
        <v>42979</v>
      </c>
      <c r="C7932" s="891" t="s">
        <v>1039</v>
      </c>
      <c r="D7932" s="1294">
        <f>E7926</f>
        <v>0</v>
      </c>
      <c r="F7932" s="984">
        <v>42980</v>
      </c>
      <c r="G7932" s="1064" t="s">
        <v>8785</v>
      </c>
      <c r="H7932" s="905">
        <v>5000</v>
      </c>
      <c r="I7932" s="812" t="s">
        <v>3287</v>
      </c>
    </row>
    <row r="7933" spans="2:10" s="1" customFormat="1" ht="30" outlineLevel="1">
      <c r="B7933" s="327">
        <v>42982</v>
      </c>
      <c r="C7933" s="252" t="s">
        <v>8789</v>
      </c>
      <c r="D7933" s="257">
        <v>15779</v>
      </c>
      <c r="E7933" s="247" t="s">
        <v>8792</v>
      </c>
      <c r="F7933" s="984">
        <v>42982</v>
      </c>
      <c r="G7933" s="1064" t="s">
        <v>8786</v>
      </c>
      <c r="H7933" s="905">
        <v>25582</v>
      </c>
      <c r="I7933" s="812" t="s">
        <v>8787</v>
      </c>
    </row>
    <row r="7934" spans="2:10" s="1" customFormat="1" ht="30" outlineLevel="1">
      <c r="B7934" s="864">
        <v>42982</v>
      </c>
      <c r="C7934" s="891" t="s">
        <v>8822</v>
      </c>
      <c r="D7934" s="1294">
        <v>50000</v>
      </c>
      <c r="E7934" s="205"/>
      <c r="F7934" s="1390">
        <v>42982</v>
      </c>
      <c r="G7934" s="1391" t="s">
        <v>8788</v>
      </c>
      <c r="H7934" s="1392">
        <v>15779</v>
      </c>
      <c r="I7934" s="1491" t="s">
        <v>8791</v>
      </c>
    </row>
    <row r="7935" spans="2:10" s="1" customFormat="1" ht="45" outlineLevel="1">
      <c r="B7935" s="811">
        <v>42990</v>
      </c>
      <c r="C7935" s="1097" t="s">
        <v>8851</v>
      </c>
      <c r="D7935" s="876">
        <v>10000</v>
      </c>
      <c r="F7935" s="811">
        <v>42982</v>
      </c>
      <c r="G7935" s="1097" t="s">
        <v>8821</v>
      </c>
      <c r="H7935" s="876">
        <v>15779</v>
      </c>
      <c r="I7935" s="814" t="s">
        <v>8790</v>
      </c>
    </row>
    <row r="7936" spans="2:10" s="1" customFormat="1" ht="45" outlineLevel="1">
      <c r="B7936" s="864">
        <v>43003</v>
      </c>
      <c r="C7936" s="891" t="s">
        <v>8882</v>
      </c>
      <c r="D7936" s="1294">
        <v>50000</v>
      </c>
      <c r="F7936" s="811">
        <v>42982</v>
      </c>
      <c r="G7936" s="1097" t="s">
        <v>8823</v>
      </c>
      <c r="H7936" s="876">
        <v>2000</v>
      </c>
      <c r="I7936" s="814" t="s">
        <v>8826</v>
      </c>
    </row>
    <row r="7937" spans="2:15" s="1" customFormat="1" ht="30" outlineLevel="1">
      <c r="B7937" s="811">
        <v>43007</v>
      </c>
      <c r="C7937" s="1097" t="s">
        <v>8885</v>
      </c>
      <c r="D7937" s="876">
        <v>856</v>
      </c>
      <c r="F7937" s="811">
        <v>42982</v>
      </c>
      <c r="G7937" s="1097" t="s">
        <v>8824</v>
      </c>
      <c r="H7937" s="876">
        <v>30000</v>
      </c>
      <c r="I7937" s="814" t="s">
        <v>8825</v>
      </c>
    </row>
    <row r="7938" spans="2:15" s="1" customFormat="1" ht="30" outlineLevel="1">
      <c r="B7938" s="285"/>
      <c r="C7938" s="223"/>
      <c r="D7938" s="175"/>
      <c r="F7938" s="811">
        <v>42982</v>
      </c>
      <c r="G7938" s="1097" t="s">
        <v>5936</v>
      </c>
      <c r="H7938" s="876">
        <v>12296</v>
      </c>
      <c r="I7938" s="814" t="s">
        <v>8394</v>
      </c>
    </row>
    <row r="7939" spans="2:15" s="1" customFormat="1" ht="30" outlineLevel="1">
      <c r="B7939" s="725"/>
      <c r="C7939" s="223"/>
      <c r="D7939" s="175"/>
      <c r="F7939" s="811">
        <v>42982</v>
      </c>
      <c r="G7939" s="1064" t="s">
        <v>8829</v>
      </c>
      <c r="H7939" s="905">
        <v>2790</v>
      </c>
      <c r="I7939" s="812" t="s">
        <v>495</v>
      </c>
    </row>
    <row r="7940" spans="2:15" s="1" customFormat="1" ht="15" outlineLevel="1">
      <c r="B7940" s="285"/>
      <c r="C7940" s="223"/>
      <c r="D7940" s="175"/>
      <c r="F7940" s="832">
        <v>42984</v>
      </c>
      <c r="G7940" s="938" t="s">
        <v>8836</v>
      </c>
      <c r="H7940" s="867">
        <v>50000</v>
      </c>
      <c r="I7940" s="938" t="s">
        <v>8837</v>
      </c>
      <c r="L7940" s="2"/>
      <c r="O7940" s="2"/>
    </row>
    <row r="7941" spans="2:15" s="1" customFormat="1" ht="45" outlineLevel="1">
      <c r="B7941" s="285"/>
      <c r="C7941" s="223"/>
      <c r="D7941" s="175"/>
      <c r="F7941" s="811">
        <v>42986</v>
      </c>
      <c r="G7941" s="1064" t="s">
        <v>8841</v>
      </c>
      <c r="H7941" s="905">
        <v>5000</v>
      </c>
      <c r="I7941" s="812" t="s">
        <v>3287</v>
      </c>
      <c r="L7941" s="2"/>
      <c r="O7941" s="2"/>
    </row>
    <row r="7942" spans="2:15" s="1" customFormat="1" ht="45" outlineLevel="1">
      <c r="B7942" s="285"/>
      <c r="C7942" s="223"/>
      <c r="D7942" s="175"/>
      <c r="F7942" s="811">
        <v>42989</v>
      </c>
      <c r="G7942" s="812" t="s">
        <v>8847</v>
      </c>
      <c r="H7942" s="905">
        <v>3000</v>
      </c>
      <c r="I7942" s="812" t="s">
        <v>3287</v>
      </c>
      <c r="L7942" s="2"/>
      <c r="O7942" s="2"/>
    </row>
    <row r="7943" spans="2:15" s="1" customFormat="1" ht="45" outlineLevel="1">
      <c r="B7943" s="269"/>
      <c r="C7943" s="47"/>
      <c r="D7943" s="48"/>
      <c r="F7943" s="811">
        <v>42989</v>
      </c>
      <c r="G7943" s="1064" t="s">
        <v>8848</v>
      </c>
      <c r="H7943" s="905">
        <v>6569</v>
      </c>
      <c r="I7943" s="812" t="s">
        <v>8726</v>
      </c>
    </row>
    <row r="7944" spans="2:15" s="1" customFormat="1" ht="45" outlineLevel="1">
      <c r="B7944" s="269"/>
      <c r="C7944" s="47"/>
      <c r="D7944" s="48"/>
      <c r="F7944" s="984">
        <v>42992</v>
      </c>
      <c r="G7944" s="812" t="s">
        <v>8852</v>
      </c>
      <c r="H7944" s="905">
        <v>1500</v>
      </c>
      <c r="I7944" s="812" t="s">
        <v>3287</v>
      </c>
      <c r="L7944" s="2"/>
    </row>
    <row r="7945" spans="2:15" s="1" customFormat="1" ht="45" outlineLevel="1">
      <c r="B7945" s="46"/>
      <c r="C7945" s="47"/>
      <c r="D7945" s="48"/>
      <c r="F7945" s="984">
        <v>42992</v>
      </c>
      <c r="G7945" s="1064" t="s">
        <v>8853</v>
      </c>
      <c r="H7945" s="905">
        <v>1500</v>
      </c>
      <c r="I7945" s="812" t="s">
        <v>3287</v>
      </c>
      <c r="L7945" s="2"/>
    </row>
    <row r="7946" spans="2:15" s="1" customFormat="1" ht="45" outlineLevel="1">
      <c r="B7946" s="46"/>
      <c r="C7946" s="47"/>
      <c r="D7946" s="48"/>
      <c r="F7946" s="984">
        <v>42998</v>
      </c>
      <c r="G7946" s="812" t="s">
        <v>8866</v>
      </c>
      <c r="H7946" s="905">
        <v>4000</v>
      </c>
      <c r="I7946" s="812" t="s">
        <v>3287</v>
      </c>
      <c r="L7946" s="2"/>
      <c r="O7946" s="2"/>
    </row>
    <row r="7947" spans="2:15" s="1" customFormat="1" ht="30" outlineLevel="1">
      <c r="B7947" s="46"/>
      <c r="C7947" s="47"/>
      <c r="D7947" s="48"/>
      <c r="F7947" s="984">
        <v>43003</v>
      </c>
      <c r="G7947" s="1064" t="s">
        <v>8880</v>
      </c>
      <c r="H7947" s="905">
        <v>702</v>
      </c>
      <c r="I7947" s="812" t="s">
        <v>8881</v>
      </c>
      <c r="O7947" s="2"/>
    </row>
    <row r="7948" spans="2:15" s="1" customFormat="1" ht="45" outlineLevel="1">
      <c r="B7948" s="46"/>
      <c r="C7948" s="47"/>
      <c r="D7948" s="48"/>
      <c r="F7948" s="984">
        <v>43007</v>
      </c>
      <c r="G7948" s="812" t="s">
        <v>8883</v>
      </c>
      <c r="H7948" s="905">
        <v>1900</v>
      </c>
      <c r="I7948" s="812" t="s">
        <v>3287</v>
      </c>
      <c r="O7948" s="2"/>
    </row>
    <row r="7949" spans="2:15" s="1" customFormat="1" ht="45" outlineLevel="1">
      <c r="B7949" s="46"/>
      <c r="C7949" s="47"/>
      <c r="D7949" s="48"/>
      <c r="F7949" s="984">
        <v>43007</v>
      </c>
      <c r="G7949" s="1064" t="s">
        <v>8884</v>
      </c>
      <c r="H7949" s="905">
        <v>3100</v>
      </c>
      <c r="I7949" s="812" t="s">
        <v>3287</v>
      </c>
      <c r="O7949" s="2"/>
    </row>
    <row r="7950" spans="2:15" s="1" customFormat="1" ht="15" outlineLevel="1">
      <c r="B7950" s="46"/>
      <c r="C7950" s="47"/>
      <c r="D7950" s="48"/>
      <c r="F7950" s="984"/>
      <c r="G7950" s="814"/>
      <c r="H7950" s="876"/>
      <c r="I7950" s="814"/>
      <c r="O7950" s="2"/>
    </row>
    <row r="7951" spans="2:15" s="1" customFormat="1" ht="15" outlineLevel="1">
      <c r="B7951" s="46"/>
      <c r="C7951" s="47"/>
      <c r="D7951" s="48"/>
      <c r="F7951" s="811"/>
      <c r="G7951" s="812"/>
      <c r="H7951" s="893"/>
      <c r="I7951" s="812"/>
    </row>
    <row r="7952" spans="2:15" s="1" customFormat="1" ht="15" outlineLevel="1">
      <c r="B7952" s="50"/>
      <c r="C7952" s="50" t="s">
        <v>195</v>
      </c>
      <c r="D7952" s="571">
        <f>SUM(D7932:D7951)</f>
        <v>126635</v>
      </c>
      <c r="E7952" s="18"/>
      <c r="F7952" s="319"/>
      <c r="G7952" s="319" t="s">
        <v>195</v>
      </c>
      <c r="H7952" s="279">
        <f>SUM(H7932:H7951)</f>
        <v>186497</v>
      </c>
    </row>
    <row r="7953" spans="2:15" s="1" customFormat="1" ht="15" outlineLevel="1">
      <c r="B7953" s="50"/>
      <c r="C7953" s="50" t="s">
        <v>1328</v>
      </c>
      <c r="D7953" s="48">
        <f>D7952-H7952</f>
        <v>-59862</v>
      </c>
      <c r="E7953" s="13"/>
      <c r="F7953" s="13"/>
      <c r="H7953" s="13"/>
    </row>
    <row r="7954" spans="2:15" s="1" customFormat="1" ht="15" outlineLevel="1">
      <c r="E7954" s="87"/>
      <c r="F7954" s="13"/>
      <c r="H7954" s="226"/>
      <c r="I7954" s="2"/>
      <c r="N7954" s="2"/>
      <c r="O7954" s="2"/>
    </row>
    <row r="7955" spans="2:15" s="1" customFormat="1" ht="15">
      <c r="E7955" s="13"/>
      <c r="F7955" s="13"/>
    </row>
    <row r="7956" spans="2:15" s="1" customFormat="1" ht="15">
      <c r="B7956" s="1465">
        <v>42979</v>
      </c>
      <c r="C7956" s="1466" t="s">
        <v>4800</v>
      </c>
      <c r="D7956" s="1467">
        <v>1040</v>
      </c>
      <c r="E7956" s="1468" t="s">
        <v>3088</v>
      </c>
      <c r="H7956" s="2"/>
    </row>
    <row r="7957" spans="2:15" s="1" customFormat="1" ht="45">
      <c r="B7957" s="984">
        <v>42980</v>
      </c>
      <c r="C7957" s="1064" t="s">
        <v>8785</v>
      </c>
      <c r="D7957" s="905">
        <v>5000</v>
      </c>
      <c r="E7957" s="812" t="s">
        <v>3287</v>
      </c>
      <c r="H7957" s="2"/>
    </row>
    <row r="7958" spans="2:15" s="1" customFormat="1" ht="45">
      <c r="B7958" s="811">
        <v>42986</v>
      </c>
      <c r="C7958" s="1064" t="s">
        <v>8841</v>
      </c>
      <c r="D7958" s="905">
        <v>5000</v>
      </c>
      <c r="E7958" s="812" t="s">
        <v>3287</v>
      </c>
      <c r="G7958" s="814" t="s">
        <v>8550</v>
      </c>
      <c r="H7958" s="876">
        <v>24885</v>
      </c>
    </row>
    <row r="7959" spans="2:15" s="1" customFormat="1" ht="60">
      <c r="B7959" s="811">
        <v>42989</v>
      </c>
      <c r="C7959" s="812" t="s">
        <v>8847</v>
      </c>
      <c r="D7959" s="905">
        <v>3000</v>
      </c>
      <c r="E7959" s="812" t="s">
        <v>3287</v>
      </c>
      <c r="H7959" s="2"/>
      <c r="L7959" s="2"/>
    </row>
    <row r="7960" spans="2:15" s="1" customFormat="1" ht="45">
      <c r="B7960" s="984">
        <v>42992</v>
      </c>
      <c r="C7960" s="812" t="s">
        <v>8852</v>
      </c>
      <c r="D7960" s="905">
        <v>1500</v>
      </c>
      <c r="E7960" s="812" t="s">
        <v>3287</v>
      </c>
      <c r="G7960" s="1" t="s">
        <v>8817</v>
      </c>
      <c r="H7960" s="2">
        <v>30000</v>
      </c>
      <c r="I7960" s="2" t="s">
        <v>2539</v>
      </c>
    </row>
    <row r="7961" spans="2:15" s="1" customFormat="1" ht="45">
      <c r="B7961" s="984">
        <v>42992</v>
      </c>
      <c r="C7961" s="1064" t="s">
        <v>8853</v>
      </c>
      <c r="D7961" s="905">
        <v>1500</v>
      </c>
      <c r="E7961" s="812" t="s">
        <v>3287</v>
      </c>
      <c r="G7961" s="1" t="s">
        <v>8816</v>
      </c>
      <c r="H7961" s="2">
        <v>2000</v>
      </c>
      <c r="I7961" s="2" t="s">
        <v>2539</v>
      </c>
    </row>
    <row r="7962" spans="2:15" s="1" customFormat="1" ht="45">
      <c r="B7962" s="984">
        <v>42998</v>
      </c>
      <c r="C7962" s="812" t="s">
        <v>8866</v>
      </c>
      <c r="D7962" s="905">
        <v>4000</v>
      </c>
      <c r="E7962" s="812" t="s">
        <v>3287</v>
      </c>
      <c r="G7962" s="1" t="s">
        <v>8394</v>
      </c>
      <c r="H7962" s="2">
        <v>12296</v>
      </c>
      <c r="I7962" s="2" t="s">
        <v>2539</v>
      </c>
    </row>
    <row r="7963" spans="2:15" s="1" customFormat="1" ht="15">
      <c r="B7963" s="984">
        <v>43005</v>
      </c>
      <c r="C7963" s="1064" t="s">
        <v>8878</v>
      </c>
      <c r="D7963" s="905">
        <v>400</v>
      </c>
      <c r="E7963" s="812" t="s">
        <v>421</v>
      </c>
      <c r="G7963" s="1" t="s">
        <v>8818</v>
      </c>
      <c r="H7963" s="2">
        <v>15779</v>
      </c>
      <c r="I7963" s="2" t="s">
        <v>2539</v>
      </c>
    </row>
    <row r="7964" spans="2:15" s="1" customFormat="1" ht="60">
      <c r="B7964" s="984">
        <v>43007</v>
      </c>
      <c r="C7964" s="812" t="s">
        <v>8883</v>
      </c>
      <c r="D7964" s="905">
        <v>1900</v>
      </c>
      <c r="E7964" s="812" t="s">
        <v>3287</v>
      </c>
      <c r="G7964" s="1" t="s">
        <v>8814</v>
      </c>
      <c r="H7964" s="2">
        <v>14613</v>
      </c>
      <c r="I7964" s="2" t="s">
        <v>2539</v>
      </c>
    </row>
    <row r="7965" spans="2:15" s="1" customFormat="1" ht="60">
      <c r="B7965" s="984">
        <v>43007</v>
      </c>
      <c r="C7965" s="1064" t="s">
        <v>8884</v>
      </c>
      <c r="D7965" s="905">
        <v>3100</v>
      </c>
      <c r="E7965" s="812" t="s">
        <v>3287</v>
      </c>
      <c r="G7965" s="1" t="s">
        <v>8815</v>
      </c>
      <c r="H7965" s="2">
        <v>8826</v>
      </c>
      <c r="I7965" s="2" t="s">
        <v>2539</v>
      </c>
    </row>
    <row r="7966" spans="2:15" s="1" customFormat="1" ht="15">
      <c r="B7966" s="984"/>
      <c r="C7966" s="1064"/>
      <c r="D7966" s="905"/>
      <c r="E7966" s="812"/>
      <c r="G7966" s="1" t="s">
        <v>8820</v>
      </c>
      <c r="H7966" s="2">
        <v>25582</v>
      </c>
      <c r="I7966" s="1" t="s">
        <v>2539</v>
      </c>
    </row>
    <row r="7967" spans="2:15" s="1" customFormat="1" ht="15">
      <c r="B7967" s="984"/>
      <c r="C7967" s="1064"/>
      <c r="D7967" s="905"/>
      <c r="E7967" s="812"/>
      <c r="G7967" s="1" t="s">
        <v>8830</v>
      </c>
      <c r="H7967" s="2">
        <v>2790</v>
      </c>
      <c r="I7967" s="1" t="s">
        <v>2539</v>
      </c>
    </row>
    <row r="7968" spans="2:15" s="1" customFormat="1" ht="15">
      <c r="B7968" s="984"/>
      <c r="C7968" s="1064"/>
      <c r="D7968" s="905"/>
      <c r="E7968" s="812"/>
      <c r="G7968" s="1" t="s">
        <v>8726</v>
      </c>
      <c r="H7968" s="2">
        <v>6569</v>
      </c>
      <c r="I7968" s="1" t="s">
        <v>8831</v>
      </c>
    </row>
    <row r="7969" spans="2:9" s="1" customFormat="1" ht="15">
      <c r="B7969" s="984"/>
      <c r="C7969" s="1064"/>
      <c r="D7969" s="905"/>
      <c r="E7969" s="812"/>
      <c r="I7969" s="13"/>
    </row>
    <row r="7970" spans="2:9" s="1" customFormat="1" ht="15">
      <c r="B7970" s="811"/>
      <c r="C7970" s="814"/>
      <c r="D7970" s="876"/>
      <c r="E7970" s="814"/>
    </row>
    <row r="7971" spans="2:9" s="1" customFormat="1" ht="15">
      <c r="B7971" s="280"/>
      <c r="C7971" s="280"/>
      <c r="D7971" s="294">
        <f>SUM(D7956:D7970)</f>
        <v>26440</v>
      </c>
      <c r="E7971" s="2">
        <f>D7971-D8043-H8043</f>
        <v>2630</v>
      </c>
      <c r="F7971" s="1" t="s">
        <v>3088</v>
      </c>
    </row>
    <row r="7972" spans="2:9" s="1" customFormat="1" ht="15">
      <c r="E7972" s="2">
        <v>1000</v>
      </c>
      <c r="F7972" s="1" t="s">
        <v>8144</v>
      </c>
    </row>
    <row r="7973" spans="2:9" s="1" customFormat="1" ht="15">
      <c r="E7973" s="2"/>
    </row>
    <row r="7974" spans="2:9" s="1" customFormat="1" ht="15">
      <c r="B7974" s="285">
        <v>42979</v>
      </c>
      <c r="C7974" s="304" t="s">
        <v>8803</v>
      </c>
      <c r="D7974" s="326">
        <v>200</v>
      </c>
      <c r="E7974" s="2"/>
      <c r="F7974" s="285">
        <v>42992</v>
      </c>
      <c r="G7974" s="280" t="s">
        <v>525</v>
      </c>
      <c r="H7974" s="294">
        <v>180</v>
      </c>
    </row>
    <row r="7975" spans="2:9" s="1" customFormat="1" ht="15">
      <c r="B7975" s="285">
        <v>42979</v>
      </c>
      <c r="C7975" s="304" t="s">
        <v>525</v>
      </c>
      <c r="D7975" s="326">
        <v>200</v>
      </c>
      <c r="F7975" s="285">
        <v>42992</v>
      </c>
      <c r="G7975" s="280" t="s">
        <v>23</v>
      </c>
      <c r="H7975" s="294">
        <v>200</v>
      </c>
    </row>
    <row r="7976" spans="2:9" s="1" customFormat="1" ht="15">
      <c r="B7976" s="285">
        <v>42979</v>
      </c>
      <c r="C7976" s="280" t="s">
        <v>8804</v>
      </c>
      <c r="D7976" s="294">
        <v>100</v>
      </c>
      <c r="F7976" s="285">
        <v>42993</v>
      </c>
      <c r="G7976" s="280" t="s">
        <v>525</v>
      </c>
      <c r="H7976" s="294">
        <v>290</v>
      </c>
    </row>
    <row r="7977" spans="2:9" s="1" customFormat="1" ht="15">
      <c r="B7977" s="285">
        <v>42979</v>
      </c>
      <c r="C7977" s="280" t="s">
        <v>23</v>
      </c>
      <c r="D7977" s="294">
        <v>120</v>
      </c>
      <c r="F7977" s="285">
        <v>42993</v>
      </c>
      <c r="G7977" s="280" t="s">
        <v>8861</v>
      </c>
      <c r="H7977" s="294">
        <v>300</v>
      </c>
    </row>
    <row r="7978" spans="2:9" s="1" customFormat="1" ht="15">
      <c r="B7978" s="285">
        <v>42979</v>
      </c>
      <c r="C7978" s="280" t="s">
        <v>205</v>
      </c>
      <c r="D7978" s="294">
        <v>150</v>
      </c>
      <c r="F7978" s="285">
        <v>42993</v>
      </c>
      <c r="G7978" s="280" t="s">
        <v>246</v>
      </c>
      <c r="H7978" s="294">
        <v>170</v>
      </c>
    </row>
    <row r="7979" spans="2:9" s="1" customFormat="1" ht="15">
      <c r="B7979" s="285">
        <v>42980</v>
      </c>
      <c r="C7979" s="280" t="s">
        <v>2556</v>
      </c>
      <c r="D7979" s="294">
        <v>120</v>
      </c>
      <c r="F7979" s="285">
        <v>42993</v>
      </c>
      <c r="G7979" s="280" t="s">
        <v>2845</v>
      </c>
      <c r="H7979" s="294">
        <v>300</v>
      </c>
    </row>
    <row r="7980" spans="2:9" s="1" customFormat="1" ht="15">
      <c r="B7980" s="285">
        <v>42980</v>
      </c>
      <c r="C7980" s="280" t="s">
        <v>8805</v>
      </c>
      <c r="D7980" s="294">
        <v>120</v>
      </c>
      <c r="F7980" s="285">
        <v>42993</v>
      </c>
      <c r="G7980" s="280" t="s">
        <v>7102</v>
      </c>
      <c r="H7980" s="294">
        <v>160</v>
      </c>
    </row>
    <row r="7981" spans="2:9" s="1" customFormat="1" ht="15">
      <c r="B7981" s="285">
        <v>42980</v>
      </c>
      <c r="C7981" s="280" t="s">
        <v>8806</v>
      </c>
      <c r="D7981" s="294">
        <v>100</v>
      </c>
      <c r="F7981" s="285">
        <v>42994</v>
      </c>
      <c r="G7981" s="294" t="s">
        <v>246</v>
      </c>
      <c r="H7981" s="294">
        <v>120</v>
      </c>
    </row>
    <row r="7982" spans="2:9" s="1" customFormat="1" ht="15">
      <c r="B7982" s="285">
        <v>42980</v>
      </c>
      <c r="C7982" s="280" t="s">
        <v>8808</v>
      </c>
      <c r="D7982" s="294">
        <v>400</v>
      </c>
      <c r="F7982" s="285">
        <v>42994</v>
      </c>
      <c r="G7982" s="294" t="s">
        <v>516</v>
      </c>
      <c r="H7982" s="294">
        <v>50</v>
      </c>
    </row>
    <row r="7983" spans="2:9" s="1" customFormat="1" ht="15">
      <c r="B7983" s="285">
        <v>42980</v>
      </c>
      <c r="C7983" s="280" t="s">
        <v>401</v>
      </c>
      <c r="D7983" s="294">
        <v>30</v>
      </c>
      <c r="F7983" s="285">
        <v>42994</v>
      </c>
      <c r="G7983" s="280" t="s">
        <v>885</v>
      </c>
      <c r="H7983" s="294">
        <v>20</v>
      </c>
    </row>
    <row r="7984" spans="2:9" s="1" customFormat="1" ht="15">
      <c r="B7984" s="285">
        <v>42980</v>
      </c>
      <c r="C7984" s="280" t="s">
        <v>8807</v>
      </c>
      <c r="D7984" s="294">
        <v>60</v>
      </c>
      <c r="F7984" s="285">
        <v>42994</v>
      </c>
      <c r="G7984" s="280" t="s">
        <v>23</v>
      </c>
      <c r="H7984" s="294">
        <v>200</v>
      </c>
    </row>
    <row r="7985" spans="2:8" s="1" customFormat="1" ht="15">
      <c r="B7985" s="285">
        <v>42981</v>
      </c>
      <c r="C7985" s="280" t="s">
        <v>8811</v>
      </c>
      <c r="D7985" s="294">
        <v>300</v>
      </c>
      <c r="F7985" s="285">
        <v>42994</v>
      </c>
      <c r="G7985" s="280" t="s">
        <v>48</v>
      </c>
      <c r="H7985" s="294">
        <v>50</v>
      </c>
    </row>
    <row r="7986" spans="2:8" s="1" customFormat="1" ht="15">
      <c r="B7986" s="285">
        <v>42981</v>
      </c>
      <c r="C7986" s="280" t="s">
        <v>51</v>
      </c>
      <c r="D7986" s="294">
        <v>200</v>
      </c>
      <c r="F7986" s="285">
        <v>42995</v>
      </c>
      <c r="G7986" s="280" t="s">
        <v>246</v>
      </c>
      <c r="H7986" s="294">
        <v>150</v>
      </c>
    </row>
    <row r="7987" spans="2:8" s="1" customFormat="1" ht="15">
      <c r="B7987" s="285">
        <v>42981</v>
      </c>
      <c r="C7987" s="280" t="s">
        <v>23</v>
      </c>
      <c r="D7987" s="294">
        <v>120</v>
      </c>
      <c r="F7987" s="285">
        <v>42995</v>
      </c>
      <c r="G7987" s="280" t="s">
        <v>51</v>
      </c>
      <c r="H7987" s="294">
        <v>190</v>
      </c>
    </row>
    <row r="7988" spans="2:8" s="1" customFormat="1" ht="15">
      <c r="B7988" s="549">
        <v>42981</v>
      </c>
      <c r="C7988" s="1324" t="s">
        <v>6</v>
      </c>
      <c r="D7988" s="1325">
        <v>2000</v>
      </c>
      <c r="F7988" s="285">
        <v>42995</v>
      </c>
      <c r="G7988" s="280" t="s">
        <v>8867</v>
      </c>
      <c r="H7988" s="294">
        <v>350</v>
      </c>
    </row>
    <row r="7989" spans="2:8" s="1" customFormat="1" ht="15">
      <c r="B7989" s="285">
        <v>42982</v>
      </c>
      <c r="C7989" s="280" t="s">
        <v>525</v>
      </c>
      <c r="D7989" s="294">
        <v>190</v>
      </c>
      <c r="F7989" s="285">
        <v>42996</v>
      </c>
      <c r="G7989" s="1156" t="s">
        <v>525</v>
      </c>
      <c r="H7989" s="294">
        <v>130</v>
      </c>
    </row>
    <row r="7990" spans="2:8" s="1" customFormat="1" ht="15">
      <c r="B7990" s="285">
        <v>42982</v>
      </c>
      <c r="C7990" s="280" t="s">
        <v>246</v>
      </c>
      <c r="D7990" s="294">
        <v>230</v>
      </c>
      <c r="F7990" s="285">
        <v>42997</v>
      </c>
      <c r="G7990" s="280" t="s">
        <v>525</v>
      </c>
      <c r="H7990" s="294">
        <v>90</v>
      </c>
    </row>
    <row r="7991" spans="2:8" s="1" customFormat="1" ht="15">
      <c r="B7991" s="285">
        <v>42982</v>
      </c>
      <c r="C7991" s="280" t="s">
        <v>111</v>
      </c>
      <c r="D7991" s="294">
        <v>70</v>
      </c>
      <c r="F7991" s="285">
        <v>42998</v>
      </c>
      <c r="G7991" s="280" t="s">
        <v>525</v>
      </c>
      <c r="H7991" s="294">
        <v>75</v>
      </c>
    </row>
    <row r="7992" spans="2:8" s="1" customFormat="1" ht="15">
      <c r="B7992" s="285">
        <v>42982</v>
      </c>
      <c r="C7992" s="280" t="s">
        <v>431</v>
      </c>
      <c r="D7992" s="294">
        <v>20</v>
      </c>
      <c r="F7992" s="285">
        <v>42998</v>
      </c>
      <c r="G7992" s="280" t="s">
        <v>246</v>
      </c>
      <c r="H7992" s="294">
        <v>60</v>
      </c>
    </row>
    <row r="7993" spans="2:8" s="1" customFormat="1" ht="15">
      <c r="B7993" s="285">
        <v>42983</v>
      </c>
      <c r="C7993" s="280" t="s">
        <v>367</v>
      </c>
      <c r="D7993" s="294">
        <v>10</v>
      </c>
      <c r="F7993" s="285">
        <v>42998</v>
      </c>
      <c r="G7993" s="280" t="s">
        <v>114</v>
      </c>
      <c r="H7993" s="294">
        <v>220</v>
      </c>
    </row>
    <row r="7994" spans="2:8" s="1" customFormat="1" ht="15">
      <c r="B7994" s="285">
        <v>42983</v>
      </c>
      <c r="C7994" s="280" t="s">
        <v>114</v>
      </c>
      <c r="D7994" s="294">
        <v>140</v>
      </c>
      <c r="F7994" s="285">
        <v>42998</v>
      </c>
      <c r="G7994" s="280" t="s">
        <v>12</v>
      </c>
      <c r="H7994" s="294">
        <v>50</v>
      </c>
    </row>
    <row r="7995" spans="2:8" s="1" customFormat="1" ht="15">
      <c r="B7995" s="285">
        <v>42983</v>
      </c>
      <c r="C7995" s="280" t="s">
        <v>525</v>
      </c>
      <c r="D7995" s="294">
        <v>250</v>
      </c>
      <c r="F7995" s="285">
        <v>42998</v>
      </c>
      <c r="G7995" s="280" t="s">
        <v>4050</v>
      </c>
      <c r="H7995" s="294">
        <v>1040</v>
      </c>
    </row>
    <row r="7996" spans="2:8" s="1" customFormat="1" ht="15">
      <c r="B7996" s="285">
        <v>42983</v>
      </c>
      <c r="C7996" s="280" t="s">
        <v>246</v>
      </c>
      <c r="D7996" s="294">
        <v>200</v>
      </c>
      <c r="F7996" s="285">
        <v>42999</v>
      </c>
      <c r="G7996" s="280" t="s">
        <v>2164</v>
      </c>
      <c r="H7996" s="294">
        <v>300</v>
      </c>
    </row>
    <row r="7997" spans="2:8" s="1" customFormat="1" ht="15">
      <c r="B7997" s="285">
        <v>42983</v>
      </c>
      <c r="C7997" s="280" t="s">
        <v>23</v>
      </c>
      <c r="D7997" s="294">
        <v>170</v>
      </c>
      <c r="F7997" s="285">
        <v>42999</v>
      </c>
      <c r="G7997" s="280" t="s">
        <v>64</v>
      </c>
      <c r="H7997" s="294">
        <v>200</v>
      </c>
    </row>
    <row r="7998" spans="2:8" s="1" customFormat="1" ht="15">
      <c r="B7998" s="285">
        <v>42983</v>
      </c>
      <c r="C7998" s="280" t="s">
        <v>163</v>
      </c>
      <c r="D7998" s="294">
        <v>70</v>
      </c>
      <c r="F7998" s="285">
        <v>42999</v>
      </c>
      <c r="G7998" s="280" t="s">
        <v>205</v>
      </c>
      <c r="H7998" s="294">
        <v>165</v>
      </c>
    </row>
    <row r="7999" spans="2:8" s="1" customFormat="1" ht="15">
      <c r="B7999" s="285">
        <v>42984</v>
      </c>
      <c r="C7999" s="280" t="s">
        <v>525</v>
      </c>
      <c r="D7999" s="294">
        <v>270</v>
      </c>
      <c r="F7999" s="285">
        <v>42999</v>
      </c>
      <c r="G7999" s="280" t="s">
        <v>525</v>
      </c>
      <c r="H7999" s="294">
        <v>165</v>
      </c>
    </row>
    <row r="8000" spans="2:8" s="1" customFormat="1" ht="15">
      <c r="B8000" s="549">
        <v>42984</v>
      </c>
      <c r="C8000" s="554" t="s">
        <v>8676</v>
      </c>
      <c r="D8000" s="1325">
        <v>660</v>
      </c>
      <c r="F8000" s="285">
        <v>42999</v>
      </c>
      <c r="G8000" s="280" t="s">
        <v>246</v>
      </c>
      <c r="H8000" s="294">
        <v>50</v>
      </c>
    </row>
    <row r="8001" spans="2:8" s="1" customFormat="1" ht="15">
      <c r="B8001" s="285">
        <v>42985</v>
      </c>
      <c r="C8001" s="280" t="s">
        <v>525</v>
      </c>
      <c r="D8001" s="294">
        <v>160</v>
      </c>
      <c r="F8001" s="285">
        <v>42999</v>
      </c>
      <c r="G8001" s="280" t="s">
        <v>23</v>
      </c>
      <c r="H8001" s="294">
        <v>130</v>
      </c>
    </row>
    <row r="8002" spans="2:8" s="1" customFormat="1" ht="15">
      <c r="B8002" s="285">
        <v>42986</v>
      </c>
      <c r="C8002" s="280" t="s">
        <v>114</v>
      </c>
      <c r="D8002" s="294">
        <v>70</v>
      </c>
      <c r="F8002" s="285">
        <v>43000</v>
      </c>
      <c r="G8002" s="280" t="s">
        <v>525</v>
      </c>
      <c r="H8002" s="294">
        <v>65</v>
      </c>
    </row>
    <row r="8003" spans="2:8" s="1" customFormat="1" ht="15">
      <c r="B8003" s="285">
        <v>42986</v>
      </c>
      <c r="C8003" s="280" t="s">
        <v>23</v>
      </c>
      <c r="D8003" s="294">
        <v>330</v>
      </c>
      <c r="F8003" s="285">
        <v>43000</v>
      </c>
      <c r="G8003" s="280" t="s">
        <v>12</v>
      </c>
      <c r="H8003" s="294">
        <v>70</v>
      </c>
    </row>
    <row r="8004" spans="2:8" s="1" customFormat="1" ht="15">
      <c r="B8004" s="285">
        <v>42986</v>
      </c>
      <c r="C8004" s="280" t="s">
        <v>525</v>
      </c>
      <c r="D8004" s="294">
        <v>160</v>
      </c>
      <c r="F8004" s="285">
        <v>43000</v>
      </c>
      <c r="G8004" s="280" t="s">
        <v>8870</v>
      </c>
      <c r="H8004" s="294">
        <v>100</v>
      </c>
    </row>
    <row r="8005" spans="2:8" s="1" customFormat="1" ht="15">
      <c r="B8005" s="285">
        <v>42986</v>
      </c>
      <c r="C8005" s="280" t="s">
        <v>3442</v>
      </c>
      <c r="D8005" s="294">
        <v>150</v>
      </c>
      <c r="F8005" s="285">
        <v>43000</v>
      </c>
      <c r="G8005" s="280" t="s">
        <v>525</v>
      </c>
      <c r="H8005" s="294">
        <v>490</v>
      </c>
    </row>
    <row r="8006" spans="2:8" s="1" customFormat="1" ht="15">
      <c r="B8006" s="285">
        <v>42987</v>
      </c>
      <c r="C8006" s="280" t="s">
        <v>8844</v>
      </c>
      <c r="D8006" s="294">
        <v>10</v>
      </c>
      <c r="F8006" s="285">
        <v>43001</v>
      </c>
      <c r="G8006" s="280" t="s">
        <v>224</v>
      </c>
      <c r="H8006" s="294">
        <v>90</v>
      </c>
    </row>
    <row r="8007" spans="2:8" s="1" customFormat="1" ht="15">
      <c r="B8007" s="285">
        <v>42987</v>
      </c>
      <c r="C8007" s="280" t="s">
        <v>173</v>
      </c>
      <c r="D8007" s="294">
        <v>130</v>
      </c>
      <c r="F8007" s="285">
        <v>43001</v>
      </c>
      <c r="G8007" s="280" t="s">
        <v>114</v>
      </c>
      <c r="H8007" s="294">
        <v>85</v>
      </c>
    </row>
    <row r="8008" spans="2:8" s="1" customFormat="1" ht="15">
      <c r="B8008" s="285">
        <v>42987</v>
      </c>
      <c r="C8008" s="280" t="s">
        <v>6373</v>
      </c>
      <c r="D8008" s="294">
        <v>2000</v>
      </c>
      <c r="F8008" s="285">
        <v>43002</v>
      </c>
      <c r="G8008" s="294" t="s">
        <v>23</v>
      </c>
      <c r="H8008" s="294">
        <v>100</v>
      </c>
    </row>
    <row r="8009" spans="2:8" s="1" customFormat="1" ht="15">
      <c r="B8009" s="285">
        <v>42987</v>
      </c>
      <c r="C8009" s="280" t="s">
        <v>8845</v>
      </c>
      <c r="D8009" s="294">
        <v>700</v>
      </c>
      <c r="F8009" s="285">
        <v>43003</v>
      </c>
      <c r="G8009" s="393" t="s">
        <v>525</v>
      </c>
      <c r="H8009" s="386">
        <v>260</v>
      </c>
    </row>
    <row r="8010" spans="2:8" s="1" customFormat="1" ht="15">
      <c r="B8010" s="285">
        <v>42987</v>
      </c>
      <c r="C8010" s="280" t="s">
        <v>114</v>
      </c>
      <c r="D8010" s="294">
        <v>100</v>
      </c>
      <c r="F8010" s="285">
        <v>43003</v>
      </c>
      <c r="G8010" s="393" t="s">
        <v>23</v>
      </c>
      <c r="H8010" s="386">
        <v>100</v>
      </c>
    </row>
    <row r="8011" spans="2:8" s="1" customFormat="1" ht="15">
      <c r="B8011" s="285">
        <v>42987</v>
      </c>
      <c r="C8011" s="280" t="s">
        <v>289</v>
      </c>
      <c r="D8011" s="294">
        <v>20</v>
      </c>
      <c r="F8011" s="285">
        <v>43004</v>
      </c>
      <c r="G8011" s="393" t="s">
        <v>525</v>
      </c>
      <c r="H8011" s="294">
        <v>190</v>
      </c>
    </row>
    <row r="8012" spans="2:8" s="1" customFormat="1" ht="15">
      <c r="B8012" s="285">
        <v>42987</v>
      </c>
      <c r="C8012" s="280" t="s">
        <v>516</v>
      </c>
      <c r="D8012" s="294">
        <v>100</v>
      </c>
      <c r="F8012" s="285">
        <v>43004</v>
      </c>
      <c r="G8012" s="393" t="s">
        <v>246</v>
      </c>
      <c r="H8012" s="386">
        <v>120</v>
      </c>
    </row>
    <row r="8013" spans="2:8" s="1" customFormat="1" ht="15">
      <c r="B8013" s="285">
        <v>42987</v>
      </c>
      <c r="C8013" s="280" t="s">
        <v>2734</v>
      </c>
      <c r="D8013" s="294">
        <v>50</v>
      </c>
      <c r="F8013" s="285">
        <v>43005</v>
      </c>
      <c r="G8013" s="280" t="s">
        <v>525</v>
      </c>
      <c r="H8013" s="294">
        <v>100</v>
      </c>
    </row>
    <row r="8014" spans="2:8" s="1" customFormat="1" ht="15">
      <c r="B8014" s="285">
        <v>42987</v>
      </c>
      <c r="C8014" s="280" t="s">
        <v>8846</v>
      </c>
      <c r="D8014" s="294">
        <v>230</v>
      </c>
      <c r="F8014" s="285">
        <v>43006</v>
      </c>
      <c r="G8014" s="280" t="s">
        <v>525</v>
      </c>
      <c r="H8014" s="294">
        <v>140</v>
      </c>
    </row>
    <row r="8015" spans="2:8" s="1" customFormat="1" ht="15">
      <c r="B8015" s="285">
        <v>42987</v>
      </c>
      <c r="C8015" s="280" t="s">
        <v>2868</v>
      </c>
      <c r="D8015" s="294">
        <v>150</v>
      </c>
      <c r="F8015" s="285">
        <v>43006</v>
      </c>
      <c r="G8015" s="393" t="s">
        <v>8807</v>
      </c>
      <c r="H8015" s="386">
        <v>25</v>
      </c>
    </row>
    <row r="8016" spans="2:8" s="1" customFormat="1" ht="15">
      <c r="B8016" s="285">
        <v>42987</v>
      </c>
      <c r="C8016" s="280" t="s">
        <v>3283</v>
      </c>
      <c r="D8016" s="294">
        <v>250</v>
      </c>
      <c r="F8016" s="285">
        <v>43007</v>
      </c>
      <c r="G8016" s="280" t="s">
        <v>949</v>
      </c>
      <c r="H8016" s="294">
        <v>165</v>
      </c>
    </row>
    <row r="8017" spans="2:8" s="1" customFormat="1" ht="15">
      <c r="B8017" s="285">
        <v>42987</v>
      </c>
      <c r="C8017" s="280" t="s">
        <v>23</v>
      </c>
      <c r="D8017" s="294">
        <v>150</v>
      </c>
      <c r="F8017" s="285">
        <v>43007</v>
      </c>
      <c r="G8017" s="280" t="s">
        <v>51</v>
      </c>
      <c r="H8017" s="294">
        <v>350</v>
      </c>
    </row>
    <row r="8018" spans="2:8" s="1" customFormat="1" ht="15">
      <c r="B8018" s="285">
        <v>42987</v>
      </c>
      <c r="C8018" s="280" t="s">
        <v>112</v>
      </c>
      <c r="D8018" s="294">
        <v>30</v>
      </c>
      <c r="F8018" s="285">
        <v>43007</v>
      </c>
      <c r="G8018" s="280" t="s">
        <v>18</v>
      </c>
      <c r="H8018" s="294">
        <v>1340</v>
      </c>
    </row>
    <row r="8019" spans="2:8" s="1" customFormat="1" ht="15">
      <c r="B8019" s="285">
        <v>42988</v>
      </c>
      <c r="C8019" s="280" t="s">
        <v>57</v>
      </c>
      <c r="D8019" s="294">
        <v>200</v>
      </c>
      <c r="F8019" s="285">
        <v>43007</v>
      </c>
      <c r="G8019" s="280" t="s">
        <v>3731</v>
      </c>
      <c r="H8019" s="294">
        <v>220</v>
      </c>
    </row>
    <row r="8020" spans="2:8" s="1" customFormat="1" ht="15">
      <c r="B8020" s="285">
        <v>42988</v>
      </c>
      <c r="C8020" s="280" t="s">
        <v>246</v>
      </c>
      <c r="D8020" s="294">
        <v>300</v>
      </c>
      <c r="F8020" s="285">
        <v>43008</v>
      </c>
      <c r="G8020" s="280" t="s">
        <v>114</v>
      </c>
      <c r="H8020" s="294">
        <v>250</v>
      </c>
    </row>
    <row r="8021" spans="2:8" s="1" customFormat="1" ht="15">
      <c r="B8021" s="285">
        <v>42988</v>
      </c>
      <c r="C8021" s="280" t="s">
        <v>51</v>
      </c>
      <c r="D8021" s="294">
        <v>205</v>
      </c>
      <c r="F8021" s="285">
        <v>43008</v>
      </c>
      <c r="G8021" s="280" t="s">
        <v>111</v>
      </c>
      <c r="H8021" s="294">
        <v>60</v>
      </c>
    </row>
    <row r="8022" spans="2:8" s="1" customFormat="1" ht="15">
      <c r="B8022" s="285">
        <v>42988</v>
      </c>
      <c r="C8022" s="280" t="s">
        <v>111</v>
      </c>
      <c r="D8022" s="294">
        <v>35</v>
      </c>
      <c r="F8022" s="285">
        <v>43008</v>
      </c>
      <c r="G8022" s="280" t="s">
        <v>8846</v>
      </c>
      <c r="H8022" s="294">
        <v>40</v>
      </c>
    </row>
    <row r="8023" spans="2:8" s="1" customFormat="1" ht="15">
      <c r="B8023" s="285">
        <v>42989</v>
      </c>
      <c r="C8023" s="280" t="s">
        <v>525</v>
      </c>
      <c r="D8023" s="294">
        <v>200</v>
      </c>
      <c r="F8023" s="285"/>
      <c r="G8023" s="280"/>
      <c r="H8023" s="294"/>
    </row>
    <row r="8024" spans="2:8" s="1" customFormat="1" ht="15">
      <c r="B8024" s="285">
        <v>42989</v>
      </c>
      <c r="C8024" s="280" t="s">
        <v>23</v>
      </c>
      <c r="D8024" s="294">
        <v>200</v>
      </c>
      <c r="F8024" s="285"/>
      <c r="G8024" s="280"/>
      <c r="H8024" s="294"/>
    </row>
    <row r="8025" spans="2:8" s="1" customFormat="1" ht="15">
      <c r="B8025" s="285">
        <v>42989</v>
      </c>
      <c r="C8025" s="280" t="s">
        <v>8849</v>
      </c>
      <c r="D8025" s="294">
        <v>100</v>
      </c>
      <c r="F8025" s="285"/>
      <c r="G8025" s="280"/>
      <c r="H8025" s="294"/>
    </row>
    <row r="8026" spans="2:8" s="1" customFormat="1" ht="15">
      <c r="B8026" s="285">
        <v>42990</v>
      </c>
      <c r="C8026" s="280" t="s">
        <v>525</v>
      </c>
      <c r="D8026" s="294">
        <v>210</v>
      </c>
      <c r="F8026" s="285"/>
      <c r="G8026" s="280"/>
      <c r="H8026" s="294"/>
    </row>
    <row r="8027" spans="2:8" s="1" customFormat="1" ht="15">
      <c r="B8027" s="285">
        <v>42990</v>
      </c>
      <c r="C8027" s="280" t="s">
        <v>189</v>
      </c>
      <c r="D8027" s="294">
        <v>520</v>
      </c>
      <c r="F8027" s="285"/>
      <c r="G8027" s="280"/>
      <c r="H8027" s="294"/>
    </row>
    <row r="8028" spans="2:8" s="1" customFormat="1" ht="15">
      <c r="B8028" s="285">
        <v>42990</v>
      </c>
      <c r="C8028" s="280" t="s">
        <v>114</v>
      </c>
      <c r="D8028" s="294">
        <v>70</v>
      </c>
      <c r="F8028" s="285"/>
      <c r="G8028" s="280"/>
      <c r="H8028" s="294"/>
    </row>
    <row r="8029" spans="2:8" s="1" customFormat="1" ht="15">
      <c r="B8029" s="285">
        <v>42991</v>
      </c>
      <c r="C8029" s="280" t="s">
        <v>401</v>
      </c>
      <c r="D8029" s="294">
        <v>60</v>
      </c>
      <c r="F8029" s="285"/>
      <c r="G8029" s="280"/>
      <c r="H8029" s="294"/>
    </row>
    <row r="8030" spans="2:8" s="1" customFormat="1" ht="15">
      <c r="B8030" s="285">
        <v>42991</v>
      </c>
      <c r="C8030" s="280" t="s">
        <v>80</v>
      </c>
      <c r="D8030" s="294">
        <v>60</v>
      </c>
      <c r="F8030" s="285"/>
      <c r="G8030" s="280"/>
      <c r="H8030" s="294"/>
    </row>
    <row r="8031" spans="2:8" s="1" customFormat="1" ht="15">
      <c r="B8031" s="285">
        <v>42991</v>
      </c>
      <c r="C8031" s="280" t="s">
        <v>224</v>
      </c>
      <c r="D8031" s="294">
        <v>200</v>
      </c>
      <c r="F8031" s="285"/>
      <c r="G8031" s="280"/>
      <c r="H8031" s="294"/>
    </row>
    <row r="8032" spans="2:8" s="1" customFormat="1" ht="15">
      <c r="B8032" s="285">
        <v>42991</v>
      </c>
      <c r="C8032" s="280" t="s">
        <v>516</v>
      </c>
      <c r="D8032" s="294">
        <v>45</v>
      </c>
      <c r="F8032" s="285"/>
      <c r="G8032" s="280"/>
      <c r="H8032" s="294"/>
    </row>
    <row r="8033" spans="2:10" s="1" customFormat="1" ht="15">
      <c r="B8033" s="285">
        <v>42991</v>
      </c>
      <c r="C8033" s="280" t="s">
        <v>58</v>
      </c>
      <c r="D8033" s="294">
        <v>25</v>
      </c>
      <c r="F8033" s="285"/>
      <c r="G8033" s="280"/>
      <c r="H8033" s="294"/>
    </row>
    <row r="8034" spans="2:10" s="1" customFormat="1" ht="15">
      <c r="B8034" s="285">
        <v>42991</v>
      </c>
      <c r="C8034" s="280" t="s">
        <v>223</v>
      </c>
      <c r="D8034" s="294">
        <v>105</v>
      </c>
      <c r="F8034" s="285"/>
      <c r="G8034" s="280"/>
      <c r="H8034" s="294"/>
    </row>
    <row r="8035" spans="2:10" s="1" customFormat="1" ht="15">
      <c r="B8035" s="285">
        <v>42991</v>
      </c>
      <c r="C8035" s="280" t="s">
        <v>968</v>
      </c>
      <c r="D8035" s="294">
        <v>20</v>
      </c>
      <c r="F8035" s="285"/>
      <c r="G8035" s="280"/>
      <c r="H8035" s="294"/>
    </row>
    <row r="8036" spans="2:10" s="1" customFormat="1" ht="15">
      <c r="B8036" s="285">
        <v>42991</v>
      </c>
      <c r="C8036" s="280" t="s">
        <v>289</v>
      </c>
      <c r="D8036" s="294">
        <v>45</v>
      </c>
      <c r="F8036" s="285"/>
      <c r="G8036" s="280"/>
      <c r="H8036" s="294"/>
    </row>
    <row r="8037" spans="2:10" s="1" customFormat="1" ht="15">
      <c r="B8037" s="285">
        <v>42991</v>
      </c>
      <c r="C8037" s="280" t="s">
        <v>2590</v>
      </c>
      <c r="D8037" s="294">
        <v>70</v>
      </c>
      <c r="F8037" s="285"/>
      <c r="G8037" s="280"/>
      <c r="H8037" s="294"/>
    </row>
    <row r="8038" spans="2:10" s="1" customFormat="1" ht="15">
      <c r="B8038" s="285">
        <v>42991</v>
      </c>
      <c r="C8038" s="280" t="s">
        <v>114</v>
      </c>
      <c r="D8038" s="294">
        <v>85</v>
      </c>
      <c r="F8038" s="285"/>
      <c r="G8038" s="280"/>
      <c r="H8038" s="294"/>
    </row>
    <row r="8039" spans="2:10" s="1" customFormat="1" ht="15">
      <c r="B8039" s="285"/>
      <c r="C8039" s="280"/>
      <c r="D8039" s="294"/>
      <c r="F8039" s="280"/>
      <c r="G8039" s="280"/>
      <c r="H8039" s="280"/>
    </row>
    <row r="8040" spans="2:10" s="1" customFormat="1" ht="15">
      <c r="B8040" s="285"/>
      <c r="C8040" s="280"/>
      <c r="D8040" s="294"/>
      <c r="F8040" s="280"/>
      <c r="G8040" s="280"/>
      <c r="H8040" s="280"/>
    </row>
    <row r="8041" spans="2:10" s="1" customFormat="1" ht="15">
      <c r="B8041" s="285"/>
      <c r="C8041" s="280"/>
      <c r="D8041" s="294"/>
      <c r="F8041" s="280"/>
      <c r="G8041" s="280"/>
      <c r="H8041" s="280"/>
    </row>
    <row r="8042" spans="2:10" s="1" customFormat="1" ht="15">
      <c r="B8042" s="285"/>
      <c r="C8042" s="280"/>
      <c r="D8042" s="294"/>
      <c r="F8042" s="280"/>
      <c r="G8042" s="280"/>
      <c r="H8042" s="280"/>
    </row>
    <row r="8043" spans="2:10" s="1" customFormat="1" ht="15">
      <c r="D8043" s="2">
        <f>SUM(D7974:D8042)</f>
        <v>14045</v>
      </c>
      <c r="H8043" s="2">
        <f>SUM(H7974:H8042)</f>
        <v>9765</v>
      </c>
    </row>
    <row r="8045" spans="2:10" s="1" customFormat="1" ht="15.75">
      <c r="C8045" s="2538" t="s">
        <v>8899</v>
      </c>
      <c r="D8045" s="2539"/>
      <c r="E8045" s="2539"/>
      <c r="F8045" s="2539"/>
      <c r="G8045" s="2539"/>
      <c r="H8045" s="2539"/>
      <c r="I8045" s="2540"/>
      <c r="J8045" s="18"/>
    </row>
    <row r="8046" spans="2:10" s="1" customFormat="1" ht="15" outlineLevel="1">
      <c r="C8046" s="18"/>
      <c r="D8046" s="18"/>
      <c r="E8046" s="18"/>
      <c r="F8046" s="18"/>
      <c r="G8046" s="18"/>
      <c r="H8046" s="18"/>
      <c r="I8046" s="18"/>
      <c r="J8046" s="18"/>
    </row>
    <row r="8047" spans="2:10" s="1" customFormat="1" ht="15" outlineLevel="1">
      <c r="B8047" s="152" t="s">
        <v>115</v>
      </c>
      <c r="C8047" s="152" t="s">
        <v>1330</v>
      </c>
      <c r="D8047" s="355" t="s">
        <v>4</v>
      </c>
      <c r="F8047" s="354" t="s">
        <v>115</v>
      </c>
      <c r="G8047" s="354" t="s">
        <v>1331</v>
      </c>
      <c r="H8047" s="355" t="s">
        <v>4</v>
      </c>
    </row>
    <row r="8048" spans="2:10" s="1" customFormat="1" ht="30" customHeight="1" outlineLevel="1">
      <c r="B8048" s="864">
        <v>43009</v>
      </c>
      <c r="C8048" s="891" t="s">
        <v>1039</v>
      </c>
      <c r="D8048" s="1294">
        <f>E8043</f>
        <v>0</v>
      </c>
      <c r="F8048" s="984">
        <v>43011</v>
      </c>
      <c r="G8048" s="812" t="s">
        <v>8894</v>
      </c>
      <c r="H8048" s="905">
        <v>35000</v>
      </c>
      <c r="I8048" s="812" t="s">
        <v>8787</v>
      </c>
    </row>
    <row r="8049" spans="2:15" s="1" customFormat="1" ht="60" customHeight="1" outlineLevel="1">
      <c r="B8049" s="811">
        <v>43012</v>
      </c>
      <c r="C8049" s="1097" t="s">
        <v>8912</v>
      </c>
      <c r="D8049" s="876">
        <v>130608</v>
      </c>
      <c r="E8049" s="247"/>
      <c r="F8049" s="984">
        <v>43011</v>
      </c>
      <c r="G8049" s="1064" t="s">
        <v>8895</v>
      </c>
      <c r="H8049" s="905">
        <v>5000</v>
      </c>
      <c r="I8049" s="812" t="s">
        <v>8897</v>
      </c>
    </row>
    <row r="8050" spans="2:15" s="1" customFormat="1" ht="60" customHeight="1" outlineLevel="1">
      <c r="B8050" s="811">
        <v>43037</v>
      </c>
      <c r="C8050" s="1097" t="s">
        <v>8995</v>
      </c>
      <c r="D8050" s="876">
        <v>110768</v>
      </c>
      <c r="E8050" s="205"/>
      <c r="F8050" s="984">
        <v>43011</v>
      </c>
      <c r="G8050" s="812" t="s">
        <v>8896</v>
      </c>
      <c r="H8050" s="905">
        <v>11824</v>
      </c>
      <c r="I8050" s="812" t="s">
        <v>8392</v>
      </c>
    </row>
    <row r="8051" spans="2:15" s="1" customFormat="1" ht="30" customHeight="1" outlineLevel="1">
      <c r="B8051" s="285"/>
      <c r="C8051" s="223"/>
      <c r="D8051" s="175"/>
      <c r="F8051" s="984">
        <v>43012</v>
      </c>
      <c r="G8051" s="812" t="s">
        <v>8913</v>
      </c>
      <c r="H8051" s="905">
        <v>30000</v>
      </c>
      <c r="I8051" s="812" t="s">
        <v>8825</v>
      </c>
    </row>
    <row r="8052" spans="2:15" s="1" customFormat="1" ht="30" customHeight="1" outlineLevel="1">
      <c r="B8052" s="285"/>
      <c r="C8052" s="223"/>
      <c r="D8052" s="175"/>
      <c r="F8052" s="984">
        <v>43012</v>
      </c>
      <c r="G8052" s="812" t="s">
        <v>8914</v>
      </c>
      <c r="H8052" s="905">
        <v>1000</v>
      </c>
      <c r="I8052" s="812" t="s">
        <v>495</v>
      </c>
    </row>
    <row r="8053" spans="2:15" s="1" customFormat="1" ht="15" customHeight="1" outlineLevel="1">
      <c r="B8053" s="285"/>
      <c r="C8053" s="223"/>
      <c r="D8053" s="175"/>
      <c r="F8053" s="984">
        <v>43012</v>
      </c>
      <c r="G8053" s="812" t="s">
        <v>5936</v>
      </c>
      <c r="H8053" s="905">
        <v>8807.99</v>
      </c>
      <c r="I8053" s="812" t="s">
        <v>8394</v>
      </c>
    </row>
    <row r="8054" spans="2:15" s="1" customFormat="1" ht="30" customHeight="1" outlineLevel="1">
      <c r="B8054" s="285"/>
      <c r="C8054" s="223"/>
      <c r="D8054" s="175"/>
      <c r="F8054" s="832">
        <v>43013</v>
      </c>
      <c r="G8054" s="1075" t="s">
        <v>8916</v>
      </c>
      <c r="H8054" s="867">
        <v>1427</v>
      </c>
      <c r="I8054" s="938" t="s">
        <v>8790</v>
      </c>
    </row>
    <row r="8055" spans="2:15" s="1" customFormat="1" ht="29.25" customHeight="1" outlineLevel="1">
      <c r="B8055" s="285"/>
      <c r="C8055" s="223"/>
      <c r="D8055" s="175"/>
      <c r="F8055" s="832">
        <v>43013</v>
      </c>
      <c r="G8055" s="1075" t="s">
        <v>8919</v>
      </c>
      <c r="H8055" s="867">
        <v>2000</v>
      </c>
      <c r="I8055" s="938" t="s">
        <v>8826</v>
      </c>
    </row>
    <row r="8056" spans="2:15" s="1" customFormat="1" ht="45" customHeight="1" outlineLevel="1">
      <c r="B8056" s="285"/>
      <c r="C8056" s="223"/>
      <c r="D8056" s="175"/>
      <c r="F8056" s="984">
        <v>43017</v>
      </c>
      <c r="G8056" s="812" t="s">
        <v>8937</v>
      </c>
      <c r="H8056" s="905">
        <v>2500</v>
      </c>
      <c r="I8056" s="812" t="s">
        <v>3287</v>
      </c>
      <c r="L8056" s="2"/>
      <c r="O8056" s="2"/>
    </row>
    <row r="8057" spans="2:15" s="1" customFormat="1" ht="45" customHeight="1" outlineLevel="1">
      <c r="B8057" s="285"/>
      <c r="C8057" s="223"/>
      <c r="D8057" s="175"/>
      <c r="F8057" s="984">
        <v>43018</v>
      </c>
      <c r="G8057" s="812" t="s">
        <v>8947</v>
      </c>
      <c r="H8057" s="905">
        <v>6569</v>
      </c>
      <c r="I8057" s="812" t="s">
        <v>8726</v>
      </c>
      <c r="L8057" s="2"/>
      <c r="O8057" s="2"/>
    </row>
    <row r="8058" spans="2:15" s="1" customFormat="1" ht="45" customHeight="1" outlineLevel="1">
      <c r="B8058" s="285"/>
      <c r="C8058" s="223"/>
      <c r="D8058" s="175"/>
      <c r="F8058" s="984">
        <v>43024</v>
      </c>
      <c r="G8058" s="812" t="s">
        <v>8950</v>
      </c>
      <c r="H8058" s="905">
        <v>2500</v>
      </c>
      <c r="I8058" s="812" t="s">
        <v>3287</v>
      </c>
      <c r="L8058" s="2"/>
      <c r="O8058" s="2"/>
    </row>
    <row r="8059" spans="2:15" s="1" customFormat="1" ht="45" customHeight="1" outlineLevel="1">
      <c r="B8059" s="269"/>
      <c r="C8059" s="47"/>
      <c r="D8059" s="48"/>
      <c r="F8059" s="984">
        <v>43025</v>
      </c>
      <c r="G8059" s="812" t="s">
        <v>8949</v>
      </c>
      <c r="H8059" s="905">
        <v>5000</v>
      </c>
      <c r="I8059" s="812" t="s">
        <v>3287</v>
      </c>
    </row>
    <row r="8060" spans="2:15" s="1" customFormat="1" ht="45" customHeight="1" outlineLevel="1">
      <c r="B8060" s="269"/>
      <c r="C8060" s="47"/>
      <c r="D8060" s="48"/>
      <c r="F8060" s="984">
        <v>43032</v>
      </c>
      <c r="G8060" s="812" t="s">
        <v>8976</v>
      </c>
      <c r="H8060" s="905">
        <v>5000</v>
      </c>
      <c r="I8060" s="812" t="s">
        <v>3287</v>
      </c>
      <c r="L8060" s="2"/>
    </row>
    <row r="8061" spans="2:15" s="1" customFormat="1" ht="15" customHeight="1" outlineLevel="1">
      <c r="B8061" s="46"/>
      <c r="C8061" s="47"/>
      <c r="D8061" s="48"/>
      <c r="F8061" s="1514">
        <v>43039</v>
      </c>
      <c r="G8061" s="1515" t="s">
        <v>8996</v>
      </c>
      <c r="H8061" s="1516">
        <v>50000</v>
      </c>
      <c r="I8061" s="1517" t="s">
        <v>8415</v>
      </c>
      <c r="L8061" s="2"/>
    </row>
    <row r="8062" spans="2:15" s="1" customFormat="1" ht="30" customHeight="1" outlineLevel="1">
      <c r="B8062" s="46"/>
      <c r="C8062" s="47"/>
      <c r="D8062" s="48"/>
      <c r="F8062" s="1514">
        <v>43039</v>
      </c>
      <c r="G8062" s="1515" t="s">
        <v>8997</v>
      </c>
      <c r="H8062" s="1516">
        <v>23585.38</v>
      </c>
      <c r="I8062" s="1517" t="s">
        <v>8394</v>
      </c>
      <c r="L8062" s="2"/>
      <c r="O8062" s="2"/>
    </row>
    <row r="8063" spans="2:15" s="1" customFormat="1" ht="15" customHeight="1" outlineLevel="1">
      <c r="B8063" s="46"/>
      <c r="C8063" s="47"/>
      <c r="D8063" s="48"/>
      <c r="F8063" s="1523">
        <v>43039</v>
      </c>
      <c r="G8063" s="1524" t="s">
        <v>8998</v>
      </c>
      <c r="H8063" s="1525">
        <v>50000</v>
      </c>
      <c r="I8063" s="1526" t="s">
        <v>6000</v>
      </c>
      <c r="O8063" s="2"/>
    </row>
    <row r="8064" spans="2:15" s="1" customFormat="1" ht="15" outlineLevel="1">
      <c r="B8064" s="46"/>
      <c r="C8064" s="47"/>
      <c r="D8064" s="48"/>
      <c r="F8064" s="811"/>
      <c r="G8064" s="812"/>
      <c r="H8064" s="893"/>
      <c r="I8064" s="812"/>
    </row>
    <row r="8065" spans="2:15" s="1" customFormat="1" ht="15" outlineLevel="1">
      <c r="B8065" s="50"/>
      <c r="C8065" s="50" t="s">
        <v>195</v>
      </c>
      <c r="D8065" s="571">
        <f>SUM(D8048:D8064)</f>
        <v>241376</v>
      </c>
      <c r="E8065" s="18"/>
      <c r="F8065" s="319"/>
      <c r="G8065" s="319" t="s">
        <v>195</v>
      </c>
      <c r="H8065" s="279">
        <f>SUM(H8048:H8064)</f>
        <v>240213.37</v>
      </c>
    </row>
    <row r="8066" spans="2:15" s="1" customFormat="1" ht="15" outlineLevel="1">
      <c r="B8066" s="50"/>
      <c r="C8066" s="50" t="s">
        <v>1328</v>
      </c>
      <c r="D8066" s="48">
        <f>D8065-H8065</f>
        <v>1162.6300000000047</v>
      </c>
      <c r="E8066" s="13"/>
      <c r="F8066" s="13"/>
      <c r="H8066" s="13"/>
    </row>
    <row r="8067" spans="2:15" s="1" customFormat="1" ht="15" outlineLevel="1">
      <c r="E8067" s="87"/>
      <c r="F8067" s="13"/>
      <c r="H8067" s="226"/>
      <c r="I8067" s="2"/>
      <c r="N8067" s="2"/>
      <c r="O8067" s="2"/>
    </row>
    <row r="8068" spans="2:15" s="1" customFormat="1" ht="15">
      <c r="E8068" s="13"/>
      <c r="F8068" s="13"/>
    </row>
    <row r="8069" spans="2:15" s="1" customFormat="1" ht="15">
      <c r="B8069" s="1465">
        <v>43009</v>
      </c>
      <c r="C8069" s="1466" t="s">
        <v>4894</v>
      </c>
      <c r="D8069" s="1467">
        <v>2630</v>
      </c>
      <c r="E8069" s="1468" t="s">
        <v>3088</v>
      </c>
      <c r="G8069" s="1" t="s">
        <v>8817</v>
      </c>
      <c r="H8069" s="2">
        <v>30000</v>
      </c>
      <c r="I8069" s="2" t="s">
        <v>2539</v>
      </c>
    </row>
    <row r="8070" spans="2:15" s="1" customFormat="1" ht="15" customHeight="1">
      <c r="B8070" s="1465">
        <v>43014</v>
      </c>
      <c r="C8070" s="1466" t="s">
        <v>8928</v>
      </c>
      <c r="D8070" s="1467">
        <v>3100</v>
      </c>
      <c r="E8070" s="1468" t="s">
        <v>8922</v>
      </c>
      <c r="G8070" s="1" t="s">
        <v>8816</v>
      </c>
      <c r="H8070" s="2">
        <v>2000</v>
      </c>
      <c r="I8070" s="2" t="s">
        <v>2539</v>
      </c>
    </row>
    <row r="8071" spans="2:15" s="1" customFormat="1" ht="15" customHeight="1">
      <c r="B8071" s="1465">
        <v>43015</v>
      </c>
      <c r="C8071" s="1466" t="s">
        <v>8921</v>
      </c>
      <c r="D8071" s="1467">
        <v>5000</v>
      </c>
      <c r="E8071" s="1468" t="s">
        <v>8922</v>
      </c>
      <c r="G8071" s="1" t="s">
        <v>8394</v>
      </c>
      <c r="H8071" s="2">
        <v>8807.99</v>
      </c>
      <c r="I8071" s="2" t="s">
        <v>2539</v>
      </c>
    </row>
    <row r="8072" spans="2:15" s="1" customFormat="1" ht="60" customHeight="1">
      <c r="B8072" s="984">
        <v>43017</v>
      </c>
      <c r="C8072" s="812" t="s">
        <v>8937</v>
      </c>
      <c r="D8072" s="905">
        <v>2500</v>
      </c>
      <c r="E8072" s="812" t="s">
        <v>3287</v>
      </c>
      <c r="G8072" s="1" t="s">
        <v>8818</v>
      </c>
      <c r="H8072" s="2">
        <v>1427</v>
      </c>
      <c r="I8072" s="2" t="s">
        <v>2539</v>
      </c>
      <c r="L8072" s="2"/>
    </row>
    <row r="8073" spans="2:15" s="1" customFormat="1" ht="60" customHeight="1">
      <c r="B8073" s="984">
        <v>43024</v>
      </c>
      <c r="C8073" s="812" t="s">
        <v>8950</v>
      </c>
      <c r="D8073" s="905">
        <v>2500</v>
      </c>
      <c r="E8073" s="812" t="s">
        <v>3287</v>
      </c>
      <c r="G8073" s="1" t="s">
        <v>8898</v>
      </c>
      <c r="H8073" s="2">
        <v>5000</v>
      </c>
      <c r="I8073" s="2" t="s">
        <v>2539</v>
      </c>
    </row>
    <row r="8074" spans="2:15" s="1" customFormat="1" ht="60" customHeight="1">
      <c r="B8074" s="984">
        <v>43025</v>
      </c>
      <c r="C8074" s="812" t="s">
        <v>8949</v>
      </c>
      <c r="D8074" s="905">
        <v>5000</v>
      </c>
      <c r="E8074" s="812" t="s">
        <v>3287</v>
      </c>
      <c r="G8074" s="1" t="s">
        <v>8815</v>
      </c>
      <c r="H8074" s="2">
        <v>11824</v>
      </c>
      <c r="I8074" s="2" t="s">
        <v>2539</v>
      </c>
    </row>
    <row r="8075" spans="2:15" s="1" customFormat="1" ht="60" customHeight="1">
      <c r="B8075" s="984">
        <v>43032</v>
      </c>
      <c r="C8075" s="812" t="s">
        <v>8976</v>
      </c>
      <c r="D8075" s="905">
        <v>5000</v>
      </c>
      <c r="E8075" s="812" t="s">
        <v>3287</v>
      </c>
      <c r="G8075" s="1" t="s">
        <v>8820</v>
      </c>
      <c r="H8075" s="2">
        <v>35000</v>
      </c>
      <c r="I8075" s="1" t="s">
        <v>2539</v>
      </c>
    </row>
    <row r="8076" spans="2:15" s="1" customFormat="1" ht="15">
      <c r="B8076" s="984">
        <v>43031</v>
      </c>
      <c r="C8076" s="1064" t="s">
        <v>3546</v>
      </c>
      <c r="D8076" s="905">
        <v>100</v>
      </c>
      <c r="E8076" s="812" t="s">
        <v>421</v>
      </c>
      <c r="G8076" s="1" t="s">
        <v>8830</v>
      </c>
      <c r="H8076" s="2">
        <v>1000</v>
      </c>
      <c r="I8076" s="2" t="s">
        <v>2539</v>
      </c>
    </row>
    <row r="8077" spans="2:15" s="1" customFormat="1" ht="15">
      <c r="B8077" s="984"/>
      <c r="C8077" s="812"/>
      <c r="D8077" s="905"/>
      <c r="E8077" s="812"/>
      <c r="G8077" s="1" t="s">
        <v>8726</v>
      </c>
      <c r="H8077" s="2">
        <v>6569</v>
      </c>
      <c r="I8077" s="1" t="s">
        <v>2539</v>
      </c>
    </row>
    <row r="8078" spans="2:15" s="1" customFormat="1" ht="15">
      <c r="B8078" s="984"/>
      <c r="C8078" s="1064"/>
      <c r="D8078" s="905"/>
      <c r="E8078" s="812"/>
    </row>
    <row r="8079" spans="2:15" s="1" customFormat="1" ht="15">
      <c r="B8079" s="280"/>
      <c r="C8079" s="280"/>
      <c r="D8079" s="294">
        <f>SUM(D8069:D8078)</f>
        <v>25830</v>
      </c>
      <c r="E8079" s="2">
        <f>D8079-D8166-H8166</f>
        <v>130</v>
      </c>
      <c r="F8079" s="1" t="s">
        <v>3088</v>
      </c>
    </row>
    <row r="8080" spans="2:15" s="1" customFormat="1" ht="15">
      <c r="E8080" s="2">
        <v>1000</v>
      </c>
      <c r="F8080" s="1" t="s">
        <v>8144</v>
      </c>
    </row>
    <row r="8081" spans="2:8" s="1" customFormat="1" ht="15">
      <c r="E8081" s="2"/>
    </row>
    <row r="8082" spans="2:8" s="1" customFormat="1" ht="15">
      <c r="B8082" s="285">
        <v>43009</v>
      </c>
      <c r="C8082" s="304" t="s">
        <v>367</v>
      </c>
      <c r="D8082" s="326">
        <v>100</v>
      </c>
      <c r="E8082" s="2"/>
      <c r="F8082" s="285">
        <v>43025</v>
      </c>
      <c r="G8082" s="280" t="s">
        <v>8961</v>
      </c>
      <c r="H8082" s="294">
        <v>1200</v>
      </c>
    </row>
    <row r="8083" spans="2:8" s="1" customFormat="1" ht="15">
      <c r="B8083" s="285">
        <v>43009</v>
      </c>
      <c r="C8083" s="304" t="s">
        <v>850</v>
      </c>
      <c r="D8083" s="326">
        <v>25</v>
      </c>
      <c r="F8083" s="285">
        <v>43025</v>
      </c>
      <c r="G8083" s="280" t="s">
        <v>8962</v>
      </c>
      <c r="H8083" s="294">
        <v>500</v>
      </c>
    </row>
    <row r="8084" spans="2:8" s="1" customFormat="1" ht="15">
      <c r="B8084" s="285">
        <v>43009</v>
      </c>
      <c r="C8084" s="280" t="s">
        <v>23</v>
      </c>
      <c r="D8084" s="294">
        <v>360</v>
      </c>
      <c r="F8084" s="285">
        <v>43025</v>
      </c>
      <c r="G8084" s="280" t="s">
        <v>516</v>
      </c>
      <c r="H8084" s="294">
        <v>60</v>
      </c>
    </row>
    <row r="8085" spans="2:8" s="1" customFormat="1" ht="15">
      <c r="B8085" s="285">
        <v>43009</v>
      </c>
      <c r="C8085" s="280" t="s">
        <v>177</v>
      </c>
      <c r="D8085" s="294">
        <v>660</v>
      </c>
      <c r="F8085" s="285">
        <v>43025</v>
      </c>
      <c r="G8085" s="280" t="s">
        <v>289</v>
      </c>
      <c r="H8085" s="294">
        <v>20</v>
      </c>
    </row>
    <row r="8086" spans="2:8" s="1" customFormat="1" ht="15">
      <c r="B8086" s="285">
        <v>43010</v>
      </c>
      <c r="C8086" s="280" t="s">
        <v>177</v>
      </c>
      <c r="D8086" s="294">
        <v>15</v>
      </c>
      <c r="F8086" s="285">
        <v>43025</v>
      </c>
      <c r="G8086" s="280" t="s">
        <v>114</v>
      </c>
      <c r="H8086" s="294">
        <v>75</v>
      </c>
    </row>
    <row r="8087" spans="2:8" s="1" customFormat="1" ht="15">
      <c r="B8087" s="285">
        <v>43011</v>
      </c>
      <c r="C8087" s="280" t="s">
        <v>525</v>
      </c>
      <c r="D8087" s="294">
        <v>190</v>
      </c>
      <c r="F8087" s="285">
        <v>43025</v>
      </c>
      <c r="G8087" s="280" t="s">
        <v>774</v>
      </c>
      <c r="H8087" s="294">
        <v>180</v>
      </c>
    </row>
    <row r="8088" spans="2:8" s="1" customFormat="1" ht="15">
      <c r="B8088" s="285">
        <v>43011</v>
      </c>
      <c r="C8088" s="280" t="s">
        <v>367</v>
      </c>
      <c r="D8088" s="294">
        <v>20</v>
      </c>
      <c r="F8088" s="285">
        <v>43025</v>
      </c>
      <c r="G8088" s="280" t="s">
        <v>114</v>
      </c>
      <c r="H8088" s="294">
        <v>65</v>
      </c>
    </row>
    <row r="8089" spans="2:8" s="1" customFormat="1" ht="15">
      <c r="B8089" s="285">
        <v>43011</v>
      </c>
      <c r="C8089" s="280" t="s">
        <v>5649</v>
      </c>
      <c r="D8089" s="294">
        <v>200</v>
      </c>
      <c r="F8089" s="285">
        <v>43026</v>
      </c>
      <c r="G8089" s="280" t="s">
        <v>525</v>
      </c>
      <c r="H8089" s="294">
        <v>20</v>
      </c>
    </row>
    <row r="8090" spans="2:8" s="1" customFormat="1" ht="15">
      <c r="B8090" s="285">
        <v>43011</v>
      </c>
      <c r="C8090" s="280" t="s">
        <v>246</v>
      </c>
      <c r="D8090" s="294">
        <v>180</v>
      </c>
      <c r="F8090" s="285">
        <v>43026</v>
      </c>
      <c r="G8090" s="280" t="s">
        <v>289</v>
      </c>
      <c r="H8090" s="294">
        <v>15</v>
      </c>
    </row>
    <row r="8091" spans="2:8" s="1" customFormat="1" ht="15">
      <c r="B8091" s="285">
        <v>43011</v>
      </c>
      <c r="C8091" s="280" t="s">
        <v>97</v>
      </c>
      <c r="D8091" s="294">
        <v>130</v>
      </c>
      <c r="F8091" s="285">
        <v>43027</v>
      </c>
      <c r="G8091" s="294" t="s">
        <v>289</v>
      </c>
      <c r="H8091" s="294">
        <v>300</v>
      </c>
    </row>
    <row r="8092" spans="2:8" s="1" customFormat="1" ht="15">
      <c r="B8092" s="285">
        <v>43012</v>
      </c>
      <c r="C8092" s="280" t="s">
        <v>525</v>
      </c>
      <c r="D8092" s="294">
        <v>125</v>
      </c>
      <c r="F8092" s="285">
        <v>43027</v>
      </c>
      <c r="G8092" s="393" t="s">
        <v>114</v>
      </c>
      <c r="H8092" s="386">
        <v>50</v>
      </c>
    </row>
    <row r="8093" spans="2:8" s="1" customFormat="1" ht="15">
      <c r="B8093" s="285">
        <v>43012</v>
      </c>
      <c r="C8093" s="280" t="s">
        <v>367</v>
      </c>
      <c r="D8093" s="294">
        <v>10</v>
      </c>
      <c r="F8093" s="285">
        <v>43027</v>
      </c>
      <c r="G8093" s="393" t="s">
        <v>289</v>
      </c>
      <c r="H8093" s="386">
        <v>105</v>
      </c>
    </row>
    <row r="8094" spans="2:8" s="1" customFormat="1" ht="15">
      <c r="B8094" s="285">
        <v>43012</v>
      </c>
      <c r="C8094" s="280" t="s">
        <v>114</v>
      </c>
      <c r="D8094" s="294">
        <v>80</v>
      </c>
      <c r="F8094" s="285">
        <v>43027</v>
      </c>
      <c r="G8094" s="393" t="s">
        <v>8957</v>
      </c>
      <c r="H8094" s="294">
        <v>75</v>
      </c>
    </row>
    <row r="8095" spans="2:8" s="1" customFormat="1" ht="15">
      <c r="B8095" s="285">
        <v>43012</v>
      </c>
      <c r="C8095" s="280" t="s">
        <v>23</v>
      </c>
      <c r="D8095" s="294">
        <v>120</v>
      </c>
      <c r="F8095" s="285">
        <v>43027</v>
      </c>
      <c r="G8095" s="393" t="s">
        <v>289</v>
      </c>
      <c r="H8095" s="386">
        <v>80</v>
      </c>
    </row>
    <row r="8096" spans="2:8" s="1" customFormat="1" ht="15">
      <c r="B8096" s="285">
        <v>43012</v>
      </c>
      <c r="C8096" s="280" t="s">
        <v>132</v>
      </c>
      <c r="D8096" s="294">
        <v>55</v>
      </c>
      <c r="F8096" s="285">
        <v>43027</v>
      </c>
      <c r="G8096" s="280" t="s">
        <v>48</v>
      </c>
      <c r="H8096" s="294">
        <v>45</v>
      </c>
    </row>
    <row r="8097" spans="2:8" s="1" customFormat="1" ht="15">
      <c r="B8097" s="285">
        <v>43013</v>
      </c>
      <c r="C8097" s="280" t="s">
        <v>173</v>
      </c>
      <c r="D8097" s="294">
        <v>20</v>
      </c>
      <c r="F8097" s="285">
        <v>43028</v>
      </c>
      <c r="G8097" s="280" t="s">
        <v>968</v>
      </c>
      <c r="H8097" s="294">
        <v>620</v>
      </c>
    </row>
    <row r="8098" spans="2:8" s="1" customFormat="1" ht="15">
      <c r="B8098" s="285">
        <v>43013</v>
      </c>
      <c r="C8098" s="280" t="s">
        <v>5682</v>
      </c>
      <c r="D8098" s="294">
        <v>44</v>
      </c>
      <c r="F8098" s="285">
        <v>43028</v>
      </c>
      <c r="G8098" s="393" t="s">
        <v>114</v>
      </c>
      <c r="H8098" s="386">
        <v>60</v>
      </c>
    </row>
    <row r="8099" spans="2:8" s="1" customFormat="1" ht="15">
      <c r="B8099" s="285">
        <v>43013</v>
      </c>
      <c r="C8099" s="280" t="s">
        <v>8926</v>
      </c>
      <c r="D8099" s="294">
        <v>266</v>
      </c>
      <c r="F8099" s="285">
        <v>43029</v>
      </c>
      <c r="G8099" s="280" t="s">
        <v>51</v>
      </c>
      <c r="H8099" s="294">
        <v>225</v>
      </c>
    </row>
    <row r="8100" spans="2:8" s="1" customFormat="1" ht="15">
      <c r="B8100" s="285">
        <v>43013</v>
      </c>
      <c r="C8100" s="280" t="s">
        <v>12</v>
      </c>
      <c r="D8100" s="294">
        <v>400</v>
      </c>
      <c r="F8100" s="285">
        <v>43029</v>
      </c>
      <c r="G8100" s="280" t="s">
        <v>114</v>
      </c>
      <c r="H8100" s="294">
        <v>80</v>
      </c>
    </row>
    <row r="8101" spans="2:8" s="1" customFormat="1" ht="15">
      <c r="B8101" s="285">
        <v>43013</v>
      </c>
      <c r="C8101" s="280" t="s">
        <v>8927</v>
      </c>
      <c r="D8101" s="294">
        <v>450</v>
      </c>
      <c r="F8101" s="285">
        <v>43029</v>
      </c>
      <c r="G8101" s="280" t="s">
        <v>968</v>
      </c>
      <c r="H8101" s="294">
        <v>190</v>
      </c>
    </row>
    <row r="8102" spans="2:8" s="1" customFormat="1" ht="15">
      <c r="B8102" s="285">
        <v>43013</v>
      </c>
      <c r="C8102" s="280" t="s">
        <v>132</v>
      </c>
      <c r="D8102" s="294">
        <v>100</v>
      </c>
      <c r="F8102" s="285">
        <v>43029</v>
      </c>
      <c r="G8102" s="280" t="s">
        <v>48</v>
      </c>
      <c r="H8102" s="294">
        <v>35</v>
      </c>
    </row>
    <row r="8103" spans="2:8" s="1" customFormat="1" ht="15">
      <c r="B8103" s="285">
        <v>43013</v>
      </c>
      <c r="C8103" s="280" t="s">
        <v>58</v>
      </c>
      <c r="D8103" s="294">
        <v>30</v>
      </c>
      <c r="F8103" s="285">
        <v>43029</v>
      </c>
      <c r="G8103" s="280" t="s">
        <v>367</v>
      </c>
      <c r="H8103" s="294">
        <v>15</v>
      </c>
    </row>
    <row r="8104" spans="2:8" s="1" customFormat="1" ht="15">
      <c r="B8104" s="285">
        <v>43013</v>
      </c>
      <c r="C8104" s="280" t="s">
        <v>2681</v>
      </c>
      <c r="D8104" s="294">
        <v>40</v>
      </c>
      <c r="F8104" s="285">
        <v>43029</v>
      </c>
      <c r="G8104" s="280" t="s">
        <v>173</v>
      </c>
      <c r="H8104" s="294">
        <v>50</v>
      </c>
    </row>
    <row r="8105" spans="2:8" s="1" customFormat="1" ht="15">
      <c r="B8105" s="285">
        <v>43014</v>
      </c>
      <c r="C8105" s="280" t="s">
        <v>525</v>
      </c>
      <c r="D8105" s="294">
        <v>200</v>
      </c>
      <c r="F8105" s="285">
        <v>43029</v>
      </c>
      <c r="G8105" s="280" t="s">
        <v>112</v>
      </c>
      <c r="H8105" s="294">
        <v>10</v>
      </c>
    </row>
    <row r="8106" spans="2:8" s="1" customFormat="1" ht="15">
      <c r="B8106" s="285">
        <v>43014</v>
      </c>
      <c r="C8106" s="280" t="s">
        <v>367</v>
      </c>
      <c r="D8106" s="294">
        <v>10</v>
      </c>
      <c r="F8106" s="285">
        <v>43030</v>
      </c>
      <c r="G8106" s="280" t="s">
        <v>605</v>
      </c>
      <c r="H8106" s="294">
        <v>100</v>
      </c>
    </row>
    <row r="8107" spans="2:8" s="1" customFormat="1" ht="15">
      <c r="B8107" s="285">
        <v>43014</v>
      </c>
      <c r="C8107" s="280" t="s">
        <v>23</v>
      </c>
      <c r="D8107" s="294">
        <v>200</v>
      </c>
      <c r="F8107" s="285">
        <v>43030</v>
      </c>
      <c r="G8107" s="280" t="s">
        <v>8963</v>
      </c>
      <c r="H8107" s="294">
        <v>480</v>
      </c>
    </row>
    <row r="8108" spans="2:8" s="1" customFormat="1" ht="15">
      <c r="B8108" s="285">
        <v>43015</v>
      </c>
      <c r="C8108" s="280" t="s">
        <v>70</v>
      </c>
      <c r="D8108" s="294">
        <v>80</v>
      </c>
      <c r="F8108" s="285">
        <v>43030</v>
      </c>
      <c r="G8108" s="280" t="s">
        <v>525</v>
      </c>
      <c r="H8108" s="294">
        <v>46</v>
      </c>
    </row>
    <row r="8109" spans="2:8" s="1" customFormat="1" ht="15">
      <c r="B8109" s="285">
        <v>43015</v>
      </c>
      <c r="C8109" s="280" t="s">
        <v>8929</v>
      </c>
      <c r="D8109" s="294">
        <v>800</v>
      </c>
      <c r="F8109" s="285">
        <v>43030</v>
      </c>
      <c r="G8109" s="280" t="s">
        <v>114</v>
      </c>
      <c r="H8109" s="294">
        <v>75</v>
      </c>
    </row>
    <row r="8110" spans="2:8" s="1" customFormat="1" ht="15">
      <c r="B8110" s="285">
        <v>43015</v>
      </c>
      <c r="C8110" s="280" t="s">
        <v>8930</v>
      </c>
      <c r="D8110" s="294">
        <v>20</v>
      </c>
      <c r="F8110" s="285">
        <v>43030</v>
      </c>
      <c r="G8110" s="280" t="s">
        <v>8978</v>
      </c>
      <c r="H8110" s="294">
        <v>10</v>
      </c>
    </row>
    <row r="8111" spans="2:8" s="1" customFormat="1" ht="15">
      <c r="B8111" s="285">
        <v>43015</v>
      </c>
      <c r="C8111" s="280" t="s">
        <v>8931</v>
      </c>
      <c r="D8111" s="294">
        <v>100</v>
      </c>
      <c r="F8111" s="285">
        <v>43031</v>
      </c>
      <c r="G8111" s="280" t="s">
        <v>525</v>
      </c>
      <c r="H8111" s="294">
        <v>150</v>
      </c>
    </row>
    <row r="8112" spans="2:8" s="1" customFormat="1" ht="15">
      <c r="B8112" s="285">
        <v>43015</v>
      </c>
      <c r="C8112" s="280" t="s">
        <v>8932</v>
      </c>
      <c r="D8112" s="294">
        <v>100</v>
      </c>
      <c r="F8112" s="285">
        <v>43031</v>
      </c>
      <c r="G8112" s="280" t="s">
        <v>246</v>
      </c>
      <c r="H8112" s="294">
        <v>160</v>
      </c>
    </row>
    <row r="8113" spans="2:8" s="1" customFormat="1" ht="15">
      <c r="B8113" s="285">
        <v>43015</v>
      </c>
      <c r="C8113" s="280" t="s">
        <v>8933</v>
      </c>
      <c r="D8113" s="294">
        <v>1140</v>
      </c>
      <c r="F8113" s="285">
        <v>43031</v>
      </c>
      <c r="G8113" s="280" t="s">
        <v>111</v>
      </c>
      <c r="H8113" s="294">
        <v>60</v>
      </c>
    </row>
    <row r="8114" spans="2:8" s="1" customFormat="1" ht="15">
      <c r="B8114" s="285">
        <v>43015</v>
      </c>
      <c r="C8114" s="280" t="s">
        <v>8934</v>
      </c>
      <c r="D8114" s="294">
        <v>60</v>
      </c>
      <c r="F8114" s="285">
        <v>43032</v>
      </c>
      <c r="G8114" s="280" t="s">
        <v>525</v>
      </c>
      <c r="H8114" s="294">
        <v>190</v>
      </c>
    </row>
    <row r="8115" spans="2:8" s="1" customFormat="1" ht="15">
      <c r="B8115" s="285">
        <v>43015</v>
      </c>
      <c r="C8115" s="280" t="s">
        <v>8935</v>
      </c>
      <c r="D8115" s="294">
        <v>500</v>
      </c>
      <c r="F8115" s="285">
        <v>43032</v>
      </c>
      <c r="G8115" s="280" t="s">
        <v>246</v>
      </c>
      <c r="H8115" s="294">
        <v>160</v>
      </c>
    </row>
    <row r="8116" spans="2:8" s="1" customFormat="1" ht="15">
      <c r="B8116" s="285">
        <v>43015</v>
      </c>
      <c r="C8116" s="280" t="s">
        <v>114</v>
      </c>
      <c r="D8116" s="294">
        <v>200</v>
      </c>
      <c r="F8116" s="285">
        <v>43032</v>
      </c>
      <c r="G8116" s="280" t="s">
        <v>2625</v>
      </c>
      <c r="H8116" s="294">
        <v>360</v>
      </c>
    </row>
    <row r="8117" spans="2:8" s="1" customFormat="1" ht="15">
      <c r="B8117" s="285">
        <v>43015</v>
      </c>
      <c r="C8117" s="280" t="s">
        <v>81</v>
      </c>
      <c r="D8117" s="294">
        <v>20</v>
      </c>
      <c r="F8117" s="285">
        <v>43032</v>
      </c>
      <c r="G8117" s="280" t="s">
        <v>23</v>
      </c>
      <c r="H8117" s="294">
        <v>285</v>
      </c>
    </row>
    <row r="8118" spans="2:8" s="1" customFormat="1" ht="15">
      <c r="B8118" s="285">
        <v>43015</v>
      </c>
      <c r="C8118" s="280" t="s">
        <v>8936</v>
      </c>
      <c r="D8118" s="294">
        <v>510</v>
      </c>
      <c r="F8118" s="285">
        <v>43033</v>
      </c>
      <c r="G8118" s="280" t="s">
        <v>525</v>
      </c>
      <c r="H8118" s="294">
        <v>110</v>
      </c>
    </row>
    <row r="8119" spans="2:8" s="1" customFormat="1" ht="15">
      <c r="B8119" s="285">
        <v>43016</v>
      </c>
      <c r="C8119" s="280" t="s">
        <v>8938</v>
      </c>
      <c r="D8119" s="294">
        <v>35</v>
      </c>
      <c r="F8119" s="285">
        <v>43033</v>
      </c>
      <c r="G8119" s="280" t="s">
        <v>8979</v>
      </c>
      <c r="H8119" s="294">
        <v>45</v>
      </c>
    </row>
    <row r="8120" spans="2:8" s="1" customFormat="1" ht="15">
      <c r="B8120" s="285">
        <v>43016</v>
      </c>
      <c r="C8120" s="280" t="s">
        <v>8939</v>
      </c>
      <c r="D8120" s="294">
        <v>240</v>
      </c>
      <c r="F8120" s="285">
        <v>43033</v>
      </c>
      <c r="G8120" s="280" t="s">
        <v>525</v>
      </c>
      <c r="H8120" s="294">
        <v>45</v>
      </c>
    </row>
    <row r="8121" spans="2:8" s="1" customFormat="1" ht="15">
      <c r="B8121" s="285">
        <v>43016</v>
      </c>
      <c r="C8121" s="280" t="s">
        <v>8806</v>
      </c>
      <c r="D8121" s="294">
        <v>450</v>
      </c>
      <c r="F8121" s="285">
        <v>43033</v>
      </c>
      <c r="G8121" s="280" t="s">
        <v>8849</v>
      </c>
      <c r="H8121" s="294">
        <v>100</v>
      </c>
    </row>
    <row r="8122" spans="2:8" s="1" customFormat="1" ht="15">
      <c r="B8122" s="285">
        <v>43016</v>
      </c>
      <c r="C8122" s="280" t="s">
        <v>18</v>
      </c>
      <c r="D8122" s="294">
        <v>165</v>
      </c>
      <c r="F8122" s="285">
        <v>43034</v>
      </c>
      <c r="G8122" s="280" t="s">
        <v>525</v>
      </c>
      <c r="H8122" s="294">
        <v>130</v>
      </c>
    </row>
    <row r="8123" spans="2:8" s="1" customFormat="1" ht="15">
      <c r="B8123" s="285">
        <v>43016</v>
      </c>
      <c r="C8123" s="280" t="s">
        <v>8940</v>
      </c>
      <c r="D8123" s="294">
        <v>800</v>
      </c>
      <c r="F8123" s="285">
        <v>43034</v>
      </c>
      <c r="G8123" s="280" t="s">
        <v>246</v>
      </c>
      <c r="H8123" s="294">
        <v>110</v>
      </c>
    </row>
    <row r="8124" spans="2:8" s="1" customFormat="1" ht="15">
      <c r="B8124" s="285">
        <v>43016</v>
      </c>
      <c r="C8124" s="280" t="s">
        <v>2556</v>
      </c>
      <c r="D8124" s="294">
        <v>180</v>
      </c>
      <c r="F8124" s="285">
        <v>43035</v>
      </c>
      <c r="G8124" s="280" t="s">
        <v>12</v>
      </c>
      <c r="H8124" s="294">
        <v>25</v>
      </c>
    </row>
    <row r="8125" spans="2:8" s="1" customFormat="1" ht="15">
      <c r="B8125" s="285">
        <v>43016</v>
      </c>
      <c r="C8125" s="280" t="s">
        <v>289</v>
      </c>
      <c r="D8125" s="294">
        <v>30</v>
      </c>
      <c r="F8125" s="285">
        <v>43035</v>
      </c>
      <c r="G8125" s="280" t="s">
        <v>525</v>
      </c>
      <c r="H8125" s="294">
        <v>60</v>
      </c>
    </row>
    <row r="8126" spans="2:8" s="1" customFormat="1" ht="15">
      <c r="B8126" s="285">
        <v>43016</v>
      </c>
      <c r="C8126" s="280" t="s">
        <v>823</v>
      </c>
      <c r="D8126" s="294">
        <v>700</v>
      </c>
      <c r="F8126" s="285">
        <v>43035</v>
      </c>
      <c r="G8126" s="280" t="s">
        <v>525</v>
      </c>
      <c r="H8126" s="294">
        <v>780</v>
      </c>
    </row>
    <row r="8127" spans="2:8" s="1" customFormat="1" ht="15">
      <c r="B8127" s="285">
        <v>43016</v>
      </c>
      <c r="C8127" s="280" t="s">
        <v>7717</v>
      </c>
      <c r="D8127" s="294">
        <v>50</v>
      </c>
      <c r="F8127" s="285">
        <v>43036</v>
      </c>
      <c r="G8127" s="280" t="s">
        <v>154</v>
      </c>
      <c r="H8127" s="294">
        <v>95</v>
      </c>
    </row>
    <row r="8128" spans="2:8" s="1" customFormat="1" ht="15">
      <c r="B8128" s="285">
        <v>43016</v>
      </c>
      <c r="C8128" s="280" t="s">
        <v>23</v>
      </c>
      <c r="D8128" s="294">
        <v>155</v>
      </c>
      <c r="F8128" s="285">
        <v>43036</v>
      </c>
      <c r="G8128" s="280" t="s">
        <v>8983</v>
      </c>
      <c r="H8128" s="294">
        <v>380</v>
      </c>
    </row>
    <row r="8129" spans="2:8" s="1" customFormat="1" ht="15">
      <c r="B8129" s="285">
        <v>43016</v>
      </c>
      <c r="C8129" s="280" t="s">
        <v>51</v>
      </c>
      <c r="D8129" s="294">
        <v>70</v>
      </c>
      <c r="F8129" s="285">
        <v>43036</v>
      </c>
      <c r="G8129" s="280" t="s">
        <v>246</v>
      </c>
      <c r="H8129" s="294">
        <v>80</v>
      </c>
    </row>
    <row r="8130" spans="2:8" s="1" customFormat="1" ht="15">
      <c r="B8130" s="285">
        <v>43017</v>
      </c>
      <c r="C8130" s="280" t="s">
        <v>525</v>
      </c>
      <c r="D8130" s="294">
        <v>160</v>
      </c>
      <c r="F8130" s="285">
        <v>43036</v>
      </c>
      <c r="G8130" s="280" t="s">
        <v>6213</v>
      </c>
      <c r="H8130" s="294">
        <v>120</v>
      </c>
    </row>
    <row r="8131" spans="2:8" s="1" customFormat="1" ht="15">
      <c r="B8131" s="285">
        <v>43017</v>
      </c>
      <c r="C8131" s="280" t="s">
        <v>23</v>
      </c>
      <c r="D8131" s="294">
        <v>205</v>
      </c>
      <c r="F8131" s="285">
        <v>43036</v>
      </c>
      <c r="G8131" s="280" t="s">
        <v>114</v>
      </c>
      <c r="H8131" s="294">
        <v>15</v>
      </c>
    </row>
    <row r="8132" spans="2:8" s="1" customFormat="1" ht="15">
      <c r="B8132" s="285">
        <v>43017</v>
      </c>
      <c r="C8132" s="280" t="s">
        <v>48</v>
      </c>
      <c r="D8132" s="294">
        <v>130</v>
      </c>
      <c r="F8132" s="285">
        <v>43036</v>
      </c>
      <c r="G8132" s="280" t="s">
        <v>8984</v>
      </c>
      <c r="H8132" s="294">
        <v>150</v>
      </c>
    </row>
    <row r="8133" spans="2:8" s="1" customFormat="1" ht="15">
      <c r="B8133" s="285">
        <v>43018</v>
      </c>
      <c r="C8133" s="280" t="s">
        <v>525</v>
      </c>
      <c r="D8133" s="294">
        <v>150</v>
      </c>
      <c r="F8133" s="285">
        <v>43036</v>
      </c>
      <c r="G8133" s="280" t="s">
        <v>23</v>
      </c>
      <c r="H8133" s="294">
        <v>95</v>
      </c>
    </row>
    <row r="8134" spans="2:8" s="1" customFormat="1" ht="15">
      <c r="B8134" s="285">
        <v>43018</v>
      </c>
      <c r="C8134" s="280" t="s">
        <v>205</v>
      </c>
      <c r="D8134" s="294">
        <v>90</v>
      </c>
      <c r="F8134" s="285">
        <v>43036</v>
      </c>
      <c r="G8134" s="280" t="s">
        <v>8985</v>
      </c>
      <c r="H8134" s="294">
        <v>60</v>
      </c>
    </row>
    <row r="8135" spans="2:8" s="1" customFormat="1" ht="15">
      <c r="B8135" s="285">
        <v>43019</v>
      </c>
      <c r="C8135" s="280" t="s">
        <v>525</v>
      </c>
      <c r="D8135" s="294">
        <v>150</v>
      </c>
      <c r="F8135" s="285">
        <v>43037</v>
      </c>
      <c r="G8135" s="280" t="s">
        <v>179</v>
      </c>
      <c r="H8135" s="294">
        <v>120</v>
      </c>
    </row>
    <row r="8136" spans="2:8" s="1" customFormat="1" ht="15">
      <c r="B8136" s="285">
        <v>43019</v>
      </c>
      <c r="C8136" s="280" t="s">
        <v>114</v>
      </c>
      <c r="D8136" s="294">
        <v>200</v>
      </c>
      <c r="F8136" s="285">
        <v>43037</v>
      </c>
      <c r="G8136" s="280" t="s">
        <v>18</v>
      </c>
      <c r="H8136" s="294">
        <v>125</v>
      </c>
    </row>
    <row r="8137" spans="2:8" s="1" customFormat="1" ht="15">
      <c r="B8137" s="285">
        <v>43019</v>
      </c>
      <c r="C8137" s="280" t="s">
        <v>246</v>
      </c>
      <c r="D8137" s="294">
        <v>120</v>
      </c>
      <c r="F8137" s="285">
        <v>43037</v>
      </c>
      <c r="G8137" s="280" t="s">
        <v>289</v>
      </c>
      <c r="H8137" s="294">
        <v>30</v>
      </c>
    </row>
    <row r="8138" spans="2:8" s="1" customFormat="1" ht="15">
      <c r="B8138" s="285">
        <v>43020</v>
      </c>
      <c r="C8138" s="280" t="s">
        <v>525</v>
      </c>
      <c r="D8138" s="294">
        <v>110</v>
      </c>
      <c r="F8138" s="285">
        <v>43038</v>
      </c>
      <c r="G8138" s="280" t="s">
        <v>525</v>
      </c>
      <c r="H8138" s="294">
        <v>220</v>
      </c>
    </row>
    <row r="8139" spans="2:8" s="1" customFormat="1" ht="15">
      <c r="B8139" s="285">
        <v>43020</v>
      </c>
      <c r="C8139" s="280" t="s">
        <v>132</v>
      </c>
      <c r="D8139" s="294">
        <v>100</v>
      </c>
      <c r="F8139" s="285">
        <v>43038</v>
      </c>
      <c r="G8139" s="280" t="s">
        <v>51</v>
      </c>
      <c r="H8139" s="294">
        <v>440</v>
      </c>
    </row>
    <row r="8140" spans="2:8" s="1" customFormat="1" ht="15">
      <c r="B8140" s="285">
        <v>43020</v>
      </c>
      <c r="C8140" s="280" t="s">
        <v>64</v>
      </c>
      <c r="D8140" s="294">
        <v>200</v>
      </c>
      <c r="F8140" s="285">
        <v>43039</v>
      </c>
      <c r="G8140" s="280" t="s">
        <v>525</v>
      </c>
      <c r="H8140" s="294">
        <v>100</v>
      </c>
    </row>
    <row r="8141" spans="2:8" s="1" customFormat="1" ht="15">
      <c r="B8141" s="285">
        <v>43020</v>
      </c>
      <c r="C8141" s="280" t="s">
        <v>48</v>
      </c>
      <c r="D8141" s="294">
        <v>230</v>
      </c>
      <c r="F8141" s="285">
        <v>43039</v>
      </c>
      <c r="G8141" s="280" t="s">
        <v>8987</v>
      </c>
      <c r="H8141" s="294">
        <v>35</v>
      </c>
    </row>
    <row r="8142" spans="2:8" s="1" customFormat="1" ht="15">
      <c r="B8142" s="285">
        <v>43020</v>
      </c>
      <c r="C8142" s="280" t="s">
        <v>246</v>
      </c>
      <c r="D8142" s="294">
        <v>160</v>
      </c>
      <c r="F8142" s="285">
        <v>43039</v>
      </c>
      <c r="G8142" s="280" t="s">
        <v>9008</v>
      </c>
      <c r="H8142" s="294">
        <v>120</v>
      </c>
    </row>
    <row r="8143" spans="2:8" s="1" customFormat="1" ht="15">
      <c r="B8143" s="285">
        <v>43021</v>
      </c>
      <c r="C8143" s="280" t="s">
        <v>525</v>
      </c>
      <c r="D8143" s="294">
        <v>110</v>
      </c>
      <c r="F8143" s="285">
        <v>43039</v>
      </c>
      <c r="G8143" s="280" t="s">
        <v>23</v>
      </c>
      <c r="H8143" s="294">
        <v>280</v>
      </c>
    </row>
    <row r="8144" spans="2:8" s="1" customFormat="1" ht="15">
      <c r="B8144" s="285">
        <v>43021</v>
      </c>
      <c r="C8144" s="280" t="s">
        <v>246</v>
      </c>
      <c r="D8144" s="294">
        <v>80</v>
      </c>
      <c r="F8144" s="280"/>
      <c r="G8144" s="280"/>
      <c r="H8144" s="280"/>
    </row>
    <row r="8145" spans="2:8" s="1" customFormat="1" ht="15">
      <c r="B8145" s="285">
        <v>43022</v>
      </c>
      <c r="C8145" s="280" t="s">
        <v>246</v>
      </c>
      <c r="D8145" s="294">
        <v>160</v>
      </c>
      <c r="F8145" s="280"/>
      <c r="G8145" s="280"/>
      <c r="H8145" s="280"/>
    </row>
    <row r="8146" spans="2:8" s="1" customFormat="1" ht="45" customHeight="1">
      <c r="B8146" s="285">
        <v>43022</v>
      </c>
      <c r="C8146" s="406" t="s">
        <v>8948</v>
      </c>
      <c r="D8146" s="294">
        <v>300</v>
      </c>
      <c r="F8146" s="280"/>
      <c r="G8146" s="280"/>
      <c r="H8146" s="280"/>
    </row>
    <row r="8147" spans="2:8" s="1" customFormat="1" ht="15">
      <c r="B8147" s="285">
        <v>43022</v>
      </c>
      <c r="C8147" s="280" t="s">
        <v>81</v>
      </c>
      <c r="D8147" s="294">
        <v>100</v>
      </c>
      <c r="F8147" s="280"/>
      <c r="G8147" s="280"/>
      <c r="H8147" s="280"/>
    </row>
    <row r="8148" spans="2:8" s="1" customFormat="1" ht="15">
      <c r="B8148" s="285">
        <v>43022</v>
      </c>
      <c r="C8148" s="280" t="s">
        <v>2386</v>
      </c>
      <c r="D8148" s="294">
        <v>20</v>
      </c>
      <c r="F8148" s="280"/>
      <c r="G8148" s="280"/>
      <c r="H8148" s="280"/>
    </row>
    <row r="8149" spans="2:8" s="1" customFormat="1" ht="15">
      <c r="B8149" s="285">
        <v>43022</v>
      </c>
      <c r="C8149" s="280" t="s">
        <v>220</v>
      </c>
      <c r="D8149" s="294">
        <v>20</v>
      </c>
      <c r="F8149" s="280"/>
      <c r="G8149" s="280"/>
      <c r="H8149" s="280"/>
    </row>
    <row r="8150" spans="2:8" s="1" customFormat="1" ht="15">
      <c r="B8150" s="285">
        <v>43022</v>
      </c>
      <c r="C8150" s="280" t="s">
        <v>8964</v>
      </c>
      <c r="D8150" s="294">
        <v>110</v>
      </c>
      <c r="F8150" s="280"/>
      <c r="G8150" s="280"/>
      <c r="H8150" s="280"/>
    </row>
    <row r="8151" spans="2:8" s="1" customFormat="1" ht="15">
      <c r="B8151" s="285">
        <v>43022</v>
      </c>
      <c r="C8151" s="280" t="s">
        <v>48</v>
      </c>
      <c r="D8151" s="294">
        <v>70</v>
      </c>
      <c r="F8151" s="280"/>
      <c r="G8151" s="280"/>
      <c r="H8151" s="280"/>
    </row>
    <row r="8152" spans="2:8" s="1" customFormat="1" ht="15">
      <c r="B8152" s="285">
        <v>43022</v>
      </c>
      <c r="C8152" s="294" t="s">
        <v>114</v>
      </c>
      <c r="D8152" s="294">
        <v>30</v>
      </c>
      <c r="F8152" s="280"/>
      <c r="G8152" s="280"/>
      <c r="H8152" s="280"/>
    </row>
    <row r="8153" spans="2:8" s="1" customFormat="1" ht="15">
      <c r="B8153" s="285">
        <v>43022</v>
      </c>
      <c r="C8153" s="294" t="s">
        <v>4391</v>
      </c>
      <c r="D8153" s="294">
        <v>30</v>
      </c>
      <c r="F8153" s="280"/>
      <c r="G8153" s="280"/>
      <c r="H8153" s="280"/>
    </row>
    <row r="8154" spans="2:8" s="1" customFormat="1" ht="15">
      <c r="B8154" s="285">
        <v>43022</v>
      </c>
      <c r="C8154" s="280" t="s">
        <v>605</v>
      </c>
      <c r="D8154" s="294">
        <v>90</v>
      </c>
      <c r="F8154" s="280"/>
      <c r="G8154" s="280"/>
      <c r="H8154" s="280"/>
    </row>
    <row r="8155" spans="2:8" s="1" customFormat="1" ht="15">
      <c r="B8155" s="285">
        <v>43023</v>
      </c>
      <c r="C8155" s="280" t="s">
        <v>92</v>
      </c>
      <c r="D8155" s="294">
        <v>10</v>
      </c>
      <c r="F8155" s="280"/>
      <c r="G8155" s="280"/>
      <c r="H8155" s="280"/>
    </row>
    <row r="8156" spans="2:8" s="1" customFormat="1" ht="15">
      <c r="B8156" s="285">
        <v>43023</v>
      </c>
      <c r="C8156" s="280" t="s">
        <v>173</v>
      </c>
      <c r="D8156" s="294">
        <v>60</v>
      </c>
      <c r="F8156" s="280"/>
      <c r="G8156" s="280"/>
      <c r="H8156" s="280"/>
    </row>
    <row r="8157" spans="2:8" s="1" customFormat="1" ht="15">
      <c r="B8157" s="285">
        <v>43023</v>
      </c>
      <c r="C8157" s="280" t="s">
        <v>289</v>
      </c>
      <c r="D8157" s="294">
        <v>50</v>
      </c>
      <c r="F8157" s="280"/>
      <c r="G8157" s="280"/>
      <c r="H8157" s="280"/>
    </row>
    <row r="8158" spans="2:8" s="1" customFormat="1" ht="15">
      <c r="B8158" s="285">
        <v>43023</v>
      </c>
      <c r="C8158" s="280" t="s">
        <v>8958</v>
      </c>
      <c r="D8158" s="294">
        <v>690</v>
      </c>
      <c r="F8158" s="280"/>
      <c r="G8158" s="280"/>
      <c r="H8158" s="280"/>
    </row>
    <row r="8159" spans="2:8" s="1" customFormat="1" ht="15">
      <c r="B8159" s="285">
        <v>43023</v>
      </c>
      <c r="C8159" s="280" t="s">
        <v>23</v>
      </c>
      <c r="D8159" s="294">
        <v>305</v>
      </c>
      <c r="F8159" s="280"/>
      <c r="G8159" s="280"/>
      <c r="H8159" s="280"/>
    </row>
    <row r="8160" spans="2:8" s="1" customFormat="1" ht="15">
      <c r="B8160" s="285">
        <v>43024</v>
      </c>
      <c r="C8160" s="1156" t="s">
        <v>401</v>
      </c>
      <c r="D8160" s="294">
        <v>30</v>
      </c>
      <c r="F8160" s="280"/>
      <c r="G8160" s="280"/>
      <c r="H8160" s="280"/>
    </row>
    <row r="8161" spans="2:10" s="1" customFormat="1" ht="15">
      <c r="B8161" s="285">
        <v>43024</v>
      </c>
      <c r="C8161" s="280" t="s">
        <v>8959</v>
      </c>
      <c r="D8161" s="294">
        <v>750</v>
      </c>
      <c r="F8161" s="280"/>
      <c r="G8161" s="280"/>
      <c r="H8161" s="280"/>
    </row>
    <row r="8162" spans="2:10" s="1" customFormat="1" ht="15">
      <c r="B8162" s="285">
        <v>43024</v>
      </c>
      <c r="C8162" s="280" t="s">
        <v>8960</v>
      </c>
      <c r="D8162" s="294">
        <v>30</v>
      </c>
      <c r="F8162" s="280"/>
      <c r="G8162" s="280"/>
      <c r="H8162" s="280"/>
    </row>
    <row r="8163" spans="2:10" s="1" customFormat="1" ht="15">
      <c r="B8163" s="285">
        <v>43024</v>
      </c>
      <c r="C8163" s="280" t="s">
        <v>112</v>
      </c>
      <c r="D8163" s="294">
        <v>40</v>
      </c>
      <c r="F8163" s="280"/>
      <c r="G8163" s="280"/>
      <c r="H8163" s="280"/>
    </row>
    <row r="8164" spans="2:10" s="1" customFormat="1" ht="15">
      <c r="B8164" s="285">
        <v>43024</v>
      </c>
      <c r="C8164" s="280" t="s">
        <v>850</v>
      </c>
      <c r="D8164" s="294">
        <v>30</v>
      </c>
      <c r="F8164" s="280"/>
      <c r="G8164" s="280"/>
      <c r="H8164" s="280"/>
    </row>
    <row r="8165" spans="2:10" s="1" customFormat="1" ht="15">
      <c r="B8165" s="285">
        <v>43024</v>
      </c>
      <c r="C8165" s="280" t="s">
        <v>114</v>
      </c>
      <c r="D8165" s="294">
        <v>124</v>
      </c>
      <c r="F8165" s="280"/>
      <c r="G8165" s="280"/>
      <c r="H8165" s="280"/>
    </row>
    <row r="8166" spans="2:10" s="1" customFormat="1" ht="15">
      <c r="D8166" s="2">
        <f>SUM(D8082:D8165)</f>
        <v>15679</v>
      </c>
      <c r="H8166" s="2">
        <f>SUM(H8082:H8165)</f>
        <v>10021</v>
      </c>
    </row>
    <row r="8168" spans="2:10" s="1" customFormat="1" ht="15.75">
      <c r="C8168" s="2480" t="s">
        <v>8999</v>
      </c>
      <c r="D8168" s="2480"/>
      <c r="E8168" s="2480"/>
      <c r="F8168" s="2480"/>
      <c r="G8168" s="2480"/>
      <c r="H8168" s="2480"/>
      <c r="I8168" s="2480"/>
      <c r="J8168" s="18"/>
    </row>
    <row r="8169" spans="2:10" s="1" customFormat="1" ht="15" outlineLevel="1">
      <c r="C8169" s="18"/>
      <c r="D8169" s="18"/>
      <c r="E8169" s="18"/>
      <c r="F8169" s="18"/>
      <c r="G8169" s="18"/>
      <c r="H8169" s="18"/>
      <c r="I8169" s="18"/>
      <c r="J8169" s="18"/>
    </row>
    <row r="8170" spans="2:10" s="1" customFormat="1" ht="15" outlineLevel="1">
      <c r="B8170" s="152" t="s">
        <v>115</v>
      </c>
      <c r="C8170" s="152" t="s">
        <v>1330</v>
      </c>
      <c r="D8170" s="355" t="s">
        <v>4</v>
      </c>
      <c r="F8170" s="354" t="s">
        <v>115</v>
      </c>
      <c r="G8170" s="354" t="s">
        <v>1331</v>
      </c>
      <c r="H8170" s="355" t="s">
        <v>4</v>
      </c>
    </row>
    <row r="8171" spans="2:10" s="1" customFormat="1" ht="30" outlineLevel="1">
      <c r="B8171" s="864">
        <v>43040</v>
      </c>
      <c r="C8171" s="891" t="s">
        <v>1039</v>
      </c>
      <c r="D8171" s="1294">
        <f>E8166</f>
        <v>0</v>
      </c>
      <c r="F8171" s="1530">
        <v>43040</v>
      </c>
      <c r="G8171" s="1531" t="s">
        <v>9009</v>
      </c>
      <c r="H8171" s="1532">
        <v>9988</v>
      </c>
      <c r="I8171" s="1531" t="s">
        <v>8790</v>
      </c>
    </row>
    <row r="8172" spans="2:10" s="1" customFormat="1" ht="45" outlineLevel="1">
      <c r="B8172" s="285">
        <v>43055</v>
      </c>
      <c r="C8172" s="223" t="s">
        <v>9054</v>
      </c>
      <c r="D8172" s="175">
        <v>1090</v>
      </c>
      <c r="E8172" s="247"/>
      <c r="F8172" s="1530">
        <v>43040</v>
      </c>
      <c r="G8172" s="1531" t="s">
        <v>9010</v>
      </c>
      <c r="H8172" s="1532">
        <v>1000</v>
      </c>
      <c r="I8172" s="1531" t="s">
        <v>495</v>
      </c>
    </row>
    <row r="8173" spans="2:10" s="1" customFormat="1" ht="45" outlineLevel="1">
      <c r="B8173" s="285">
        <v>43066</v>
      </c>
      <c r="C8173" s="223" t="s">
        <v>9072</v>
      </c>
      <c r="D8173" s="175">
        <v>176807</v>
      </c>
      <c r="E8173" s="205"/>
      <c r="F8173" s="1530">
        <v>43040</v>
      </c>
      <c r="G8173" s="1533" t="s">
        <v>9011</v>
      </c>
      <c r="H8173" s="1532">
        <v>35000</v>
      </c>
      <c r="I8173" s="1531" t="s">
        <v>8787</v>
      </c>
    </row>
    <row r="8174" spans="2:10" s="1" customFormat="1" ht="30" outlineLevel="1">
      <c r="B8174" s="285"/>
      <c r="C8174" s="223"/>
      <c r="D8174" s="175"/>
      <c r="F8174" s="1527">
        <v>43040</v>
      </c>
      <c r="G8174" s="1528" t="s">
        <v>9012</v>
      </c>
      <c r="H8174" s="1529">
        <v>2000</v>
      </c>
      <c r="I8174" s="1528" t="s">
        <v>8826</v>
      </c>
    </row>
    <row r="8175" spans="2:10" s="1" customFormat="1" ht="30" outlineLevel="1">
      <c r="B8175" s="285"/>
      <c r="C8175" s="223"/>
      <c r="D8175" s="175"/>
      <c r="F8175" s="1527">
        <v>43040</v>
      </c>
      <c r="G8175" s="1528" t="s">
        <v>9013</v>
      </c>
      <c r="H8175" s="1529">
        <v>30000</v>
      </c>
      <c r="I8175" s="1528" t="s">
        <v>8825</v>
      </c>
    </row>
    <row r="8176" spans="2:10" s="1" customFormat="1" ht="45" outlineLevel="1">
      <c r="B8176" s="285"/>
      <c r="C8176" s="223"/>
      <c r="D8176" s="175"/>
      <c r="F8176" s="984">
        <v>43046</v>
      </c>
      <c r="G8176" s="812" t="s">
        <v>9028</v>
      </c>
      <c r="H8176" s="905">
        <v>10000</v>
      </c>
      <c r="I8176" s="812" t="s">
        <v>3287</v>
      </c>
    </row>
    <row r="8177" spans="2:15" s="1" customFormat="1" ht="45" outlineLevel="1">
      <c r="B8177" s="285"/>
      <c r="C8177" s="223"/>
      <c r="D8177" s="175"/>
      <c r="F8177" s="1530">
        <v>43049</v>
      </c>
      <c r="G8177" s="1533" t="s">
        <v>9037</v>
      </c>
      <c r="H8177" s="1532">
        <v>6569</v>
      </c>
      <c r="I8177" s="1531" t="s">
        <v>8726</v>
      </c>
    </row>
    <row r="8178" spans="2:15" s="1" customFormat="1" ht="45" outlineLevel="1">
      <c r="B8178" s="285"/>
      <c r="C8178" s="223"/>
      <c r="D8178" s="175"/>
      <c r="F8178" s="984">
        <v>43063</v>
      </c>
      <c r="G8178" s="812" t="s">
        <v>9066</v>
      </c>
      <c r="H8178" s="905">
        <v>5000</v>
      </c>
      <c r="I8178" s="812" t="s">
        <v>3287</v>
      </c>
    </row>
    <row r="8179" spans="2:15" s="1" customFormat="1" ht="30" outlineLevel="1">
      <c r="B8179" s="285"/>
      <c r="C8179" s="223"/>
      <c r="D8179" s="175"/>
      <c r="F8179" s="832">
        <v>43066</v>
      </c>
      <c r="G8179" s="938" t="s">
        <v>5936</v>
      </c>
      <c r="H8179" s="867">
        <v>8590.6299999999992</v>
      </c>
      <c r="I8179" s="938" t="s">
        <v>3584</v>
      </c>
      <c r="L8179" s="2"/>
      <c r="O8179" s="2"/>
    </row>
    <row r="8180" spans="2:15" s="1" customFormat="1" ht="30" outlineLevel="1">
      <c r="B8180" s="285"/>
      <c r="C8180" s="223"/>
      <c r="D8180" s="175"/>
      <c r="F8180" s="984">
        <v>43066</v>
      </c>
      <c r="G8180" s="1064" t="s">
        <v>9073</v>
      </c>
      <c r="H8180" s="905">
        <v>11157</v>
      </c>
      <c r="I8180" s="812" t="s">
        <v>9075</v>
      </c>
      <c r="L8180" s="2"/>
      <c r="O8180" s="2"/>
    </row>
    <row r="8181" spans="2:15" s="1" customFormat="1" ht="30" outlineLevel="1">
      <c r="B8181" s="285"/>
      <c r="C8181" s="223"/>
      <c r="D8181" s="175"/>
      <c r="F8181" s="832">
        <v>43067</v>
      </c>
      <c r="G8181" s="938" t="s">
        <v>9082</v>
      </c>
      <c r="H8181" s="867">
        <v>30000</v>
      </c>
      <c r="I8181" s="938" t="s">
        <v>9076</v>
      </c>
      <c r="L8181" s="2"/>
      <c r="O8181" s="2"/>
    </row>
    <row r="8182" spans="2:15" s="1" customFormat="1" ht="30" outlineLevel="1">
      <c r="B8182" s="269"/>
      <c r="C8182" s="47"/>
      <c r="D8182" s="48"/>
      <c r="F8182" s="984">
        <v>43067</v>
      </c>
      <c r="G8182" s="1064" t="s">
        <v>9085</v>
      </c>
      <c r="H8182" s="905">
        <v>4270</v>
      </c>
      <c r="I8182" s="812" t="s">
        <v>2508</v>
      </c>
    </row>
    <row r="8183" spans="2:15" s="1" customFormat="1" ht="30" outlineLevel="1">
      <c r="B8183" s="269"/>
      <c r="C8183" s="47"/>
      <c r="D8183" s="48"/>
      <c r="F8183" s="984">
        <v>43067</v>
      </c>
      <c r="G8183" s="812" t="s">
        <v>9081</v>
      </c>
      <c r="H8183" s="905">
        <v>14974</v>
      </c>
      <c r="I8183" s="812" t="s">
        <v>9077</v>
      </c>
      <c r="L8183" s="2"/>
    </row>
    <row r="8184" spans="2:15" s="1" customFormat="1" ht="30" outlineLevel="1">
      <c r="B8184" s="46"/>
      <c r="C8184" s="47"/>
      <c r="D8184" s="48"/>
      <c r="F8184" s="832">
        <v>43067</v>
      </c>
      <c r="G8184" s="938" t="s">
        <v>9084</v>
      </c>
      <c r="H8184" s="867">
        <v>2000</v>
      </c>
      <c r="I8184" s="938" t="s">
        <v>9078</v>
      </c>
      <c r="L8184" s="2"/>
    </row>
    <row r="8185" spans="2:15" s="1" customFormat="1" ht="30" outlineLevel="1">
      <c r="B8185" s="46"/>
      <c r="C8185" s="47"/>
      <c r="D8185" s="48"/>
      <c r="F8185" s="984">
        <v>43067</v>
      </c>
      <c r="G8185" s="812" t="s">
        <v>9083</v>
      </c>
      <c r="H8185" s="905">
        <v>32931</v>
      </c>
      <c r="I8185" s="812" t="s">
        <v>8787</v>
      </c>
      <c r="L8185" s="2"/>
      <c r="O8185" s="2"/>
    </row>
    <row r="8186" spans="2:15" s="1" customFormat="1" ht="15" outlineLevel="1">
      <c r="B8186" s="46"/>
      <c r="C8186" s="47"/>
      <c r="D8186" s="48"/>
      <c r="F8186" s="832"/>
      <c r="G8186" s="1075"/>
      <c r="H8186" s="867"/>
      <c r="I8186" s="938"/>
      <c r="O8186" s="2"/>
    </row>
    <row r="8187" spans="2:15" s="1" customFormat="1" ht="15" outlineLevel="1">
      <c r="B8187" s="46"/>
      <c r="C8187" s="47"/>
      <c r="D8187" s="48"/>
      <c r="F8187" s="811"/>
      <c r="G8187" s="812"/>
      <c r="H8187" s="893"/>
      <c r="I8187" s="812"/>
    </row>
    <row r="8188" spans="2:15" s="1" customFormat="1" ht="15" outlineLevel="1">
      <c r="B8188" s="50"/>
      <c r="C8188" s="50" t="s">
        <v>195</v>
      </c>
      <c r="D8188" s="571">
        <f>SUM(D8171:D8187)</f>
        <v>177897</v>
      </c>
      <c r="E8188" s="18"/>
      <c r="F8188" s="319"/>
      <c r="G8188" s="319" t="s">
        <v>195</v>
      </c>
      <c r="H8188" s="279">
        <f>SUM(H8171:H8187)</f>
        <v>203479.63</v>
      </c>
    </row>
    <row r="8189" spans="2:15" s="1" customFormat="1" ht="15" outlineLevel="1">
      <c r="B8189" s="50"/>
      <c r="C8189" s="50" t="s">
        <v>1328</v>
      </c>
      <c r="D8189" s="48">
        <f>D8188-H8188</f>
        <v>-25582.630000000005</v>
      </c>
      <c r="E8189" s="13"/>
      <c r="F8189" s="13"/>
      <c r="H8189" s="13"/>
    </row>
    <row r="8190" spans="2:15" s="1" customFormat="1" ht="15" outlineLevel="1">
      <c r="E8190" s="87"/>
      <c r="F8190" s="13">
        <v>8908.51</v>
      </c>
      <c r="G8190" s="192" t="s">
        <v>9017</v>
      </c>
      <c r="H8190" s="226"/>
      <c r="I8190" s="2"/>
      <c r="N8190" s="2"/>
      <c r="O8190" s="2"/>
    </row>
    <row r="8191" spans="2:15" s="1" customFormat="1" ht="15">
      <c r="E8191" s="13"/>
      <c r="F8191" s="13"/>
      <c r="G8191" s="192" t="s">
        <v>9051</v>
      </c>
    </row>
    <row r="8192" spans="2:15" s="1" customFormat="1" ht="15">
      <c r="B8192" s="1465">
        <v>43040</v>
      </c>
      <c r="C8192" s="1466" t="s">
        <v>4982</v>
      </c>
      <c r="D8192" s="1467">
        <v>130</v>
      </c>
      <c r="E8192" s="1468" t="s">
        <v>3088</v>
      </c>
      <c r="H8192" s="2"/>
    </row>
    <row r="8193" spans="2:12" s="1" customFormat="1" ht="15">
      <c r="B8193" s="1465">
        <v>43040</v>
      </c>
      <c r="C8193" s="1466" t="s">
        <v>3546</v>
      </c>
      <c r="D8193" s="1467">
        <v>1000</v>
      </c>
      <c r="E8193" s="1468" t="s">
        <v>421</v>
      </c>
      <c r="H8193" s="2"/>
    </row>
    <row r="8194" spans="2:12" s="1" customFormat="1" ht="15">
      <c r="B8194" s="1465">
        <v>43040</v>
      </c>
      <c r="C8194" s="1466" t="s">
        <v>5609</v>
      </c>
      <c r="D8194" s="1467">
        <v>500</v>
      </c>
      <c r="E8194" s="1468" t="s">
        <v>421</v>
      </c>
      <c r="H8194" s="2"/>
    </row>
    <row r="8195" spans="2:12" s="1" customFormat="1" ht="15">
      <c r="B8195" s="1465">
        <v>43042</v>
      </c>
      <c r="C8195" s="1466" t="s">
        <v>9021</v>
      </c>
      <c r="D8195" s="1467">
        <v>5000</v>
      </c>
      <c r="E8195" s="1468" t="s">
        <v>3287</v>
      </c>
      <c r="H8195" s="2"/>
      <c r="L8195" s="2"/>
    </row>
    <row r="8196" spans="2:12" s="1" customFormat="1" ht="45">
      <c r="B8196" s="984">
        <v>43046</v>
      </c>
      <c r="C8196" s="812" t="s">
        <v>9028</v>
      </c>
      <c r="D8196" s="905">
        <v>10000</v>
      </c>
      <c r="E8196" s="812" t="s">
        <v>3287</v>
      </c>
      <c r="H8196" s="2"/>
      <c r="I8196" s="2"/>
    </row>
    <row r="8197" spans="2:12" s="1" customFormat="1" ht="15">
      <c r="B8197" s="984">
        <v>43052</v>
      </c>
      <c r="C8197" s="812" t="s">
        <v>3546</v>
      </c>
      <c r="D8197" s="905">
        <v>700</v>
      </c>
      <c r="E8197" s="812" t="s">
        <v>421</v>
      </c>
      <c r="H8197" s="2"/>
      <c r="I8197" s="2"/>
    </row>
    <row r="8198" spans="2:12" s="1" customFormat="1" ht="15">
      <c r="B8198" s="1465">
        <v>43054</v>
      </c>
      <c r="C8198" s="1466" t="s">
        <v>9021</v>
      </c>
      <c r="D8198" s="1467">
        <v>3000</v>
      </c>
      <c r="E8198" s="1468" t="s">
        <v>3287</v>
      </c>
      <c r="H8198" s="2"/>
      <c r="I8198" s="2"/>
    </row>
    <row r="8199" spans="2:12" s="1" customFormat="1" ht="15">
      <c r="B8199" s="984">
        <v>43058</v>
      </c>
      <c r="C8199" s="1064" t="s">
        <v>9057</v>
      </c>
      <c r="D8199" s="905">
        <v>100</v>
      </c>
      <c r="E8199" s="812" t="s">
        <v>421</v>
      </c>
      <c r="H8199" s="2"/>
      <c r="I8199" s="2"/>
    </row>
    <row r="8200" spans="2:12" s="1" customFormat="1" ht="15">
      <c r="B8200" s="984">
        <v>43059</v>
      </c>
      <c r="C8200" s="812" t="s">
        <v>3546</v>
      </c>
      <c r="D8200" s="905">
        <v>500</v>
      </c>
      <c r="E8200" s="812" t="s">
        <v>421</v>
      </c>
      <c r="H8200" s="2"/>
      <c r="I8200" s="2"/>
    </row>
    <row r="8201" spans="2:12" s="1" customFormat="1" ht="15">
      <c r="B8201" s="984">
        <v>43060</v>
      </c>
      <c r="C8201" s="812" t="s">
        <v>3546</v>
      </c>
      <c r="D8201" s="905">
        <v>1500</v>
      </c>
      <c r="E8201" s="812" t="s">
        <v>421</v>
      </c>
      <c r="H8201" s="2"/>
      <c r="I8201" s="2"/>
    </row>
    <row r="8202" spans="2:12" s="1" customFormat="1" ht="60">
      <c r="B8202" s="984">
        <v>43063</v>
      </c>
      <c r="C8202" s="812" t="s">
        <v>9066</v>
      </c>
      <c r="D8202" s="905">
        <v>5000</v>
      </c>
      <c r="E8202" s="812" t="s">
        <v>3287</v>
      </c>
      <c r="H8202" s="2"/>
    </row>
    <row r="8203" spans="2:12" s="1" customFormat="1" ht="15">
      <c r="B8203" s="984">
        <v>43069</v>
      </c>
      <c r="C8203" s="1466" t="s">
        <v>9021</v>
      </c>
      <c r="D8203" s="905">
        <v>300</v>
      </c>
      <c r="E8203" s="812" t="s">
        <v>3287</v>
      </c>
      <c r="H8203" s="2"/>
      <c r="I8203" s="2"/>
    </row>
    <row r="8204" spans="2:12" s="1" customFormat="1" ht="15">
      <c r="B8204" s="984"/>
      <c r="C8204" s="1064"/>
      <c r="D8204" s="905"/>
      <c r="E8204" s="812"/>
      <c r="H8204" s="2"/>
    </row>
    <row r="8205" spans="2:12" s="1" customFormat="1" ht="15">
      <c r="B8205" s="811"/>
      <c r="C8205" s="814"/>
      <c r="D8205" s="876"/>
      <c r="E8205" s="814"/>
    </row>
    <row r="8206" spans="2:12" s="1" customFormat="1" ht="15">
      <c r="B8206" s="280"/>
      <c r="C8206" s="280"/>
      <c r="D8206" s="294">
        <f>SUM(D8192:D8205)</f>
        <v>27730</v>
      </c>
      <c r="E8206" s="2">
        <f>D8206-D8293-H8293</f>
        <v>260</v>
      </c>
      <c r="F8206" s="1" t="s">
        <v>3088</v>
      </c>
    </row>
    <row r="8207" spans="2:12" s="1" customFormat="1" ht="15">
      <c r="E8207" s="2">
        <v>1000</v>
      </c>
      <c r="F8207" s="1" t="s">
        <v>8144</v>
      </c>
    </row>
    <row r="8208" spans="2:12" s="1" customFormat="1" ht="15">
      <c r="E8208" s="2"/>
    </row>
    <row r="8209" spans="2:8" s="1" customFormat="1" ht="15">
      <c r="B8209" s="285">
        <v>43040</v>
      </c>
      <c r="C8209" s="304" t="s">
        <v>367</v>
      </c>
      <c r="D8209" s="326">
        <v>100</v>
      </c>
      <c r="E8209" s="2"/>
      <c r="F8209" s="285">
        <v>43056</v>
      </c>
      <c r="G8209" s="280" t="s">
        <v>2625</v>
      </c>
      <c r="H8209" s="294">
        <v>100</v>
      </c>
    </row>
    <row r="8210" spans="2:8" s="1" customFormat="1" ht="15">
      <c r="B8210" s="285">
        <v>43040</v>
      </c>
      <c r="C8210" s="304" t="s">
        <v>506</v>
      </c>
      <c r="D8210" s="326">
        <v>890</v>
      </c>
      <c r="F8210" s="285">
        <v>43057</v>
      </c>
      <c r="G8210" s="280" t="s">
        <v>18</v>
      </c>
      <c r="H8210" s="294">
        <v>650</v>
      </c>
    </row>
    <row r="8211" spans="2:8" s="1" customFormat="1" ht="15">
      <c r="B8211" s="285">
        <v>43041</v>
      </c>
      <c r="C8211" s="280" t="s">
        <v>525</v>
      </c>
      <c r="D8211" s="294">
        <v>200</v>
      </c>
      <c r="F8211" s="285">
        <v>43057</v>
      </c>
      <c r="G8211" s="280" t="s">
        <v>12</v>
      </c>
      <c r="H8211" s="294">
        <v>60</v>
      </c>
    </row>
    <row r="8212" spans="2:8" s="1" customFormat="1" ht="15">
      <c r="B8212" s="285">
        <v>43041</v>
      </c>
      <c r="C8212" s="280" t="s">
        <v>114</v>
      </c>
      <c r="D8212" s="294">
        <v>100</v>
      </c>
      <c r="F8212" s="285">
        <v>43057</v>
      </c>
      <c r="G8212" s="1156" t="s">
        <v>48</v>
      </c>
      <c r="H8212" s="294">
        <v>135</v>
      </c>
    </row>
    <row r="8213" spans="2:8" s="1" customFormat="1" ht="15">
      <c r="B8213" s="285">
        <v>43042</v>
      </c>
      <c r="C8213" s="280" t="s">
        <v>601</v>
      </c>
      <c r="D8213" s="294">
        <v>1400</v>
      </c>
      <c r="F8213" s="285">
        <v>43057</v>
      </c>
      <c r="G8213" s="280" t="s">
        <v>9058</v>
      </c>
      <c r="H8213" s="294">
        <v>240</v>
      </c>
    </row>
    <row r="8214" spans="2:8" s="1" customFormat="1" ht="15">
      <c r="B8214" s="285">
        <v>43042</v>
      </c>
      <c r="C8214" s="280" t="s">
        <v>348</v>
      </c>
      <c r="D8214" s="294">
        <v>150</v>
      </c>
      <c r="F8214" s="285">
        <v>43057</v>
      </c>
      <c r="G8214" s="280" t="s">
        <v>57</v>
      </c>
      <c r="H8214" s="294">
        <v>110</v>
      </c>
    </row>
    <row r="8215" spans="2:8" s="1" customFormat="1" ht="15">
      <c r="B8215" s="285">
        <v>43042</v>
      </c>
      <c r="C8215" s="280" t="s">
        <v>9022</v>
      </c>
      <c r="D8215" s="294">
        <v>750</v>
      </c>
      <c r="F8215" s="285">
        <v>43057</v>
      </c>
      <c r="G8215" s="280" t="s">
        <v>64</v>
      </c>
      <c r="H8215" s="294">
        <v>200</v>
      </c>
    </row>
    <row r="8216" spans="2:8" s="1" customFormat="1" ht="15">
      <c r="B8216" s="285">
        <v>43043</v>
      </c>
      <c r="C8216" s="280" t="s">
        <v>12</v>
      </c>
      <c r="D8216" s="294">
        <v>250</v>
      </c>
      <c r="F8216" s="285">
        <v>43057</v>
      </c>
      <c r="G8216" s="280" t="s">
        <v>48</v>
      </c>
      <c r="H8216" s="294">
        <v>270</v>
      </c>
    </row>
    <row r="8217" spans="2:8" s="1" customFormat="1" ht="15">
      <c r="B8217" s="285">
        <v>43043</v>
      </c>
      <c r="C8217" s="280" t="s">
        <v>114</v>
      </c>
      <c r="D8217" s="294">
        <v>400</v>
      </c>
      <c r="F8217" s="285">
        <v>43057</v>
      </c>
      <c r="G8217" s="280" t="s">
        <v>246</v>
      </c>
      <c r="H8217" s="294">
        <v>150</v>
      </c>
    </row>
    <row r="8218" spans="2:8" s="1" customFormat="1" ht="15">
      <c r="B8218" s="285">
        <v>43043</v>
      </c>
      <c r="C8218" s="280" t="s">
        <v>51</v>
      </c>
      <c r="D8218" s="294">
        <v>150</v>
      </c>
      <c r="F8218" s="285">
        <v>43057</v>
      </c>
      <c r="G8218" s="280" t="s">
        <v>179</v>
      </c>
      <c r="H8218" s="294">
        <v>15</v>
      </c>
    </row>
    <row r="8219" spans="2:8" s="1" customFormat="1" ht="15">
      <c r="B8219" s="285">
        <v>43043</v>
      </c>
      <c r="C8219" s="280" t="s">
        <v>9023</v>
      </c>
      <c r="D8219" s="294">
        <v>900</v>
      </c>
      <c r="F8219" s="285">
        <v>43058</v>
      </c>
      <c r="G8219" s="280" t="s">
        <v>23</v>
      </c>
      <c r="H8219" s="294">
        <v>185</v>
      </c>
    </row>
    <row r="8220" spans="2:8" s="1" customFormat="1" ht="15">
      <c r="B8220" s="285">
        <v>43043</v>
      </c>
      <c r="C8220" s="280" t="s">
        <v>23</v>
      </c>
      <c r="D8220" s="294">
        <v>260</v>
      </c>
      <c r="F8220" s="285">
        <v>43058</v>
      </c>
      <c r="G8220" s="280" t="s">
        <v>51</v>
      </c>
      <c r="H8220" s="294">
        <v>60</v>
      </c>
    </row>
    <row r="8221" spans="2:8" s="1" customFormat="1" ht="15">
      <c r="B8221" s="285">
        <v>43043</v>
      </c>
      <c r="C8221" s="280" t="s">
        <v>516</v>
      </c>
      <c r="D8221" s="294">
        <v>50</v>
      </c>
      <c r="F8221" s="285">
        <v>43059</v>
      </c>
      <c r="G8221" s="280" t="s">
        <v>525</v>
      </c>
      <c r="H8221" s="294">
        <v>120</v>
      </c>
    </row>
    <row r="8222" spans="2:8" s="1" customFormat="1" ht="15">
      <c r="B8222" s="285">
        <v>43044</v>
      </c>
      <c r="C8222" s="280" t="s">
        <v>289</v>
      </c>
      <c r="D8222" s="294">
        <v>30</v>
      </c>
      <c r="F8222" s="285">
        <v>43059</v>
      </c>
      <c r="G8222" s="280" t="s">
        <v>246</v>
      </c>
      <c r="H8222" s="294">
        <v>40</v>
      </c>
    </row>
    <row r="8223" spans="2:8" s="1" customFormat="1" ht="15">
      <c r="B8223" s="285">
        <v>43044</v>
      </c>
      <c r="C8223" s="280" t="s">
        <v>23</v>
      </c>
      <c r="D8223" s="294">
        <v>180</v>
      </c>
      <c r="F8223" s="285">
        <v>43060</v>
      </c>
      <c r="G8223" s="280" t="s">
        <v>525</v>
      </c>
      <c r="H8223" s="294">
        <v>150</v>
      </c>
    </row>
    <row r="8224" spans="2:8" s="1" customFormat="1" ht="15">
      <c r="B8224" s="285">
        <v>43045</v>
      </c>
      <c r="C8224" s="280" t="s">
        <v>525</v>
      </c>
      <c r="D8224" s="294">
        <v>220</v>
      </c>
      <c r="F8224" s="285">
        <v>43061</v>
      </c>
      <c r="G8224" s="280" t="s">
        <v>525</v>
      </c>
      <c r="H8224" s="294">
        <v>120</v>
      </c>
    </row>
    <row r="8225" spans="2:8" s="1" customFormat="1" ht="15">
      <c r="B8225" s="285">
        <v>43045</v>
      </c>
      <c r="C8225" s="280" t="s">
        <v>114</v>
      </c>
      <c r="D8225" s="294">
        <v>50</v>
      </c>
      <c r="F8225" s="285">
        <v>43061</v>
      </c>
      <c r="G8225" s="280" t="s">
        <v>9065</v>
      </c>
      <c r="H8225" s="294">
        <v>800</v>
      </c>
    </row>
    <row r="8226" spans="2:8" s="1" customFormat="1" ht="15">
      <c r="B8226" s="285">
        <v>43045</v>
      </c>
      <c r="C8226" s="280" t="s">
        <v>246</v>
      </c>
      <c r="D8226" s="294">
        <v>150</v>
      </c>
      <c r="F8226" s="285">
        <v>43061</v>
      </c>
      <c r="G8226" s="280" t="s">
        <v>246</v>
      </c>
      <c r="H8226" s="294">
        <v>120</v>
      </c>
    </row>
    <row r="8227" spans="2:8" s="1" customFormat="1" ht="15">
      <c r="B8227" s="285">
        <v>43045</v>
      </c>
      <c r="C8227" s="280" t="s">
        <v>48</v>
      </c>
      <c r="D8227" s="294">
        <v>210</v>
      </c>
      <c r="F8227" s="285">
        <v>43061</v>
      </c>
      <c r="G8227" s="280" t="s">
        <v>525</v>
      </c>
      <c r="H8227" s="294">
        <v>150</v>
      </c>
    </row>
    <row r="8228" spans="2:8" s="1" customFormat="1" ht="15">
      <c r="B8228" s="285">
        <v>43046</v>
      </c>
      <c r="C8228" s="280" t="s">
        <v>525</v>
      </c>
      <c r="D8228" s="294">
        <v>150</v>
      </c>
      <c r="F8228" s="285">
        <v>43061</v>
      </c>
      <c r="G8228" s="280" t="s">
        <v>23</v>
      </c>
      <c r="H8228" s="294">
        <v>60</v>
      </c>
    </row>
    <row r="8229" spans="2:8" s="1" customFormat="1" ht="15">
      <c r="B8229" s="285">
        <v>43046</v>
      </c>
      <c r="C8229" s="280" t="s">
        <v>289</v>
      </c>
      <c r="D8229" s="294">
        <v>80</v>
      </c>
      <c r="F8229" s="285">
        <v>43062</v>
      </c>
      <c r="G8229" s="280" t="s">
        <v>525</v>
      </c>
      <c r="H8229" s="294">
        <v>270</v>
      </c>
    </row>
    <row r="8230" spans="2:8" s="1" customFormat="1" ht="15">
      <c r="B8230" s="285">
        <v>43046</v>
      </c>
      <c r="C8230" s="280" t="s">
        <v>9029</v>
      </c>
      <c r="D8230" s="294">
        <v>140</v>
      </c>
      <c r="F8230" s="285">
        <v>43063</v>
      </c>
      <c r="G8230" s="294" t="s">
        <v>525</v>
      </c>
      <c r="H8230" s="294">
        <v>750</v>
      </c>
    </row>
    <row r="8231" spans="2:8" s="1" customFormat="1" ht="15">
      <c r="B8231" s="285">
        <v>43046</v>
      </c>
      <c r="C8231" s="280" t="s">
        <v>23</v>
      </c>
      <c r="D8231" s="294">
        <v>210</v>
      </c>
      <c r="F8231" s="285">
        <v>43064</v>
      </c>
      <c r="G8231" s="393" t="s">
        <v>51</v>
      </c>
      <c r="H8231" s="386">
        <v>410</v>
      </c>
    </row>
    <row r="8232" spans="2:8" s="1" customFormat="1" ht="15">
      <c r="B8232" s="285">
        <v>43047</v>
      </c>
      <c r="C8232" s="280" t="s">
        <v>525</v>
      </c>
      <c r="D8232" s="294">
        <v>180</v>
      </c>
      <c r="F8232" s="302">
        <v>43064</v>
      </c>
      <c r="G8232" s="1538" t="s">
        <v>114</v>
      </c>
      <c r="H8232" s="1310">
        <v>70</v>
      </c>
    </row>
    <row r="8233" spans="2:8" s="1" customFormat="1" ht="15">
      <c r="B8233" s="285">
        <v>43047</v>
      </c>
      <c r="C8233" s="280" t="s">
        <v>51</v>
      </c>
      <c r="D8233" s="294">
        <v>300</v>
      </c>
      <c r="F8233" s="285">
        <v>43065</v>
      </c>
      <c r="G8233" s="393" t="s">
        <v>367</v>
      </c>
      <c r="H8233" s="294">
        <v>10</v>
      </c>
    </row>
    <row r="8234" spans="2:8" s="1" customFormat="1" ht="15">
      <c r="B8234" s="285">
        <v>43047</v>
      </c>
      <c r="C8234" s="280" t="s">
        <v>114</v>
      </c>
      <c r="D8234" s="294">
        <v>78</v>
      </c>
      <c r="F8234" s="285">
        <v>43065</v>
      </c>
      <c r="G8234" s="393" t="s">
        <v>289</v>
      </c>
      <c r="H8234" s="386">
        <v>70</v>
      </c>
    </row>
    <row r="8235" spans="2:8" s="1" customFormat="1" ht="15">
      <c r="B8235" s="1323">
        <v>43047</v>
      </c>
      <c r="C8235" s="1324" t="s">
        <v>6</v>
      </c>
      <c r="D8235" s="1325">
        <v>3000</v>
      </c>
      <c r="F8235" s="285">
        <v>43066</v>
      </c>
      <c r="G8235" s="280" t="s">
        <v>525</v>
      </c>
      <c r="H8235" s="294">
        <v>170</v>
      </c>
    </row>
    <row r="8236" spans="2:8" s="1" customFormat="1" ht="15">
      <c r="B8236" s="549">
        <v>43047</v>
      </c>
      <c r="C8236" s="554" t="s">
        <v>9030</v>
      </c>
      <c r="D8236" s="587">
        <v>911</v>
      </c>
      <c r="F8236" s="285">
        <v>43066</v>
      </c>
      <c r="G8236" s="280" t="s">
        <v>64</v>
      </c>
      <c r="H8236" s="294">
        <v>200</v>
      </c>
    </row>
    <row r="8237" spans="2:8" s="1" customFormat="1" ht="15">
      <c r="B8237" s="549">
        <v>43047</v>
      </c>
      <c r="C8237" s="554" t="s">
        <v>9031</v>
      </c>
      <c r="D8237" s="587">
        <v>911</v>
      </c>
      <c r="F8237" s="285">
        <v>43066</v>
      </c>
      <c r="G8237" s="393" t="s">
        <v>48</v>
      </c>
      <c r="H8237" s="386">
        <v>90</v>
      </c>
    </row>
    <row r="8238" spans="2:8" s="1" customFormat="1" ht="15">
      <c r="B8238" s="285">
        <v>43047</v>
      </c>
      <c r="C8238" s="280" t="s">
        <v>5649</v>
      </c>
      <c r="D8238" s="294">
        <v>500</v>
      </c>
      <c r="F8238" s="285">
        <v>43066</v>
      </c>
      <c r="G8238" s="280" t="s">
        <v>111</v>
      </c>
      <c r="H8238" s="294">
        <v>80</v>
      </c>
    </row>
    <row r="8239" spans="2:8" s="1" customFormat="1" ht="15">
      <c r="B8239" s="285">
        <v>43047</v>
      </c>
      <c r="C8239" s="280" t="s">
        <v>2316</v>
      </c>
      <c r="D8239" s="294">
        <v>100</v>
      </c>
      <c r="F8239" s="285">
        <v>43066</v>
      </c>
      <c r="G8239" s="280" t="s">
        <v>246</v>
      </c>
      <c r="H8239" s="294">
        <v>120</v>
      </c>
    </row>
    <row r="8240" spans="2:8" s="1" customFormat="1" ht="15">
      <c r="B8240" s="285">
        <v>43048</v>
      </c>
      <c r="C8240" s="280" t="s">
        <v>525</v>
      </c>
      <c r="D8240" s="294">
        <v>120</v>
      </c>
      <c r="F8240" s="285">
        <v>43066</v>
      </c>
      <c r="G8240" s="280" t="s">
        <v>2164</v>
      </c>
      <c r="H8240" s="294">
        <v>1500</v>
      </c>
    </row>
    <row r="8241" spans="2:8" s="1" customFormat="1" ht="15">
      <c r="B8241" s="285">
        <v>43048</v>
      </c>
      <c r="C8241" s="280" t="s">
        <v>114</v>
      </c>
      <c r="D8241" s="294">
        <v>50</v>
      </c>
      <c r="F8241" s="285">
        <v>43067</v>
      </c>
      <c r="G8241" s="280" t="s">
        <v>525</v>
      </c>
      <c r="H8241" s="294">
        <v>100</v>
      </c>
    </row>
    <row r="8242" spans="2:8" s="1" customFormat="1" ht="15">
      <c r="B8242" s="285">
        <v>43048</v>
      </c>
      <c r="C8242" s="280" t="s">
        <v>9032</v>
      </c>
      <c r="D8242" s="294">
        <v>80</v>
      </c>
      <c r="F8242" s="285">
        <v>43067</v>
      </c>
      <c r="G8242" s="280" t="s">
        <v>114</v>
      </c>
      <c r="H8242" s="294">
        <v>140</v>
      </c>
    </row>
    <row r="8243" spans="2:8" s="1" customFormat="1" ht="15">
      <c r="B8243" s="285">
        <v>43048</v>
      </c>
      <c r="C8243" s="280" t="s">
        <v>111</v>
      </c>
      <c r="D8243" s="294">
        <v>80</v>
      </c>
      <c r="F8243" s="285">
        <v>43067</v>
      </c>
      <c r="G8243" s="280" t="s">
        <v>3901</v>
      </c>
      <c r="H8243" s="294">
        <v>10</v>
      </c>
    </row>
    <row r="8244" spans="2:8" s="1" customFormat="1" ht="15">
      <c r="B8244" s="285">
        <v>43048</v>
      </c>
      <c r="C8244" s="280" t="s">
        <v>246</v>
      </c>
      <c r="D8244" s="294">
        <v>40</v>
      </c>
      <c r="F8244" s="285">
        <v>43068</v>
      </c>
      <c r="G8244" s="280" t="s">
        <v>525</v>
      </c>
      <c r="H8244" s="294">
        <v>200</v>
      </c>
    </row>
    <row r="8245" spans="2:8" s="1" customFormat="1" ht="15">
      <c r="B8245" s="285">
        <v>43048</v>
      </c>
      <c r="C8245" s="280" t="s">
        <v>179</v>
      </c>
      <c r="D8245" s="294">
        <v>50</v>
      </c>
      <c r="F8245" s="285">
        <v>43068</v>
      </c>
      <c r="G8245" s="280" t="s">
        <v>506</v>
      </c>
      <c r="H8245" s="294">
        <v>500</v>
      </c>
    </row>
    <row r="8246" spans="2:8" s="1" customFormat="1" ht="15">
      <c r="B8246" s="285">
        <v>43048</v>
      </c>
      <c r="C8246" s="280" t="s">
        <v>9033</v>
      </c>
      <c r="D8246" s="294">
        <v>80</v>
      </c>
      <c r="F8246" s="285">
        <v>43069</v>
      </c>
      <c r="G8246" s="280" t="s">
        <v>525</v>
      </c>
      <c r="H8246" s="294">
        <v>40</v>
      </c>
    </row>
    <row r="8247" spans="2:8" s="1" customFormat="1" ht="15">
      <c r="B8247" s="285">
        <v>43048</v>
      </c>
      <c r="C8247" s="280" t="s">
        <v>525</v>
      </c>
      <c r="D8247" s="294">
        <v>110</v>
      </c>
      <c r="F8247" s="285">
        <v>43069</v>
      </c>
      <c r="G8247" s="280" t="s">
        <v>12</v>
      </c>
      <c r="H8247" s="294">
        <v>85</v>
      </c>
    </row>
    <row r="8248" spans="2:8" s="1" customFormat="1" ht="15">
      <c r="B8248" s="285">
        <v>43049</v>
      </c>
      <c r="C8248" s="280" t="s">
        <v>525</v>
      </c>
      <c r="D8248" s="294">
        <v>150</v>
      </c>
      <c r="F8248" s="285">
        <v>43069</v>
      </c>
      <c r="G8248" s="280" t="s">
        <v>9093</v>
      </c>
      <c r="H8248" s="294">
        <v>85</v>
      </c>
    </row>
    <row r="8249" spans="2:8" s="1" customFormat="1" ht="15">
      <c r="B8249" s="285">
        <v>43049</v>
      </c>
      <c r="C8249" s="280" t="s">
        <v>23</v>
      </c>
      <c r="D8249" s="294">
        <v>260</v>
      </c>
      <c r="F8249" s="285">
        <v>43069</v>
      </c>
      <c r="G8249" s="280" t="s">
        <v>23</v>
      </c>
      <c r="H8249" s="294">
        <v>160</v>
      </c>
    </row>
    <row r="8250" spans="2:8" s="1" customFormat="1" ht="15">
      <c r="B8250" s="285">
        <v>43049</v>
      </c>
      <c r="C8250" s="280" t="s">
        <v>114</v>
      </c>
      <c r="D8250" s="294">
        <v>240</v>
      </c>
      <c r="F8250" s="285">
        <v>43069</v>
      </c>
      <c r="G8250" s="280" t="s">
        <v>9094</v>
      </c>
      <c r="H8250" s="294">
        <v>250</v>
      </c>
    </row>
    <row r="8251" spans="2:8" s="1" customFormat="1" ht="15">
      <c r="B8251" s="285">
        <v>43049</v>
      </c>
      <c r="C8251" s="280" t="s">
        <v>6147</v>
      </c>
      <c r="D8251" s="294">
        <v>300</v>
      </c>
      <c r="F8251" s="285"/>
      <c r="G8251" s="280"/>
      <c r="H8251" s="294"/>
    </row>
    <row r="8252" spans="2:8" s="1" customFormat="1" ht="15">
      <c r="B8252" s="1323">
        <v>43049</v>
      </c>
      <c r="C8252" s="554" t="s">
        <v>475</v>
      </c>
      <c r="D8252" s="1325">
        <v>800</v>
      </c>
      <c r="F8252" s="285"/>
      <c r="G8252" s="280"/>
      <c r="H8252" s="294"/>
    </row>
    <row r="8253" spans="2:8" s="1" customFormat="1" ht="15">
      <c r="B8253" s="285">
        <v>43050</v>
      </c>
      <c r="C8253" s="280" t="s">
        <v>246</v>
      </c>
      <c r="D8253" s="294">
        <v>100</v>
      </c>
      <c r="F8253" s="285"/>
      <c r="G8253" s="280"/>
      <c r="H8253" s="294"/>
    </row>
    <row r="8254" spans="2:8" s="1" customFormat="1" ht="15">
      <c r="B8254" s="285">
        <v>43050</v>
      </c>
      <c r="C8254" s="280" t="s">
        <v>9034</v>
      </c>
      <c r="D8254" s="294">
        <v>50</v>
      </c>
      <c r="F8254" s="285"/>
      <c r="G8254" s="280"/>
      <c r="H8254" s="294"/>
    </row>
    <row r="8255" spans="2:8" s="1" customFormat="1" ht="15">
      <c r="B8255" s="285">
        <v>43050</v>
      </c>
      <c r="C8255" s="280" t="s">
        <v>111</v>
      </c>
      <c r="D8255" s="294">
        <v>80</v>
      </c>
      <c r="F8255" s="285"/>
      <c r="G8255" s="280"/>
      <c r="H8255" s="294"/>
    </row>
    <row r="8256" spans="2:8" s="1" customFormat="1" ht="15">
      <c r="B8256" s="285">
        <v>43050</v>
      </c>
      <c r="C8256" s="280" t="s">
        <v>48</v>
      </c>
      <c r="D8256" s="294">
        <v>150</v>
      </c>
      <c r="F8256" s="285"/>
      <c r="G8256" s="280"/>
      <c r="H8256" s="294"/>
    </row>
    <row r="8257" spans="2:8" s="1" customFormat="1" ht="15">
      <c r="B8257" s="285">
        <v>43051</v>
      </c>
      <c r="C8257" s="280" t="s">
        <v>7490</v>
      </c>
      <c r="D8257" s="294">
        <v>20</v>
      </c>
      <c r="F8257" s="285"/>
      <c r="G8257" s="280"/>
      <c r="H8257" s="294"/>
    </row>
    <row r="8258" spans="2:8" s="1" customFormat="1" ht="15">
      <c r="B8258" s="285">
        <v>43051</v>
      </c>
      <c r="C8258" s="280" t="s">
        <v>12</v>
      </c>
      <c r="D8258" s="294">
        <v>150</v>
      </c>
      <c r="F8258" s="285"/>
      <c r="G8258" s="280"/>
      <c r="H8258" s="294"/>
    </row>
    <row r="8259" spans="2:8" s="1" customFormat="1" ht="15">
      <c r="B8259" s="285">
        <v>43051</v>
      </c>
      <c r="C8259" s="280" t="s">
        <v>5761</v>
      </c>
      <c r="D8259" s="294">
        <v>50</v>
      </c>
      <c r="F8259" s="285"/>
      <c r="G8259" s="280"/>
      <c r="H8259" s="294"/>
    </row>
    <row r="8260" spans="2:8" s="1" customFormat="1" ht="15">
      <c r="B8260" s="285">
        <v>43051</v>
      </c>
      <c r="C8260" s="280" t="s">
        <v>289</v>
      </c>
      <c r="D8260" s="294">
        <v>30</v>
      </c>
      <c r="F8260" s="285"/>
      <c r="G8260" s="280"/>
      <c r="H8260" s="294"/>
    </row>
    <row r="8261" spans="2:8" s="1" customFormat="1" ht="15">
      <c r="B8261" s="285">
        <v>43051</v>
      </c>
      <c r="C8261" s="280" t="s">
        <v>9040</v>
      </c>
      <c r="D8261" s="294">
        <v>50</v>
      </c>
      <c r="F8261" s="285"/>
      <c r="G8261" s="280"/>
      <c r="H8261" s="294"/>
    </row>
    <row r="8262" spans="2:8" s="1" customFormat="1" ht="15">
      <c r="B8262" s="285">
        <v>43052</v>
      </c>
      <c r="C8262" s="280" t="s">
        <v>224</v>
      </c>
      <c r="D8262" s="294">
        <v>20</v>
      </c>
      <c r="F8262" s="285"/>
      <c r="G8262" s="280"/>
      <c r="H8262" s="294"/>
    </row>
    <row r="8263" spans="2:8" s="1" customFormat="1" ht="15">
      <c r="B8263" s="285">
        <v>43052</v>
      </c>
      <c r="C8263" s="280" t="s">
        <v>5576</v>
      </c>
      <c r="D8263" s="294">
        <v>150</v>
      </c>
      <c r="F8263" s="285"/>
      <c r="G8263" s="280"/>
      <c r="H8263" s="294"/>
    </row>
    <row r="8264" spans="2:8" s="1" customFormat="1" ht="15">
      <c r="B8264" s="285">
        <v>43052</v>
      </c>
      <c r="C8264" s="280" t="s">
        <v>12</v>
      </c>
      <c r="D8264" s="294">
        <v>100</v>
      </c>
      <c r="F8264" s="285"/>
      <c r="G8264" s="280"/>
      <c r="H8264" s="294"/>
    </row>
    <row r="8265" spans="2:8" s="1" customFormat="1" ht="15">
      <c r="B8265" s="285">
        <v>43052</v>
      </c>
      <c r="C8265" s="280" t="s">
        <v>525</v>
      </c>
      <c r="D8265" s="294">
        <v>10</v>
      </c>
      <c r="F8265" s="285"/>
      <c r="G8265" s="280"/>
      <c r="H8265" s="294"/>
    </row>
    <row r="8266" spans="2:8" s="1" customFormat="1" ht="15">
      <c r="B8266" s="285">
        <v>43052</v>
      </c>
      <c r="C8266" s="280" t="s">
        <v>114</v>
      </c>
      <c r="D8266" s="294">
        <v>110</v>
      </c>
      <c r="F8266" s="285"/>
      <c r="G8266" s="280"/>
      <c r="H8266" s="294"/>
    </row>
    <row r="8267" spans="2:8" s="1" customFormat="1" ht="15">
      <c r="B8267" s="285">
        <v>43052</v>
      </c>
      <c r="C8267" s="280" t="s">
        <v>9042</v>
      </c>
      <c r="D8267" s="294">
        <v>120</v>
      </c>
      <c r="F8267" s="285"/>
      <c r="G8267" s="280"/>
      <c r="H8267" s="294"/>
    </row>
    <row r="8268" spans="2:8" s="1" customFormat="1" ht="15">
      <c r="B8268" s="285">
        <v>43053</v>
      </c>
      <c r="C8268" s="280" t="s">
        <v>2950</v>
      </c>
      <c r="D8268" s="294">
        <v>80</v>
      </c>
      <c r="F8268" s="285"/>
      <c r="G8268" s="280"/>
      <c r="H8268" s="294"/>
    </row>
    <row r="8269" spans="2:8" s="1" customFormat="1" ht="15">
      <c r="B8269" s="285">
        <v>43053</v>
      </c>
      <c r="C8269" s="280" t="s">
        <v>114</v>
      </c>
      <c r="D8269" s="294">
        <v>100</v>
      </c>
      <c r="F8269" s="280"/>
      <c r="G8269" s="280"/>
      <c r="H8269" s="280"/>
    </row>
    <row r="8270" spans="2:8" s="1" customFormat="1" ht="15">
      <c r="B8270" s="285">
        <v>43053</v>
      </c>
      <c r="C8270" s="280" t="s">
        <v>246</v>
      </c>
      <c r="D8270" s="294">
        <v>120</v>
      </c>
      <c r="F8270" s="280"/>
      <c r="G8270" s="280"/>
      <c r="H8270" s="280"/>
    </row>
    <row r="8271" spans="2:8" s="1" customFormat="1" ht="15">
      <c r="B8271" s="285">
        <v>43054</v>
      </c>
      <c r="C8271" s="280" t="s">
        <v>531</v>
      </c>
      <c r="D8271" s="294">
        <v>20</v>
      </c>
      <c r="F8271" s="280"/>
      <c r="G8271" s="280"/>
      <c r="H8271" s="280"/>
    </row>
    <row r="8272" spans="2:8" s="1" customFormat="1" ht="15">
      <c r="B8272" s="285">
        <v>43054</v>
      </c>
      <c r="C8272" s="280" t="s">
        <v>7717</v>
      </c>
      <c r="D8272" s="294">
        <v>20</v>
      </c>
      <c r="F8272" s="280"/>
      <c r="G8272" s="280"/>
      <c r="H8272" s="280"/>
    </row>
    <row r="8273" spans="2:8" s="1" customFormat="1" ht="15">
      <c r="B8273" s="285">
        <v>43054</v>
      </c>
      <c r="C8273" s="280" t="s">
        <v>246</v>
      </c>
      <c r="D8273" s="294">
        <v>110</v>
      </c>
      <c r="F8273" s="280"/>
      <c r="G8273" s="280"/>
      <c r="H8273" s="280"/>
    </row>
    <row r="8274" spans="2:8" s="1" customFormat="1" ht="15">
      <c r="B8274" s="285">
        <v>43054</v>
      </c>
      <c r="C8274" s="280" t="s">
        <v>12</v>
      </c>
      <c r="D8274" s="294">
        <v>150</v>
      </c>
      <c r="F8274" s="280"/>
      <c r="G8274" s="280"/>
      <c r="H8274" s="280"/>
    </row>
    <row r="8275" spans="2:8" s="1" customFormat="1" ht="15">
      <c r="B8275" s="285">
        <v>43054</v>
      </c>
      <c r="C8275" s="280" t="s">
        <v>114</v>
      </c>
      <c r="D8275" s="294">
        <v>110</v>
      </c>
      <c r="F8275" s="280"/>
      <c r="G8275" s="280"/>
      <c r="H8275" s="280"/>
    </row>
    <row r="8276" spans="2:8" s="1" customFormat="1" ht="15">
      <c r="B8276" s="285">
        <v>43055</v>
      </c>
      <c r="C8276" s="280" t="s">
        <v>525</v>
      </c>
      <c r="D8276" s="294">
        <v>100</v>
      </c>
      <c r="F8276" s="280"/>
      <c r="G8276" s="280"/>
      <c r="H8276" s="280"/>
    </row>
    <row r="8277" spans="2:8" s="1" customFormat="1" ht="15">
      <c r="B8277" s="285">
        <v>43055</v>
      </c>
      <c r="C8277" s="406" t="s">
        <v>246</v>
      </c>
      <c r="D8277" s="294">
        <v>60</v>
      </c>
      <c r="F8277" s="280"/>
      <c r="G8277" s="280"/>
      <c r="H8277" s="280"/>
    </row>
    <row r="8278" spans="2:8" s="1" customFormat="1" ht="15">
      <c r="B8278" s="285">
        <v>43055</v>
      </c>
      <c r="C8278" s="280" t="s">
        <v>114</v>
      </c>
      <c r="D8278" s="294">
        <v>70</v>
      </c>
      <c r="F8278" s="280"/>
      <c r="G8278" s="280"/>
      <c r="H8278" s="280"/>
    </row>
    <row r="8279" spans="2:8" s="1" customFormat="1" ht="15">
      <c r="B8279" s="285">
        <v>43055</v>
      </c>
      <c r="C8279" s="280" t="s">
        <v>51</v>
      </c>
      <c r="D8279" s="294">
        <v>20</v>
      </c>
      <c r="F8279" s="280"/>
      <c r="G8279" s="280"/>
      <c r="H8279" s="280"/>
    </row>
    <row r="8280" spans="2:8" s="1" customFormat="1" ht="15">
      <c r="B8280" s="285">
        <v>43055</v>
      </c>
      <c r="C8280" s="280" t="s">
        <v>132</v>
      </c>
      <c r="D8280" s="294">
        <v>100</v>
      </c>
      <c r="F8280" s="280"/>
      <c r="G8280" s="280"/>
      <c r="H8280" s="280"/>
    </row>
    <row r="8281" spans="2:8" s="1" customFormat="1" ht="15">
      <c r="B8281" s="285">
        <v>43056</v>
      </c>
      <c r="C8281" s="280" t="s">
        <v>525</v>
      </c>
      <c r="D8281" s="294">
        <v>50</v>
      </c>
      <c r="F8281" s="280"/>
      <c r="G8281" s="280"/>
      <c r="H8281" s="280"/>
    </row>
    <row r="8282" spans="2:8" s="1" customFormat="1" ht="15">
      <c r="B8282" s="285">
        <v>43056</v>
      </c>
      <c r="C8282" s="280" t="s">
        <v>367</v>
      </c>
      <c r="D8282" s="294">
        <v>10</v>
      </c>
      <c r="F8282" s="280"/>
      <c r="G8282" s="280"/>
      <c r="H8282" s="280"/>
    </row>
    <row r="8283" spans="2:8" s="1" customFormat="1" ht="15">
      <c r="B8283" s="285">
        <v>43056</v>
      </c>
      <c r="C8283" s="294" t="s">
        <v>2625</v>
      </c>
      <c r="D8283" s="294">
        <v>360</v>
      </c>
      <c r="F8283" s="280"/>
      <c r="G8283" s="280"/>
      <c r="H8283" s="280"/>
    </row>
    <row r="8284" spans="2:8" s="1" customFormat="1" ht="15">
      <c r="B8284" s="285">
        <v>43056</v>
      </c>
      <c r="C8284" s="294" t="s">
        <v>246</v>
      </c>
      <c r="D8284" s="294">
        <v>160</v>
      </c>
      <c r="F8284" s="280"/>
      <c r="G8284" s="280"/>
      <c r="H8284" s="280"/>
    </row>
    <row r="8285" spans="2:8" s="1" customFormat="1" ht="15">
      <c r="B8285" s="285">
        <v>43056</v>
      </c>
      <c r="C8285" s="280" t="s">
        <v>51</v>
      </c>
      <c r="D8285" s="294">
        <v>120</v>
      </c>
      <c r="F8285" s="280"/>
      <c r="G8285" s="280"/>
      <c r="H8285" s="280"/>
    </row>
    <row r="8286" spans="2:8" s="1" customFormat="1" ht="15">
      <c r="B8286" s="285">
        <v>43056</v>
      </c>
      <c r="C8286" s="280" t="s">
        <v>114</v>
      </c>
      <c r="D8286" s="294">
        <v>75</v>
      </c>
      <c r="F8286" s="280"/>
      <c r="G8286" s="280"/>
      <c r="H8286" s="280"/>
    </row>
    <row r="8287" spans="2:8" s="1" customFormat="1" ht="15">
      <c r="B8287" s="285">
        <v>43056</v>
      </c>
      <c r="C8287" s="280" t="s">
        <v>111</v>
      </c>
      <c r="D8287" s="294">
        <v>40</v>
      </c>
      <c r="F8287" s="280"/>
      <c r="G8287" s="280"/>
      <c r="H8287" s="280"/>
    </row>
    <row r="8288" spans="2:8" s="1" customFormat="1" ht="15">
      <c r="B8288" s="285"/>
      <c r="C8288" s="280"/>
      <c r="D8288" s="294"/>
      <c r="F8288" s="280"/>
      <c r="G8288" s="280"/>
      <c r="H8288" s="280"/>
    </row>
    <row r="8289" spans="2:10" s="1" customFormat="1" ht="15">
      <c r="B8289" s="285"/>
      <c r="C8289" s="280"/>
      <c r="D8289" s="294"/>
      <c r="F8289" s="280"/>
      <c r="G8289" s="280"/>
      <c r="H8289" s="280"/>
    </row>
    <row r="8290" spans="2:10" s="1" customFormat="1" ht="15">
      <c r="B8290" s="285"/>
      <c r="C8290" s="280"/>
      <c r="D8290" s="294"/>
      <c r="F8290" s="280"/>
      <c r="G8290" s="280"/>
      <c r="H8290" s="280"/>
    </row>
    <row r="8291" spans="2:10" s="1" customFormat="1" ht="15">
      <c r="B8291" s="285"/>
      <c r="C8291" s="280"/>
      <c r="D8291" s="294"/>
      <c r="F8291" s="280"/>
      <c r="G8291" s="280"/>
      <c r="H8291" s="280"/>
    </row>
    <row r="8292" spans="2:10" s="1" customFormat="1" ht="15">
      <c r="B8292" s="285"/>
      <c r="C8292" s="280"/>
      <c r="D8292" s="294"/>
      <c r="F8292" s="280"/>
      <c r="G8292" s="280"/>
      <c r="H8292" s="280"/>
    </row>
    <row r="8293" spans="2:10" s="1" customFormat="1" ht="15">
      <c r="D8293" s="2">
        <f>SUM(D8209:D8292)</f>
        <v>18425</v>
      </c>
      <c r="H8293" s="2">
        <f>SUM(H8209:H8292)</f>
        <v>9045</v>
      </c>
    </row>
    <row r="8295" spans="2:10" s="1" customFormat="1" ht="15.75">
      <c r="C8295" s="2480" t="s">
        <v>9099</v>
      </c>
      <c r="D8295" s="2480"/>
      <c r="E8295" s="2480"/>
      <c r="F8295" s="2480"/>
      <c r="G8295" s="2480"/>
      <c r="H8295" s="2480"/>
      <c r="I8295" s="2480"/>
      <c r="J8295" s="18"/>
    </row>
    <row r="8296" spans="2:10" s="1" customFormat="1" ht="15" outlineLevel="1">
      <c r="C8296" s="18"/>
      <c r="D8296" s="18"/>
      <c r="E8296" s="18"/>
      <c r="F8296" s="18"/>
      <c r="G8296" s="18"/>
      <c r="H8296" s="18"/>
      <c r="I8296" s="18"/>
      <c r="J8296" s="18"/>
    </row>
    <row r="8297" spans="2:10" s="1" customFormat="1" ht="15" outlineLevel="1">
      <c r="B8297" s="152" t="s">
        <v>115</v>
      </c>
      <c r="C8297" s="152" t="s">
        <v>1330</v>
      </c>
      <c r="D8297" s="355" t="s">
        <v>4</v>
      </c>
      <c r="F8297" s="354" t="s">
        <v>115</v>
      </c>
      <c r="G8297" s="354" t="s">
        <v>1331</v>
      </c>
      <c r="H8297" s="355" t="s">
        <v>4</v>
      </c>
    </row>
    <row r="8298" spans="2:10" s="1" customFormat="1" ht="30" outlineLevel="1">
      <c r="B8298" s="864">
        <v>43070</v>
      </c>
      <c r="C8298" s="891" t="s">
        <v>1039</v>
      </c>
      <c r="D8298" s="1294">
        <v>77882.880000000005</v>
      </c>
      <c r="F8298" s="832">
        <v>43075</v>
      </c>
      <c r="G8298" s="938" t="s">
        <v>9116</v>
      </c>
      <c r="H8298" s="867">
        <v>1000</v>
      </c>
      <c r="I8298" s="938" t="s">
        <v>9117</v>
      </c>
    </row>
    <row r="8299" spans="2:10" s="1" customFormat="1" ht="45" outlineLevel="1">
      <c r="B8299" s="285">
        <v>43070</v>
      </c>
      <c r="C8299" s="223" t="s">
        <v>9108</v>
      </c>
      <c r="D8299" s="175">
        <v>16873</v>
      </c>
      <c r="E8299" s="247"/>
      <c r="F8299" s="811">
        <v>43075</v>
      </c>
      <c r="G8299" s="1097" t="s">
        <v>9121</v>
      </c>
      <c r="H8299" s="876">
        <v>5000</v>
      </c>
      <c r="I8299" s="814" t="s">
        <v>3287</v>
      </c>
    </row>
    <row r="8300" spans="2:10" s="1" customFormat="1" ht="45" outlineLevel="1">
      <c r="B8300" s="285">
        <v>43082</v>
      </c>
      <c r="C8300" s="223" t="s">
        <v>9155</v>
      </c>
      <c r="D8300" s="175">
        <v>60000</v>
      </c>
      <c r="E8300" s="205"/>
      <c r="F8300" s="811">
        <v>43080</v>
      </c>
      <c r="G8300" s="1097" t="s">
        <v>9154</v>
      </c>
      <c r="H8300" s="876">
        <v>6569</v>
      </c>
      <c r="I8300" s="814" t="s">
        <v>7935</v>
      </c>
    </row>
    <row r="8301" spans="2:10" s="1" customFormat="1" ht="45" outlineLevel="1">
      <c r="B8301" s="285">
        <v>43083</v>
      </c>
      <c r="C8301" s="223" t="s">
        <v>9162</v>
      </c>
      <c r="D8301" s="175">
        <v>70000</v>
      </c>
      <c r="F8301" s="811">
        <v>43085</v>
      </c>
      <c r="G8301" s="1097" t="s">
        <v>9165</v>
      </c>
      <c r="H8301" s="876">
        <v>2000</v>
      </c>
      <c r="I8301" s="814" t="s">
        <v>3287</v>
      </c>
    </row>
    <row r="8302" spans="2:10" s="1" customFormat="1" ht="45" outlineLevel="1">
      <c r="B8302" s="285">
        <v>43089</v>
      </c>
      <c r="C8302" s="223" t="s">
        <v>9188</v>
      </c>
      <c r="D8302" s="175">
        <v>31800</v>
      </c>
      <c r="F8302" s="811">
        <v>43089</v>
      </c>
      <c r="G8302" s="1097" t="s">
        <v>9187</v>
      </c>
      <c r="H8302" s="876">
        <v>3000</v>
      </c>
      <c r="I8302" s="814" t="s">
        <v>3287</v>
      </c>
    </row>
    <row r="8303" spans="2:10" s="1" customFormat="1" ht="30" outlineLevel="1">
      <c r="B8303" s="285">
        <v>43099</v>
      </c>
      <c r="C8303" s="223" t="s">
        <v>9215</v>
      </c>
      <c r="D8303" s="175">
        <v>774</v>
      </c>
      <c r="F8303" s="811">
        <v>43089</v>
      </c>
      <c r="G8303" s="1097" t="s">
        <v>9189</v>
      </c>
      <c r="H8303" s="876">
        <v>16152</v>
      </c>
      <c r="I8303" s="814" t="s">
        <v>7393</v>
      </c>
    </row>
    <row r="8304" spans="2:10" s="1" customFormat="1" ht="45" outlineLevel="1">
      <c r="B8304" s="285"/>
      <c r="C8304" s="223"/>
      <c r="D8304" s="175"/>
      <c r="F8304" s="811">
        <v>43090</v>
      </c>
      <c r="G8304" s="812" t="s">
        <v>9207</v>
      </c>
      <c r="H8304" s="905">
        <v>154777</v>
      </c>
      <c r="I8304" s="814" t="s">
        <v>9206</v>
      </c>
    </row>
    <row r="8305" spans="2:15" s="1" customFormat="1" ht="45" outlineLevel="1">
      <c r="B8305" s="285"/>
      <c r="C8305" s="223"/>
      <c r="D8305" s="175"/>
      <c r="F8305" s="811">
        <v>43091</v>
      </c>
      <c r="G8305" s="1097" t="s">
        <v>9208</v>
      </c>
      <c r="H8305" s="876">
        <v>4000</v>
      </c>
      <c r="I8305" s="814" t="s">
        <v>3287</v>
      </c>
    </row>
    <row r="8306" spans="2:15" s="1" customFormat="1" ht="45" outlineLevel="1">
      <c r="B8306" s="285"/>
      <c r="C8306" s="223"/>
      <c r="D8306" s="175"/>
      <c r="F8306" s="811">
        <v>43093</v>
      </c>
      <c r="G8306" s="812" t="s">
        <v>9211</v>
      </c>
      <c r="H8306" s="905">
        <v>10000</v>
      </c>
      <c r="I8306" s="814" t="s">
        <v>3287</v>
      </c>
      <c r="M8306" s="2"/>
      <c r="O8306" s="2"/>
    </row>
    <row r="8307" spans="2:15" s="1" customFormat="1" ht="30" outlineLevel="1">
      <c r="B8307" s="285"/>
      <c r="C8307" s="223"/>
      <c r="D8307" s="175"/>
      <c r="F8307" s="811">
        <v>43099</v>
      </c>
      <c r="G8307" s="1064" t="s">
        <v>9212</v>
      </c>
      <c r="H8307" s="905">
        <v>18955</v>
      </c>
      <c r="I8307" s="812" t="s">
        <v>9213</v>
      </c>
      <c r="M8307" s="2"/>
      <c r="O8307" s="2"/>
    </row>
    <row r="8308" spans="2:15" s="1" customFormat="1" ht="45" outlineLevel="1">
      <c r="B8308" s="285"/>
      <c r="C8308" s="223"/>
      <c r="D8308" s="175"/>
      <c r="F8308" s="811">
        <v>43099</v>
      </c>
      <c r="G8308" s="812" t="s">
        <v>9214</v>
      </c>
      <c r="H8308" s="905">
        <v>5000</v>
      </c>
      <c r="I8308" s="814" t="s">
        <v>3287</v>
      </c>
      <c r="M8308" s="2"/>
      <c r="O8308" s="2"/>
    </row>
    <row r="8309" spans="2:15" s="1" customFormat="1" ht="15" outlineLevel="1">
      <c r="B8309" s="46"/>
      <c r="C8309" s="47"/>
      <c r="D8309" s="48"/>
      <c r="F8309" s="984"/>
      <c r="G8309" s="814"/>
      <c r="H8309" s="876"/>
      <c r="I8309" s="814"/>
      <c r="O8309" s="2"/>
    </row>
    <row r="8310" spans="2:15" s="1" customFormat="1" ht="15" outlineLevel="1">
      <c r="B8310" s="46"/>
      <c r="C8310" s="192" t="s">
        <v>9017</v>
      </c>
      <c r="D8310" s="48"/>
      <c r="F8310" s="984"/>
      <c r="G8310" s="814"/>
      <c r="H8310" s="876"/>
      <c r="I8310" s="814"/>
      <c r="O8310" s="2"/>
    </row>
    <row r="8311" spans="2:15" s="1" customFormat="1" ht="15" outlineLevel="1">
      <c r="B8311" s="46"/>
      <c r="C8311" s="192" t="s">
        <v>9051</v>
      </c>
      <c r="D8311" s="48"/>
      <c r="F8311" s="984"/>
      <c r="G8311" s="814"/>
      <c r="H8311" s="876"/>
      <c r="I8311" s="814"/>
      <c r="O8311" s="2"/>
    </row>
    <row r="8312" spans="2:15" s="1" customFormat="1" ht="15" outlineLevel="1">
      <c r="B8312" s="46"/>
      <c r="C8312" s="47"/>
      <c r="D8312" s="48"/>
      <c r="F8312" s="811"/>
      <c r="G8312" s="812"/>
      <c r="H8312" s="893"/>
      <c r="I8312" s="812"/>
    </row>
    <row r="8313" spans="2:15" s="1" customFormat="1" ht="15" outlineLevel="1">
      <c r="B8313" s="50"/>
      <c r="C8313" s="50" t="s">
        <v>195</v>
      </c>
      <c r="D8313" s="571">
        <f>SUM(D8298:D8312)</f>
        <v>257329.88</v>
      </c>
      <c r="E8313" s="18"/>
      <c r="F8313" s="319"/>
      <c r="G8313" s="319" t="s">
        <v>195</v>
      </c>
      <c r="H8313" s="279">
        <f>SUM(H8298:H8312)</f>
        <v>226453</v>
      </c>
    </row>
    <row r="8314" spans="2:15" s="1" customFormat="1" ht="15" outlineLevel="1">
      <c r="B8314" s="50"/>
      <c r="C8314" s="50" t="s">
        <v>1328</v>
      </c>
      <c r="D8314" s="48">
        <f>D8313-H8313</f>
        <v>30876.880000000005</v>
      </c>
      <c r="E8314" s="13"/>
      <c r="F8314" s="13"/>
      <c r="H8314" s="13"/>
    </row>
    <row r="8315" spans="2:15" s="1" customFormat="1" ht="15" outlineLevel="1">
      <c r="D8315" s="13"/>
      <c r="E8315" s="87"/>
      <c r="F8315" s="13"/>
      <c r="H8315" s="226"/>
      <c r="I8315" s="2"/>
      <c r="N8315" s="2"/>
      <c r="O8315" s="2"/>
    </row>
    <row r="8316" spans="2:15" s="1" customFormat="1" ht="15">
      <c r="E8316" s="13"/>
      <c r="F8316" s="13"/>
    </row>
    <row r="8317" spans="2:15" s="1" customFormat="1" ht="15">
      <c r="B8317" s="1465">
        <v>43070</v>
      </c>
      <c r="C8317" s="1466" t="s">
        <v>5078</v>
      </c>
      <c r="D8317" s="1467">
        <v>260</v>
      </c>
      <c r="E8317" s="1468" t="s">
        <v>3088</v>
      </c>
      <c r="G8317" s="1" t="s">
        <v>9159</v>
      </c>
      <c r="H8317" s="2">
        <f>D8314</f>
        <v>30876.880000000005</v>
      </c>
    </row>
    <row r="8318" spans="2:15" s="1" customFormat="1" ht="15">
      <c r="B8318" s="811">
        <v>43070</v>
      </c>
      <c r="C8318" s="830" t="s">
        <v>9107</v>
      </c>
      <c r="D8318" s="876">
        <v>5000</v>
      </c>
      <c r="E8318" s="1468" t="s">
        <v>3287</v>
      </c>
      <c r="G8318" s="1" t="s">
        <v>9163</v>
      </c>
      <c r="H8318" s="2">
        <f>D8300+D8301+D8302</f>
        <v>161800</v>
      </c>
    </row>
    <row r="8319" spans="2:15" s="1" customFormat="1" ht="45">
      <c r="B8319" s="811">
        <v>43075</v>
      </c>
      <c r="C8319" s="1097" t="s">
        <v>9121</v>
      </c>
      <c r="D8319" s="876">
        <v>5000</v>
      </c>
      <c r="E8319" s="814" t="s">
        <v>3287</v>
      </c>
      <c r="G8319" s="1" t="s">
        <v>9160</v>
      </c>
      <c r="H8319" s="2">
        <f>H8317</f>
        <v>30876.880000000005</v>
      </c>
    </row>
    <row r="8320" spans="2:15" s="1" customFormat="1" ht="15">
      <c r="B8320" s="811">
        <v>43081</v>
      </c>
      <c r="C8320" s="1466" t="s">
        <v>5609</v>
      </c>
      <c r="D8320" s="1467">
        <v>1000</v>
      </c>
      <c r="E8320" s="1468" t="s">
        <v>421</v>
      </c>
      <c r="G8320" s="1" t="s">
        <v>3395</v>
      </c>
      <c r="H8320" s="2">
        <v>12574.76</v>
      </c>
      <c r="M8320" s="2"/>
    </row>
    <row r="8321" spans="2:9" s="1" customFormat="1" ht="15">
      <c r="B8321" s="811">
        <v>43082</v>
      </c>
      <c r="C8321" s="812" t="s">
        <v>421</v>
      </c>
      <c r="D8321" s="905">
        <v>100</v>
      </c>
      <c r="E8321" s="812" t="s">
        <v>421</v>
      </c>
      <c r="G8321" s="1" t="s">
        <v>7336</v>
      </c>
      <c r="I8321" s="2">
        <v>16151.32</v>
      </c>
    </row>
    <row r="8322" spans="2:9" s="1" customFormat="1" ht="15">
      <c r="B8322" s="811">
        <v>43082</v>
      </c>
      <c r="C8322" s="830" t="s">
        <v>9157</v>
      </c>
      <c r="D8322" s="876">
        <v>5000</v>
      </c>
      <c r="E8322" s="1468" t="s">
        <v>3287</v>
      </c>
      <c r="G8322" s="1" t="s">
        <v>7335</v>
      </c>
      <c r="H8322" s="2">
        <v>23177</v>
      </c>
      <c r="I8322" s="2"/>
    </row>
    <row r="8323" spans="2:9" s="1" customFormat="1" ht="15">
      <c r="B8323" s="811">
        <v>43084</v>
      </c>
      <c r="C8323" s="812" t="s">
        <v>421</v>
      </c>
      <c r="D8323" s="905">
        <v>200</v>
      </c>
      <c r="E8323" s="812" t="s">
        <v>421</v>
      </c>
      <c r="G8323" s="1" t="s">
        <v>5168</v>
      </c>
      <c r="I8323" s="2">
        <v>18955</v>
      </c>
    </row>
    <row r="8324" spans="2:9" s="1" customFormat="1" ht="45">
      <c r="B8324" s="811">
        <v>43085</v>
      </c>
      <c r="C8324" s="1097" t="s">
        <v>9165</v>
      </c>
      <c r="D8324" s="876">
        <v>2000</v>
      </c>
      <c r="E8324" s="1468" t="s">
        <v>3287</v>
      </c>
      <c r="H8324" s="2">
        <f>SUM(H8320:H8323)</f>
        <v>35751.760000000002</v>
      </c>
      <c r="I8324" s="2"/>
    </row>
    <row r="8325" spans="2:9" s="1" customFormat="1" ht="15">
      <c r="B8325" s="811">
        <v>43087</v>
      </c>
      <c r="C8325" s="812" t="s">
        <v>3546</v>
      </c>
      <c r="D8325" s="905">
        <v>500</v>
      </c>
      <c r="E8325" s="812" t="s">
        <v>421</v>
      </c>
      <c r="H8325" s="2"/>
      <c r="I8325" s="2"/>
    </row>
    <row r="8326" spans="2:9" s="1" customFormat="1" ht="15">
      <c r="B8326" s="811">
        <v>43087</v>
      </c>
      <c r="C8326" s="812" t="s">
        <v>3546</v>
      </c>
      <c r="D8326" s="905">
        <v>140</v>
      </c>
      <c r="E8326" s="812" t="s">
        <v>421</v>
      </c>
      <c r="H8326" s="2">
        <f>H8319-H8324</f>
        <v>-4874.8799999999974</v>
      </c>
      <c r="I8326" s="2"/>
    </row>
    <row r="8327" spans="2:9" s="1" customFormat="1" ht="45">
      <c r="B8327" s="811">
        <v>43089</v>
      </c>
      <c r="C8327" s="1097" t="s">
        <v>9187</v>
      </c>
      <c r="D8327" s="876">
        <v>3000</v>
      </c>
      <c r="E8327" s="814" t="s">
        <v>3287</v>
      </c>
      <c r="H8327" s="2"/>
    </row>
    <row r="8328" spans="2:9" s="1" customFormat="1" ht="45">
      <c r="B8328" s="811">
        <v>43091</v>
      </c>
      <c r="C8328" s="1097" t="s">
        <v>9208</v>
      </c>
      <c r="D8328" s="876">
        <v>4000</v>
      </c>
      <c r="E8328" s="814" t="s">
        <v>3287</v>
      </c>
      <c r="H8328" s="2"/>
      <c r="I8328" s="2"/>
    </row>
    <row r="8329" spans="2:9" s="1" customFormat="1" ht="60">
      <c r="B8329" s="811">
        <v>43093</v>
      </c>
      <c r="C8329" s="812" t="s">
        <v>9211</v>
      </c>
      <c r="D8329" s="905">
        <v>10000</v>
      </c>
      <c r="E8329" s="814" t="s">
        <v>3287</v>
      </c>
      <c r="H8329" s="2"/>
    </row>
    <row r="8330" spans="2:9" s="1" customFormat="1" ht="15">
      <c r="B8330" s="984">
        <v>43098</v>
      </c>
      <c r="C8330" s="1064" t="s">
        <v>257</v>
      </c>
      <c r="D8330" s="905">
        <v>400</v>
      </c>
      <c r="E8330" s="812" t="s">
        <v>421</v>
      </c>
      <c r="I8330" s="13"/>
    </row>
    <row r="8331" spans="2:9" s="1" customFormat="1" ht="60">
      <c r="B8331" s="811">
        <v>43099</v>
      </c>
      <c r="C8331" s="812" t="s">
        <v>9214</v>
      </c>
      <c r="D8331" s="905">
        <v>5000</v>
      </c>
      <c r="E8331" s="814" t="s">
        <v>3287</v>
      </c>
      <c r="H8331" s="2"/>
      <c r="I8331" s="13"/>
    </row>
    <row r="8332" spans="2:9" s="1" customFormat="1" ht="15">
      <c r="B8332" s="811">
        <v>43099</v>
      </c>
      <c r="C8332" s="1064" t="s">
        <v>3546</v>
      </c>
      <c r="D8332" s="905">
        <v>1000</v>
      </c>
      <c r="E8332" s="812" t="s">
        <v>421</v>
      </c>
      <c r="H8332" s="2"/>
      <c r="I8332" s="13"/>
    </row>
    <row r="8333" spans="2:9" s="1" customFormat="1" ht="15">
      <c r="B8333" s="984"/>
      <c r="C8333" s="1064"/>
      <c r="D8333" s="905"/>
      <c r="E8333" s="812"/>
      <c r="H8333" s="2"/>
      <c r="I8333" s="13"/>
    </row>
    <row r="8334" spans="2:9" s="1" customFormat="1" ht="15">
      <c r="B8334" s="811"/>
      <c r="C8334" s="814"/>
      <c r="D8334" s="876"/>
      <c r="E8334" s="814"/>
    </row>
    <row r="8335" spans="2:9" s="1" customFormat="1" ht="15">
      <c r="B8335" s="280"/>
      <c r="C8335" s="280"/>
      <c r="D8335" s="294">
        <f>SUM(D8317:D8334)</f>
        <v>42600</v>
      </c>
      <c r="E8335" s="2">
        <f>D8335-D8427-H8427</f>
        <v>280</v>
      </c>
      <c r="F8335" s="1" t="s">
        <v>3088</v>
      </c>
    </row>
    <row r="8336" spans="2:9" s="1" customFormat="1" ht="15">
      <c r="E8336" s="2">
        <v>1000</v>
      </c>
      <c r="F8336" s="1" t="s">
        <v>8144</v>
      </c>
    </row>
    <row r="8337" spans="2:8" s="1" customFormat="1" ht="15">
      <c r="E8337" s="2"/>
    </row>
    <row r="8338" spans="2:8" s="1" customFormat="1" ht="15">
      <c r="B8338" s="285">
        <v>43070</v>
      </c>
      <c r="C8338" s="304" t="s">
        <v>367</v>
      </c>
      <c r="D8338" s="326">
        <v>100</v>
      </c>
      <c r="E8338" s="2"/>
      <c r="F8338" s="285">
        <v>43088</v>
      </c>
      <c r="G8338" s="280" t="s">
        <v>247</v>
      </c>
      <c r="H8338" s="294">
        <v>106</v>
      </c>
    </row>
    <row r="8339" spans="2:8" s="1" customFormat="1" ht="15">
      <c r="B8339" s="285">
        <v>43070</v>
      </c>
      <c r="C8339" s="304" t="s">
        <v>224</v>
      </c>
      <c r="D8339" s="326">
        <v>10</v>
      </c>
      <c r="F8339" s="285">
        <v>43088</v>
      </c>
      <c r="G8339" s="280" t="s">
        <v>23</v>
      </c>
      <c r="H8339" s="294">
        <v>115</v>
      </c>
    </row>
    <row r="8340" spans="2:8" s="1" customFormat="1" ht="15">
      <c r="B8340" s="285">
        <v>43070</v>
      </c>
      <c r="C8340" s="280" t="s">
        <v>226</v>
      </c>
      <c r="D8340" s="294">
        <v>50</v>
      </c>
      <c r="F8340" s="285">
        <v>43088</v>
      </c>
      <c r="G8340" s="280" t="s">
        <v>57</v>
      </c>
      <c r="H8340" s="294">
        <v>580</v>
      </c>
    </row>
    <row r="8341" spans="2:8" s="1" customFormat="1" ht="15">
      <c r="B8341" s="285">
        <v>43070</v>
      </c>
      <c r="C8341" s="280" t="s">
        <v>6638</v>
      </c>
      <c r="D8341" s="294">
        <v>540</v>
      </c>
      <c r="F8341" s="285">
        <v>43089</v>
      </c>
      <c r="G8341" s="280" t="s">
        <v>525</v>
      </c>
      <c r="H8341" s="294">
        <v>160</v>
      </c>
    </row>
    <row r="8342" spans="2:8" s="1" customFormat="1" ht="15">
      <c r="B8342" s="285">
        <v>43070</v>
      </c>
      <c r="C8342" s="280" t="s">
        <v>7717</v>
      </c>
      <c r="D8342" s="294">
        <v>170</v>
      </c>
      <c r="F8342" s="285">
        <v>43089</v>
      </c>
      <c r="G8342" s="280" t="s">
        <v>57</v>
      </c>
      <c r="H8342" s="294">
        <v>60</v>
      </c>
    </row>
    <row r="8343" spans="2:8" s="1" customFormat="1" ht="15">
      <c r="B8343" s="285">
        <v>43070</v>
      </c>
      <c r="C8343" s="280" t="s">
        <v>114</v>
      </c>
      <c r="D8343" s="294">
        <v>280</v>
      </c>
      <c r="F8343" s="285">
        <v>43089</v>
      </c>
      <c r="G8343" s="280" t="s">
        <v>2556</v>
      </c>
      <c r="H8343" s="294">
        <v>220</v>
      </c>
    </row>
    <row r="8344" spans="2:8" s="1" customFormat="1" ht="15">
      <c r="B8344" s="285">
        <v>43070</v>
      </c>
      <c r="C8344" s="280" t="s">
        <v>8781</v>
      </c>
      <c r="D8344" s="294">
        <v>10</v>
      </c>
      <c r="F8344" s="285">
        <v>43089</v>
      </c>
      <c r="G8344" s="280" t="s">
        <v>23</v>
      </c>
      <c r="H8344" s="294">
        <v>80</v>
      </c>
    </row>
    <row r="8345" spans="2:8" s="1" customFormat="1" ht="15">
      <c r="B8345" s="285">
        <v>43070</v>
      </c>
      <c r="C8345" s="280" t="s">
        <v>9111</v>
      </c>
      <c r="D8345" s="294">
        <v>130</v>
      </c>
      <c r="F8345" s="285">
        <v>43090</v>
      </c>
      <c r="G8345" s="280" t="s">
        <v>9202</v>
      </c>
      <c r="H8345" s="294">
        <v>40</v>
      </c>
    </row>
    <row r="8346" spans="2:8" s="1" customFormat="1" ht="15">
      <c r="B8346" s="285">
        <v>43070</v>
      </c>
      <c r="C8346" s="280" t="s">
        <v>774</v>
      </c>
      <c r="D8346" s="294">
        <v>30</v>
      </c>
      <c r="F8346" s="285">
        <v>43090</v>
      </c>
      <c r="G8346" s="280" t="s">
        <v>51</v>
      </c>
      <c r="H8346" s="294">
        <v>90</v>
      </c>
    </row>
    <row r="8347" spans="2:8" s="1" customFormat="1" ht="15">
      <c r="B8347" s="285">
        <v>43070</v>
      </c>
      <c r="C8347" s="280" t="s">
        <v>59</v>
      </c>
      <c r="D8347" s="294">
        <v>220</v>
      </c>
      <c r="F8347" s="285">
        <v>43090</v>
      </c>
      <c r="G8347" s="280" t="s">
        <v>246</v>
      </c>
      <c r="H8347" s="294">
        <v>160</v>
      </c>
    </row>
    <row r="8348" spans="2:8" s="1" customFormat="1" ht="15">
      <c r="B8348" s="285">
        <v>43070</v>
      </c>
      <c r="C8348" s="280" t="s">
        <v>9112</v>
      </c>
      <c r="D8348" s="294">
        <v>405</v>
      </c>
      <c r="F8348" s="285">
        <v>43090</v>
      </c>
      <c r="G8348" s="294" t="s">
        <v>9203</v>
      </c>
      <c r="H8348" s="294">
        <v>20</v>
      </c>
    </row>
    <row r="8349" spans="2:8" s="1" customFormat="1" ht="15">
      <c r="B8349" s="285">
        <v>43070</v>
      </c>
      <c r="C8349" s="280" t="s">
        <v>9113</v>
      </c>
      <c r="D8349" s="294">
        <v>335</v>
      </c>
      <c r="F8349" s="285">
        <v>43090</v>
      </c>
      <c r="G8349" s="393" t="s">
        <v>9204</v>
      </c>
      <c r="H8349" s="294">
        <v>60</v>
      </c>
    </row>
    <row r="8350" spans="2:8" s="1" customFormat="1" ht="15">
      <c r="B8350" s="285">
        <v>43070</v>
      </c>
      <c r="C8350" s="280" t="s">
        <v>516</v>
      </c>
      <c r="D8350" s="294">
        <v>60</v>
      </c>
      <c r="F8350" s="285">
        <v>43090</v>
      </c>
      <c r="G8350" s="393" t="s">
        <v>9205</v>
      </c>
      <c r="H8350" s="294">
        <v>200</v>
      </c>
    </row>
    <row r="8351" spans="2:8" s="1" customFormat="1" ht="15">
      <c r="B8351" s="285">
        <v>43070</v>
      </c>
      <c r="C8351" s="280" t="s">
        <v>173</v>
      </c>
      <c r="D8351" s="294">
        <v>40</v>
      </c>
      <c r="F8351" s="285">
        <v>43090</v>
      </c>
      <c r="G8351" s="393" t="s">
        <v>2853</v>
      </c>
      <c r="H8351" s="294">
        <v>200</v>
      </c>
    </row>
    <row r="8352" spans="2:8" s="1" customFormat="1" ht="15">
      <c r="B8352" s="285">
        <v>43070</v>
      </c>
      <c r="C8352" s="280" t="s">
        <v>246</v>
      </c>
      <c r="D8352" s="294">
        <v>120</v>
      </c>
      <c r="F8352" s="285">
        <v>43090</v>
      </c>
      <c r="G8352" s="393" t="s">
        <v>64</v>
      </c>
      <c r="H8352" s="294">
        <v>160</v>
      </c>
    </row>
    <row r="8353" spans="2:8" s="1" customFormat="1" ht="15">
      <c r="B8353" s="285">
        <v>43071</v>
      </c>
      <c r="C8353" s="280" t="s">
        <v>51</v>
      </c>
      <c r="D8353" s="294">
        <v>110</v>
      </c>
      <c r="F8353" s="285">
        <v>43091</v>
      </c>
      <c r="G8353" s="280" t="s">
        <v>132</v>
      </c>
      <c r="H8353" s="294">
        <v>200</v>
      </c>
    </row>
    <row r="8354" spans="2:8" s="1" customFormat="1" ht="15">
      <c r="B8354" s="285">
        <v>43071</v>
      </c>
      <c r="C8354" s="280" t="s">
        <v>23</v>
      </c>
      <c r="D8354" s="294">
        <v>100</v>
      </c>
      <c r="F8354" s="285">
        <v>43091</v>
      </c>
      <c r="G8354" s="280" t="s">
        <v>9210</v>
      </c>
      <c r="H8354" s="294">
        <v>50</v>
      </c>
    </row>
    <row r="8355" spans="2:8" s="1" customFormat="1" ht="15">
      <c r="B8355" s="285">
        <v>43072</v>
      </c>
      <c r="C8355" s="280" t="s">
        <v>367</v>
      </c>
      <c r="D8355" s="294">
        <v>10</v>
      </c>
      <c r="F8355" s="285">
        <v>43091</v>
      </c>
      <c r="G8355" s="393" t="s">
        <v>173</v>
      </c>
      <c r="H8355" s="294">
        <v>170</v>
      </c>
    </row>
    <row r="8356" spans="2:8" s="1" customFormat="1" ht="15">
      <c r="B8356" s="285">
        <v>43072</v>
      </c>
      <c r="C8356" s="280" t="s">
        <v>114</v>
      </c>
      <c r="D8356" s="294">
        <v>105</v>
      </c>
      <c r="F8356" s="285">
        <v>43091</v>
      </c>
      <c r="G8356" s="280" t="s">
        <v>9174</v>
      </c>
      <c r="H8356" s="294">
        <v>800</v>
      </c>
    </row>
    <row r="8357" spans="2:8" s="1" customFormat="1" ht="15">
      <c r="B8357" s="285">
        <v>43072</v>
      </c>
      <c r="C8357" s="280" t="s">
        <v>224</v>
      </c>
      <c r="D8357" s="294">
        <v>135</v>
      </c>
      <c r="F8357" s="285">
        <v>43091</v>
      </c>
      <c r="G8357" s="280" t="s">
        <v>5035</v>
      </c>
      <c r="H8357" s="294">
        <v>1000</v>
      </c>
    </row>
    <row r="8358" spans="2:8" s="1" customFormat="1" ht="15">
      <c r="B8358" s="285">
        <v>43072</v>
      </c>
      <c r="C8358" s="280" t="s">
        <v>23</v>
      </c>
      <c r="D8358" s="294">
        <v>310</v>
      </c>
      <c r="F8358" s="285">
        <v>43091</v>
      </c>
      <c r="G8358" s="280" t="s">
        <v>516</v>
      </c>
      <c r="H8358" s="294">
        <v>50</v>
      </c>
    </row>
    <row r="8359" spans="2:8" s="1" customFormat="1" ht="15">
      <c r="B8359" s="285">
        <v>43073</v>
      </c>
      <c r="C8359" s="280" t="s">
        <v>525</v>
      </c>
      <c r="D8359" s="294">
        <v>150</v>
      </c>
      <c r="F8359" s="285">
        <v>43091</v>
      </c>
      <c r="G8359" s="280" t="s">
        <v>696</v>
      </c>
      <c r="H8359" s="294">
        <v>40</v>
      </c>
    </row>
    <row r="8360" spans="2:8" s="1" customFormat="1" ht="15">
      <c r="B8360" s="285">
        <v>43073</v>
      </c>
      <c r="C8360" s="280" t="s">
        <v>51</v>
      </c>
      <c r="D8360" s="294">
        <v>450</v>
      </c>
      <c r="F8360" s="285">
        <v>43091</v>
      </c>
      <c r="G8360" s="280" t="s">
        <v>179</v>
      </c>
      <c r="H8360" s="294">
        <v>20</v>
      </c>
    </row>
    <row r="8361" spans="2:8" s="1" customFormat="1" ht="15">
      <c r="B8361" s="285">
        <v>43073</v>
      </c>
      <c r="C8361" s="280" t="s">
        <v>246</v>
      </c>
      <c r="D8361" s="294">
        <v>110</v>
      </c>
      <c r="F8361" s="285">
        <v>43091</v>
      </c>
      <c r="G8361" s="280" t="s">
        <v>5295</v>
      </c>
      <c r="H8361" s="294">
        <v>115</v>
      </c>
    </row>
    <row r="8362" spans="2:8" s="1" customFormat="1" ht="15">
      <c r="B8362" s="285">
        <v>43073</v>
      </c>
      <c r="C8362" s="280" t="s">
        <v>111</v>
      </c>
      <c r="D8362" s="294">
        <v>75</v>
      </c>
      <c r="F8362" s="285">
        <v>43091</v>
      </c>
      <c r="G8362" s="280" t="s">
        <v>23</v>
      </c>
      <c r="H8362" s="294">
        <v>380</v>
      </c>
    </row>
    <row r="8363" spans="2:8" s="1" customFormat="1" ht="15">
      <c r="B8363" s="285">
        <v>43074</v>
      </c>
      <c r="C8363" s="280" t="s">
        <v>525</v>
      </c>
      <c r="D8363" s="294">
        <v>275</v>
      </c>
      <c r="F8363" s="285">
        <v>43092</v>
      </c>
      <c r="G8363" s="280" t="s">
        <v>63</v>
      </c>
      <c r="H8363" s="294">
        <v>45</v>
      </c>
    </row>
    <row r="8364" spans="2:8" s="1" customFormat="1" ht="15">
      <c r="B8364" s="285">
        <v>43074</v>
      </c>
      <c r="C8364" s="280" t="s">
        <v>246</v>
      </c>
      <c r="D8364" s="294">
        <v>120</v>
      </c>
      <c r="F8364" s="285">
        <v>43092</v>
      </c>
      <c r="G8364" s="280" t="s">
        <v>2177</v>
      </c>
      <c r="H8364" s="294">
        <v>200</v>
      </c>
    </row>
    <row r="8365" spans="2:8" s="1" customFormat="1" ht="15">
      <c r="B8365" s="285">
        <v>43075</v>
      </c>
      <c r="C8365" s="280" t="s">
        <v>114</v>
      </c>
      <c r="D8365" s="294">
        <v>60</v>
      </c>
      <c r="F8365" s="285">
        <v>43093</v>
      </c>
      <c r="G8365" s="280" t="s">
        <v>114</v>
      </c>
      <c r="H8365" s="294">
        <v>50</v>
      </c>
    </row>
    <row r="8366" spans="2:8" s="1" customFormat="1" ht="15">
      <c r="B8366" s="285">
        <v>43075</v>
      </c>
      <c r="C8366" s="280" t="s">
        <v>516</v>
      </c>
      <c r="D8366" s="294">
        <v>90</v>
      </c>
      <c r="F8366" s="285">
        <v>43093</v>
      </c>
      <c r="G8366" s="280" t="s">
        <v>64</v>
      </c>
      <c r="H8366" s="294">
        <v>300</v>
      </c>
    </row>
    <row r="8367" spans="2:8" s="1" customFormat="1" ht="15">
      <c r="B8367" s="285">
        <v>43075</v>
      </c>
      <c r="C8367" s="280" t="s">
        <v>9122</v>
      </c>
      <c r="D8367" s="294">
        <v>1250</v>
      </c>
      <c r="F8367" s="285">
        <v>43094</v>
      </c>
      <c r="G8367" s="280" t="s">
        <v>114</v>
      </c>
      <c r="H8367" s="294">
        <v>110</v>
      </c>
    </row>
    <row r="8368" spans="2:8" s="1" customFormat="1" ht="15">
      <c r="B8368" s="285">
        <v>43075</v>
      </c>
      <c r="C8368" s="280" t="s">
        <v>9123</v>
      </c>
      <c r="D8368" s="294">
        <v>500</v>
      </c>
      <c r="F8368" s="285">
        <v>43094</v>
      </c>
      <c r="G8368" s="280" t="s">
        <v>48</v>
      </c>
      <c r="H8368" s="294">
        <v>250</v>
      </c>
    </row>
    <row r="8369" spans="2:8" s="1" customFormat="1" ht="15">
      <c r="B8369" s="285">
        <v>43076</v>
      </c>
      <c r="C8369" s="280" t="s">
        <v>525</v>
      </c>
      <c r="D8369" s="294">
        <v>110</v>
      </c>
      <c r="F8369" s="285">
        <v>43094</v>
      </c>
      <c r="G8369" s="280" t="s">
        <v>23</v>
      </c>
      <c r="H8369" s="294">
        <v>90</v>
      </c>
    </row>
    <row r="8370" spans="2:8" s="1" customFormat="1" ht="15">
      <c r="B8370" s="285">
        <v>43076</v>
      </c>
      <c r="C8370" s="280" t="s">
        <v>246</v>
      </c>
      <c r="D8370" s="294">
        <v>160</v>
      </c>
      <c r="F8370" s="285">
        <v>43094</v>
      </c>
      <c r="G8370" s="280" t="s">
        <v>9222</v>
      </c>
      <c r="H8370" s="294">
        <v>30</v>
      </c>
    </row>
    <row r="8371" spans="2:8" s="1" customFormat="1" ht="15">
      <c r="B8371" s="285">
        <v>43076</v>
      </c>
      <c r="C8371" s="280" t="s">
        <v>51</v>
      </c>
      <c r="D8371" s="294">
        <v>20</v>
      </c>
      <c r="F8371" s="285">
        <v>43095</v>
      </c>
      <c r="G8371" s="280" t="s">
        <v>9232</v>
      </c>
      <c r="H8371" s="294">
        <v>1600</v>
      </c>
    </row>
    <row r="8372" spans="2:8" s="1" customFormat="1" ht="15">
      <c r="B8372" s="285">
        <v>43077</v>
      </c>
      <c r="C8372" s="280" t="s">
        <v>525</v>
      </c>
      <c r="D8372" s="294">
        <v>100</v>
      </c>
      <c r="F8372" s="285">
        <v>43095</v>
      </c>
      <c r="G8372" s="280" t="s">
        <v>5295</v>
      </c>
      <c r="H8372" s="294">
        <v>90</v>
      </c>
    </row>
    <row r="8373" spans="2:8" s="1" customFormat="1" ht="15">
      <c r="B8373" s="285">
        <v>43077</v>
      </c>
      <c r="C8373" s="280" t="s">
        <v>12</v>
      </c>
      <c r="D8373" s="294">
        <v>80</v>
      </c>
      <c r="F8373" s="285">
        <v>43095</v>
      </c>
      <c r="G8373" s="280" t="s">
        <v>289</v>
      </c>
      <c r="H8373" s="294">
        <v>140</v>
      </c>
    </row>
    <row r="8374" spans="2:8" s="1" customFormat="1" ht="15">
      <c r="B8374" s="285">
        <v>43077</v>
      </c>
      <c r="C8374" s="280" t="s">
        <v>246</v>
      </c>
      <c r="D8374" s="294">
        <v>80</v>
      </c>
      <c r="F8374" s="285">
        <v>43095</v>
      </c>
      <c r="G8374" s="280" t="s">
        <v>12</v>
      </c>
      <c r="H8374" s="294">
        <v>150</v>
      </c>
    </row>
    <row r="8375" spans="2:8" s="1" customFormat="1" ht="15">
      <c r="B8375" s="285">
        <v>43077</v>
      </c>
      <c r="C8375" s="280" t="s">
        <v>2625</v>
      </c>
      <c r="D8375" s="294">
        <v>560</v>
      </c>
      <c r="F8375" s="285">
        <v>43095</v>
      </c>
      <c r="G8375" s="280" t="s">
        <v>9223</v>
      </c>
      <c r="H8375" s="294">
        <v>60</v>
      </c>
    </row>
    <row r="8376" spans="2:8" s="1" customFormat="1" ht="15">
      <c r="B8376" s="285">
        <v>43077</v>
      </c>
      <c r="C8376" s="280" t="s">
        <v>887</v>
      </c>
      <c r="D8376" s="294">
        <v>50</v>
      </c>
      <c r="F8376" s="285">
        <v>43095</v>
      </c>
      <c r="G8376" s="280" t="s">
        <v>9224</v>
      </c>
      <c r="H8376" s="294">
        <v>130</v>
      </c>
    </row>
    <row r="8377" spans="2:8" s="1" customFormat="1" ht="15">
      <c r="B8377" s="285">
        <v>43078</v>
      </c>
      <c r="C8377" s="280" t="s">
        <v>173</v>
      </c>
      <c r="D8377" s="294">
        <v>20</v>
      </c>
      <c r="F8377" s="285">
        <v>43095</v>
      </c>
      <c r="G8377" s="280" t="s">
        <v>9225</v>
      </c>
      <c r="H8377" s="294">
        <v>800</v>
      </c>
    </row>
    <row r="8378" spans="2:8" s="1" customFormat="1" ht="15">
      <c r="B8378" s="285">
        <v>43078</v>
      </c>
      <c r="C8378" s="280" t="s">
        <v>9124</v>
      </c>
      <c r="D8378" s="294">
        <v>30</v>
      </c>
      <c r="F8378" s="285">
        <v>43095</v>
      </c>
      <c r="G8378" s="280" t="s">
        <v>112</v>
      </c>
      <c r="H8378" s="294">
        <v>50</v>
      </c>
    </row>
    <row r="8379" spans="2:8" s="1" customFormat="1" ht="15">
      <c r="B8379" s="285">
        <v>43079</v>
      </c>
      <c r="C8379" s="280" t="s">
        <v>2625</v>
      </c>
      <c r="D8379" s="294">
        <v>180</v>
      </c>
      <c r="F8379" s="285">
        <v>43095</v>
      </c>
      <c r="G8379" s="280" t="s">
        <v>242</v>
      </c>
      <c r="H8379" s="294">
        <v>20</v>
      </c>
    </row>
    <row r="8380" spans="2:8" s="1" customFormat="1" ht="15">
      <c r="B8380" s="285">
        <v>43079</v>
      </c>
      <c r="C8380" s="280" t="s">
        <v>246</v>
      </c>
      <c r="D8380" s="294">
        <v>120</v>
      </c>
      <c r="F8380" s="285">
        <v>43096</v>
      </c>
      <c r="G8380" s="280" t="s">
        <v>12</v>
      </c>
      <c r="H8380" s="294">
        <v>300</v>
      </c>
    </row>
    <row r="8381" spans="2:8" s="1" customFormat="1" ht="15">
      <c r="B8381" s="285">
        <v>43079</v>
      </c>
      <c r="C8381" s="280" t="s">
        <v>114</v>
      </c>
      <c r="D8381" s="294">
        <v>170</v>
      </c>
      <c r="F8381" s="285">
        <v>43096</v>
      </c>
      <c r="G8381" s="280" t="s">
        <v>14</v>
      </c>
      <c r="H8381" s="294">
        <v>50</v>
      </c>
    </row>
    <row r="8382" spans="2:8" s="1" customFormat="1" ht="15">
      <c r="B8382" s="285">
        <v>43079</v>
      </c>
      <c r="C8382" s="280" t="s">
        <v>589</v>
      </c>
      <c r="D8382" s="294">
        <v>190</v>
      </c>
      <c r="F8382" s="285">
        <v>43096</v>
      </c>
      <c r="G8382" s="280" t="s">
        <v>14</v>
      </c>
      <c r="H8382" s="294">
        <v>80</v>
      </c>
    </row>
    <row r="8383" spans="2:8" s="1" customFormat="1" ht="15">
      <c r="B8383" s="285">
        <v>43079</v>
      </c>
      <c r="C8383" s="280" t="s">
        <v>51</v>
      </c>
      <c r="D8383" s="294">
        <v>120</v>
      </c>
      <c r="F8383" s="285">
        <v>43096</v>
      </c>
      <c r="G8383" s="280" t="s">
        <v>774</v>
      </c>
      <c r="H8383" s="294">
        <v>100</v>
      </c>
    </row>
    <row r="8384" spans="2:8" s="1" customFormat="1" ht="15">
      <c r="B8384" s="285">
        <v>43079</v>
      </c>
      <c r="C8384" s="280" t="s">
        <v>80</v>
      </c>
      <c r="D8384" s="294">
        <v>30</v>
      </c>
      <c r="F8384" s="285">
        <v>43096</v>
      </c>
      <c r="G8384" s="280" t="s">
        <v>23</v>
      </c>
      <c r="H8384" s="294">
        <v>350</v>
      </c>
    </row>
    <row r="8385" spans="2:8" s="1" customFormat="1" ht="15">
      <c r="B8385" s="285">
        <v>43079</v>
      </c>
      <c r="C8385" s="280" t="s">
        <v>406</v>
      </c>
      <c r="D8385" s="294">
        <v>50</v>
      </c>
      <c r="F8385" s="285">
        <v>43096</v>
      </c>
      <c r="G8385" s="280" t="s">
        <v>9231</v>
      </c>
      <c r="H8385" s="294">
        <v>2300</v>
      </c>
    </row>
    <row r="8386" spans="2:8" s="1" customFormat="1" ht="15">
      <c r="B8386" s="285">
        <v>43079</v>
      </c>
      <c r="C8386" s="280" t="s">
        <v>114</v>
      </c>
      <c r="D8386" s="294">
        <v>50</v>
      </c>
      <c r="F8386" s="285">
        <v>43097</v>
      </c>
      <c r="G8386" s="280" t="s">
        <v>23</v>
      </c>
      <c r="H8386" s="294">
        <v>210</v>
      </c>
    </row>
    <row r="8387" spans="2:8" s="1" customFormat="1" ht="15">
      <c r="B8387" s="285">
        <v>43079</v>
      </c>
      <c r="C8387" s="280" t="s">
        <v>9153</v>
      </c>
      <c r="D8387" s="294">
        <v>155</v>
      </c>
      <c r="F8387" s="285">
        <v>43097</v>
      </c>
      <c r="G8387" s="280" t="s">
        <v>9226</v>
      </c>
      <c r="H8387" s="294">
        <v>20</v>
      </c>
    </row>
    <row r="8388" spans="2:8" s="1" customFormat="1" ht="15">
      <c r="B8388" s="285">
        <v>43079</v>
      </c>
      <c r="C8388" s="280" t="s">
        <v>289</v>
      </c>
      <c r="D8388" s="294">
        <v>140</v>
      </c>
      <c r="F8388" s="285">
        <v>43097</v>
      </c>
      <c r="G8388" s="280" t="s">
        <v>9226</v>
      </c>
      <c r="H8388" s="294">
        <v>20</v>
      </c>
    </row>
    <row r="8389" spans="2:8" s="1" customFormat="1" ht="15">
      <c r="B8389" s="285">
        <v>43080</v>
      </c>
      <c r="C8389" s="280" t="s">
        <v>525</v>
      </c>
      <c r="D8389" s="294">
        <v>225</v>
      </c>
      <c r="F8389" s="285">
        <v>43097</v>
      </c>
      <c r="G8389" s="280" t="s">
        <v>887</v>
      </c>
      <c r="H8389" s="294">
        <v>80</v>
      </c>
    </row>
    <row r="8390" spans="2:8" s="1" customFormat="1" ht="15">
      <c r="B8390" s="285">
        <v>43080</v>
      </c>
      <c r="C8390" s="280" t="s">
        <v>7032</v>
      </c>
      <c r="D8390" s="294">
        <v>100</v>
      </c>
      <c r="F8390" s="285">
        <v>43097</v>
      </c>
      <c r="G8390" s="280" t="s">
        <v>114</v>
      </c>
      <c r="H8390" s="294">
        <v>30</v>
      </c>
    </row>
    <row r="8391" spans="2:8" s="1" customFormat="1" ht="15">
      <c r="B8391" s="285">
        <v>43080</v>
      </c>
      <c r="C8391" s="280" t="s">
        <v>8373</v>
      </c>
      <c r="D8391" s="294">
        <v>220</v>
      </c>
      <c r="F8391" s="285">
        <v>43097</v>
      </c>
      <c r="G8391" s="280" t="s">
        <v>114</v>
      </c>
      <c r="H8391" s="294">
        <v>30</v>
      </c>
    </row>
    <row r="8392" spans="2:8" s="1" customFormat="1" ht="15">
      <c r="B8392" s="285">
        <v>43080</v>
      </c>
      <c r="C8392" s="280" t="s">
        <v>246</v>
      </c>
      <c r="D8392" s="294">
        <v>150</v>
      </c>
      <c r="F8392" s="285">
        <v>43097</v>
      </c>
      <c r="G8392" s="280" t="s">
        <v>9227</v>
      </c>
      <c r="H8392" s="294">
        <v>100</v>
      </c>
    </row>
    <row r="8393" spans="2:8" s="1" customFormat="1" ht="15">
      <c r="B8393" s="549">
        <v>43081</v>
      </c>
      <c r="C8393" s="554" t="s">
        <v>4050</v>
      </c>
      <c r="D8393" s="587">
        <v>1300</v>
      </c>
      <c r="F8393" s="285">
        <v>43097</v>
      </c>
      <c r="G8393" s="280" t="s">
        <v>224</v>
      </c>
      <c r="H8393" s="294">
        <v>150</v>
      </c>
    </row>
    <row r="8394" spans="2:8" s="1" customFormat="1" ht="15">
      <c r="B8394" s="285">
        <v>43081</v>
      </c>
      <c r="C8394" s="280" t="s">
        <v>525</v>
      </c>
      <c r="D8394" s="294">
        <v>360</v>
      </c>
      <c r="F8394" s="285">
        <v>43097</v>
      </c>
      <c r="G8394" s="280" t="s">
        <v>12</v>
      </c>
      <c r="H8394" s="294">
        <v>120</v>
      </c>
    </row>
    <row r="8395" spans="2:8" s="1" customFormat="1" ht="15">
      <c r="B8395" s="285">
        <v>43082</v>
      </c>
      <c r="C8395" s="280" t="s">
        <v>525</v>
      </c>
      <c r="D8395" s="294">
        <v>170</v>
      </c>
      <c r="F8395" s="285">
        <v>43097</v>
      </c>
      <c r="G8395" s="280" t="s">
        <v>12</v>
      </c>
      <c r="H8395" s="294">
        <v>180</v>
      </c>
    </row>
    <row r="8396" spans="2:8" s="1" customFormat="1" ht="15">
      <c r="B8396" s="285">
        <v>43082</v>
      </c>
      <c r="C8396" s="280" t="s">
        <v>9158</v>
      </c>
      <c r="D8396" s="294">
        <v>100</v>
      </c>
      <c r="F8396" s="285">
        <v>43097</v>
      </c>
      <c r="G8396" s="280" t="s">
        <v>9228</v>
      </c>
      <c r="H8396" s="294">
        <v>400</v>
      </c>
    </row>
    <row r="8397" spans="2:8" s="1" customFormat="1" ht="15">
      <c r="B8397" s="285">
        <v>43082</v>
      </c>
      <c r="C8397" s="280" t="s">
        <v>2316</v>
      </c>
      <c r="D8397" s="294">
        <v>100</v>
      </c>
      <c r="F8397" s="285">
        <v>43097</v>
      </c>
      <c r="G8397" s="280" t="s">
        <v>9226</v>
      </c>
      <c r="H8397" s="294">
        <v>10</v>
      </c>
    </row>
    <row r="8398" spans="2:8" s="1" customFormat="1" ht="15">
      <c r="B8398" s="1323">
        <v>43082</v>
      </c>
      <c r="C8398" s="1324" t="s">
        <v>6</v>
      </c>
      <c r="D8398" s="1325">
        <v>1500</v>
      </c>
      <c r="F8398" s="285">
        <v>43097</v>
      </c>
      <c r="G8398" s="280" t="s">
        <v>9226</v>
      </c>
      <c r="H8398" s="294">
        <v>50</v>
      </c>
    </row>
    <row r="8399" spans="2:8" s="1" customFormat="1" ht="15">
      <c r="B8399" s="285">
        <v>43083</v>
      </c>
      <c r="C8399" s="280" t="s">
        <v>525</v>
      </c>
      <c r="D8399" s="294">
        <v>130</v>
      </c>
      <c r="F8399" s="285">
        <v>43098</v>
      </c>
      <c r="G8399" s="280" t="s">
        <v>9229</v>
      </c>
      <c r="H8399" s="294">
        <v>180</v>
      </c>
    </row>
    <row r="8400" spans="2:8" s="1" customFormat="1" ht="15">
      <c r="B8400" s="285">
        <v>43083</v>
      </c>
      <c r="C8400" s="280" t="s">
        <v>114</v>
      </c>
      <c r="D8400" s="294">
        <v>120</v>
      </c>
      <c r="F8400" s="285">
        <v>43098</v>
      </c>
      <c r="G8400" s="280" t="s">
        <v>2138</v>
      </c>
      <c r="H8400" s="294">
        <v>20</v>
      </c>
    </row>
    <row r="8401" spans="2:8" s="1" customFormat="1" ht="15">
      <c r="B8401" s="285">
        <v>43083</v>
      </c>
      <c r="C8401" s="280" t="s">
        <v>18</v>
      </c>
      <c r="D8401" s="294">
        <v>500</v>
      </c>
      <c r="F8401" s="285">
        <v>43098</v>
      </c>
      <c r="G8401" s="280" t="s">
        <v>246</v>
      </c>
      <c r="H8401" s="294">
        <v>80</v>
      </c>
    </row>
    <row r="8402" spans="2:8" s="1" customFormat="1" ht="15">
      <c r="B8402" s="285">
        <v>43084</v>
      </c>
      <c r="C8402" s="280" t="s">
        <v>525</v>
      </c>
      <c r="D8402" s="294">
        <v>40</v>
      </c>
      <c r="F8402" s="285">
        <v>43098</v>
      </c>
      <c r="G8402" s="280" t="s">
        <v>445</v>
      </c>
      <c r="H8402" s="294">
        <v>50</v>
      </c>
    </row>
    <row r="8403" spans="2:8" s="1" customFormat="1" ht="15">
      <c r="B8403" s="285">
        <v>43084</v>
      </c>
      <c r="C8403" s="280" t="s">
        <v>114</v>
      </c>
      <c r="D8403" s="294">
        <v>166</v>
      </c>
      <c r="F8403" s="285">
        <v>43098</v>
      </c>
      <c r="G8403" s="280" t="s">
        <v>246</v>
      </c>
      <c r="H8403" s="294">
        <v>120</v>
      </c>
    </row>
    <row r="8404" spans="2:8" s="1" customFormat="1" ht="15">
      <c r="B8404" s="285">
        <v>43084</v>
      </c>
      <c r="C8404" s="406" t="s">
        <v>48</v>
      </c>
      <c r="D8404" s="294">
        <v>50</v>
      </c>
      <c r="F8404" s="285">
        <v>43098</v>
      </c>
      <c r="G8404" s="280" t="s">
        <v>9223</v>
      </c>
      <c r="H8404" s="294">
        <v>50</v>
      </c>
    </row>
    <row r="8405" spans="2:8" s="1" customFormat="1" ht="15">
      <c r="B8405" s="285">
        <v>43084</v>
      </c>
      <c r="C8405" s="280" t="s">
        <v>605</v>
      </c>
      <c r="D8405" s="294">
        <v>180</v>
      </c>
      <c r="F8405" s="285">
        <v>43098</v>
      </c>
      <c r="G8405" s="280" t="s">
        <v>792</v>
      </c>
      <c r="H8405" s="294">
        <v>150</v>
      </c>
    </row>
    <row r="8406" spans="2:8" s="1" customFormat="1" ht="15">
      <c r="B8406" s="285">
        <v>43085</v>
      </c>
      <c r="C8406" s="280" t="s">
        <v>4931</v>
      </c>
      <c r="D8406" s="294">
        <v>600</v>
      </c>
      <c r="F8406" s="285">
        <v>43098</v>
      </c>
      <c r="G8406" s="280" t="s">
        <v>114</v>
      </c>
      <c r="H8406" s="294">
        <v>70</v>
      </c>
    </row>
    <row r="8407" spans="2:8" s="1" customFormat="1" ht="15">
      <c r="B8407" s="285">
        <v>43085</v>
      </c>
      <c r="C8407" s="280" t="s">
        <v>187</v>
      </c>
      <c r="D8407" s="294">
        <v>100</v>
      </c>
      <c r="F8407" s="285">
        <v>43098</v>
      </c>
      <c r="G8407" s="280" t="s">
        <v>12</v>
      </c>
      <c r="H8407" s="294">
        <v>400</v>
      </c>
    </row>
    <row r="8408" spans="2:8" s="1" customFormat="1" ht="15">
      <c r="B8408" s="285">
        <v>43085</v>
      </c>
      <c r="C8408" s="280" t="s">
        <v>4081</v>
      </c>
      <c r="D8408" s="294">
        <v>450</v>
      </c>
      <c r="F8408" s="285">
        <v>43098</v>
      </c>
      <c r="G8408" s="280" t="s">
        <v>9234</v>
      </c>
      <c r="H8408" s="294">
        <v>1000</v>
      </c>
    </row>
    <row r="8409" spans="2:8" s="1" customFormat="1" ht="15">
      <c r="B8409" s="285">
        <v>43085</v>
      </c>
      <c r="C8409" s="280" t="s">
        <v>114</v>
      </c>
      <c r="D8409" s="294">
        <v>90</v>
      </c>
      <c r="F8409" s="285">
        <v>43098</v>
      </c>
      <c r="G8409" s="280" t="s">
        <v>5295</v>
      </c>
      <c r="H8409" s="294">
        <v>30</v>
      </c>
    </row>
    <row r="8410" spans="2:8" s="1" customFormat="1" ht="15">
      <c r="B8410" s="285">
        <v>43085</v>
      </c>
      <c r="C8410" s="294" t="s">
        <v>23</v>
      </c>
      <c r="D8410" s="294">
        <v>325</v>
      </c>
      <c r="F8410" s="285">
        <v>43098</v>
      </c>
      <c r="G8410" s="280" t="s">
        <v>23</v>
      </c>
      <c r="H8410" s="294">
        <v>300</v>
      </c>
    </row>
    <row r="8411" spans="2:8" s="1" customFormat="1" ht="15">
      <c r="B8411" s="285">
        <v>43086</v>
      </c>
      <c r="C8411" s="294" t="s">
        <v>9172</v>
      </c>
      <c r="D8411" s="294">
        <v>235</v>
      </c>
      <c r="F8411" s="285">
        <v>43099</v>
      </c>
      <c r="G8411" s="280" t="s">
        <v>9230</v>
      </c>
      <c r="H8411" s="294">
        <v>1250</v>
      </c>
    </row>
    <row r="8412" spans="2:8" s="1" customFormat="1" ht="15">
      <c r="B8412" s="285">
        <v>43086</v>
      </c>
      <c r="C8412" s="280" t="s">
        <v>114</v>
      </c>
      <c r="D8412" s="294">
        <v>190</v>
      </c>
      <c r="F8412" s="285">
        <v>43099</v>
      </c>
      <c r="G8412" s="280" t="s">
        <v>9235</v>
      </c>
      <c r="H8412" s="294">
        <v>450</v>
      </c>
    </row>
    <row r="8413" spans="2:8" s="1" customFormat="1" ht="15">
      <c r="B8413" s="285">
        <v>43086</v>
      </c>
      <c r="C8413" s="280" t="s">
        <v>4081</v>
      </c>
      <c r="D8413" s="294">
        <v>90</v>
      </c>
      <c r="F8413" s="285">
        <v>43099</v>
      </c>
      <c r="G8413" s="280" t="s">
        <v>7668</v>
      </c>
      <c r="H8413" s="294">
        <v>1250</v>
      </c>
    </row>
    <row r="8414" spans="2:8" s="1" customFormat="1" ht="15">
      <c r="B8414" s="285">
        <v>43086</v>
      </c>
      <c r="C8414" s="280" t="s">
        <v>23</v>
      </c>
      <c r="D8414" s="294">
        <v>170</v>
      </c>
      <c r="F8414" s="285">
        <v>43099</v>
      </c>
      <c r="G8414" s="280" t="s">
        <v>289</v>
      </c>
      <c r="H8414" s="294">
        <v>150</v>
      </c>
    </row>
    <row r="8415" spans="2:8" s="1" customFormat="1" ht="15">
      <c r="B8415" s="285">
        <v>43087</v>
      </c>
      <c r="C8415" s="280" t="s">
        <v>9173</v>
      </c>
      <c r="D8415" s="294">
        <v>300</v>
      </c>
      <c r="F8415" s="285">
        <v>43099</v>
      </c>
      <c r="G8415" s="280" t="s">
        <v>286</v>
      </c>
      <c r="H8415" s="294">
        <v>100</v>
      </c>
    </row>
    <row r="8416" spans="2:8" s="1" customFormat="1" ht="15">
      <c r="B8416" s="285">
        <v>43087</v>
      </c>
      <c r="C8416" s="280" t="s">
        <v>9174</v>
      </c>
      <c r="D8416" s="294">
        <v>1450</v>
      </c>
      <c r="F8416" s="285">
        <v>43099</v>
      </c>
      <c r="G8416" s="280" t="s">
        <v>114</v>
      </c>
      <c r="H8416" s="294">
        <v>125</v>
      </c>
    </row>
    <row r="8417" spans="2:10" s="1" customFormat="1" ht="15">
      <c r="B8417" s="285">
        <v>43087</v>
      </c>
      <c r="C8417" s="280" t="s">
        <v>246</v>
      </c>
      <c r="D8417" s="294">
        <v>24</v>
      </c>
      <c r="F8417" s="285">
        <v>43099</v>
      </c>
      <c r="G8417" s="280" t="s">
        <v>23</v>
      </c>
      <c r="H8417" s="294">
        <v>290</v>
      </c>
    </row>
    <row r="8418" spans="2:10" s="1" customFormat="1" ht="15">
      <c r="B8418" s="285">
        <v>43087</v>
      </c>
      <c r="C8418" s="1156" t="s">
        <v>1634</v>
      </c>
      <c r="D8418" s="294">
        <v>70</v>
      </c>
      <c r="F8418" s="285">
        <v>43100</v>
      </c>
      <c r="G8418" s="280" t="s">
        <v>51</v>
      </c>
      <c r="H8418" s="294">
        <v>650</v>
      </c>
    </row>
    <row r="8419" spans="2:10" s="1" customFormat="1" ht="15">
      <c r="B8419" s="285">
        <v>43087</v>
      </c>
      <c r="C8419" s="280" t="s">
        <v>114</v>
      </c>
      <c r="D8419" s="294">
        <v>100</v>
      </c>
      <c r="F8419" s="285">
        <v>43100</v>
      </c>
      <c r="G8419" s="280" t="s">
        <v>5295</v>
      </c>
      <c r="H8419" s="294">
        <v>140</v>
      </c>
    </row>
    <row r="8420" spans="2:10" s="1" customFormat="1" ht="15">
      <c r="B8420" s="285">
        <v>43088</v>
      </c>
      <c r="C8420" s="280" t="s">
        <v>226</v>
      </c>
      <c r="D8420" s="294">
        <v>150</v>
      </c>
      <c r="F8420" s="285">
        <v>43100</v>
      </c>
      <c r="G8420" s="280" t="s">
        <v>12</v>
      </c>
      <c r="H8420" s="294">
        <v>365</v>
      </c>
    </row>
    <row r="8421" spans="2:10" s="1" customFormat="1" ht="15">
      <c r="B8421" s="285">
        <v>43088</v>
      </c>
      <c r="C8421" s="280" t="s">
        <v>4849</v>
      </c>
      <c r="D8421" s="294">
        <v>150</v>
      </c>
      <c r="F8421" s="285">
        <v>43100</v>
      </c>
      <c r="G8421" s="280" t="s">
        <v>9233</v>
      </c>
      <c r="H8421" s="294">
        <v>2000</v>
      </c>
    </row>
    <row r="8422" spans="2:10" s="1" customFormat="1" ht="15">
      <c r="B8422" s="285">
        <v>43088</v>
      </c>
      <c r="C8422" s="280" t="s">
        <v>220</v>
      </c>
      <c r="D8422" s="294">
        <v>30</v>
      </c>
      <c r="F8422" s="285">
        <v>43100</v>
      </c>
      <c r="G8422" s="280" t="s">
        <v>246</v>
      </c>
      <c r="H8422" s="294">
        <v>100</v>
      </c>
    </row>
    <row r="8423" spans="2:10" s="1" customFormat="1" ht="15">
      <c r="B8423" s="285">
        <v>43088</v>
      </c>
      <c r="C8423" s="280" t="s">
        <v>219</v>
      </c>
      <c r="D8423" s="294">
        <v>22</v>
      </c>
      <c r="F8423" s="285">
        <v>43100</v>
      </c>
      <c r="G8423" s="280" t="s">
        <v>5687</v>
      </c>
      <c r="H8423" s="280">
        <v>300</v>
      </c>
    </row>
    <row r="8424" spans="2:10" s="1" customFormat="1" ht="15">
      <c r="B8424" s="285">
        <v>43088</v>
      </c>
      <c r="C8424" s="280" t="s">
        <v>114</v>
      </c>
      <c r="D8424" s="294">
        <v>77</v>
      </c>
      <c r="F8424" s="280"/>
      <c r="G8424" s="280"/>
      <c r="H8424" s="280"/>
    </row>
    <row r="8425" spans="2:10" s="1" customFormat="1" ht="15">
      <c r="B8425" s="285">
        <v>43088</v>
      </c>
      <c r="C8425" s="280" t="s">
        <v>246</v>
      </c>
      <c r="D8425" s="294">
        <v>130</v>
      </c>
      <c r="F8425" s="280"/>
      <c r="G8425" s="280"/>
      <c r="H8425" s="280"/>
    </row>
    <row r="8426" spans="2:10" s="1" customFormat="1" ht="15">
      <c r="B8426" s="285"/>
      <c r="C8426" s="280"/>
      <c r="D8426" s="294"/>
      <c r="F8426" s="280"/>
      <c r="G8426" s="280"/>
      <c r="H8426" s="280"/>
    </row>
    <row r="8427" spans="2:10" s="1" customFormat="1" ht="15">
      <c r="D8427" s="2">
        <f>SUM(D8338:D8426)</f>
        <v>18929</v>
      </c>
      <c r="H8427" s="2">
        <f>SUM(H8338:H8426)</f>
        <v>23391</v>
      </c>
    </row>
    <row r="8429" spans="2:10" s="1" customFormat="1" ht="15.75">
      <c r="C8429" s="2480" t="s">
        <v>9218</v>
      </c>
      <c r="D8429" s="2480"/>
      <c r="E8429" s="2480"/>
      <c r="F8429" s="2480"/>
      <c r="G8429" s="2480"/>
      <c r="H8429" s="2480"/>
      <c r="I8429" s="2480"/>
      <c r="J8429" s="18"/>
    </row>
    <row r="8430" spans="2:10" s="1" customFormat="1" ht="15" outlineLevel="1">
      <c r="C8430" s="18"/>
      <c r="D8430" s="18"/>
      <c r="E8430" s="18"/>
      <c r="F8430" s="18"/>
      <c r="G8430" s="18"/>
      <c r="H8430" s="18"/>
      <c r="I8430" s="18"/>
      <c r="J8430" s="18"/>
    </row>
    <row r="8431" spans="2:10" s="1" customFormat="1" ht="15" outlineLevel="1">
      <c r="B8431" s="152" t="s">
        <v>115</v>
      </c>
      <c r="C8431" s="152" t="s">
        <v>1330</v>
      </c>
      <c r="D8431" s="355" t="s">
        <v>4</v>
      </c>
      <c r="F8431" s="354" t="s">
        <v>115</v>
      </c>
      <c r="G8431" s="354" t="s">
        <v>1331</v>
      </c>
      <c r="H8431" s="355" t="s">
        <v>4</v>
      </c>
    </row>
    <row r="8432" spans="2:10" s="1" customFormat="1" ht="45" outlineLevel="1">
      <c r="B8432" s="864">
        <v>43101</v>
      </c>
      <c r="C8432" s="891" t="s">
        <v>1039</v>
      </c>
      <c r="D8432" s="1294">
        <v>30876.880000000001</v>
      </c>
      <c r="F8432" s="811">
        <v>43101</v>
      </c>
      <c r="G8432" s="814" t="s">
        <v>9221</v>
      </c>
      <c r="H8432" s="876">
        <v>3000</v>
      </c>
      <c r="I8432" s="1599" t="s">
        <v>3287</v>
      </c>
    </row>
    <row r="8433" spans="2:15" s="1" customFormat="1" ht="30.75" customHeight="1" outlineLevel="1">
      <c r="B8433" s="285">
        <v>43101</v>
      </c>
      <c r="C8433" s="223" t="s">
        <v>9219</v>
      </c>
      <c r="D8433" s="175">
        <v>50763</v>
      </c>
      <c r="E8433" s="247"/>
      <c r="F8433" s="811">
        <v>43102</v>
      </c>
      <c r="G8433" s="1097" t="s">
        <v>9255</v>
      </c>
      <c r="H8433" s="876">
        <v>50000</v>
      </c>
      <c r="I8433" s="814" t="s">
        <v>1968</v>
      </c>
    </row>
    <row r="8434" spans="2:15" s="1" customFormat="1" ht="32.25" customHeight="1" outlineLevel="1">
      <c r="B8434" s="302">
        <v>43101</v>
      </c>
      <c r="C8434" s="282" t="s">
        <v>9220</v>
      </c>
      <c r="D8434" s="283">
        <v>50403</v>
      </c>
      <c r="E8434" s="205"/>
      <c r="F8434" s="811">
        <v>43102</v>
      </c>
      <c r="G8434" s="1097" t="s">
        <v>9254</v>
      </c>
      <c r="H8434" s="876">
        <v>50000</v>
      </c>
      <c r="I8434" s="814" t="s">
        <v>1968</v>
      </c>
    </row>
    <row r="8435" spans="2:15" s="1" customFormat="1" ht="30" outlineLevel="1">
      <c r="B8435" s="302">
        <v>43102</v>
      </c>
      <c r="C8435" s="282" t="s">
        <v>9253</v>
      </c>
      <c r="D8435" s="283">
        <v>128817</v>
      </c>
      <c r="F8435" s="811">
        <v>43102</v>
      </c>
      <c r="G8435" s="1097" t="s">
        <v>5936</v>
      </c>
      <c r="H8435" s="876">
        <v>12574.76</v>
      </c>
      <c r="I8435" s="1531" t="s">
        <v>8394</v>
      </c>
    </row>
    <row r="8436" spans="2:15" s="1" customFormat="1" ht="30" outlineLevel="1">
      <c r="B8436" s="302">
        <v>43129</v>
      </c>
      <c r="C8436" s="282" t="s">
        <v>9344</v>
      </c>
      <c r="D8436" s="283">
        <v>140000</v>
      </c>
      <c r="F8436" s="811">
        <v>43102</v>
      </c>
      <c r="G8436" s="1097" t="s">
        <v>9270</v>
      </c>
      <c r="H8436" s="876">
        <v>25847</v>
      </c>
      <c r="I8436" s="1531" t="s">
        <v>9265</v>
      </c>
    </row>
    <row r="8437" spans="2:15" s="1" customFormat="1" ht="30" outlineLevel="1">
      <c r="B8437" s="302">
        <v>43129</v>
      </c>
      <c r="C8437" s="282" t="s">
        <v>9349</v>
      </c>
      <c r="D8437" s="283">
        <v>2947</v>
      </c>
      <c r="F8437" s="811">
        <v>43102</v>
      </c>
      <c r="G8437" s="1097" t="s">
        <v>9269</v>
      </c>
      <c r="H8437" s="876">
        <v>7347</v>
      </c>
      <c r="I8437" s="1531" t="s">
        <v>9264</v>
      </c>
    </row>
    <row r="8438" spans="2:15" s="1" customFormat="1" ht="30" outlineLevel="1">
      <c r="B8438" s="285"/>
      <c r="C8438" s="223"/>
      <c r="D8438" s="175"/>
      <c r="F8438" s="811">
        <v>43102</v>
      </c>
      <c r="G8438" s="812" t="s">
        <v>9268</v>
      </c>
      <c r="H8438" s="905">
        <v>2000</v>
      </c>
      <c r="I8438" s="1531" t="s">
        <v>9272</v>
      </c>
    </row>
    <row r="8439" spans="2:15" s="1" customFormat="1" ht="30" outlineLevel="1">
      <c r="B8439" s="285"/>
      <c r="C8439" s="223"/>
      <c r="D8439" s="175"/>
      <c r="F8439" s="811">
        <v>43102</v>
      </c>
      <c r="G8439" s="1097" t="s">
        <v>9267</v>
      </c>
      <c r="H8439" s="876">
        <v>30000</v>
      </c>
      <c r="I8439" s="1531" t="s">
        <v>9271</v>
      </c>
    </row>
    <row r="8440" spans="2:15" s="1" customFormat="1" ht="30" outlineLevel="1">
      <c r="B8440" s="285"/>
      <c r="C8440" s="223"/>
      <c r="D8440" s="175"/>
      <c r="F8440" s="811">
        <v>43102</v>
      </c>
      <c r="G8440" s="812" t="s">
        <v>9266</v>
      </c>
      <c r="H8440" s="905">
        <v>23177</v>
      </c>
      <c r="I8440" s="1531" t="s">
        <v>8818</v>
      </c>
      <c r="M8440" s="2"/>
      <c r="O8440" s="2"/>
    </row>
    <row r="8441" spans="2:15" s="1" customFormat="1" ht="30" outlineLevel="1">
      <c r="B8441" s="285"/>
      <c r="C8441" s="223"/>
      <c r="D8441" s="175"/>
      <c r="F8441" s="811">
        <v>43102</v>
      </c>
      <c r="G8441" s="1064" t="s">
        <v>9273</v>
      </c>
      <c r="H8441" s="905">
        <v>1000</v>
      </c>
      <c r="I8441" s="1531" t="s">
        <v>9117</v>
      </c>
      <c r="M8441" s="2"/>
      <c r="O8441" s="2"/>
    </row>
    <row r="8442" spans="2:15" s="1" customFormat="1" ht="45" outlineLevel="1">
      <c r="B8442" s="285"/>
      <c r="C8442" s="223"/>
      <c r="D8442" s="175"/>
      <c r="F8442" s="811">
        <v>43102</v>
      </c>
      <c r="G8442" s="812" t="s">
        <v>9274</v>
      </c>
      <c r="H8442" s="905">
        <v>5000</v>
      </c>
      <c r="I8442" s="814" t="s">
        <v>3287</v>
      </c>
      <c r="M8442" s="2"/>
      <c r="O8442" s="2"/>
    </row>
    <row r="8443" spans="2:15" s="1" customFormat="1" ht="45" outlineLevel="1">
      <c r="B8443" s="269"/>
      <c r="C8443" s="47"/>
      <c r="D8443" s="48"/>
      <c r="F8443" s="811">
        <v>43106</v>
      </c>
      <c r="G8443" s="1064" t="s">
        <v>9286</v>
      </c>
      <c r="H8443" s="905">
        <v>5000</v>
      </c>
      <c r="I8443" s="814" t="s">
        <v>3287</v>
      </c>
    </row>
    <row r="8444" spans="2:15" s="1" customFormat="1" ht="45" outlineLevel="1">
      <c r="B8444" s="269"/>
      <c r="C8444" s="47"/>
      <c r="D8444" s="48"/>
      <c r="F8444" s="811">
        <v>43106</v>
      </c>
      <c r="G8444" s="812" t="s">
        <v>9287</v>
      </c>
      <c r="H8444" s="905">
        <v>5000</v>
      </c>
      <c r="I8444" s="814" t="s">
        <v>3287</v>
      </c>
      <c r="M8444" s="2"/>
    </row>
    <row r="8445" spans="2:15" s="1" customFormat="1" ht="45" outlineLevel="1">
      <c r="B8445" s="46"/>
      <c r="C8445" s="47"/>
      <c r="D8445" s="48"/>
      <c r="F8445" s="811">
        <v>43110</v>
      </c>
      <c r="G8445" s="1064" t="s">
        <v>9288</v>
      </c>
      <c r="H8445" s="905">
        <v>6569</v>
      </c>
      <c r="I8445" s="812" t="s">
        <v>8537</v>
      </c>
      <c r="M8445" s="2"/>
    </row>
    <row r="8446" spans="2:15" s="1" customFormat="1" ht="45" outlineLevel="1">
      <c r="B8446" s="46"/>
      <c r="C8446" s="47"/>
      <c r="D8446" s="48"/>
      <c r="F8446" s="811">
        <v>43110</v>
      </c>
      <c r="G8446" s="1064" t="s">
        <v>9314</v>
      </c>
      <c r="H8446" s="905">
        <v>928</v>
      </c>
      <c r="I8446" s="812" t="s">
        <v>18</v>
      </c>
      <c r="M8446" s="2"/>
      <c r="O8446" s="2"/>
    </row>
    <row r="8447" spans="2:15" s="1" customFormat="1" ht="45" outlineLevel="1">
      <c r="B8447" s="46"/>
      <c r="C8447" s="47"/>
      <c r="D8447" s="48"/>
      <c r="F8447" s="811">
        <v>43115</v>
      </c>
      <c r="G8447" s="814" t="s">
        <v>9315</v>
      </c>
      <c r="H8447" s="876">
        <v>3000</v>
      </c>
      <c r="I8447" s="814" t="s">
        <v>3287</v>
      </c>
      <c r="O8447" s="2"/>
    </row>
    <row r="8448" spans="2:15" s="1" customFormat="1" ht="60" outlineLevel="1">
      <c r="B8448" s="46"/>
      <c r="C8448" s="47"/>
      <c r="D8448" s="48"/>
      <c r="F8448" s="984">
        <v>43120</v>
      </c>
      <c r="G8448" s="814" t="s">
        <v>9339</v>
      </c>
      <c r="H8448" s="876">
        <v>10000</v>
      </c>
      <c r="I8448" s="814" t="s">
        <v>3287</v>
      </c>
      <c r="O8448" s="2"/>
    </row>
    <row r="8449" spans="2:15" s="1" customFormat="1" ht="45" outlineLevel="1">
      <c r="B8449" s="46"/>
      <c r="C8449" s="47"/>
      <c r="D8449" s="48"/>
      <c r="F8449" s="984">
        <v>43123</v>
      </c>
      <c r="G8449" s="814" t="s">
        <v>9338</v>
      </c>
      <c r="H8449" s="876">
        <v>630</v>
      </c>
      <c r="I8449" s="814" t="s">
        <v>9319</v>
      </c>
      <c r="O8449" s="2"/>
    </row>
    <row r="8450" spans="2:15" s="1" customFormat="1" ht="30" outlineLevel="1">
      <c r="B8450" s="46"/>
      <c r="C8450" s="47"/>
      <c r="D8450" s="48"/>
      <c r="F8450" s="984">
        <v>43129</v>
      </c>
      <c r="G8450" s="812" t="s">
        <v>9370</v>
      </c>
      <c r="H8450" s="905">
        <v>8271.98</v>
      </c>
      <c r="I8450" s="812" t="s">
        <v>8394</v>
      </c>
      <c r="O8450" s="2"/>
    </row>
    <row r="8451" spans="2:15" s="1" customFormat="1" ht="30" outlineLevel="1">
      <c r="B8451" s="46"/>
      <c r="C8451" s="47"/>
      <c r="D8451" s="48"/>
      <c r="F8451" s="984">
        <v>43129</v>
      </c>
      <c r="G8451" s="1064" t="s">
        <v>9359</v>
      </c>
      <c r="H8451" s="905">
        <v>5925</v>
      </c>
      <c r="I8451" s="812" t="s">
        <v>9346</v>
      </c>
      <c r="O8451" s="2"/>
    </row>
    <row r="8452" spans="2:15" s="1" customFormat="1" ht="30" outlineLevel="1">
      <c r="B8452" s="46"/>
      <c r="C8452" s="47"/>
      <c r="D8452" s="48"/>
      <c r="F8452" s="984">
        <v>43129</v>
      </c>
      <c r="G8452" s="812" t="s">
        <v>9358</v>
      </c>
      <c r="H8452" s="905">
        <v>5980</v>
      </c>
      <c r="I8452" s="812" t="s">
        <v>9264</v>
      </c>
      <c r="O8452" s="2"/>
    </row>
    <row r="8453" spans="2:15" s="1" customFormat="1" ht="15" outlineLevel="1">
      <c r="B8453" s="46"/>
      <c r="C8453" s="47"/>
      <c r="D8453" s="48"/>
      <c r="F8453" s="984">
        <v>43129</v>
      </c>
      <c r="G8453" s="1064" t="s">
        <v>9371</v>
      </c>
      <c r="H8453" s="905">
        <v>30000</v>
      </c>
      <c r="I8453" s="812" t="s">
        <v>9348</v>
      </c>
      <c r="O8453" s="2"/>
    </row>
    <row r="8454" spans="2:15" s="1" customFormat="1" ht="30" outlineLevel="1">
      <c r="B8454" s="46"/>
      <c r="C8454" s="47"/>
      <c r="D8454" s="48"/>
      <c r="F8454" s="984">
        <v>43130</v>
      </c>
      <c r="G8454" s="1064" t="s">
        <v>9374</v>
      </c>
      <c r="H8454" s="905">
        <v>32500</v>
      </c>
      <c r="I8454" s="812" t="s">
        <v>9265</v>
      </c>
      <c r="O8454" s="2"/>
    </row>
    <row r="8455" spans="2:15" s="1" customFormat="1" ht="30" outlineLevel="1">
      <c r="B8455" s="46"/>
      <c r="C8455" s="47"/>
      <c r="D8455" s="48"/>
      <c r="F8455" s="984">
        <v>43130</v>
      </c>
      <c r="G8455" s="1064" t="s">
        <v>9372</v>
      </c>
      <c r="H8455" s="905">
        <v>7088</v>
      </c>
      <c r="I8455" s="812" t="s">
        <v>8818</v>
      </c>
      <c r="O8455" s="2"/>
    </row>
    <row r="8456" spans="2:15" s="1" customFormat="1" ht="30" outlineLevel="1">
      <c r="B8456" s="46"/>
      <c r="C8456" s="47"/>
      <c r="D8456" s="48"/>
      <c r="F8456" s="984">
        <v>43130</v>
      </c>
      <c r="G8456" s="812" t="s">
        <v>9375</v>
      </c>
      <c r="H8456" s="905">
        <v>2000</v>
      </c>
      <c r="I8456" s="812" t="s">
        <v>9263</v>
      </c>
      <c r="O8456" s="2"/>
    </row>
    <row r="8457" spans="2:15" s="1" customFormat="1" ht="30" outlineLevel="1">
      <c r="B8457" s="46"/>
      <c r="C8457" s="47"/>
      <c r="D8457" s="48"/>
      <c r="F8457" s="984">
        <v>43130</v>
      </c>
      <c r="G8457" s="1064" t="s">
        <v>9373</v>
      </c>
      <c r="H8457" s="905">
        <v>30000</v>
      </c>
      <c r="I8457" s="812" t="s">
        <v>9262</v>
      </c>
      <c r="O8457" s="2"/>
    </row>
    <row r="8458" spans="2:15" s="1" customFormat="1" ht="45" outlineLevel="1">
      <c r="B8458" s="46"/>
      <c r="C8458" s="47"/>
      <c r="D8458" s="48"/>
      <c r="F8458" s="984">
        <v>43130</v>
      </c>
      <c r="G8458" s="812" t="s">
        <v>9377</v>
      </c>
      <c r="H8458" s="905">
        <v>4000</v>
      </c>
      <c r="I8458" s="812" t="s">
        <v>3287</v>
      </c>
      <c r="O8458" s="2"/>
    </row>
    <row r="8459" spans="2:15" s="1" customFormat="1" ht="15" outlineLevel="1">
      <c r="B8459" s="46"/>
      <c r="C8459" s="47"/>
      <c r="D8459" s="48"/>
      <c r="F8459" s="984"/>
      <c r="G8459" s="814"/>
      <c r="H8459" s="876"/>
      <c r="I8459" s="814"/>
      <c r="O8459" s="2"/>
    </row>
    <row r="8460" spans="2:15" s="1" customFormat="1" ht="15" outlineLevel="1">
      <c r="B8460" s="50"/>
      <c r="C8460" s="50" t="s">
        <v>195</v>
      </c>
      <c r="D8460" s="571">
        <f>SUM(D8432:D8459)</f>
        <v>403806.88</v>
      </c>
      <c r="E8460" s="18"/>
      <c r="F8460" s="319"/>
      <c r="G8460" s="319" t="s">
        <v>195</v>
      </c>
      <c r="H8460" s="279">
        <f>SUM(H8432:H8459)</f>
        <v>366837.74</v>
      </c>
    </row>
    <row r="8461" spans="2:15" s="1" customFormat="1" ht="15" outlineLevel="1">
      <c r="B8461" s="50"/>
      <c r="C8461" s="50" t="s">
        <v>1328</v>
      </c>
      <c r="D8461" s="48">
        <f>D8460-H8460</f>
        <v>36969.140000000014</v>
      </c>
      <c r="E8461" s="13"/>
      <c r="F8461" s="13"/>
      <c r="H8461" s="13"/>
    </row>
    <row r="8462" spans="2:15" s="1" customFormat="1" ht="15" outlineLevel="1">
      <c r="D8462" s="13"/>
      <c r="E8462" s="87"/>
      <c r="F8462" s="13"/>
      <c r="H8462" s="226"/>
      <c r="I8462" s="2"/>
      <c r="N8462" s="2"/>
      <c r="O8462" s="2"/>
    </row>
    <row r="8463" spans="2:15" s="1" customFormat="1" ht="15">
      <c r="E8463" s="13"/>
      <c r="F8463" s="13"/>
    </row>
    <row r="8464" spans="2:15" s="1" customFormat="1" ht="15">
      <c r="B8464" s="1465">
        <v>43101</v>
      </c>
      <c r="C8464" s="1466" t="s">
        <v>6606</v>
      </c>
      <c r="D8464" s="1467">
        <v>280</v>
      </c>
      <c r="E8464" s="1468" t="s">
        <v>3088</v>
      </c>
      <c r="H8464" s="2"/>
    </row>
    <row r="8465" spans="2:13" s="1" customFormat="1" ht="45">
      <c r="B8465" s="811">
        <v>43101</v>
      </c>
      <c r="C8465" s="814" t="s">
        <v>9221</v>
      </c>
      <c r="D8465" s="876">
        <v>3000</v>
      </c>
      <c r="E8465" s="1599" t="s">
        <v>3287</v>
      </c>
      <c r="H8465" s="2"/>
    </row>
    <row r="8466" spans="2:13" s="1" customFormat="1" ht="45">
      <c r="B8466" s="811">
        <v>43102</v>
      </c>
      <c r="C8466" s="812" t="s">
        <v>9274</v>
      </c>
      <c r="D8466" s="905">
        <v>5000</v>
      </c>
      <c r="E8466" s="814" t="s">
        <v>3287</v>
      </c>
      <c r="H8466" s="2"/>
    </row>
    <row r="8467" spans="2:13" s="1" customFormat="1" ht="45">
      <c r="B8467" s="811">
        <v>43106</v>
      </c>
      <c r="C8467" s="1064" t="s">
        <v>9286</v>
      </c>
      <c r="D8467" s="905">
        <v>5000</v>
      </c>
      <c r="E8467" s="814" t="s">
        <v>3287</v>
      </c>
      <c r="G8467" s="1531" t="s">
        <v>8818</v>
      </c>
      <c r="H8467" s="1606">
        <v>23177</v>
      </c>
      <c r="M8467" s="2"/>
    </row>
    <row r="8468" spans="2:13" s="1" customFormat="1" ht="45">
      <c r="B8468" s="811">
        <v>43106</v>
      </c>
      <c r="C8468" s="812" t="s">
        <v>9287</v>
      </c>
      <c r="D8468" s="905">
        <v>5000</v>
      </c>
      <c r="E8468" s="814" t="s">
        <v>3287</v>
      </c>
      <c r="G8468" s="1531" t="s">
        <v>8394</v>
      </c>
      <c r="H8468" s="1606">
        <v>12574.76</v>
      </c>
    </row>
    <row r="8469" spans="2:13" s="1" customFormat="1" ht="45">
      <c r="B8469" s="811">
        <v>43115</v>
      </c>
      <c r="C8469" s="814" t="s">
        <v>9315</v>
      </c>
      <c r="D8469" s="876">
        <v>3000</v>
      </c>
      <c r="E8469" s="814" t="s">
        <v>3287</v>
      </c>
      <c r="G8469" s="1531" t="s">
        <v>9346</v>
      </c>
      <c r="H8469" s="1606"/>
    </row>
    <row r="8470" spans="2:13" s="1" customFormat="1" ht="60">
      <c r="B8470" s="984">
        <v>43120</v>
      </c>
      <c r="C8470" s="814" t="s">
        <v>9339</v>
      </c>
      <c r="D8470" s="876">
        <v>10000</v>
      </c>
      <c r="E8470" s="814" t="s">
        <v>3287</v>
      </c>
      <c r="G8470" s="1531" t="s">
        <v>9262</v>
      </c>
      <c r="H8470" s="1606">
        <v>30000</v>
      </c>
    </row>
    <row r="8471" spans="2:13" s="1" customFormat="1" ht="15">
      <c r="B8471" s="984">
        <v>43126</v>
      </c>
      <c r="C8471" s="1097" t="s">
        <v>421</v>
      </c>
      <c r="D8471" s="876">
        <v>650</v>
      </c>
      <c r="E8471" s="1468" t="s">
        <v>3287</v>
      </c>
      <c r="G8471" s="1531" t="s">
        <v>9263</v>
      </c>
      <c r="H8471" s="1606">
        <v>2000</v>
      </c>
    </row>
    <row r="8472" spans="2:13" s="1" customFormat="1" ht="60">
      <c r="B8472" s="984">
        <v>43130</v>
      </c>
      <c r="C8472" s="812" t="s">
        <v>9377</v>
      </c>
      <c r="D8472" s="905">
        <v>4000</v>
      </c>
      <c r="E8472" s="812" t="s">
        <v>3287</v>
      </c>
      <c r="G8472" s="1531" t="s">
        <v>9264</v>
      </c>
      <c r="H8472" s="1606">
        <v>7347</v>
      </c>
    </row>
    <row r="8473" spans="2:13" s="1" customFormat="1" ht="15">
      <c r="B8473" s="984">
        <v>43130</v>
      </c>
      <c r="C8473" s="812" t="s">
        <v>421</v>
      </c>
      <c r="D8473" s="905">
        <v>80</v>
      </c>
      <c r="E8473" s="812" t="s">
        <v>421</v>
      </c>
      <c r="G8473" s="1531" t="s">
        <v>9265</v>
      </c>
      <c r="H8473" s="1606">
        <v>25847</v>
      </c>
    </row>
    <row r="8474" spans="2:13" s="1" customFormat="1" ht="15">
      <c r="B8474" s="811"/>
      <c r="C8474" s="1097"/>
      <c r="D8474" s="876"/>
      <c r="E8474" s="814"/>
      <c r="G8474" s="1531" t="s">
        <v>9117</v>
      </c>
      <c r="H8474" s="1606">
        <v>1000</v>
      </c>
    </row>
    <row r="8475" spans="2:13" s="1" customFormat="1" ht="15">
      <c r="B8475" s="811"/>
      <c r="C8475" s="1097"/>
      <c r="D8475" s="876"/>
      <c r="E8475" s="814"/>
      <c r="G8475" s="1531" t="s">
        <v>7935</v>
      </c>
      <c r="H8475" s="1606">
        <v>6569</v>
      </c>
    </row>
    <row r="8476" spans="2:13" s="1" customFormat="1" ht="15">
      <c r="B8476" s="811"/>
      <c r="C8476" s="812"/>
      <c r="D8476" s="905"/>
      <c r="E8476" s="814"/>
      <c r="H8476" s="2">
        <f>SUM(H8467:H8475)</f>
        <v>108514.76000000001</v>
      </c>
      <c r="I8476" s="2"/>
    </row>
    <row r="8477" spans="2:13" s="1" customFormat="1" ht="15">
      <c r="B8477" s="280"/>
      <c r="C8477" s="280"/>
      <c r="D8477" s="294">
        <f>SUM(D8464:D8476)</f>
        <v>36010</v>
      </c>
      <c r="E8477" s="2">
        <f>D8477-D8556-H8556</f>
        <v>4110</v>
      </c>
      <c r="F8477" s="1" t="s">
        <v>3088</v>
      </c>
    </row>
    <row r="8478" spans="2:13" s="1" customFormat="1" ht="15">
      <c r="E8478" s="2">
        <v>1000</v>
      </c>
      <c r="F8478" s="1" t="s">
        <v>8144</v>
      </c>
    </row>
    <row r="8479" spans="2:13" s="1" customFormat="1" ht="15">
      <c r="E8479" s="2"/>
    </row>
    <row r="8480" spans="2:13" s="1" customFormat="1" ht="15">
      <c r="B8480" s="285">
        <v>43101</v>
      </c>
      <c r="C8480" s="304" t="s">
        <v>367</v>
      </c>
      <c r="D8480" s="294">
        <v>100</v>
      </c>
      <c r="E8480" s="2"/>
      <c r="F8480" s="285">
        <v>43113</v>
      </c>
      <c r="G8480" s="280" t="s">
        <v>112</v>
      </c>
      <c r="H8480" s="294">
        <v>60</v>
      </c>
    </row>
    <row r="8481" spans="2:8" s="1" customFormat="1" ht="15">
      <c r="B8481" s="285">
        <v>43102</v>
      </c>
      <c r="C8481" s="304" t="s">
        <v>246</v>
      </c>
      <c r="D8481" s="294">
        <v>40</v>
      </c>
      <c r="F8481" s="285">
        <v>43113</v>
      </c>
      <c r="G8481" s="280" t="s">
        <v>205</v>
      </c>
      <c r="H8481" s="294">
        <v>120</v>
      </c>
    </row>
    <row r="8482" spans="2:8" s="1" customFormat="1" ht="15">
      <c r="B8482" s="285">
        <v>43102</v>
      </c>
      <c r="C8482" s="280" t="s">
        <v>289</v>
      </c>
      <c r="D8482" s="294">
        <v>210</v>
      </c>
      <c r="F8482" s="285">
        <v>43114</v>
      </c>
      <c r="G8482" s="280" t="s">
        <v>9316</v>
      </c>
      <c r="H8482" s="294">
        <v>10</v>
      </c>
    </row>
    <row r="8483" spans="2:8" s="1" customFormat="1" ht="15">
      <c r="B8483" s="1323">
        <v>43102</v>
      </c>
      <c r="C8483" s="1324" t="s">
        <v>6</v>
      </c>
      <c r="D8483" s="1325">
        <v>2700</v>
      </c>
      <c r="F8483" s="285">
        <v>43115</v>
      </c>
      <c r="G8483" s="280" t="s">
        <v>7102</v>
      </c>
      <c r="H8483" s="294">
        <v>300</v>
      </c>
    </row>
    <row r="8484" spans="2:8" s="1" customFormat="1" ht="15">
      <c r="B8484" s="285">
        <v>43102</v>
      </c>
      <c r="C8484" s="280" t="s">
        <v>18</v>
      </c>
      <c r="D8484" s="294">
        <v>270</v>
      </c>
      <c r="F8484" s="285">
        <v>43116</v>
      </c>
      <c r="G8484" s="1156" t="s">
        <v>525</v>
      </c>
      <c r="H8484" s="294">
        <v>190</v>
      </c>
    </row>
    <row r="8485" spans="2:8" s="1" customFormat="1" ht="15">
      <c r="B8485" s="285">
        <v>43102</v>
      </c>
      <c r="C8485" s="280" t="s">
        <v>114</v>
      </c>
      <c r="D8485" s="294">
        <v>20</v>
      </c>
      <c r="F8485" s="285">
        <v>43116</v>
      </c>
      <c r="G8485" s="280" t="s">
        <v>23</v>
      </c>
      <c r="H8485" s="294">
        <v>90</v>
      </c>
    </row>
    <row r="8486" spans="2:8" s="1" customFormat="1" ht="15">
      <c r="B8486" s="285">
        <v>43102</v>
      </c>
      <c r="C8486" s="280" t="s">
        <v>51</v>
      </c>
      <c r="D8486" s="294">
        <v>100</v>
      </c>
      <c r="F8486" s="285">
        <v>43117</v>
      </c>
      <c r="G8486" s="280" t="s">
        <v>525</v>
      </c>
      <c r="H8486" s="294">
        <v>200</v>
      </c>
    </row>
    <row r="8487" spans="2:8" s="1" customFormat="1" ht="15">
      <c r="B8487" s="285">
        <v>43102</v>
      </c>
      <c r="C8487" s="280" t="s">
        <v>4635</v>
      </c>
      <c r="D8487" s="294">
        <v>100</v>
      </c>
      <c r="F8487" s="285">
        <v>43118</v>
      </c>
      <c r="G8487" s="280" t="s">
        <v>163</v>
      </c>
      <c r="H8487" s="294">
        <v>20</v>
      </c>
    </row>
    <row r="8488" spans="2:8" s="1" customFormat="1" ht="15">
      <c r="B8488" s="285">
        <v>43103</v>
      </c>
      <c r="C8488" s="280" t="s">
        <v>525</v>
      </c>
      <c r="D8488" s="294">
        <v>150</v>
      </c>
      <c r="F8488" s="285">
        <v>43118</v>
      </c>
      <c r="G8488" s="280" t="s">
        <v>51</v>
      </c>
      <c r="H8488" s="294">
        <v>100</v>
      </c>
    </row>
    <row r="8489" spans="2:8" s="1" customFormat="1" ht="15">
      <c r="B8489" s="285">
        <v>43103</v>
      </c>
      <c r="C8489" s="280" t="s">
        <v>367</v>
      </c>
      <c r="D8489" s="294">
        <v>100</v>
      </c>
      <c r="F8489" s="285">
        <v>43118</v>
      </c>
      <c r="G8489" s="280" t="s">
        <v>525</v>
      </c>
      <c r="H8489" s="294">
        <v>140</v>
      </c>
    </row>
    <row r="8490" spans="2:8" s="1" customFormat="1" ht="15">
      <c r="B8490" s="285">
        <v>43103</v>
      </c>
      <c r="C8490" s="280" t="s">
        <v>9276</v>
      </c>
      <c r="D8490" s="294">
        <v>150</v>
      </c>
      <c r="F8490" s="285">
        <v>43118</v>
      </c>
      <c r="G8490" s="280" t="s">
        <v>8737</v>
      </c>
      <c r="H8490" s="294">
        <v>800</v>
      </c>
    </row>
    <row r="8491" spans="2:8" s="1" customFormat="1" ht="15">
      <c r="B8491" s="285">
        <v>43103</v>
      </c>
      <c r="C8491" s="280" t="s">
        <v>9277</v>
      </c>
      <c r="D8491" s="294">
        <v>300</v>
      </c>
      <c r="F8491" s="285">
        <v>43118</v>
      </c>
      <c r="G8491" s="280" t="s">
        <v>6147</v>
      </c>
      <c r="H8491" s="294">
        <v>110</v>
      </c>
    </row>
    <row r="8492" spans="2:8" s="1" customFormat="1" ht="15">
      <c r="B8492" s="285">
        <v>43103</v>
      </c>
      <c r="C8492" s="280" t="s">
        <v>9279</v>
      </c>
      <c r="D8492" s="294">
        <v>40</v>
      </c>
      <c r="F8492" s="285">
        <v>43118</v>
      </c>
      <c r="G8492" s="280" t="s">
        <v>6</v>
      </c>
      <c r="H8492" s="294">
        <v>100</v>
      </c>
    </row>
    <row r="8493" spans="2:8" s="1" customFormat="1" ht="15">
      <c r="B8493" s="285">
        <v>43104</v>
      </c>
      <c r="C8493" s="280" t="s">
        <v>132</v>
      </c>
      <c r="D8493" s="294">
        <v>200</v>
      </c>
      <c r="F8493" s="549">
        <v>43118</v>
      </c>
      <c r="G8493" s="554" t="s">
        <v>112</v>
      </c>
      <c r="H8493" s="587">
        <v>650</v>
      </c>
    </row>
    <row r="8494" spans="2:8" s="1" customFormat="1" ht="15">
      <c r="B8494" s="285">
        <v>43104</v>
      </c>
      <c r="C8494" s="280" t="s">
        <v>525</v>
      </c>
      <c r="D8494" s="294">
        <v>134</v>
      </c>
      <c r="F8494" s="285">
        <v>43119</v>
      </c>
      <c r="G8494" s="280" t="s">
        <v>525</v>
      </c>
      <c r="H8494" s="294">
        <v>100</v>
      </c>
    </row>
    <row r="8495" spans="2:8" s="1" customFormat="1" ht="15">
      <c r="B8495" s="285">
        <v>43104</v>
      </c>
      <c r="C8495" s="280" t="s">
        <v>246</v>
      </c>
      <c r="D8495" s="294">
        <v>100</v>
      </c>
      <c r="F8495" s="285">
        <v>43120</v>
      </c>
      <c r="G8495" s="280" t="s">
        <v>142</v>
      </c>
      <c r="H8495" s="294">
        <v>60</v>
      </c>
    </row>
    <row r="8496" spans="2:8" s="1" customFormat="1" ht="15">
      <c r="B8496" s="285">
        <v>43104</v>
      </c>
      <c r="C8496" s="280" t="s">
        <v>9278</v>
      </c>
      <c r="D8496" s="294">
        <v>120</v>
      </c>
      <c r="F8496" s="285">
        <v>43120</v>
      </c>
      <c r="G8496" s="280" t="s">
        <v>901</v>
      </c>
      <c r="H8496" s="294">
        <v>10</v>
      </c>
    </row>
    <row r="8497" spans="2:8" s="1" customFormat="1" ht="15">
      <c r="B8497" s="285">
        <v>43104</v>
      </c>
      <c r="C8497" s="280" t="s">
        <v>18</v>
      </c>
      <c r="D8497" s="294">
        <v>260</v>
      </c>
      <c r="F8497" s="285">
        <v>43120</v>
      </c>
      <c r="G8497" s="280" t="s">
        <v>289</v>
      </c>
      <c r="H8497" s="294">
        <v>40</v>
      </c>
    </row>
    <row r="8498" spans="2:8" s="1" customFormat="1" ht="15">
      <c r="B8498" s="285">
        <v>43105</v>
      </c>
      <c r="C8498" s="280" t="s">
        <v>525</v>
      </c>
      <c r="D8498" s="294">
        <v>140</v>
      </c>
      <c r="F8498" s="285">
        <v>43120</v>
      </c>
      <c r="G8498" s="280" t="s">
        <v>114</v>
      </c>
      <c r="H8498" s="294">
        <v>320</v>
      </c>
    </row>
    <row r="8499" spans="2:8" s="1" customFormat="1" ht="15">
      <c r="B8499" s="285">
        <v>43105</v>
      </c>
      <c r="C8499" s="280" t="s">
        <v>9280</v>
      </c>
      <c r="D8499" s="294">
        <v>550</v>
      </c>
      <c r="F8499" s="285">
        <v>43120</v>
      </c>
      <c r="G8499" s="280" t="s">
        <v>289</v>
      </c>
      <c r="H8499" s="294">
        <v>120</v>
      </c>
    </row>
    <row r="8500" spans="2:8" s="1" customFormat="1" ht="15">
      <c r="B8500" s="285">
        <v>43105</v>
      </c>
      <c r="C8500" s="280" t="s">
        <v>12</v>
      </c>
      <c r="D8500" s="294">
        <v>26</v>
      </c>
      <c r="F8500" s="285">
        <v>43120</v>
      </c>
      <c r="G8500" s="280" t="s">
        <v>9321</v>
      </c>
      <c r="H8500" s="294">
        <v>1100</v>
      </c>
    </row>
    <row r="8501" spans="2:8" s="1" customFormat="1" ht="15">
      <c r="B8501" s="285">
        <v>43105</v>
      </c>
      <c r="C8501" s="280" t="s">
        <v>114</v>
      </c>
      <c r="D8501" s="294">
        <v>120</v>
      </c>
      <c r="F8501" s="285">
        <v>43120</v>
      </c>
      <c r="G8501" s="280" t="s">
        <v>114</v>
      </c>
      <c r="H8501" s="294">
        <v>80</v>
      </c>
    </row>
    <row r="8502" spans="2:8" s="1" customFormat="1" ht="15">
      <c r="B8502" s="285">
        <v>43106</v>
      </c>
      <c r="C8502" s="280" t="s">
        <v>12</v>
      </c>
      <c r="D8502" s="294">
        <v>360</v>
      </c>
      <c r="F8502" s="285">
        <v>43120</v>
      </c>
      <c r="G8502" s="280" t="s">
        <v>59</v>
      </c>
      <c r="H8502" s="294">
        <v>20</v>
      </c>
    </row>
    <row r="8503" spans="2:8" s="1" customFormat="1" ht="15">
      <c r="B8503" s="285">
        <v>43106</v>
      </c>
      <c r="C8503" s="280" t="s">
        <v>59</v>
      </c>
      <c r="D8503" s="294">
        <v>200</v>
      </c>
      <c r="F8503" s="285">
        <v>43120</v>
      </c>
      <c r="G8503" s="294" t="s">
        <v>6</v>
      </c>
      <c r="H8503" s="294">
        <v>500</v>
      </c>
    </row>
    <row r="8504" spans="2:8" s="1" customFormat="1" ht="15">
      <c r="B8504" s="285">
        <v>43106</v>
      </c>
      <c r="C8504" s="280" t="s">
        <v>246</v>
      </c>
      <c r="D8504" s="294">
        <v>80</v>
      </c>
      <c r="F8504" s="285">
        <v>43121</v>
      </c>
      <c r="G8504" s="393" t="s">
        <v>12</v>
      </c>
      <c r="H8504" s="294">
        <v>110</v>
      </c>
    </row>
    <row r="8505" spans="2:8" s="1" customFormat="1" ht="15">
      <c r="B8505" s="285">
        <v>43106</v>
      </c>
      <c r="C8505" s="280" t="s">
        <v>205</v>
      </c>
      <c r="D8505" s="294">
        <v>45</v>
      </c>
      <c r="F8505" s="285">
        <v>43122</v>
      </c>
      <c r="G8505" s="393" t="s">
        <v>9299</v>
      </c>
      <c r="H8505" s="294">
        <v>210</v>
      </c>
    </row>
    <row r="8506" spans="2:8" s="1" customFormat="1" ht="15">
      <c r="B8506" s="1621">
        <v>43106</v>
      </c>
      <c r="C8506" s="1622" t="s">
        <v>9293</v>
      </c>
      <c r="D8506" s="1623">
        <v>900</v>
      </c>
      <c r="F8506" s="285">
        <v>43122</v>
      </c>
      <c r="G8506" s="393" t="s">
        <v>525</v>
      </c>
      <c r="H8506" s="294">
        <v>180</v>
      </c>
    </row>
    <row r="8507" spans="2:8" s="1" customFormat="1" ht="15">
      <c r="B8507" s="1621">
        <v>43106</v>
      </c>
      <c r="C8507" s="1622" t="s">
        <v>9290</v>
      </c>
      <c r="D8507" s="1623">
        <v>2100</v>
      </c>
      <c r="F8507" s="285">
        <v>43122</v>
      </c>
      <c r="G8507" s="393" t="s">
        <v>51</v>
      </c>
      <c r="H8507" s="294">
        <v>200</v>
      </c>
    </row>
    <row r="8508" spans="2:8" s="1" customFormat="1" ht="15">
      <c r="B8508" s="1621">
        <v>43106</v>
      </c>
      <c r="C8508" s="1622" t="s">
        <v>9296</v>
      </c>
      <c r="D8508" s="1623">
        <v>500</v>
      </c>
      <c r="F8508" s="285">
        <v>43122</v>
      </c>
      <c r="G8508" s="280" t="s">
        <v>246</v>
      </c>
      <c r="H8508" s="294">
        <v>200</v>
      </c>
    </row>
    <row r="8509" spans="2:8" s="1" customFormat="1" ht="15">
      <c r="B8509" s="1621">
        <v>43106</v>
      </c>
      <c r="C8509" s="1622" t="s">
        <v>9291</v>
      </c>
      <c r="D8509" s="1623">
        <v>160</v>
      </c>
      <c r="F8509" s="285">
        <v>43123</v>
      </c>
      <c r="G8509" s="280" t="s">
        <v>525</v>
      </c>
      <c r="H8509" s="294">
        <v>100</v>
      </c>
    </row>
    <row r="8510" spans="2:8" s="1" customFormat="1" ht="15">
      <c r="B8510" s="1621">
        <v>43106</v>
      </c>
      <c r="C8510" s="1622" t="s">
        <v>9292</v>
      </c>
      <c r="D8510" s="1623">
        <v>320</v>
      </c>
      <c r="F8510" s="285">
        <v>43124</v>
      </c>
      <c r="G8510" s="393" t="s">
        <v>525</v>
      </c>
      <c r="H8510" s="294">
        <v>200</v>
      </c>
    </row>
    <row r="8511" spans="2:8" s="1" customFormat="1" ht="15">
      <c r="B8511" s="1621">
        <v>43106</v>
      </c>
      <c r="C8511" s="1622" t="s">
        <v>9294</v>
      </c>
      <c r="D8511" s="1623">
        <v>900</v>
      </c>
      <c r="F8511" s="285">
        <v>43124</v>
      </c>
      <c r="G8511" s="280" t="s">
        <v>388</v>
      </c>
      <c r="H8511" s="294">
        <v>500</v>
      </c>
    </row>
    <row r="8512" spans="2:8" s="1" customFormat="1" ht="15">
      <c r="B8512" s="1621">
        <v>43106</v>
      </c>
      <c r="C8512" s="1622" t="s">
        <v>9297</v>
      </c>
      <c r="D8512" s="1623">
        <v>100</v>
      </c>
      <c r="F8512" s="285">
        <v>43124</v>
      </c>
      <c r="G8512" s="280" t="s">
        <v>5859</v>
      </c>
      <c r="H8512" s="294">
        <v>100</v>
      </c>
    </row>
    <row r="8513" spans="2:8" s="1" customFormat="1" ht="15">
      <c r="B8513" s="1621">
        <v>43106</v>
      </c>
      <c r="C8513" s="1622" t="s">
        <v>2662</v>
      </c>
      <c r="D8513" s="1623">
        <v>720</v>
      </c>
      <c r="F8513" s="285">
        <v>43124</v>
      </c>
      <c r="G8513" s="280" t="s">
        <v>111</v>
      </c>
      <c r="H8513" s="294">
        <v>100</v>
      </c>
    </row>
    <row r="8514" spans="2:8" s="1" customFormat="1" ht="15">
      <c r="B8514" s="1621">
        <v>43106</v>
      </c>
      <c r="C8514" s="1622" t="s">
        <v>9295</v>
      </c>
      <c r="D8514" s="1623">
        <v>1200</v>
      </c>
      <c r="F8514" s="285">
        <v>43125</v>
      </c>
      <c r="G8514" s="280" t="s">
        <v>525</v>
      </c>
      <c r="H8514" s="294">
        <v>210</v>
      </c>
    </row>
    <row r="8515" spans="2:8" s="1" customFormat="1" ht="15">
      <c r="B8515" s="1621">
        <v>43106</v>
      </c>
      <c r="C8515" s="1622" t="s">
        <v>6362</v>
      </c>
      <c r="D8515" s="1623">
        <v>90</v>
      </c>
      <c r="F8515" s="285">
        <v>43125</v>
      </c>
      <c r="G8515" s="280" t="s">
        <v>9330</v>
      </c>
      <c r="H8515" s="294">
        <v>500</v>
      </c>
    </row>
    <row r="8516" spans="2:8" s="1" customFormat="1" ht="15">
      <c r="B8516" s="1621">
        <v>43106</v>
      </c>
      <c r="C8516" s="1622" t="s">
        <v>9298</v>
      </c>
      <c r="D8516" s="1623">
        <v>20</v>
      </c>
      <c r="F8516" s="285">
        <v>43125</v>
      </c>
      <c r="G8516" s="280" t="s">
        <v>23</v>
      </c>
      <c r="H8516" s="294">
        <v>150</v>
      </c>
    </row>
    <row r="8517" spans="2:8" s="1" customFormat="1" ht="15">
      <c r="B8517" s="549">
        <v>43107</v>
      </c>
      <c r="C8517" s="554" t="s">
        <v>2598</v>
      </c>
      <c r="D8517" s="587">
        <v>180</v>
      </c>
      <c r="F8517" s="285">
        <v>43126</v>
      </c>
      <c r="G8517" s="280" t="s">
        <v>2164</v>
      </c>
      <c r="H8517" s="294">
        <v>750</v>
      </c>
    </row>
    <row r="8518" spans="2:8" s="1" customFormat="1" ht="15">
      <c r="B8518" s="285">
        <v>43107</v>
      </c>
      <c r="C8518" s="280" t="s">
        <v>92</v>
      </c>
      <c r="D8518" s="294">
        <v>60</v>
      </c>
      <c r="F8518" s="285">
        <v>43126</v>
      </c>
      <c r="G8518" s="280" t="s">
        <v>114</v>
      </c>
      <c r="H8518" s="294">
        <v>120</v>
      </c>
    </row>
    <row r="8519" spans="2:8" s="1" customFormat="1" ht="15">
      <c r="B8519" s="285">
        <v>43107</v>
      </c>
      <c r="C8519" s="280" t="s">
        <v>516</v>
      </c>
      <c r="D8519" s="294">
        <v>50</v>
      </c>
      <c r="F8519" s="285">
        <v>43126</v>
      </c>
      <c r="G8519" s="280" t="s">
        <v>224</v>
      </c>
      <c r="H8519" s="294">
        <v>200</v>
      </c>
    </row>
    <row r="8520" spans="2:8" s="1" customFormat="1" ht="15">
      <c r="B8520" s="285">
        <v>43108</v>
      </c>
      <c r="C8520" s="280" t="s">
        <v>525</v>
      </c>
      <c r="D8520" s="294">
        <v>115</v>
      </c>
      <c r="F8520" s="285">
        <v>43126</v>
      </c>
      <c r="G8520" s="280" t="s">
        <v>23</v>
      </c>
      <c r="H8520" s="294">
        <v>100</v>
      </c>
    </row>
    <row r="8521" spans="2:8" s="1" customFormat="1" ht="15">
      <c r="B8521" s="285">
        <v>43108</v>
      </c>
      <c r="C8521" s="280" t="s">
        <v>9299</v>
      </c>
      <c r="D8521" s="294">
        <v>470</v>
      </c>
      <c r="F8521" s="285">
        <v>43127</v>
      </c>
      <c r="G8521" s="280" t="s">
        <v>5849</v>
      </c>
      <c r="H8521" s="294">
        <v>120</v>
      </c>
    </row>
    <row r="8522" spans="2:8" s="1" customFormat="1" ht="15">
      <c r="B8522" s="285">
        <v>43108</v>
      </c>
      <c r="C8522" s="280" t="s">
        <v>23</v>
      </c>
      <c r="D8522" s="294">
        <v>170</v>
      </c>
      <c r="F8522" s="285">
        <v>43127</v>
      </c>
      <c r="G8522" s="280" t="s">
        <v>525</v>
      </c>
      <c r="H8522" s="294">
        <v>50</v>
      </c>
    </row>
    <row r="8523" spans="2:8" s="1" customFormat="1" ht="15">
      <c r="B8523" s="285">
        <v>43108</v>
      </c>
      <c r="C8523" s="280" t="s">
        <v>246</v>
      </c>
      <c r="D8523" s="294">
        <v>80</v>
      </c>
      <c r="F8523" s="285">
        <v>43127</v>
      </c>
      <c r="G8523" s="280" t="s">
        <v>9354</v>
      </c>
      <c r="H8523" s="294">
        <v>950</v>
      </c>
    </row>
    <row r="8524" spans="2:8" s="1" customFormat="1" ht="15">
      <c r="B8524" s="285">
        <v>43109</v>
      </c>
      <c r="C8524" s="280" t="s">
        <v>525</v>
      </c>
      <c r="D8524" s="294">
        <v>140</v>
      </c>
      <c r="F8524" s="285">
        <v>43127</v>
      </c>
      <c r="G8524" s="280" t="s">
        <v>401</v>
      </c>
      <c r="H8524" s="294">
        <v>50</v>
      </c>
    </row>
    <row r="8525" spans="2:8" s="1" customFormat="1" ht="15">
      <c r="B8525" s="285">
        <v>43109</v>
      </c>
      <c r="C8525" s="280" t="s">
        <v>23</v>
      </c>
      <c r="D8525" s="294">
        <v>130</v>
      </c>
      <c r="F8525" s="285">
        <v>43127</v>
      </c>
      <c r="G8525" s="280" t="s">
        <v>51</v>
      </c>
      <c r="H8525" s="294">
        <v>110</v>
      </c>
    </row>
    <row r="8526" spans="2:8" s="1" customFormat="1" ht="15">
      <c r="B8526" s="285">
        <v>43109</v>
      </c>
      <c r="C8526" s="280" t="s">
        <v>9300</v>
      </c>
      <c r="D8526" s="294">
        <v>100</v>
      </c>
      <c r="F8526" s="285">
        <v>43127</v>
      </c>
      <c r="G8526" s="280" t="s">
        <v>2853</v>
      </c>
      <c r="H8526" s="294">
        <v>30</v>
      </c>
    </row>
    <row r="8527" spans="2:8" s="1" customFormat="1" ht="15">
      <c r="B8527" s="285">
        <v>43109</v>
      </c>
      <c r="C8527" s="280" t="s">
        <v>401</v>
      </c>
      <c r="D8527" s="294">
        <v>40</v>
      </c>
      <c r="F8527" s="285">
        <v>43127</v>
      </c>
      <c r="G8527" s="280" t="s">
        <v>114</v>
      </c>
      <c r="H8527" s="294">
        <v>60</v>
      </c>
    </row>
    <row r="8528" spans="2:8" s="1" customFormat="1" ht="15">
      <c r="B8528" s="285">
        <v>43110</v>
      </c>
      <c r="C8528" s="280" t="s">
        <v>80</v>
      </c>
      <c r="D8528" s="294">
        <v>30</v>
      </c>
      <c r="F8528" s="285">
        <v>43127</v>
      </c>
      <c r="G8528" s="280" t="s">
        <v>80</v>
      </c>
      <c r="H8528" s="294">
        <v>30</v>
      </c>
    </row>
    <row r="8529" spans="2:8" s="1" customFormat="1" ht="15">
      <c r="B8529" s="285">
        <v>43110</v>
      </c>
      <c r="C8529" s="280" t="s">
        <v>114</v>
      </c>
      <c r="D8529" s="294">
        <v>60</v>
      </c>
      <c r="F8529" s="285">
        <v>43127</v>
      </c>
      <c r="G8529" s="280" t="s">
        <v>289</v>
      </c>
      <c r="H8529" s="294">
        <v>20</v>
      </c>
    </row>
    <row r="8530" spans="2:8" s="1" customFormat="1" ht="30">
      <c r="B8530" s="285">
        <v>43110</v>
      </c>
      <c r="C8530" s="280" t="s">
        <v>7667</v>
      </c>
      <c r="D8530" s="294">
        <v>80</v>
      </c>
      <c r="F8530" s="285">
        <v>43127</v>
      </c>
      <c r="G8530" s="406" t="s">
        <v>9355</v>
      </c>
      <c r="H8530" s="294">
        <v>500</v>
      </c>
    </row>
    <row r="8531" spans="2:8" s="1" customFormat="1" ht="15">
      <c r="B8531" s="285">
        <v>43110</v>
      </c>
      <c r="C8531" s="280" t="s">
        <v>51</v>
      </c>
      <c r="D8531" s="294">
        <v>210</v>
      </c>
      <c r="F8531" s="285">
        <v>43127</v>
      </c>
      <c r="G8531" s="280" t="s">
        <v>516</v>
      </c>
      <c r="H8531" s="294">
        <v>100</v>
      </c>
    </row>
    <row r="8532" spans="2:8" s="1" customFormat="1" ht="15">
      <c r="B8532" s="285">
        <v>43111</v>
      </c>
      <c r="C8532" s="280" t="s">
        <v>525</v>
      </c>
      <c r="D8532" s="294">
        <v>40</v>
      </c>
      <c r="F8532" s="285">
        <v>43127</v>
      </c>
      <c r="G8532" s="280" t="s">
        <v>132</v>
      </c>
      <c r="H8532" s="294">
        <v>100</v>
      </c>
    </row>
    <row r="8533" spans="2:8" s="1" customFormat="1" ht="15">
      <c r="B8533" s="285">
        <v>43111</v>
      </c>
      <c r="C8533" s="280" t="s">
        <v>9303</v>
      </c>
      <c r="D8533" s="294">
        <v>40</v>
      </c>
      <c r="F8533" s="285">
        <v>43127</v>
      </c>
      <c r="G8533" s="280" t="s">
        <v>111</v>
      </c>
      <c r="H8533" s="294">
        <v>90</v>
      </c>
    </row>
    <row r="8534" spans="2:8" s="1" customFormat="1" ht="15">
      <c r="B8534" s="285">
        <v>43111</v>
      </c>
      <c r="C8534" s="280" t="s">
        <v>9304</v>
      </c>
      <c r="D8534" s="294">
        <v>50</v>
      </c>
      <c r="F8534" s="285">
        <v>43127</v>
      </c>
      <c r="G8534" s="280" t="s">
        <v>18</v>
      </c>
      <c r="H8534" s="294">
        <v>420</v>
      </c>
    </row>
    <row r="8535" spans="2:8" s="1" customFormat="1" ht="15">
      <c r="B8535" s="285">
        <v>43111</v>
      </c>
      <c r="C8535" s="280" t="s">
        <v>9305</v>
      </c>
      <c r="D8535" s="294">
        <v>80</v>
      </c>
      <c r="F8535" s="285">
        <v>43128</v>
      </c>
      <c r="G8535" s="280" t="s">
        <v>3052</v>
      </c>
      <c r="H8535" s="294">
        <v>20</v>
      </c>
    </row>
    <row r="8536" spans="2:8" s="1" customFormat="1" ht="15">
      <c r="B8536" s="285">
        <v>43111</v>
      </c>
      <c r="C8536" s="280" t="s">
        <v>114</v>
      </c>
      <c r="D8536" s="294">
        <v>40</v>
      </c>
      <c r="F8536" s="285">
        <v>43128</v>
      </c>
      <c r="G8536" s="280" t="s">
        <v>850</v>
      </c>
      <c r="H8536" s="294">
        <v>90</v>
      </c>
    </row>
    <row r="8537" spans="2:8" s="1" customFormat="1" ht="15">
      <c r="B8537" s="285">
        <v>43111</v>
      </c>
      <c r="C8537" s="280" t="s">
        <v>51</v>
      </c>
      <c r="D8537" s="294">
        <v>40</v>
      </c>
      <c r="F8537" s="285">
        <v>43128</v>
      </c>
      <c r="G8537" s="280" t="s">
        <v>114</v>
      </c>
      <c r="H8537" s="294">
        <v>130</v>
      </c>
    </row>
    <row r="8538" spans="2:8" s="1" customFormat="1" ht="15">
      <c r="B8538" s="285">
        <v>43111</v>
      </c>
      <c r="C8538" s="280" t="s">
        <v>18</v>
      </c>
      <c r="D8538" s="294">
        <v>180</v>
      </c>
      <c r="F8538" s="285">
        <v>43128</v>
      </c>
      <c r="G8538" s="280" t="s">
        <v>18</v>
      </c>
      <c r="H8538" s="294">
        <v>90</v>
      </c>
    </row>
    <row r="8539" spans="2:8" s="1" customFormat="1" ht="15">
      <c r="B8539" s="285">
        <v>43111</v>
      </c>
      <c r="C8539" s="280" t="s">
        <v>9300</v>
      </c>
      <c r="D8539" s="294">
        <v>200</v>
      </c>
      <c r="F8539" s="285">
        <v>43128</v>
      </c>
      <c r="G8539" s="280" t="s">
        <v>23</v>
      </c>
      <c r="H8539" s="294">
        <v>110</v>
      </c>
    </row>
    <row r="8540" spans="2:8" s="1" customFormat="1" ht="15">
      <c r="B8540" s="285">
        <v>43111</v>
      </c>
      <c r="C8540" s="280" t="s">
        <v>5687</v>
      </c>
      <c r="D8540" s="294">
        <v>100</v>
      </c>
      <c r="F8540" s="285">
        <v>43128</v>
      </c>
      <c r="G8540" s="280" t="s">
        <v>246</v>
      </c>
      <c r="H8540" s="294">
        <v>40</v>
      </c>
    </row>
    <row r="8541" spans="2:8" s="1" customFormat="1" ht="15">
      <c r="B8541" s="285">
        <v>43112</v>
      </c>
      <c r="C8541" s="280" t="s">
        <v>9307</v>
      </c>
      <c r="D8541" s="294">
        <v>250</v>
      </c>
      <c r="F8541" s="285">
        <v>43129</v>
      </c>
      <c r="G8541" s="280" t="s">
        <v>525</v>
      </c>
      <c r="H8541" s="294">
        <v>160</v>
      </c>
    </row>
    <row r="8542" spans="2:8" s="1" customFormat="1" ht="15">
      <c r="B8542" s="285">
        <v>43112</v>
      </c>
      <c r="C8542" s="280" t="s">
        <v>6641</v>
      </c>
      <c r="D8542" s="294">
        <v>150</v>
      </c>
      <c r="F8542" s="285">
        <v>43129</v>
      </c>
      <c r="G8542" s="280" t="s">
        <v>6</v>
      </c>
      <c r="H8542" s="294">
        <v>200</v>
      </c>
    </row>
    <row r="8543" spans="2:8" s="1" customFormat="1" ht="15">
      <c r="B8543" s="285">
        <v>43112</v>
      </c>
      <c r="C8543" s="280" t="s">
        <v>401</v>
      </c>
      <c r="D8543" s="294">
        <v>80</v>
      </c>
      <c r="F8543" s="285">
        <v>43130</v>
      </c>
      <c r="G8543" s="280" t="s">
        <v>525</v>
      </c>
      <c r="H8543" s="294">
        <v>140</v>
      </c>
    </row>
    <row r="8544" spans="2:8" s="1" customFormat="1" ht="15">
      <c r="B8544" s="285">
        <v>43112</v>
      </c>
      <c r="C8544" s="280" t="s">
        <v>9308</v>
      </c>
      <c r="D8544" s="294">
        <v>70</v>
      </c>
      <c r="F8544" s="285">
        <v>43130</v>
      </c>
      <c r="G8544" s="280" t="s">
        <v>23</v>
      </c>
      <c r="H8544" s="294">
        <v>110</v>
      </c>
    </row>
    <row r="8545" spans="2:10" s="1" customFormat="1" ht="15">
      <c r="B8545" s="285">
        <v>43112</v>
      </c>
      <c r="C8545" s="406" t="s">
        <v>9309</v>
      </c>
      <c r="D8545" s="294">
        <v>20</v>
      </c>
      <c r="F8545" s="285">
        <v>43130</v>
      </c>
      <c r="G8545" s="280" t="s">
        <v>605</v>
      </c>
      <c r="H8545" s="294">
        <v>110</v>
      </c>
    </row>
    <row r="8546" spans="2:10" s="1" customFormat="1" ht="15">
      <c r="B8546" s="285">
        <v>43112</v>
      </c>
      <c r="C8546" s="280" t="s">
        <v>114</v>
      </c>
      <c r="D8546" s="294">
        <v>50</v>
      </c>
      <c r="F8546" s="285">
        <v>43131</v>
      </c>
      <c r="G8546" s="280" t="s">
        <v>172</v>
      </c>
      <c r="H8546" s="294">
        <v>20</v>
      </c>
    </row>
    <row r="8547" spans="2:10" s="1" customFormat="1" ht="15">
      <c r="B8547" s="285">
        <v>43112</v>
      </c>
      <c r="C8547" s="280" t="s">
        <v>23</v>
      </c>
      <c r="D8547" s="294">
        <v>400</v>
      </c>
      <c r="F8547" s="285">
        <v>43131</v>
      </c>
      <c r="G8547" s="280" t="s">
        <v>177</v>
      </c>
      <c r="H8547" s="294">
        <v>130</v>
      </c>
    </row>
    <row r="8548" spans="2:10" s="1" customFormat="1" ht="15">
      <c r="B8548" s="285">
        <v>43113</v>
      </c>
      <c r="C8548" s="280" t="s">
        <v>111</v>
      </c>
      <c r="D8548" s="294">
        <v>70</v>
      </c>
      <c r="F8548" s="285">
        <v>43131</v>
      </c>
      <c r="G8548" s="280" t="s">
        <v>516</v>
      </c>
      <c r="H8548" s="294">
        <v>100</v>
      </c>
    </row>
    <row r="8549" spans="2:10" s="1" customFormat="1" ht="15">
      <c r="B8549" s="285">
        <v>43112</v>
      </c>
      <c r="C8549" s="280" t="s">
        <v>516</v>
      </c>
      <c r="D8549" s="294">
        <v>20</v>
      </c>
      <c r="F8549" s="285">
        <v>43131</v>
      </c>
      <c r="G8549" s="280" t="s">
        <v>173</v>
      </c>
      <c r="H8549" s="294">
        <v>70</v>
      </c>
    </row>
    <row r="8550" spans="2:10" s="1" customFormat="1" ht="15">
      <c r="B8550" s="285">
        <v>43113</v>
      </c>
      <c r="C8550" s="280" t="s">
        <v>9310</v>
      </c>
      <c r="D8550" s="294">
        <v>180</v>
      </c>
      <c r="F8550" s="285">
        <v>43131</v>
      </c>
      <c r="G8550" s="280" t="s">
        <v>289</v>
      </c>
      <c r="H8550" s="294">
        <v>20</v>
      </c>
    </row>
    <row r="8551" spans="2:10" s="1" customFormat="1" ht="15">
      <c r="B8551" s="285">
        <v>43113</v>
      </c>
      <c r="C8551" s="294" t="s">
        <v>9311</v>
      </c>
      <c r="D8551" s="294">
        <v>240</v>
      </c>
      <c r="F8551" s="285">
        <v>43131</v>
      </c>
      <c r="G8551" s="280" t="s">
        <v>246</v>
      </c>
      <c r="H8551" s="294">
        <v>300</v>
      </c>
    </row>
    <row r="8552" spans="2:10" s="1" customFormat="1" ht="15">
      <c r="B8552" s="285">
        <v>43113</v>
      </c>
      <c r="C8552" s="294" t="s">
        <v>9312</v>
      </c>
      <c r="D8552" s="294">
        <v>60</v>
      </c>
      <c r="F8552" s="285">
        <v>43131</v>
      </c>
      <c r="G8552" s="280" t="s">
        <v>114</v>
      </c>
      <c r="H8552" s="294">
        <v>100</v>
      </c>
    </row>
    <row r="8553" spans="2:10" s="1" customFormat="1" ht="15">
      <c r="B8553" s="285">
        <v>43113</v>
      </c>
      <c r="C8553" s="280" t="s">
        <v>7948</v>
      </c>
      <c r="D8553" s="294">
        <v>190</v>
      </c>
      <c r="F8553" s="285">
        <v>43131</v>
      </c>
      <c r="G8553" s="280" t="s">
        <v>112</v>
      </c>
      <c r="H8553" s="294">
        <v>40</v>
      </c>
    </row>
    <row r="8554" spans="2:10" s="1" customFormat="1" ht="15">
      <c r="B8554" s="285">
        <v>43113</v>
      </c>
      <c r="C8554" s="280" t="s">
        <v>525</v>
      </c>
      <c r="D8554" s="294">
        <v>30</v>
      </c>
      <c r="F8554" s="280"/>
      <c r="G8554" s="280"/>
      <c r="H8554" s="280"/>
    </row>
    <row r="8555" spans="2:10" s="1" customFormat="1" ht="15">
      <c r="B8555" s="285"/>
      <c r="C8555" s="280"/>
      <c r="D8555" s="294"/>
      <c r="F8555" s="280"/>
      <c r="G8555" s="280"/>
      <c r="H8555" s="280"/>
    </row>
    <row r="8556" spans="2:10" s="1" customFormat="1" ht="15">
      <c r="D8556" s="2">
        <f>SUM(D8480:D8555)</f>
        <v>18120</v>
      </c>
      <c r="H8556" s="2">
        <f>SUM(H8480:H8555)</f>
        <v>13780</v>
      </c>
    </row>
    <row r="8558" spans="2:10" s="1" customFormat="1" ht="15.75">
      <c r="C8558" s="2480" t="s">
        <v>9361</v>
      </c>
      <c r="D8558" s="2480"/>
      <c r="E8558" s="2480"/>
      <c r="F8558" s="2480"/>
      <c r="G8558" s="2480"/>
      <c r="H8558" s="2480"/>
      <c r="I8558" s="2480"/>
      <c r="J8558" s="18"/>
    </row>
    <row r="8559" spans="2:10" s="1" customFormat="1" ht="15" outlineLevel="1">
      <c r="C8559" s="18"/>
      <c r="D8559" s="18"/>
      <c r="E8559" s="18"/>
      <c r="F8559" s="18"/>
      <c r="G8559" s="18"/>
      <c r="H8559" s="18"/>
      <c r="I8559" s="18"/>
      <c r="J8559" s="18"/>
    </row>
    <row r="8560" spans="2:10" s="1" customFormat="1" ht="15" outlineLevel="1">
      <c r="B8560" s="152" t="s">
        <v>115</v>
      </c>
      <c r="C8560" s="152" t="s">
        <v>1330</v>
      </c>
      <c r="D8560" s="355" t="s">
        <v>4</v>
      </c>
      <c r="F8560" s="354" t="s">
        <v>115</v>
      </c>
      <c r="G8560" s="354" t="s">
        <v>1331</v>
      </c>
      <c r="H8560" s="355" t="s">
        <v>4</v>
      </c>
    </row>
    <row r="8561" spans="2:15" s="1" customFormat="1" ht="30" outlineLevel="1">
      <c r="B8561" s="864">
        <v>43132</v>
      </c>
      <c r="C8561" s="891" t="s">
        <v>1039</v>
      </c>
      <c r="D8561" s="1294">
        <v>36969.14</v>
      </c>
      <c r="F8561" s="811">
        <v>43137</v>
      </c>
      <c r="G8561" s="814" t="s">
        <v>9392</v>
      </c>
      <c r="H8561" s="876">
        <v>1000</v>
      </c>
      <c r="I8561" s="814" t="s">
        <v>9117</v>
      </c>
    </row>
    <row r="8562" spans="2:15" s="1" customFormat="1" ht="30.75" customHeight="1" outlineLevel="1">
      <c r="B8562" s="302">
        <v>43147</v>
      </c>
      <c r="C8562" s="282" t="s">
        <v>9418</v>
      </c>
      <c r="D8562" s="283">
        <v>1090</v>
      </c>
      <c r="E8562" s="247"/>
      <c r="F8562" s="811">
        <v>43138</v>
      </c>
      <c r="G8562" s="1097" t="s">
        <v>9403</v>
      </c>
      <c r="H8562" s="876">
        <v>5000</v>
      </c>
      <c r="I8562" s="814" t="s">
        <v>3287</v>
      </c>
    </row>
    <row r="8563" spans="2:15" s="1" customFormat="1" ht="45" outlineLevel="1">
      <c r="B8563" s="302">
        <v>43149</v>
      </c>
      <c r="C8563" s="282" t="s">
        <v>9423</v>
      </c>
      <c r="D8563" s="283">
        <v>20000</v>
      </c>
      <c r="E8563" s="205"/>
      <c r="F8563" s="811">
        <v>43143</v>
      </c>
      <c r="G8563" s="1064" t="s">
        <v>9409</v>
      </c>
      <c r="H8563" s="876">
        <v>6569</v>
      </c>
      <c r="I8563" s="814" t="s">
        <v>9360</v>
      </c>
    </row>
    <row r="8564" spans="2:15" s="1" customFormat="1" ht="45" outlineLevel="1">
      <c r="B8564" s="302">
        <v>43150</v>
      </c>
      <c r="C8564" s="282" t="s">
        <v>9422</v>
      </c>
      <c r="D8564" s="283">
        <v>40000</v>
      </c>
      <c r="F8564" s="524">
        <v>43150</v>
      </c>
      <c r="G8564" s="1430" t="s">
        <v>9419</v>
      </c>
      <c r="H8564" s="775">
        <v>10000</v>
      </c>
      <c r="I8564" s="771" t="s">
        <v>3287</v>
      </c>
    </row>
    <row r="8565" spans="2:15" s="1" customFormat="1" ht="45" outlineLevel="1">
      <c r="B8565" s="302">
        <v>43157</v>
      </c>
      <c r="C8565" s="282" t="s">
        <v>9442</v>
      </c>
      <c r="D8565" s="283">
        <v>130298</v>
      </c>
      <c r="F8565" s="524">
        <v>43150</v>
      </c>
      <c r="G8565" s="771" t="s">
        <v>9420</v>
      </c>
      <c r="H8565" s="773">
        <v>10000</v>
      </c>
      <c r="I8565" s="771" t="s">
        <v>3287</v>
      </c>
    </row>
    <row r="8566" spans="2:15" s="1" customFormat="1" ht="45" outlineLevel="1">
      <c r="B8566" s="1655"/>
      <c r="C8566" s="1656"/>
      <c r="D8566" s="1007"/>
      <c r="F8566" s="524">
        <v>43150</v>
      </c>
      <c r="G8566" s="771" t="s">
        <v>9430</v>
      </c>
      <c r="H8566" s="773">
        <v>10000</v>
      </c>
      <c r="I8566" s="771" t="s">
        <v>3287</v>
      </c>
    </row>
    <row r="8567" spans="2:15" s="1" customFormat="1" ht="45" outlineLevel="1">
      <c r="B8567" s="285"/>
      <c r="C8567" s="223"/>
      <c r="D8567" s="175"/>
      <c r="F8567" s="524">
        <v>43150</v>
      </c>
      <c r="G8567" s="771" t="s">
        <v>9429</v>
      </c>
      <c r="H8567" s="773">
        <v>10000</v>
      </c>
      <c r="I8567" s="771" t="s">
        <v>3287</v>
      </c>
    </row>
    <row r="8568" spans="2:15" s="1" customFormat="1" ht="30" outlineLevel="1">
      <c r="B8568" s="285"/>
      <c r="C8568" s="223"/>
      <c r="D8568" s="175"/>
      <c r="F8568" s="984">
        <v>43158</v>
      </c>
      <c r="G8568" s="1064" t="s">
        <v>9445</v>
      </c>
      <c r="H8568" s="905">
        <v>31865</v>
      </c>
      <c r="I8568" s="814" t="s">
        <v>9444</v>
      </c>
    </row>
    <row r="8569" spans="2:15" s="1" customFormat="1" ht="30" outlineLevel="1">
      <c r="B8569" s="285"/>
      <c r="C8569" s="223"/>
      <c r="D8569" s="175"/>
      <c r="F8569" s="984">
        <v>43158</v>
      </c>
      <c r="G8569" s="812" t="s">
        <v>5936</v>
      </c>
      <c r="H8569" s="905">
        <v>6447.15</v>
      </c>
      <c r="I8569" s="814" t="s">
        <v>8394</v>
      </c>
      <c r="M8569" s="2"/>
      <c r="O8569" s="2"/>
    </row>
    <row r="8570" spans="2:15" s="1" customFormat="1" ht="15" outlineLevel="1">
      <c r="B8570" s="285"/>
      <c r="C8570" s="223"/>
      <c r="D8570" s="175"/>
      <c r="F8570" s="984">
        <v>43158</v>
      </c>
      <c r="G8570" s="1064" t="s">
        <v>9446</v>
      </c>
      <c r="H8570" s="905">
        <v>30000</v>
      </c>
      <c r="I8570" s="814" t="s">
        <v>9348</v>
      </c>
      <c r="M8570" s="2"/>
      <c r="O8570" s="2"/>
    </row>
    <row r="8571" spans="2:15" s="1" customFormat="1" ht="30" outlineLevel="1">
      <c r="B8571" s="285"/>
      <c r="C8571" s="223"/>
      <c r="D8571" s="175"/>
      <c r="F8571" s="984">
        <v>43158</v>
      </c>
      <c r="G8571" s="812" t="s">
        <v>9447</v>
      </c>
      <c r="H8571" s="905">
        <v>10000</v>
      </c>
      <c r="I8571" s="814" t="s">
        <v>9264</v>
      </c>
      <c r="M8571" s="2"/>
      <c r="O8571" s="2"/>
    </row>
    <row r="8572" spans="2:15" s="1" customFormat="1" ht="30" outlineLevel="1">
      <c r="B8572" s="269"/>
      <c r="C8572" s="47"/>
      <c r="D8572" s="48"/>
      <c r="F8572" s="984">
        <v>43159</v>
      </c>
      <c r="G8572" s="1064" t="s">
        <v>9443</v>
      </c>
      <c r="H8572" s="905">
        <v>10001</v>
      </c>
      <c r="I8572" s="814" t="s">
        <v>8818</v>
      </c>
    </row>
    <row r="8573" spans="2:15" s="1" customFormat="1" ht="30" outlineLevel="1">
      <c r="B8573" s="269"/>
      <c r="C8573" s="47"/>
      <c r="D8573" s="48"/>
      <c r="F8573" s="984">
        <v>43159</v>
      </c>
      <c r="G8573" s="1064" t="s">
        <v>9453</v>
      </c>
      <c r="H8573" s="905">
        <v>2000</v>
      </c>
      <c r="I8573" s="814" t="s">
        <v>9272</v>
      </c>
      <c r="M8573" s="2"/>
    </row>
    <row r="8574" spans="2:15" s="1" customFormat="1" ht="30" outlineLevel="1">
      <c r="B8574" s="46"/>
      <c r="C8574" s="47"/>
      <c r="D8574" s="48"/>
      <c r="F8574" s="984">
        <v>43159</v>
      </c>
      <c r="G8574" s="1064" t="s">
        <v>9454</v>
      </c>
      <c r="H8574" s="905">
        <v>30000</v>
      </c>
      <c r="I8574" s="814" t="s">
        <v>9271</v>
      </c>
      <c r="M8574" s="2"/>
    </row>
    <row r="8575" spans="2:15" s="1" customFormat="1" ht="30" outlineLevel="1">
      <c r="B8575" s="46"/>
      <c r="C8575" s="47"/>
      <c r="D8575" s="48"/>
      <c r="F8575" s="984">
        <v>43159</v>
      </c>
      <c r="G8575" s="1064" t="s">
        <v>9455</v>
      </c>
      <c r="H8575" s="905">
        <v>32500</v>
      </c>
      <c r="I8575" s="814" t="s">
        <v>9265</v>
      </c>
      <c r="M8575" s="2"/>
      <c r="O8575" s="2"/>
    </row>
    <row r="8576" spans="2:15" s="1" customFormat="1" ht="30" outlineLevel="1">
      <c r="B8576" s="46"/>
      <c r="C8576" s="47"/>
      <c r="D8576" s="48"/>
      <c r="F8576" s="984">
        <v>43159</v>
      </c>
      <c r="G8576" s="1064" t="s">
        <v>9456</v>
      </c>
      <c r="H8576" s="905">
        <v>18</v>
      </c>
      <c r="I8576" s="814" t="s">
        <v>9264</v>
      </c>
      <c r="O8576" s="2"/>
    </row>
    <row r="8577" spans="2:15" s="1" customFormat="1" ht="15" outlineLevel="1">
      <c r="B8577" s="46"/>
      <c r="C8577" s="47"/>
      <c r="D8577" s="48"/>
      <c r="F8577" s="984"/>
      <c r="G8577" s="814"/>
      <c r="H8577" s="893"/>
      <c r="I8577" s="814"/>
      <c r="O8577" s="2"/>
    </row>
    <row r="8578" spans="2:15" s="1" customFormat="1" ht="15" outlineLevel="1">
      <c r="B8578" s="46"/>
      <c r="C8578" s="47"/>
      <c r="D8578" s="48"/>
      <c r="F8578" s="811"/>
      <c r="G8578" s="812"/>
      <c r="H8578" s="893"/>
      <c r="I8578" s="812"/>
    </row>
    <row r="8579" spans="2:15" s="1" customFormat="1" ht="15" outlineLevel="1">
      <c r="B8579" s="50"/>
      <c r="C8579" s="50" t="s">
        <v>195</v>
      </c>
      <c r="D8579" s="571">
        <f>SUM(D8561:D8578)</f>
        <v>228357.14</v>
      </c>
      <c r="E8579" s="18"/>
      <c r="F8579" s="319"/>
      <c r="G8579" s="319" t="s">
        <v>195</v>
      </c>
      <c r="H8579" s="279">
        <f>SUM(H8561:H8578)</f>
        <v>205400.15</v>
      </c>
    </row>
    <row r="8580" spans="2:15" s="1" customFormat="1" ht="15" outlineLevel="1">
      <c r="B8580" s="50"/>
      <c r="C8580" s="50" t="s">
        <v>1328</v>
      </c>
      <c r="D8580" s="48">
        <f>D8579-H8579</f>
        <v>22956.99000000002</v>
      </c>
      <c r="E8580" s="13"/>
      <c r="F8580" s="13"/>
      <c r="H8580" s="13"/>
    </row>
    <row r="8581" spans="2:15" s="1" customFormat="1" ht="15" outlineLevel="1">
      <c r="D8581" s="13"/>
      <c r="E8581" s="87"/>
      <c r="F8581" s="13"/>
      <c r="H8581" s="226"/>
      <c r="I8581" s="2"/>
      <c r="N8581" s="2"/>
      <c r="O8581" s="2"/>
    </row>
    <row r="8582" spans="2:15" s="1" customFormat="1" ht="15">
      <c r="E8582" s="13"/>
      <c r="F8582" s="13"/>
    </row>
    <row r="8583" spans="2:15" s="1" customFormat="1" ht="15">
      <c r="B8583" s="1465">
        <v>43132</v>
      </c>
      <c r="C8583" s="1466" t="s">
        <v>9362</v>
      </c>
      <c r="D8583" s="1467">
        <v>4110</v>
      </c>
      <c r="E8583" s="1468" t="s">
        <v>3088</v>
      </c>
      <c r="H8583" s="2" t="s">
        <v>7003</v>
      </c>
    </row>
    <row r="8584" spans="2:15" s="1" customFormat="1" ht="15">
      <c r="B8584" s="1465">
        <v>43132</v>
      </c>
      <c r="C8584" s="814" t="s">
        <v>9379</v>
      </c>
      <c r="D8584" s="876">
        <v>4500</v>
      </c>
      <c r="E8584" s="1599" t="s">
        <v>421</v>
      </c>
      <c r="G8584" s="1531" t="s">
        <v>8818</v>
      </c>
      <c r="H8584" s="1606">
        <v>7088</v>
      </c>
    </row>
    <row r="8585" spans="2:15" s="1" customFormat="1" ht="15">
      <c r="B8585" s="1465">
        <v>43132</v>
      </c>
      <c r="C8585" s="812" t="s">
        <v>9380</v>
      </c>
      <c r="D8585" s="905">
        <v>500</v>
      </c>
      <c r="E8585" s="814" t="s">
        <v>421</v>
      </c>
      <c r="G8585" s="1531" t="s">
        <v>8394</v>
      </c>
      <c r="H8585" s="1606">
        <v>8271.98</v>
      </c>
    </row>
    <row r="8586" spans="2:15" s="1" customFormat="1" ht="15">
      <c r="B8586" s="1465">
        <v>43135</v>
      </c>
      <c r="C8586" s="814" t="s">
        <v>9379</v>
      </c>
      <c r="D8586" s="876">
        <v>2500</v>
      </c>
      <c r="E8586" s="1599" t="s">
        <v>421</v>
      </c>
      <c r="G8586" s="1531" t="s">
        <v>9346</v>
      </c>
      <c r="H8586" s="1606">
        <v>5925</v>
      </c>
      <c r="M8586" s="2"/>
    </row>
    <row r="8587" spans="2:15" s="1" customFormat="1" ht="45">
      <c r="B8587" s="811">
        <v>43138</v>
      </c>
      <c r="C8587" s="1097" t="s">
        <v>9403</v>
      </c>
      <c r="D8587" s="876">
        <v>5000</v>
      </c>
      <c r="E8587" s="814" t="s">
        <v>3287</v>
      </c>
      <c r="F8587" s="236"/>
      <c r="G8587" s="1531" t="s">
        <v>9262</v>
      </c>
      <c r="H8587" s="1606">
        <v>30000</v>
      </c>
    </row>
    <row r="8588" spans="2:15" s="1" customFormat="1" ht="15">
      <c r="B8588" s="811">
        <v>43146</v>
      </c>
      <c r="C8588" s="814" t="s">
        <v>421</v>
      </c>
      <c r="D8588" s="876">
        <v>3000</v>
      </c>
      <c r="E8588" s="814" t="s">
        <v>421</v>
      </c>
      <c r="G8588" s="1531" t="s">
        <v>9263</v>
      </c>
      <c r="H8588" s="1606">
        <v>2000</v>
      </c>
    </row>
    <row r="8589" spans="2:15" s="1" customFormat="1" ht="15">
      <c r="B8589" s="984">
        <v>43152</v>
      </c>
      <c r="C8589" s="814" t="s">
        <v>421</v>
      </c>
      <c r="D8589" s="876">
        <v>6000</v>
      </c>
      <c r="E8589" s="814" t="s">
        <v>421</v>
      </c>
      <c r="G8589" s="1531" t="s">
        <v>9264</v>
      </c>
      <c r="H8589" s="1606">
        <v>5980</v>
      </c>
    </row>
    <row r="8590" spans="2:15" s="1" customFormat="1" ht="15">
      <c r="B8590" s="984"/>
      <c r="C8590" s="1097"/>
      <c r="D8590" s="876"/>
      <c r="E8590" s="1468"/>
      <c r="G8590" s="1531" t="s">
        <v>9265</v>
      </c>
      <c r="H8590" s="1606">
        <v>32500</v>
      </c>
    </row>
    <row r="8591" spans="2:15" s="1" customFormat="1" ht="15">
      <c r="B8591" s="811"/>
      <c r="C8591" s="812"/>
      <c r="D8591" s="905"/>
      <c r="E8591" s="812"/>
      <c r="G8591" s="1531" t="s">
        <v>9117</v>
      </c>
      <c r="H8591" s="1606">
        <v>1000</v>
      </c>
    </row>
    <row r="8592" spans="2:15" s="1" customFormat="1" ht="15">
      <c r="B8592" s="811"/>
      <c r="C8592" s="812"/>
      <c r="D8592" s="905"/>
      <c r="E8592" s="812"/>
      <c r="G8592" s="1531" t="s">
        <v>7935</v>
      </c>
      <c r="H8592" s="1606">
        <v>6569</v>
      </c>
    </row>
    <row r="8593" spans="2:9" s="1" customFormat="1" ht="15">
      <c r="B8593" s="811"/>
      <c r="C8593" s="1097"/>
      <c r="D8593" s="876"/>
      <c r="E8593" s="814"/>
      <c r="G8593" s="1531" t="s">
        <v>9348</v>
      </c>
      <c r="H8593" s="1606">
        <v>30000</v>
      </c>
    </row>
    <row r="8594" spans="2:9" s="1" customFormat="1" ht="15">
      <c r="B8594" s="811"/>
      <c r="C8594" s="1097"/>
      <c r="D8594" s="876"/>
      <c r="E8594" s="814"/>
      <c r="H8594" s="2">
        <f>SUM(H8584:H8593)</f>
        <v>129333.98</v>
      </c>
    </row>
    <row r="8595" spans="2:9" s="1" customFormat="1" ht="15">
      <c r="B8595" s="811"/>
      <c r="C8595" s="812"/>
      <c r="D8595" s="905"/>
      <c r="E8595" s="814"/>
      <c r="I8595" s="2"/>
    </row>
    <row r="8596" spans="2:9" s="1" customFormat="1" ht="15">
      <c r="B8596" s="984"/>
      <c r="C8596" s="1064"/>
      <c r="D8596" s="905"/>
      <c r="E8596" s="812"/>
      <c r="G8596" s="280" t="s">
        <v>9415</v>
      </c>
      <c r="H8596" s="280">
        <v>19000</v>
      </c>
    </row>
    <row r="8597" spans="2:9" s="1" customFormat="1" ht="15">
      <c r="B8597" s="811"/>
      <c r="C8597" s="812"/>
      <c r="D8597" s="905"/>
      <c r="E8597" s="814"/>
      <c r="G8597" s="280" t="s">
        <v>9416</v>
      </c>
      <c r="H8597" s="280">
        <v>27100</v>
      </c>
      <c r="I8597" s="13"/>
    </row>
    <row r="8598" spans="2:9" s="1" customFormat="1" ht="15">
      <c r="B8598" s="984"/>
      <c r="C8598" s="1064"/>
      <c r="D8598" s="905"/>
      <c r="E8598" s="812"/>
      <c r="H8598" s="2">
        <f>SUM(H8596:H8597)</f>
        <v>46100</v>
      </c>
      <c r="I8598" s="13"/>
    </row>
    <row r="8599" spans="2:9" s="1" customFormat="1" ht="15">
      <c r="B8599" s="984"/>
      <c r="C8599" s="1064"/>
      <c r="D8599" s="905"/>
      <c r="E8599" s="812"/>
      <c r="G8599" s="1" t="s">
        <v>446</v>
      </c>
      <c r="H8599" s="2">
        <v>40000</v>
      </c>
      <c r="I8599" s="13"/>
    </row>
    <row r="8600" spans="2:9" s="1" customFormat="1" ht="15">
      <c r="B8600" s="984"/>
      <c r="C8600" s="814"/>
      <c r="D8600" s="876"/>
      <c r="E8600" s="812"/>
      <c r="G8600" s="1" t="s">
        <v>9441</v>
      </c>
      <c r="H8600" s="2">
        <f>H8598-H8599</f>
        <v>6100</v>
      </c>
      <c r="I8600" s="13"/>
    </row>
    <row r="8601" spans="2:9" s="1" customFormat="1" ht="15">
      <c r="B8601" s="811"/>
      <c r="C8601" s="814"/>
      <c r="D8601" s="876"/>
      <c r="E8601" s="814"/>
    </row>
    <row r="8602" spans="2:9" s="1" customFormat="1" ht="15">
      <c r="B8602" s="280"/>
      <c r="C8602" s="280"/>
      <c r="D8602" s="294">
        <f>SUM(D8583:D8601)</f>
        <v>25610</v>
      </c>
      <c r="E8602" s="2">
        <f>D8602-D8662-H8662</f>
        <v>600</v>
      </c>
      <c r="F8602" s="1" t="s">
        <v>3088</v>
      </c>
    </row>
    <row r="8603" spans="2:9" s="1" customFormat="1" ht="15">
      <c r="E8603" s="2">
        <v>1000</v>
      </c>
      <c r="F8603" s="1" t="s">
        <v>8144</v>
      </c>
    </row>
    <row r="8604" spans="2:9" s="1" customFormat="1" ht="15">
      <c r="E8604" s="2"/>
    </row>
    <row r="8605" spans="2:9" s="1" customFormat="1" ht="15">
      <c r="B8605" s="285">
        <v>43132</v>
      </c>
      <c r="C8605" s="304" t="s">
        <v>5295</v>
      </c>
      <c r="D8605" s="294">
        <v>40</v>
      </c>
      <c r="E8605" s="2"/>
      <c r="F8605" s="285">
        <v>43143</v>
      </c>
      <c r="G8605" s="280" t="s">
        <v>525</v>
      </c>
      <c r="H8605" s="294">
        <v>160</v>
      </c>
    </row>
    <row r="8606" spans="2:9" s="1" customFormat="1" ht="15">
      <c r="B8606" s="285">
        <v>43132</v>
      </c>
      <c r="C8606" s="304" t="s">
        <v>9378</v>
      </c>
      <c r="D8606" s="294">
        <v>30</v>
      </c>
      <c r="F8606" s="285">
        <v>43143</v>
      </c>
      <c r="G8606" s="280" t="s">
        <v>57</v>
      </c>
      <c r="H8606" s="294">
        <v>120</v>
      </c>
    </row>
    <row r="8607" spans="2:9" s="1" customFormat="1" ht="15">
      <c r="B8607" s="524">
        <v>43132</v>
      </c>
      <c r="C8607" s="730" t="s">
        <v>8573</v>
      </c>
      <c r="D8607" s="703">
        <v>2500</v>
      </c>
      <c r="F8607" s="285">
        <v>43143</v>
      </c>
      <c r="G8607" s="280" t="s">
        <v>23</v>
      </c>
      <c r="H8607" s="294">
        <v>150</v>
      </c>
    </row>
    <row r="8608" spans="2:9" s="1" customFormat="1" ht="15">
      <c r="B8608" s="285">
        <v>43133</v>
      </c>
      <c r="C8608" s="280" t="s">
        <v>5295</v>
      </c>
      <c r="D8608" s="294">
        <v>30</v>
      </c>
      <c r="F8608" s="285">
        <v>43144</v>
      </c>
      <c r="G8608" s="280" t="s">
        <v>525</v>
      </c>
      <c r="H8608" s="294">
        <v>240</v>
      </c>
    </row>
    <row r="8609" spans="2:8" s="1" customFormat="1" ht="15">
      <c r="B8609" s="285">
        <v>43133</v>
      </c>
      <c r="C8609" s="280" t="s">
        <v>246</v>
      </c>
      <c r="D8609" s="294">
        <v>160</v>
      </c>
      <c r="F8609" s="285">
        <v>43145</v>
      </c>
      <c r="G8609" s="280" t="s">
        <v>525</v>
      </c>
      <c r="H8609" s="294">
        <v>100</v>
      </c>
    </row>
    <row r="8610" spans="2:8" s="1" customFormat="1" ht="15">
      <c r="B8610" s="285">
        <v>43133</v>
      </c>
      <c r="C8610" s="280" t="s">
        <v>114</v>
      </c>
      <c r="D8610" s="294">
        <v>70</v>
      </c>
      <c r="F8610" s="285">
        <v>43145</v>
      </c>
      <c r="G8610" s="280" t="s">
        <v>23</v>
      </c>
      <c r="H8610" s="294">
        <v>70</v>
      </c>
    </row>
    <row r="8611" spans="2:8" s="1" customFormat="1" ht="15">
      <c r="B8611" s="285">
        <v>43133</v>
      </c>
      <c r="C8611" s="280" t="s">
        <v>2401</v>
      </c>
      <c r="D8611" s="294">
        <v>90</v>
      </c>
      <c r="F8611" s="285">
        <v>43146</v>
      </c>
      <c r="G8611" s="280" t="s">
        <v>525</v>
      </c>
      <c r="H8611" s="294">
        <v>100</v>
      </c>
    </row>
    <row r="8612" spans="2:8" s="1" customFormat="1" ht="15">
      <c r="B8612" s="285">
        <v>43133</v>
      </c>
      <c r="C8612" s="280" t="s">
        <v>9381</v>
      </c>
      <c r="D8612" s="294">
        <v>100</v>
      </c>
      <c r="F8612" s="285">
        <v>43146</v>
      </c>
      <c r="G8612" s="280" t="s">
        <v>111</v>
      </c>
      <c r="H8612" s="294">
        <v>45</v>
      </c>
    </row>
    <row r="8613" spans="2:8" s="1" customFormat="1" ht="15">
      <c r="B8613" s="285">
        <v>43133</v>
      </c>
      <c r="C8613" s="280" t="s">
        <v>9382</v>
      </c>
      <c r="D8613" s="294">
        <v>10</v>
      </c>
      <c r="F8613" s="285">
        <v>43146</v>
      </c>
      <c r="G8613" s="280" t="s">
        <v>205</v>
      </c>
      <c r="H8613" s="294">
        <v>15</v>
      </c>
    </row>
    <row r="8614" spans="2:8" s="1" customFormat="1" ht="15">
      <c r="B8614" s="285">
        <v>43133</v>
      </c>
      <c r="C8614" s="280" t="s">
        <v>278</v>
      </c>
      <c r="D8614" s="294">
        <v>10</v>
      </c>
      <c r="F8614" s="285">
        <v>43147</v>
      </c>
      <c r="G8614" s="280" t="s">
        <v>525</v>
      </c>
      <c r="H8614" s="294">
        <v>110</v>
      </c>
    </row>
    <row r="8615" spans="2:8" s="1" customFormat="1" ht="15">
      <c r="B8615" s="285">
        <v>43133</v>
      </c>
      <c r="C8615" s="280" t="s">
        <v>9383</v>
      </c>
      <c r="D8615" s="294">
        <v>370</v>
      </c>
      <c r="F8615" s="285">
        <v>43147</v>
      </c>
      <c r="G8615" s="280" t="s">
        <v>246</v>
      </c>
      <c r="H8615" s="294">
        <v>200</v>
      </c>
    </row>
    <row r="8616" spans="2:8" s="1" customFormat="1" ht="15">
      <c r="B8616" s="285">
        <v>43133</v>
      </c>
      <c r="C8616" s="280" t="s">
        <v>114</v>
      </c>
      <c r="D8616" s="294">
        <v>290</v>
      </c>
      <c r="F8616" s="285">
        <v>43148</v>
      </c>
      <c r="G8616" s="280" t="s">
        <v>525</v>
      </c>
      <c r="H8616" s="294">
        <v>30</v>
      </c>
    </row>
    <row r="8617" spans="2:8" s="1" customFormat="1" ht="15">
      <c r="B8617" s="285">
        <v>43133</v>
      </c>
      <c r="C8617" s="280" t="s">
        <v>23</v>
      </c>
      <c r="D8617" s="294">
        <v>80</v>
      </c>
      <c r="F8617" s="285">
        <v>43148</v>
      </c>
      <c r="G8617" s="280" t="s">
        <v>246</v>
      </c>
      <c r="H8617" s="294">
        <v>200</v>
      </c>
    </row>
    <row r="8618" spans="2:8" s="1" customFormat="1" ht="15">
      <c r="B8618" s="285">
        <v>43133</v>
      </c>
      <c r="C8618" s="280" t="s">
        <v>850</v>
      </c>
      <c r="D8618" s="294">
        <v>70</v>
      </c>
      <c r="F8618" s="285">
        <v>43148</v>
      </c>
      <c r="G8618" s="280" t="s">
        <v>51</v>
      </c>
      <c r="H8618" s="294">
        <v>250</v>
      </c>
    </row>
    <row r="8619" spans="2:8" s="1" customFormat="1" ht="15">
      <c r="B8619" s="285">
        <v>43134</v>
      </c>
      <c r="C8619" s="280" t="s">
        <v>9384</v>
      </c>
      <c r="D8619" s="294">
        <v>900</v>
      </c>
      <c r="F8619" s="285">
        <v>43148</v>
      </c>
      <c r="G8619" s="280" t="s">
        <v>18</v>
      </c>
      <c r="H8619" s="294">
        <v>460</v>
      </c>
    </row>
    <row r="8620" spans="2:8" s="1" customFormat="1" ht="15">
      <c r="B8620" s="285">
        <v>43134</v>
      </c>
      <c r="C8620" s="280" t="s">
        <v>4849</v>
      </c>
      <c r="D8620" s="294">
        <v>210</v>
      </c>
      <c r="F8620" s="285">
        <v>43148</v>
      </c>
      <c r="G8620" s="294" t="s">
        <v>114</v>
      </c>
      <c r="H8620" s="294">
        <v>30</v>
      </c>
    </row>
    <row r="8621" spans="2:8" s="1" customFormat="1" ht="15">
      <c r="B8621" s="285">
        <v>43134</v>
      </c>
      <c r="C8621" s="280" t="s">
        <v>774</v>
      </c>
      <c r="D8621" s="294">
        <v>600</v>
      </c>
      <c r="F8621" s="285">
        <v>43149</v>
      </c>
      <c r="G8621" s="393" t="s">
        <v>246</v>
      </c>
      <c r="H8621" s="294">
        <v>90</v>
      </c>
    </row>
    <row r="8622" spans="2:8" s="1" customFormat="1" ht="15">
      <c r="B8622" s="285">
        <v>43134</v>
      </c>
      <c r="C8622" s="280" t="s">
        <v>114</v>
      </c>
      <c r="D8622" s="294">
        <v>60</v>
      </c>
      <c r="F8622" s="285">
        <v>43149</v>
      </c>
      <c r="G8622" s="393" t="s">
        <v>59</v>
      </c>
      <c r="H8622" s="294">
        <v>115</v>
      </c>
    </row>
    <row r="8623" spans="2:8" s="1" customFormat="1" ht="15">
      <c r="B8623" s="285">
        <v>43134</v>
      </c>
      <c r="C8623" s="280" t="s">
        <v>246</v>
      </c>
      <c r="D8623" s="294">
        <v>230</v>
      </c>
      <c r="F8623" s="285">
        <v>43149</v>
      </c>
      <c r="G8623" s="393" t="s">
        <v>59</v>
      </c>
      <c r="H8623" s="294">
        <v>110</v>
      </c>
    </row>
    <row r="8624" spans="2:8" s="1" customFormat="1" ht="15">
      <c r="B8624" s="285">
        <v>43134</v>
      </c>
      <c r="C8624" s="280" t="s">
        <v>887</v>
      </c>
      <c r="D8624" s="294">
        <v>110</v>
      </c>
      <c r="F8624" s="285">
        <v>43149</v>
      </c>
      <c r="G8624" s="393" t="s">
        <v>172</v>
      </c>
      <c r="H8624" s="294">
        <v>90</v>
      </c>
    </row>
    <row r="8625" spans="2:8" s="1" customFormat="1" ht="15">
      <c r="B8625" s="285">
        <v>43134</v>
      </c>
      <c r="C8625" s="280" t="s">
        <v>12</v>
      </c>
      <c r="D8625" s="294">
        <v>310</v>
      </c>
      <c r="F8625" s="285">
        <v>43149</v>
      </c>
      <c r="G8625" s="280" t="s">
        <v>289</v>
      </c>
      <c r="H8625" s="294">
        <v>20</v>
      </c>
    </row>
    <row r="8626" spans="2:8" s="1" customFormat="1" ht="15">
      <c r="B8626" s="285">
        <v>43134</v>
      </c>
      <c r="C8626" s="280" t="s">
        <v>401</v>
      </c>
      <c r="D8626" s="294">
        <v>80</v>
      </c>
      <c r="F8626" s="285">
        <v>43149</v>
      </c>
      <c r="G8626" s="280" t="s">
        <v>114</v>
      </c>
      <c r="H8626" s="294">
        <v>40</v>
      </c>
    </row>
    <row r="8627" spans="2:8" s="1" customFormat="1" ht="15">
      <c r="B8627" s="285">
        <v>43134</v>
      </c>
      <c r="C8627" s="280" t="s">
        <v>6217</v>
      </c>
      <c r="D8627" s="294">
        <v>65</v>
      </c>
      <c r="F8627" s="549">
        <v>43149</v>
      </c>
      <c r="G8627" s="554" t="s">
        <v>2598</v>
      </c>
      <c r="H8627" s="587">
        <v>180</v>
      </c>
    </row>
    <row r="8628" spans="2:8" s="1" customFormat="1" ht="15">
      <c r="B8628" s="285">
        <v>43134</v>
      </c>
      <c r="C8628" s="280" t="s">
        <v>786</v>
      </c>
      <c r="D8628" s="294">
        <v>20</v>
      </c>
      <c r="F8628" s="285">
        <v>43149</v>
      </c>
      <c r="G8628" s="1156" t="s">
        <v>9414</v>
      </c>
      <c r="H8628" s="294">
        <v>100</v>
      </c>
    </row>
    <row r="8629" spans="2:8" s="1" customFormat="1" ht="15">
      <c r="B8629" s="285">
        <v>43134</v>
      </c>
      <c r="C8629" s="280" t="s">
        <v>289</v>
      </c>
      <c r="D8629" s="294">
        <v>250</v>
      </c>
      <c r="F8629" s="285">
        <v>43149</v>
      </c>
      <c r="G8629" s="280" t="s">
        <v>5687</v>
      </c>
      <c r="H8629" s="294">
        <v>15</v>
      </c>
    </row>
    <row r="8630" spans="2:8" s="1" customFormat="1" ht="15">
      <c r="B8630" s="285">
        <v>43134</v>
      </c>
      <c r="C8630" s="280" t="s">
        <v>114</v>
      </c>
      <c r="D8630" s="294">
        <v>55</v>
      </c>
      <c r="F8630" s="285">
        <v>43150</v>
      </c>
      <c r="G8630" s="1156" t="s">
        <v>525</v>
      </c>
      <c r="H8630" s="294">
        <v>170</v>
      </c>
    </row>
    <row r="8631" spans="2:8" s="1" customFormat="1" ht="15">
      <c r="B8631" s="524">
        <v>43134</v>
      </c>
      <c r="C8631" s="730" t="s">
        <v>8573</v>
      </c>
      <c r="D8631" s="703">
        <v>1500</v>
      </c>
      <c r="F8631" s="285">
        <v>43150</v>
      </c>
      <c r="G8631" s="280" t="s">
        <v>9421</v>
      </c>
      <c r="H8631" s="294">
        <v>100</v>
      </c>
    </row>
    <row r="8632" spans="2:8" s="1" customFormat="1" ht="15">
      <c r="B8632" s="285">
        <v>43134</v>
      </c>
      <c r="C8632" s="280" t="s">
        <v>23</v>
      </c>
      <c r="D8632" s="294">
        <v>270</v>
      </c>
      <c r="F8632" s="285">
        <v>43150</v>
      </c>
      <c r="G8632" s="280" t="s">
        <v>9431</v>
      </c>
      <c r="H8632" s="294">
        <v>30</v>
      </c>
    </row>
    <row r="8633" spans="2:8" s="1" customFormat="1" ht="15">
      <c r="B8633" s="285">
        <v>43135</v>
      </c>
      <c r="C8633" s="280" t="s">
        <v>51</v>
      </c>
      <c r="D8633" s="294">
        <v>270</v>
      </c>
      <c r="F8633" s="285">
        <v>43151</v>
      </c>
      <c r="G8633" s="280" t="s">
        <v>114</v>
      </c>
      <c r="H8633" s="294">
        <v>160</v>
      </c>
    </row>
    <row r="8634" spans="2:8" s="1" customFormat="1" ht="15">
      <c r="B8634" s="285">
        <v>43135</v>
      </c>
      <c r="C8634" s="280" t="s">
        <v>702</v>
      </c>
      <c r="D8634" s="294">
        <v>100</v>
      </c>
      <c r="F8634" s="285">
        <v>43151</v>
      </c>
      <c r="G8634" s="280" t="s">
        <v>23</v>
      </c>
      <c r="H8634" s="294">
        <v>270</v>
      </c>
    </row>
    <row r="8635" spans="2:8" s="1" customFormat="1" ht="15">
      <c r="B8635" s="285">
        <v>43135</v>
      </c>
      <c r="C8635" s="280" t="s">
        <v>114</v>
      </c>
      <c r="D8635" s="294">
        <v>90</v>
      </c>
      <c r="F8635" s="285">
        <v>43151</v>
      </c>
      <c r="G8635" s="280" t="s">
        <v>9432</v>
      </c>
      <c r="H8635" s="294">
        <v>1000</v>
      </c>
    </row>
    <row r="8636" spans="2:8" s="1" customFormat="1" ht="15">
      <c r="B8636" s="524">
        <v>43135</v>
      </c>
      <c r="C8636" s="730" t="s">
        <v>8573</v>
      </c>
      <c r="D8636" s="703">
        <v>1000</v>
      </c>
      <c r="F8636" s="285">
        <v>43153</v>
      </c>
      <c r="G8636" s="280" t="s">
        <v>525</v>
      </c>
      <c r="H8636" s="294">
        <v>110</v>
      </c>
    </row>
    <row r="8637" spans="2:8" s="1" customFormat="1" ht="15">
      <c r="B8637" s="285">
        <v>43135</v>
      </c>
      <c r="C8637" s="280" t="s">
        <v>23</v>
      </c>
      <c r="D8637" s="294">
        <v>60</v>
      </c>
      <c r="F8637" s="285">
        <v>43153</v>
      </c>
      <c r="G8637" s="280" t="s">
        <v>111</v>
      </c>
      <c r="H8637" s="294">
        <v>90</v>
      </c>
    </row>
    <row r="8638" spans="2:8" s="1" customFormat="1" ht="15">
      <c r="B8638" s="285">
        <v>43135</v>
      </c>
      <c r="C8638" s="280" t="s">
        <v>173</v>
      </c>
      <c r="D8638" s="294">
        <v>50</v>
      </c>
      <c r="F8638" s="285">
        <v>43153</v>
      </c>
      <c r="G8638" s="280" t="s">
        <v>968</v>
      </c>
      <c r="H8638" s="294">
        <v>35</v>
      </c>
    </row>
    <row r="8639" spans="2:8" s="1" customFormat="1" ht="15">
      <c r="B8639" s="285">
        <v>43136</v>
      </c>
      <c r="C8639" s="280" t="s">
        <v>605</v>
      </c>
      <c r="D8639" s="294">
        <v>140</v>
      </c>
      <c r="F8639" s="285">
        <v>43153</v>
      </c>
      <c r="G8639" s="280" t="s">
        <v>18</v>
      </c>
      <c r="H8639" s="294">
        <v>45</v>
      </c>
    </row>
    <row r="8640" spans="2:8" s="1" customFormat="1" ht="15">
      <c r="B8640" s="285">
        <v>43136</v>
      </c>
      <c r="C8640" s="280" t="s">
        <v>525</v>
      </c>
      <c r="D8640" s="294">
        <v>180</v>
      </c>
      <c r="F8640" s="285">
        <v>43153</v>
      </c>
      <c r="G8640" s="280" t="s">
        <v>246</v>
      </c>
      <c r="H8640" s="294">
        <v>210</v>
      </c>
    </row>
    <row r="8641" spans="2:8" s="1" customFormat="1" ht="15">
      <c r="B8641" s="285">
        <v>43136</v>
      </c>
      <c r="C8641" s="280" t="s">
        <v>111</v>
      </c>
      <c r="D8641" s="294">
        <v>90</v>
      </c>
      <c r="F8641" s="285">
        <v>43153</v>
      </c>
      <c r="G8641" s="280" t="s">
        <v>59</v>
      </c>
      <c r="H8641" s="294">
        <v>105</v>
      </c>
    </row>
    <row r="8642" spans="2:8" s="1" customFormat="1" ht="15">
      <c r="B8642" s="285">
        <v>43137</v>
      </c>
      <c r="C8642" s="280" t="s">
        <v>525</v>
      </c>
      <c r="D8642" s="294">
        <v>150</v>
      </c>
      <c r="F8642" s="285">
        <v>43154</v>
      </c>
      <c r="G8642" s="280" t="s">
        <v>525</v>
      </c>
      <c r="H8642" s="294">
        <v>205</v>
      </c>
    </row>
    <row r="8643" spans="2:8" s="1" customFormat="1" ht="15">
      <c r="B8643" s="285">
        <v>43137</v>
      </c>
      <c r="C8643" s="280" t="s">
        <v>246</v>
      </c>
      <c r="D8643" s="294">
        <v>80</v>
      </c>
      <c r="F8643" s="285">
        <v>43155</v>
      </c>
      <c r="G8643" s="280" t="s">
        <v>114</v>
      </c>
      <c r="H8643" s="294">
        <v>220</v>
      </c>
    </row>
    <row r="8644" spans="2:8" s="1" customFormat="1" ht="15">
      <c r="B8644" s="285">
        <v>43137</v>
      </c>
      <c r="C8644" s="280" t="s">
        <v>23</v>
      </c>
      <c r="D8644" s="294">
        <v>270</v>
      </c>
      <c r="F8644" s="285">
        <v>43155</v>
      </c>
      <c r="G8644" s="280" t="s">
        <v>289</v>
      </c>
      <c r="H8644" s="294">
        <v>50</v>
      </c>
    </row>
    <row r="8645" spans="2:8" s="1" customFormat="1" ht="15">
      <c r="B8645" s="285">
        <v>43138</v>
      </c>
      <c r="C8645" s="280" t="s">
        <v>525</v>
      </c>
      <c r="D8645" s="294">
        <v>200</v>
      </c>
      <c r="F8645" s="285">
        <v>43155</v>
      </c>
      <c r="G8645" s="280" t="s">
        <v>59</v>
      </c>
      <c r="H8645" s="294">
        <v>260</v>
      </c>
    </row>
    <row r="8646" spans="2:8" s="1" customFormat="1" ht="15">
      <c r="B8646" s="285">
        <v>43138</v>
      </c>
      <c r="C8646" s="280" t="s">
        <v>246</v>
      </c>
      <c r="D8646" s="294">
        <v>140</v>
      </c>
      <c r="F8646" s="285">
        <v>43155</v>
      </c>
      <c r="G8646" s="280" t="s">
        <v>23</v>
      </c>
      <c r="H8646" s="294">
        <v>100</v>
      </c>
    </row>
    <row r="8647" spans="2:8" s="1" customFormat="1" ht="15">
      <c r="B8647" s="285">
        <v>43139</v>
      </c>
      <c r="C8647" s="280" t="s">
        <v>525</v>
      </c>
      <c r="D8647" s="294">
        <v>200</v>
      </c>
      <c r="F8647" s="285">
        <v>43156</v>
      </c>
      <c r="G8647" s="280" t="s">
        <v>187</v>
      </c>
      <c r="H8647" s="294">
        <v>60</v>
      </c>
    </row>
    <row r="8648" spans="2:8" s="1" customFormat="1" ht="15">
      <c r="B8648" s="549">
        <v>43139</v>
      </c>
      <c r="C8648" s="554" t="s">
        <v>112</v>
      </c>
      <c r="D8648" s="587">
        <v>1000</v>
      </c>
      <c r="F8648" s="285">
        <v>43156</v>
      </c>
      <c r="G8648" s="294" t="s">
        <v>9437</v>
      </c>
      <c r="H8648" s="294">
        <v>500</v>
      </c>
    </row>
    <row r="8649" spans="2:8" s="1" customFormat="1" ht="15">
      <c r="B8649" s="285">
        <v>43140</v>
      </c>
      <c r="C8649" s="280" t="s">
        <v>525</v>
      </c>
      <c r="D8649" s="294">
        <v>20</v>
      </c>
      <c r="F8649" s="285">
        <v>43156</v>
      </c>
      <c r="G8649" s="393" t="s">
        <v>246</v>
      </c>
      <c r="H8649" s="294">
        <v>90</v>
      </c>
    </row>
    <row r="8650" spans="2:8" s="1" customFormat="1" ht="15">
      <c r="B8650" s="285">
        <v>43140</v>
      </c>
      <c r="C8650" s="280" t="s">
        <v>113</v>
      </c>
      <c r="D8650" s="294">
        <v>100</v>
      </c>
      <c r="F8650" s="285">
        <v>43156</v>
      </c>
      <c r="G8650" s="393" t="s">
        <v>51</v>
      </c>
      <c r="H8650" s="294">
        <v>460</v>
      </c>
    </row>
    <row r="8651" spans="2:8" s="1" customFormat="1" ht="15">
      <c r="B8651" s="285">
        <v>43140</v>
      </c>
      <c r="C8651" s="280" t="s">
        <v>51</v>
      </c>
      <c r="D8651" s="294">
        <v>270</v>
      </c>
      <c r="F8651" s="285">
        <v>43156</v>
      </c>
      <c r="G8651" s="393" t="s">
        <v>80</v>
      </c>
      <c r="H8651" s="294">
        <v>130</v>
      </c>
    </row>
    <row r="8652" spans="2:8" s="1" customFormat="1" ht="15">
      <c r="B8652" s="285">
        <v>43140</v>
      </c>
      <c r="C8652" s="280" t="s">
        <v>2177</v>
      </c>
      <c r="D8652" s="294">
        <v>170</v>
      </c>
      <c r="F8652" s="285">
        <v>43156</v>
      </c>
      <c r="G8652" s="393" t="s">
        <v>12</v>
      </c>
      <c r="H8652" s="294">
        <v>120</v>
      </c>
    </row>
    <row r="8653" spans="2:8" s="1" customFormat="1" ht="15">
      <c r="B8653" s="285">
        <v>43140</v>
      </c>
      <c r="C8653" s="280" t="s">
        <v>6147</v>
      </c>
      <c r="D8653" s="294">
        <v>220</v>
      </c>
      <c r="F8653" s="285">
        <v>43157</v>
      </c>
      <c r="G8653" s="280" t="s">
        <v>525</v>
      </c>
      <c r="H8653" s="294">
        <v>180</v>
      </c>
    </row>
    <row r="8654" spans="2:8" s="1" customFormat="1" ht="15">
      <c r="B8654" s="285">
        <v>43141</v>
      </c>
      <c r="C8654" s="280" t="s">
        <v>9398</v>
      </c>
      <c r="D8654" s="294">
        <v>105</v>
      </c>
      <c r="F8654" s="285">
        <v>43157</v>
      </c>
      <c r="G8654" s="280" t="s">
        <v>9440</v>
      </c>
      <c r="H8654" s="294">
        <v>300</v>
      </c>
    </row>
    <row r="8655" spans="2:8" s="1" customFormat="1" ht="15">
      <c r="B8655" s="285">
        <v>43141</v>
      </c>
      <c r="C8655" s="280" t="s">
        <v>4849</v>
      </c>
      <c r="D8655" s="294">
        <v>75</v>
      </c>
      <c r="F8655" s="285">
        <v>43158</v>
      </c>
      <c r="G8655" s="393" t="s">
        <v>525</v>
      </c>
      <c r="H8655" s="294">
        <v>200</v>
      </c>
    </row>
    <row r="8656" spans="2:8" s="1" customFormat="1" ht="15">
      <c r="B8656" s="285">
        <v>43141</v>
      </c>
      <c r="C8656" s="280" t="s">
        <v>246</v>
      </c>
      <c r="D8656" s="294">
        <v>140</v>
      </c>
      <c r="F8656" s="285">
        <v>43159</v>
      </c>
      <c r="G8656" s="280" t="s">
        <v>9452</v>
      </c>
      <c r="H8656" s="294">
        <v>1000</v>
      </c>
    </row>
    <row r="8657" spans="2:10" s="1" customFormat="1" ht="15">
      <c r="B8657" s="285">
        <v>43141</v>
      </c>
      <c r="C8657" s="1156" t="s">
        <v>9399</v>
      </c>
      <c r="D8657" s="294">
        <v>200</v>
      </c>
      <c r="F8657" s="285">
        <v>43159</v>
      </c>
      <c r="G8657" s="280" t="s">
        <v>525</v>
      </c>
      <c r="H8657" s="294">
        <v>100</v>
      </c>
    </row>
    <row r="8658" spans="2:10" s="1" customFormat="1" ht="15">
      <c r="B8658" s="285">
        <v>43142</v>
      </c>
      <c r="C8658" s="280" t="s">
        <v>18</v>
      </c>
      <c r="D8658" s="294">
        <v>300</v>
      </c>
      <c r="F8658" s="285"/>
      <c r="G8658" s="280"/>
      <c r="H8658" s="294"/>
    </row>
    <row r="8659" spans="2:10" s="1" customFormat="1" ht="15">
      <c r="B8659" s="1323">
        <v>43142</v>
      </c>
      <c r="C8659" s="1324" t="s">
        <v>6</v>
      </c>
      <c r="D8659" s="1325">
        <v>1500</v>
      </c>
      <c r="F8659" s="285"/>
      <c r="G8659" s="280"/>
      <c r="H8659" s="294"/>
    </row>
    <row r="8660" spans="2:10" s="1" customFormat="1" ht="15">
      <c r="B8660" s="285">
        <v>43142</v>
      </c>
      <c r="C8660" s="280" t="s">
        <v>289</v>
      </c>
      <c r="D8660" s="294">
        <v>40</v>
      </c>
      <c r="F8660" s="285"/>
      <c r="G8660" s="280"/>
      <c r="H8660" s="294"/>
    </row>
    <row r="8661" spans="2:10" s="1" customFormat="1" ht="15">
      <c r="B8661" s="285"/>
      <c r="C8661" s="280"/>
      <c r="D8661" s="294"/>
      <c r="F8661" s="280"/>
      <c r="G8661" s="280"/>
      <c r="H8661" s="280"/>
    </row>
    <row r="8662" spans="2:10" s="1" customFormat="1" ht="15">
      <c r="D8662" s="2">
        <f>SUM(D8605:D8661)</f>
        <v>15670</v>
      </c>
      <c r="H8662" s="2">
        <f>SUM(H8605:H8661)</f>
        <v>9340</v>
      </c>
    </row>
    <row r="8664" spans="2:10" ht="15.75">
      <c r="B8664" s="1"/>
      <c r="C8664" s="2480" t="s">
        <v>9466</v>
      </c>
      <c r="D8664" s="2480"/>
      <c r="E8664" s="2480"/>
      <c r="F8664" s="2480"/>
      <c r="G8664" s="2480"/>
      <c r="H8664" s="2480"/>
      <c r="I8664" s="2480"/>
      <c r="J8664" s="18"/>
    </row>
    <row r="8665" spans="2:10" ht="15">
      <c r="B8665" s="1"/>
      <c r="C8665" s="18"/>
      <c r="D8665" s="18"/>
      <c r="E8665" s="18"/>
      <c r="F8665" s="18"/>
      <c r="G8665" s="18"/>
      <c r="H8665" s="18"/>
      <c r="I8665" s="18"/>
      <c r="J8665" s="18"/>
    </row>
    <row r="8666" spans="2:10" ht="15">
      <c r="B8666" s="152" t="s">
        <v>115</v>
      </c>
      <c r="C8666" s="152" t="s">
        <v>1330</v>
      </c>
      <c r="D8666" s="355" t="s">
        <v>4</v>
      </c>
      <c r="E8666" s="1"/>
      <c r="F8666" s="354" t="s">
        <v>115</v>
      </c>
      <c r="G8666" s="354" t="s">
        <v>1331</v>
      </c>
      <c r="H8666" s="355" t="s">
        <v>4</v>
      </c>
      <c r="I8666" s="1"/>
    </row>
    <row r="8667" spans="2:10" ht="30">
      <c r="B8667" s="864">
        <v>43160</v>
      </c>
      <c r="C8667" s="891" t="s">
        <v>1039</v>
      </c>
      <c r="D8667" s="1294">
        <f>E8662</f>
        <v>0</v>
      </c>
      <c r="E8667" s="1"/>
      <c r="F8667" s="811">
        <v>43162</v>
      </c>
      <c r="G8667" s="814" t="s">
        <v>9472</v>
      </c>
      <c r="H8667" s="905">
        <v>1000</v>
      </c>
      <c r="I8667" s="1531" t="s">
        <v>9117</v>
      </c>
    </row>
    <row r="8668" spans="2:10" ht="45">
      <c r="B8668" s="302">
        <v>43182</v>
      </c>
      <c r="C8668" s="282" t="s">
        <v>9522</v>
      </c>
      <c r="D8668" s="283">
        <v>1.74</v>
      </c>
      <c r="E8668" s="247"/>
      <c r="F8668" s="811">
        <v>43164</v>
      </c>
      <c r="G8668" s="1097" t="s">
        <v>9482</v>
      </c>
      <c r="H8668" s="905">
        <v>5000</v>
      </c>
      <c r="I8668" s="1531" t="s">
        <v>3287</v>
      </c>
    </row>
    <row r="8669" spans="2:10" ht="45">
      <c r="B8669" s="302">
        <v>43182</v>
      </c>
      <c r="C8669" s="282" t="s">
        <v>9523</v>
      </c>
      <c r="D8669" s="283">
        <v>1.73</v>
      </c>
      <c r="E8669" s="205"/>
      <c r="F8669" s="811">
        <v>43164</v>
      </c>
      <c r="G8669" s="1064" t="s">
        <v>9483</v>
      </c>
      <c r="H8669" s="905">
        <v>5000</v>
      </c>
      <c r="I8669" s="1531" t="s">
        <v>3287</v>
      </c>
    </row>
    <row r="8670" spans="2:10" ht="45">
      <c r="B8670" s="302">
        <v>43185</v>
      </c>
      <c r="C8670" s="282" t="s">
        <v>9526</v>
      </c>
      <c r="D8670" s="283">
        <v>300017</v>
      </c>
      <c r="E8670" s="1"/>
      <c r="F8670" s="811">
        <v>43171</v>
      </c>
      <c r="G8670" s="814" t="s">
        <v>9485</v>
      </c>
      <c r="H8670" s="905">
        <v>6569</v>
      </c>
      <c r="I8670" s="1531" t="s">
        <v>9360</v>
      </c>
    </row>
    <row r="8671" spans="2:10" ht="45">
      <c r="B8671" s="302">
        <v>43190</v>
      </c>
      <c r="C8671" s="317" t="s">
        <v>9549</v>
      </c>
      <c r="D8671" s="326">
        <v>345</v>
      </c>
      <c r="E8671" s="1"/>
      <c r="F8671" s="811">
        <v>43174</v>
      </c>
      <c r="G8671" s="814" t="s">
        <v>9488</v>
      </c>
      <c r="H8671" s="876">
        <v>2000</v>
      </c>
      <c r="I8671" s="1531" t="s">
        <v>3287</v>
      </c>
    </row>
    <row r="8672" spans="2:10" ht="45">
      <c r="B8672" s="285"/>
      <c r="C8672" s="317"/>
      <c r="D8672" s="326"/>
      <c r="E8672" s="1"/>
      <c r="F8672" s="811">
        <v>43180</v>
      </c>
      <c r="G8672" s="814" t="s">
        <v>9504</v>
      </c>
      <c r="H8672" s="893">
        <v>1500</v>
      </c>
      <c r="I8672" s="1531" t="s">
        <v>3287</v>
      </c>
    </row>
    <row r="8673" spans="2:9" ht="45">
      <c r="B8673" s="1668"/>
      <c r="C8673" s="671"/>
      <c r="D8673" s="672"/>
      <c r="E8673" s="1"/>
      <c r="F8673" s="811">
        <v>43180</v>
      </c>
      <c r="G8673" s="814" t="s">
        <v>9503</v>
      </c>
      <c r="H8673" s="876">
        <v>1500</v>
      </c>
      <c r="I8673" s="1531" t="s">
        <v>3287</v>
      </c>
    </row>
    <row r="8674" spans="2:9" ht="45">
      <c r="B8674" s="285"/>
      <c r="C8674" s="223"/>
      <c r="D8674" s="175"/>
      <c r="E8674" s="1"/>
      <c r="F8674" s="811">
        <v>43185</v>
      </c>
      <c r="G8674" s="1064" t="s">
        <v>9524</v>
      </c>
      <c r="H8674" s="905">
        <v>300</v>
      </c>
      <c r="I8674" s="1531" t="s">
        <v>3287</v>
      </c>
    </row>
    <row r="8675" spans="2:9" ht="30">
      <c r="B8675" s="285"/>
      <c r="C8675" s="223"/>
      <c r="D8675" s="175"/>
      <c r="E8675" s="1"/>
      <c r="F8675" s="811">
        <v>43186</v>
      </c>
      <c r="G8675" s="812" t="s">
        <v>5936</v>
      </c>
      <c r="H8675" s="905">
        <v>5030.4799999999996</v>
      </c>
      <c r="I8675" s="814" t="s">
        <v>9534</v>
      </c>
    </row>
    <row r="8676" spans="2:9" ht="30">
      <c r="B8676" s="285"/>
      <c r="C8676" s="223"/>
      <c r="D8676" s="175"/>
      <c r="E8676" s="1"/>
      <c r="F8676" s="811">
        <v>43186</v>
      </c>
      <c r="G8676" s="1064" t="s">
        <v>9530</v>
      </c>
      <c r="H8676" s="905">
        <v>5463</v>
      </c>
      <c r="I8676" s="814" t="s">
        <v>9535</v>
      </c>
    </row>
    <row r="8677" spans="2:9" ht="30">
      <c r="B8677" s="285"/>
      <c r="C8677" s="223"/>
      <c r="D8677" s="175"/>
      <c r="E8677" s="1"/>
      <c r="F8677" s="811">
        <v>43186</v>
      </c>
      <c r="G8677" s="812" t="s">
        <v>9531</v>
      </c>
      <c r="H8677" s="905">
        <v>9781</v>
      </c>
      <c r="I8677" s="814" t="s">
        <v>9264</v>
      </c>
    </row>
    <row r="8678" spans="2:9" ht="30">
      <c r="B8678" s="269"/>
      <c r="C8678" s="47"/>
      <c r="D8678" s="48"/>
      <c r="E8678" s="1"/>
      <c r="F8678" s="811">
        <v>43186</v>
      </c>
      <c r="G8678" s="1064" t="s">
        <v>9532</v>
      </c>
      <c r="H8678" s="905">
        <v>65868</v>
      </c>
      <c r="I8678" s="814" t="s">
        <v>9527</v>
      </c>
    </row>
    <row r="8679" spans="2:9" ht="30">
      <c r="B8679" s="269"/>
      <c r="C8679" s="47"/>
      <c r="D8679" s="48"/>
      <c r="E8679" s="1"/>
      <c r="F8679" s="832">
        <v>43187</v>
      </c>
      <c r="G8679" s="1075" t="s">
        <v>9544</v>
      </c>
      <c r="H8679" s="867">
        <v>30000</v>
      </c>
      <c r="I8679" s="938" t="s">
        <v>9271</v>
      </c>
    </row>
    <row r="8680" spans="2:9" ht="30">
      <c r="B8680" s="46"/>
      <c r="C8680" s="47"/>
      <c r="D8680" s="48"/>
      <c r="E8680" s="1"/>
      <c r="F8680" s="832">
        <v>43187</v>
      </c>
      <c r="G8680" s="1075" t="s">
        <v>9547</v>
      </c>
      <c r="H8680" s="867">
        <v>32500</v>
      </c>
      <c r="I8680" s="938" t="s">
        <v>9265</v>
      </c>
    </row>
    <row r="8681" spans="2:9" ht="30">
      <c r="B8681" s="46"/>
      <c r="C8681" s="47"/>
      <c r="D8681" s="48"/>
      <c r="E8681" s="1"/>
      <c r="F8681" s="832">
        <v>43187</v>
      </c>
      <c r="G8681" s="1075" t="s">
        <v>9545</v>
      </c>
      <c r="H8681" s="867">
        <v>2000</v>
      </c>
      <c r="I8681" s="938" t="s">
        <v>9272</v>
      </c>
    </row>
    <row r="8682" spans="2:9" ht="30">
      <c r="B8682" s="46"/>
      <c r="C8682" s="47"/>
      <c r="D8682" s="48"/>
      <c r="E8682" s="1"/>
      <c r="F8682" s="832">
        <v>43187</v>
      </c>
      <c r="G8682" s="1075" t="s">
        <v>9548</v>
      </c>
      <c r="H8682" s="867">
        <v>15706</v>
      </c>
      <c r="I8682" s="938" t="s">
        <v>9536</v>
      </c>
    </row>
    <row r="8683" spans="2:9" ht="45">
      <c r="B8683" s="46"/>
      <c r="C8683" s="47"/>
      <c r="D8683" s="48"/>
      <c r="E8683" s="1"/>
      <c r="F8683" s="832">
        <v>43187</v>
      </c>
      <c r="G8683" s="814" t="s">
        <v>9546</v>
      </c>
      <c r="H8683" s="893">
        <v>3000</v>
      </c>
      <c r="I8683" s="814" t="s">
        <v>3287</v>
      </c>
    </row>
    <row r="8684" spans="2:9" ht="15">
      <c r="B8684" s="46"/>
      <c r="C8684" s="47"/>
      <c r="D8684" s="48"/>
      <c r="E8684" s="1"/>
      <c r="F8684" s="811"/>
      <c r="G8684" s="812"/>
      <c r="H8684" s="893"/>
      <c r="I8684" s="812"/>
    </row>
    <row r="8685" spans="2:9" ht="15">
      <c r="B8685" s="50"/>
      <c r="C8685" s="50" t="s">
        <v>195</v>
      </c>
      <c r="D8685" s="571">
        <f>SUM(D8667:D8684)</f>
        <v>300365.46999999997</v>
      </c>
      <c r="E8685" s="18"/>
      <c r="F8685" s="319"/>
      <c r="G8685" s="319" t="s">
        <v>195</v>
      </c>
      <c r="H8685" s="279">
        <f>SUM(H8667:H8684)</f>
        <v>192217.47999999998</v>
      </c>
      <c r="I8685" s="1"/>
    </row>
    <row r="8686" spans="2:9" ht="15">
      <c r="B8686" s="50"/>
      <c r="C8686" s="50" t="s">
        <v>1328</v>
      </c>
      <c r="D8686" s="48">
        <f>D8685-H8685</f>
        <v>108147.98999999999</v>
      </c>
      <c r="E8686" s="13"/>
      <c r="F8686" s="13"/>
      <c r="G8686" s="1"/>
      <c r="H8686" s="13"/>
      <c r="I8686" s="1"/>
    </row>
    <row r="8687" spans="2:9" ht="15">
      <c r="B8687" s="1"/>
      <c r="C8687" s="1"/>
      <c r="D8687" s="13"/>
      <c r="E8687" s="87"/>
      <c r="F8687" s="13"/>
      <c r="G8687" s="1"/>
      <c r="H8687" s="226"/>
      <c r="I8687" s="2"/>
    </row>
    <row r="8688" spans="2:9" ht="15">
      <c r="B8688" s="1"/>
      <c r="C8688" s="1"/>
      <c r="D8688" s="1"/>
      <c r="E8688" s="13"/>
      <c r="F8688" s="13"/>
      <c r="G8688" s="1"/>
      <c r="H8688" s="1"/>
      <c r="I8688" s="1"/>
    </row>
    <row r="8689" spans="2:9" ht="15.75">
      <c r="B8689" s="1465">
        <v>43160</v>
      </c>
      <c r="C8689" s="1466" t="s">
        <v>9467</v>
      </c>
      <c r="D8689" s="1467">
        <v>600</v>
      </c>
      <c r="E8689" s="1468" t="s">
        <v>3088</v>
      </c>
      <c r="F8689" s="1"/>
      <c r="G8689" s="1273" t="s">
        <v>7428</v>
      </c>
      <c r="H8689" s="1467">
        <v>5030.4799999999996</v>
      </c>
      <c r="I8689" s="86" t="s">
        <v>2539</v>
      </c>
    </row>
    <row r="8690" spans="2:9" ht="45">
      <c r="B8690" s="811">
        <v>43164</v>
      </c>
      <c r="C8690" s="1097" t="s">
        <v>9490</v>
      </c>
      <c r="D8690" s="905">
        <v>5000</v>
      </c>
      <c r="E8690" s="1531" t="s">
        <v>3287</v>
      </c>
      <c r="F8690" s="1"/>
      <c r="G8690" s="1413" t="s">
        <v>7427</v>
      </c>
      <c r="H8690" s="1490">
        <v>5463</v>
      </c>
      <c r="I8690" s="86" t="s">
        <v>2539</v>
      </c>
    </row>
    <row r="8691" spans="2:9" ht="45">
      <c r="B8691" s="811">
        <v>43164</v>
      </c>
      <c r="C8691" s="1064" t="s">
        <v>9489</v>
      </c>
      <c r="D8691" s="905">
        <v>5000</v>
      </c>
      <c r="E8691" s="1531" t="s">
        <v>3287</v>
      </c>
      <c r="F8691" s="1"/>
      <c r="G8691" s="1486" t="s">
        <v>9006</v>
      </c>
      <c r="H8691" s="1487">
        <v>15706</v>
      </c>
      <c r="I8691" s="1" t="s">
        <v>2539</v>
      </c>
    </row>
    <row r="8692" spans="2:9" ht="15">
      <c r="B8692" s="811">
        <v>43173</v>
      </c>
      <c r="C8692" s="814" t="s">
        <v>421</v>
      </c>
      <c r="D8692" s="876">
        <v>280</v>
      </c>
      <c r="E8692" s="1599" t="s">
        <v>421</v>
      </c>
      <c r="F8692" s="1"/>
      <c r="G8692" s="814" t="s">
        <v>9272</v>
      </c>
      <c r="H8692" s="905">
        <v>2000</v>
      </c>
      <c r="I8692" s="1" t="s">
        <v>2539</v>
      </c>
    </row>
    <row r="8693" spans="2:9" ht="45">
      <c r="B8693" s="811">
        <v>43174</v>
      </c>
      <c r="C8693" s="1097" t="s">
        <v>9488</v>
      </c>
      <c r="D8693" s="905">
        <v>2000</v>
      </c>
      <c r="E8693" s="1531" t="s">
        <v>3287</v>
      </c>
      <c r="F8693" s="1"/>
      <c r="G8693" s="814" t="s">
        <v>9271</v>
      </c>
      <c r="H8693" s="905">
        <v>30000</v>
      </c>
      <c r="I8693" s="1" t="s">
        <v>2539</v>
      </c>
    </row>
    <row r="8694" spans="2:9" ht="15">
      <c r="B8694" s="811">
        <v>43176</v>
      </c>
      <c r="C8694" s="814" t="s">
        <v>3546</v>
      </c>
      <c r="D8694" s="876">
        <v>2000</v>
      </c>
      <c r="E8694" s="814" t="s">
        <v>421</v>
      </c>
      <c r="F8694" s="1"/>
      <c r="G8694" s="814" t="s">
        <v>9265</v>
      </c>
      <c r="H8694" s="905">
        <v>32500</v>
      </c>
      <c r="I8694" s="1" t="s">
        <v>2539</v>
      </c>
    </row>
    <row r="8695" spans="2:9" ht="60">
      <c r="B8695" s="811">
        <v>43180</v>
      </c>
      <c r="C8695" s="814" t="s">
        <v>9504</v>
      </c>
      <c r="D8695" s="893">
        <v>1500</v>
      </c>
      <c r="E8695" s="1531" t="s">
        <v>3287</v>
      </c>
      <c r="F8695" s="1"/>
      <c r="G8695" s="814" t="s">
        <v>9264</v>
      </c>
      <c r="H8695" s="905">
        <v>9781</v>
      </c>
      <c r="I8695" s="1" t="s">
        <v>2539</v>
      </c>
    </row>
    <row r="8696" spans="2:9" ht="60">
      <c r="B8696" s="811">
        <v>43180</v>
      </c>
      <c r="C8696" s="814" t="s">
        <v>9503</v>
      </c>
      <c r="D8696" s="876">
        <v>1500</v>
      </c>
      <c r="E8696" s="1531" t="s">
        <v>3287</v>
      </c>
      <c r="F8696" s="1"/>
      <c r="G8696" s="814" t="s">
        <v>9527</v>
      </c>
      <c r="H8696" s="905">
        <v>65868</v>
      </c>
      <c r="I8696" s="1" t="s">
        <v>2539</v>
      </c>
    </row>
    <row r="8697" spans="2:9" ht="15">
      <c r="B8697" s="811">
        <v>43183</v>
      </c>
      <c r="C8697" s="812" t="s">
        <v>421</v>
      </c>
      <c r="D8697" s="905">
        <v>300</v>
      </c>
      <c r="E8697" s="812" t="s">
        <v>421</v>
      </c>
      <c r="F8697" s="1"/>
      <c r="G8697" s="1531" t="s">
        <v>9117</v>
      </c>
      <c r="H8697" s="905">
        <v>1000</v>
      </c>
      <c r="I8697" s="1"/>
    </row>
    <row r="8698" spans="2:9" ht="60">
      <c r="B8698" s="811">
        <v>43185</v>
      </c>
      <c r="C8698" s="1064" t="s">
        <v>9524</v>
      </c>
      <c r="D8698" s="905">
        <v>300</v>
      </c>
      <c r="E8698" s="1531" t="s">
        <v>3287</v>
      </c>
      <c r="F8698" s="1"/>
      <c r="G8698" s="1531" t="s">
        <v>9528</v>
      </c>
      <c r="H8698" s="905">
        <v>6569</v>
      </c>
      <c r="I8698" s="2"/>
    </row>
    <row r="8699" spans="2:9" ht="15">
      <c r="B8699" s="811">
        <v>43185</v>
      </c>
      <c r="C8699" s="1097" t="s">
        <v>5609</v>
      </c>
      <c r="D8699" s="876">
        <v>800</v>
      </c>
      <c r="E8699" s="814" t="s">
        <v>421</v>
      </c>
      <c r="F8699" s="1"/>
      <c r="G8699" s="1"/>
      <c r="H8699" s="2"/>
      <c r="I8699" s="2"/>
    </row>
    <row r="8700" spans="2:9" ht="45">
      <c r="B8700" s="832">
        <v>43187</v>
      </c>
      <c r="C8700" s="814" t="s">
        <v>9546</v>
      </c>
      <c r="D8700" s="893">
        <v>3000</v>
      </c>
      <c r="E8700" s="814" t="s">
        <v>3287</v>
      </c>
      <c r="F8700" s="1"/>
      <c r="G8700" s="1"/>
      <c r="H8700" s="1"/>
      <c r="I8700" s="1"/>
    </row>
    <row r="8701" spans="2:9" ht="15">
      <c r="B8701" s="832">
        <v>43190</v>
      </c>
      <c r="C8701" s="814" t="s">
        <v>3958</v>
      </c>
      <c r="D8701" s="876">
        <v>2000</v>
      </c>
      <c r="E8701" s="814" t="s">
        <v>421</v>
      </c>
      <c r="F8701" s="1"/>
      <c r="G8701" s="1"/>
      <c r="H8701" s="1"/>
      <c r="I8701" s="1"/>
    </row>
    <row r="8702" spans="2:9" ht="15">
      <c r="B8702" s="280"/>
      <c r="C8702" s="280"/>
      <c r="D8702" s="294">
        <f>SUM(D8689:D8701)</f>
        <v>24280</v>
      </c>
      <c r="E8702" s="2">
        <f>D8702-D8770-H8770</f>
        <v>815</v>
      </c>
      <c r="F8702" s="1" t="s">
        <v>3088</v>
      </c>
      <c r="G8702" s="1"/>
      <c r="H8702" s="1"/>
      <c r="I8702" s="1"/>
    </row>
    <row r="8703" spans="2:9" ht="15">
      <c r="B8703" s="1"/>
      <c r="C8703" s="1"/>
      <c r="D8703" s="1"/>
      <c r="E8703" s="2">
        <v>1000</v>
      </c>
      <c r="F8703" s="1" t="s">
        <v>8144</v>
      </c>
      <c r="G8703" s="1"/>
      <c r="H8703" s="1"/>
      <c r="I8703" s="1"/>
    </row>
    <row r="8704" spans="2:9" ht="15">
      <c r="B8704" s="1"/>
      <c r="C8704" s="1"/>
      <c r="D8704" s="1"/>
      <c r="E8704" s="1"/>
      <c r="F8704" s="1"/>
      <c r="G8704" s="1"/>
      <c r="H8704" s="1"/>
      <c r="I8704" s="1"/>
    </row>
    <row r="8705" spans="2:9" ht="15">
      <c r="B8705" s="285">
        <v>43160</v>
      </c>
      <c r="C8705" s="304" t="s">
        <v>367</v>
      </c>
      <c r="D8705" s="294">
        <v>100</v>
      </c>
      <c r="E8705" s="2"/>
      <c r="F8705" s="285">
        <v>43179</v>
      </c>
      <c r="G8705" s="280" t="s">
        <v>525</v>
      </c>
      <c r="H8705" s="294">
        <v>220</v>
      </c>
      <c r="I8705" s="1"/>
    </row>
    <row r="8706" spans="2:9" ht="15">
      <c r="B8706" s="285">
        <v>43160</v>
      </c>
      <c r="C8706" s="304" t="s">
        <v>9469</v>
      </c>
      <c r="D8706" s="294">
        <v>400</v>
      </c>
      <c r="E8706" s="2"/>
      <c r="F8706" s="285">
        <v>43179</v>
      </c>
      <c r="G8706" s="280" t="s">
        <v>23</v>
      </c>
      <c r="H8706" s="294">
        <v>70</v>
      </c>
      <c r="I8706" s="1"/>
    </row>
    <row r="8707" spans="2:9" ht="15">
      <c r="B8707" s="285">
        <v>43160</v>
      </c>
      <c r="C8707" s="280" t="s">
        <v>525</v>
      </c>
      <c r="D8707" s="294">
        <v>100</v>
      </c>
      <c r="E8707" s="2"/>
      <c r="F8707" s="285">
        <v>43180</v>
      </c>
      <c r="G8707" s="280" t="s">
        <v>154</v>
      </c>
      <c r="H8707" s="294">
        <v>125</v>
      </c>
      <c r="I8707" s="1"/>
    </row>
    <row r="8708" spans="2:9" ht="15">
      <c r="B8708" s="285">
        <v>43161</v>
      </c>
      <c r="C8708" s="280" t="s">
        <v>525</v>
      </c>
      <c r="D8708" s="294">
        <v>270</v>
      </c>
      <c r="E8708" s="2"/>
      <c r="F8708" s="285">
        <v>43180</v>
      </c>
      <c r="G8708" s="280" t="s">
        <v>367</v>
      </c>
      <c r="H8708" s="294">
        <v>10</v>
      </c>
      <c r="I8708" s="1"/>
    </row>
    <row r="8709" spans="2:9" ht="15">
      <c r="B8709" s="285">
        <v>43162</v>
      </c>
      <c r="C8709" s="280" t="s">
        <v>525</v>
      </c>
      <c r="D8709" s="294">
        <v>150</v>
      </c>
      <c r="E8709" s="2"/>
      <c r="F8709" s="285">
        <v>43180</v>
      </c>
      <c r="G8709" s="280" t="s">
        <v>224</v>
      </c>
      <c r="H8709" s="294">
        <v>10</v>
      </c>
      <c r="I8709" s="1"/>
    </row>
    <row r="8710" spans="2:9" ht="15">
      <c r="B8710" s="285">
        <v>43162</v>
      </c>
      <c r="C8710" s="280" t="s">
        <v>2951</v>
      </c>
      <c r="D8710" s="294">
        <v>50</v>
      </c>
      <c r="E8710" s="2"/>
      <c r="F8710" s="285">
        <v>43180</v>
      </c>
      <c r="G8710" s="280" t="s">
        <v>226</v>
      </c>
      <c r="H8710" s="294">
        <v>50</v>
      </c>
      <c r="I8710" s="1"/>
    </row>
    <row r="8711" spans="2:9" ht="15">
      <c r="B8711" s="285">
        <v>43162</v>
      </c>
      <c r="C8711" s="280" t="s">
        <v>431</v>
      </c>
      <c r="D8711" s="294">
        <v>30</v>
      </c>
      <c r="E8711" s="2"/>
      <c r="F8711" s="285">
        <v>43180</v>
      </c>
      <c r="G8711" s="280" t="s">
        <v>346</v>
      </c>
      <c r="H8711" s="294">
        <v>30</v>
      </c>
      <c r="I8711" s="1"/>
    </row>
    <row r="8712" spans="2:9" ht="15">
      <c r="B8712" s="285">
        <v>43163</v>
      </c>
      <c r="C8712" s="280" t="s">
        <v>246</v>
      </c>
      <c r="D8712" s="294">
        <v>430</v>
      </c>
      <c r="E8712" s="2"/>
      <c r="F8712" s="285">
        <v>43180</v>
      </c>
      <c r="G8712" s="280" t="s">
        <v>173</v>
      </c>
      <c r="H8712" s="294">
        <v>50</v>
      </c>
      <c r="I8712" s="1"/>
    </row>
    <row r="8713" spans="2:9" ht="15">
      <c r="B8713" s="285">
        <v>43163</v>
      </c>
      <c r="C8713" s="280" t="s">
        <v>918</v>
      </c>
      <c r="D8713" s="294">
        <v>90</v>
      </c>
      <c r="E8713" s="2"/>
      <c r="F8713" s="285">
        <v>43180</v>
      </c>
      <c r="G8713" s="294" t="s">
        <v>114</v>
      </c>
      <c r="H8713" s="294">
        <v>50</v>
      </c>
      <c r="I8713" s="1"/>
    </row>
    <row r="8714" spans="2:9" ht="15">
      <c r="B8714" s="285">
        <v>43163</v>
      </c>
      <c r="C8714" s="280" t="s">
        <v>289</v>
      </c>
      <c r="D8714" s="294">
        <v>30</v>
      </c>
      <c r="E8714" s="2"/>
      <c r="F8714" s="285">
        <v>43180</v>
      </c>
      <c r="G8714" s="393" t="s">
        <v>12</v>
      </c>
      <c r="H8714" s="294">
        <v>315</v>
      </c>
      <c r="I8714" s="1"/>
    </row>
    <row r="8715" spans="2:9" ht="15">
      <c r="B8715" s="285">
        <v>43163</v>
      </c>
      <c r="C8715" s="280" t="s">
        <v>246</v>
      </c>
      <c r="D8715" s="294">
        <v>140</v>
      </c>
      <c r="E8715" s="2"/>
      <c r="F8715" s="285">
        <v>43180</v>
      </c>
      <c r="G8715" s="393" t="s">
        <v>9507</v>
      </c>
      <c r="H8715" s="294">
        <v>120</v>
      </c>
      <c r="I8715" s="1"/>
    </row>
    <row r="8716" spans="2:9" ht="15">
      <c r="B8716" s="285">
        <v>43163</v>
      </c>
      <c r="C8716" s="280" t="s">
        <v>23</v>
      </c>
      <c r="D8716" s="294">
        <v>75</v>
      </c>
      <c r="E8716" s="2"/>
      <c r="F8716" s="285">
        <v>43180</v>
      </c>
      <c r="G8716" s="393" t="s">
        <v>173</v>
      </c>
      <c r="H8716" s="294">
        <v>70</v>
      </c>
      <c r="I8716" s="1"/>
    </row>
    <row r="8717" spans="2:9" ht="15">
      <c r="B8717" s="285">
        <v>43164</v>
      </c>
      <c r="C8717" s="280" t="s">
        <v>525</v>
      </c>
      <c r="D8717" s="294">
        <v>185</v>
      </c>
      <c r="E8717" s="2"/>
      <c r="F8717" s="285">
        <v>43180</v>
      </c>
      <c r="G8717" s="393" t="s">
        <v>401</v>
      </c>
      <c r="H8717" s="294">
        <v>50</v>
      </c>
      <c r="I8717" s="1"/>
    </row>
    <row r="8718" spans="2:9" ht="15">
      <c r="B8718" s="285">
        <v>43164</v>
      </c>
      <c r="C8718" s="280" t="s">
        <v>111</v>
      </c>
      <c r="D8718" s="294">
        <v>40</v>
      </c>
      <c r="E8718" s="2"/>
      <c r="F8718" s="285">
        <v>43180</v>
      </c>
      <c r="G8718" s="280" t="s">
        <v>246</v>
      </c>
      <c r="H8718" s="294">
        <v>150</v>
      </c>
      <c r="I8718" s="1"/>
    </row>
    <row r="8719" spans="2:9" ht="15">
      <c r="B8719" s="1323">
        <v>43164</v>
      </c>
      <c r="C8719" s="1324" t="s">
        <v>6</v>
      </c>
      <c r="D8719" s="1325">
        <v>2300</v>
      </c>
      <c r="E8719" s="2"/>
      <c r="F8719" s="285">
        <v>43180</v>
      </c>
      <c r="G8719" s="280" t="s">
        <v>23</v>
      </c>
      <c r="H8719" s="294">
        <v>80</v>
      </c>
      <c r="I8719" s="1"/>
    </row>
    <row r="8720" spans="2:9" ht="15">
      <c r="B8720" s="1323">
        <v>43164</v>
      </c>
      <c r="C8720" s="554" t="s">
        <v>475</v>
      </c>
      <c r="D8720" s="1325">
        <v>700</v>
      </c>
      <c r="E8720" s="2"/>
      <c r="F8720" s="285">
        <v>43181</v>
      </c>
      <c r="G8720" s="280" t="s">
        <v>525</v>
      </c>
      <c r="H8720" s="294">
        <v>170</v>
      </c>
      <c r="I8720" s="1"/>
    </row>
    <row r="8721" spans="2:9" ht="15">
      <c r="B8721" s="1323">
        <v>43164</v>
      </c>
      <c r="C8721" s="554" t="s">
        <v>112</v>
      </c>
      <c r="D8721" s="1325">
        <v>990</v>
      </c>
      <c r="E8721" s="2"/>
      <c r="F8721" s="285">
        <v>43181</v>
      </c>
      <c r="G8721" s="280" t="s">
        <v>9508</v>
      </c>
      <c r="H8721" s="294">
        <v>480</v>
      </c>
      <c r="I8721" s="1"/>
    </row>
    <row r="8722" spans="2:9" ht="15">
      <c r="B8722" s="285">
        <v>43165</v>
      </c>
      <c r="C8722" s="280" t="s">
        <v>525</v>
      </c>
      <c r="D8722" s="294">
        <v>100</v>
      </c>
      <c r="E8722" s="2"/>
      <c r="F8722" s="285">
        <v>43181</v>
      </c>
      <c r="G8722" s="1156" t="s">
        <v>23</v>
      </c>
      <c r="H8722" s="294">
        <v>230</v>
      </c>
      <c r="I8722" s="1"/>
    </row>
    <row r="8723" spans="2:9" ht="15">
      <c r="B8723" s="285">
        <v>43166</v>
      </c>
      <c r="C8723" s="280" t="s">
        <v>525</v>
      </c>
      <c r="D8723" s="294">
        <v>180</v>
      </c>
      <c r="E8723" s="2"/>
      <c r="F8723" s="285">
        <v>43181</v>
      </c>
      <c r="G8723" s="280" t="s">
        <v>4068</v>
      </c>
      <c r="H8723" s="294">
        <v>30</v>
      </c>
      <c r="I8723" s="1"/>
    </row>
    <row r="8724" spans="2:9" ht="15">
      <c r="B8724" s="285">
        <v>43166</v>
      </c>
      <c r="C8724" s="280" t="s">
        <v>23</v>
      </c>
      <c r="D8724" s="294">
        <v>170</v>
      </c>
      <c r="E8724" s="2"/>
      <c r="F8724" s="285">
        <v>43181</v>
      </c>
      <c r="G8724" s="280" t="s">
        <v>205</v>
      </c>
      <c r="H8724" s="294">
        <v>90</v>
      </c>
      <c r="I8724" s="1"/>
    </row>
    <row r="8725" spans="2:9" ht="15">
      <c r="B8725" s="285">
        <v>43167</v>
      </c>
      <c r="C8725" s="280" t="s">
        <v>7913</v>
      </c>
      <c r="D8725" s="294">
        <v>400</v>
      </c>
      <c r="E8725" s="2"/>
      <c r="F8725" s="285">
        <v>43182</v>
      </c>
      <c r="G8725" s="280" t="s">
        <v>9509</v>
      </c>
      <c r="H8725" s="294">
        <v>130</v>
      </c>
      <c r="I8725" s="1"/>
    </row>
    <row r="8726" spans="2:9" ht="15">
      <c r="B8726" s="285">
        <v>43167</v>
      </c>
      <c r="C8726" s="280" t="s">
        <v>525</v>
      </c>
      <c r="D8726" s="294">
        <v>100</v>
      </c>
      <c r="E8726" s="2"/>
      <c r="F8726" s="285">
        <v>43182</v>
      </c>
      <c r="G8726" s="280" t="s">
        <v>9510</v>
      </c>
      <c r="H8726" s="294">
        <v>45</v>
      </c>
      <c r="I8726" s="1"/>
    </row>
    <row r="8727" spans="2:9" ht="15">
      <c r="B8727" s="285">
        <v>43167</v>
      </c>
      <c r="C8727" s="280" t="s">
        <v>23</v>
      </c>
      <c r="D8727" s="294">
        <v>125</v>
      </c>
      <c r="E8727" s="2"/>
      <c r="F8727" s="285">
        <v>43182</v>
      </c>
      <c r="G8727" s="280" t="s">
        <v>187</v>
      </c>
      <c r="H8727" s="294">
        <v>85</v>
      </c>
      <c r="I8727" s="1"/>
    </row>
    <row r="8728" spans="2:9" ht="15">
      <c r="B8728" s="285">
        <v>43167</v>
      </c>
      <c r="C8728" s="280" t="s">
        <v>114</v>
      </c>
      <c r="D8728" s="294">
        <v>70</v>
      </c>
      <c r="E8728" s="2"/>
      <c r="F8728" s="285">
        <v>43182</v>
      </c>
      <c r="G8728" s="280" t="s">
        <v>525</v>
      </c>
      <c r="H8728" s="294">
        <v>30</v>
      </c>
      <c r="I8728" s="1"/>
    </row>
    <row r="8729" spans="2:9" ht="15">
      <c r="B8729" s="285">
        <v>43168</v>
      </c>
      <c r="C8729" s="280" t="s">
        <v>525</v>
      </c>
      <c r="D8729" s="294">
        <v>100</v>
      </c>
      <c r="E8729" s="2"/>
      <c r="F8729" s="285">
        <v>43182</v>
      </c>
      <c r="G8729" s="280" t="s">
        <v>12</v>
      </c>
      <c r="H8729" s="294">
        <v>170</v>
      </c>
      <c r="I8729" s="1"/>
    </row>
    <row r="8730" spans="2:9" ht="15">
      <c r="B8730" s="285">
        <v>43168</v>
      </c>
      <c r="C8730" s="280" t="s">
        <v>114</v>
      </c>
      <c r="D8730" s="294">
        <v>110</v>
      </c>
      <c r="E8730" s="2"/>
      <c r="F8730" s="285">
        <v>43182</v>
      </c>
      <c r="G8730" s="280" t="s">
        <v>9511</v>
      </c>
      <c r="H8730" s="294">
        <v>150</v>
      </c>
      <c r="I8730" s="1"/>
    </row>
    <row r="8731" spans="2:9" ht="15">
      <c r="B8731" s="285">
        <v>43168</v>
      </c>
      <c r="C8731" s="280" t="s">
        <v>23</v>
      </c>
      <c r="D8731" s="294">
        <v>370</v>
      </c>
      <c r="E8731" s="2"/>
      <c r="F8731" s="285">
        <v>43182</v>
      </c>
      <c r="G8731" s="280" t="s">
        <v>114</v>
      </c>
      <c r="H8731" s="294">
        <v>100</v>
      </c>
      <c r="I8731" s="1"/>
    </row>
    <row r="8732" spans="2:9" ht="15">
      <c r="B8732" s="285">
        <v>43168</v>
      </c>
      <c r="C8732" s="280" t="s">
        <v>220</v>
      </c>
      <c r="D8732" s="294">
        <v>40</v>
      </c>
      <c r="E8732" s="2"/>
      <c r="F8732" s="285">
        <v>43182</v>
      </c>
      <c r="G8732" s="280" t="s">
        <v>223</v>
      </c>
      <c r="H8732" s="294">
        <v>30</v>
      </c>
      <c r="I8732" s="1"/>
    </row>
    <row r="8733" spans="2:9" ht="15">
      <c r="B8733" s="285">
        <v>43169</v>
      </c>
      <c r="C8733" s="280" t="s">
        <v>246</v>
      </c>
      <c r="D8733" s="294">
        <v>200</v>
      </c>
      <c r="E8733" s="2"/>
      <c r="F8733" s="285">
        <v>43183</v>
      </c>
      <c r="G8733" s="280" t="s">
        <v>9518</v>
      </c>
      <c r="H8733" s="294">
        <v>85</v>
      </c>
      <c r="I8733" s="1"/>
    </row>
    <row r="8734" spans="2:9" ht="15">
      <c r="B8734" s="285">
        <v>43169</v>
      </c>
      <c r="C8734" s="280" t="s">
        <v>336</v>
      </c>
      <c r="D8734" s="294">
        <v>60</v>
      </c>
      <c r="E8734" s="2"/>
      <c r="F8734" s="285">
        <v>43183</v>
      </c>
      <c r="G8734" s="280" t="s">
        <v>114</v>
      </c>
      <c r="H8734" s="294">
        <v>85</v>
      </c>
      <c r="I8734" s="1"/>
    </row>
    <row r="8735" spans="2:9" ht="15">
      <c r="B8735" s="285">
        <v>43169</v>
      </c>
      <c r="C8735" s="280" t="s">
        <v>114</v>
      </c>
      <c r="D8735" s="294">
        <v>130</v>
      </c>
      <c r="E8735" s="2"/>
      <c r="F8735" s="285">
        <v>43183</v>
      </c>
      <c r="G8735" s="280" t="s">
        <v>7914</v>
      </c>
      <c r="H8735" s="294">
        <v>90</v>
      </c>
      <c r="I8735" s="1"/>
    </row>
    <row r="8736" spans="2:9" ht="15">
      <c r="B8736" s="285">
        <v>43170</v>
      </c>
      <c r="C8736" s="280" t="s">
        <v>9484</v>
      </c>
      <c r="D8736" s="294">
        <v>250</v>
      </c>
      <c r="E8736" s="2"/>
      <c r="F8736" s="285">
        <v>43183</v>
      </c>
      <c r="G8736" s="280" t="s">
        <v>401</v>
      </c>
      <c r="H8736" s="294">
        <v>20</v>
      </c>
      <c r="I8736" s="1"/>
    </row>
    <row r="8737" spans="2:9" ht="15">
      <c r="B8737" s="285">
        <v>43170</v>
      </c>
      <c r="C8737" s="280" t="s">
        <v>7133</v>
      </c>
      <c r="D8737" s="294">
        <v>80</v>
      </c>
      <c r="E8737" s="2"/>
      <c r="F8737" s="285">
        <v>43183</v>
      </c>
      <c r="G8737" s="280" t="s">
        <v>605</v>
      </c>
      <c r="H8737" s="294">
        <v>60</v>
      </c>
      <c r="I8737" s="1"/>
    </row>
    <row r="8738" spans="2:9" ht="15">
      <c r="B8738" s="285">
        <v>43170</v>
      </c>
      <c r="C8738" s="280" t="s">
        <v>114</v>
      </c>
      <c r="D8738" s="294">
        <v>30</v>
      </c>
      <c r="E8738" s="2"/>
      <c r="F8738" s="285">
        <v>43183</v>
      </c>
      <c r="G8738" s="280" t="s">
        <v>23</v>
      </c>
      <c r="H8738" s="294">
        <v>200</v>
      </c>
      <c r="I8738" s="1"/>
    </row>
    <row r="8739" spans="2:9" ht="15">
      <c r="B8739" s="285">
        <v>43170</v>
      </c>
      <c r="C8739" s="280" t="s">
        <v>18</v>
      </c>
      <c r="D8739" s="294">
        <v>305</v>
      </c>
      <c r="E8739" s="2"/>
      <c r="F8739" s="285">
        <v>43184</v>
      </c>
      <c r="G8739" s="280" t="s">
        <v>525</v>
      </c>
      <c r="H8739" s="294">
        <v>90</v>
      </c>
      <c r="I8739" s="1"/>
    </row>
    <row r="8740" spans="2:9" ht="15">
      <c r="B8740" s="285">
        <v>43170</v>
      </c>
      <c r="C8740" s="280" t="s">
        <v>431</v>
      </c>
      <c r="D8740" s="294">
        <v>10</v>
      </c>
      <c r="E8740" s="2"/>
      <c r="F8740" s="285">
        <v>43184</v>
      </c>
      <c r="G8740" s="294" t="s">
        <v>220</v>
      </c>
      <c r="H8740" s="294">
        <v>30</v>
      </c>
      <c r="I8740" s="1"/>
    </row>
    <row r="8741" spans="2:9" ht="15">
      <c r="B8741" s="1323">
        <v>43170</v>
      </c>
      <c r="C8741" s="554" t="s">
        <v>25</v>
      </c>
      <c r="D8741" s="1325">
        <v>180</v>
      </c>
      <c r="E8741" s="2"/>
      <c r="F8741" s="285">
        <v>43184</v>
      </c>
      <c r="G8741" s="393" t="s">
        <v>289</v>
      </c>
      <c r="H8741" s="294">
        <v>30</v>
      </c>
      <c r="I8741" s="1"/>
    </row>
    <row r="8742" spans="2:9" ht="15">
      <c r="B8742" s="285">
        <v>43170</v>
      </c>
      <c r="C8742" s="280" t="s">
        <v>289</v>
      </c>
      <c r="D8742" s="294">
        <v>200</v>
      </c>
      <c r="E8742" s="2"/>
      <c r="F8742" s="285">
        <v>43185</v>
      </c>
      <c r="G8742" s="393" t="s">
        <v>525</v>
      </c>
      <c r="H8742" s="294">
        <v>100</v>
      </c>
      <c r="I8742" s="1"/>
    </row>
    <row r="8743" spans="2:9" ht="15">
      <c r="B8743" s="285">
        <v>43171</v>
      </c>
      <c r="C8743" s="280" t="s">
        <v>525</v>
      </c>
      <c r="D8743" s="294">
        <v>150</v>
      </c>
      <c r="E8743" s="2"/>
      <c r="F8743" s="285">
        <v>43185</v>
      </c>
      <c r="G8743" s="393" t="s">
        <v>23</v>
      </c>
      <c r="H8743" s="294">
        <v>100</v>
      </c>
      <c r="I8743" s="1"/>
    </row>
    <row r="8744" spans="2:9" ht="15">
      <c r="B8744" s="285">
        <v>43171</v>
      </c>
      <c r="C8744" s="280" t="s">
        <v>51</v>
      </c>
      <c r="D8744" s="294">
        <v>270</v>
      </c>
      <c r="E8744" s="2"/>
      <c r="F8744" s="285">
        <v>43186</v>
      </c>
      <c r="G8744" s="393" t="s">
        <v>525</v>
      </c>
      <c r="H8744" s="294">
        <v>420</v>
      </c>
      <c r="I8744" s="1"/>
    </row>
    <row r="8745" spans="2:9" ht="15">
      <c r="B8745" s="285">
        <v>43172</v>
      </c>
      <c r="C8745" s="280" t="s">
        <v>525</v>
      </c>
      <c r="D8745" s="294">
        <v>120</v>
      </c>
      <c r="E8745" s="2"/>
      <c r="F8745" s="285">
        <v>43187</v>
      </c>
      <c r="G8745" s="280" t="s">
        <v>525</v>
      </c>
      <c r="H8745" s="294">
        <v>290</v>
      </c>
      <c r="I8745" s="1"/>
    </row>
    <row r="8746" spans="2:9" ht="15">
      <c r="B8746" s="285">
        <v>43172</v>
      </c>
      <c r="C8746" s="280" t="s">
        <v>12</v>
      </c>
      <c r="D8746" s="294">
        <v>60</v>
      </c>
      <c r="E8746" s="2"/>
      <c r="F8746" s="285">
        <v>43187</v>
      </c>
      <c r="G8746" s="280" t="s">
        <v>23</v>
      </c>
      <c r="H8746" s="294">
        <v>130</v>
      </c>
      <c r="I8746" s="1"/>
    </row>
    <row r="8747" spans="2:9" ht="15">
      <c r="B8747" s="285">
        <v>43172</v>
      </c>
      <c r="C8747" s="280" t="s">
        <v>114</v>
      </c>
      <c r="D8747" s="294">
        <v>220</v>
      </c>
      <c r="E8747" s="2"/>
      <c r="F8747" s="285">
        <v>43188</v>
      </c>
      <c r="G8747" s="393" t="s">
        <v>525</v>
      </c>
      <c r="H8747" s="294">
        <v>150</v>
      </c>
      <c r="I8747" s="1"/>
    </row>
    <row r="8748" spans="2:9" ht="15">
      <c r="B8748" s="285">
        <v>43173</v>
      </c>
      <c r="C8748" s="280" t="s">
        <v>525</v>
      </c>
      <c r="D8748" s="294">
        <v>200</v>
      </c>
      <c r="E8748" s="2"/>
      <c r="F8748" s="285">
        <v>43188</v>
      </c>
      <c r="G8748" s="280" t="s">
        <v>246</v>
      </c>
      <c r="H8748" s="294">
        <v>50</v>
      </c>
      <c r="I8748" s="1"/>
    </row>
    <row r="8749" spans="2:9" ht="15">
      <c r="B8749" s="285">
        <v>43173</v>
      </c>
      <c r="C8749" s="280" t="s">
        <v>23</v>
      </c>
      <c r="D8749" s="294">
        <v>100</v>
      </c>
      <c r="E8749" s="2"/>
      <c r="F8749" s="285">
        <v>43188</v>
      </c>
      <c r="G8749" s="280" t="s">
        <v>23</v>
      </c>
      <c r="H8749" s="294">
        <v>200</v>
      </c>
      <c r="I8749" s="1"/>
    </row>
    <row r="8750" spans="2:9" ht="15">
      <c r="B8750" s="285">
        <v>43174</v>
      </c>
      <c r="C8750" s="280" t="s">
        <v>525</v>
      </c>
      <c r="D8750" s="294">
        <v>100</v>
      </c>
      <c r="E8750" s="2"/>
      <c r="F8750" s="285">
        <v>43189</v>
      </c>
      <c r="G8750" s="280" t="s">
        <v>525</v>
      </c>
      <c r="H8750" s="294">
        <v>100</v>
      </c>
      <c r="I8750" s="1"/>
    </row>
    <row r="8751" spans="2:9" ht="15">
      <c r="B8751" s="285">
        <v>43174</v>
      </c>
      <c r="C8751" s="280" t="s">
        <v>7222</v>
      </c>
      <c r="D8751" s="294">
        <v>100</v>
      </c>
      <c r="E8751" s="2"/>
      <c r="F8751" s="285">
        <v>43189</v>
      </c>
      <c r="G8751" s="280" t="s">
        <v>7377</v>
      </c>
      <c r="H8751" s="294">
        <v>60</v>
      </c>
      <c r="I8751" s="1"/>
    </row>
    <row r="8752" spans="2:9" ht="15">
      <c r="B8752" s="285">
        <v>43174</v>
      </c>
      <c r="C8752" s="280" t="s">
        <v>18</v>
      </c>
      <c r="D8752" s="294">
        <v>120</v>
      </c>
      <c r="E8752" s="2"/>
      <c r="F8752" s="285">
        <v>43189</v>
      </c>
      <c r="G8752" s="280" t="s">
        <v>9554</v>
      </c>
      <c r="H8752" s="294">
        <v>150</v>
      </c>
      <c r="I8752" s="1"/>
    </row>
    <row r="8753" spans="2:9" ht="15">
      <c r="B8753" s="285">
        <v>43174</v>
      </c>
      <c r="C8753" s="280" t="s">
        <v>114</v>
      </c>
      <c r="D8753" s="294">
        <v>60</v>
      </c>
      <c r="E8753" s="2"/>
      <c r="F8753" s="285">
        <v>43189</v>
      </c>
      <c r="G8753" s="280" t="s">
        <v>18</v>
      </c>
      <c r="H8753" s="294">
        <v>1010</v>
      </c>
      <c r="I8753" s="1"/>
    </row>
    <row r="8754" spans="2:9" ht="15">
      <c r="B8754" s="285">
        <v>43174</v>
      </c>
      <c r="C8754" s="280" t="s">
        <v>23</v>
      </c>
      <c r="D8754" s="294">
        <v>60</v>
      </c>
      <c r="E8754" s="2"/>
      <c r="F8754" s="285">
        <v>43189</v>
      </c>
      <c r="G8754" s="280" t="s">
        <v>3731</v>
      </c>
      <c r="H8754" s="294">
        <v>100</v>
      </c>
      <c r="I8754" s="1"/>
    </row>
    <row r="8755" spans="2:9" ht="15">
      <c r="B8755" s="285">
        <v>43174</v>
      </c>
      <c r="C8755" s="280" t="s">
        <v>401</v>
      </c>
      <c r="D8755" s="294">
        <v>60</v>
      </c>
      <c r="E8755" s="2"/>
      <c r="F8755" s="285">
        <v>43189</v>
      </c>
      <c r="G8755" s="280" t="s">
        <v>901</v>
      </c>
      <c r="H8755" s="294">
        <v>10</v>
      </c>
      <c r="I8755" s="1"/>
    </row>
    <row r="8756" spans="2:9" ht="15">
      <c r="B8756" s="285">
        <v>43175</v>
      </c>
      <c r="C8756" s="280" t="s">
        <v>57</v>
      </c>
      <c r="D8756" s="294">
        <v>540</v>
      </c>
      <c r="E8756" s="2"/>
      <c r="F8756" s="285">
        <v>43189</v>
      </c>
      <c r="G8756" s="280" t="s">
        <v>9555</v>
      </c>
      <c r="H8756" s="294">
        <v>250</v>
      </c>
      <c r="I8756" s="1"/>
    </row>
    <row r="8757" spans="2:9" ht="15">
      <c r="B8757" s="285">
        <v>43175</v>
      </c>
      <c r="C8757" s="280" t="s">
        <v>6256</v>
      </c>
      <c r="D8757" s="294">
        <v>1000</v>
      </c>
      <c r="E8757" s="2"/>
      <c r="F8757" s="285">
        <v>43189</v>
      </c>
      <c r="G8757" s="280" t="s">
        <v>401</v>
      </c>
      <c r="H8757" s="294">
        <v>120</v>
      </c>
      <c r="I8757" s="1"/>
    </row>
    <row r="8758" spans="2:9" ht="15">
      <c r="B8758" s="285">
        <v>43176</v>
      </c>
      <c r="C8758" s="280" t="s">
        <v>589</v>
      </c>
      <c r="D8758" s="294">
        <v>430</v>
      </c>
      <c r="E8758" s="2"/>
      <c r="F8758" s="285">
        <v>43189</v>
      </c>
      <c r="G8758" s="280" t="s">
        <v>51</v>
      </c>
      <c r="H8758" s="294">
        <v>60</v>
      </c>
      <c r="I8758" s="1"/>
    </row>
    <row r="8759" spans="2:9" ht="15">
      <c r="B8759" s="285">
        <v>43176</v>
      </c>
      <c r="C8759" s="280" t="s">
        <v>51</v>
      </c>
      <c r="D8759" s="294">
        <v>120</v>
      </c>
      <c r="E8759" s="2"/>
      <c r="F8759" s="285">
        <v>43189</v>
      </c>
      <c r="G8759" s="280" t="s">
        <v>114</v>
      </c>
      <c r="H8759" s="294">
        <v>150</v>
      </c>
      <c r="I8759" s="1"/>
    </row>
    <row r="8760" spans="2:9" ht="15">
      <c r="B8760" s="285">
        <v>43176</v>
      </c>
      <c r="C8760" s="1156" t="s">
        <v>9502</v>
      </c>
      <c r="D8760" s="294">
        <v>40</v>
      </c>
      <c r="E8760" s="2"/>
      <c r="F8760" s="285">
        <v>43190</v>
      </c>
      <c r="G8760" s="280" t="s">
        <v>9558</v>
      </c>
      <c r="H8760" s="294">
        <v>100</v>
      </c>
      <c r="I8760" s="1"/>
    </row>
    <row r="8761" spans="2:9" ht="15">
      <c r="B8761" s="285">
        <v>43176</v>
      </c>
      <c r="C8761" s="280" t="s">
        <v>525</v>
      </c>
      <c r="D8761" s="294">
        <v>20</v>
      </c>
      <c r="E8761" s="1"/>
      <c r="F8761" s="285">
        <v>43190</v>
      </c>
      <c r="G8761" s="280" t="s">
        <v>9559</v>
      </c>
      <c r="H8761" s="294">
        <v>925</v>
      </c>
      <c r="I8761" s="1"/>
    </row>
    <row r="8762" spans="2:9" ht="15">
      <c r="B8762" s="285">
        <v>43176</v>
      </c>
      <c r="C8762" s="280" t="s">
        <v>246</v>
      </c>
      <c r="D8762" s="294">
        <v>350</v>
      </c>
      <c r="E8762" s="1"/>
      <c r="F8762" s="285">
        <v>43190</v>
      </c>
      <c r="G8762" s="280" t="s">
        <v>9560</v>
      </c>
      <c r="H8762" s="294">
        <v>550</v>
      </c>
      <c r="I8762" s="1"/>
    </row>
    <row r="8763" spans="2:9" ht="15">
      <c r="B8763" s="285">
        <v>43177</v>
      </c>
      <c r="C8763" s="280" t="s">
        <v>114</v>
      </c>
      <c r="D8763" s="294">
        <v>340</v>
      </c>
      <c r="F8763" s="677"/>
      <c r="G8763" s="677"/>
      <c r="H8763" s="677"/>
    </row>
    <row r="8764" spans="2:9" ht="15">
      <c r="B8764" s="285">
        <v>43177</v>
      </c>
      <c r="C8764" s="280" t="s">
        <v>9505</v>
      </c>
      <c r="D8764" s="294">
        <v>240</v>
      </c>
      <c r="F8764" s="677"/>
      <c r="G8764" s="677"/>
      <c r="H8764" s="677"/>
    </row>
    <row r="8765" spans="2:9" ht="15">
      <c r="B8765" s="285">
        <v>43177</v>
      </c>
      <c r="C8765" s="280" t="s">
        <v>5576</v>
      </c>
      <c r="D8765" s="294">
        <v>100</v>
      </c>
      <c r="F8765" s="677"/>
      <c r="G8765" s="677"/>
      <c r="H8765" s="677"/>
    </row>
    <row r="8766" spans="2:9" ht="15">
      <c r="B8766" s="285">
        <v>43177</v>
      </c>
      <c r="C8766" s="280" t="s">
        <v>18</v>
      </c>
      <c r="D8766" s="294">
        <v>120</v>
      </c>
      <c r="F8766" s="677"/>
      <c r="G8766" s="677"/>
      <c r="H8766" s="677"/>
    </row>
    <row r="8767" spans="2:9" ht="15">
      <c r="B8767" s="285">
        <v>43177</v>
      </c>
      <c r="C8767" s="280" t="s">
        <v>289</v>
      </c>
      <c r="D8767" s="294">
        <v>30</v>
      </c>
      <c r="F8767" s="677"/>
      <c r="G8767" s="677"/>
      <c r="H8767" s="677"/>
    </row>
    <row r="8768" spans="2:9" ht="15">
      <c r="B8768" s="285">
        <v>43178</v>
      </c>
      <c r="C8768" s="280" t="s">
        <v>525</v>
      </c>
      <c r="D8768" s="294">
        <v>150</v>
      </c>
      <c r="F8768" s="677"/>
      <c r="G8768" s="677"/>
      <c r="H8768" s="677"/>
    </row>
    <row r="8769" spans="2:15" ht="15">
      <c r="B8769" s="285">
        <v>43178</v>
      </c>
      <c r="C8769" s="280" t="s">
        <v>246</v>
      </c>
      <c r="D8769" s="294">
        <v>220</v>
      </c>
      <c r="F8769" s="677"/>
      <c r="G8769" s="677"/>
      <c r="H8769" s="677"/>
    </row>
    <row r="8770" spans="2:15">
      <c r="D8770" s="233">
        <f>SUM(D8705:D8769)</f>
        <v>14610</v>
      </c>
      <c r="H8770" s="233">
        <f>SUM(H8705:H8769)</f>
        <v>8855</v>
      </c>
    </row>
    <row r="8772" spans="2:15" s="1" customFormat="1" ht="15.75">
      <c r="C8772" s="2480" t="s">
        <v>9550</v>
      </c>
      <c r="D8772" s="2480"/>
      <c r="E8772" s="2480"/>
      <c r="F8772" s="2480"/>
      <c r="G8772" s="2480"/>
      <c r="H8772" s="2480"/>
      <c r="I8772" s="2480"/>
      <c r="J8772" s="18"/>
    </row>
    <row r="8773" spans="2:15" s="1" customFormat="1" ht="15" outlineLevel="1">
      <c r="C8773" s="18"/>
      <c r="D8773" s="18"/>
      <c r="E8773" s="18"/>
      <c r="F8773" s="18"/>
      <c r="G8773" s="18"/>
      <c r="H8773" s="18"/>
      <c r="I8773" s="18"/>
      <c r="J8773" s="18"/>
    </row>
    <row r="8774" spans="2:15" s="1" customFormat="1" ht="15" outlineLevel="1">
      <c r="B8774" s="152" t="s">
        <v>115</v>
      </c>
      <c r="C8774" s="152" t="s">
        <v>1330</v>
      </c>
      <c r="D8774" s="355" t="s">
        <v>4</v>
      </c>
      <c r="F8774" s="354" t="s">
        <v>115</v>
      </c>
      <c r="G8774" s="354" t="s">
        <v>1331</v>
      </c>
      <c r="H8774" s="355" t="s">
        <v>4</v>
      </c>
    </row>
    <row r="8775" spans="2:15" s="1" customFormat="1" ht="45" outlineLevel="1">
      <c r="B8775" s="864">
        <v>43191</v>
      </c>
      <c r="C8775" s="891" t="s">
        <v>1039</v>
      </c>
      <c r="D8775" s="1294">
        <v>131104.98000000004</v>
      </c>
      <c r="F8775" s="811">
        <v>43193</v>
      </c>
      <c r="G8775" s="814" t="s">
        <v>9551</v>
      </c>
      <c r="H8775" s="905">
        <v>5000</v>
      </c>
      <c r="I8775" s="814" t="s">
        <v>3287</v>
      </c>
    </row>
    <row r="8776" spans="2:15" s="1" customFormat="1" ht="45" outlineLevel="1">
      <c r="B8776" s="1080">
        <v>43215</v>
      </c>
      <c r="C8776" s="1640" t="s">
        <v>9641</v>
      </c>
      <c r="D8776" s="1641">
        <v>9305</v>
      </c>
      <c r="E8776" s="247"/>
      <c r="F8776" s="811">
        <v>43193</v>
      </c>
      <c r="G8776" s="1097" t="s">
        <v>9552</v>
      </c>
      <c r="H8776" s="905">
        <v>1500</v>
      </c>
      <c r="I8776" s="814" t="s">
        <v>3287</v>
      </c>
    </row>
    <row r="8777" spans="2:15" s="1" customFormat="1" ht="45" outlineLevel="1">
      <c r="B8777" s="1080">
        <v>43215</v>
      </c>
      <c r="C8777" s="1640" t="s">
        <v>9640</v>
      </c>
      <c r="D8777" s="1641">
        <v>140297</v>
      </c>
      <c r="E8777" s="205"/>
      <c r="F8777" s="811">
        <v>43193</v>
      </c>
      <c r="G8777" s="1064" t="s">
        <v>9592</v>
      </c>
      <c r="H8777" s="905">
        <v>1500</v>
      </c>
      <c r="I8777" s="814" t="s">
        <v>3287</v>
      </c>
    </row>
    <row r="8778" spans="2:15" s="1" customFormat="1" ht="45" outlineLevel="1">
      <c r="B8778" s="302"/>
      <c r="C8778" s="282"/>
      <c r="D8778" s="283"/>
      <c r="F8778" s="811">
        <v>43200</v>
      </c>
      <c r="G8778" s="814" t="s">
        <v>9590</v>
      </c>
      <c r="H8778" s="905">
        <v>4000</v>
      </c>
      <c r="I8778" s="814" t="s">
        <v>3287</v>
      </c>
    </row>
    <row r="8779" spans="2:15" s="1" customFormat="1" ht="45" outlineLevel="1">
      <c r="B8779" s="302"/>
      <c r="C8779" s="317"/>
      <c r="D8779" s="326"/>
      <c r="F8779" s="811">
        <v>43200</v>
      </c>
      <c r="G8779" s="814" t="s">
        <v>9591</v>
      </c>
      <c r="H8779" s="876">
        <v>4000</v>
      </c>
      <c r="I8779" s="814" t="s">
        <v>3287</v>
      </c>
    </row>
    <row r="8780" spans="2:15" s="1" customFormat="1" ht="45" outlineLevel="1">
      <c r="B8780" s="285"/>
      <c r="C8780" s="317"/>
      <c r="D8780" s="326"/>
      <c r="F8780" s="811">
        <v>43200</v>
      </c>
      <c r="G8780" s="814" t="s">
        <v>9593</v>
      </c>
      <c r="H8780" s="893">
        <v>6569</v>
      </c>
      <c r="I8780" s="1531" t="s">
        <v>9360</v>
      </c>
    </row>
    <row r="8781" spans="2:15" s="1" customFormat="1" ht="30" outlineLevel="1">
      <c r="B8781" s="1668"/>
      <c r="C8781" s="671"/>
      <c r="D8781" s="672"/>
      <c r="F8781" s="811">
        <v>43200</v>
      </c>
      <c r="G8781" s="814" t="s">
        <v>9594</v>
      </c>
      <c r="H8781" s="893">
        <v>1000</v>
      </c>
      <c r="I8781" s="1531" t="s">
        <v>9117</v>
      </c>
    </row>
    <row r="8782" spans="2:15" s="1" customFormat="1" ht="45" outlineLevel="1">
      <c r="B8782" s="285"/>
      <c r="C8782" s="223"/>
      <c r="D8782" s="175"/>
      <c r="F8782" s="811">
        <v>43207</v>
      </c>
      <c r="G8782" s="1064" t="s">
        <v>9617</v>
      </c>
      <c r="H8782" s="876">
        <v>4000</v>
      </c>
      <c r="I8782" s="814" t="s">
        <v>3287</v>
      </c>
    </row>
    <row r="8783" spans="2:15" s="1" customFormat="1" ht="45" outlineLevel="1">
      <c r="B8783" s="285"/>
      <c r="C8783" s="223"/>
      <c r="D8783" s="175"/>
      <c r="F8783" s="811">
        <v>43211</v>
      </c>
      <c r="G8783" s="812" t="s">
        <v>9627</v>
      </c>
      <c r="H8783" s="905">
        <v>3000</v>
      </c>
      <c r="I8783" s="814" t="s">
        <v>3287</v>
      </c>
      <c r="L8783" s="2"/>
      <c r="O8783" s="2"/>
    </row>
    <row r="8784" spans="2:15" s="1" customFormat="1" ht="30" outlineLevel="1">
      <c r="B8784" s="285"/>
      <c r="C8784" s="223"/>
      <c r="D8784" s="175"/>
      <c r="F8784" s="811">
        <v>43215</v>
      </c>
      <c r="G8784" s="1064" t="s">
        <v>9628</v>
      </c>
      <c r="H8784" s="905">
        <v>1440</v>
      </c>
      <c r="I8784" s="814" t="s">
        <v>9629</v>
      </c>
      <c r="L8784" s="2"/>
      <c r="O8784" s="2"/>
    </row>
    <row r="8785" spans="2:15" s="1" customFormat="1" ht="30" outlineLevel="1">
      <c r="B8785" s="285"/>
      <c r="C8785" s="223"/>
      <c r="D8785" s="175"/>
      <c r="F8785" s="811">
        <v>43215</v>
      </c>
      <c r="G8785" s="1064" t="s">
        <v>5936</v>
      </c>
      <c r="H8785" s="905">
        <v>51335.99</v>
      </c>
      <c r="I8785" s="814" t="s">
        <v>9534</v>
      </c>
      <c r="L8785" s="2"/>
      <c r="O8785" s="2"/>
    </row>
    <row r="8786" spans="2:15" s="1" customFormat="1" ht="30" outlineLevel="1">
      <c r="B8786" s="269"/>
      <c r="C8786" s="47"/>
      <c r="D8786" s="48"/>
      <c r="F8786" s="984">
        <v>43215</v>
      </c>
      <c r="G8786" s="1064" t="s">
        <v>9636</v>
      </c>
      <c r="H8786" s="905">
        <v>4795</v>
      </c>
      <c r="I8786" s="812" t="s">
        <v>9535</v>
      </c>
    </row>
    <row r="8787" spans="2:15" s="1" customFormat="1" ht="30" outlineLevel="1">
      <c r="B8787" s="269"/>
      <c r="C8787" s="47"/>
      <c r="D8787" s="48"/>
      <c r="F8787" s="811">
        <v>43215</v>
      </c>
      <c r="G8787" s="1097" t="s">
        <v>9637</v>
      </c>
      <c r="H8787" s="876">
        <v>13461</v>
      </c>
      <c r="I8787" s="814" t="s">
        <v>9536</v>
      </c>
      <c r="L8787" s="2"/>
    </row>
    <row r="8788" spans="2:15" s="1" customFormat="1" ht="30" outlineLevel="1">
      <c r="B8788" s="46"/>
      <c r="C8788" s="47"/>
      <c r="D8788" s="48"/>
      <c r="F8788" s="811">
        <v>43216</v>
      </c>
      <c r="G8788" s="1097" t="s">
        <v>9658</v>
      </c>
      <c r="H8788" s="876">
        <v>8370</v>
      </c>
      <c r="I8788" s="814" t="s">
        <v>9264</v>
      </c>
      <c r="L8788" s="2"/>
    </row>
    <row r="8789" spans="2:15" s="1" customFormat="1" ht="30" outlineLevel="1">
      <c r="B8789" s="46"/>
      <c r="C8789" s="47"/>
      <c r="D8789" s="48"/>
      <c r="F8789" s="811">
        <v>43216</v>
      </c>
      <c r="G8789" s="1097" t="s">
        <v>9659</v>
      </c>
      <c r="H8789" s="876">
        <v>30000</v>
      </c>
      <c r="I8789" s="814" t="s">
        <v>9271</v>
      </c>
      <c r="L8789" s="2"/>
      <c r="O8789" s="2"/>
    </row>
    <row r="8790" spans="2:15" s="1" customFormat="1" ht="30" outlineLevel="1">
      <c r="B8790" s="46"/>
      <c r="C8790" s="47"/>
      <c r="D8790" s="48"/>
      <c r="F8790" s="811">
        <v>43216</v>
      </c>
      <c r="G8790" s="1097" t="s">
        <v>9660</v>
      </c>
      <c r="H8790" s="876">
        <v>32500</v>
      </c>
      <c r="I8790" s="814" t="s">
        <v>9265</v>
      </c>
      <c r="O8790" s="2"/>
    </row>
    <row r="8791" spans="2:15" s="1" customFormat="1" ht="30" outlineLevel="1">
      <c r="B8791" s="46"/>
      <c r="C8791" s="47"/>
      <c r="D8791" s="48"/>
      <c r="F8791" s="811">
        <v>43216</v>
      </c>
      <c r="G8791" s="814" t="s">
        <v>9661</v>
      </c>
      <c r="H8791" s="876">
        <v>2000</v>
      </c>
      <c r="I8791" s="814" t="s">
        <v>9272</v>
      </c>
      <c r="O8791" s="2"/>
    </row>
    <row r="8792" spans="2:15" s="1" customFormat="1" ht="45" outlineLevel="1">
      <c r="B8792" s="46"/>
      <c r="C8792" s="47"/>
      <c r="D8792" s="48"/>
      <c r="F8792" s="984">
        <v>43217</v>
      </c>
      <c r="G8792" s="814" t="s">
        <v>9669</v>
      </c>
      <c r="H8792" s="876">
        <v>2000</v>
      </c>
      <c r="I8792" s="814" t="s">
        <v>3287</v>
      </c>
      <c r="O8792" s="2"/>
    </row>
    <row r="8793" spans="2:15" s="1" customFormat="1" ht="45" outlineLevel="1">
      <c r="B8793" s="46"/>
      <c r="C8793" s="47"/>
      <c r="D8793" s="48"/>
      <c r="F8793" s="984">
        <v>43220</v>
      </c>
      <c r="G8793" s="814" t="s">
        <v>9670</v>
      </c>
      <c r="H8793" s="893">
        <v>6000</v>
      </c>
      <c r="I8793" s="814" t="s">
        <v>3287</v>
      </c>
      <c r="O8793" s="2"/>
    </row>
    <row r="8794" spans="2:15" s="1" customFormat="1" ht="15" outlineLevel="1">
      <c r="B8794" s="46"/>
      <c r="C8794" s="47"/>
      <c r="D8794" s="48"/>
      <c r="F8794" s="811"/>
      <c r="G8794" s="812"/>
      <c r="H8794" s="893"/>
      <c r="I8794" s="812"/>
    </row>
    <row r="8795" spans="2:15" s="1" customFormat="1" ht="15" outlineLevel="1">
      <c r="B8795" s="50"/>
      <c r="C8795" s="50" t="s">
        <v>195</v>
      </c>
      <c r="D8795" s="571">
        <f>SUM(D8775:D8794)</f>
        <v>280706.98000000004</v>
      </c>
      <c r="E8795" s="18"/>
      <c r="F8795" s="319"/>
      <c r="G8795" s="319" t="s">
        <v>195</v>
      </c>
      <c r="H8795" s="279">
        <f>SUM(H8775:H8794)</f>
        <v>182470.99</v>
      </c>
    </row>
    <row r="8796" spans="2:15" s="1" customFormat="1" ht="15" outlineLevel="1">
      <c r="B8796" s="50"/>
      <c r="C8796" s="50" t="s">
        <v>1328</v>
      </c>
      <c r="D8796" s="48">
        <f>D8795-H8795</f>
        <v>98235.990000000049</v>
      </c>
      <c r="E8796" s="13"/>
      <c r="F8796" s="13"/>
      <c r="H8796" s="13"/>
    </row>
    <row r="8797" spans="2:15" s="1" customFormat="1" ht="15" outlineLevel="1">
      <c r="D8797" s="13"/>
      <c r="E8797" s="87"/>
      <c r="F8797" s="13"/>
      <c r="H8797" s="226"/>
      <c r="I8797" s="2"/>
      <c r="M8797" s="2"/>
      <c r="O8797" s="2"/>
    </row>
    <row r="8798" spans="2:15" s="1" customFormat="1" ht="15">
      <c r="E8798" s="13"/>
      <c r="F8798" s="13"/>
    </row>
    <row r="8799" spans="2:15" s="1" customFormat="1" ht="15">
      <c r="B8799" s="1465">
        <v>43191</v>
      </c>
      <c r="C8799" s="1466" t="s">
        <v>9561</v>
      </c>
      <c r="D8799" s="1467">
        <v>815</v>
      </c>
      <c r="E8799" s="812" t="s">
        <v>421</v>
      </c>
      <c r="H8799" s="399"/>
      <c r="I8799" s="13"/>
    </row>
    <row r="8800" spans="2:15" s="1" customFormat="1" ht="45">
      <c r="B8800" s="811">
        <v>43193</v>
      </c>
      <c r="C8800" s="814" t="s">
        <v>9551</v>
      </c>
      <c r="D8800" s="905">
        <v>5000</v>
      </c>
      <c r="E8800" s="814" t="s">
        <v>3287</v>
      </c>
      <c r="H8800" s="399"/>
      <c r="I8800" s="13"/>
    </row>
    <row r="8801" spans="2:12" s="1" customFormat="1" ht="45">
      <c r="B8801" s="811">
        <v>43193</v>
      </c>
      <c r="C8801" s="1097" t="s">
        <v>9552</v>
      </c>
      <c r="D8801" s="905">
        <v>1500</v>
      </c>
      <c r="E8801" s="814" t="s">
        <v>3287</v>
      </c>
      <c r="H8801" s="399"/>
      <c r="I8801" s="13"/>
    </row>
    <row r="8802" spans="2:12" s="1" customFormat="1" ht="45">
      <c r="B8802" s="811">
        <v>43193</v>
      </c>
      <c r="C8802" s="1064" t="s">
        <v>9553</v>
      </c>
      <c r="D8802" s="905">
        <v>1500</v>
      </c>
      <c r="E8802" s="814" t="s">
        <v>3287</v>
      </c>
      <c r="H8802" s="399"/>
      <c r="I8802" s="13"/>
      <c r="L8802" s="2"/>
    </row>
    <row r="8803" spans="2:12" s="1" customFormat="1" ht="45">
      <c r="B8803" s="811">
        <v>43200</v>
      </c>
      <c r="C8803" s="814" t="s">
        <v>9590</v>
      </c>
      <c r="D8803" s="905">
        <v>4000</v>
      </c>
      <c r="E8803" s="814" t="s">
        <v>3287</v>
      </c>
      <c r="H8803" s="2"/>
      <c r="I8803" s="13"/>
    </row>
    <row r="8804" spans="2:12" s="1" customFormat="1" ht="45">
      <c r="B8804" s="811">
        <v>43200</v>
      </c>
      <c r="C8804" s="814" t="s">
        <v>9591</v>
      </c>
      <c r="D8804" s="876">
        <v>4000</v>
      </c>
      <c r="E8804" s="814" t="s">
        <v>3287</v>
      </c>
      <c r="H8804" s="2"/>
      <c r="I8804" s="13"/>
    </row>
    <row r="8805" spans="2:12" s="1" customFormat="1" ht="60">
      <c r="B8805" s="811">
        <v>43207</v>
      </c>
      <c r="C8805" s="1064" t="s">
        <v>9617</v>
      </c>
      <c r="D8805" s="876">
        <v>4000</v>
      </c>
      <c r="E8805" s="814" t="s">
        <v>3287</v>
      </c>
      <c r="I8805" s="13"/>
    </row>
    <row r="8806" spans="2:12" s="1" customFormat="1" ht="15">
      <c r="B8806" s="811">
        <v>43211</v>
      </c>
      <c r="C8806" s="814" t="s">
        <v>9626</v>
      </c>
      <c r="D8806" s="876">
        <v>100</v>
      </c>
      <c r="E8806" s="812" t="s">
        <v>3959</v>
      </c>
      <c r="I8806" s="13"/>
    </row>
    <row r="8807" spans="2:12" s="1" customFormat="1" ht="45">
      <c r="B8807" s="811">
        <v>43211</v>
      </c>
      <c r="C8807" s="812" t="s">
        <v>9627</v>
      </c>
      <c r="D8807" s="905">
        <v>3000</v>
      </c>
      <c r="E8807" s="814" t="s">
        <v>3287</v>
      </c>
      <c r="I8807" s="13"/>
    </row>
    <row r="8808" spans="2:12" s="1" customFormat="1" ht="60">
      <c r="B8808" s="984">
        <v>43217</v>
      </c>
      <c r="C8808" s="814" t="s">
        <v>9669</v>
      </c>
      <c r="D8808" s="876">
        <v>2000</v>
      </c>
      <c r="E8808" s="814" t="s">
        <v>3287</v>
      </c>
      <c r="I8808" s="13"/>
    </row>
    <row r="8809" spans="2:12" s="1" customFormat="1" ht="45">
      <c r="B8809" s="984">
        <v>43220</v>
      </c>
      <c r="C8809" s="814" t="s">
        <v>9670</v>
      </c>
      <c r="D8809" s="893">
        <v>6000</v>
      </c>
      <c r="E8809" s="814" t="s">
        <v>3287</v>
      </c>
      <c r="H8809" s="2"/>
      <c r="I8809" s="13"/>
    </row>
    <row r="8810" spans="2:12" s="1" customFormat="1" ht="15">
      <c r="B8810" s="811"/>
      <c r="C8810" s="814"/>
      <c r="D8810" s="876"/>
      <c r="E8810" s="814"/>
    </row>
    <row r="8811" spans="2:12" s="1" customFormat="1" ht="15">
      <c r="B8811" s="280"/>
      <c r="C8811" s="280"/>
      <c r="D8811" s="294">
        <f>SUM(D8799:D8810)</f>
        <v>31915</v>
      </c>
      <c r="E8811" s="2">
        <f>D8811-D8898-H8898</f>
        <v>2445</v>
      </c>
      <c r="F8811" s="1" t="s">
        <v>3088</v>
      </c>
    </row>
    <row r="8812" spans="2:12" s="1" customFormat="1" ht="15">
      <c r="E8812" s="2">
        <v>1000</v>
      </c>
      <c r="F8812" s="1" t="s">
        <v>8144</v>
      </c>
    </row>
    <row r="8813" spans="2:12" s="1" customFormat="1" ht="15"/>
    <row r="8814" spans="2:12" s="1" customFormat="1" ht="15">
      <c r="B8814" s="285">
        <v>43191</v>
      </c>
      <c r="C8814" s="280" t="s">
        <v>114</v>
      </c>
      <c r="D8814" s="294">
        <v>270</v>
      </c>
      <c r="E8814" s="2"/>
      <c r="F8814" s="285">
        <v>43212</v>
      </c>
      <c r="G8814" s="1156" t="s">
        <v>9645</v>
      </c>
      <c r="H8814" s="294">
        <v>40</v>
      </c>
    </row>
    <row r="8815" spans="2:12" s="1" customFormat="1" ht="15">
      <c r="B8815" s="285">
        <v>43191</v>
      </c>
      <c r="C8815" s="304" t="s">
        <v>289</v>
      </c>
      <c r="D8815" s="294">
        <v>40</v>
      </c>
      <c r="E8815" s="2"/>
      <c r="F8815" s="285">
        <v>43213</v>
      </c>
      <c r="G8815" s="280" t="s">
        <v>8654</v>
      </c>
      <c r="H8815" s="294">
        <v>80</v>
      </c>
    </row>
    <row r="8816" spans="2:12" s="1" customFormat="1" ht="15">
      <c r="B8816" s="285">
        <v>43191</v>
      </c>
      <c r="C8816" s="304" t="s">
        <v>9562</v>
      </c>
      <c r="D8816" s="294">
        <v>100</v>
      </c>
      <c r="E8816" s="2"/>
      <c r="F8816" s="285">
        <v>43213</v>
      </c>
      <c r="G8816" s="280" t="s">
        <v>12</v>
      </c>
      <c r="H8816" s="294">
        <v>100</v>
      </c>
    </row>
    <row r="8817" spans="2:8" s="1" customFormat="1" ht="15">
      <c r="B8817" s="285">
        <v>43191</v>
      </c>
      <c r="C8817" s="280" t="s">
        <v>48</v>
      </c>
      <c r="D8817" s="294">
        <v>60</v>
      </c>
      <c r="E8817" s="2"/>
      <c r="F8817" s="285">
        <v>43213</v>
      </c>
      <c r="G8817" s="280" t="s">
        <v>114</v>
      </c>
      <c r="H8817" s="294">
        <v>30</v>
      </c>
    </row>
    <row r="8818" spans="2:8" s="1" customFormat="1" ht="15">
      <c r="B8818" s="285">
        <v>43191</v>
      </c>
      <c r="C8818" s="280" t="s">
        <v>51</v>
      </c>
      <c r="D8818" s="294">
        <v>30</v>
      </c>
      <c r="E8818" s="2"/>
      <c r="F8818" s="285">
        <v>43213</v>
      </c>
      <c r="G8818" s="280" t="s">
        <v>132</v>
      </c>
      <c r="H8818" s="294">
        <v>100</v>
      </c>
    </row>
    <row r="8819" spans="2:8" s="1" customFormat="1" ht="15">
      <c r="B8819" s="285">
        <v>43192</v>
      </c>
      <c r="C8819" s="280" t="s">
        <v>525</v>
      </c>
      <c r="D8819" s="294">
        <v>215</v>
      </c>
      <c r="E8819" s="2"/>
      <c r="F8819" s="285">
        <v>43213</v>
      </c>
      <c r="G8819" s="280" t="s">
        <v>9043</v>
      </c>
      <c r="H8819" s="294">
        <v>10</v>
      </c>
    </row>
    <row r="8820" spans="2:8" s="1" customFormat="1" ht="15">
      <c r="B8820" s="285">
        <v>43192</v>
      </c>
      <c r="C8820" s="280" t="s">
        <v>9563</v>
      </c>
      <c r="D8820" s="294">
        <v>2000</v>
      </c>
      <c r="E8820" s="2"/>
      <c r="F8820" s="285">
        <v>43213</v>
      </c>
      <c r="G8820" s="280" t="s">
        <v>9646</v>
      </c>
      <c r="H8820" s="294">
        <v>30</v>
      </c>
    </row>
    <row r="8821" spans="2:8" s="1" customFormat="1" ht="15">
      <c r="B8821" s="285">
        <v>43193</v>
      </c>
      <c r="C8821" s="280" t="s">
        <v>2950</v>
      </c>
      <c r="D8821" s="294">
        <v>70</v>
      </c>
      <c r="E8821" s="2"/>
      <c r="F8821" s="285">
        <v>43214</v>
      </c>
      <c r="G8821" s="280" t="s">
        <v>6</v>
      </c>
      <c r="H8821" s="294">
        <v>100</v>
      </c>
    </row>
    <row r="8822" spans="2:8" s="1" customFormat="1" ht="15">
      <c r="B8822" s="285">
        <v>43193</v>
      </c>
      <c r="C8822" s="280" t="s">
        <v>525</v>
      </c>
      <c r="D8822" s="294">
        <v>200</v>
      </c>
      <c r="E8822" s="2"/>
      <c r="F8822" s="285">
        <v>43214</v>
      </c>
      <c r="G8822" s="280" t="s">
        <v>525</v>
      </c>
      <c r="H8822" s="294">
        <v>150</v>
      </c>
    </row>
    <row r="8823" spans="2:8" s="1" customFormat="1" ht="15">
      <c r="B8823" s="285">
        <v>43193</v>
      </c>
      <c r="C8823" s="280" t="s">
        <v>51</v>
      </c>
      <c r="D8823" s="294">
        <v>600</v>
      </c>
      <c r="E8823" s="2"/>
      <c r="F8823" s="285">
        <v>43214</v>
      </c>
      <c r="G8823" s="280" t="s">
        <v>114</v>
      </c>
      <c r="H8823" s="294">
        <v>50</v>
      </c>
    </row>
    <row r="8824" spans="2:8" s="1" customFormat="1" ht="15">
      <c r="B8824" s="285">
        <v>43194</v>
      </c>
      <c r="C8824" s="280" t="s">
        <v>246</v>
      </c>
      <c r="D8824" s="294">
        <v>520</v>
      </c>
      <c r="E8824" s="2"/>
      <c r="F8824" s="285">
        <v>43214</v>
      </c>
      <c r="G8824" s="280" t="s">
        <v>8654</v>
      </c>
      <c r="H8824" s="294">
        <v>210</v>
      </c>
    </row>
    <row r="8825" spans="2:8" s="1" customFormat="1" ht="15">
      <c r="B8825" s="285">
        <v>43194</v>
      </c>
      <c r="C8825" s="280" t="s">
        <v>51</v>
      </c>
      <c r="D8825" s="294">
        <v>20</v>
      </c>
      <c r="E8825" s="2"/>
      <c r="F8825" s="285">
        <v>43215</v>
      </c>
      <c r="G8825" s="280" t="s">
        <v>525</v>
      </c>
      <c r="H8825" s="294">
        <v>50</v>
      </c>
    </row>
    <row r="8826" spans="2:8" s="1" customFormat="1" ht="15">
      <c r="B8826" s="285">
        <v>43194</v>
      </c>
      <c r="C8826" s="280" t="s">
        <v>525</v>
      </c>
      <c r="D8826" s="294">
        <v>100</v>
      </c>
      <c r="E8826" s="2"/>
      <c r="F8826" s="285">
        <v>43215</v>
      </c>
      <c r="G8826" s="280" t="s">
        <v>71</v>
      </c>
      <c r="H8826" s="294">
        <v>10</v>
      </c>
    </row>
    <row r="8827" spans="2:8" s="1" customFormat="1" ht="15">
      <c r="B8827" s="285">
        <v>43195</v>
      </c>
      <c r="C8827" s="280" t="s">
        <v>525</v>
      </c>
      <c r="D8827" s="294">
        <v>100</v>
      </c>
      <c r="E8827" s="2"/>
      <c r="F8827" s="285">
        <v>43215</v>
      </c>
      <c r="G8827" s="280" t="s">
        <v>226</v>
      </c>
      <c r="H8827" s="294">
        <v>20</v>
      </c>
    </row>
    <row r="8828" spans="2:8" s="1" customFormat="1" ht="15">
      <c r="B8828" s="285">
        <v>43195</v>
      </c>
      <c r="C8828" s="280" t="s">
        <v>132</v>
      </c>
      <c r="D8828" s="294">
        <v>100</v>
      </c>
      <c r="E8828" s="2"/>
      <c r="F8828" s="285">
        <v>43215</v>
      </c>
      <c r="G8828" s="280" t="s">
        <v>173</v>
      </c>
      <c r="H8828" s="294">
        <v>60</v>
      </c>
    </row>
    <row r="8829" spans="2:8" s="1" customFormat="1" ht="15">
      <c r="B8829" s="285">
        <v>43195</v>
      </c>
      <c r="C8829" s="280" t="s">
        <v>401</v>
      </c>
      <c r="D8829" s="294">
        <v>70</v>
      </c>
      <c r="E8829" s="2"/>
      <c r="F8829" s="285">
        <v>43215</v>
      </c>
      <c r="G8829" s="280" t="s">
        <v>9648</v>
      </c>
      <c r="H8829" s="294">
        <v>300</v>
      </c>
    </row>
    <row r="8830" spans="2:8" s="1" customFormat="1" ht="15">
      <c r="B8830" s="285">
        <v>43195</v>
      </c>
      <c r="C8830" s="280" t="s">
        <v>9581</v>
      </c>
      <c r="D8830" s="294">
        <v>500</v>
      </c>
      <c r="E8830" s="2"/>
      <c r="F8830" s="285">
        <v>43215</v>
      </c>
      <c r="G8830" s="280" t="s">
        <v>114</v>
      </c>
      <c r="H8830" s="294">
        <v>80</v>
      </c>
    </row>
    <row r="8831" spans="2:8" s="1" customFormat="1" ht="15">
      <c r="B8831" s="285">
        <v>43196</v>
      </c>
      <c r="C8831" s="280" t="s">
        <v>525</v>
      </c>
      <c r="D8831" s="294">
        <v>120</v>
      </c>
      <c r="E8831" s="2"/>
      <c r="F8831" s="285">
        <v>43215</v>
      </c>
      <c r="G8831" s="393" t="s">
        <v>23</v>
      </c>
      <c r="H8831" s="294">
        <v>90</v>
      </c>
    </row>
    <row r="8832" spans="2:8" s="1" customFormat="1" ht="15">
      <c r="B8832" s="285">
        <v>43197</v>
      </c>
      <c r="C8832" s="280" t="s">
        <v>456</v>
      </c>
      <c r="D8832" s="294">
        <v>50</v>
      </c>
      <c r="E8832" s="2"/>
      <c r="F8832" s="285">
        <v>43215</v>
      </c>
      <c r="G8832" s="393" t="s">
        <v>525</v>
      </c>
      <c r="H8832" s="294">
        <v>90</v>
      </c>
    </row>
    <row r="8833" spans="2:8" s="1" customFormat="1" ht="15">
      <c r="B8833" s="285">
        <v>43197</v>
      </c>
      <c r="C8833" s="280" t="s">
        <v>9586</v>
      </c>
      <c r="D8833" s="294">
        <v>50</v>
      </c>
      <c r="E8833" s="2"/>
      <c r="F8833" s="285">
        <v>43216</v>
      </c>
      <c r="G8833" s="280" t="s">
        <v>9649</v>
      </c>
      <c r="H8833" s="294">
        <v>500</v>
      </c>
    </row>
    <row r="8834" spans="2:8" s="1" customFormat="1" ht="15">
      <c r="B8834" s="285">
        <v>43197</v>
      </c>
      <c r="C8834" s="280" t="s">
        <v>850</v>
      </c>
      <c r="D8834" s="294">
        <v>230</v>
      </c>
      <c r="E8834" s="2"/>
      <c r="F8834" s="285">
        <v>43216</v>
      </c>
      <c r="G8834" s="280" t="s">
        <v>6</v>
      </c>
      <c r="H8834" s="294">
        <v>60</v>
      </c>
    </row>
    <row r="8835" spans="2:8" s="1" customFormat="1" ht="15">
      <c r="B8835" s="285">
        <v>43197</v>
      </c>
      <c r="C8835" s="280" t="s">
        <v>9587</v>
      </c>
      <c r="D8835" s="294">
        <v>1200</v>
      </c>
      <c r="E8835" s="2"/>
      <c r="F8835" s="285">
        <v>43216</v>
      </c>
      <c r="G8835" s="393" t="s">
        <v>48</v>
      </c>
      <c r="H8835" s="294">
        <v>220</v>
      </c>
    </row>
    <row r="8836" spans="2:8" s="1" customFormat="1" ht="15">
      <c r="B8836" s="285">
        <v>43197</v>
      </c>
      <c r="C8836" s="280" t="s">
        <v>4582</v>
      </c>
      <c r="D8836" s="294">
        <v>300</v>
      </c>
      <c r="E8836" s="2"/>
      <c r="F8836" s="285">
        <v>43216</v>
      </c>
      <c r="G8836" s="280" t="s">
        <v>9663</v>
      </c>
      <c r="H8836" s="294">
        <v>10</v>
      </c>
    </row>
    <row r="8837" spans="2:8" s="1" customFormat="1" ht="15">
      <c r="B8837" s="285">
        <v>43197</v>
      </c>
      <c r="C8837" s="280" t="s">
        <v>401</v>
      </c>
      <c r="D8837" s="294">
        <v>60</v>
      </c>
      <c r="E8837" s="2"/>
      <c r="F8837" s="285">
        <v>43216</v>
      </c>
      <c r="G8837" s="280" t="s">
        <v>23</v>
      </c>
      <c r="H8837" s="294">
        <v>70</v>
      </c>
    </row>
    <row r="8838" spans="2:8" s="1" customFormat="1" ht="15">
      <c r="B8838" s="285">
        <v>43197</v>
      </c>
      <c r="C8838" s="280" t="s">
        <v>9589</v>
      </c>
      <c r="D8838" s="294">
        <v>30</v>
      </c>
      <c r="E8838" s="2"/>
      <c r="F8838" s="285">
        <v>43216</v>
      </c>
      <c r="G8838" s="280" t="s">
        <v>5029</v>
      </c>
      <c r="H8838" s="294">
        <v>20</v>
      </c>
    </row>
    <row r="8839" spans="2:8" s="1" customFormat="1" ht="15">
      <c r="B8839" s="285">
        <v>43197</v>
      </c>
      <c r="C8839" s="280" t="s">
        <v>401</v>
      </c>
      <c r="D8839" s="294">
        <v>80</v>
      </c>
      <c r="E8839" s="2"/>
      <c r="F8839" s="285">
        <v>43216</v>
      </c>
      <c r="G8839" s="280" t="s">
        <v>112</v>
      </c>
      <c r="H8839" s="294">
        <v>20</v>
      </c>
    </row>
    <row r="8840" spans="2:8" s="1" customFormat="1" ht="15">
      <c r="B8840" s="285">
        <v>43197</v>
      </c>
      <c r="C8840" s="280" t="s">
        <v>289</v>
      </c>
      <c r="D8840" s="294">
        <v>50</v>
      </c>
      <c r="E8840" s="2"/>
      <c r="F8840" s="285">
        <v>43217</v>
      </c>
      <c r="G8840" s="280" t="s">
        <v>8090</v>
      </c>
      <c r="H8840" s="294">
        <v>2900</v>
      </c>
    </row>
    <row r="8841" spans="2:8" s="1" customFormat="1" ht="15">
      <c r="B8841" s="285">
        <v>43197</v>
      </c>
      <c r="C8841" s="280" t="s">
        <v>114</v>
      </c>
      <c r="D8841" s="294">
        <v>60</v>
      </c>
      <c r="E8841" s="2"/>
      <c r="F8841" s="285">
        <v>43217</v>
      </c>
      <c r="G8841" s="280" t="s">
        <v>445</v>
      </c>
      <c r="H8841" s="294">
        <v>60</v>
      </c>
    </row>
    <row r="8842" spans="2:8" s="1" customFormat="1" ht="15">
      <c r="B8842" s="549">
        <v>43198</v>
      </c>
      <c r="C8842" s="554" t="s">
        <v>2598</v>
      </c>
      <c r="D8842" s="587">
        <v>180</v>
      </c>
      <c r="E8842" s="2"/>
      <c r="F8842" s="285">
        <v>43217</v>
      </c>
      <c r="G8842" s="1156" t="s">
        <v>3095</v>
      </c>
      <c r="H8842" s="294">
        <v>60</v>
      </c>
    </row>
    <row r="8843" spans="2:8" s="1" customFormat="1" ht="15">
      <c r="B8843" s="285">
        <v>43198</v>
      </c>
      <c r="C8843" s="280" t="s">
        <v>6</v>
      </c>
      <c r="D8843" s="294">
        <v>100</v>
      </c>
      <c r="E8843" s="2"/>
      <c r="F8843" s="285">
        <v>43217</v>
      </c>
      <c r="G8843" s="280" t="s">
        <v>9664</v>
      </c>
      <c r="H8843" s="294">
        <v>160</v>
      </c>
    </row>
    <row r="8844" spans="2:8" s="1" customFormat="1" ht="15">
      <c r="B8844" s="285">
        <v>43199</v>
      </c>
      <c r="C8844" s="280" t="s">
        <v>132</v>
      </c>
      <c r="D8844" s="294">
        <v>200</v>
      </c>
      <c r="E8844" s="2"/>
      <c r="F8844" s="285">
        <v>43217</v>
      </c>
      <c r="G8844" s="280" t="s">
        <v>114</v>
      </c>
      <c r="H8844" s="294">
        <v>100</v>
      </c>
    </row>
    <row r="8845" spans="2:8" s="1" customFormat="1" ht="15">
      <c r="B8845" s="285">
        <v>43199</v>
      </c>
      <c r="C8845" s="280" t="s">
        <v>525</v>
      </c>
      <c r="D8845" s="294">
        <v>150</v>
      </c>
      <c r="E8845" s="2"/>
      <c r="F8845" s="285">
        <v>43217</v>
      </c>
      <c r="G8845" s="280" t="s">
        <v>18</v>
      </c>
      <c r="H8845" s="294">
        <v>30</v>
      </c>
    </row>
    <row r="8846" spans="2:8" s="1" customFormat="1" ht="15">
      <c r="B8846" s="285">
        <v>43199</v>
      </c>
      <c r="C8846" s="280" t="s">
        <v>51</v>
      </c>
      <c r="D8846" s="294">
        <v>20</v>
      </c>
      <c r="E8846" s="2"/>
      <c r="F8846" s="285">
        <v>43217</v>
      </c>
      <c r="G8846" s="280" t="s">
        <v>6</v>
      </c>
      <c r="H8846" s="294">
        <v>50</v>
      </c>
    </row>
    <row r="8847" spans="2:8" s="1" customFormat="1" ht="15">
      <c r="B8847" s="285">
        <v>43199</v>
      </c>
      <c r="C8847" s="280" t="s">
        <v>5997</v>
      </c>
      <c r="D8847" s="294">
        <v>25</v>
      </c>
      <c r="E8847" s="2"/>
      <c r="F8847" s="285">
        <v>43217</v>
      </c>
      <c r="G8847" s="280" t="s">
        <v>23</v>
      </c>
      <c r="H8847" s="294">
        <v>70</v>
      </c>
    </row>
    <row r="8848" spans="2:8" s="1" customFormat="1" ht="15">
      <c r="B8848" s="285">
        <v>43200</v>
      </c>
      <c r="C8848" s="280" t="s">
        <v>9596</v>
      </c>
      <c r="D8848" s="294">
        <v>220</v>
      </c>
      <c r="E8848" s="2"/>
      <c r="F8848" s="285">
        <v>43218</v>
      </c>
      <c r="G8848" s="280" t="s">
        <v>179</v>
      </c>
      <c r="H8848" s="294">
        <v>125</v>
      </c>
    </row>
    <row r="8849" spans="2:8" s="1" customFormat="1" ht="15">
      <c r="B8849" s="285">
        <v>43200</v>
      </c>
      <c r="C8849" s="280" t="s">
        <v>114</v>
      </c>
      <c r="D8849" s="294">
        <v>210</v>
      </c>
      <c r="E8849" s="2"/>
      <c r="F8849" s="285">
        <v>43218</v>
      </c>
      <c r="G8849" s="280" t="s">
        <v>401</v>
      </c>
      <c r="H8849" s="294">
        <v>350</v>
      </c>
    </row>
    <row r="8850" spans="2:8" s="1" customFormat="1" ht="15">
      <c r="B8850" s="285">
        <v>43200</v>
      </c>
      <c r="C8850" s="280" t="s">
        <v>401</v>
      </c>
      <c r="D8850" s="294">
        <v>20</v>
      </c>
      <c r="E8850" s="2"/>
      <c r="F8850" s="285">
        <v>43219</v>
      </c>
      <c r="G8850" s="280" t="s">
        <v>289</v>
      </c>
      <c r="H8850" s="294">
        <v>20</v>
      </c>
    </row>
    <row r="8851" spans="2:8" s="1" customFormat="1" ht="15">
      <c r="B8851" s="285">
        <v>43200</v>
      </c>
      <c r="C8851" s="280" t="s">
        <v>224</v>
      </c>
      <c r="D8851" s="294">
        <v>25</v>
      </c>
      <c r="E8851" s="2"/>
      <c r="F8851" s="285">
        <v>43219</v>
      </c>
      <c r="G8851" s="280" t="s">
        <v>9665</v>
      </c>
      <c r="H8851" s="294">
        <v>500</v>
      </c>
    </row>
    <row r="8852" spans="2:8" s="1" customFormat="1" ht="15">
      <c r="B8852" s="285">
        <v>43200</v>
      </c>
      <c r="C8852" s="280" t="s">
        <v>163</v>
      </c>
      <c r="D8852" s="294">
        <v>30</v>
      </c>
      <c r="E8852" s="2"/>
      <c r="F8852" s="285">
        <v>43219</v>
      </c>
      <c r="G8852" s="280" t="s">
        <v>132</v>
      </c>
      <c r="H8852" s="294">
        <v>100</v>
      </c>
    </row>
    <row r="8853" spans="2:8" s="1" customFormat="1" ht="15">
      <c r="B8853" s="285">
        <v>43200</v>
      </c>
      <c r="C8853" s="280" t="s">
        <v>9597</v>
      </c>
      <c r="D8853" s="294">
        <v>650</v>
      </c>
      <c r="E8853" s="2"/>
      <c r="F8853" s="285">
        <v>43219</v>
      </c>
      <c r="G8853" s="280" t="s">
        <v>289</v>
      </c>
      <c r="H8853" s="294">
        <v>50</v>
      </c>
    </row>
    <row r="8854" spans="2:8" s="1" customFormat="1" ht="15">
      <c r="B8854" s="1323">
        <v>43200</v>
      </c>
      <c r="C8854" s="1324" t="s">
        <v>6</v>
      </c>
      <c r="D8854" s="1325">
        <v>2600</v>
      </c>
      <c r="E8854" s="2"/>
      <c r="F8854" s="285">
        <v>43219</v>
      </c>
      <c r="G8854" s="280" t="s">
        <v>4970</v>
      </c>
      <c r="H8854" s="294">
        <v>25</v>
      </c>
    </row>
    <row r="8855" spans="2:8" s="1" customFormat="1" ht="15">
      <c r="B8855" s="549">
        <v>43200</v>
      </c>
      <c r="C8855" s="554" t="s">
        <v>112</v>
      </c>
      <c r="D8855" s="587">
        <v>860</v>
      </c>
      <c r="E8855" s="2"/>
      <c r="F8855" s="285">
        <v>43219</v>
      </c>
      <c r="G8855" s="280" t="s">
        <v>23</v>
      </c>
      <c r="H8855" s="294">
        <v>65</v>
      </c>
    </row>
    <row r="8856" spans="2:8" s="1" customFormat="1" ht="15">
      <c r="B8856" s="285">
        <v>43200</v>
      </c>
      <c r="C8856" s="280" t="s">
        <v>9602</v>
      </c>
      <c r="D8856" s="294">
        <v>20</v>
      </c>
      <c r="E8856" s="2"/>
      <c r="F8856" s="285">
        <v>43220</v>
      </c>
      <c r="G8856" s="280" t="s">
        <v>445</v>
      </c>
      <c r="H8856" s="294">
        <v>100</v>
      </c>
    </row>
    <row r="8857" spans="2:8" s="1" customFormat="1" ht="15">
      <c r="B8857" s="285">
        <v>43200</v>
      </c>
      <c r="C8857" s="280" t="s">
        <v>2401</v>
      </c>
      <c r="D8857" s="294">
        <v>70</v>
      </c>
      <c r="E8857" s="2"/>
      <c r="F8857" s="285">
        <v>43220</v>
      </c>
      <c r="G8857" s="280" t="s">
        <v>246</v>
      </c>
      <c r="H8857" s="294">
        <v>50</v>
      </c>
    </row>
    <row r="8858" spans="2:8" s="1" customFormat="1" ht="15">
      <c r="B8858" s="1323">
        <v>43201</v>
      </c>
      <c r="C8858" s="554" t="s">
        <v>8676</v>
      </c>
      <c r="D8858" s="1325">
        <v>700</v>
      </c>
      <c r="E8858" s="2"/>
      <c r="F8858" s="285">
        <v>43220</v>
      </c>
      <c r="G8858" s="1" t="s">
        <v>9687</v>
      </c>
      <c r="H8858" s="294">
        <v>80</v>
      </c>
    </row>
    <row r="8859" spans="2:8" s="1" customFormat="1" ht="15">
      <c r="B8859" s="285">
        <v>43201</v>
      </c>
      <c r="C8859" s="280" t="s">
        <v>525</v>
      </c>
      <c r="D8859" s="294">
        <v>150</v>
      </c>
      <c r="E8859" s="2"/>
      <c r="F8859" s="285">
        <v>43220</v>
      </c>
      <c r="G8859" s="393" t="s">
        <v>968</v>
      </c>
      <c r="H8859" s="294">
        <v>1050</v>
      </c>
    </row>
    <row r="8860" spans="2:8" s="1" customFormat="1" ht="15">
      <c r="B8860" s="285">
        <v>43202</v>
      </c>
      <c r="C8860" s="280" t="s">
        <v>525</v>
      </c>
      <c r="D8860" s="294">
        <v>120</v>
      </c>
      <c r="E8860" s="2"/>
      <c r="F8860" s="285">
        <v>43220</v>
      </c>
      <c r="G8860" s="280" t="s">
        <v>2177</v>
      </c>
      <c r="H8860" s="294">
        <v>330</v>
      </c>
    </row>
    <row r="8861" spans="2:8" s="1" customFormat="1" ht="15">
      <c r="B8861" s="285">
        <v>43202</v>
      </c>
      <c r="C8861" s="280" t="s">
        <v>132</v>
      </c>
      <c r="D8861" s="294">
        <v>100</v>
      </c>
      <c r="E8861" s="2"/>
      <c r="F8861" s="285">
        <v>43220</v>
      </c>
      <c r="G8861" s="280" t="s">
        <v>582</v>
      </c>
      <c r="H8861" s="294">
        <v>250</v>
      </c>
    </row>
    <row r="8862" spans="2:8" s="1" customFormat="1" ht="15">
      <c r="B8862" s="285">
        <v>43202</v>
      </c>
      <c r="C8862" s="280" t="s">
        <v>18</v>
      </c>
      <c r="D8862" s="294">
        <v>30</v>
      </c>
      <c r="E8862" s="2"/>
      <c r="F8862" s="285">
        <v>43220</v>
      </c>
      <c r="G8862" s="280" t="s">
        <v>220</v>
      </c>
      <c r="H8862" s="294">
        <v>30</v>
      </c>
    </row>
    <row r="8863" spans="2:8" s="1" customFormat="1" ht="15">
      <c r="B8863" s="285">
        <v>43203</v>
      </c>
      <c r="C8863" s="280" t="s">
        <v>9603</v>
      </c>
      <c r="D8863" s="294">
        <v>400</v>
      </c>
      <c r="E8863" s="2"/>
      <c r="F8863" s="285"/>
      <c r="G8863" s="280"/>
      <c r="H8863" s="294"/>
    </row>
    <row r="8864" spans="2:8" s="1" customFormat="1" ht="15">
      <c r="B8864" s="285">
        <v>43203</v>
      </c>
      <c r="C8864" s="280" t="s">
        <v>525</v>
      </c>
      <c r="D8864" s="294">
        <v>180</v>
      </c>
      <c r="E8864" s="2"/>
      <c r="F8864" s="285"/>
      <c r="G8864" s="280"/>
      <c r="H8864" s="294"/>
    </row>
    <row r="8865" spans="2:8" s="1" customFormat="1" ht="15">
      <c r="B8865" s="285">
        <v>43204</v>
      </c>
      <c r="C8865" s="280" t="s">
        <v>289</v>
      </c>
      <c r="D8865" s="294">
        <v>40</v>
      </c>
      <c r="E8865" s="2"/>
      <c r="F8865" s="285"/>
      <c r="G8865" s="280"/>
      <c r="H8865" s="294"/>
    </row>
    <row r="8866" spans="2:8" s="1" customFormat="1" ht="15">
      <c r="B8866" s="285">
        <v>43204</v>
      </c>
      <c r="C8866" s="280" t="s">
        <v>401</v>
      </c>
      <c r="D8866" s="294">
        <v>30</v>
      </c>
      <c r="E8866" s="2"/>
      <c r="F8866" s="285"/>
      <c r="G8866" s="280"/>
      <c r="H8866" s="294"/>
    </row>
    <row r="8867" spans="2:8" s="1" customFormat="1" ht="15">
      <c r="B8867" s="285">
        <v>43205</v>
      </c>
      <c r="C8867" s="280" t="s">
        <v>6</v>
      </c>
      <c r="D8867" s="294">
        <v>200</v>
      </c>
      <c r="E8867" s="2"/>
      <c r="F8867" s="285"/>
      <c r="G8867" s="280"/>
      <c r="H8867" s="294"/>
    </row>
    <row r="8868" spans="2:8" s="1" customFormat="1" ht="15">
      <c r="B8868" s="285">
        <v>43205</v>
      </c>
      <c r="C8868" s="280" t="s">
        <v>2316</v>
      </c>
      <c r="D8868" s="294">
        <v>100</v>
      </c>
      <c r="E8868" s="2"/>
      <c r="F8868" s="285"/>
      <c r="G8868" s="280"/>
      <c r="H8868" s="294"/>
    </row>
    <row r="8869" spans="2:8" s="1" customFormat="1" ht="15">
      <c r="B8869" s="285">
        <v>43206</v>
      </c>
      <c r="C8869" s="280" t="s">
        <v>525</v>
      </c>
      <c r="D8869" s="294">
        <v>300</v>
      </c>
      <c r="E8869" s="2"/>
      <c r="F8869" s="285"/>
      <c r="G8869" s="280"/>
      <c r="H8869" s="294"/>
    </row>
    <row r="8870" spans="2:8" s="1" customFormat="1" ht="15">
      <c r="B8870" s="285">
        <v>43207</v>
      </c>
      <c r="C8870" s="1156" t="s">
        <v>525</v>
      </c>
      <c r="D8870" s="294">
        <v>210</v>
      </c>
      <c r="E8870" s="2"/>
      <c r="F8870" s="285"/>
      <c r="G8870" s="280"/>
      <c r="H8870" s="294"/>
    </row>
    <row r="8871" spans="2:8" s="1" customFormat="1" ht="15">
      <c r="B8871" s="285">
        <v>43207</v>
      </c>
      <c r="C8871" s="280" t="s">
        <v>246</v>
      </c>
      <c r="D8871" s="294">
        <v>150</v>
      </c>
      <c r="E8871" s="2"/>
      <c r="F8871" s="285"/>
      <c r="G8871" s="280"/>
      <c r="H8871" s="294"/>
    </row>
    <row r="8872" spans="2:8" s="1" customFormat="1" ht="15">
      <c r="B8872" s="285">
        <v>43207</v>
      </c>
      <c r="C8872" s="280" t="s">
        <v>114</v>
      </c>
      <c r="D8872" s="294">
        <v>80</v>
      </c>
      <c r="E8872" s="2"/>
      <c r="F8872" s="285"/>
      <c r="G8872" s="280"/>
      <c r="H8872" s="294"/>
    </row>
    <row r="8873" spans="2:8" s="1" customFormat="1" ht="15">
      <c r="B8873" s="285">
        <v>43208</v>
      </c>
      <c r="C8873" s="280" t="s">
        <v>525</v>
      </c>
      <c r="D8873" s="294">
        <v>180</v>
      </c>
      <c r="E8873" s="2"/>
      <c r="F8873" s="285"/>
      <c r="G8873" s="280"/>
      <c r="H8873" s="294"/>
    </row>
    <row r="8874" spans="2:8" s="1" customFormat="1" ht="15">
      <c r="B8874" s="285">
        <v>43209</v>
      </c>
      <c r="C8874" s="280" t="s">
        <v>525</v>
      </c>
      <c r="D8874" s="294">
        <v>100</v>
      </c>
      <c r="E8874" s="2"/>
      <c r="F8874" s="285"/>
      <c r="G8874" s="280"/>
      <c r="H8874" s="294"/>
    </row>
    <row r="8875" spans="2:8" s="1" customFormat="1" ht="15">
      <c r="B8875" s="285">
        <v>43209</v>
      </c>
      <c r="C8875" s="280" t="s">
        <v>6147</v>
      </c>
      <c r="D8875" s="294">
        <v>220</v>
      </c>
      <c r="E8875" s="2"/>
      <c r="F8875" s="285"/>
      <c r="G8875" s="280"/>
      <c r="H8875" s="294"/>
    </row>
    <row r="8876" spans="2:8" s="1" customFormat="1" ht="15">
      <c r="B8876" s="285">
        <v>43209</v>
      </c>
      <c r="C8876" s="280" t="s">
        <v>9611</v>
      </c>
      <c r="D8876" s="294">
        <v>400</v>
      </c>
      <c r="E8876" s="2"/>
      <c r="F8876" s="285"/>
      <c r="G8876" s="280"/>
      <c r="H8876" s="294"/>
    </row>
    <row r="8877" spans="2:8" s="1" customFormat="1" ht="15">
      <c r="B8877" s="285">
        <v>43210</v>
      </c>
      <c r="C8877" s="280" t="s">
        <v>525</v>
      </c>
      <c r="D8877" s="294">
        <v>340</v>
      </c>
      <c r="E8877" s="2"/>
      <c r="F8877" s="285"/>
      <c r="G8877" s="280"/>
      <c r="H8877" s="294"/>
    </row>
    <row r="8878" spans="2:8" s="1" customFormat="1" ht="15">
      <c r="B8878" s="285">
        <v>43210</v>
      </c>
      <c r="C8878" s="280" t="s">
        <v>23</v>
      </c>
      <c r="D8878" s="294">
        <v>100</v>
      </c>
      <c r="E8878" s="2"/>
      <c r="F8878" s="285"/>
      <c r="G8878" s="280"/>
      <c r="H8878" s="294"/>
    </row>
    <row r="8879" spans="2:8" s="1" customFormat="1" ht="15">
      <c r="B8879" s="285">
        <v>43210</v>
      </c>
      <c r="C8879" s="280" t="s">
        <v>111</v>
      </c>
      <c r="D8879" s="294">
        <v>60</v>
      </c>
      <c r="E8879" s="2"/>
      <c r="F8879" s="285"/>
      <c r="G8879" s="280"/>
      <c r="H8879" s="294"/>
    </row>
    <row r="8880" spans="2:8" s="1" customFormat="1" ht="15">
      <c r="B8880" s="285">
        <v>43211</v>
      </c>
      <c r="C8880" s="280" t="s">
        <v>114</v>
      </c>
      <c r="D8880" s="294">
        <v>100</v>
      </c>
      <c r="E8880" s="2"/>
      <c r="F8880" s="285"/>
      <c r="G8880" s="280"/>
      <c r="H8880" s="294"/>
    </row>
    <row r="8881" spans="2:8" s="1" customFormat="1" ht="15">
      <c r="B8881" s="285">
        <v>43211</v>
      </c>
      <c r="C8881" s="280" t="s">
        <v>9620</v>
      </c>
      <c r="D8881" s="294">
        <v>120</v>
      </c>
      <c r="E8881" s="2"/>
      <c r="F8881" s="285"/>
      <c r="G8881" s="280"/>
      <c r="H8881" s="294"/>
    </row>
    <row r="8882" spans="2:8" s="1" customFormat="1" ht="15">
      <c r="B8882" s="285">
        <v>43211</v>
      </c>
      <c r="C8882" s="280" t="s">
        <v>9621</v>
      </c>
      <c r="D8882" s="294">
        <v>220</v>
      </c>
      <c r="E8882" s="2"/>
      <c r="F8882" s="285"/>
      <c r="G8882" s="280"/>
      <c r="H8882" s="294"/>
    </row>
    <row r="8883" spans="2:8" s="1" customFormat="1" ht="15">
      <c r="B8883" s="285">
        <v>43211</v>
      </c>
      <c r="C8883" s="280" t="s">
        <v>9622</v>
      </c>
      <c r="D8883" s="294">
        <v>140</v>
      </c>
      <c r="E8883" s="2"/>
      <c r="F8883" s="285"/>
      <c r="G8883" s="280"/>
      <c r="H8883" s="294"/>
    </row>
    <row r="8884" spans="2:8" s="1" customFormat="1" ht="15">
      <c r="B8884" s="285">
        <v>43211</v>
      </c>
      <c r="C8884" s="280" t="s">
        <v>9623</v>
      </c>
      <c r="D8884" s="294">
        <v>60</v>
      </c>
      <c r="E8884" s="2"/>
      <c r="F8884" s="285"/>
      <c r="G8884" s="280"/>
      <c r="H8884" s="294"/>
    </row>
    <row r="8885" spans="2:8" s="1" customFormat="1" ht="15">
      <c r="B8885" s="285">
        <v>43211</v>
      </c>
      <c r="C8885" s="280" t="s">
        <v>9624</v>
      </c>
      <c r="D8885" s="294">
        <v>450</v>
      </c>
      <c r="E8885" s="2"/>
      <c r="F8885" s="285"/>
      <c r="G8885" s="280"/>
      <c r="H8885" s="294"/>
    </row>
    <row r="8886" spans="2:8" s="1" customFormat="1" ht="15">
      <c r="B8886" s="285">
        <v>43211</v>
      </c>
      <c r="C8886" s="280" t="s">
        <v>9625</v>
      </c>
      <c r="D8886" s="294">
        <v>100</v>
      </c>
      <c r="E8886" s="2"/>
      <c r="F8886" s="285"/>
      <c r="G8886" s="280"/>
      <c r="H8886" s="294"/>
    </row>
    <row r="8887" spans="2:8" s="1" customFormat="1" ht="15">
      <c r="B8887" s="285">
        <v>43211</v>
      </c>
      <c r="C8887" s="280" t="s">
        <v>9642</v>
      </c>
      <c r="D8887" s="294">
        <v>360</v>
      </c>
      <c r="E8887" s="2"/>
      <c r="F8887" s="285"/>
      <c r="G8887" s="280"/>
      <c r="H8887" s="294"/>
    </row>
    <row r="8888" spans="2:8" s="1" customFormat="1" ht="15">
      <c r="B8888" s="285">
        <v>43211</v>
      </c>
      <c r="C8888" s="294" t="s">
        <v>848</v>
      </c>
      <c r="D8888" s="294">
        <v>150</v>
      </c>
      <c r="E8888" s="2"/>
      <c r="F8888" s="285"/>
      <c r="G8888" s="280"/>
      <c r="H8888" s="294"/>
    </row>
    <row r="8889" spans="2:8" s="1" customFormat="1" ht="15">
      <c r="B8889" s="285">
        <v>43211</v>
      </c>
      <c r="C8889" s="393" t="s">
        <v>943</v>
      </c>
      <c r="D8889" s="294">
        <v>200</v>
      </c>
      <c r="E8889" s="2"/>
      <c r="F8889" s="285"/>
      <c r="G8889" s="280"/>
      <c r="H8889" s="294"/>
    </row>
    <row r="8890" spans="2:8" s="1" customFormat="1" ht="15">
      <c r="B8890" s="285">
        <v>43211</v>
      </c>
      <c r="C8890" s="393" t="s">
        <v>114</v>
      </c>
      <c r="D8890" s="294">
        <v>370</v>
      </c>
      <c r="E8890" s="2"/>
      <c r="F8890" s="285"/>
      <c r="G8890" s="280"/>
      <c r="H8890" s="294"/>
    </row>
    <row r="8891" spans="2:8" s="1" customFormat="1" ht="15">
      <c r="B8891" s="285">
        <v>43211</v>
      </c>
      <c r="C8891" s="393" t="s">
        <v>9643</v>
      </c>
      <c r="D8891" s="294">
        <v>350</v>
      </c>
      <c r="E8891" s="2"/>
      <c r="F8891" s="285"/>
      <c r="G8891" s="280"/>
      <c r="H8891" s="294"/>
    </row>
    <row r="8892" spans="2:8" s="1" customFormat="1" ht="15">
      <c r="B8892" s="285">
        <v>43211</v>
      </c>
      <c r="C8892" s="393" t="s">
        <v>7914</v>
      </c>
      <c r="D8892" s="294">
        <v>330</v>
      </c>
      <c r="E8892" s="2"/>
      <c r="F8892" s="285"/>
      <c r="G8892" s="280"/>
      <c r="H8892" s="294"/>
    </row>
    <row r="8893" spans="2:8" s="1" customFormat="1" ht="15">
      <c r="B8893" s="285">
        <v>43211</v>
      </c>
      <c r="C8893" s="280" t="s">
        <v>9644</v>
      </c>
      <c r="D8893" s="294">
        <v>50</v>
      </c>
      <c r="E8893" s="2"/>
      <c r="F8893" s="285"/>
      <c r="G8893" s="280"/>
      <c r="H8893" s="294"/>
    </row>
    <row r="8894" spans="2:8" s="1" customFormat="1" ht="15">
      <c r="B8894" s="285">
        <v>43211</v>
      </c>
      <c r="C8894" s="280" t="s">
        <v>792</v>
      </c>
      <c r="D8894" s="294">
        <v>510</v>
      </c>
      <c r="E8894" s="2"/>
      <c r="F8894" s="285"/>
      <c r="G8894" s="280"/>
      <c r="H8894" s="294"/>
    </row>
    <row r="8895" spans="2:8" s="1" customFormat="1" ht="15">
      <c r="B8895" s="285">
        <v>43211</v>
      </c>
      <c r="C8895" s="280" t="s">
        <v>516</v>
      </c>
      <c r="D8895" s="294">
        <v>50</v>
      </c>
      <c r="E8895" s="2"/>
      <c r="F8895" s="285"/>
      <c r="G8895" s="280"/>
      <c r="H8895" s="294"/>
    </row>
    <row r="8896" spans="2:8" s="1" customFormat="1" ht="15">
      <c r="B8896" s="285">
        <v>43211</v>
      </c>
      <c r="C8896" s="280" t="s">
        <v>224</v>
      </c>
      <c r="D8896" s="294">
        <v>60</v>
      </c>
      <c r="F8896" s="280"/>
      <c r="G8896" s="280"/>
      <c r="H8896" s="280"/>
    </row>
    <row r="8897" spans="2:15" s="1" customFormat="1" ht="15">
      <c r="B8897" s="285"/>
      <c r="C8897" s="280"/>
      <c r="D8897" s="294"/>
      <c r="F8897" s="280"/>
      <c r="G8897" s="280"/>
      <c r="H8897" s="280"/>
    </row>
    <row r="8898" spans="2:15" s="1" customFormat="1" ht="15">
      <c r="D8898" s="2">
        <f>SUM(D8814:D8897)</f>
        <v>20415</v>
      </c>
      <c r="H8898" s="2">
        <f>SUM(H8814:H8897)</f>
        <v>9055</v>
      </c>
    </row>
    <row r="8900" spans="2:15" s="1" customFormat="1" ht="15.75">
      <c r="C8900" s="2480" t="s">
        <v>9666</v>
      </c>
      <c r="D8900" s="2480"/>
      <c r="E8900" s="2480"/>
      <c r="F8900" s="2480"/>
      <c r="G8900" s="2480"/>
      <c r="H8900" s="2480"/>
      <c r="I8900" s="2480"/>
      <c r="J8900" s="18"/>
    </row>
    <row r="8901" spans="2:15" s="1" customFormat="1" ht="15" outlineLevel="1">
      <c r="C8901" s="18"/>
      <c r="D8901" s="18"/>
      <c r="E8901" s="18"/>
      <c r="F8901" s="18"/>
      <c r="G8901" s="18"/>
      <c r="H8901" s="18"/>
      <c r="I8901" s="18"/>
      <c r="J8901" s="18"/>
    </row>
    <row r="8902" spans="2:15" s="1" customFormat="1" ht="15" outlineLevel="1">
      <c r="B8902" s="152" t="s">
        <v>115</v>
      </c>
      <c r="C8902" s="152" t="s">
        <v>1330</v>
      </c>
      <c r="D8902" s="355" t="s">
        <v>4</v>
      </c>
      <c r="F8902" s="354" t="s">
        <v>115</v>
      </c>
      <c r="G8902" s="354" t="s">
        <v>1331</v>
      </c>
      <c r="H8902" s="355" t="s">
        <v>4</v>
      </c>
    </row>
    <row r="8903" spans="2:15" s="1" customFormat="1" ht="45" outlineLevel="1">
      <c r="B8903" s="864">
        <v>43221</v>
      </c>
      <c r="C8903" s="891" t="s">
        <v>1039</v>
      </c>
      <c r="D8903" s="1294">
        <v>98235.99</v>
      </c>
      <c r="F8903" s="811">
        <v>43222</v>
      </c>
      <c r="G8903" s="814" t="s">
        <v>9667</v>
      </c>
      <c r="H8903" s="905">
        <v>5000</v>
      </c>
      <c r="I8903" s="814" t="s">
        <v>3287</v>
      </c>
    </row>
    <row r="8904" spans="2:15" s="1" customFormat="1" ht="45" outlineLevel="1">
      <c r="B8904" s="864">
        <v>43236</v>
      </c>
      <c r="C8904" s="891" t="s">
        <v>9700</v>
      </c>
      <c r="D8904" s="1294">
        <v>1090</v>
      </c>
      <c r="E8904" s="247"/>
      <c r="F8904" s="811">
        <v>43223</v>
      </c>
      <c r="G8904" s="1097" t="s">
        <v>9668</v>
      </c>
      <c r="H8904" s="905">
        <v>5000</v>
      </c>
      <c r="I8904" s="814" t="s">
        <v>3287</v>
      </c>
    </row>
    <row r="8905" spans="2:15" s="1" customFormat="1" ht="45" outlineLevel="1">
      <c r="B8905" s="864">
        <v>43249</v>
      </c>
      <c r="C8905" s="891" t="s">
        <v>9723</v>
      </c>
      <c r="D8905" s="1294">
        <v>150297</v>
      </c>
      <c r="E8905" s="205"/>
      <c r="F8905" s="811">
        <v>43228</v>
      </c>
      <c r="G8905" s="814" t="s">
        <v>9695</v>
      </c>
      <c r="H8905" s="905">
        <v>3000</v>
      </c>
      <c r="I8905" s="814" t="s">
        <v>3287</v>
      </c>
    </row>
    <row r="8906" spans="2:15" s="1" customFormat="1" ht="45" outlineLevel="1">
      <c r="B8906" s="302"/>
      <c r="C8906" s="282"/>
      <c r="D8906" s="283"/>
      <c r="F8906" s="811">
        <v>43228</v>
      </c>
      <c r="G8906" s="814" t="s">
        <v>9694</v>
      </c>
      <c r="H8906" s="905">
        <v>3000</v>
      </c>
      <c r="I8906" s="814" t="s">
        <v>3287</v>
      </c>
    </row>
    <row r="8907" spans="2:15" s="1" customFormat="1" ht="45" outlineLevel="1">
      <c r="B8907" s="302"/>
      <c r="C8907" s="317"/>
      <c r="D8907" s="326"/>
      <c r="F8907" s="811">
        <v>43230</v>
      </c>
      <c r="G8907" s="814" t="s">
        <v>9692</v>
      </c>
      <c r="H8907" s="905">
        <v>6569</v>
      </c>
      <c r="I8907" s="814" t="s">
        <v>8079</v>
      </c>
    </row>
    <row r="8908" spans="2:15" s="1" customFormat="1" ht="45" outlineLevel="1">
      <c r="B8908" s="285"/>
      <c r="C8908" s="317"/>
      <c r="D8908" s="326"/>
      <c r="F8908" s="811">
        <v>43233</v>
      </c>
      <c r="G8908" s="814" t="s">
        <v>9693</v>
      </c>
      <c r="H8908" s="905">
        <v>5000</v>
      </c>
      <c r="I8908" s="814" t="s">
        <v>3287</v>
      </c>
    </row>
    <row r="8909" spans="2:15" s="1" customFormat="1" ht="45" outlineLevel="1">
      <c r="B8909" s="1668"/>
      <c r="C8909" s="671"/>
      <c r="D8909" s="672"/>
      <c r="F8909" s="811">
        <v>43239</v>
      </c>
      <c r="G8909" s="814" t="s">
        <v>9711</v>
      </c>
      <c r="H8909" s="876">
        <v>5000</v>
      </c>
      <c r="I8909" s="814" t="s">
        <v>3287</v>
      </c>
    </row>
    <row r="8910" spans="2:15" s="1" customFormat="1" ht="45" outlineLevel="1">
      <c r="B8910" s="285"/>
      <c r="C8910" s="223"/>
      <c r="D8910" s="175"/>
      <c r="F8910" s="984">
        <v>43243</v>
      </c>
      <c r="G8910" s="814" t="s">
        <v>9722</v>
      </c>
      <c r="H8910" s="876">
        <v>4000</v>
      </c>
      <c r="I8910" s="814" t="s">
        <v>3287</v>
      </c>
    </row>
    <row r="8911" spans="2:15" s="1" customFormat="1" ht="30" outlineLevel="1">
      <c r="B8911" s="285"/>
      <c r="C8911" s="223"/>
      <c r="D8911" s="175"/>
      <c r="F8911" s="811">
        <v>43250</v>
      </c>
      <c r="G8911" s="814" t="s">
        <v>9731</v>
      </c>
      <c r="H8911" s="876">
        <v>1297</v>
      </c>
      <c r="I8911" s="814" t="s">
        <v>9686</v>
      </c>
      <c r="M8911" s="2"/>
      <c r="O8911" s="2"/>
    </row>
    <row r="8912" spans="2:15" s="1" customFormat="1" ht="30" outlineLevel="1">
      <c r="B8912" s="285"/>
      <c r="C8912" s="223"/>
      <c r="D8912" s="175"/>
      <c r="F8912" s="811">
        <v>43250</v>
      </c>
      <c r="G8912" s="814" t="s">
        <v>9732</v>
      </c>
      <c r="H8912" s="876">
        <v>11194</v>
      </c>
      <c r="I8912" s="814" t="s">
        <v>9264</v>
      </c>
      <c r="M8912" s="2"/>
      <c r="O8912" s="2"/>
    </row>
    <row r="8913" spans="2:15" s="1" customFormat="1" ht="30" outlineLevel="1">
      <c r="B8913" s="285"/>
      <c r="C8913" s="223"/>
      <c r="D8913" s="175"/>
      <c r="F8913" s="811">
        <v>43250</v>
      </c>
      <c r="G8913" s="814" t="s">
        <v>9733</v>
      </c>
      <c r="H8913" s="876">
        <v>2000</v>
      </c>
      <c r="I8913" s="814" t="s">
        <v>9272</v>
      </c>
      <c r="M8913" s="2"/>
      <c r="O8913" s="2"/>
    </row>
    <row r="8914" spans="2:15" s="1" customFormat="1" ht="30" outlineLevel="1">
      <c r="B8914" s="269"/>
      <c r="C8914" s="47"/>
      <c r="D8914" s="48"/>
      <c r="F8914" s="811">
        <v>43250</v>
      </c>
      <c r="G8914" s="814" t="s">
        <v>8997</v>
      </c>
      <c r="H8914" s="876">
        <v>50683.57</v>
      </c>
      <c r="I8914" s="814" t="s">
        <v>9685</v>
      </c>
    </row>
    <row r="8915" spans="2:15" s="1" customFormat="1" ht="30" outlineLevel="1">
      <c r="B8915" s="269"/>
      <c r="C8915" s="47"/>
      <c r="D8915" s="48"/>
      <c r="F8915" s="811">
        <v>43250</v>
      </c>
      <c r="G8915" s="814" t="s">
        <v>9741</v>
      </c>
      <c r="H8915" s="876">
        <v>30000</v>
      </c>
      <c r="I8915" s="814" t="s">
        <v>9271</v>
      </c>
      <c r="M8915" s="2"/>
    </row>
    <row r="8916" spans="2:15" s="1" customFormat="1" ht="30" outlineLevel="1">
      <c r="B8916" s="46"/>
      <c r="C8916" s="47"/>
      <c r="D8916" s="48"/>
      <c r="F8916" s="832">
        <v>43250</v>
      </c>
      <c r="G8916" s="938" t="s">
        <v>9740</v>
      </c>
      <c r="H8916" s="867">
        <v>32500</v>
      </c>
      <c r="I8916" s="938" t="s">
        <v>9265</v>
      </c>
      <c r="M8916" s="2"/>
    </row>
    <row r="8917" spans="2:15" s="1" customFormat="1" ht="45" outlineLevel="1">
      <c r="B8917" s="46"/>
      <c r="C8917" s="47"/>
      <c r="D8917" s="48"/>
      <c r="F8917" s="811">
        <v>43250</v>
      </c>
      <c r="G8917" s="1097" t="s">
        <v>9744</v>
      </c>
      <c r="H8917" s="905">
        <v>5000</v>
      </c>
      <c r="I8917" s="814" t="s">
        <v>3287</v>
      </c>
      <c r="M8917" s="2"/>
      <c r="O8917" s="2"/>
    </row>
    <row r="8918" spans="2:15" s="1" customFormat="1" ht="45" outlineLevel="1">
      <c r="B8918" s="46"/>
      <c r="C8918" s="47"/>
      <c r="D8918" s="48"/>
      <c r="F8918" s="811">
        <v>43250</v>
      </c>
      <c r="G8918" s="1097" t="s">
        <v>9743</v>
      </c>
      <c r="H8918" s="876">
        <v>5000</v>
      </c>
      <c r="I8918" s="814" t="s">
        <v>3287</v>
      </c>
      <c r="O8918" s="2"/>
    </row>
    <row r="8919" spans="2:15" s="1" customFormat="1" ht="45" outlineLevel="1">
      <c r="B8919" s="46"/>
      <c r="C8919" s="47"/>
      <c r="D8919" s="48"/>
      <c r="F8919" s="811">
        <v>43250</v>
      </c>
      <c r="G8919" s="814" t="s">
        <v>9742</v>
      </c>
      <c r="H8919" s="876">
        <v>10000</v>
      </c>
      <c r="I8919" s="814" t="s">
        <v>3287</v>
      </c>
      <c r="O8919" s="2"/>
    </row>
    <row r="8920" spans="2:15" s="1" customFormat="1" ht="15" outlineLevel="1">
      <c r="B8920" s="46"/>
      <c r="C8920" s="47"/>
      <c r="D8920" s="48"/>
      <c r="F8920" s="811"/>
      <c r="G8920" s="812"/>
      <c r="H8920" s="893"/>
      <c r="I8920" s="812"/>
    </row>
    <row r="8921" spans="2:15" s="1" customFormat="1" ht="15" outlineLevel="1">
      <c r="B8921" s="50"/>
      <c r="C8921" s="50" t="s">
        <v>195</v>
      </c>
      <c r="D8921" s="571">
        <f>SUM(D8903:D8920)</f>
        <v>249622.99</v>
      </c>
      <c r="E8921" s="18"/>
      <c r="F8921" s="319"/>
      <c r="G8921" s="319" t="s">
        <v>195</v>
      </c>
      <c r="H8921" s="279">
        <f>SUM(H8903:H8920)</f>
        <v>184243.57</v>
      </c>
    </row>
    <row r="8922" spans="2:15" s="1" customFormat="1" ht="15" outlineLevel="1">
      <c r="B8922" s="50"/>
      <c r="C8922" s="50" t="s">
        <v>1328</v>
      </c>
      <c r="D8922" s="48">
        <f>D8921-H8921</f>
        <v>65379.419999999984</v>
      </c>
      <c r="E8922" s="13"/>
      <c r="F8922" s="13"/>
      <c r="H8922" s="13"/>
    </row>
    <row r="8923" spans="2:15" s="1" customFormat="1" ht="15" outlineLevel="1">
      <c r="D8923" s="13"/>
      <c r="E8923" s="87"/>
      <c r="F8923" s="13"/>
      <c r="H8923" s="226"/>
      <c r="I8923" s="2"/>
      <c r="N8923" s="2"/>
      <c r="O8923" s="2"/>
    </row>
    <row r="8924" spans="2:15" s="1" customFormat="1" ht="15">
      <c r="E8924" s="13"/>
      <c r="F8924" s="13"/>
    </row>
    <row r="8925" spans="2:15" s="1" customFormat="1" ht="15">
      <c r="B8925" s="1465">
        <v>43221</v>
      </c>
      <c r="C8925" s="1466" t="s">
        <v>5742</v>
      </c>
      <c r="D8925" s="1467">
        <v>2445</v>
      </c>
      <c r="E8925" s="812" t="s">
        <v>421</v>
      </c>
      <c r="H8925" s="399"/>
      <c r="I8925" s="13"/>
    </row>
    <row r="8926" spans="2:15" s="1" customFormat="1" ht="45">
      <c r="B8926" s="811">
        <v>43222</v>
      </c>
      <c r="C8926" s="814" t="s">
        <v>9667</v>
      </c>
      <c r="D8926" s="905">
        <v>5000</v>
      </c>
      <c r="E8926" s="814" t="s">
        <v>3287</v>
      </c>
      <c r="H8926" s="399"/>
      <c r="I8926" s="13"/>
    </row>
    <row r="8927" spans="2:15" s="1" customFormat="1" ht="60">
      <c r="B8927" s="811">
        <v>43223</v>
      </c>
      <c r="C8927" s="1097" t="s">
        <v>9668</v>
      </c>
      <c r="D8927" s="905">
        <v>5000</v>
      </c>
      <c r="E8927" s="814" t="s">
        <v>3287</v>
      </c>
      <c r="H8927" s="399"/>
      <c r="I8927" s="13"/>
    </row>
    <row r="8928" spans="2:15" s="1" customFormat="1" ht="60">
      <c r="B8928" s="811">
        <v>43228</v>
      </c>
      <c r="C8928" s="814" t="s">
        <v>9695</v>
      </c>
      <c r="D8928" s="905">
        <v>3000</v>
      </c>
      <c r="E8928" s="814" t="s">
        <v>3287</v>
      </c>
      <c r="H8928" s="399"/>
      <c r="M8928" s="2"/>
    </row>
    <row r="8929" spans="2:9" s="1" customFormat="1" ht="60">
      <c r="B8929" s="811">
        <v>43228</v>
      </c>
      <c r="C8929" s="814" t="s">
        <v>9694</v>
      </c>
      <c r="D8929" s="905">
        <v>3000</v>
      </c>
      <c r="E8929" s="814" t="s">
        <v>3287</v>
      </c>
      <c r="H8929" s="399"/>
    </row>
    <row r="8930" spans="2:9" s="1" customFormat="1" ht="45">
      <c r="B8930" s="811">
        <v>43233</v>
      </c>
      <c r="C8930" s="814" t="s">
        <v>9693</v>
      </c>
      <c r="D8930" s="905">
        <v>5000</v>
      </c>
      <c r="E8930" s="814" t="s">
        <v>3287</v>
      </c>
      <c r="H8930" s="399"/>
    </row>
    <row r="8931" spans="2:9" s="1" customFormat="1" ht="15">
      <c r="B8931" s="811">
        <v>43237</v>
      </c>
      <c r="C8931" s="1064" t="s">
        <v>3546</v>
      </c>
      <c r="D8931" s="876">
        <v>1000</v>
      </c>
      <c r="E8931" s="814" t="s">
        <v>421</v>
      </c>
    </row>
    <row r="8932" spans="2:9" s="1" customFormat="1" ht="15">
      <c r="B8932" s="811">
        <v>43239</v>
      </c>
      <c r="C8932" s="814" t="s">
        <v>5609</v>
      </c>
      <c r="D8932" s="876">
        <v>500</v>
      </c>
      <c r="E8932" s="812" t="s">
        <v>421</v>
      </c>
      <c r="I8932" s="13"/>
    </row>
    <row r="8933" spans="2:9" s="1" customFormat="1" ht="60">
      <c r="B8933" s="811">
        <v>43239</v>
      </c>
      <c r="C8933" s="814" t="s">
        <v>9711</v>
      </c>
      <c r="D8933" s="876">
        <v>5000</v>
      </c>
      <c r="E8933" s="814" t="s">
        <v>3287</v>
      </c>
      <c r="H8933" s="399"/>
      <c r="I8933" s="13"/>
    </row>
    <row r="8934" spans="2:9" s="1" customFormat="1" ht="60">
      <c r="B8934" s="984">
        <v>43243</v>
      </c>
      <c r="C8934" s="814" t="s">
        <v>9722</v>
      </c>
      <c r="D8934" s="876">
        <v>4000</v>
      </c>
      <c r="E8934" s="814" t="s">
        <v>3287</v>
      </c>
      <c r="I8934" s="13"/>
    </row>
    <row r="8935" spans="2:9" s="1" customFormat="1" ht="45">
      <c r="B8935" s="811">
        <v>43250</v>
      </c>
      <c r="C8935" s="814" t="s">
        <v>9744</v>
      </c>
      <c r="D8935" s="905">
        <v>5000</v>
      </c>
      <c r="E8935" s="814" t="s">
        <v>3287</v>
      </c>
      <c r="H8935" s="2"/>
      <c r="I8935" s="13"/>
    </row>
    <row r="8936" spans="2:9" s="1" customFormat="1" ht="45">
      <c r="B8936" s="811">
        <v>43250</v>
      </c>
      <c r="C8936" s="814" t="s">
        <v>9743</v>
      </c>
      <c r="D8936" s="876">
        <v>5000</v>
      </c>
      <c r="E8936" s="814" t="s">
        <v>3287</v>
      </c>
    </row>
    <row r="8937" spans="2:9" s="1" customFormat="1" ht="45">
      <c r="B8937" s="811">
        <v>43250</v>
      </c>
      <c r="C8937" s="814" t="s">
        <v>9742</v>
      </c>
      <c r="D8937" s="876">
        <v>10000</v>
      </c>
      <c r="E8937" s="814" t="s">
        <v>3287</v>
      </c>
      <c r="H8937" s="2"/>
      <c r="I8937" s="2"/>
    </row>
    <row r="8938" spans="2:9" s="1" customFormat="1" ht="15">
      <c r="B8938" s="811"/>
      <c r="C8938" s="814"/>
      <c r="D8938" s="876"/>
      <c r="E8938" s="814"/>
    </row>
    <row r="8939" spans="2:9" s="1" customFormat="1" ht="15">
      <c r="B8939" s="280"/>
      <c r="C8939" s="280"/>
      <c r="D8939" s="294">
        <f>SUM(D8925:D8938)</f>
        <v>53945</v>
      </c>
      <c r="E8939" s="2">
        <f>D8939-D9014-H9014</f>
        <v>13755</v>
      </c>
      <c r="F8939" s="1" t="s">
        <v>3088</v>
      </c>
    </row>
    <row r="8940" spans="2:9" s="1" customFormat="1" ht="15">
      <c r="E8940" s="2">
        <v>1000</v>
      </c>
      <c r="F8940" s="1" t="s">
        <v>8144</v>
      </c>
    </row>
    <row r="8941" spans="2:9" s="1" customFormat="1" ht="15"/>
    <row r="8942" spans="2:9" s="1" customFormat="1" ht="15">
      <c r="B8942" s="285">
        <v>43221</v>
      </c>
      <c r="C8942" s="280" t="s">
        <v>388</v>
      </c>
      <c r="D8942" s="294">
        <v>1000</v>
      </c>
      <c r="E8942" s="2"/>
      <c r="F8942" s="285">
        <v>43241</v>
      </c>
      <c r="G8942" s="280" t="s">
        <v>525</v>
      </c>
      <c r="H8942" s="294">
        <v>90</v>
      </c>
    </row>
    <row r="8943" spans="2:9" s="1" customFormat="1" ht="15">
      <c r="B8943" s="285">
        <v>43221</v>
      </c>
      <c r="C8943" s="304" t="s">
        <v>57</v>
      </c>
      <c r="D8943" s="294">
        <v>210</v>
      </c>
      <c r="E8943" s="2"/>
      <c r="F8943" s="285">
        <v>43241</v>
      </c>
      <c r="G8943" s="280" t="s">
        <v>114</v>
      </c>
      <c r="H8943" s="294">
        <v>30</v>
      </c>
    </row>
    <row r="8944" spans="2:9" s="1" customFormat="1" ht="15">
      <c r="B8944" s="285">
        <v>43221</v>
      </c>
      <c r="C8944" s="304" t="s">
        <v>173</v>
      </c>
      <c r="D8944" s="294">
        <v>50</v>
      </c>
      <c r="E8944" s="2"/>
      <c r="F8944" s="285">
        <v>43241</v>
      </c>
      <c r="G8944" s="280" t="s">
        <v>7032</v>
      </c>
      <c r="H8944" s="294">
        <v>400</v>
      </c>
    </row>
    <row r="8945" spans="2:8" s="1" customFormat="1" ht="15">
      <c r="B8945" s="285">
        <v>43222</v>
      </c>
      <c r="C8945" s="280" t="s">
        <v>605</v>
      </c>
      <c r="D8945" s="294">
        <v>130</v>
      </c>
      <c r="E8945" s="2"/>
      <c r="F8945" s="285">
        <v>43241</v>
      </c>
      <c r="G8945" s="280" t="s">
        <v>5333</v>
      </c>
      <c r="H8945" s="294">
        <v>200</v>
      </c>
    </row>
    <row r="8946" spans="2:8" s="1" customFormat="1" ht="15">
      <c r="B8946" s="285">
        <v>43222</v>
      </c>
      <c r="C8946" s="280" t="s">
        <v>525</v>
      </c>
      <c r="D8946" s="294">
        <v>3300</v>
      </c>
      <c r="E8946" s="2"/>
      <c r="F8946" s="285">
        <v>43241</v>
      </c>
      <c r="G8946" s="280" t="s">
        <v>5649</v>
      </c>
      <c r="H8946" s="294">
        <v>500</v>
      </c>
    </row>
    <row r="8947" spans="2:8" s="1" customFormat="1" ht="15">
      <c r="B8947" s="285">
        <v>43222</v>
      </c>
      <c r="C8947" s="280" t="s">
        <v>9642</v>
      </c>
      <c r="D8947" s="294">
        <v>300</v>
      </c>
      <c r="E8947" s="2"/>
      <c r="F8947" s="285">
        <v>43241</v>
      </c>
      <c r="G8947" s="294" t="s">
        <v>2164</v>
      </c>
      <c r="H8947" s="294">
        <v>1000</v>
      </c>
    </row>
    <row r="8948" spans="2:8" s="1" customFormat="1" ht="15">
      <c r="B8948" s="285">
        <v>43222</v>
      </c>
      <c r="C8948" s="280" t="s">
        <v>5333</v>
      </c>
      <c r="D8948" s="294">
        <v>100</v>
      </c>
      <c r="E8948" s="2"/>
      <c r="F8948" s="285">
        <v>43241</v>
      </c>
      <c r="G8948" s="393" t="s">
        <v>23</v>
      </c>
      <c r="H8948" s="294">
        <v>110</v>
      </c>
    </row>
    <row r="8949" spans="2:8" s="1" customFormat="1" ht="15">
      <c r="B8949" s="1323">
        <v>43222</v>
      </c>
      <c r="C8949" s="1324" t="s">
        <v>9671</v>
      </c>
      <c r="D8949" s="1325">
        <v>2000</v>
      </c>
      <c r="E8949" s="2"/>
      <c r="F8949" s="285">
        <v>43241</v>
      </c>
      <c r="G8949" s="393" t="s">
        <v>246</v>
      </c>
      <c r="H8949" s="294">
        <v>130</v>
      </c>
    </row>
    <row r="8950" spans="2:8" s="1" customFormat="1" ht="15">
      <c r="B8950" s="285">
        <v>43223</v>
      </c>
      <c r="C8950" s="280" t="s">
        <v>525</v>
      </c>
      <c r="D8950" s="294">
        <v>100</v>
      </c>
      <c r="E8950" s="2"/>
      <c r="F8950" s="369">
        <v>43242</v>
      </c>
      <c r="G8950" s="358" t="s">
        <v>9717</v>
      </c>
      <c r="H8950" s="352">
        <v>100</v>
      </c>
    </row>
    <row r="8951" spans="2:8" s="1" customFormat="1" ht="15">
      <c r="B8951" s="285">
        <v>43223</v>
      </c>
      <c r="C8951" s="280" t="s">
        <v>9672</v>
      </c>
      <c r="D8951" s="294">
        <v>100</v>
      </c>
      <c r="E8951" s="2"/>
      <c r="F8951" s="285">
        <v>43242</v>
      </c>
      <c r="G8951" s="393" t="s">
        <v>401</v>
      </c>
      <c r="H8951" s="294">
        <v>160</v>
      </c>
    </row>
    <row r="8952" spans="2:8" s="1" customFormat="1" ht="15">
      <c r="B8952" s="285">
        <v>43223</v>
      </c>
      <c r="C8952" s="280" t="s">
        <v>8811</v>
      </c>
      <c r="D8952" s="294">
        <v>50</v>
      </c>
      <c r="E8952" s="2"/>
      <c r="F8952" s="285">
        <v>43242</v>
      </c>
      <c r="G8952" s="280" t="s">
        <v>114</v>
      </c>
      <c r="H8952" s="294">
        <v>130</v>
      </c>
    </row>
    <row r="8953" spans="2:8" s="1" customFormat="1" ht="15">
      <c r="B8953" s="285">
        <v>43223</v>
      </c>
      <c r="C8953" s="280" t="s">
        <v>114</v>
      </c>
      <c r="D8953" s="294">
        <v>70</v>
      </c>
      <c r="E8953" s="2"/>
      <c r="F8953" s="285">
        <v>43242</v>
      </c>
      <c r="G8953" s="280" t="s">
        <v>1173</v>
      </c>
      <c r="H8953" s="294">
        <v>10</v>
      </c>
    </row>
    <row r="8954" spans="2:8" s="1" customFormat="1" ht="15">
      <c r="B8954" s="285">
        <v>43223</v>
      </c>
      <c r="C8954" s="280" t="s">
        <v>525</v>
      </c>
      <c r="D8954" s="294">
        <v>600</v>
      </c>
      <c r="E8954" s="2"/>
      <c r="F8954" s="285">
        <v>43242</v>
      </c>
      <c r="G8954" s="280" t="s">
        <v>224</v>
      </c>
      <c r="H8954" s="294">
        <v>225</v>
      </c>
    </row>
    <row r="8955" spans="2:8" s="1" customFormat="1" ht="15">
      <c r="B8955" s="285">
        <v>43224</v>
      </c>
      <c r="C8955" s="280" t="s">
        <v>525</v>
      </c>
      <c r="D8955" s="294">
        <v>40</v>
      </c>
      <c r="E8955" s="2"/>
      <c r="F8955" s="285">
        <v>43242</v>
      </c>
      <c r="G8955" s="280" t="s">
        <v>23</v>
      </c>
      <c r="H8955" s="294">
        <v>200</v>
      </c>
    </row>
    <row r="8956" spans="2:8" s="1" customFormat="1" ht="15">
      <c r="B8956" s="285">
        <v>43224</v>
      </c>
      <c r="C8956" s="280" t="s">
        <v>9673</v>
      </c>
      <c r="D8956" s="294">
        <v>1000</v>
      </c>
      <c r="E8956" s="2"/>
      <c r="F8956" s="285">
        <v>43242</v>
      </c>
      <c r="G8956" s="1156" t="s">
        <v>401</v>
      </c>
      <c r="H8956" s="294">
        <v>205</v>
      </c>
    </row>
    <row r="8957" spans="2:8" s="1" customFormat="1" ht="15">
      <c r="B8957" s="285">
        <v>43224</v>
      </c>
      <c r="C8957" s="280" t="s">
        <v>9674</v>
      </c>
      <c r="D8957" s="294">
        <v>500</v>
      </c>
      <c r="E8957" s="2"/>
      <c r="F8957" s="285">
        <v>43243</v>
      </c>
      <c r="G8957" s="280" t="s">
        <v>525</v>
      </c>
      <c r="H8957" s="294">
        <v>610</v>
      </c>
    </row>
    <row r="8958" spans="2:8" s="1" customFormat="1" ht="15">
      <c r="B8958" s="285">
        <v>43224</v>
      </c>
      <c r="C8958" s="280" t="s">
        <v>525</v>
      </c>
      <c r="D8958" s="294">
        <v>390</v>
      </c>
      <c r="E8958" s="2"/>
      <c r="F8958" s="285">
        <v>43243</v>
      </c>
      <c r="G8958" s="280" t="s">
        <v>9718</v>
      </c>
      <c r="H8958" s="294">
        <v>100</v>
      </c>
    </row>
    <row r="8959" spans="2:8" s="1" customFormat="1" ht="15">
      <c r="B8959" s="549">
        <v>43225</v>
      </c>
      <c r="C8959" s="554" t="s">
        <v>2598</v>
      </c>
      <c r="D8959" s="587">
        <v>180</v>
      </c>
      <c r="E8959" s="2"/>
      <c r="F8959" s="285">
        <v>43243</v>
      </c>
      <c r="G8959" s="280" t="s">
        <v>23</v>
      </c>
      <c r="H8959" s="294">
        <v>110</v>
      </c>
    </row>
    <row r="8960" spans="2:8" s="1" customFormat="1" ht="15">
      <c r="B8960" s="285">
        <v>43225</v>
      </c>
      <c r="C8960" s="280" t="s">
        <v>114</v>
      </c>
      <c r="D8960" s="294">
        <v>40</v>
      </c>
      <c r="E8960" s="2"/>
      <c r="F8960" s="285">
        <v>43243</v>
      </c>
      <c r="G8960" s="280" t="s">
        <v>525</v>
      </c>
      <c r="H8960" s="294">
        <v>150</v>
      </c>
    </row>
    <row r="8961" spans="2:8" s="1" customFormat="1" ht="15">
      <c r="B8961" s="285">
        <v>43226</v>
      </c>
      <c r="C8961" s="280" t="s">
        <v>525</v>
      </c>
      <c r="D8961" s="294">
        <v>520</v>
      </c>
      <c r="E8961" s="2"/>
      <c r="F8961" s="285">
        <v>43244</v>
      </c>
      <c r="G8961" s="280" t="s">
        <v>525</v>
      </c>
      <c r="H8961" s="294">
        <v>210</v>
      </c>
    </row>
    <row r="8962" spans="2:8" s="1" customFormat="1" ht="15">
      <c r="B8962" s="285">
        <v>43226</v>
      </c>
      <c r="C8962" s="280" t="s">
        <v>9676</v>
      </c>
      <c r="D8962" s="294">
        <v>200</v>
      </c>
      <c r="E8962" s="2"/>
      <c r="F8962" s="285">
        <v>43244</v>
      </c>
      <c r="G8962" s="280" t="s">
        <v>23</v>
      </c>
      <c r="H8962" s="294">
        <v>100</v>
      </c>
    </row>
    <row r="8963" spans="2:8" s="1" customFormat="1" ht="15">
      <c r="B8963" s="285">
        <v>43226</v>
      </c>
      <c r="C8963" s="280" t="s">
        <v>9677</v>
      </c>
      <c r="D8963" s="294">
        <v>450</v>
      </c>
      <c r="E8963" s="2"/>
      <c r="F8963" s="285">
        <v>43245</v>
      </c>
      <c r="G8963" s="280" t="s">
        <v>525</v>
      </c>
      <c r="H8963" s="294">
        <v>120</v>
      </c>
    </row>
    <row r="8964" spans="2:8" s="1" customFormat="1" ht="15">
      <c r="B8964" s="285">
        <v>43226</v>
      </c>
      <c r="C8964" s="280" t="s">
        <v>114</v>
      </c>
      <c r="D8964" s="294">
        <v>100</v>
      </c>
      <c r="E8964" s="2"/>
      <c r="F8964" s="285">
        <v>43246</v>
      </c>
      <c r="G8964" s="280" t="s">
        <v>401</v>
      </c>
      <c r="H8964" s="294">
        <v>100</v>
      </c>
    </row>
    <row r="8965" spans="2:8" s="1" customFormat="1" ht="15">
      <c r="B8965" s="285">
        <v>43226</v>
      </c>
      <c r="C8965" s="280" t="s">
        <v>5687</v>
      </c>
      <c r="D8965" s="294">
        <v>235</v>
      </c>
      <c r="E8965" s="2"/>
      <c r="F8965" s="285">
        <v>43246</v>
      </c>
      <c r="G8965" s="280" t="s">
        <v>9719</v>
      </c>
      <c r="H8965" s="294">
        <v>50</v>
      </c>
    </row>
    <row r="8966" spans="2:8" s="1" customFormat="1" ht="15">
      <c r="B8966" s="285">
        <v>43226</v>
      </c>
      <c r="C8966" s="280" t="s">
        <v>289</v>
      </c>
      <c r="D8966" s="294">
        <v>40</v>
      </c>
      <c r="E8966" s="2"/>
      <c r="F8966" s="285">
        <v>43246</v>
      </c>
      <c r="G8966" s="280" t="s">
        <v>9720</v>
      </c>
      <c r="H8966" s="294">
        <v>250</v>
      </c>
    </row>
    <row r="8967" spans="2:8" s="1" customFormat="1" ht="15">
      <c r="B8967" s="285">
        <v>43226</v>
      </c>
      <c r="C8967" s="280" t="s">
        <v>172</v>
      </c>
      <c r="D8967" s="294">
        <v>20</v>
      </c>
      <c r="E8967" s="2"/>
      <c r="F8967" s="285">
        <v>43246</v>
      </c>
      <c r="G8967" s="280" t="s">
        <v>5295</v>
      </c>
      <c r="H8967" s="294">
        <v>25</v>
      </c>
    </row>
    <row r="8968" spans="2:8" s="1" customFormat="1" ht="15">
      <c r="B8968" s="285">
        <v>43227</v>
      </c>
      <c r="C8968" s="280" t="s">
        <v>525</v>
      </c>
      <c r="D8968" s="294">
        <v>260</v>
      </c>
      <c r="E8968" s="2"/>
      <c r="F8968" s="285">
        <v>43246</v>
      </c>
      <c r="G8968" s="280" t="s">
        <v>901</v>
      </c>
      <c r="H8968" s="294">
        <v>10</v>
      </c>
    </row>
    <row r="8969" spans="2:8" s="1" customFormat="1" ht="15">
      <c r="B8969" s="285">
        <v>43227</v>
      </c>
      <c r="C8969" s="280" t="s">
        <v>23</v>
      </c>
      <c r="D8969" s="294">
        <v>100</v>
      </c>
      <c r="E8969" s="2"/>
      <c r="F8969" s="285">
        <v>43246</v>
      </c>
      <c r="G8969" s="280" t="s">
        <v>899</v>
      </c>
      <c r="H8969" s="294">
        <v>30</v>
      </c>
    </row>
    <row r="8970" spans="2:8" s="1" customFormat="1" ht="15">
      <c r="B8970" s="285">
        <v>43228</v>
      </c>
      <c r="C8970" s="280" t="s">
        <v>525</v>
      </c>
      <c r="D8970" s="294">
        <v>220</v>
      </c>
      <c r="E8970" s="2"/>
      <c r="F8970" s="285">
        <v>43246</v>
      </c>
      <c r="G8970" s="280" t="s">
        <v>2556</v>
      </c>
      <c r="H8970" s="294">
        <v>200</v>
      </c>
    </row>
    <row r="8971" spans="2:8" s="1" customFormat="1" ht="15">
      <c r="B8971" s="285">
        <v>43228</v>
      </c>
      <c r="C8971" s="280" t="s">
        <v>525</v>
      </c>
      <c r="D8971" s="1696">
        <v>130</v>
      </c>
      <c r="E8971" s="2"/>
      <c r="F8971" s="285">
        <v>43247</v>
      </c>
      <c r="G8971" s="280" t="s">
        <v>220</v>
      </c>
      <c r="H8971" s="294">
        <v>30</v>
      </c>
    </row>
    <row r="8972" spans="2:8" s="1" customFormat="1" ht="15">
      <c r="B8972" s="285">
        <v>43228</v>
      </c>
      <c r="C8972" s="280" t="s">
        <v>51</v>
      </c>
      <c r="D8972" s="294">
        <v>320</v>
      </c>
      <c r="E8972" s="2"/>
      <c r="F8972" s="285">
        <v>43247</v>
      </c>
      <c r="G8972" s="280" t="s">
        <v>289</v>
      </c>
      <c r="H8972" s="294">
        <v>40</v>
      </c>
    </row>
    <row r="8973" spans="2:8" s="1" customFormat="1" ht="15">
      <c r="B8973" s="285">
        <v>43229</v>
      </c>
      <c r="C8973" s="280" t="s">
        <v>525</v>
      </c>
      <c r="D8973" s="294">
        <v>200</v>
      </c>
      <c r="E8973" s="2"/>
      <c r="F8973" s="285">
        <v>43248</v>
      </c>
      <c r="G8973" s="393" t="s">
        <v>525</v>
      </c>
      <c r="H8973" s="294">
        <v>220</v>
      </c>
    </row>
    <row r="8974" spans="2:8" s="1" customFormat="1" ht="15">
      <c r="B8974" s="285">
        <v>43230</v>
      </c>
      <c r="C8974" s="280" t="s">
        <v>525</v>
      </c>
      <c r="D8974" s="294">
        <v>210</v>
      </c>
      <c r="E8974" s="2"/>
      <c r="F8974" s="285">
        <v>43249</v>
      </c>
      <c r="G8974" s="393" t="s">
        <v>525</v>
      </c>
      <c r="H8974" s="294">
        <v>80</v>
      </c>
    </row>
    <row r="8975" spans="2:8" s="1" customFormat="1" ht="15">
      <c r="B8975" s="285">
        <v>43231</v>
      </c>
      <c r="C8975" s="280" t="s">
        <v>525</v>
      </c>
      <c r="D8975" s="294">
        <v>190</v>
      </c>
      <c r="E8975" s="2"/>
      <c r="F8975" s="285">
        <v>43249</v>
      </c>
      <c r="G8975" s="280" t="s">
        <v>401</v>
      </c>
      <c r="H8975" s="294">
        <v>80</v>
      </c>
    </row>
    <row r="8976" spans="2:8" s="1" customFormat="1" ht="15">
      <c r="B8976" s="285">
        <v>43231</v>
      </c>
      <c r="C8976" s="280" t="s">
        <v>8731</v>
      </c>
      <c r="D8976" s="294">
        <v>440</v>
      </c>
      <c r="E8976" s="2"/>
      <c r="F8976" s="285">
        <v>43249</v>
      </c>
      <c r="G8976" s="280" t="s">
        <v>9721</v>
      </c>
      <c r="H8976" s="294">
        <v>450</v>
      </c>
    </row>
    <row r="8977" spans="2:8" s="1" customFormat="1" ht="15">
      <c r="B8977" s="285">
        <v>43231</v>
      </c>
      <c r="C8977" s="280" t="s">
        <v>549</v>
      </c>
      <c r="D8977" s="294">
        <v>580</v>
      </c>
      <c r="E8977" s="2"/>
      <c r="F8977" s="285">
        <v>43249</v>
      </c>
      <c r="G8977" s="280" t="s">
        <v>3029</v>
      </c>
      <c r="H8977" s="294">
        <v>10</v>
      </c>
    </row>
    <row r="8978" spans="2:8" s="1" customFormat="1" ht="15">
      <c r="B8978" s="1323">
        <v>43232</v>
      </c>
      <c r="C8978" s="1324" t="s">
        <v>6</v>
      </c>
      <c r="D8978" s="1325">
        <v>1000</v>
      </c>
      <c r="E8978" s="2"/>
      <c r="F8978" s="285">
        <v>43249</v>
      </c>
      <c r="G8978" s="280" t="s">
        <v>9719</v>
      </c>
      <c r="H8978" s="294">
        <v>95</v>
      </c>
    </row>
    <row r="8979" spans="2:8" s="1" customFormat="1" ht="15">
      <c r="B8979" s="285">
        <v>43232</v>
      </c>
      <c r="C8979" s="280" t="s">
        <v>8731</v>
      </c>
      <c r="D8979" s="294">
        <v>100</v>
      </c>
      <c r="E8979" s="2"/>
      <c r="F8979" s="285">
        <v>43249</v>
      </c>
      <c r="G8979" s="280" t="s">
        <v>23</v>
      </c>
      <c r="H8979" s="294">
        <v>70</v>
      </c>
    </row>
    <row r="8980" spans="2:8" s="1" customFormat="1" ht="15">
      <c r="B8980" s="285">
        <v>43232</v>
      </c>
      <c r="C8980" s="280" t="s">
        <v>918</v>
      </c>
      <c r="D8980" s="294">
        <v>120</v>
      </c>
      <c r="E8980" s="2"/>
      <c r="F8980" s="285">
        <v>43250</v>
      </c>
      <c r="G8980" s="280" t="s">
        <v>525</v>
      </c>
      <c r="H8980" s="294">
        <v>110</v>
      </c>
    </row>
    <row r="8981" spans="2:8" s="1" customFormat="1" ht="15">
      <c r="B8981" s="285">
        <v>43232</v>
      </c>
      <c r="C8981" s="280" t="s">
        <v>18</v>
      </c>
      <c r="D8981" s="294">
        <v>1140</v>
      </c>
      <c r="E8981" s="2"/>
      <c r="F8981" s="369">
        <v>43251</v>
      </c>
      <c r="G8981" s="358" t="s">
        <v>5295</v>
      </c>
      <c r="H8981" s="352">
        <v>170</v>
      </c>
    </row>
    <row r="8982" spans="2:8" s="1" customFormat="1" ht="15">
      <c r="B8982" s="285">
        <v>43232</v>
      </c>
      <c r="C8982" s="280" t="s">
        <v>9689</v>
      </c>
      <c r="D8982" s="294">
        <v>150</v>
      </c>
      <c r="E8982" s="2"/>
      <c r="F8982" s="369">
        <v>43251</v>
      </c>
      <c r="G8982" s="358" t="s">
        <v>9745</v>
      </c>
      <c r="H8982" s="352">
        <v>10</v>
      </c>
    </row>
    <row r="8983" spans="2:8" s="1" customFormat="1" ht="15">
      <c r="B8983" s="285">
        <v>43233</v>
      </c>
      <c r="C8983" s="280" t="s">
        <v>9691</v>
      </c>
      <c r="D8983" s="294">
        <v>740</v>
      </c>
      <c r="E8983" s="2"/>
      <c r="F8983" s="369">
        <v>43251</v>
      </c>
      <c r="G8983" s="358" t="s">
        <v>9746</v>
      </c>
      <c r="H8983" s="352">
        <v>60</v>
      </c>
    </row>
    <row r="8984" spans="2:8" s="1" customFormat="1" ht="15">
      <c r="B8984" s="285">
        <v>43233</v>
      </c>
      <c r="C8984" s="280" t="s">
        <v>112</v>
      </c>
      <c r="D8984" s="1441">
        <v>1032</v>
      </c>
      <c r="E8984" s="2"/>
      <c r="F8984" s="285">
        <v>43251</v>
      </c>
      <c r="G8984" s="280" t="s">
        <v>9747</v>
      </c>
      <c r="H8984" s="294">
        <v>10</v>
      </c>
    </row>
    <row r="8985" spans="2:8" s="1" customFormat="1" ht="15">
      <c r="B8985" s="285">
        <v>43233</v>
      </c>
      <c r="C8985" s="280" t="s">
        <v>4430</v>
      </c>
      <c r="D8985" s="294">
        <v>250</v>
      </c>
      <c r="E8985" s="2"/>
      <c r="F8985" s="369">
        <v>43251</v>
      </c>
      <c r="G8985" s="358" t="s">
        <v>9748</v>
      </c>
      <c r="H8985" s="352">
        <v>50</v>
      </c>
    </row>
    <row r="8986" spans="2:8" s="1" customFormat="1" ht="15">
      <c r="B8986" s="285">
        <v>43233</v>
      </c>
      <c r="C8986" s="280" t="s">
        <v>247</v>
      </c>
      <c r="D8986" s="294">
        <v>120</v>
      </c>
      <c r="E8986" s="2"/>
      <c r="F8986" s="369">
        <v>43251</v>
      </c>
      <c r="G8986" s="358" t="s">
        <v>9749</v>
      </c>
      <c r="H8986" s="352">
        <v>200</v>
      </c>
    </row>
    <row r="8987" spans="2:8" s="1" customFormat="1" ht="15">
      <c r="B8987" s="285">
        <v>43233</v>
      </c>
      <c r="C8987" s="280" t="s">
        <v>2853</v>
      </c>
      <c r="D8987" s="294">
        <v>560</v>
      </c>
      <c r="E8987" s="2"/>
      <c r="F8987" s="369">
        <v>43251</v>
      </c>
      <c r="G8987" s="358" t="s">
        <v>517</v>
      </c>
      <c r="H8987" s="352">
        <v>20</v>
      </c>
    </row>
    <row r="8988" spans="2:8" s="1" customFormat="1" ht="15">
      <c r="B8988" s="285">
        <v>43233</v>
      </c>
      <c r="C8988" s="280" t="s">
        <v>289</v>
      </c>
      <c r="D8988" s="294">
        <v>50</v>
      </c>
      <c r="E8988" s="2"/>
      <c r="F8988" s="369">
        <v>43251</v>
      </c>
      <c r="G8988" s="358" t="s">
        <v>918</v>
      </c>
      <c r="H8988" s="352">
        <v>100</v>
      </c>
    </row>
    <row r="8989" spans="2:8" s="1" customFormat="1" ht="15">
      <c r="B8989" s="285">
        <v>43233</v>
      </c>
      <c r="C8989" s="280" t="s">
        <v>111</v>
      </c>
      <c r="D8989" s="294">
        <v>40</v>
      </c>
      <c r="E8989" s="2"/>
      <c r="F8989" s="369">
        <v>43251</v>
      </c>
      <c r="G8989" s="358" t="s">
        <v>9750</v>
      </c>
      <c r="H8989" s="352">
        <v>4270</v>
      </c>
    </row>
    <row r="8990" spans="2:8" s="1" customFormat="1" ht="15">
      <c r="B8990" s="285">
        <v>43234</v>
      </c>
      <c r="C8990" s="280" t="s">
        <v>525</v>
      </c>
      <c r="D8990" s="294">
        <v>168</v>
      </c>
      <c r="E8990" s="2"/>
      <c r="F8990" s="369">
        <v>43251</v>
      </c>
      <c r="G8990" s="782" t="s">
        <v>9751</v>
      </c>
      <c r="H8990" s="690">
        <v>1200</v>
      </c>
    </row>
    <row r="8991" spans="2:8" s="1" customFormat="1" ht="15">
      <c r="B8991" s="285">
        <v>43234</v>
      </c>
      <c r="C8991" s="280" t="s">
        <v>246</v>
      </c>
      <c r="D8991" s="294">
        <v>160</v>
      </c>
      <c r="E8991" s="2"/>
      <c r="F8991" s="369">
        <v>43251</v>
      </c>
      <c r="G8991" s="782" t="s">
        <v>172</v>
      </c>
      <c r="H8991" s="690">
        <v>70</v>
      </c>
    </row>
    <row r="8992" spans="2:8" s="1" customFormat="1" ht="15">
      <c r="B8992" s="285">
        <v>43234</v>
      </c>
      <c r="C8992" s="280" t="s">
        <v>111</v>
      </c>
      <c r="D8992" s="294">
        <v>40</v>
      </c>
      <c r="E8992" s="2"/>
      <c r="F8992" s="369">
        <v>43251</v>
      </c>
      <c r="G8992" s="484" t="s">
        <v>9752</v>
      </c>
      <c r="H8992" s="610">
        <v>40</v>
      </c>
    </row>
    <row r="8993" spans="2:8" s="1" customFormat="1" ht="15">
      <c r="B8993" s="285">
        <v>43235</v>
      </c>
      <c r="C8993" s="280" t="s">
        <v>9696</v>
      </c>
      <c r="D8993" s="294">
        <v>300</v>
      </c>
      <c r="E8993" s="2"/>
      <c r="F8993" s="369">
        <v>43251</v>
      </c>
      <c r="G8993" s="782" t="s">
        <v>9753</v>
      </c>
      <c r="H8993" s="690">
        <v>900</v>
      </c>
    </row>
    <row r="8994" spans="2:8" s="1" customFormat="1" ht="15">
      <c r="B8994" s="285">
        <v>43235</v>
      </c>
      <c r="C8994" s="280" t="s">
        <v>23</v>
      </c>
      <c r="D8994" s="294">
        <v>135</v>
      </c>
      <c r="E8994" s="2"/>
      <c r="F8994" s="369">
        <v>43251</v>
      </c>
      <c r="G8994" s="782" t="s">
        <v>3212</v>
      </c>
      <c r="H8994" s="1503">
        <v>45</v>
      </c>
    </row>
    <row r="8995" spans="2:8" s="1" customFormat="1" ht="15">
      <c r="B8995" s="285">
        <v>43235</v>
      </c>
      <c r="C8995" s="280" t="s">
        <v>401</v>
      </c>
      <c r="D8995" s="294">
        <v>120</v>
      </c>
      <c r="E8995" s="2"/>
      <c r="F8995" s="369">
        <v>43251</v>
      </c>
      <c r="G8995" s="782" t="s">
        <v>23</v>
      </c>
      <c r="H8995" s="690">
        <v>800</v>
      </c>
    </row>
    <row r="8996" spans="2:8" s="1" customFormat="1" ht="15">
      <c r="B8996" s="285">
        <v>43235</v>
      </c>
      <c r="C8996" s="280" t="s">
        <v>18</v>
      </c>
      <c r="D8996" s="294">
        <v>62</v>
      </c>
      <c r="E8996" s="2"/>
      <c r="F8996" s="285"/>
      <c r="G8996" s="280"/>
      <c r="H8996" s="294"/>
    </row>
    <row r="8997" spans="2:8" s="1" customFormat="1" ht="15">
      <c r="B8997" s="285">
        <v>43236</v>
      </c>
      <c r="C8997" s="280" t="s">
        <v>525</v>
      </c>
      <c r="D8997" s="294">
        <v>100</v>
      </c>
      <c r="E8997" s="2"/>
      <c r="F8997" s="285"/>
      <c r="G8997" s="280"/>
      <c r="H8997" s="294"/>
    </row>
    <row r="8998" spans="2:8" s="1" customFormat="1" ht="15">
      <c r="B8998" s="285">
        <v>43236</v>
      </c>
      <c r="C8998" s="1156" t="s">
        <v>18</v>
      </c>
      <c r="D8998" s="294">
        <v>385</v>
      </c>
      <c r="E8998" s="2"/>
      <c r="F8998" s="285"/>
      <c r="G8998" s="280"/>
      <c r="H8998" s="294"/>
    </row>
    <row r="8999" spans="2:8" s="1" customFormat="1" ht="15">
      <c r="B8999" s="285">
        <v>43236</v>
      </c>
      <c r="C8999" s="280" t="s">
        <v>23</v>
      </c>
      <c r="D8999" s="294">
        <v>145</v>
      </c>
      <c r="E8999" s="2"/>
      <c r="F8999" s="285"/>
      <c r="G8999" s="280"/>
      <c r="H8999" s="294"/>
    </row>
    <row r="9000" spans="2:8" s="1" customFormat="1" ht="15">
      <c r="B9000" s="285">
        <v>43236</v>
      </c>
      <c r="C9000" s="280" t="s">
        <v>401</v>
      </c>
      <c r="D9000" s="294">
        <v>100</v>
      </c>
      <c r="E9000" s="2"/>
      <c r="F9000" s="285"/>
      <c r="G9000" s="280"/>
      <c r="H9000" s="294"/>
    </row>
    <row r="9001" spans="2:8" s="1" customFormat="1" ht="15">
      <c r="B9001" s="549">
        <v>43236</v>
      </c>
      <c r="C9001" s="463" t="s">
        <v>6436</v>
      </c>
      <c r="D9001" s="1002">
        <v>1000</v>
      </c>
      <c r="E9001" s="2"/>
      <c r="F9001" s="285"/>
      <c r="G9001" s="280"/>
      <c r="H9001" s="294"/>
    </row>
    <row r="9002" spans="2:8" s="1" customFormat="1" ht="15">
      <c r="B9002" s="1323">
        <v>43236</v>
      </c>
      <c r="C9002" s="463" t="s">
        <v>6437</v>
      </c>
      <c r="D9002" s="1002">
        <v>680</v>
      </c>
      <c r="E9002" s="2"/>
      <c r="F9002" s="285"/>
      <c r="G9002" s="280"/>
      <c r="H9002" s="294"/>
    </row>
    <row r="9003" spans="2:8" s="1" customFormat="1" ht="15">
      <c r="B9003" s="285">
        <v>43237</v>
      </c>
      <c r="C9003" s="280" t="s">
        <v>525</v>
      </c>
      <c r="D9003" s="294">
        <v>130</v>
      </c>
      <c r="E9003" s="2"/>
      <c r="F9003" s="285"/>
      <c r="G9003" s="280"/>
      <c r="H9003" s="294"/>
    </row>
    <row r="9004" spans="2:8" s="1" customFormat="1" ht="15">
      <c r="B9004" s="285">
        <v>43237</v>
      </c>
      <c r="C9004" s="280" t="s">
        <v>9697</v>
      </c>
      <c r="D9004" s="294">
        <v>360</v>
      </c>
      <c r="E9004" s="2"/>
      <c r="F9004" s="285"/>
      <c r="G9004" s="280"/>
      <c r="H9004" s="294"/>
    </row>
    <row r="9005" spans="2:8" s="1" customFormat="1" ht="15">
      <c r="B9005" s="285">
        <v>43237</v>
      </c>
      <c r="C9005" s="280" t="s">
        <v>9698</v>
      </c>
      <c r="D9005" s="294">
        <v>200</v>
      </c>
      <c r="E9005" s="2"/>
      <c r="F9005" s="285"/>
      <c r="G9005" s="280"/>
      <c r="H9005" s="294"/>
    </row>
    <row r="9006" spans="2:8" s="1" customFormat="1" ht="15">
      <c r="B9006" s="285">
        <v>43238</v>
      </c>
      <c r="C9006" s="280" t="s">
        <v>525</v>
      </c>
      <c r="D9006" s="294">
        <v>203</v>
      </c>
      <c r="E9006" s="2"/>
      <c r="F9006" s="285"/>
      <c r="G9006" s="280"/>
      <c r="H9006" s="294"/>
    </row>
    <row r="9007" spans="2:8" s="1" customFormat="1" ht="15">
      <c r="B9007" s="285">
        <v>43238</v>
      </c>
      <c r="C9007" s="280" t="s">
        <v>549</v>
      </c>
      <c r="D9007" s="294">
        <v>100</v>
      </c>
      <c r="E9007" s="2"/>
      <c r="F9007" s="285"/>
      <c r="G9007" s="280"/>
      <c r="H9007" s="294"/>
    </row>
    <row r="9008" spans="2:8" s="1" customFormat="1" ht="15">
      <c r="B9008" s="285">
        <v>43238</v>
      </c>
      <c r="C9008" s="280" t="s">
        <v>2625</v>
      </c>
      <c r="D9008" s="294">
        <v>50</v>
      </c>
      <c r="E9008" s="2"/>
      <c r="F9008" s="285"/>
      <c r="G9008" s="280"/>
      <c r="H9008" s="294"/>
    </row>
    <row r="9009" spans="2:10" s="1" customFormat="1" ht="15">
      <c r="B9009" s="285">
        <v>43239</v>
      </c>
      <c r="C9009" s="280" t="s">
        <v>9707</v>
      </c>
      <c r="D9009" s="294">
        <v>250</v>
      </c>
      <c r="E9009" s="2"/>
      <c r="F9009" s="285"/>
      <c r="G9009" s="280"/>
      <c r="H9009" s="294"/>
    </row>
    <row r="9010" spans="2:10" s="1" customFormat="1" ht="15">
      <c r="B9010" s="285">
        <v>43239</v>
      </c>
      <c r="C9010" s="280" t="s">
        <v>9708</v>
      </c>
      <c r="D9010" s="294">
        <v>920</v>
      </c>
      <c r="E9010" s="2"/>
      <c r="F9010" s="285"/>
      <c r="G9010" s="280"/>
      <c r="H9010" s="294"/>
    </row>
    <row r="9011" spans="2:10" s="1" customFormat="1" ht="15">
      <c r="B9011" s="285">
        <v>43240</v>
      </c>
      <c r="C9011" s="280" t="s">
        <v>289</v>
      </c>
      <c r="D9011" s="294">
        <v>40</v>
      </c>
      <c r="E9011" s="2"/>
      <c r="F9011" s="285"/>
      <c r="G9011" s="280"/>
      <c r="H9011" s="294"/>
    </row>
    <row r="9012" spans="2:10" s="1" customFormat="1" ht="15">
      <c r="B9012" s="285">
        <v>43240</v>
      </c>
      <c r="C9012" s="280" t="s">
        <v>9709</v>
      </c>
      <c r="D9012" s="294">
        <v>180</v>
      </c>
      <c r="E9012" s="2"/>
      <c r="F9012" s="285"/>
      <c r="G9012" s="280"/>
      <c r="H9012" s="294"/>
    </row>
    <row r="9013" spans="2:10" s="1" customFormat="1" ht="15">
      <c r="B9013" s="285"/>
      <c r="C9013" s="280"/>
      <c r="D9013" s="294"/>
      <c r="F9013" s="280"/>
      <c r="G9013" s="280"/>
      <c r="H9013" s="280"/>
    </row>
    <row r="9014" spans="2:10" s="1" customFormat="1" ht="15">
      <c r="D9014" s="2">
        <f>SUM(D8942:D9013)</f>
        <v>25505</v>
      </c>
      <c r="H9014" s="2">
        <f>SUM(H8942:H9013)</f>
        <v>14685</v>
      </c>
    </row>
    <row r="9016" spans="2:10" s="1" customFormat="1" ht="15.75">
      <c r="B9016" s="2538" t="s">
        <v>9754</v>
      </c>
      <c r="C9016" s="2539"/>
      <c r="D9016" s="2539"/>
      <c r="E9016" s="2539"/>
      <c r="F9016" s="2539"/>
      <c r="G9016" s="2539"/>
      <c r="H9016" s="2540"/>
      <c r="J9016" s="18"/>
    </row>
    <row r="9017" spans="2:10" s="1" customFormat="1" ht="15" outlineLevel="1">
      <c r="B9017" s="18"/>
      <c r="C9017" s="18"/>
      <c r="D9017" s="18"/>
      <c r="E9017" s="18"/>
      <c r="F9017" s="18"/>
      <c r="G9017" s="18"/>
      <c r="H9017" s="18"/>
      <c r="J9017" s="18"/>
    </row>
    <row r="9018" spans="2:10" s="1" customFormat="1" ht="15" outlineLevel="1">
      <c r="B9018" s="152" t="s">
        <v>115</v>
      </c>
      <c r="C9018" s="152" t="s">
        <v>1330</v>
      </c>
      <c r="D9018" s="355" t="s">
        <v>4</v>
      </c>
      <c r="F9018" s="354" t="s">
        <v>115</v>
      </c>
      <c r="G9018" s="354" t="s">
        <v>1331</v>
      </c>
      <c r="H9018" s="355" t="s">
        <v>4</v>
      </c>
    </row>
    <row r="9019" spans="2:10" s="1" customFormat="1" ht="30" customHeight="1" outlineLevel="1">
      <c r="B9019" s="864">
        <v>43252</v>
      </c>
      <c r="C9019" s="891" t="s">
        <v>1039</v>
      </c>
      <c r="D9019" s="1294">
        <v>65379.420000000042</v>
      </c>
      <c r="F9019" s="811">
        <v>43259</v>
      </c>
      <c r="G9019" s="814" t="s">
        <v>9784</v>
      </c>
      <c r="H9019" s="905">
        <v>7961</v>
      </c>
      <c r="J9019" s="814" t="s">
        <v>9785</v>
      </c>
    </row>
    <row r="9020" spans="2:10" s="1" customFormat="1" ht="45" customHeight="1" outlineLevel="1">
      <c r="B9020" s="581">
        <v>43277</v>
      </c>
      <c r="C9020" s="1763" t="s">
        <v>9827</v>
      </c>
      <c r="D9020" s="1764">
        <v>150280</v>
      </c>
      <c r="E9020" s="247"/>
      <c r="F9020" s="811">
        <v>43262</v>
      </c>
      <c r="G9020" s="1097" t="s">
        <v>9813</v>
      </c>
      <c r="H9020" s="905">
        <v>10000</v>
      </c>
      <c r="J9020" s="814" t="s">
        <v>3287</v>
      </c>
    </row>
    <row r="9021" spans="2:10" s="1" customFormat="1" ht="45" customHeight="1" outlineLevel="1">
      <c r="B9021" s="285"/>
      <c r="C9021" s="223"/>
      <c r="D9021" s="175"/>
      <c r="E9021" s="205"/>
      <c r="F9021" s="811">
        <v>43262</v>
      </c>
      <c r="G9021" s="814" t="s">
        <v>9796</v>
      </c>
      <c r="H9021" s="905">
        <v>6569</v>
      </c>
      <c r="J9021" s="814" t="s">
        <v>9797</v>
      </c>
    </row>
    <row r="9022" spans="2:10" s="1" customFormat="1" ht="45" customHeight="1" outlineLevel="1">
      <c r="B9022" s="285"/>
      <c r="C9022" s="223"/>
      <c r="D9022" s="175"/>
      <c r="F9022" s="811">
        <v>43269</v>
      </c>
      <c r="G9022" s="814" t="s">
        <v>9812</v>
      </c>
      <c r="H9022" s="905">
        <v>10000</v>
      </c>
      <c r="J9022" s="814" t="s">
        <v>3287</v>
      </c>
    </row>
    <row r="9023" spans="2:10" s="1" customFormat="1" ht="15" customHeight="1" outlineLevel="1">
      <c r="B9023" s="302"/>
      <c r="C9023" s="317"/>
      <c r="D9023" s="326"/>
      <c r="F9023" s="811">
        <v>43277</v>
      </c>
      <c r="G9023" s="814" t="s">
        <v>5936</v>
      </c>
      <c r="H9023" s="905">
        <v>21956.71</v>
      </c>
      <c r="J9023" s="814" t="s">
        <v>9830</v>
      </c>
    </row>
    <row r="9024" spans="2:10" s="1" customFormat="1" ht="30" customHeight="1" outlineLevel="1">
      <c r="B9024" s="285"/>
      <c r="C9024" s="317"/>
      <c r="D9024" s="326"/>
      <c r="F9024" s="811">
        <v>43277</v>
      </c>
      <c r="G9024" s="814" t="s">
        <v>9828</v>
      </c>
      <c r="H9024" s="905">
        <v>1300</v>
      </c>
      <c r="J9024" s="814" t="s">
        <v>9834</v>
      </c>
    </row>
    <row r="9025" spans="2:15" s="1" customFormat="1" ht="30" customHeight="1" outlineLevel="1">
      <c r="B9025" s="1668"/>
      <c r="C9025" s="671"/>
      <c r="D9025" s="672"/>
      <c r="F9025" s="811">
        <v>43277</v>
      </c>
      <c r="G9025" s="814" t="s">
        <v>9829</v>
      </c>
      <c r="H9025" s="876">
        <v>7500</v>
      </c>
      <c r="J9025" s="814" t="s">
        <v>6152</v>
      </c>
    </row>
    <row r="9026" spans="2:15" s="1" customFormat="1" ht="30" customHeight="1" outlineLevel="1">
      <c r="B9026" s="285"/>
      <c r="C9026" s="223"/>
      <c r="D9026" s="175"/>
      <c r="F9026" s="832">
        <v>43278</v>
      </c>
      <c r="G9026" s="938" t="s">
        <v>9831</v>
      </c>
      <c r="H9026" s="867">
        <v>30000</v>
      </c>
      <c r="J9026" s="938" t="s">
        <v>9271</v>
      </c>
    </row>
    <row r="9027" spans="2:15" s="1" customFormat="1" ht="30" customHeight="1" outlineLevel="1">
      <c r="B9027" s="285"/>
      <c r="C9027" s="223"/>
      <c r="D9027" s="175"/>
      <c r="F9027" s="832">
        <v>43278</v>
      </c>
      <c r="G9027" s="938" t="s">
        <v>9832</v>
      </c>
      <c r="H9027" s="867">
        <v>2000</v>
      </c>
      <c r="J9027" s="938" t="s">
        <v>9272</v>
      </c>
      <c r="M9027" s="2"/>
      <c r="O9027" s="2"/>
    </row>
    <row r="9028" spans="2:15" s="1" customFormat="1" ht="30" customHeight="1" outlineLevel="1">
      <c r="B9028" s="285"/>
      <c r="C9028" s="223"/>
      <c r="D9028" s="175"/>
      <c r="F9028" s="832">
        <v>43278</v>
      </c>
      <c r="G9028" s="938" t="s">
        <v>9833</v>
      </c>
      <c r="H9028" s="867">
        <v>32500</v>
      </c>
      <c r="J9028" s="938" t="s">
        <v>9265</v>
      </c>
      <c r="M9028" s="2"/>
      <c r="O9028" s="2"/>
    </row>
    <row r="9029" spans="2:15" s="1" customFormat="1" ht="45" customHeight="1" outlineLevel="1">
      <c r="B9029" s="285"/>
      <c r="C9029" s="223"/>
      <c r="D9029" s="175"/>
      <c r="F9029" s="811">
        <v>43280</v>
      </c>
      <c r="G9029" s="1097" t="s">
        <v>9850</v>
      </c>
      <c r="H9029" s="905">
        <v>5000</v>
      </c>
      <c r="J9029" s="814" t="s">
        <v>3287</v>
      </c>
      <c r="M9029" s="2"/>
      <c r="O9029" s="2"/>
    </row>
    <row r="9030" spans="2:15" s="1" customFormat="1" ht="30" customHeight="1" outlineLevel="1">
      <c r="B9030" s="269"/>
      <c r="C9030" s="47"/>
      <c r="D9030" s="48"/>
      <c r="F9030" s="811">
        <v>43280</v>
      </c>
      <c r="G9030" s="814" t="s">
        <v>9851</v>
      </c>
      <c r="H9030" s="876">
        <v>332.95</v>
      </c>
      <c r="J9030" s="814" t="s">
        <v>9852</v>
      </c>
    </row>
    <row r="9031" spans="2:15" s="1" customFormat="1" ht="15" outlineLevel="1">
      <c r="B9031" s="46"/>
      <c r="C9031" s="47"/>
      <c r="D9031" s="48"/>
      <c r="F9031" s="811"/>
      <c r="G9031" s="812"/>
      <c r="H9031" s="893"/>
      <c r="J9031" s="812"/>
    </row>
    <row r="9032" spans="2:15" s="1" customFormat="1" ht="15" outlineLevel="1">
      <c r="B9032" s="50"/>
      <c r="C9032" s="50" t="s">
        <v>195</v>
      </c>
      <c r="D9032" s="571">
        <f>SUM(D9019:D9031)</f>
        <v>215659.42000000004</v>
      </c>
      <c r="E9032" s="18"/>
      <c r="F9032" s="319"/>
      <c r="G9032" s="319" t="s">
        <v>195</v>
      </c>
      <c r="H9032" s="279">
        <f>SUM(H9019:H9031)</f>
        <v>135119.66</v>
      </c>
    </row>
    <row r="9033" spans="2:15" s="1" customFormat="1" ht="15" outlineLevel="1">
      <c r="B9033" s="50"/>
      <c r="C9033" s="50" t="s">
        <v>1328</v>
      </c>
      <c r="D9033" s="48">
        <f>D9032-H9032</f>
        <v>80539.760000000038</v>
      </c>
      <c r="E9033" s="13"/>
      <c r="F9033" s="13"/>
      <c r="H9033" s="13"/>
    </row>
    <row r="9034" spans="2:15" s="1" customFormat="1" ht="15" outlineLevel="1">
      <c r="D9034" s="13"/>
      <c r="E9034" s="87"/>
      <c r="F9034" s="13"/>
      <c r="H9034" s="226"/>
      <c r="J9034" s="2"/>
      <c r="N9034" s="2"/>
      <c r="O9034" s="2"/>
    </row>
    <row r="9035" spans="2:15" s="1" customFormat="1" ht="15">
      <c r="E9035" s="13"/>
      <c r="F9035" s="13"/>
    </row>
    <row r="9036" spans="2:15" s="1" customFormat="1" ht="15">
      <c r="B9036" s="1465">
        <v>43252</v>
      </c>
      <c r="C9036" s="1466" t="s">
        <v>4454</v>
      </c>
      <c r="D9036" s="1467">
        <v>13755</v>
      </c>
      <c r="E9036" s="812" t="s">
        <v>421</v>
      </c>
      <c r="H9036" s="399"/>
      <c r="J9036" s="13"/>
    </row>
    <row r="9037" spans="2:15" s="1" customFormat="1" ht="60" customHeight="1">
      <c r="B9037" s="811">
        <v>43262</v>
      </c>
      <c r="C9037" s="1097" t="s">
        <v>9813</v>
      </c>
      <c r="D9037" s="905">
        <v>10000</v>
      </c>
      <c r="E9037" s="814" t="s">
        <v>3287</v>
      </c>
      <c r="G9037" s="280" t="s">
        <v>8394</v>
      </c>
      <c r="H9037" s="1102">
        <f>'CITI CC'!H11197</f>
        <v>0</v>
      </c>
      <c r="J9037" s="13"/>
    </row>
    <row r="9038" spans="2:15" s="1" customFormat="1" ht="15">
      <c r="B9038" s="811">
        <v>43262</v>
      </c>
      <c r="C9038" s="1097" t="s">
        <v>421</v>
      </c>
      <c r="D9038" s="905">
        <v>150</v>
      </c>
      <c r="E9038" s="814" t="s">
        <v>421</v>
      </c>
      <c r="G9038" s="280" t="s">
        <v>7393</v>
      </c>
      <c r="H9038" s="1643">
        <f>'HDFC CC'!H7402</f>
        <v>0</v>
      </c>
      <c r="J9038" s="13"/>
    </row>
    <row r="9039" spans="2:15" s="1" customFormat="1" ht="60" customHeight="1">
      <c r="B9039" s="811">
        <v>43269</v>
      </c>
      <c r="C9039" s="814" t="s">
        <v>9812</v>
      </c>
      <c r="D9039" s="905">
        <v>10000</v>
      </c>
      <c r="E9039" s="814" t="s">
        <v>3287</v>
      </c>
      <c r="G9039" s="280" t="s">
        <v>7425</v>
      </c>
      <c r="H9039" s="1102">
        <v>32500</v>
      </c>
      <c r="M9039" s="2"/>
    </row>
    <row r="9040" spans="2:15" s="1" customFormat="1" ht="60" customHeight="1">
      <c r="B9040" s="811">
        <v>43280</v>
      </c>
      <c r="C9040" s="1097" t="s">
        <v>9850</v>
      </c>
      <c r="D9040" s="905">
        <v>5000</v>
      </c>
      <c r="E9040" s="814" t="s">
        <v>3287</v>
      </c>
      <c r="G9040" s="1767" t="s">
        <v>8079</v>
      </c>
      <c r="H9040" s="1768">
        <v>6569</v>
      </c>
    </row>
    <row r="9041" spans="2:10" s="1" customFormat="1" ht="15">
      <c r="B9041" s="811"/>
      <c r="C9041" s="814"/>
      <c r="D9041" s="905"/>
      <c r="E9041" s="814"/>
      <c r="G9041" s="1767" t="s">
        <v>8312</v>
      </c>
      <c r="H9041" s="1768">
        <v>0</v>
      </c>
    </row>
    <row r="9042" spans="2:10" s="1" customFormat="1" ht="15">
      <c r="B9042" s="811"/>
      <c r="C9042" s="1064"/>
      <c r="D9042" s="876"/>
      <c r="E9042" s="814"/>
      <c r="G9042" s="280" t="s">
        <v>7426</v>
      </c>
      <c r="H9042" s="1102">
        <v>30000</v>
      </c>
    </row>
    <row r="9043" spans="2:10" s="1" customFormat="1" ht="15">
      <c r="B9043" s="811"/>
      <c r="C9043" s="814"/>
      <c r="D9043" s="876"/>
      <c r="E9043" s="812"/>
      <c r="G9043" s="280" t="s">
        <v>8819</v>
      </c>
      <c r="H9043" s="1102">
        <v>2000</v>
      </c>
      <c r="J9043" s="13"/>
    </row>
    <row r="9044" spans="2:10" s="1" customFormat="1" ht="15">
      <c r="B9044" s="811"/>
      <c r="C9044" s="814"/>
      <c r="D9044" s="876"/>
      <c r="E9044" s="814"/>
      <c r="G9044" s="280" t="s">
        <v>7420</v>
      </c>
      <c r="H9044" s="1102">
        <v>7500</v>
      </c>
      <c r="J9044" s="13"/>
    </row>
    <row r="9045" spans="2:10" s="1" customFormat="1" ht="15">
      <c r="B9045" s="984"/>
      <c r="C9045" s="814"/>
      <c r="D9045" s="876"/>
      <c r="E9045" s="814"/>
      <c r="G9045" s="280" t="s">
        <v>7422</v>
      </c>
      <c r="H9045" s="1102">
        <f>1300</f>
        <v>1300</v>
      </c>
      <c r="J9045" s="13"/>
    </row>
    <row r="9046" spans="2:10" s="1" customFormat="1" ht="15">
      <c r="B9046" s="811"/>
      <c r="C9046" s="814"/>
      <c r="D9046" s="905"/>
      <c r="E9046" s="814"/>
      <c r="H9046" s="2"/>
      <c r="J9046" s="13"/>
    </row>
    <row r="9047" spans="2:10" s="1" customFormat="1" ht="15">
      <c r="B9047" s="811"/>
      <c r="C9047" s="814"/>
      <c r="D9047" s="876"/>
      <c r="E9047" s="814"/>
    </row>
    <row r="9048" spans="2:10" s="1" customFormat="1" ht="15">
      <c r="B9048" s="811"/>
      <c r="C9048" s="814"/>
      <c r="D9048" s="876"/>
      <c r="E9048" s="814"/>
    </row>
    <row r="9049" spans="2:10" s="1" customFormat="1" ht="15">
      <c r="B9049" s="280"/>
      <c r="C9049" s="280"/>
      <c r="D9049" s="294">
        <f>SUM(D9036:D9048)</f>
        <v>38905</v>
      </c>
      <c r="E9049" s="2">
        <f>D9049-D9136-H9136</f>
        <v>4010</v>
      </c>
      <c r="F9049" s="1" t="s">
        <v>3088</v>
      </c>
    </row>
    <row r="9050" spans="2:10" s="1" customFormat="1" ht="15">
      <c r="E9050" s="2">
        <v>1000</v>
      </c>
      <c r="F9050" s="1" t="s">
        <v>8144</v>
      </c>
    </row>
    <row r="9051" spans="2:10" s="1" customFormat="1" ht="15"/>
    <row r="9052" spans="2:10" s="1" customFormat="1" ht="15">
      <c r="B9052" s="608">
        <v>43252</v>
      </c>
      <c r="C9052" s="484" t="s">
        <v>9755</v>
      </c>
      <c r="D9052" s="610">
        <v>100</v>
      </c>
      <c r="E9052" s="2"/>
      <c r="F9052" s="608">
        <v>43268</v>
      </c>
      <c r="G9052" s="484" t="s">
        <v>289</v>
      </c>
      <c r="H9052" s="610">
        <v>40</v>
      </c>
    </row>
    <row r="9053" spans="2:10" s="1" customFormat="1" ht="15">
      <c r="B9053" s="897">
        <v>43252</v>
      </c>
      <c r="C9053" s="782" t="s">
        <v>9757</v>
      </c>
      <c r="D9053" s="690">
        <v>36</v>
      </c>
      <c r="E9053" s="2"/>
      <c r="F9053" s="608">
        <v>43268</v>
      </c>
      <c r="G9053" s="1756" t="s">
        <v>23</v>
      </c>
      <c r="H9053" s="610">
        <v>260</v>
      </c>
    </row>
    <row r="9054" spans="2:10" s="1" customFormat="1" ht="15">
      <c r="B9054" s="897">
        <v>43252</v>
      </c>
      <c r="C9054" s="782" t="s">
        <v>9758</v>
      </c>
      <c r="D9054" s="690">
        <v>90</v>
      </c>
      <c r="E9054" s="2"/>
      <c r="F9054" s="608">
        <v>43268</v>
      </c>
      <c r="G9054" s="484" t="s">
        <v>80</v>
      </c>
      <c r="H9054" s="610">
        <v>50</v>
      </c>
    </row>
    <row r="9055" spans="2:10" s="1" customFormat="1" ht="15">
      <c r="B9055" s="897">
        <v>43252</v>
      </c>
      <c r="C9055" s="782" t="s">
        <v>9759</v>
      </c>
      <c r="D9055" s="690">
        <v>160</v>
      </c>
      <c r="E9055" s="2"/>
      <c r="F9055" s="608">
        <v>43269</v>
      </c>
      <c r="G9055" s="484" t="s">
        <v>525</v>
      </c>
      <c r="H9055" s="610">
        <v>80</v>
      </c>
    </row>
    <row r="9056" spans="2:10" s="1" customFormat="1" ht="15">
      <c r="B9056" s="897">
        <v>43252</v>
      </c>
      <c r="C9056" s="782" t="s">
        <v>9756</v>
      </c>
      <c r="D9056" s="690">
        <v>198</v>
      </c>
      <c r="E9056" s="2"/>
      <c r="F9056" s="608">
        <v>43269</v>
      </c>
      <c r="G9056" s="484" t="s">
        <v>246</v>
      </c>
      <c r="H9056" s="610">
        <v>320</v>
      </c>
    </row>
    <row r="9057" spans="2:8" s="1" customFormat="1" ht="15">
      <c r="B9057" s="608">
        <v>43252</v>
      </c>
      <c r="C9057" s="484" t="s">
        <v>6</v>
      </c>
      <c r="D9057" s="610">
        <v>40</v>
      </c>
      <c r="E9057" s="2"/>
      <c r="F9057" s="608">
        <v>43269</v>
      </c>
      <c r="G9057" s="484" t="s">
        <v>18</v>
      </c>
      <c r="H9057" s="610">
        <v>900</v>
      </c>
    </row>
    <row r="9058" spans="2:8" s="1" customFormat="1" ht="15">
      <c r="B9058" s="897">
        <v>43253</v>
      </c>
      <c r="C9058" s="782" t="s">
        <v>9761</v>
      </c>
      <c r="D9058" s="690">
        <v>30</v>
      </c>
      <c r="E9058" s="2"/>
      <c r="F9058" s="1323">
        <v>43269</v>
      </c>
      <c r="G9058" s="463" t="s">
        <v>6436</v>
      </c>
      <c r="H9058" s="1002">
        <v>1000</v>
      </c>
    </row>
    <row r="9059" spans="2:8" s="1" customFormat="1" ht="15">
      <c r="B9059" s="897">
        <v>43253</v>
      </c>
      <c r="C9059" s="782" t="s">
        <v>9760</v>
      </c>
      <c r="D9059" s="690">
        <v>120</v>
      </c>
      <c r="E9059" s="2"/>
      <c r="F9059" s="1323">
        <v>43269</v>
      </c>
      <c r="G9059" s="463" t="s">
        <v>6437</v>
      </c>
      <c r="H9059" s="1002">
        <v>1830</v>
      </c>
    </row>
    <row r="9060" spans="2:8" s="1" customFormat="1" ht="15" customHeight="1">
      <c r="B9060" s="897">
        <v>43253</v>
      </c>
      <c r="C9060" s="782" t="s">
        <v>9762</v>
      </c>
      <c r="D9060" s="690">
        <v>1600</v>
      </c>
      <c r="E9060" s="2"/>
      <c r="F9060" s="549">
        <v>43270</v>
      </c>
      <c r="G9060" s="554" t="s">
        <v>2598</v>
      </c>
      <c r="H9060" s="587">
        <v>180</v>
      </c>
    </row>
    <row r="9061" spans="2:8" s="1" customFormat="1" ht="15">
      <c r="B9061" s="608">
        <v>43253</v>
      </c>
      <c r="C9061" s="484" t="s">
        <v>9765</v>
      </c>
      <c r="D9061" s="610">
        <v>50</v>
      </c>
      <c r="E9061" s="2"/>
      <c r="F9061" s="608">
        <v>43270</v>
      </c>
      <c r="G9061" s="484" t="s">
        <v>525</v>
      </c>
      <c r="H9061" s="610">
        <v>110</v>
      </c>
    </row>
    <row r="9062" spans="2:8" s="1" customFormat="1" ht="15">
      <c r="B9062" s="897">
        <v>43253</v>
      </c>
      <c r="C9062" s="782" t="s">
        <v>9764</v>
      </c>
      <c r="D9062" s="1737">
        <v>60</v>
      </c>
      <c r="E9062" s="2"/>
      <c r="F9062" s="608">
        <v>43270</v>
      </c>
      <c r="G9062" s="484" t="s">
        <v>114</v>
      </c>
      <c r="H9062" s="610">
        <v>100</v>
      </c>
    </row>
    <row r="9063" spans="2:8" s="1" customFormat="1" ht="15">
      <c r="B9063" s="897">
        <v>43253</v>
      </c>
      <c r="C9063" s="782" t="s">
        <v>9763</v>
      </c>
      <c r="D9063" s="690">
        <v>2500</v>
      </c>
      <c r="E9063" s="2"/>
      <c r="F9063" s="608">
        <v>43270</v>
      </c>
      <c r="G9063" s="484" t="s">
        <v>4099</v>
      </c>
      <c r="H9063" s="610">
        <v>50</v>
      </c>
    </row>
    <row r="9064" spans="2:8" s="1" customFormat="1" ht="15">
      <c r="B9064" s="897">
        <v>43254</v>
      </c>
      <c r="C9064" s="782" t="s">
        <v>9768</v>
      </c>
      <c r="D9064" s="690">
        <v>3045</v>
      </c>
      <c r="E9064" s="2"/>
      <c r="F9064" s="608">
        <v>43270</v>
      </c>
      <c r="G9064" s="484" t="s">
        <v>401</v>
      </c>
      <c r="H9064" s="610">
        <v>60</v>
      </c>
    </row>
    <row r="9065" spans="2:8" s="1" customFormat="1" ht="15">
      <c r="B9065" s="608">
        <v>43254</v>
      </c>
      <c r="C9065" s="484" t="s">
        <v>9769</v>
      </c>
      <c r="D9065" s="1739">
        <v>80</v>
      </c>
      <c r="E9065" s="2"/>
      <c r="F9065" s="608">
        <v>43271</v>
      </c>
      <c r="G9065" s="484" t="s">
        <v>525</v>
      </c>
      <c r="H9065" s="610">
        <v>120</v>
      </c>
    </row>
    <row r="9066" spans="2:8" s="1" customFormat="1" ht="15">
      <c r="B9066" s="608">
        <v>43254</v>
      </c>
      <c r="C9066" s="484" t="s">
        <v>9771</v>
      </c>
      <c r="D9066" s="1739">
        <v>60</v>
      </c>
      <c r="E9066" s="2"/>
      <c r="F9066" s="608">
        <v>43271</v>
      </c>
      <c r="G9066" s="484" t="s">
        <v>51</v>
      </c>
      <c r="H9066" s="610">
        <v>440</v>
      </c>
    </row>
    <row r="9067" spans="2:8" s="1" customFormat="1" ht="15">
      <c r="B9067" s="608">
        <v>43254</v>
      </c>
      <c r="C9067" s="484" t="s">
        <v>2359</v>
      </c>
      <c r="D9067" s="1739">
        <v>200</v>
      </c>
      <c r="E9067" s="2"/>
      <c r="F9067" s="608">
        <v>43272</v>
      </c>
      <c r="G9067" s="484" t="s">
        <v>525</v>
      </c>
      <c r="H9067" s="610">
        <v>130</v>
      </c>
    </row>
    <row r="9068" spans="2:8" s="1" customFormat="1" ht="15">
      <c r="B9068" s="897">
        <v>43254</v>
      </c>
      <c r="C9068" s="782" t="s">
        <v>9770</v>
      </c>
      <c r="D9068" s="690">
        <v>50</v>
      </c>
      <c r="E9068" s="2"/>
      <c r="F9068" s="608">
        <v>43272</v>
      </c>
      <c r="G9068" s="484" t="s">
        <v>246</v>
      </c>
      <c r="H9068" s="610">
        <v>150</v>
      </c>
    </row>
    <row r="9069" spans="2:8" s="1" customFormat="1" ht="15">
      <c r="B9069" s="897">
        <v>43254</v>
      </c>
      <c r="C9069" s="782" t="s">
        <v>9772</v>
      </c>
      <c r="D9069" s="690">
        <v>30</v>
      </c>
      <c r="E9069" s="2"/>
      <c r="F9069" s="608">
        <v>43272</v>
      </c>
      <c r="G9069" s="484" t="s">
        <v>23</v>
      </c>
      <c r="H9069" s="610">
        <v>200</v>
      </c>
    </row>
    <row r="9070" spans="2:8" s="1" customFormat="1" ht="15">
      <c r="B9070" s="608">
        <v>43254</v>
      </c>
      <c r="C9070" s="484" t="s">
        <v>9773</v>
      </c>
      <c r="D9070" s="1739">
        <v>120</v>
      </c>
      <c r="E9070" s="2"/>
      <c r="F9070" s="608">
        <v>43272</v>
      </c>
      <c r="G9070" s="484" t="s">
        <v>205</v>
      </c>
      <c r="H9070" s="610">
        <v>30</v>
      </c>
    </row>
    <row r="9071" spans="2:8" s="1" customFormat="1" ht="15">
      <c r="B9071" s="897">
        <v>43254</v>
      </c>
      <c r="C9071" s="782" t="s">
        <v>9774</v>
      </c>
      <c r="D9071" s="690">
        <v>80</v>
      </c>
      <c r="E9071" s="2"/>
      <c r="F9071" s="608">
        <v>43272</v>
      </c>
      <c r="G9071" s="484" t="s">
        <v>401</v>
      </c>
      <c r="H9071" s="610">
        <v>15</v>
      </c>
    </row>
    <row r="9072" spans="2:8" s="1" customFormat="1" ht="15">
      <c r="B9072" s="897">
        <v>43254</v>
      </c>
      <c r="C9072" s="782" t="s">
        <v>9775</v>
      </c>
      <c r="D9072" s="690">
        <v>280</v>
      </c>
      <c r="E9072" s="2"/>
      <c r="F9072" s="608">
        <v>43272</v>
      </c>
      <c r="G9072" s="484" t="s">
        <v>220</v>
      </c>
      <c r="H9072" s="610">
        <v>30</v>
      </c>
    </row>
    <row r="9073" spans="2:8" s="1" customFormat="1" ht="15">
      <c r="B9073" s="608">
        <v>43254</v>
      </c>
      <c r="C9073" s="484" t="s">
        <v>9776</v>
      </c>
      <c r="D9073" s="1739">
        <v>200</v>
      </c>
      <c r="E9073" s="2"/>
      <c r="F9073" s="608">
        <v>43273</v>
      </c>
      <c r="G9073" s="394" t="s">
        <v>205</v>
      </c>
      <c r="H9073" s="610">
        <v>265</v>
      </c>
    </row>
    <row r="9074" spans="2:8" s="1" customFormat="1" ht="15">
      <c r="B9074" s="608">
        <v>43254</v>
      </c>
      <c r="C9074" s="484" t="s">
        <v>9777</v>
      </c>
      <c r="D9074" s="610">
        <v>140</v>
      </c>
      <c r="E9074" s="2"/>
      <c r="F9074" s="608">
        <v>43273</v>
      </c>
      <c r="G9074" s="394" t="s">
        <v>517</v>
      </c>
      <c r="H9074" s="610">
        <v>170</v>
      </c>
    </row>
    <row r="9075" spans="2:8" s="1" customFormat="1" ht="15">
      <c r="B9075" s="897">
        <v>43254</v>
      </c>
      <c r="C9075" s="782" t="s">
        <v>5295</v>
      </c>
      <c r="D9075" s="690">
        <v>70</v>
      </c>
      <c r="E9075" s="2"/>
      <c r="F9075" s="608">
        <v>43273</v>
      </c>
      <c r="G9075" s="484" t="s">
        <v>9815</v>
      </c>
      <c r="H9075" s="610">
        <v>20</v>
      </c>
    </row>
    <row r="9076" spans="2:8" s="1" customFormat="1" ht="15">
      <c r="B9076" s="608">
        <v>43254</v>
      </c>
      <c r="C9076" s="484" t="s">
        <v>9778</v>
      </c>
      <c r="D9076" s="610">
        <v>30</v>
      </c>
      <c r="E9076" s="2"/>
      <c r="F9076" s="608">
        <v>43273</v>
      </c>
      <c r="G9076" s="484" t="s">
        <v>401</v>
      </c>
      <c r="H9076" s="610">
        <v>60</v>
      </c>
    </row>
    <row r="9077" spans="2:8" s="1" customFormat="1" ht="15">
      <c r="B9077" s="608">
        <v>43255</v>
      </c>
      <c r="C9077" s="484" t="s">
        <v>9779</v>
      </c>
      <c r="D9077" s="610">
        <v>80</v>
      </c>
      <c r="E9077" s="2"/>
      <c r="F9077" s="608">
        <v>43273</v>
      </c>
      <c r="G9077" s="484" t="s">
        <v>2556</v>
      </c>
      <c r="H9077" s="610">
        <v>50</v>
      </c>
    </row>
    <row r="9078" spans="2:8" s="1" customFormat="1" ht="15">
      <c r="B9078" s="608">
        <v>43255</v>
      </c>
      <c r="C9078" s="484" t="s">
        <v>5295</v>
      </c>
      <c r="D9078" s="610">
        <v>45</v>
      </c>
      <c r="E9078" s="2"/>
      <c r="F9078" s="608">
        <v>43274</v>
      </c>
      <c r="G9078" s="484" t="s">
        <v>9818</v>
      </c>
      <c r="H9078" s="610">
        <v>40</v>
      </c>
    </row>
    <row r="9079" spans="2:8" s="1" customFormat="1" ht="15">
      <c r="B9079" s="608">
        <v>43255</v>
      </c>
      <c r="C9079" s="484" t="s">
        <v>9780</v>
      </c>
      <c r="D9079" s="1739">
        <v>160</v>
      </c>
      <c r="E9079" s="2"/>
      <c r="F9079" s="608">
        <v>43274</v>
      </c>
      <c r="G9079" s="484" t="s">
        <v>401</v>
      </c>
      <c r="H9079" s="610">
        <v>150</v>
      </c>
    </row>
    <row r="9080" spans="2:8" s="1" customFormat="1" ht="15">
      <c r="B9080" s="608">
        <v>43256</v>
      </c>
      <c r="C9080" s="484" t="s">
        <v>525</v>
      </c>
      <c r="D9080" s="610">
        <v>190</v>
      </c>
      <c r="E9080" s="2"/>
      <c r="F9080" s="608">
        <v>43275</v>
      </c>
      <c r="G9080" s="484" t="s">
        <v>57</v>
      </c>
      <c r="H9080" s="610">
        <v>210</v>
      </c>
    </row>
    <row r="9081" spans="2:8" s="1" customFormat="1" ht="15">
      <c r="B9081" s="608">
        <v>43256</v>
      </c>
      <c r="C9081" s="484" t="s">
        <v>51</v>
      </c>
      <c r="D9081" s="610">
        <v>430</v>
      </c>
      <c r="E9081" s="2"/>
      <c r="F9081" s="608">
        <v>43275</v>
      </c>
      <c r="G9081" s="484" t="s">
        <v>7133</v>
      </c>
      <c r="H9081" s="610">
        <v>60</v>
      </c>
    </row>
    <row r="9082" spans="2:8" s="1" customFormat="1" ht="15">
      <c r="B9082" s="608">
        <v>43256</v>
      </c>
      <c r="C9082" s="484" t="s">
        <v>401</v>
      </c>
      <c r="D9082" s="610">
        <v>100</v>
      </c>
      <c r="E9082" s="2"/>
      <c r="F9082" s="608">
        <v>43275</v>
      </c>
      <c r="G9082" s="280" t="s">
        <v>289</v>
      </c>
      <c r="H9082" s="294">
        <v>105</v>
      </c>
    </row>
    <row r="9083" spans="2:8" s="1" customFormat="1" ht="15">
      <c r="B9083" s="608">
        <v>43256</v>
      </c>
      <c r="C9083" s="484" t="s">
        <v>9781</v>
      </c>
      <c r="D9083" s="610">
        <v>10</v>
      </c>
      <c r="E9083" s="2"/>
      <c r="F9083" s="608">
        <v>43275</v>
      </c>
      <c r="G9083" s="280" t="s">
        <v>9821</v>
      </c>
      <c r="H9083" s="294">
        <v>75</v>
      </c>
    </row>
    <row r="9084" spans="2:8" s="1" customFormat="1" ht="15">
      <c r="B9084" s="608">
        <v>43256</v>
      </c>
      <c r="C9084" s="484" t="s">
        <v>401</v>
      </c>
      <c r="D9084" s="610">
        <v>35</v>
      </c>
      <c r="E9084" s="2"/>
      <c r="F9084" s="608">
        <v>43275</v>
      </c>
      <c r="G9084" s="280" t="s">
        <v>401</v>
      </c>
      <c r="H9084" s="294">
        <v>50</v>
      </c>
    </row>
    <row r="9085" spans="2:8" s="1" customFormat="1" ht="15">
      <c r="B9085" s="608">
        <v>43257</v>
      </c>
      <c r="C9085" s="484" t="s">
        <v>525</v>
      </c>
      <c r="D9085" s="610">
        <v>170</v>
      </c>
      <c r="E9085" s="2"/>
      <c r="F9085" s="608">
        <v>43275</v>
      </c>
      <c r="G9085" s="280" t="s">
        <v>80</v>
      </c>
      <c r="H9085" s="294">
        <v>40</v>
      </c>
    </row>
    <row r="9086" spans="2:8" s="1" customFormat="1" ht="15">
      <c r="B9086" s="608">
        <v>43257</v>
      </c>
      <c r="C9086" s="484" t="s">
        <v>9782</v>
      </c>
      <c r="D9086" s="610">
        <v>71</v>
      </c>
      <c r="E9086" s="2"/>
      <c r="F9086" s="608">
        <v>43275</v>
      </c>
      <c r="G9086" s="280" t="s">
        <v>132</v>
      </c>
      <c r="H9086" s="294">
        <v>100</v>
      </c>
    </row>
    <row r="9087" spans="2:8" s="1" customFormat="1" ht="15">
      <c r="B9087" s="608">
        <v>43257</v>
      </c>
      <c r="C9087" s="484" t="s">
        <v>5687</v>
      </c>
      <c r="D9087" s="610">
        <v>35</v>
      </c>
      <c r="E9087" s="2"/>
      <c r="F9087" s="608">
        <v>43275</v>
      </c>
      <c r="G9087" s="280" t="s">
        <v>9822</v>
      </c>
      <c r="H9087" s="294">
        <v>100</v>
      </c>
    </row>
    <row r="9088" spans="2:8" s="1" customFormat="1" ht="15">
      <c r="B9088" s="608">
        <v>43258</v>
      </c>
      <c r="C9088" s="484" t="s">
        <v>525</v>
      </c>
      <c r="D9088" s="610">
        <v>140</v>
      </c>
      <c r="E9088" s="2"/>
      <c r="F9088" s="608">
        <v>43276</v>
      </c>
      <c r="G9088" s="280" t="s">
        <v>525</v>
      </c>
      <c r="H9088" s="294">
        <v>100</v>
      </c>
    </row>
    <row r="9089" spans="2:8" s="1" customFormat="1" ht="15">
      <c r="B9089" s="1747">
        <v>43258</v>
      </c>
      <c r="C9089" s="1748" t="s">
        <v>112</v>
      </c>
      <c r="D9089" s="1749">
        <v>516</v>
      </c>
      <c r="E9089" s="2"/>
      <c r="F9089" s="608">
        <v>43276</v>
      </c>
      <c r="G9089" s="280" t="s">
        <v>8439</v>
      </c>
      <c r="H9089" s="294">
        <v>80</v>
      </c>
    </row>
    <row r="9090" spans="2:8" s="1" customFormat="1" ht="15">
      <c r="B9090" s="608">
        <v>43259</v>
      </c>
      <c r="C9090" s="484" t="s">
        <v>525</v>
      </c>
      <c r="D9090" s="610">
        <v>174</v>
      </c>
      <c r="E9090" s="2"/>
      <c r="F9090" s="608">
        <v>43276</v>
      </c>
      <c r="G9090" s="280" t="s">
        <v>111</v>
      </c>
      <c r="H9090" s="294">
        <v>40</v>
      </c>
    </row>
    <row r="9091" spans="2:8" s="1" customFormat="1" ht="15">
      <c r="B9091" s="608">
        <v>43260</v>
      </c>
      <c r="C9091" s="484" t="s">
        <v>401</v>
      </c>
      <c r="D9091" s="610">
        <v>60</v>
      </c>
      <c r="E9091" s="2"/>
      <c r="F9091" s="608">
        <v>43276</v>
      </c>
      <c r="G9091" s="280" t="s">
        <v>23</v>
      </c>
      <c r="H9091" s="294">
        <v>60</v>
      </c>
    </row>
    <row r="9092" spans="2:8" s="1" customFormat="1" ht="15">
      <c r="B9092" s="608">
        <v>43260</v>
      </c>
      <c r="C9092" s="484" t="s">
        <v>179</v>
      </c>
      <c r="D9092" s="610">
        <v>10</v>
      </c>
      <c r="E9092" s="2"/>
      <c r="F9092" s="608">
        <v>43276</v>
      </c>
      <c r="G9092" s="280" t="s">
        <v>246</v>
      </c>
      <c r="H9092" s="294">
        <v>40</v>
      </c>
    </row>
    <row r="9093" spans="2:8" s="1" customFormat="1" ht="15">
      <c r="B9093" s="608">
        <v>43260</v>
      </c>
      <c r="C9093" s="484" t="s">
        <v>12</v>
      </c>
      <c r="D9093" s="610">
        <v>260</v>
      </c>
      <c r="E9093" s="2"/>
      <c r="F9093" s="608">
        <v>43277</v>
      </c>
      <c r="G9093" s="280" t="s">
        <v>525</v>
      </c>
      <c r="H9093" s="294">
        <v>240</v>
      </c>
    </row>
    <row r="9094" spans="2:8" s="1" customFormat="1" ht="15">
      <c r="B9094" s="608">
        <v>43260</v>
      </c>
      <c r="C9094" s="484" t="s">
        <v>114</v>
      </c>
      <c r="D9094" s="610">
        <v>50</v>
      </c>
      <c r="E9094" s="2"/>
      <c r="F9094" s="608">
        <v>43278</v>
      </c>
      <c r="G9094" s="280" t="s">
        <v>525</v>
      </c>
      <c r="H9094" s="294">
        <v>90</v>
      </c>
    </row>
    <row r="9095" spans="2:8" s="1" customFormat="1" ht="15">
      <c r="B9095" s="608">
        <v>43260</v>
      </c>
      <c r="C9095" s="484" t="s">
        <v>7633</v>
      </c>
      <c r="D9095" s="610">
        <v>50</v>
      </c>
      <c r="E9095" s="2"/>
      <c r="F9095" s="608">
        <v>43278</v>
      </c>
      <c r="G9095" s="280" t="s">
        <v>12</v>
      </c>
      <c r="H9095" s="294">
        <v>130</v>
      </c>
    </row>
    <row r="9096" spans="2:8" s="1" customFormat="1" ht="15">
      <c r="B9096" s="608">
        <v>43260</v>
      </c>
      <c r="C9096" s="484" t="s">
        <v>516</v>
      </c>
      <c r="D9096" s="610">
        <v>70</v>
      </c>
      <c r="E9096" s="2"/>
      <c r="F9096" s="608">
        <v>43278</v>
      </c>
      <c r="G9096" s="280" t="s">
        <v>246</v>
      </c>
      <c r="H9096" s="294">
        <v>170</v>
      </c>
    </row>
    <row r="9097" spans="2:8" s="1" customFormat="1" ht="15">
      <c r="B9097" s="608">
        <v>43260</v>
      </c>
      <c r="C9097" s="484" t="s">
        <v>901</v>
      </c>
      <c r="D9097" s="610">
        <v>30</v>
      </c>
      <c r="E9097" s="2"/>
      <c r="F9097" s="608">
        <v>43278</v>
      </c>
      <c r="G9097" s="280" t="s">
        <v>51</v>
      </c>
      <c r="H9097" s="294">
        <v>200</v>
      </c>
    </row>
    <row r="9098" spans="2:8" s="1" customFormat="1" ht="15">
      <c r="B9098" s="608">
        <v>43260</v>
      </c>
      <c r="C9098" s="484" t="s">
        <v>9791</v>
      </c>
      <c r="D9098" s="610">
        <v>250</v>
      </c>
      <c r="E9098" s="2"/>
      <c r="F9098" s="608">
        <v>43278</v>
      </c>
      <c r="G9098" s="280" t="s">
        <v>517</v>
      </c>
      <c r="H9098" s="294">
        <v>180</v>
      </c>
    </row>
    <row r="9099" spans="2:8" s="1" customFormat="1" ht="15">
      <c r="B9099" s="608">
        <v>43261</v>
      </c>
      <c r="C9099" s="484" t="s">
        <v>57</v>
      </c>
      <c r="D9099" s="610">
        <v>350</v>
      </c>
      <c r="E9099" s="2"/>
      <c r="F9099" s="608">
        <v>43279</v>
      </c>
      <c r="G9099" s="280" t="s">
        <v>525</v>
      </c>
      <c r="H9099" s="294">
        <v>160</v>
      </c>
    </row>
    <row r="9100" spans="2:8" s="1" customFormat="1" ht="15">
      <c r="B9100" s="608">
        <v>43261</v>
      </c>
      <c r="C9100" s="484" t="s">
        <v>506</v>
      </c>
      <c r="D9100" s="610">
        <v>750</v>
      </c>
      <c r="E9100" s="2"/>
      <c r="F9100" s="608">
        <v>43279</v>
      </c>
      <c r="G9100" s="280" t="s">
        <v>9845</v>
      </c>
      <c r="H9100" s="294">
        <v>300</v>
      </c>
    </row>
    <row r="9101" spans="2:8" s="1" customFormat="1" ht="15">
      <c r="B9101" s="608">
        <v>43261</v>
      </c>
      <c r="C9101" s="484" t="s">
        <v>289</v>
      </c>
      <c r="D9101" s="610">
        <v>50</v>
      </c>
      <c r="E9101" s="2"/>
      <c r="F9101" s="608">
        <v>43279</v>
      </c>
      <c r="G9101" s="280" t="s">
        <v>9847</v>
      </c>
      <c r="H9101" s="294">
        <v>100</v>
      </c>
    </row>
    <row r="9102" spans="2:8" s="1" customFormat="1" ht="15">
      <c r="B9102" s="608">
        <v>43261</v>
      </c>
      <c r="C9102" s="484" t="s">
        <v>7032</v>
      </c>
      <c r="D9102" s="610">
        <v>400</v>
      </c>
      <c r="E9102" s="2"/>
      <c r="F9102" s="608">
        <v>43280</v>
      </c>
      <c r="G9102" s="280" t="s">
        <v>9849</v>
      </c>
      <c r="H9102" s="294">
        <v>600</v>
      </c>
    </row>
    <row r="9103" spans="2:8" s="1" customFormat="1" ht="15">
      <c r="B9103" s="608">
        <v>43261</v>
      </c>
      <c r="C9103" s="484" t="s">
        <v>18</v>
      </c>
      <c r="D9103" s="610">
        <v>50</v>
      </c>
      <c r="E9103" s="2"/>
      <c r="F9103" s="608">
        <v>43280</v>
      </c>
      <c r="G9103" s="280" t="s">
        <v>525</v>
      </c>
      <c r="H9103" s="294">
        <v>110</v>
      </c>
    </row>
    <row r="9104" spans="2:8" s="1" customFormat="1" ht="15">
      <c r="B9104" s="608">
        <v>43262</v>
      </c>
      <c r="C9104" s="484" t="s">
        <v>525</v>
      </c>
      <c r="D9104" s="610">
        <v>180</v>
      </c>
      <c r="E9104" s="2"/>
      <c r="F9104" s="608">
        <v>43280</v>
      </c>
      <c r="G9104" s="280" t="s">
        <v>246</v>
      </c>
      <c r="H9104" s="294">
        <v>100</v>
      </c>
    </row>
    <row r="9105" spans="2:8" s="1" customFormat="1" ht="15">
      <c r="B9105" s="1323">
        <v>42532</v>
      </c>
      <c r="C9105" s="1324" t="s">
        <v>6</v>
      </c>
      <c r="D9105" s="1325">
        <v>2000</v>
      </c>
      <c r="E9105" s="2"/>
      <c r="F9105" s="608">
        <v>43281</v>
      </c>
      <c r="G9105" s="280" t="s">
        <v>506</v>
      </c>
      <c r="H9105" s="294">
        <v>750</v>
      </c>
    </row>
    <row r="9106" spans="2:8" s="1" customFormat="1" ht="15">
      <c r="B9106" s="608">
        <v>43262</v>
      </c>
      <c r="C9106" s="484" t="s">
        <v>23</v>
      </c>
      <c r="D9106" s="610">
        <v>200</v>
      </c>
      <c r="E9106" s="2"/>
      <c r="F9106" s="608">
        <v>43281</v>
      </c>
      <c r="G9106" s="280" t="s">
        <v>172</v>
      </c>
      <c r="H9106" s="294">
        <v>50</v>
      </c>
    </row>
    <row r="9107" spans="2:8" s="1" customFormat="1" ht="15">
      <c r="B9107" s="608">
        <v>43262</v>
      </c>
      <c r="C9107" s="484" t="s">
        <v>5333</v>
      </c>
      <c r="D9107" s="610">
        <v>200</v>
      </c>
      <c r="E9107" s="2"/>
      <c r="F9107" s="608">
        <v>43281</v>
      </c>
      <c r="G9107" s="280" t="s">
        <v>5295</v>
      </c>
      <c r="H9107" s="294">
        <v>80</v>
      </c>
    </row>
    <row r="9108" spans="2:8" s="1" customFormat="1" ht="15">
      <c r="B9108" s="608">
        <v>43263</v>
      </c>
      <c r="C9108" s="484" t="s">
        <v>525</v>
      </c>
      <c r="D9108" s="610">
        <v>220</v>
      </c>
      <c r="E9108" s="2"/>
      <c r="F9108" s="608">
        <v>43281</v>
      </c>
      <c r="G9108" s="280" t="s">
        <v>2164</v>
      </c>
      <c r="H9108" s="294">
        <v>800</v>
      </c>
    </row>
    <row r="9109" spans="2:8" s="1" customFormat="1" ht="15">
      <c r="B9109" s="608">
        <v>43264</v>
      </c>
      <c r="C9109" s="484" t="s">
        <v>525</v>
      </c>
      <c r="D9109" s="610">
        <v>100</v>
      </c>
      <c r="E9109" s="2"/>
      <c r="F9109" s="285"/>
      <c r="G9109" s="280"/>
      <c r="H9109" s="294"/>
    </row>
    <row r="9110" spans="2:8" s="1" customFormat="1" ht="15">
      <c r="B9110" s="608">
        <v>43264</v>
      </c>
      <c r="C9110" s="280" t="s">
        <v>2796</v>
      </c>
      <c r="D9110" s="294">
        <v>250</v>
      </c>
      <c r="E9110" s="2"/>
      <c r="F9110" s="285"/>
      <c r="G9110" s="280"/>
      <c r="H9110" s="294"/>
    </row>
    <row r="9111" spans="2:8" s="1" customFormat="1" ht="15">
      <c r="B9111" s="608">
        <v>43265</v>
      </c>
      <c r="C9111" s="484" t="s">
        <v>525</v>
      </c>
      <c r="D9111" s="610">
        <v>110</v>
      </c>
      <c r="E9111" s="2"/>
      <c r="F9111" s="285"/>
      <c r="G9111" s="280"/>
      <c r="H9111" s="294"/>
    </row>
    <row r="9112" spans="2:8" s="1" customFormat="1" ht="15">
      <c r="B9112" s="608">
        <v>43265</v>
      </c>
      <c r="C9112" s="484" t="s">
        <v>9800</v>
      </c>
      <c r="D9112" s="610">
        <v>630</v>
      </c>
      <c r="E9112" s="2"/>
      <c r="F9112" s="285"/>
      <c r="G9112" s="280"/>
      <c r="H9112" s="294"/>
    </row>
    <row r="9113" spans="2:8" s="1" customFormat="1" ht="15">
      <c r="B9113" s="608">
        <v>43265</v>
      </c>
      <c r="C9113" s="484" t="s">
        <v>8473</v>
      </c>
      <c r="D9113" s="610">
        <v>210</v>
      </c>
      <c r="E9113" s="2"/>
      <c r="F9113" s="285"/>
      <c r="G9113" s="280"/>
      <c r="H9113" s="294"/>
    </row>
    <row r="9114" spans="2:8" s="1" customFormat="1" ht="15">
      <c r="B9114" s="608">
        <v>43265</v>
      </c>
      <c r="C9114" s="484" t="s">
        <v>2399</v>
      </c>
      <c r="D9114" s="610">
        <v>60</v>
      </c>
      <c r="E9114" s="2"/>
      <c r="F9114" s="285"/>
      <c r="G9114" s="280"/>
      <c r="H9114" s="294"/>
    </row>
    <row r="9115" spans="2:8" s="1" customFormat="1" ht="15">
      <c r="B9115" s="608">
        <v>43266</v>
      </c>
      <c r="C9115" s="484" t="s">
        <v>9801</v>
      </c>
      <c r="D9115" s="610">
        <v>3500</v>
      </c>
      <c r="E9115" s="2"/>
      <c r="F9115" s="285"/>
      <c r="G9115" s="280"/>
      <c r="H9115" s="294"/>
    </row>
    <row r="9116" spans="2:8" s="1" customFormat="1" ht="15">
      <c r="B9116" s="608">
        <v>43266</v>
      </c>
      <c r="C9116" s="484" t="s">
        <v>9802</v>
      </c>
      <c r="D9116" s="610">
        <v>450</v>
      </c>
      <c r="E9116" s="2"/>
      <c r="F9116" s="285"/>
      <c r="G9116" s="280"/>
      <c r="H9116" s="294"/>
    </row>
    <row r="9117" spans="2:8" s="1" customFormat="1" ht="15">
      <c r="B9117" s="608">
        <v>43266</v>
      </c>
      <c r="C9117" s="484" t="s">
        <v>9803</v>
      </c>
      <c r="D9117" s="610">
        <v>100</v>
      </c>
      <c r="E9117" s="2"/>
      <c r="F9117" s="285"/>
      <c r="G9117" s="280"/>
      <c r="H9117" s="294"/>
    </row>
    <row r="9118" spans="2:8" s="1" customFormat="1" ht="15">
      <c r="B9118" s="608">
        <v>43266</v>
      </c>
      <c r="C9118" s="484" t="s">
        <v>786</v>
      </c>
      <c r="D9118" s="610">
        <v>30</v>
      </c>
      <c r="E9118" s="2"/>
      <c r="F9118" s="285"/>
      <c r="G9118" s="280"/>
      <c r="H9118" s="294"/>
    </row>
    <row r="9119" spans="2:8" s="1" customFormat="1" ht="15">
      <c r="B9119" s="608">
        <v>43266</v>
      </c>
      <c r="C9119" s="484" t="s">
        <v>9810</v>
      </c>
      <c r="D9119" s="610">
        <v>90</v>
      </c>
      <c r="E9119" s="2"/>
      <c r="F9119" s="285"/>
      <c r="G9119" s="280"/>
      <c r="H9119" s="294"/>
    </row>
    <row r="9120" spans="2:8" s="1" customFormat="1" ht="15">
      <c r="B9120" s="608">
        <v>43266</v>
      </c>
      <c r="C9120" s="484" t="s">
        <v>58</v>
      </c>
      <c r="D9120" s="610">
        <v>20</v>
      </c>
      <c r="E9120" s="2"/>
      <c r="F9120" s="285"/>
      <c r="G9120" s="280"/>
      <c r="H9120" s="294"/>
    </row>
    <row r="9121" spans="2:8" s="1" customFormat="1" ht="15">
      <c r="B9121" s="608">
        <v>43266</v>
      </c>
      <c r="C9121" s="484" t="s">
        <v>23</v>
      </c>
      <c r="D9121" s="610">
        <v>70</v>
      </c>
      <c r="E9121" s="2"/>
      <c r="F9121" s="285"/>
      <c r="G9121" s="280"/>
      <c r="H9121" s="294"/>
    </row>
    <row r="9122" spans="2:8" s="1" customFormat="1" ht="15">
      <c r="B9122" s="608">
        <v>43267</v>
      </c>
      <c r="C9122" s="484" t="s">
        <v>246</v>
      </c>
      <c r="D9122" s="610">
        <v>50</v>
      </c>
      <c r="E9122" s="2"/>
      <c r="F9122" s="285"/>
      <c r="G9122" s="280"/>
      <c r="H9122" s="294"/>
    </row>
    <row r="9123" spans="2:8" s="1" customFormat="1" ht="15">
      <c r="B9123" s="608">
        <v>43267</v>
      </c>
      <c r="C9123" s="484" t="s">
        <v>18</v>
      </c>
      <c r="D9123" s="610">
        <v>60</v>
      </c>
      <c r="E9123" s="2"/>
      <c r="F9123" s="285"/>
      <c r="G9123" s="280"/>
      <c r="H9123" s="294"/>
    </row>
    <row r="9124" spans="2:8" s="1" customFormat="1" ht="15">
      <c r="B9124" s="608">
        <v>43267</v>
      </c>
      <c r="C9124" s="610" t="s">
        <v>445</v>
      </c>
      <c r="D9124" s="610">
        <v>50</v>
      </c>
      <c r="E9124" s="2"/>
      <c r="F9124" s="285"/>
      <c r="G9124" s="280"/>
      <c r="H9124" s="294"/>
    </row>
    <row r="9125" spans="2:8" s="1" customFormat="1" ht="15">
      <c r="B9125" s="608">
        <v>43267</v>
      </c>
      <c r="C9125" s="394" t="s">
        <v>517</v>
      </c>
      <c r="D9125" s="610">
        <v>190</v>
      </c>
      <c r="E9125" s="2"/>
      <c r="F9125" s="285"/>
      <c r="G9125" s="280"/>
      <c r="H9125" s="294"/>
    </row>
    <row r="9126" spans="2:8" s="1" customFormat="1" ht="15">
      <c r="B9126" s="608">
        <v>43267</v>
      </c>
      <c r="C9126" s="394" t="s">
        <v>887</v>
      </c>
      <c r="D9126" s="610">
        <v>30</v>
      </c>
      <c r="E9126" s="2"/>
      <c r="F9126" s="285"/>
      <c r="G9126" s="280"/>
      <c r="H9126" s="294"/>
    </row>
    <row r="9127" spans="2:8" s="1" customFormat="1" ht="15">
      <c r="B9127" s="608">
        <v>43267</v>
      </c>
      <c r="C9127" s="612" t="s">
        <v>401</v>
      </c>
      <c r="D9127" s="613">
        <v>25</v>
      </c>
      <c r="E9127" s="2"/>
      <c r="F9127" s="285"/>
      <c r="G9127" s="280"/>
      <c r="H9127" s="294"/>
    </row>
    <row r="9128" spans="2:8" s="1" customFormat="1" ht="15">
      <c r="B9128" s="608">
        <v>43267</v>
      </c>
      <c r="C9128" s="394" t="s">
        <v>942</v>
      </c>
      <c r="D9128" s="610">
        <v>15</v>
      </c>
      <c r="E9128" s="2"/>
      <c r="F9128" s="285"/>
      <c r="G9128" s="280"/>
      <c r="H9128" s="294"/>
    </row>
    <row r="9129" spans="2:8" s="1" customFormat="1" ht="15">
      <c r="B9129" s="608">
        <v>43267</v>
      </c>
      <c r="C9129" s="484" t="s">
        <v>23</v>
      </c>
      <c r="D9129" s="610">
        <v>70</v>
      </c>
      <c r="E9129" s="2"/>
      <c r="F9129" s="285"/>
      <c r="G9129" s="280"/>
      <c r="H9129" s="294"/>
    </row>
    <row r="9130" spans="2:8" s="1" customFormat="1" ht="15">
      <c r="B9130" s="608">
        <v>43267</v>
      </c>
      <c r="C9130" s="484" t="s">
        <v>205</v>
      </c>
      <c r="D9130" s="610">
        <v>70</v>
      </c>
      <c r="E9130" s="2"/>
      <c r="F9130" s="285"/>
      <c r="G9130" s="280"/>
      <c r="H9130" s="294"/>
    </row>
    <row r="9131" spans="2:8" s="1" customFormat="1" ht="15">
      <c r="B9131" s="608">
        <v>43267</v>
      </c>
      <c r="C9131" s="484" t="s">
        <v>18</v>
      </c>
      <c r="D9131" s="610">
        <v>40</v>
      </c>
      <c r="E9131" s="2"/>
      <c r="F9131" s="285"/>
      <c r="G9131" s="280"/>
      <c r="H9131" s="294"/>
    </row>
    <row r="9132" spans="2:8" s="1" customFormat="1" ht="15">
      <c r="B9132" s="285"/>
      <c r="C9132" s="280"/>
      <c r="D9132" s="294"/>
      <c r="E9132" s="2"/>
      <c r="F9132" s="285"/>
      <c r="G9132" s="280"/>
      <c r="H9132" s="294"/>
    </row>
    <row r="9133" spans="2:8" s="1" customFormat="1" ht="15">
      <c r="B9133" s="285"/>
      <c r="C9133" s="280"/>
      <c r="D9133" s="294"/>
      <c r="E9133" s="2"/>
      <c r="F9133" s="285"/>
      <c r="G9133" s="280"/>
      <c r="H9133" s="294"/>
    </row>
    <row r="9134" spans="2:8" s="1" customFormat="1" ht="15">
      <c r="B9134" s="285"/>
      <c r="C9134" s="280"/>
      <c r="D9134" s="294"/>
      <c r="F9134" s="280"/>
      <c r="G9134" s="280"/>
      <c r="H9134" s="280"/>
    </row>
    <row r="9135" spans="2:8" s="1" customFormat="1" ht="15">
      <c r="B9135" s="285"/>
      <c r="C9135" s="280"/>
      <c r="D9135" s="294"/>
      <c r="F9135" s="280"/>
      <c r="G9135" s="280"/>
      <c r="H9135" s="280"/>
    </row>
    <row r="9136" spans="2:8" s="1" customFormat="1" ht="15">
      <c r="D9136" s="2">
        <f>SUM(D9052:D9135)</f>
        <v>22925</v>
      </c>
      <c r="H9136" s="2">
        <f>SUM(H9052:H9135)</f>
        <v>11970</v>
      </c>
    </row>
    <row r="9138" spans="2:15" s="1" customFormat="1" ht="15.75">
      <c r="C9138" s="2480" t="s">
        <v>9754</v>
      </c>
      <c r="D9138" s="2480"/>
      <c r="E9138" s="2480"/>
      <c r="F9138" s="2480"/>
      <c r="G9138" s="2480"/>
      <c r="H9138" s="2480"/>
      <c r="I9138" s="2480"/>
      <c r="J9138" s="18"/>
    </row>
    <row r="9139" spans="2:15" s="1" customFormat="1" ht="15" outlineLevel="1">
      <c r="C9139" s="18"/>
      <c r="D9139" s="18"/>
      <c r="E9139" s="18"/>
      <c r="F9139" s="18"/>
      <c r="G9139" s="18"/>
      <c r="H9139" s="18"/>
      <c r="I9139" s="18"/>
      <c r="J9139" s="18"/>
    </row>
    <row r="9140" spans="2:15" s="1" customFormat="1" ht="15" outlineLevel="1">
      <c r="B9140" s="152" t="s">
        <v>115</v>
      </c>
      <c r="C9140" s="152" t="s">
        <v>1330</v>
      </c>
      <c r="D9140" s="355" t="s">
        <v>4</v>
      </c>
      <c r="F9140" s="354" t="s">
        <v>115</v>
      </c>
      <c r="G9140" s="354" t="s">
        <v>1331</v>
      </c>
      <c r="H9140" s="355" t="s">
        <v>4</v>
      </c>
    </row>
    <row r="9141" spans="2:15" s="1" customFormat="1" ht="45" outlineLevel="1">
      <c r="B9141" s="864">
        <v>43252</v>
      </c>
      <c r="C9141" s="891" t="s">
        <v>1039</v>
      </c>
      <c r="D9141" s="1294">
        <v>81589.710000000006</v>
      </c>
      <c r="F9141" s="811">
        <v>43284</v>
      </c>
      <c r="G9141" s="814" t="s">
        <v>9859</v>
      </c>
      <c r="H9141" s="876">
        <v>332.95</v>
      </c>
      <c r="I9141" s="814" t="s">
        <v>9852</v>
      </c>
    </row>
    <row r="9142" spans="2:15" s="1" customFormat="1" ht="45" outlineLevel="1">
      <c r="B9142" s="581">
        <v>43307</v>
      </c>
      <c r="C9142" s="1763" t="s">
        <v>9919</v>
      </c>
      <c r="D9142" s="1764">
        <v>150280</v>
      </c>
      <c r="F9142" s="811">
        <v>43284</v>
      </c>
      <c r="G9142" s="814" t="s">
        <v>9860</v>
      </c>
      <c r="H9142" s="876">
        <v>332.95</v>
      </c>
      <c r="I9142" s="814" t="s">
        <v>9852</v>
      </c>
    </row>
    <row r="9143" spans="2:15" s="1" customFormat="1" ht="45" outlineLevel="1">
      <c r="B9143" s="285"/>
      <c r="C9143" s="223"/>
      <c r="D9143" s="175"/>
      <c r="F9143" s="811">
        <v>43285</v>
      </c>
      <c r="G9143" s="814" t="s">
        <v>9861</v>
      </c>
      <c r="H9143" s="905">
        <v>10000</v>
      </c>
      <c r="I9143" s="814" t="s">
        <v>3287</v>
      </c>
    </row>
    <row r="9144" spans="2:15" s="1" customFormat="1" ht="45" outlineLevel="1">
      <c r="B9144" s="285"/>
      <c r="C9144" s="223"/>
      <c r="D9144" s="175"/>
      <c r="F9144" s="811">
        <v>43291</v>
      </c>
      <c r="G9144" s="814" t="s">
        <v>9879</v>
      </c>
      <c r="H9144" s="905">
        <v>6569</v>
      </c>
      <c r="I9144" s="814" t="s">
        <v>9797</v>
      </c>
    </row>
    <row r="9145" spans="2:15" s="1" customFormat="1" ht="45" outlineLevel="1">
      <c r="B9145" s="302"/>
      <c r="C9145" s="317"/>
      <c r="D9145" s="326"/>
      <c r="F9145" s="811">
        <v>43295</v>
      </c>
      <c r="G9145" s="814" t="s">
        <v>9882</v>
      </c>
      <c r="H9145" s="905">
        <v>4000</v>
      </c>
      <c r="I9145" s="814" t="s">
        <v>3287</v>
      </c>
    </row>
    <row r="9146" spans="2:15" s="1" customFormat="1" ht="45" outlineLevel="1">
      <c r="B9146" s="285"/>
      <c r="C9146" s="317"/>
      <c r="D9146" s="326"/>
      <c r="F9146" s="811">
        <v>43304</v>
      </c>
      <c r="G9146" s="814" t="s">
        <v>9895</v>
      </c>
      <c r="H9146" s="905">
        <v>5000</v>
      </c>
      <c r="I9146" s="814" t="s">
        <v>3287</v>
      </c>
    </row>
    <row r="9147" spans="2:15" s="1" customFormat="1" ht="30" outlineLevel="1">
      <c r="B9147" s="1668"/>
      <c r="C9147" s="671"/>
      <c r="D9147" s="672"/>
      <c r="F9147" s="811">
        <v>43307</v>
      </c>
      <c r="G9147" s="814" t="s">
        <v>5936</v>
      </c>
      <c r="H9147" s="905">
        <v>24327.87</v>
      </c>
      <c r="I9147" s="814" t="s">
        <v>8394</v>
      </c>
    </row>
    <row r="9148" spans="2:15" s="1" customFormat="1" ht="30" outlineLevel="1">
      <c r="B9148" s="285"/>
      <c r="C9148" s="223"/>
      <c r="D9148" s="175"/>
      <c r="F9148" s="811">
        <v>43307</v>
      </c>
      <c r="G9148" s="814" t="s">
        <v>9911</v>
      </c>
      <c r="H9148" s="876">
        <v>1297</v>
      </c>
      <c r="I9148" s="814" t="s">
        <v>7393</v>
      </c>
    </row>
    <row r="9149" spans="2:15" s="1" customFormat="1" ht="30" outlineLevel="1">
      <c r="B9149" s="285"/>
      <c r="C9149" s="223"/>
      <c r="D9149" s="175"/>
      <c r="F9149" s="811">
        <v>43307</v>
      </c>
      <c r="G9149" s="814" t="s">
        <v>9912</v>
      </c>
      <c r="H9149" s="876">
        <v>799</v>
      </c>
      <c r="I9149" s="814" t="s">
        <v>8818</v>
      </c>
      <c r="L9149" s="2"/>
      <c r="O9149" s="2"/>
    </row>
    <row r="9150" spans="2:15" s="1" customFormat="1" ht="30" outlineLevel="1">
      <c r="B9150" s="285"/>
      <c r="C9150" s="223"/>
      <c r="D9150" s="175"/>
      <c r="F9150" s="811">
        <v>43307</v>
      </c>
      <c r="G9150" s="814" t="s">
        <v>9914</v>
      </c>
      <c r="H9150" s="876">
        <v>19029</v>
      </c>
      <c r="I9150" s="814" t="s">
        <v>9915</v>
      </c>
      <c r="L9150" s="2"/>
      <c r="O9150" s="2"/>
    </row>
    <row r="9151" spans="2:15" s="1" customFormat="1" ht="45" outlineLevel="1">
      <c r="B9151" s="285"/>
      <c r="C9151" s="223"/>
      <c r="D9151" s="175"/>
      <c r="F9151" s="811">
        <v>43311</v>
      </c>
      <c r="G9151" s="1097" t="s">
        <v>9928</v>
      </c>
      <c r="H9151" s="876">
        <v>5000</v>
      </c>
      <c r="I9151" s="814" t="s">
        <v>3287</v>
      </c>
      <c r="L9151" s="2"/>
      <c r="O9151" s="2"/>
    </row>
    <row r="9152" spans="2:15" s="1" customFormat="1" ht="30" outlineLevel="1">
      <c r="B9152" s="269"/>
      <c r="C9152" s="47"/>
      <c r="D9152" s="48"/>
      <c r="F9152" s="832">
        <v>43311</v>
      </c>
      <c r="G9152" s="1075" t="s">
        <v>9920</v>
      </c>
      <c r="H9152" s="867">
        <v>11757</v>
      </c>
      <c r="I9152" s="938" t="s">
        <v>7420</v>
      </c>
    </row>
    <row r="9153" spans="2:15" s="1" customFormat="1" ht="30" outlineLevel="1">
      <c r="B9153" s="269"/>
      <c r="C9153" s="47"/>
      <c r="D9153" s="48"/>
      <c r="F9153" s="832">
        <v>43311</v>
      </c>
      <c r="G9153" s="938" t="s">
        <v>9921</v>
      </c>
      <c r="H9153" s="867">
        <v>2000</v>
      </c>
      <c r="I9153" s="938" t="s">
        <v>8819</v>
      </c>
      <c r="L9153" s="2"/>
    </row>
    <row r="9154" spans="2:15" s="1" customFormat="1" ht="30" outlineLevel="1">
      <c r="B9154" s="46"/>
      <c r="C9154" s="47"/>
      <c r="D9154" s="48"/>
      <c r="F9154" s="832">
        <v>43311</v>
      </c>
      <c r="G9154" s="938" t="s">
        <v>9922</v>
      </c>
      <c r="H9154" s="867">
        <v>30000</v>
      </c>
      <c r="I9154" s="938" t="s">
        <v>7426</v>
      </c>
      <c r="L9154" s="2"/>
    </row>
    <row r="9155" spans="2:15" s="1" customFormat="1" ht="30" outlineLevel="1">
      <c r="B9155" s="46"/>
      <c r="C9155" s="47"/>
      <c r="D9155" s="48"/>
      <c r="F9155" s="832">
        <v>43311</v>
      </c>
      <c r="G9155" s="938" t="s">
        <v>9923</v>
      </c>
      <c r="H9155" s="867">
        <v>32500</v>
      </c>
      <c r="I9155" s="938" t="s">
        <v>7425</v>
      </c>
      <c r="L9155" s="2"/>
      <c r="O9155" s="2"/>
    </row>
    <row r="9156" spans="2:15" s="1" customFormat="1" ht="15" outlineLevel="1">
      <c r="B9156" s="46"/>
      <c r="C9156" s="47"/>
      <c r="D9156" s="48"/>
      <c r="F9156" s="811"/>
      <c r="G9156" s="1097"/>
      <c r="H9156" s="876"/>
      <c r="I9156" s="814"/>
      <c r="O9156" s="2"/>
    </row>
    <row r="9157" spans="2:15" s="1" customFormat="1" ht="15" outlineLevel="1">
      <c r="B9157" s="46"/>
      <c r="C9157" s="47"/>
      <c r="D9157" s="48"/>
      <c r="F9157" s="811"/>
      <c r="G9157" s="814"/>
      <c r="H9157" s="876"/>
      <c r="I9157" s="814"/>
      <c r="O9157" s="2"/>
    </row>
    <row r="9158" spans="2:15" s="1" customFormat="1" ht="15" outlineLevel="1">
      <c r="B9158" s="46"/>
      <c r="C9158" s="47"/>
      <c r="D9158" s="48"/>
      <c r="F9158" s="811"/>
      <c r="G9158" s="812"/>
      <c r="H9158" s="893"/>
      <c r="I9158" s="812"/>
    </row>
    <row r="9159" spans="2:15" s="1" customFormat="1" ht="15" outlineLevel="1">
      <c r="B9159" s="50"/>
      <c r="C9159" s="50" t="s">
        <v>195</v>
      </c>
      <c r="D9159" s="571">
        <f>SUM(D9141:D9158)</f>
        <v>231869.71000000002</v>
      </c>
      <c r="E9159" s="18"/>
      <c r="F9159" s="319"/>
      <c r="G9159" s="319" t="s">
        <v>195</v>
      </c>
      <c r="H9159" s="279">
        <f>SUM(H9141:H9158)</f>
        <v>152944.77000000002</v>
      </c>
    </row>
    <row r="9160" spans="2:15" s="1" customFormat="1" ht="15" outlineLevel="1">
      <c r="B9160" s="50"/>
      <c r="C9160" s="50" t="s">
        <v>1328</v>
      </c>
      <c r="D9160" s="48">
        <f>D9159-H9159</f>
        <v>78924.94</v>
      </c>
      <c r="E9160" s="13"/>
      <c r="F9160" s="13"/>
      <c r="H9160" s="13"/>
    </row>
    <row r="9161" spans="2:15" s="1" customFormat="1" ht="15" outlineLevel="1">
      <c r="D9161" s="13"/>
      <c r="E9161" s="87"/>
      <c r="F9161" s="13"/>
      <c r="H9161" s="226"/>
      <c r="I9161" s="2"/>
      <c r="N9161" s="2"/>
      <c r="O9161" s="2"/>
    </row>
    <row r="9162" spans="2:15" s="1" customFormat="1" ht="15">
      <c r="E9162" s="13"/>
      <c r="F9162" s="13"/>
    </row>
    <row r="9163" spans="2:15" s="1" customFormat="1" ht="15">
      <c r="B9163" s="1465">
        <v>43282</v>
      </c>
      <c r="C9163" s="1466" t="s">
        <v>9856</v>
      </c>
      <c r="D9163" s="1467">
        <v>4010</v>
      </c>
      <c r="E9163" s="812" t="s">
        <v>421</v>
      </c>
      <c r="H9163" s="399"/>
      <c r="I9163" s="13"/>
    </row>
    <row r="9164" spans="2:15" s="1" customFormat="1" ht="15">
      <c r="B9164" s="1465">
        <v>43283</v>
      </c>
      <c r="C9164" s="1097" t="s">
        <v>3546</v>
      </c>
      <c r="D9164" s="905">
        <v>1200</v>
      </c>
      <c r="E9164" s="814" t="s">
        <v>421</v>
      </c>
      <c r="G9164" s="782" t="s">
        <v>8394</v>
      </c>
      <c r="H9164" s="1791"/>
      <c r="I9164" s="13"/>
    </row>
    <row r="9165" spans="2:15" s="1" customFormat="1" ht="45">
      <c r="B9165" s="811">
        <v>43285</v>
      </c>
      <c r="C9165" s="814" t="s">
        <v>9861</v>
      </c>
      <c r="D9165" s="905">
        <v>10000</v>
      </c>
      <c r="E9165" s="814" t="s">
        <v>3287</v>
      </c>
      <c r="G9165" s="782" t="s">
        <v>7393</v>
      </c>
      <c r="H9165" s="1791"/>
      <c r="I9165" s="13"/>
    </row>
    <row r="9166" spans="2:15" s="1" customFormat="1" ht="15">
      <c r="B9166" s="811">
        <v>43286</v>
      </c>
      <c r="C9166" s="814" t="s">
        <v>3546</v>
      </c>
      <c r="D9166" s="905">
        <v>1500</v>
      </c>
      <c r="E9166" s="814" t="s">
        <v>421</v>
      </c>
      <c r="G9166" s="1119" t="s">
        <v>7425</v>
      </c>
      <c r="H9166" s="1320">
        <v>32500</v>
      </c>
      <c r="L9166" s="2"/>
    </row>
    <row r="9167" spans="2:15" s="1" customFormat="1" ht="45">
      <c r="B9167" s="811">
        <v>43295</v>
      </c>
      <c r="C9167" s="814" t="s">
        <v>9882</v>
      </c>
      <c r="D9167" s="905">
        <v>4000</v>
      </c>
      <c r="E9167" s="814" t="s">
        <v>3287</v>
      </c>
      <c r="G9167" s="782" t="s">
        <v>8079</v>
      </c>
      <c r="H9167" s="1791">
        <v>6569</v>
      </c>
    </row>
    <row r="9168" spans="2:15" s="1" customFormat="1" ht="15">
      <c r="B9168" s="811">
        <v>43302</v>
      </c>
      <c r="C9168" s="814" t="s">
        <v>3546</v>
      </c>
      <c r="D9168" s="905">
        <v>3350</v>
      </c>
      <c r="E9168" s="814" t="s">
        <v>421</v>
      </c>
      <c r="G9168" s="782" t="s">
        <v>8312</v>
      </c>
      <c r="H9168" s="1792"/>
    </row>
    <row r="9169" spans="2:9" s="1" customFormat="1" ht="60">
      <c r="B9169" s="811">
        <v>43304</v>
      </c>
      <c r="C9169" s="814" t="s">
        <v>9895</v>
      </c>
      <c r="D9169" s="905">
        <v>5000</v>
      </c>
      <c r="E9169" s="814" t="s">
        <v>3287</v>
      </c>
      <c r="G9169" s="730" t="s">
        <v>7426</v>
      </c>
      <c r="H9169" s="1102">
        <v>30000</v>
      </c>
    </row>
    <row r="9170" spans="2:9" s="1" customFormat="1" ht="45">
      <c r="B9170" s="811">
        <v>43311</v>
      </c>
      <c r="C9170" s="1097" t="s">
        <v>9928</v>
      </c>
      <c r="D9170" s="876">
        <v>5000</v>
      </c>
      <c r="E9170" s="814" t="s">
        <v>3287</v>
      </c>
      <c r="G9170" s="730" t="s">
        <v>8819</v>
      </c>
      <c r="H9170" s="1102">
        <v>2000</v>
      </c>
      <c r="I9170" s="13"/>
    </row>
    <row r="9171" spans="2:9" s="1" customFormat="1" ht="15">
      <c r="B9171" s="811"/>
      <c r="C9171" s="814"/>
      <c r="D9171" s="876"/>
      <c r="E9171" s="814"/>
      <c r="G9171" s="730" t="s">
        <v>7420</v>
      </c>
      <c r="H9171" s="1102">
        <v>11757</v>
      </c>
      <c r="I9171" s="13"/>
    </row>
    <row r="9172" spans="2:9" s="1" customFormat="1" ht="15">
      <c r="B9172" s="984"/>
      <c r="C9172" s="814"/>
      <c r="D9172" s="876"/>
      <c r="E9172" s="814"/>
      <c r="F9172" s="2"/>
      <c r="G9172" s="782" t="s">
        <v>7422</v>
      </c>
      <c r="H9172" s="1790"/>
      <c r="I9172" s="13"/>
    </row>
    <row r="9173" spans="2:9" s="1" customFormat="1" ht="15">
      <c r="B9173" s="811"/>
      <c r="C9173" s="814"/>
      <c r="D9173" s="905"/>
      <c r="E9173" s="814"/>
      <c r="F9173" s="2"/>
      <c r="H9173" s="2"/>
      <c r="I9173" s="13"/>
    </row>
    <row r="9174" spans="2:9" s="1" customFormat="1" ht="15">
      <c r="B9174" s="811"/>
      <c r="C9174" s="814"/>
      <c r="D9174" s="876"/>
      <c r="E9174" s="814"/>
    </row>
    <row r="9175" spans="2:9" s="1" customFormat="1" ht="15">
      <c r="B9175" s="811"/>
      <c r="C9175" s="814"/>
      <c r="D9175" s="876"/>
      <c r="E9175" s="814"/>
    </row>
    <row r="9176" spans="2:9" s="1" customFormat="1" ht="15">
      <c r="B9176" s="280"/>
      <c r="C9176" s="280"/>
      <c r="D9176" s="294">
        <f>SUM(D9163:D9175)</f>
        <v>34060</v>
      </c>
      <c r="E9176" s="2">
        <f>D9176-D9260-H9260</f>
        <v>100</v>
      </c>
      <c r="F9176" s="1" t="s">
        <v>3088</v>
      </c>
    </row>
    <row r="9177" spans="2:9" s="1" customFormat="1" ht="15">
      <c r="E9177" s="2">
        <v>1000</v>
      </c>
      <c r="F9177" s="1" t="s">
        <v>8144</v>
      </c>
    </row>
    <row r="9178" spans="2:9" s="1" customFormat="1" ht="15"/>
    <row r="9179" spans="2:9" s="1" customFormat="1" ht="15">
      <c r="B9179" s="1323">
        <v>43282</v>
      </c>
      <c r="C9179" s="1324" t="s">
        <v>6</v>
      </c>
      <c r="D9179" s="1325">
        <v>3500</v>
      </c>
      <c r="E9179" s="1023"/>
      <c r="F9179" s="725">
        <v>43298</v>
      </c>
      <c r="G9179" s="484" t="s">
        <v>114</v>
      </c>
      <c r="H9179" s="610">
        <v>60</v>
      </c>
    </row>
    <row r="9180" spans="2:9" s="1" customFormat="1" ht="15">
      <c r="B9180" s="608">
        <v>43282</v>
      </c>
      <c r="C9180" s="612" t="s">
        <v>289</v>
      </c>
      <c r="D9180" s="613">
        <v>40</v>
      </c>
      <c r="E9180" s="1023"/>
      <c r="F9180" s="725">
        <v>43299</v>
      </c>
      <c r="G9180" s="484" t="s">
        <v>525</v>
      </c>
      <c r="H9180" s="610">
        <v>170</v>
      </c>
    </row>
    <row r="9181" spans="2:9" s="1" customFormat="1" ht="15">
      <c r="B9181" s="608">
        <v>43282</v>
      </c>
      <c r="C9181" s="612" t="s">
        <v>247</v>
      </c>
      <c r="D9181" s="613">
        <v>200</v>
      </c>
      <c r="E9181" s="1023"/>
      <c r="F9181" s="725">
        <v>43299</v>
      </c>
      <c r="G9181" s="484" t="s">
        <v>8811</v>
      </c>
      <c r="H9181" s="610">
        <v>50</v>
      </c>
    </row>
    <row r="9182" spans="2:9" s="1" customFormat="1" ht="15">
      <c r="B9182" s="608">
        <v>43283</v>
      </c>
      <c r="C9182" s="612" t="s">
        <v>525</v>
      </c>
      <c r="D9182" s="613">
        <v>140</v>
      </c>
      <c r="E9182" s="1023"/>
      <c r="F9182" s="725">
        <v>43299</v>
      </c>
      <c r="G9182" s="484" t="s">
        <v>23</v>
      </c>
      <c r="H9182" s="610">
        <v>100</v>
      </c>
    </row>
    <row r="9183" spans="2:9" s="1" customFormat="1" ht="15">
      <c r="B9183" s="608">
        <v>43283</v>
      </c>
      <c r="C9183" s="612" t="s">
        <v>246</v>
      </c>
      <c r="D9183" s="613">
        <v>110</v>
      </c>
      <c r="E9183" s="1023"/>
      <c r="F9183" s="725">
        <v>43300</v>
      </c>
      <c r="G9183" s="1756" t="s">
        <v>525</v>
      </c>
      <c r="H9183" s="610">
        <v>300</v>
      </c>
    </row>
    <row r="9184" spans="2:9" s="1" customFormat="1" ht="15">
      <c r="B9184" s="608">
        <v>43283</v>
      </c>
      <c r="C9184" s="612" t="s">
        <v>114</v>
      </c>
      <c r="D9184" s="613">
        <v>100</v>
      </c>
      <c r="E9184" s="1023"/>
      <c r="F9184" s="725">
        <v>43301</v>
      </c>
      <c r="G9184" s="484" t="s">
        <v>525</v>
      </c>
      <c r="H9184" s="610">
        <v>200</v>
      </c>
    </row>
    <row r="9185" spans="2:8" s="1" customFormat="1" ht="15">
      <c r="B9185" s="608">
        <v>43283</v>
      </c>
      <c r="C9185" s="484" t="s">
        <v>731</v>
      </c>
      <c r="D9185" s="610">
        <v>350</v>
      </c>
      <c r="E9185" s="1023"/>
      <c r="F9185" s="725">
        <v>43301</v>
      </c>
      <c r="G9185" s="484" t="s">
        <v>114</v>
      </c>
      <c r="H9185" s="610">
        <v>160</v>
      </c>
    </row>
    <row r="9186" spans="2:8" s="1" customFormat="1" ht="15">
      <c r="B9186" s="549">
        <v>43284</v>
      </c>
      <c r="C9186" s="554" t="s">
        <v>2598</v>
      </c>
      <c r="D9186" s="587">
        <v>180</v>
      </c>
      <c r="E9186" s="1023"/>
      <c r="F9186" s="725">
        <v>43301</v>
      </c>
      <c r="G9186" s="484" t="s">
        <v>2625</v>
      </c>
      <c r="H9186" s="610">
        <v>520</v>
      </c>
    </row>
    <row r="9187" spans="2:8" s="1" customFormat="1" ht="15">
      <c r="B9187" s="725">
        <v>43284</v>
      </c>
      <c r="C9187" s="394" t="s">
        <v>525</v>
      </c>
      <c r="D9187" s="614">
        <v>40</v>
      </c>
      <c r="E9187" s="1023"/>
      <c r="F9187" s="725">
        <v>43302</v>
      </c>
      <c r="G9187" s="484" t="s">
        <v>246</v>
      </c>
      <c r="H9187" s="610">
        <v>50</v>
      </c>
    </row>
    <row r="9188" spans="2:8" s="1" customFormat="1" ht="15">
      <c r="B9188" s="725">
        <v>43284</v>
      </c>
      <c r="C9188" s="394" t="s">
        <v>246</v>
      </c>
      <c r="D9188" s="614">
        <v>180</v>
      </c>
      <c r="E9188" s="1023"/>
      <c r="F9188" s="725">
        <v>43302</v>
      </c>
      <c r="G9188" s="484" t="s">
        <v>9904</v>
      </c>
      <c r="H9188" s="610">
        <v>300</v>
      </c>
    </row>
    <row r="9189" spans="2:8" s="1" customFormat="1" ht="15">
      <c r="B9189" s="725">
        <v>43284</v>
      </c>
      <c r="C9189" s="394" t="s">
        <v>80</v>
      </c>
      <c r="D9189" s="614">
        <v>20</v>
      </c>
      <c r="E9189" s="1023"/>
      <c r="F9189" s="725">
        <v>43302</v>
      </c>
      <c r="G9189" s="484" t="s">
        <v>9905</v>
      </c>
      <c r="H9189" s="610">
        <v>500</v>
      </c>
    </row>
    <row r="9190" spans="2:8" s="1" customFormat="1" ht="15">
      <c r="B9190" s="725">
        <v>43284</v>
      </c>
      <c r="C9190" s="394" t="s">
        <v>114</v>
      </c>
      <c r="D9190" s="614">
        <v>80</v>
      </c>
      <c r="E9190" s="1023"/>
      <c r="F9190" s="725">
        <v>43302</v>
      </c>
      <c r="G9190" s="484" t="s">
        <v>6</v>
      </c>
      <c r="H9190" s="610">
        <v>100</v>
      </c>
    </row>
    <row r="9191" spans="2:8" s="1" customFormat="1" ht="15">
      <c r="B9191" s="725">
        <v>43284</v>
      </c>
      <c r="C9191" s="394" t="s">
        <v>51</v>
      </c>
      <c r="D9191" s="1776">
        <v>30</v>
      </c>
      <c r="E9191" s="1023"/>
      <c r="F9191" s="725">
        <v>43302</v>
      </c>
      <c r="G9191" s="484" t="s">
        <v>401</v>
      </c>
      <c r="H9191" s="610">
        <v>25</v>
      </c>
    </row>
    <row r="9192" spans="2:8" s="1" customFormat="1" ht="15">
      <c r="B9192" s="725">
        <v>43285</v>
      </c>
      <c r="C9192" s="394" t="s">
        <v>525</v>
      </c>
      <c r="D9192" s="1776">
        <v>220</v>
      </c>
      <c r="E9192" s="1023"/>
      <c r="F9192" s="725">
        <v>43302</v>
      </c>
      <c r="G9192" s="484" t="s">
        <v>9906</v>
      </c>
      <c r="H9192" s="610">
        <v>35</v>
      </c>
    </row>
    <row r="9193" spans="2:8" s="1" customFormat="1" ht="15">
      <c r="B9193" s="608">
        <v>43285</v>
      </c>
      <c r="C9193" s="612" t="s">
        <v>246</v>
      </c>
      <c r="D9193" s="613">
        <v>170</v>
      </c>
      <c r="E9193" s="1023"/>
      <c r="F9193" s="725">
        <v>43303</v>
      </c>
      <c r="G9193" s="484" t="s">
        <v>401</v>
      </c>
      <c r="H9193" s="610">
        <v>40</v>
      </c>
    </row>
    <row r="9194" spans="2:8" s="1" customFormat="1" ht="15">
      <c r="B9194" s="725">
        <v>43285</v>
      </c>
      <c r="C9194" s="484" t="s">
        <v>111</v>
      </c>
      <c r="D9194" s="1739">
        <v>40</v>
      </c>
      <c r="E9194" s="1023"/>
      <c r="F9194" s="725">
        <v>43303</v>
      </c>
      <c r="G9194" s="484" t="s">
        <v>4582</v>
      </c>
      <c r="H9194" s="610">
        <v>700</v>
      </c>
    </row>
    <row r="9195" spans="2:8" s="1" customFormat="1" ht="15">
      <c r="B9195" s="725">
        <v>43285</v>
      </c>
      <c r="C9195" s="484" t="s">
        <v>23</v>
      </c>
      <c r="D9195" s="1739">
        <v>120</v>
      </c>
      <c r="E9195" s="1023"/>
      <c r="F9195" s="725">
        <v>43303</v>
      </c>
      <c r="G9195" s="484" t="s">
        <v>9907</v>
      </c>
      <c r="H9195" s="610">
        <v>370</v>
      </c>
    </row>
    <row r="9196" spans="2:8" s="1" customFormat="1" ht="15">
      <c r="B9196" s="725">
        <v>43285</v>
      </c>
      <c r="C9196" s="484" t="s">
        <v>18</v>
      </c>
      <c r="D9196" s="1739">
        <v>200</v>
      </c>
      <c r="E9196" s="1023"/>
      <c r="F9196" s="725">
        <v>43303</v>
      </c>
      <c r="G9196" s="484" t="s">
        <v>346</v>
      </c>
      <c r="H9196" s="610">
        <v>60</v>
      </c>
    </row>
    <row r="9197" spans="2:8" s="1" customFormat="1" ht="15">
      <c r="B9197" s="725">
        <v>43286</v>
      </c>
      <c r="C9197" s="484" t="s">
        <v>525</v>
      </c>
      <c r="D9197" s="1739">
        <v>220</v>
      </c>
      <c r="E9197" s="1023"/>
      <c r="F9197" s="725">
        <v>43303</v>
      </c>
      <c r="G9197" s="484" t="s">
        <v>9909</v>
      </c>
      <c r="H9197" s="610">
        <v>700</v>
      </c>
    </row>
    <row r="9198" spans="2:8" s="1" customFormat="1" ht="15">
      <c r="B9198" s="725">
        <v>43286</v>
      </c>
      <c r="C9198" s="484" t="s">
        <v>132</v>
      </c>
      <c r="D9198" s="1739">
        <v>100</v>
      </c>
      <c r="E9198" s="1023"/>
      <c r="F9198" s="725">
        <v>43303</v>
      </c>
      <c r="G9198" s="484" t="s">
        <v>3676</v>
      </c>
      <c r="H9198" s="610">
        <v>160</v>
      </c>
    </row>
    <row r="9199" spans="2:8" s="1" customFormat="1" ht="15">
      <c r="B9199" s="725">
        <v>43286</v>
      </c>
      <c r="C9199" s="484" t="s">
        <v>8849</v>
      </c>
      <c r="D9199" s="1739">
        <v>100</v>
      </c>
      <c r="E9199" s="1023"/>
      <c r="F9199" s="725">
        <v>43303</v>
      </c>
      <c r="G9199" s="484" t="s">
        <v>114</v>
      </c>
      <c r="H9199" s="610">
        <v>140</v>
      </c>
    </row>
    <row r="9200" spans="2:8" s="1" customFormat="1" ht="15">
      <c r="B9200" s="725">
        <v>43286</v>
      </c>
      <c r="C9200" s="484" t="s">
        <v>7913</v>
      </c>
      <c r="D9200" s="1739">
        <v>400</v>
      </c>
      <c r="E9200" s="1023"/>
      <c r="F9200" s="725">
        <v>43303</v>
      </c>
      <c r="G9200" s="394" t="s">
        <v>516</v>
      </c>
      <c r="H9200" s="610">
        <v>50</v>
      </c>
    </row>
    <row r="9201" spans="2:8" s="1" customFormat="1" ht="15">
      <c r="B9201" s="725">
        <v>43286</v>
      </c>
      <c r="C9201" s="484" t="s">
        <v>6147</v>
      </c>
      <c r="D9201" s="1739">
        <v>220</v>
      </c>
      <c r="E9201" s="1023"/>
      <c r="F9201" s="725">
        <v>43303</v>
      </c>
      <c r="G9201" s="394" t="s">
        <v>4295</v>
      </c>
      <c r="H9201" s="610">
        <v>10</v>
      </c>
    </row>
    <row r="9202" spans="2:8" s="1" customFormat="1" ht="15">
      <c r="B9202" s="725">
        <v>43286</v>
      </c>
      <c r="C9202" s="484" t="s">
        <v>246</v>
      </c>
      <c r="D9202" s="1739">
        <v>200</v>
      </c>
      <c r="E9202" s="1023"/>
      <c r="F9202" s="725">
        <v>43303</v>
      </c>
      <c r="G9202" s="484" t="s">
        <v>289</v>
      </c>
      <c r="H9202" s="610">
        <v>70</v>
      </c>
    </row>
    <row r="9203" spans="2:8" s="1" customFormat="1" ht="15">
      <c r="B9203" s="725">
        <v>43286</v>
      </c>
      <c r="C9203" s="484" t="s">
        <v>23</v>
      </c>
      <c r="D9203" s="1739">
        <v>135</v>
      </c>
      <c r="E9203" s="1023"/>
      <c r="F9203" s="725">
        <v>43303</v>
      </c>
      <c r="G9203" s="484" t="s">
        <v>111</v>
      </c>
      <c r="H9203" s="610">
        <v>40</v>
      </c>
    </row>
    <row r="9204" spans="2:8" s="1" customFormat="1" ht="15">
      <c r="B9204" s="725">
        <v>43286</v>
      </c>
      <c r="C9204" s="484" t="s">
        <v>401</v>
      </c>
      <c r="D9204" s="1739">
        <v>35</v>
      </c>
      <c r="E9204" s="1023"/>
      <c r="F9204" s="725">
        <v>43303</v>
      </c>
      <c r="G9204" s="484" t="s">
        <v>51</v>
      </c>
      <c r="H9204" s="610">
        <v>180</v>
      </c>
    </row>
    <row r="9205" spans="2:8" s="1" customFormat="1" ht="15">
      <c r="B9205" s="725">
        <v>43286</v>
      </c>
      <c r="C9205" s="484" t="s">
        <v>9863</v>
      </c>
      <c r="D9205" s="1739">
        <v>100</v>
      </c>
      <c r="E9205" s="1023"/>
      <c r="F9205" s="725">
        <v>43303</v>
      </c>
      <c r="G9205" s="484" t="s">
        <v>23</v>
      </c>
      <c r="H9205" s="610">
        <v>100</v>
      </c>
    </row>
    <row r="9206" spans="2:8" s="1" customFormat="1" ht="15">
      <c r="B9206" s="725">
        <v>43286</v>
      </c>
      <c r="C9206" s="484" t="s">
        <v>158</v>
      </c>
      <c r="D9206" s="1739">
        <v>30</v>
      </c>
      <c r="E9206" s="1023"/>
      <c r="F9206" s="725">
        <v>43303</v>
      </c>
      <c r="G9206" s="484" t="s">
        <v>80</v>
      </c>
      <c r="H9206" s="610">
        <v>50</v>
      </c>
    </row>
    <row r="9207" spans="2:8" s="1" customFormat="1" ht="15">
      <c r="B9207" s="725">
        <v>43287</v>
      </c>
      <c r="C9207" s="484" t="s">
        <v>525</v>
      </c>
      <c r="D9207" s="610">
        <v>60</v>
      </c>
      <c r="E9207" s="1023"/>
      <c r="F9207" s="725">
        <v>43304</v>
      </c>
      <c r="G9207" s="484" t="s">
        <v>525</v>
      </c>
      <c r="H9207" s="610">
        <v>200</v>
      </c>
    </row>
    <row r="9208" spans="2:8" s="1" customFormat="1" ht="15">
      <c r="B9208" s="725">
        <v>43287</v>
      </c>
      <c r="C9208" s="484" t="s">
        <v>9863</v>
      </c>
      <c r="D9208" s="1739">
        <v>100</v>
      </c>
      <c r="E9208" s="1023"/>
      <c r="F9208" s="725">
        <v>43304</v>
      </c>
      <c r="G9208" s="484" t="s">
        <v>23</v>
      </c>
      <c r="H9208" s="610">
        <v>100</v>
      </c>
    </row>
    <row r="9209" spans="2:8" s="1" customFormat="1" ht="15">
      <c r="B9209" s="725">
        <v>43287</v>
      </c>
      <c r="C9209" s="484" t="s">
        <v>246</v>
      </c>
      <c r="D9209" s="610">
        <v>150</v>
      </c>
      <c r="E9209" s="1023"/>
      <c r="F9209" s="725">
        <v>43305</v>
      </c>
      <c r="G9209" s="280" t="s">
        <v>111</v>
      </c>
      <c r="H9209" s="294">
        <v>70</v>
      </c>
    </row>
    <row r="9210" spans="2:8" s="1" customFormat="1" ht="15">
      <c r="B9210" s="725">
        <v>43287</v>
      </c>
      <c r="C9210" s="484" t="s">
        <v>2625</v>
      </c>
      <c r="D9210" s="610">
        <v>480</v>
      </c>
      <c r="E9210" s="1023"/>
      <c r="F9210" s="725">
        <v>43305</v>
      </c>
      <c r="G9210" s="280" t="s">
        <v>18</v>
      </c>
      <c r="H9210" s="294">
        <v>1000</v>
      </c>
    </row>
    <row r="9211" spans="2:8" s="1" customFormat="1" ht="15">
      <c r="B9211" s="725">
        <v>43288</v>
      </c>
      <c r="C9211" s="484" t="s">
        <v>9866</v>
      </c>
      <c r="D9211" s="610">
        <v>40</v>
      </c>
      <c r="E9211" s="1023"/>
      <c r="F9211" s="725">
        <v>43305</v>
      </c>
      <c r="G9211" s="280" t="s">
        <v>9910</v>
      </c>
      <c r="H9211" s="294">
        <v>270</v>
      </c>
    </row>
    <row r="9212" spans="2:8" s="1" customFormat="1" ht="15">
      <c r="B9212" s="1323">
        <v>43288</v>
      </c>
      <c r="C9212" s="463" t="s">
        <v>6436</v>
      </c>
      <c r="D9212" s="1002">
        <v>1000</v>
      </c>
      <c r="E9212" s="1023"/>
      <c r="F9212" s="725">
        <v>43305</v>
      </c>
      <c r="G9212" s="484" t="s">
        <v>5687</v>
      </c>
      <c r="H9212" s="610">
        <v>150</v>
      </c>
    </row>
    <row r="9213" spans="2:8" s="1" customFormat="1" ht="15">
      <c r="B9213" s="1323">
        <v>43288</v>
      </c>
      <c r="C9213" s="463" t="s">
        <v>6437</v>
      </c>
      <c r="D9213" s="1002">
        <v>2200</v>
      </c>
      <c r="E9213" s="1023"/>
      <c r="F9213" s="725">
        <v>43306</v>
      </c>
      <c r="G9213" s="280" t="s">
        <v>525</v>
      </c>
      <c r="H9213" s="294">
        <v>40</v>
      </c>
    </row>
    <row r="9214" spans="2:8" s="1" customFormat="1" ht="15">
      <c r="B9214" s="1323">
        <v>43288</v>
      </c>
      <c r="C9214" s="463" t="s">
        <v>112</v>
      </c>
      <c r="D9214" s="1002">
        <v>905</v>
      </c>
      <c r="E9214" s="1023"/>
      <c r="F9214" s="1323">
        <v>43306</v>
      </c>
      <c r="G9214" s="554" t="s">
        <v>475</v>
      </c>
      <c r="H9214" s="1325">
        <v>800</v>
      </c>
    </row>
    <row r="9215" spans="2:8" s="1" customFormat="1" ht="15">
      <c r="B9215" s="725">
        <v>43288</v>
      </c>
      <c r="C9215" s="484" t="s">
        <v>401</v>
      </c>
      <c r="D9215" s="610">
        <v>60</v>
      </c>
      <c r="E9215" s="1023"/>
      <c r="F9215" s="725">
        <v>43307</v>
      </c>
      <c r="G9215" s="280" t="s">
        <v>226</v>
      </c>
      <c r="H9215" s="294">
        <v>60</v>
      </c>
    </row>
    <row r="9216" spans="2:8" s="1" customFormat="1" ht="15">
      <c r="B9216" s="725">
        <v>43288</v>
      </c>
      <c r="C9216" s="484" t="s">
        <v>223</v>
      </c>
      <c r="D9216" s="610">
        <v>10</v>
      </c>
      <c r="E9216" s="1023"/>
      <c r="F9216" s="725">
        <v>43307</v>
      </c>
      <c r="G9216" s="280" t="s">
        <v>114</v>
      </c>
      <c r="H9216" s="294">
        <v>100</v>
      </c>
    </row>
    <row r="9217" spans="2:8" s="1" customFormat="1" ht="15">
      <c r="B9217" s="725">
        <v>43288</v>
      </c>
      <c r="C9217" s="484" t="s">
        <v>948</v>
      </c>
      <c r="D9217" s="610">
        <v>500</v>
      </c>
      <c r="E9217" s="1023"/>
      <c r="F9217" s="725">
        <v>43307</v>
      </c>
      <c r="G9217" s="280" t="s">
        <v>23</v>
      </c>
      <c r="H9217" s="294">
        <v>140</v>
      </c>
    </row>
    <row r="9218" spans="2:8" s="1" customFormat="1" ht="15">
      <c r="B9218" s="683">
        <v>43288</v>
      </c>
      <c r="C9218" s="684" t="s">
        <v>9873</v>
      </c>
      <c r="D9218" s="657">
        <v>502</v>
      </c>
      <c r="E9218" s="1023"/>
      <c r="F9218" s="725">
        <v>43307</v>
      </c>
      <c r="G9218" s="280" t="s">
        <v>51</v>
      </c>
      <c r="H9218" s="294">
        <v>110</v>
      </c>
    </row>
    <row r="9219" spans="2:8" s="1" customFormat="1" ht="15">
      <c r="B9219" s="725">
        <v>43288</v>
      </c>
      <c r="C9219" s="484" t="s">
        <v>456</v>
      </c>
      <c r="D9219" s="610">
        <v>40</v>
      </c>
      <c r="E9219" s="1023"/>
      <c r="F9219" s="725">
        <v>43307</v>
      </c>
      <c r="G9219" s="280" t="s">
        <v>850</v>
      </c>
      <c r="H9219" s="294">
        <v>50</v>
      </c>
    </row>
    <row r="9220" spans="2:8" s="1" customFormat="1" ht="15">
      <c r="B9220" s="725">
        <v>43288</v>
      </c>
      <c r="C9220" s="484" t="s">
        <v>23</v>
      </c>
      <c r="D9220" s="610">
        <v>447</v>
      </c>
      <c r="E9220" s="1023"/>
      <c r="F9220" s="725">
        <v>43307</v>
      </c>
      <c r="G9220" s="280" t="s">
        <v>984</v>
      </c>
      <c r="H9220" s="294">
        <v>300</v>
      </c>
    </row>
    <row r="9221" spans="2:8" s="1" customFormat="1" ht="15">
      <c r="B9221" s="725">
        <v>43288</v>
      </c>
      <c r="C9221" s="484" t="s">
        <v>4068</v>
      </c>
      <c r="D9221" s="610">
        <v>50</v>
      </c>
      <c r="E9221" s="1023"/>
      <c r="F9221" s="725">
        <v>43307</v>
      </c>
      <c r="G9221" s="280" t="s">
        <v>3359</v>
      </c>
      <c r="H9221" s="294">
        <v>130</v>
      </c>
    </row>
    <row r="9222" spans="2:8" s="1" customFormat="1" ht="15">
      <c r="B9222" s="725">
        <v>43288</v>
      </c>
      <c r="C9222" s="484" t="s">
        <v>223</v>
      </c>
      <c r="D9222" s="610">
        <v>140</v>
      </c>
      <c r="E9222" s="1023"/>
      <c r="F9222" s="725">
        <v>43307</v>
      </c>
      <c r="G9222" s="280" t="s">
        <v>80</v>
      </c>
      <c r="H9222" s="294">
        <v>50</v>
      </c>
    </row>
    <row r="9223" spans="2:8" s="1" customFormat="1" ht="15">
      <c r="B9223" s="725">
        <v>43289</v>
      </c>
      <c r="C9223" s="484" t="s">
        <v>2386</v>
      </c>
      <c r="D9223" s="610">
        <v>40</v>
      </c>
      <c r="E9223" s="1023"/>
      <c r="F9223" s="725">
        <v>43307</v>
      </c>
      <c r="G9223" s="280" t="s">
        <v>516</v>
      </c>
      <c r="H9223" s="294">
        <v>20</v>
      </c>
    </row>
    <row r="9224" spans="2:8" s="1" customFormat="1" ht="15">
      <c r="B9224" s="725">
        <v>43289</v>
      </c>
      <c r="C9224" s="484" t="s">
        <v>220</v>
      </c>
      <c r="D9224" s="610">
        <v>30</v>
      </c>
      <c r="E9224" s="1023"/>
      <c r="F9224" s="725">
        <v>43308</v>
      </c>
      <c r="G9224" s="280" t="s">
        <v>525</v>
      </c>
      <c r="H9224" s="294">
        <v>60</v>
      </c>
    </row>
    <row r="9225" spans="2:8" s="1" customFormat="1" ht="15">
      <c r="B9225" s="725">
        <v>43289</v>
      </c>
      <c r="C9225" s="484" t="s">
        <v>4068</v>
      </c>
      <c r="D9225" s="610">
        <v>15</v>
      </c>
      <c r="E9225" s="1023"/>
      <c r="F9225" s="725">
        <v>43308</v>
      </c>
      <c r="G9225" s="280" t="s">
        <v>2625</v>
      </c>
      <c r="H9225" s="294">
        <v>420</v>
      </c>
    </row>
    <row r="9226" spans="2:8" s="1" customFormat="1" ht="15">
      <c r="B9226" s="725">
        <v>43289</v>
      </c>
      <c r="C9226" s="484" t="s">
        <v>8292</v>
      </c>
      <c r="D9226" s="610">
        <v>530</v>
      </c>
      <c r="E9226" s="1023"/>
      <c r="F9226" s="725">
        <v>43308</v>
      </c>
      <c r="G9226" s="280" t="s">
        <v>246</v>
      </c>
      <c r="H9226" s="294">
        <v>180</v>
      </c>
    </row>
    <row r="9227" spans="2:8" s="1" customFormat="1" ht="15">
      <c r="B9227" s="725">
        <v>43289</v>
      </c>
      <c r="C9227" s="484" t="s">
        <v>289</v>
      </c>
      <c r="D9227" s="610">
        <v>100</v>
      </c>
      <c r="E9227" s="1023"/>
      <c r="F9227" s="725">
        <v>43308</v>
      </c>
      <c r="G9227" s="280" t="s">
        <v>18</v>
      </c>
      <c r="H9227" s="294">
        <v>50</v>
      </c>
    </row>
    <row r="9228" spans="2:8" s="1" customFormat="1" ht="15">
      <c r="B9228" s="725">
        <v>43289</v>
      </c>
      <c r="C9228" s="484" t="s">
        <v>401</v>
      </c>
      <c r="D9228" s="610">
        <v>40</v>
      </c>
      <c r="E9228" s="1023"/>
      <c r="F9228" s="725">
        <v>43308</v>
      </c>
      <c r="G9228" s="280" t="s">
        <v>51</v>
      </c>
      <c r="H9228" s="294">
        <v>90</v>
      </c>
    </row>
    <row r="9229" spans="2:8" s="1" customFormat="1" ht="15">
      <c r="B9229" s="725">
        <v>43290</v>
      </c>
      <c r="C9229" s="484" t="s">
        <v>51</v>
      </c>
      <c r="D9229" s="610">
        <v>301</v>
      </c>
      <c r="E9229" s="1023"/>
      <c r="F9229" s="725">
        <v>43308</v>
      </c>
      <c r="G9229" s="280" t="s">
        <v>23</v>
      </c>
      <c r="H9229" s="294">
        <v>90</v>
      </c>
    </row>
    <row r="9230" spans="2:8" s="1" customFormat="1" ht="15">
      <c r="B9230" s="725">
        <v>43290</v>
      </c>
      <c r="C9230" s="484" t="s">
        <v>401</v>
      </c>
      <c r="D9230" s="610">
        <v>40</v>
      </c>
      <c r="E9230" s="1023"/>
      <c r="F9230" s="725">
        <v>43309</v>
      </c>
      <c r="G9230" s="280" t="s">
        <v>12</v>
      </c>
      <c r="H9230" s="294">
        <v>150</v>
      </c>
    </row>
    <row r="9231" spans="2:8" s="1" customFormat="1" ht="15">
      <c r="B9231" s="725">
        <v>43291</v>
      </c>
      <c r="C9231" s="484" t="s">
        <v>525</v>
      </c>
      <c r="D9231" s="610">
        <v>160</v>
      </c>
      <c r="E9231" s="1023"/>
      <c r="F9231" s="725">
        <v>43309</v>
      </c>
      <c r="G9231" s="280" t="s">
        <v>246</v>
      </c>
      <c r="H9231" s="294">
        <v>120</v>
      </c>
    </row>
    <row r="9232" spans="2:8" s="1" customFormat="1" ht="15">
      <c r="B9232" s="725">
        <v>43292</v>
      </c>
      <c r="C9232" s="484" t="s">
        <v>525</v>
      </c>
      <c r="D9232" s="610">
        <v>170</v>
      </c>
      <c r="E9232" s="1023"/>
      <c r="F9232" s="725">
        <v>43309</v>
      </c>
      <c r="G9232" s="280" t="s">
        <v>111</v>
      </c>
      <c r="H9232" s="294">
        <v>20</v>
      </c>
    </row>
    <row r="9233" spans="2:8" s="1" customFormat="1" ht="15">
      <c r="B9233" s="725">
        <v>43293</v>
      </c>
      <c r="C9233" s="484" t="s">
        <v>525</v>
      </c>
      <c r="D9233" s="610">
        <v>130</v>
      </c>
      <c r="E9233" s="1023"/>
      <c r="F9233" s="725">
        <v>43309</v>
      </c>
      <c r="G9233" s="280" t="s">
        <v>9926</v>
      </c>
      <c r="H9233" s="294">
        <v>82</v>
      </c>
    </row>
    <row r="9234" spans="2:8" s="1" customFormat="1" ht="15">
      <c r="B9234" s="725">
        <v>43294</v>
      </c>
      <c r="C9234" s="484" t="s">
        <v>525</v>
      </c>
      <c r="D9234" s="610">
        <v>150</v>
      </c>
      <c r="E9234" s="1023"/>
      <c r="F9234" s="725">
        <v>43309</v>
      </c>
      <c r="G9234" s="280" t="s">
        <v>850</v>
      </c>
      <c r="H9234" s="294">
        <v>60</v>
      </c>
    </row>
    <row r="9235" spans="2:8" s="1" customFormat="1" ht="15">
      <c r="B9235" s="725">
        <v>43294</v>
      </c>
      <c r="C9235" s="484" t="s">
        <v>605</v>
      </c>
      <c r="D9235" s="610">
        <v>120</v>
      </c>
      <c r="E9235" s="1023"/>
      <c r="F9235" s="725">
        <v>43309</v>
      </c>
      <c r="G9235" s="280" t="s">
        <v>163</v>
      </c>
      <c r="H9235" s="294">
        <v>50</v>
      </c>
    </row>
    <row r="9236" spans="2:8" s="1" customFormat="1" ht="15">
      <c r="B9236" s="725">
        <v>43294</v>
      </c>
      <c r="C9236" s="484" t="s">
        <v>226</v>
      </c>
      <c r="D9236" s="610">
        <v>330</v>
      </c>
      <c r="E9236" s="1023"/>
      <c r="F9236" s="725">
        <v>43309</v>
      </c>
      <c r="G9236" s="280" t="s">
        <v>7666</v>
      </c>
      <c r="H9236" s="294">
        <v>223</v>
      </c>
    </row>
    <row r="9237" spans="2:8" s="1" customFormat="1" ht="15">
      <c r="B9237" s="725">
        <v>43294</v>
      </c>
      <c r="C9237" s="484" t="s">
        <v>177</v>
      </c>
      <c r="D9237" s="610">
        <v>40</v>
      </c>
      <c r="E9237" s="1023"/>
      <c r="F9237" s="725">
        <v>43309</v>
      </c>
      <c r="G9237" s="280" t="s">
        <v>9927</v>
      </c>
      <c r="H9237" s="294">
        <v>130</v>
      </c>
    </row>
    <row r="9238" spans="2:8" s="1" customFormat="1" ht="15">
      <c r="B9238" s="725">
        <v>43295</v>
      </c>
      <c r="C9238" s="484" t="s">
        <v>246</v>
      </c>
      <c r="D9238" s="610">
        <v>90</v>
      </c>
      <c r="E9238" s="1023"/>
      <c r="F9238" s="1323">
        <v>43310</v>
      </c>
      <c r="G9238" s="1324" t="s">
        <v>6</v>
      </c>
      <c r="H9238" s="1325">
        <v>3500</v>
      </c>
    </row>
    <row r="9239" spans="2:8" s="1" customFormat="1" ht="15">
      <c r="B9239" s="725">
        <v>43295</v>
      </c>
      <c r="C9239" s="484" t="s">
        <v>2853</v>
      </c>
      <c r="D9239" s="610">
        <v>80</v>
      </c>
      <c r="E9239" s="1023"/>
      <c r="F9239" s="725">
        <v>43310</v>
      </c>
      <c r="G9239" s="280" t="s">
        <v>516</v>
      </c>
      <c r="H9239" s="294">
        <v>120</v>
      </c>
    </row>
    <row r="9240" spans="2:8" s="1" customFormat="1" ht="15">
      <c r="B9240" s="725">
        <v>43295</v>
      </c>
      <c r="C9240" s="280" t="s">
        <v>163</v>
      </c>
      <c r="D9240" s="294">
        <v>35</v>
      </c>
      <c r="E9240" s="1023"/>
      <c r="F9240" s="725">
        <v>43310</v>
      </c>
      <c r="G9240" s="280" t="s">
        <v>2590</v>
      </c>
      <c r="H9240" s="294">
        <v>50</v>
      </c>
    </row>
    <row r="9241" spans="2:8" s="1" customFormat="1" ht="15">
      <c r="B9241" s="725">
        <v>43295</v>
      </c>
      <c r="C9241" s="484" t="s">
        <v>9881</v>
      </c>
      <c r="D9241" s="610">
        <v>15</v>
      </c>
      <c r="E9241" s="1023"/>
      <c r="F9241" s="725">
        <v>43310</v>
      </c>
      <c r="G9241" s="280" t="s">
        <v>427</v>
      </c>
      <c r="H9241" s="294">
        <v>10</v>
      </c>
    </row>
    <row r="9242" spans="2:8" s="1" customFormat="1" ht="15">
      <c r="B9242" s="725">
        <v>43295</v>
      </c>
      <c r="C9242" s="484" t="s">
        <v>80</v>
      </c>
      <c r="D9242" s="610">
        <v>80</v>
      </c>
      <c r="E9242" s="1023"/>
      <c r="F9242" s="725">
        <v>43310</v>
      </c>
      <c r="G9242" s="280" t="s">
        <v>516</v>
      </c>
      <c r="H9242" s="294">
        <v>100</v>
      </c>
    </row>
    <row r="9243" spans="2:8" s="1" customFormat="1" ht="15">
      <c r="B9243" s="725">
        <v>43295</v>
      </c>
      <c r="C9243" s="484" t="s">
        <v>51</v>
      </c>
      <c r="D9243" s="610">
        <v>30</v>
      </c>
      <c r="E9243" s="1023"/>
      <c r="F9243" s="725">
        <v>43310</v>
      </c>
      <c r="G9243" s="280" t="s">
        <v>367</v>
      </c>
      <c r="H9243" s="294">
        <v>5</v>
      </c>
    </row>
    <row r="9244" spans="2:8" s="1" customFormat="1" ht="15">
      <c r="B9244" s="725">
        <v>43295</v>
      </c>
      <c r="C9244" s="484" t="s">
        <v>114</v>
      </c>
      <c r="D9244" s="610">
        <v>50</v>
      </c>
      <c r="E9244" s="1023"/>
      <c r="F9244" s="725">
        <v>43311</v>
      </c>
      <c r="G9244" s="280" t="s">
        <v>525</v>
      </c>
      <c r="H9244" s="294">
        <v>130</v>
      </c>
    </row>
    <row r="9245" spans="2:8" s="1" customFormat="1" ht="15">
      <c r="B9245" s="725">
        <v>43296</v>
      </c>
      <c r="C9245" s="484" t="s">
        <v>525</v>
      </c>
      <c r="D9245" s="610">
        <v>45</v>
      </c>
      <c r="E9245" s="1023"/>
      <c r="F9245" s="725">
        <v>43311</v>
      </c>
      <c r="G9245" s="280" t="s">
        <v>23</v>
      </c>
      <c r="H9245" s="294">
        <v>160</v>
      </c>
    </row>
    <row r="9246" spans="2:8" s="1" customFormat="1" ht="15">
      <c r="B9246" s="725">
        <v>43296</v>
      </c>
      <c r="C9246" s="484" t="s">
        <v>9888</v>
      </c>
      <c r="D9246" s="610">
        <v>850</v>
      </c>
      <c r="E9246" s="1023"/>
      <c r="F9246" s="725">
        <v>43311</v>
      </c>
      <c r="G9246" s="280" t="s">
        <v>114</v>
      </c>
      <c r="H9246" s="294">
        <v>50</v>
      </c>
    </row>
    <row r="9247" spans="2:8" s="1" customFormat="1" ht="15">
      <c r="B9247" s="725">
        <v>43296</v>
      </c>
      <c r="C9247" s="484" t="s">
        <v>114</v>
      </c>
      <c r="D9247" s="610">
        <v>55</v>
      </c>
      <c r="E9247" s="1023"/>
      <c r="F9247" s="725">
        <v>43312</v>
      </c>
      <c r="G9247" s="280" t="s">
        <v>525</v>
      </c>
      <c r="H9247" s="294">
        <v>300</v>
      </c>
    </row>
    <row r="9248" spans="2:8" s="1" customFormat="1" ht="15">
      <c r="B9248" s="725">
        <v>43296</v>
      </c>
      <c r="C9248" s="484" t="s">
        <v>246</v>
      </c>
      <c r="D9248" s="610">
        <v>80</v>
      </c>
      <c r="E9248" s="1023"/>
      <c r="F9248" s="725">
        <v>43312</v>
      </c>
      <c r="G9248" s="280" t="s">
        <v>246</v>
      </c>
      <c r="H9248" s="294">
        <v>160</v>
      </c>
    </row>
    <row r="9249" spans="2:10" s="1" customFormat="1" ht="15">
      <c r="B9249" s="725">
        <v>43296</v>
      </c>
      <c r="C9249" s="484" t="s">
        <v>918</v>
      </c>
      <c r="D9249" s="610">
        <v>100</v>
      </c>
      <c r="E9249" s="1023"/>
      <c r="F9249" s="725">
        <v>43312</v>
      </c>
      <c r="G9249" s="280" t="s">
        <v>7717</v>
      </c>
      <c r="H9249" s="294">
        <v>50</v>
      </c>
    </row>
    <row r="9250" spans="2:10" s="1" customFormat="1" ht="15">
      <c r="B9250" s="725">
        <v>43296</v>
      </c>
      <c r="C9250" s="484" t="s">
        <v>220</v>
      </c>
      <c r="D9250" s="610">
        <v>30</v>
      </c>
      <c r="E9250" s="1023"/>
      <c r="F9250" s="608"/>
      <c r="G9250" s="484"/>
      <c r="H9250" s="610"/>
    </row>
    <row r="9251" spans="2:10" s="1" customFormat="1" ht="15">
      <c r="B9251" s="725">
        <v>43296</v>
      </c>
      <c r="C9251" s="484" t="s">
        <v>23</v>
      </c>
      <c r="D9251" s="610">
        <v>10</v>
      </c>
      <c r="E9251" s="1023"/>
      <c r="F9251" s="608"/>
      <c r="G9251" s="484"/>
      <c r="H9251" s="610"/>
    </row>
    <row r="9252" spans="2:10" s="1" customFormat="1" ht="15">
      <c r="B9252" s="725">
        <v>43296</v>
      </c>
      <c r="C9252" s="484" t="s">
        <v>289</v>
      </c>
      <c r="D9252" s="610">
        <v>90</v>
      </c>
      <c r="E9252" s="1023"/>
      <c r="F9252" s="608"/>
      <c r="G9252" s="484"/>
      <c r="H9252" s="610"/>
    </row>
    <row r="9253" spans="2:10" s="1" customFormat="1" ht="15">
      <c r="B9253" s="725">
        <v>43296</v>
      </c>
      <c r="C9253" s="484" t="s">
        <v>114</v>
      </c>
      <c r="D9253" s="610">
        <v>40</v>
      </c>
      <c r="E9253" s="1023"/>
      <c r="F9253" s="608"/>
      <c r="G9253" s="484"/>
      <c r="H9253" s="610"/>
    </row>
    <row r="9254" spans="2:10" s="1" customFormat="1" ht="15">
      <c r="B9254" s="725">
        <v>43297</v>
      </c>
      <c r="C9254" s="610" t="s">
        <v>525</v>
      </c>
      <c r="D9254" s="610">
        <v>170</v>
      </c>
      <c r="E9254" s="1023"/>
      <c r="F9254" s="608"/>
      <c r="G9254" s="484"/>
      <c r="H9254" s="610"/>
    </row>
    <row r="9255" spans="2:10" s="1" customFormat="1" ht="15">
      <c r="B9255" s="725">
        <v>43297</v>
      </c>
      <c r="C9255" s="394" t="s">
        <v>246</v>
      </c>
      <c r="D9255" s="610">
        <v>120</v>
      </c>
      <c r="E9255" s="1023"/>
      <c r="F9255" s="608"/>
      <c r="G9255" s="484"/>
      <c r="H9255" s="610"/>
    </row>
    <row r="9256" spans="2:10" s="1" customFormat="1" ht="15">
      <c r="B9256" s="725">
        <v>43297</v>
      </c>
      <c r="C9256" s="394" t="s">
        <v>51</v>
      </c>
      <c r="D9256" s="610">
        <v>10</v>
      </c>
      <c r="E9256" s="1023"/>
      <c r="F9256" s="608"/>
      <c r="G9256" s="484"/>
      <c r="H9256" s="610"/>
    </row>
    <row r="9257" spans="2:10" s="1" customFormat="1" ht="15">
      <c r="B9257" s="725">
        <v>43297</v>
      </c>
      <c r="C9257" s="612" t="s">
        <v>205</v>
      </c>
      <c r="D9257" s="613">
        <v>490</v>
      </c>
      <c r="E9257" s="1023"/>
      <c r="F9257" s="608"/>
      <c r="G9257" s="484"/>
      <c r="H9257" s="610"/>
    </row>
    <row r="9258" spans="2:10" s="1" customFormat="1" ht="15">
      <c r="B9258" s="725">
        <v>43298</v>
      </c>
      <c r="C9258" s="394" t="s">
        <v>246</v>
      </c>
      <c r="D9258" s="610">
        <v>160</v>
      </c>
      <c r="E9258" s="1023"/>
      <c r="F9258" s="608"/>
      <c r="G9258" s="484"/>
      <c r="H9258" s="610"/>
    </row>
    <row r="9259" spans="2:10" s="1" customFormat="1" ht="15">
      <c r="B9259" s="285"/>
      <c r="C9259" s="280"/>
      <c r="D9259" s="294"/>
      <c r="F9259" s="280"/>
      <c r="G9259" s="280"/>
      <c r="H9259" s="280"/>
    </row>
    <row r="9260" spans="2:10" s="1" customFormat="1" ht="15">
      <c r="D9260" s="2">
        <f>SUM(D9179:D9259)</f>
        <v>18770</v>
      </c>
      <c r="H9260" s="2">
        <f>SUM(H9179:H9259)</f>
        <v>15190</v>
      </c>
    </row>
    <row r="9262" spans="2:10" s="1" customFormat="1" ht="15.75">
      <c r="C9262" s="2480" t="s">
        <v>9945</v>
      </c>
      <c r="D9262" s="2480"/>
      <c r="E9262" s="2480"/>
      <c r="F9262" s="2480"/>
      <c r="G9262" s="2480"/>
      <c r="H9262" s="2480"/>
      <c r="I9262" s="2480"/>
      <c r="J9262" s="18"/>
    </row>
    <row r="9263" spans="2:10" s="1" customFormat="1" ht="15" outlineLevel="1">
      <c r="C9263" s="18"/>
      <c r="D9263" s="18"/>
      <c r="E9263" s="18"/>
      <c r="F9263" s="18"/>
      <c r="G9263" s="18"/>
      <c r="H9263" s="18"/>
      <c r="I9263" s="18"/>
      <c r="J9263" s="18"/>
    </row>
    <row r="9264" spans="2:10" s="1" customFormat="1" ht="15" outlineLevel="1">
      <c r="B9264" s="152" t="s">
        <v>115</v>
      </c>
      <c r="C9264" s="152" t="s">
        <v>1330</v>
      </c>
      <c r="D9264" s="355" t="s">
        <v>4</v>
      </c>
      <c r="F9264" s="354" t="s">
        <v>115</v>
      </c>
      <c r="G9264" s="354" t="s">
        <v>1331</v>
      </c>
      <c r="H9264" s="355" t="s">
        <v>4</v>
      </c>
    </row>
    <row r="9265" spans="2:15" s="1" customFormat="1" ht="45" outlineLevel="1">
      <c r="B9265" s="864">
        <v>43313</v>
      </c>
      <c r="C9265" s="891" t="s">
        <v>1039</v>
      </c>
      <c r="D9265" s="1294">
        <v>78924.94</v>
      </c>
      <c r="F9265" s="811">
        <v>43313</v>
      </c>
      <c r="G9265" s="814" t="s">
        <v>9954</v>
      </c>
      <c r="H9265" s="876">
        <v>5000</v>
      </c>
      <c r="I9265" s="814" t="s">
        <v>3287</v>
      </c>
    </row>
    <row r="9266" spans="2:15" s="1" customFormat="1" ht="45" outlineLevel="1">
      <c r="B9266" s="811">
        <v>43318</v>
      </c>
      <c r="C9266" s="814" t="s">
        <v>9956</v>
      </c>
      <c r="D9266" s="905">
        <v>50000</v>
      </c>
      <c r="F9266" s="811">
        <v>43316</v>
      </c>
      <c r="G9266" s="814" t="s">
        <v>9955</v>
      </c>
      <c r="H9266" s="876">
        <v>5000</v>
      </c>
      <c r="I9266" s="814" t="s">
        <v>3287</v>
      </c>
    </row>
    <row r="9267" spans="2:15" s="1" customFormat="1" ht="45" outlineLevel="1">
      <c r="B9267" s="811">
        <v>43328</v>
      </c>
      <c r="C9267" s="814" t="s">
        <v>9992</v>
      </c>
      <c r="D9267" s="905">
        <v>1090</v>
      </c>
      <c r="F9267" s="811">
        <v>43319</v>
      </c>
      <c r="G9267" s="814" t="s">
        <v>9971</v>
      </c>
      <c r="H9267" s="876">
        <v>40955</v>
      </c>
      <c r="I9267" s="814" t="s">
        <v>9957</v>
      </c>
    </row>
    <row r="9268" spans="2:15" s="1" customFormat="1" ht="60" outlineLevel="1">
      <c r="B9268" s="581">
        <v>43340</v>
      </c>
      <c r="C9268" s="1763" t="s">
        <v>10029</v>
      </c>
      <c r="D9268" s="1764">
        <v>174825</v>
      </c>
      <c r="F9268" s="811">
        <v>43319</v>
      </c>
      <c r="G9268" s="814" t="s">
        <v>9970</v>
      </c>
      <c r="H9268" s="876">
        <v>2500</v>
      </c>
      <c r="I9268" s="814" t="s">
        <v>9957</v>
      </c>
    </row>
    <row r="9269" spans="2:15" s="1" customFormat="1" ht="45" outlineLevel="1">
      <c r="B9269" s="302"/>
      <c r="C9269" s="317"/>
      <c r="D9269" s="326"/>
      <c r="F9269" s="811">
        <v>43322</v>
      </c>
      <c r="G9269" s="814" t="s">
        <v>9969</v>
      </c>
      <c r="H9269" s="876">
        <v>6569</v>
      </c>
      <c r="I9269" s="814" t="s">
        <v>9972</v>
      </c>
    </row>
    <row r="9270" spans="2:15" s="1" customFormat="1" ht="45" outlineLevel="1">
      <c r="B9270" s="285"/>
      <c r="C9270" s="317"/>
      <c r="D9270" s="326"/>
      <c r="F9270" s="811">
        <v>43325</v>
      </c>
      <c r="G9270" s="814" t="s">
        <v>9973</v>
      </c>
      <c r="H9270" s="905">
        <v>4000</v>
      </c>
      <c r="I9270" s="814" t="s">
        <v>3287</v>
      </c>
    </row>
    <row r="9271" spans="2:15" s="1" customFormat="1" ht="45" outlineLevel="1">
      <c r="B9271" s="1668"/>
      <c r="C9271" s="671"/>
      <c r="D9271" s="672"/>
      <c r="F9271" s="811">
        <v>43329</v>
      </c>
      <c r="G9271" s="814" t="s">
        <v>9993</v>
      </c>
      <c r="H9271" s="876">
        <v>10000</v>
      </c>
      <c r="I9271" s="814" t="s">
        <v>3287</v>
      </c>
    </row>
    <row r="9272" spans="2:15" s="1" customFormat="1" ht="45" outlineLevel="1">
      <c r="B9272" s="285"/>
      <c r="C9272" s="223"/>
      <c r="D9272" s="175"/>
      <c r="F9272" s="811">
        <v>43335</v>
      </c>
      <c r="G9272" s="814" t="s">
        <v>10003</v>
      </c>
      <c r="H9272" s="876">
        <v>2900</v>
      </c>
      <c r="I9272" s="814" t="s">
        <v>3287</v>
      </c>
    </row>
    <row r="9273" spans="2:15" s="1" customFormat="1" ht="15" outlineLevel="1">
      <c r="B9273" s="285"/>
      <c r="C9273" s="223"/>
      <c r="D9273" s="175"/>
      <c r="F9273" s="811">
        <v>43339</v>
      </c>
      <c r="G9273" s="814" t="s">
        <v>10025</v>
      </c>
      <c r="H9273" s="876">
        <v>18659.91</v>
      </c>
      <c r="I9273" s="814" t="s">
        <v>8394</v>
      </c>
      <c r="M9273" s="2"/>
      <c r="O9273" s="2"/>
    </row>
    <row r="9274" spans="2:15" s="1" customFormat="1" ht="45" outlineLevel="1">
      <c r="B9274" s="285"/>
      <c r="C9274" s="223"/>
      <c r="D9274" s="175"/>
      <c r="F9274" s="811">
        <v>43339</v>
      </c>
      <c r="G9274" s="814" t="s">
        <v>10027</v>
      </c>
      <c r="H9274" s="876">
        <v>12665</v>
      </c>
      <c r="I9274" s="814" t="s">
        <v>8818</v>
      </c>
      <c r="M9274" s="2"/>
      <c r="O9274" s="2"/>
    </row>
    <row r="9275" spans="2:15" s="1" customFormat="1" ht="30" outlineLevel="1">
      <c r="B9275" s="285"/>
      <c r="C9275" s="223"/>
      <c r="D9275" s="175"/>
      <c r="F9275" s="811">
        <v>43339</v>
      </c>
      <c r="G9275" s="1097" t="s">
        <v>10026</v>
      </c>
      <c r="H9275" s="876">
        <v>1296</v>
      </c>
      <c r="I9275" s="814" t="s">
        <v>7422</v>
      </c>
      <c r="M9275" s="2"/>
      <c r="O9275" s="2"/>
    </row>
    <row r="9276" spans="2:15" s="1" customFormat="1" ht="45" outlineLevel="1">
      <c r="B9276" s="269"/>
      <c r="C9276" s="47"/>
      <c r="D9276" s="48"/>
      <c r="F9276" s="811">
        <v>43340</v>
      </c>
      <c r="G9276" s="1097" t="s">
        <v>10028</v>
      </c>
      <c r="H9276" s="876">
        <v>2200</v>
      </c>
      <c r="I9276" s="814" t="s">
        <v>3287</v>
      </c>
    </row>
    <row r="9277" spans="2:15" s="1" customFormat="1" ht="15" outlineLevel="1">
      <c r="B9277" s="46"/>
      <c r="C9277" s="47"/>
      <c r="D9277" s="48"/>
      <c r="F9277" s="811"/>
      <c r="G9277" s="814"/>
      <c r="H9277" s="876"/>
      <c r="I9277" s="814"/>
      <c r="O9277" s="2"/>
    </row>
    <row r="9278" spans="2:15" s="1" customFormat="1" ht="15" outlineLevel="1">
      <c r="B9278" s="46"/>
      <c r="C9278" s="47"/>
      <c r="D9278" s="48"/>
      <c r="F9278" s="811"/>
      <c r="G9278" s="812"/>
      <c r="H9278" s="893"/>
      <c r="I9278" s="812"/>
    </row>
    <row r="9279" spans="2:15" s="1" customFormat="1" ht="15" outlineLevel="1">
      <c r="B9279" s="50"/>
      <c r="C9279" s="50" t="s">
        <v>195</v>
      </c>
      <c r="D9279" s="571">
        <f>SUM(D9265:D9278)</f>
        <v>304839.94</v>
      </c>
      <c r="E9279" s="18"/>
      <c r="F9279" s="319"/>
      <c r="G9279" s="319" t="s">
        <v>195</v>
      </c>
      <c r="H9279" s="279">
        <f>SUM(H9265:H9278)</f>
        <v>111744.91</v>
      </c>
    </row>
    <row r="9280" spans="2:15" s="1" customFormat="1" ht="15" outlineLevel="1">
      <c r="B9280" s="50"/>
      <c r="C9280" s="50" t="s">
        <v>1328</v>
      </c>
      <c r="D9280" s="48">
        <f>D9279-H9279</f>
        <v>193095.03</v>
      </c>
      <c r="E9280" s="13"/>
      <c r="F9280" s="13"/>
      <c r="H9280" s="13"/>
    </row>
    <row r="9281" spans="2:15" s="1" customFormat="1" ht="15" outlineLevel="1">
      <c r="E9281" s="87"/>
      <c r="F9281" s="13"/>
      <c r="H9281" s="226"/>
      <c r="I9281" s="2"/>
      <c r="N9281" s="2"/>
      <c r="O9281" s="2"/>
    </row>
    <row r="9282" spans="2:15" s="1" customFormat="1" ht="15">
      <c r="E9282" s="13"/>
      <c r="F9282" s="13"/>
    </row>
    <row r="9283" spans="2:15" s="1" customFormat="1" ht="15">
      <c r="B9283" s="1465">
        <v>43313</v>
      </c>
      <c r="C9283" s="1466" t="s">
        <v>9944</v>
      </c>
      <c r="D9283" s="1467">
        <v>100</v>
      </c>
      <c r="E9283" s="812" t="s">
        <v>421</v>
      </c>
      <c r="I9283" s="13"/>
    </row>
    <row r="9284" spans="2:15" s="1" customFormat="1" ht="60">
      <c r="B9284" s="811">
        <v>43313</v>
      </c>
      <c r="C9284" s="814" t="s">
        <v>9954</v>
      </c>
      <c r="D9284" s="876">
        <v>5000</v>
      </c>
      <c r="E9284" s="814" t="s">
        <v>3287</v>
      </c>
      <c r="G9284" s="782" t="s">
        <v>8394</v>
      </c>
      <c r="H9284" s="1791">
        <v>18659.91</v>
      </c>
      <c r="I9284" s="13"/>
    </row>
    <row r="9285" spans="2:15" s="1" customFormat="1" ht="45">
      <c r="B9285" s="811">
        <v>43316</v>
      </c>
      <c r="C9285" s="814" t="s">
        <v>9955</v>
      </c>
      <c r="D9285" s="876">
        <v>5000</v>
      </c>
      <c r="E9285" s="814" t="s">
        <v>3287</v>
      </c>
      <c r="G9285" s="782" t="s">
        <v>7422</v>
      </c>
      <c r="H9285" s="1791">
        <v>1296</v>
      </c>
      <c r="I9285" s="13"/>
    </row>
    <row r="9286" spans="2:15" s="1" customFormat="1" ht="60">
      <c r="B9286" s="811">
        <v>43325</v>
      </c>
      <c r="C9286" s="814" t="s">
        <v>9973</v>
      </c>
      <c r="D9286" s="905">
        <v>4000</v>
      </c>
      <c r="E9286" s="814" t="s">
        <v>3287</v>
      </c>
      <c r="G9286" s="782" t="s">
        <v>7393</v>
      </c>
      <c r="H9286" s="1791">
        <v>1297</v>
      </c>
      <c r="M9286" s="2"/>
    </row>
    <row r="9287" spans="2:15" s="1" customFormat="1" ht="60">
      <c r="B9287" s="811">
        <v>43329</v>
      </c>
      <c r="C9287" s="814" t="s">
        <v>9993</v>
      </c>
      <c r="D9287" s="876">
        <v>10000</v>
      </c>
      <c r="E9287" s="814" t="s">
        <v>3287</v>
      </c>
      <c r="G9287" s="782" t="s">
        <v>8818</v>
      </c>
      <c r="H9287" s="1791">
        <v>12665</v>
      </c>
    </row>
    <row r="9288" spans="2:15" s="1" customFormat="1" ht="45">
      <c r="B9288" s="811">
        <v>43335</v>
      </c>
      <c r="C9288" s="814" t="s">
        <v>10003</v>
      </c>
      <c r="D9288" s="876">
        <v>2900</v>
      </c>
      <c r="E9288" s="814" t="s">
        <v>3287</v>
      </c>
      <c r="G9288" s="782" t="s">
        <v>9959</v>
      </c>
      <c r="H9288" s="1791">
        <v>0</v>
      </c>
    </row>
    <row r="9289" spans="2:15" s="1" customFormat="1" ht="45">
      <c r="B9289" s="811">
        <v>43340</v>
      </c>
      <c r="C9289" s="1097" t="s">
        <v>10028</v>
      </c>
      <c r="D9289" s="876">
        <v>2200</v>
      </c>
      <c r="E9289" s="814" t="s">
        <v>3287</v>
      </c>
      <c r="G9289" s="1119" t="s">
        <v>7425</v>
      </c>
      <c r="H9289" s="1320">
        <v>32500</v>
      </c>
    </row>
    <row r="9290" spans="2:15" s="1" customFormat="1" ht="15">
      <c r="B9290" s="811"/>
      <c r="C9290" s="1097"/>
      <c r="D9290" s="876"/>
      <c r="E9290" s="814"/>
      <c r="G9290" s="730" t="s">
        <v>7426</v>
      </c>
      <c r="H9290" s="1102">
        <v>30000</v>
      </c>
      <c r="I9290" s="13"/>
    </row>
    <row r="9291" spans="2:15" s="1" customFormat="1" ht="15">
      <c r="B9291" s="811"/>
      <c r="C9291" s="814"/>
      <c r="D9291" s="876"/>
      <c r="E9291" s="814"/>
      <c r="G9291" s="730" t="s">
        <v>8819</v>
      </c>
      <c r="H9291" s="1102">
        <v>2500</v>
      </c>
      <c r="I9291" s="13"/>
    </row>
    <row r="9292" spans="2:15" s="1" customFormat="1" ht="15">
      <c r="B9292" s="984"/>
      <c r="C9292" s="814"/>
      <c r="D9292" s="876"/>
      <c r="E9292" s="814"/>
      <c r="F9292" s="2"/>
      <c r="G9292" s="730" t="s">
        <v>7420</v>
      </c>
      <c r="H9292" s="1102">
        <v>9714</v>
      </c>
      <c r="I9292" s="13"/>
    </row>
    <row r="9293" spans="2:15" s="1" customFormat="1" ht="15">
      <c r="B9293" s="811"/>
      <c r="C9293" s="814"/>
      <c r="D9293" s="905"/>
      <c r="E9293" s="814"/>
      <c r="F9293" s="2"/>
      <c r="G9293" s="1119" t="s">
        <v>8079</v>
      </c>
      <c r="H9293" s="1452" t="s">
        <v>8387</v>
      </c>
      <c r="I9293" s="13"/>
    </row>
    <row r="9294" spans="2:15" s="1" customFormat="1" ht="15">
      <c r="B9294" s="811"/>
      <c r="C9294" s="814"/>
      <c r="D9294" s="876"/>
      <c r="E9294" s="814"/>
      <c r="G9294" s="730" t="s">
        <v>8312</v>
      </c>
      <c r="H9294" s="1809" t="s">
        <v>8387</v>
      </c>
    </row>
    <row r="9295" spans="2:15" s="1" customFormat="1" ht="15">
      <c r="B9295" s="811"/>
      <c r="C9295" s="814"/>
      <c r="D9295" s="876"/>
      <c r="E9295" s="814"/>
    </row>
    <row r="9296" spans="2:15" s="1" customFormat="1" ht="15">
      <c r="B9296" s="280"/>
      <c r="C9296" s="280"/>
      <c r="D9296" s="294">
        <f>SUM(D9283:D9295)</f>
        <v>29200</v>
      </c>
      <c r="E9296" s="2">
        <f>D9296-D9380-H9380</f>
        <v>300</v>
      </c>
      <c r="F9296" s="1" t="s">
        <v>3088</v>
      </c>
    </row>
    <row r="9297" spans="2:8" s="1" customFormat="1" ht="15">
      <c r="E9297" s="2">
        <v>1000</v>
      </c>
      <c r="F9297" s="1" t="s">
        <v>8144</v>
      </c>
    </row>
    <row r="9298" spans="2:8" s="1" customFormat="1" ht="15"/>
    <row r="9299" spans="2:8" s="1" customFormat="1" ht="15">
      <c r="B9299" s="608">
        <v>43313</v>
      </c>
      <c r="C9299" s="612" t="s">
        <v>367</v>
      </c>
      <c r="D9299" s="613">
        <v>15</v>
      </c>
      <c r="E9299" s="1023"/>
      <c r="F9299" s="608">
        <v>43331</v>
      </c>
      <c r="G9299" s="484" t="s">
        <v>246</v>
      </c>
      <c r="H9299" s="610">
        <v>110</v>
      </c>
    </row>
    <row r="9300" spans="2:8" s="1" customFormat="1" ht="15">
      <c r="B9300" s="608">
        <v>43313</v>
      </c>
      <c r="C9300" s="612" t="s">
        <v>525</v>
      </c>
      <c r="D9300" s="613">
        <v>155</v>
      </c>
      <c r="E9300" s="1023"/>
      <c r="F9300" s="608">
        <v>43331</v>
      </c>
      <c r="G9300" s="484" t="s">
        <v>9998</v>
      </c>
      <c r="H9300" s="610">
        <v>100</v>
      </c>
    </row>
    <row r="9301" spans="2:8" s="1" customFormat="1" ht="15">
      <c r="B9301" s="608">
        <v>43314</v>
      </c>
      <c r="C9301" s="612" t="s">
        <v>525</v>
      </c>
      <c r="D9301" s="613">
        <v>160</v>
      </c>
      <c r="E9301" s="1023"/>
      <c r="F9301" s="608">
        <v>43331</v>
      </c>
      <c r="G9301" s="484" t="s">
        <v>9999</v>
      </c>
      <c r="H9301" s="610">
        <v>100</v>
      </c>
    </row>
    <row r="9302" spans="2:8" s="1" customFormat="1" ht="15">
      <c r="B9302" s="608">
        <v>43314</v>
      </c>
      <c r="C9302" s="612" t="s">
        <v>6</v>
      </c>
      <c r="D9302" s="613">
        <v>1000</v>
      </c>
      <c r="E9302" s="1023"/>
      <c r="F9302" s="608">
        <v>43331</v>
      </c>
      <c r="G9302" s="484" t="s">
        <v>80</v>
      </c>
      <c r="H9302" s="610">
        <v>50</v>
      </c>
    </row>
    <row r="9303" spans="2:8" s="1" customFormat="1" ht="15">
      <c r="B9303" s="608">
        <v>43314</v>
      </c>
      <c r="C9303" s="612" t="s">
        <v>246</v>
      </c>
      <c r="D9303" s="613">
        <v>120</v>
      </c>
      <c r="E9303" s="1023"/>
      <c r="F9303" s="608">
        <v>43331</v>
      </c>
      <c r="G9303" s="1756" t="s">
        <v>51</v>
      </c>
      <c r="H9303" s="610">
        <v>520</v>
      </c>
    </row>
    <row r="9304" spans="2:8" s="1" customFormat="1" ht="15">
      <c r="B9304" s="608">
        <v>43314</v>
      </c>
      <c r="C9304" s="484" t="s">
        <v>23</v>
      </c>
      <c r="D9304" s="610">
        <v>200</v>
      </c>
      <c r="E9304" s="1023"/>
      <c r="F9304" s="608">
        <v>43331</v>
      </c>
      <c r="G9304" s="484" t="s">
        <v>289</v>
      </c>
      <c r="H9304" s="610">
        <v>40</v>
      </c>
    </row>
    <row r="9305" spans="2:8" s="1" customFormat="1" ht="15">
      <c r="B9305" s="608">
        <v>43314</v>
      </c>
      <c r="C9305" s="394" t="s">
        <v>802</v>
      </c>
      <c r="D9305" s="614">
        <v>70</v>
      </c>
      <c r="E9305" s="1023"/>
      <c r="F9305" s="608">
        <v>43331</v>
      </c>
      <c r="G9305" s="484" t="s">
        <v>114</v>
      </c>
      <c r="H9305" s="610">
        <v>50</v>
      </c>
    </row>
    <row r="9306" spans="2:8" s="1" customFormat="1" ht="15">
      <c r="B9306" s="608">
        <v>43314</v>
      </c>
      <c r="C9306" s="394" t="s">
        <v>9960</v>
      </c>
      <c r="D9306" s="614">
        <v>125</v>
      </c>
      <c r="E9306" s="1023"/>
      <c r="F9306" s="608">
        <v>43332</v>
      </c>
      <c r="G9306" s="484" t="s">
        <v>525</v>
      </c>
      <c r="H9306" s="610">
        <v>189</v>
      </c>
    </row>
    <row r="9307" spans="2:8" s="1" customFormat="1" ht="15">
      <c r="B9307" s="608">
        <v>43315</v>
      </c>
      <c r="C9307" s="394" t="s">
        <v>131</v>
      </c>
      <c r="D9307" s="614">
        <v>50</v>
      </c>
      <c r="E9307" s="1023"/>
      <c r="F9307" s="549">
        <v>43332</v>
      </c>
      <c r="G9307" s="554" t="s">
        <v>112</v>
      </c>
      <c r="H9307" s="587">
        <v>1032</v>
      </c>
    </row>
    <row r="9308" spans="2:8" s="1" customFormat="1" ht="15">
      <c r="B9308" s="608">
        <v>43315</v>
      </c>
      <c r="C9308" s="394" t="s">
        <v>702</v>
      </c>
      <c r="D9308" s="614">
        <v>500</v>
      </c>
      <c r="E9308" s="1023"/>
      <c r="F9308" s="608">
        <v>43332</v>
      </c>
      <c r="G9308" s="484" t="s">
        <v>246</v>
      </c>
      <c r="H9308" s="610">
        <v>160</v>
      </c>
    </row>
    <row r="9309" spans="2:8" s="1" customFormat="1" ht="15">
      <c r="B9309" s="608">
        <v>43315</v>
      </c>
      <c r="C9309" s="394" t="s">
        <v>9961</v>
      </c>
      <c r="D9309" s="1776">
        <v>500</v>
      </c>
      <c r="E9309" s="1023"/>
      <c r="F9309" s="608">
        <v>43332</v>
      </c>
      <c r="G9309" s="484" t="s">
        <v>247</v>
      </c>
      <c r="H9309" s="610">
        <v>105</v>
      </c>
    </row>
    <row r="9310" spans="2:8" s="1" customFormat="1" ht="15">
      <c r="B9310" s="608">
        <v>43315</v>
      </c>
      <c r="C9310" s="394" t="s">
        <v>9962</v>
      </c>
      <c r="D9310" s="1776">
        <v>20</v>
      </c>
      <c r="E9310" s="1023"/>
      <c r="F9310" s="608">
        <v>43332</v>
      </c>
      <c r="G9310" s="484" t="s">
        <v>10001</v>
      </c>
      <c r="H9310" s="610">
        <v>150</v>
      </c>
    </row>
    <row r="9311" spans="2:8" s="1" customFormat="1" ht="15">
      <c r="B9311" s="608">
        <v>43315</v>
      </c>
      <c r="C9311" s="612" t="s">
        <v>9963</v>
      </c>
      <c r="D9311" s="613">
        <v>465</v>
      </c>
      <c r="E9311" s="1023"/>
      <c r="F9311" s="608">
        <v>43333</v>
      </c>
      <c r="G9311" s="280" t="s">
        <v>367</v>
      </c>
      <c r="H9311" s="294">
        <v>5</v>
      </c>
    </row>
    <row r="9312" spans="2:8" s="1" customFormat="1" ht="15">
      <c r="B9312" s="608">
        <v>43315</v>
      </c>
      <c r="C9312" s="484" t="s">
        <v>9964</v>
      </c>
      <c r="D9312" s="1739">
        <v>400</v>
      </c>
      <c r="E9312" s="1023"/>
      <c r="F9312" s="608">
        <v>43333</v>
      </c>
      <c r="G9312" s="484" t="s">
        <v>525</v>
      </c>
      <c r="H9312" s="610">
        <v>100</v>
      </c>
    </row>
    <row r="9313" spans="2:8" s="1" customFormat="1" ht="15">
      <c r="B9313" s="608">
        <v>43315</v>
      </c>
      <c r="C9313" s="484" t="s">
        <v>23</v>
      </c>
      <c r="D9313" s="1739">
        <v>150</v>
      </c>
      <c r="E9313" s="1023"/>
      <c r="F9313" s="608">
        <v>43333</v>
      </c>
      <c r="G9313" s="484" t="s">
        <v>2796</v>
      </c>
      <c r="H9313" s="610">
        <v>130</v>
      </c>
    </row>
    <row r="9314" spans="2:8" s="1" customFormat="1" ht="15">
      <c r="B9314" s="608">
        <v>43315</v>
      </c>
      <c r="C9314" s="484" t="s">
        <v>9965</v>
      </c>
      <c r="D9314" s="1739">
        <v>30</v>
      </c>
      <c r="E9314" s="1023"/>
      <c r="F9314" s="608">
        <v>43333</v>
      </c>
      <c r="G9314" s="484" t="s">
        <v>18</v>
      </c>
      <c r="H9314" s="610">
        <v>452</v>
      </c>
    </row>
    <row r="9315" spans="2:8" s="1" customFormat="1" ht="15">
      <c r="B9315" s="608">
        <v>43316</v>
      </c>
      <c r="C9315" s="484" t="s">
        <v>12</v>
      </c>
      <c r="D9315" s="1739">
        <v>140</v>
      </c>
      <c r="E9315" s="1023"/>
      <c r="F9315" s="608">
        <v>43333</v>
      </c>
      <c r="G9315" s="484" t="s">
        <v>431</v>
      </c>
      <c r="H9315" s="610">
        <v>8</v>
      </c>
    </row>
    <row r="9316" spans="2:8" s="1" customFormat="1" ht="15">
      <c r="B9316" s="608">
        <v>43316</v>
      </c>
      <c r="C9316" s="484" t="s">
        <v>968</v>
      </c>
      <c r="D9316" s="1739">
        <v>850</v>
      </c>
      <c r="E9316" s="1023"/>
      <c r="F9316" s="608">
        <v>43333</v>
      </c>
      <c r="G9316" s="484" t="s">
        <v>10006</v>
      </c>
      <c r="H9316" s="610">
        <v>800</v>
      </c>
    </row>
    <row r="9317" spans="2:8" s="1" customFormat="1" ht="15">
      <c r="B9317" s="608">
        <v>43316</v>
      </c>
      <c r="C9317" s="484" t="s">
        <v>132</v>
      </c>
      <c r="D9317" s="1739">
        <v>100</v>
      </c>
      <c r="E9317" s="1023"/>
      <c r="F9317" s="608">
        <v>43333</v>
      </c>
      <c r="G9317" s="484" t="s">
        <v>23</v>
      </c>
      <c r="H9317" s="610">
        <v>220</v>
      </c>
    </row>
    <row r="9318" spans="2:8" s="1" customFormat="1" ht="15">
      <c r="B9318" s="608">
        <v>43316</v>
      </c>
      <c r="C9318" s="484" t="s">
        <v>18</v>
      </c>
      <c r="D9318" s="1739">
        <v>500</v>
      </c>
      <c r="E9318" s="1023"/>
      <c r="F9318" s="608">
        <v>43334</v>
      </c>
      <c r="G9318" s="484" t="s">
        <v>525</v>
      </c>
      <c r="H9318" s="610">
        <v>80</v>
      </c>
    </row>
    <row r="9319" spans="2:8" s="1" customFormat="1" ht="15">
      <c r="B9319" s="608">
        <v>43317</v>
      </c>
      <c r="C9319" s="484" t="s">
        <v>367</v>
      </c>
      <c r="D9319" s="1739">
        <v>10</v>
      </c>
      <c r="E9319" s="1023"/>
      <c r="F9319" s="608">
        <v>43334</v>
      </c>
      <c r="G9319" s="484" t="s">
        <v>131</v>
      </c>
      <c r="H9319" s="610">
        <v>70</v>
      </c>
    </row>
    <row r="9320" spans="2:8" s="1" customFormat="1" ht="15">
      <c r="B9320" s="608">
        <v>43317</v>
      </c>
      <c r="C9320" s="484" t="s">
        <v>525</v>
      </c>
      <c r="D9320" s="1739">
        <v>50</v>
      </c>
      <c r="E9320" s="1023"/>
      <c r="F9320" s="608">
        <v>43335</v>
      </c>
      <c r="G9320" s="484" t="s">
        <v>525</v>
      </c>
      <c r="H9320" s="610">
        <v>40</v>
      </c>
    </row>
    <row r="9321" spans="2:8" s="1" customFormat="1" ht="15">
      <c r="B9321" s="608">
        <v>43318</v>
      </c>
      <c r="C9321" s="484" t="s">
        <v>525</v>
      </c>
      <c r="D9321" s="1739">
        <v>230</v>
      </c>
      <c r="E9321" s="1023"/>
      <c r="F9321" s="608">
        <v>43335</v>
      </c>
      <c r="G9321" s="394" t="s">
        <v>12</v>
      </c>
      <c r="H9321" s="610">
        <v>80</v>
      </c>
    </row>
    <row r="9322" spans="2:8" s="1" customFormat="1" ht="15">
      <c r="B9322" s="608">
        <v>43318</v>
      </c>
      <c r="C9322" s="484" t="s">
        <v>9966</v>
      </c>
      <c r="D9322" s="1739">
        <v>200</v>
      </c>
      <c r="E9322" s="1023"/>
      <c r="F9322" s="608">
        <v>43335</v>
      </c>
      <c r="G9322" s="394" t="s">
        <v>57</v>
      </c>
      <c r="H9322" s="610">
        <v>130</v>
      </c>
    </row>
    <row r="9323" spans="2:8" s="1" customFormat="1" ht="15">
      <c r="B9323" s="608">
        <v>43318</v>
      </c>
      <c r="C9323" s="484" t="s">
        <v>220</v>
      </c>
      <c r="D9323" s="1739">
        <v>50</v>
      </c>
      <c r="E9323" s="1023"/>
      <c r="F9323" s="608">
        <v>43335</v>
      </c>
      <c r="G9323" s="484" t="s">
        <v>246</v>
      </c>
      <c r="H9323" s="610">
        <v>80</v>
      </c>
    </row>
    <row r="9324" spans="2:8" s="1" customFormat="1" ht="15">
      <c r="B9324" s="608">
        <v>43318</v>
      </c>
      <c r="C9324" s="484" t="s">
        <v>23</v>
      </c>
      <c r="D9324" s="1739">
        <v>100</v>
      </c>
      <c r="E9324" s="1023"/>
      <c r="F9324" s="608">
        <v>43335</v>
      </c>
      <c r="G9324" s="484" t="s">
        <v>7102</v>
      </c>
      <c r="H9324" s="610">
        <v>420</v>
      </c>
    </row>
    <row r="9325" spans="2:8" s="1" customFormat="1" ht="15">
      <c r="B9325" s="608">
        <v>43319</v>
      </c>
      <c r="C9325" s="484" t="s">
        <v>525</v>
      </c>
      <c r="D9325" s="610">
        <v>230</v>
      </c>
      <c r="E9325" s="1023"/>
      <c r="F9325" s="608">
        <v>43335</v>
      </c>
      <c r="G9325" s="484" t="s">
        <v>23</v>
      </c>
      <c r="H9325" s="610">
        <v>150</v>
      </c>
    </row>
    <row r="9326" spans="2:8" s="1" customFormat="1" ht="15">
      <c r="B9326" s="608">
        <v>43319</v>
      </c>
      <c r="C9326" s="484" t="s">
        <v>3556</v>
      </c>
      <c r="D9326" s="1739">
        <v>700</v>
      </c>
      <c r="E9326" s="1023"/>
      <c r="F9326" s="608">
        <v>43335</v>
      </c>
      <c r="G9326" s="484" t="s">
        <v>8807</v>
      </c>
      <c r="H9326" s="610">
        <v>50</v>
      </c>
    </row>
    <row r="9327" spans="2:8" s="1" customFormat="1" ht="15">
      <c r="B9327" s="549">
        <v>43320</v>
      </c>
      <c r="C9327" s="554" t="s">
        <v>2598</v>
      </c>
      <c r="D9327" s="587">
        <v>180</v>
      </c>
      <c r="E9327" s="1023"/>
      <c r="F9327" s="608">
        <v>43335</v>
      </c>
      <c r="G9327" s="484" t="s">
        <v>4068</v>
      </c>
      <c r="H9327" s="610">
        <v>30</v>
      </c>
    </row>
    <row r="9328" spans="2:8" s="1" customFormat="1" ht="15">
      <c r="B9328" s="608">
        <v>43320</v>
      </c>
      <c r="C9328" s="484" t="s">
        <v>525</v>
      </c>
      <c r="D9328" s="610">
        <v>90</v>
      </c>
      <c r="E9328" s="1023"/>
      <c r="F9328" s="608">
        <v>43336</v>
      </c>
      <c r="G9328" s="484" t="s">
        <v>525</v>
      </c>
      <c r="H9328" s="610">
        <v>30</v>
      </c>
    </row>
    <row r="9329" spans="2:8" s="1" customFormat="1" ht="15">
      <c r="B9329" s="608">
        <v>43320</v>
      </c>
      <c r="C9329" s="484" t="s">
        <v>12</v>
      </c>
      <c r="D9329" s="610">
        <v>70</v>
      </c>
      <c r="E9329" s="1023"/>
      <c r="F9329" s="608">
        <v>43336</v>
      </c>
      <c r="G9329" s="484" t="s">
        <v>9997</v>
      </c>
      <c r="H9329" s="610">
        <v>160</v>
      </c>
    </row>
    <row r="9330" spans="2:8" s="1" customFormat="1" ht="15">
      <c r="B9330" s="608">
        <v>43320</v>
      </c>
      <c r="C9330" s="484" t="s">
        <v>111</v>
      </c>
      <c r="D9330" s="610">
        <v>70</v>
      </c>
      <c r="E9330" s="1023"/>
      <c r="F9330" s="608">
        <v>43337</v>
      </c>
      <c r="G9330" s="280" t="s">
        <v>246</v>
      </c>
      <c r="H9330" s="294">
        <v>100</v>
      </c>
    </row>
    <row r="9331" spans="2:8" s="1" customFormat="1" ht="15">
      <c r="B9331" s="608">
        <v>43320</v>
      </c>
      <c r="C9331" s="484" t="s">
        <v>246</v>
      </c>
      <c r="D9331" s="610">
        <v>160</v>
      </c>
      <c r="E9331" s="1023"/>
      <c r="F9331" s="608">
        <v>43337</v>
      </c>
      <c r="G9331" s="280" t="s">
        <v>111</v>
      </c>
      <c r="H9331" s="294">
        <v>50</v>
      </c>
    </row>
    <row r="9332" spans="2:8" s="1" customFormat="1" ht="15">
      <c r="B9332" s="608">
        <v>43321</v>
      </c>
      <c r="C9332" s="280" t="s">
        <v>525</v>
      </c>
      <c r="D9332" s="294">
        <v>140</v>
      </c>
      <c r="E9332" s="1023"/>
      <c r="F9332" s="608">
        <v>43338</v>
      </c>
      <c r="G9332" s="280" t="s">
        <v>18</v>
      </c>
      <c r="H9332" s="294">
        <v>10</v>
      </c>
    </row>
    <row r="9333" spans="2:8" s="1" customFormat="1" ht="15">
      <c r="B9333" s="608">
        <v>43321</v>
      </c>
      <c r="C9333" s="484" t="s">
        <v>9977</v>
      </c>
      <c r="D9333" s="610">
        <v>100</v>
      </c>
      <c r="E9333" s="1023"/>
      <c r="F9333" s="608">
        <v>43338</v>
      </c>
      <c r="G9333" s="280" t="s">
        <v>901</v>
      </c>
      <c r="H9333" s="294">
        <v>40</v>
      </c>
    </row>
    <row r="9334" spans="2:8" s="1" customFormat="1" ht="15">
      <c r="B9334" s="608">
        <v>43321</v>
      </c>
      <c r="C9334" s="484" t="s">
        <v>9978</v>
      </c>
      <c r="D9334" s="610">
        <v>150</v>
      </c>
      <c r="E9334" s="1023"/>
      <c r="F9334" s="608">
        <v>43338</v>
      </c>
      <c r="G9334" s="280" t="s">
        <v>246</v>
      </c>
      <c r="H9334" s="294">
        <v>220</v>
      </c>
    </row>
    <row r="9335" spans="2:8" s="1" customFormat="1" ht="15">
      <c r="B9335" s="608">
        <v>43322</v>
      </c>
      <c r="C9335" s="484" t="s">
        <v>525</v>
      </c>
      <c r="D9335" s="610">
        <v>130</v>
      </c>
      <c r="E9335" s="1023"/>
      <c r="F9335" s="608">
        <v>43338</v>
      </c>
      <c r="G9335" s="280" t="s">
        <v>247</v>
      </c>
      <c r="H9335" s="294">
        <v>130</v>
      </c>
    </row>
    <row r="9336" spans="2:8" s="1" customFormat="1" ht="15">
      <c r="B9336" s="608">
        <v>43322</v>
      </c>
      <c r="C9336" s="484" t="s">
        <v>132</v>
      </c>
      <c r="D9336" s="610">
        <v>100</v>
      </c>
      <c r="E9336" s="1023"/>
      <c r="F9336" s="897">
        <v>43338</v>
      </c>
      <c r="G9336" s="358" t="s">
        <v>10020</v>
      </c>
      <c r="H9336" s="352">
        <v>500</v>
      </c>
    </row>
    <row r="9337" spans="2:8" s="1" customFormat="1" ht="15">
      <c r="B9337" s="608">
        <v>43322</v>
      </c>
      <c r="C9337" s="484" t="s">
        <v>246</v>
      </c>
      <c r="D9337" s="610">
        <v>70</v>
      </c>
      <c r="E9337" s="1023"/>
      <c r="F9337" s="608">
        <v>43338</v>
      </c>
      <c r="G9337" s="280" t="s">
        <v>516</v>
      </c>
      <c r="H9337" s="294">
        <v>100</v>
      </c>
    </row>
    <row r="9338" spans="2:8" s="1" customFormat="1" ht="15">
      <c r="B9338" s="608">
        <v>43323</v>
      </c>
      <c r="C9338" s="484" t="s">
        <v>187</v>
      </c>
      <c r="D9338" s="610">
        <v>40</v>
      </c>
      <c r="E9338" s="1023"/>
      <c r="F9338" s="608">
        <v>43338</v>
      </c>
      <c r="G9338" s="280" t="s">
        <v>289</v>
      </c>
      <c r="H9338" s="294">
        <v>50</v>
      </c>
    </row>
    <row r="9339" spans="2:8" s="1" customFormat="1" ht="15">
      <c r="B9339" s="608">
        <v>43323</v>
      </c>
      <c r="C9339" s="484" t="s">
        <v>18</v>
      </c>
      <c r="D9339" s="610">
        <v>175</v>
      </c>
      <c r="E9339" s="1023"/>
      <c r="F9339" s="608">
        <v>43338</v>
      </c>
      <c r="G9339" s="280" t="s">
        <v>401</v>
      </c>
      <c r="H9339" s="294">
        <v>60</v>
      </c>
    </row>
    <row r="9340" spans="2:8" s="1" customFormat="1" ht="15">
      <c r="B9340" s="608">
        <v>43323</v>
      </c>
      <c r="C9340" s="484" t="s">
        <v>3903</v>
      </c>
      <c r="D9340" s="610">
        <v>120</v>
      </c>
      <c r="E9340" s="1023"/>
      <c r="F9340" s="608">
        <v>43338</v>
      </c>
      <c r="G9340" s="280" t="s">
        <v>23</v>
      </c>
      <c r="H9340" s="294">
        <v>490</v>
      </c>
    </row>
    <row r="9341" spans="2:8" s="1" customFormat="1" ht="15">
      <c r="B9341" s="608">
        <v>43323</v>
      </c>
      <c r="C9341" s="484" t="s">
        <v>246</v>
      </c>
      <c r="D9341" s="610">
        <v>170</v>
      </c>
      <c r="E9341" s="1023"/>
      <c r="F9341" s="608">
        <v>43339</v>
      </c>
      <c r="G9341" s="280" t="s">
        <v>525</v>
      </c>
      <c r="H9341" s="294">
        <v>170</v>
      </c>
    </row>
    <row r="9342" spans="2:8" s="1" customFormat="1" ht="15">
      <c r="B9342" s="608">
        <v>43323</v>
      </c>
      <c r="C9342" s="484" t="s">
        <v>51</v>
      </c>
      <c r="D9342" s="610">
        <v>80</v>
      </c>
      <c r="E9342" s="1023"/>
      <c r="F9342" s="608">
        <v>43339</v>
      </c>
      <c r="G9342" s="280" t="s">
        <v>111</v>
      </c>
      <c r="H9342" s="294">
        <v>50</v>
      </c>
    </row>
    <row r="9343" spans="2:8" s="1" customFormat="1" ht="15">
      <c r="B9343" s="608">
        <v>43323</v>
      </c>
      <c r="C9343" s="484" t="s">
        <v>2556</v>
      </c>
      <c r="D9343" s="610">
        <v>220</v>
      </c>
      <c r="E9343" s="1023"/>
      <c r="F9343" s="608">
        <v>43339</v>
      </c>
      <c r="G9343" s="280" t="s">
        <v>114</v>
      </c>
      <c r="H9343" s="294">
        <v>70</v>
      </c>
    </row>
    <row r="9344" spans="2:8" s="1" customFormat="1" ht="15">
      <c r="B9344" s="608">
        <v>43323</v>
      </c>
      <c r="C9344" s="484" t="s">
        <v>114</v>
      </c>
      <c r="D9344" s="610">
        <v>170</v>
      </c>
      <c r="E9344" s="1023"/>
      <c r="F9344" s="608">
        <v>43340</v>
      </c>
      <c r="G9344" s="280" t="s">
        <v>525</v>
      </c>
      <c r="H9344" s="294">
        <v>130</v>
      </c>
    </row>
    <row r="9345" spans="2:8" s="1" customFormat="1" ht="15">
      <c r="B9345" s="608">
        <v>43324</v>
      </c>
      <c r="C9345" s="484" t="s">
        <v>289</v>
      </c>
      <c r="D9345" s="610">
        <v>200</v>
      </c>
      <c r="E9345" s="1023"/>
      <c r="F9345" s="608">
        <v>43340</v>
      </c>
      <c r="G9345" s="280" t="s">
        <v>246</v>
      </c>
      <c r="H9345" s="294">
        <v>210</v>
      </c>
    </row>
    <row r="9346" spans="2:8" s="1" customFormat="1" ht="15">
      <c r="B9346" s="608">
        <v>43324</v>
      </c>
      <c r="C9346" s="484" t="s">
        <v>401</v>
      </c>
      <c r="D9346" s="610">
        <v>45</v>
      </c>
      <c r="E9346" s="1023"/>
      <c r="F9346" s="608">
        <v>43340</v>
      </c>
      <c r="G9346" s="280" t="s">
        <v>114</v>
      </c>
      <c r="H9346" s="294">
        <v>200</v>
      </c>
    </row>
    <row r="9347" spans="2:8" s="1" customFormat="1" ht="15">
      <c r="B9347" s="608">
        <v>43324</v>
      </c>
      <c r="C9347" s="484" t="s">
        <v>4081</v>
      </c>
      <c r="D9347" s="610">
        <v>350</v>
      </c>
      <c r="E9347" s="1023"/>
      <c r="F9347" s="608">
        <v>43341</v>
      </c>
      <c r="G9347" s="280" t="s">
        <v>525</v>
      </c>
      <c r="H9347" s="294">
        <v>160</v>
      </c>
    </row>
    <row r="9348" spans="2:8" s="1" customFormat="1" ht="15">
      <c r="B9348" s="608">
        <v>43324</v>
      </c>
      <c r="C9348" s="484" t="s">
        <v>224</v>
      </c>
      <c r="D9348" s="610">
        <v>170</v>
      </c>
      <c r="E9348" s="1023"/>
      <c r="F9348" s="608">
        <v>43341</v>
      </c>
      <c r="G9348" s="280" t="s">
        <v>246</v>
      </c>
      <c r="H9348" s="294">
        <v>40</v>
      </c>
    </row>
    <row r="9349" spans="2:8" s="1" customFormat="1" ht="15">
      <c r="B9349" s="608">
        <v>43324</v>
      </c>
      <c r="C9349" s="484" t="s">
        <v>8022</v>
      </c>
      <c r="D9349" s="610">
        <v>100</v>
      </c>
      <c r="E9349" s="1023"/>
      <c r="F9349" s="608">
        <v>43342</v>
      </c>
      <c r="G9349" s="280" t="s">
        <v>525</v>
      </c>
      <c r="H9349" s="294">
        <v>190</v>
      </c>
    </row>
    <row r="9350" spans="2:8" s="1" customFormat="1" ht="15">
      <c r="B9350" s="608">
        <v>43325</v>
      </c>
      <c r="C9350" s="484" t="s">
        <v>525</v>
      </c>
      <c r="D9350" s="610">
        <v>200</v>
      </c>
      <c r="E9350" s="1023"/>
      <c r="F9350" s="608">
        <v>43342</v>
      </c>
      <c r="G9350" s="280" t="s">
        <v>51</v>
      </c>
      <c r="H9350" s="294">
        <v>140</v>
      </c>
    </row>
    <row r="9351" spans="2:8" s="1" customFormat="1" ht="15">
      <c r="B9351" s="608">
        <v>43325</v>
      </c>
      <c r="C9351" s="484" t="s">
        <v>189</v>
      </c>
      <c r="D9351" s="610">
        <v>560</v>
      </c>
      <c r="E9351" s="1023"/>
      <c r="F9351" s="608">
        <v>43342</v>
      </c>
      <c r="G9351" s="280" t="s">
        <v>918</v>
      </c>
      <c r="H9351" s="294">
        <v>100</v>
      </c>
    </row>
    <row r="9352" spans="2:8" s="1" customFormat="1" ht="15">
      <c r="B9352" s="608">
        <v>43325</v>
      </c>
      <c r="C9352" s="484" t="s">
        <v>9980</v>
      </c>
      <c r="D9352" s="610">
        <v>500</v>
      </c>
      <c r="E9352" s="1023"/>
      <c r="F9352" s="608">
        <v>43342</v>
      </c>
      <c r="G9352" s="280" t="s">
        <v>10032</v>
      </c>
      <c r="H9352" s="294">
        <v>10</v>
      </c>
    </row>
    <row r="9353" spans="2:8" s="1" customFormat="1" ht="15">
      <c r="B9353" s="608">
        <v>43325</v>
      </c>
      <c r="C9353" s="484" t="s">
        <v>246</v>
      </c>
      <c r="D9353" s="610">
        <v>170</v>
      </c>
      <c r="E9353" s="1023"/>
      <c r="F9353" s="608">
        <v>43342</v>
      </c>
      <c r="G9353" s="280" t="s">
        <v>114</v>
      </c>
      <c r="H9353" s="294">
        <v>60</v>
      </c>
    </row>
    <row r="9354" spans="2:8" s="1" customFormat="1" ht="15">
      <c r="B9354" s="608">
        <v>43325</v>
      </c>
      <c r="C9354" s="484" t="s">
        <v>111</v>
      </c>
      <c r="D9354" s="610">
        <v>40</v>
      </c>
      <c r="E9354" s="1023"/>
      <c r="F9354" s="608">
        <v>43342</v>
      </c>
      <c r="G9354" s="280" t="s">
        <v>9997</v>
      </c>
      <c r="H9354" s="294">
        <v>420</v>
      </c>
    </row>
    <row r="9355" spans="2:8" s="1" customFormat="1" ht="15">
      <c r="B9355" s="608">
        <v>43326</v>
      </c>
      <c r="C9355" s="484" t="s">
        <v>525</v>
      </c>
      <c r="D9355" s="610">
        <v>190</v>
      </c>
      <c r="E9355" s="1023"/>
      <c r="F9355" s="608">
        <v>43342</v>
      </c>
      <c r="G9355" s="280" t="s">
        <v>23</v>
      </c>
      <c r="H9355" s="294">
        <v>100</v>
      </c>
    </row>
    <row r="9356" spans="2:8" s="1" customFormat="1" ht="15">
      <c r="B9356" s="608">
        <v>43326</v>
      </c>
      <c r="C9356" s="280" t="s">
        <v>9984</v>
      </c>
      <c r="D9356" s="294">
        <v>170</v>
      </c>
      <c r="E9356" s="1023"/>
      <c r="F9356" s="608">
        <v>43343</v>
      </c>
      <c r="G9356" s="280" t="s">
        <v>525</v>
      </c>
      <c r="H9356" s="294">
        <v>130</v>
      </c>
    </row>
    <row r="9357" spans="2:8" s="1" customFormat="1" ht="15">
      <c r="B9357" s="608">
        <v>43327</v>
      </c>
      <c r="C9357" s="484" t="s">
        <v>246</v>
      </c>
      <c r="D9357" s="610">
        <v>180</v>
      </c>
      <c r="E9357" s="1023"/>
      <c r="F9357" s="608">
        <v>43343</v>
      </c>
      <c r="G9357" s="280" t="s">
        <v>12</v>
      </c>
      <c r="H9357" s="294">
        <v>320</v>
      </c>
    </row>
    <row r="9358" spans="2:8" s="1" customFormat="1" ht="15">
      <c r="B9358" s="608">
        <v>43327</v>
      </c>
      <c r="C9358" s="484" t="s">
        <v>205</v>
      </c>
      <c r="D9358" s="610">
        <v>140</v>
      </c>
      <c r="E9358" s="1023"/>
      <c r="F9358" s="608">
        <v>43343</v>
      </c>
      <c r="G9358" s="280" t="s">
        <v>9997</v>
      </c>
      <c r="H9358" s="294">
        <v>150</v>
      </c>
    </row>
    <row r="9359" spans="2:8" s="1" customFormat="1" ht="15">
      <c r="B9359" s="608">
        <v>43327</v>
      </c>
      <c r="C9359" s="484" t="s">
        <v>2863</v>
      </c>
      <c r="D9359" s="610">
        <v>30</v>
      </c>
      <c r="E9359" s="1023"/>
      <c r="F9359" s="608"/>
      <c r="G9359" s="484"/>
      <c r="H9359" s="610"/>
    </row>
    <row r="9360" spans="2:8" s="1" customFormat="1" ht="15">
      <c r="B9360" s="608">
        <v>43328</v>
      </c>
      <c r="C9360" s="484" t="s">
        <v>525</v>
      </c>
      <c r="D9360" s="610">
        <v>120</v>
      </c>
      <c r="E9360" s="1023"/>
      <c r="F9360" s="608"/>
      <c r="G9360" s="484"/>
      <c r="H9360" s="610"/>
    </row>
    <row r="9361" spans="2:8" s="1" customFormat="1" ht="15">
      <c r="B9361" s="608">
        <v>43329</v>
      </c>
      <c r="C9361" s="484" t="s">
        <v>525</v>
      </c>
      <c r="D9361" s="610">
        <v>150</v>
      </c>
      <c r="E9361" s="1023"/>
      <c r="F9361" s="608"/>
      <c r="G9361" s="484"/>
      <c r="H9361" s="610"/>
    </row>
    <row r="9362" spans="2:8" s="1" customFormat="1" ht="15">
      <c r="B9362" s="608">
        <v>43329</v>
      </c>
      <c r="C9362" s="484" t="s">
        <v>18</v>
      </c>
      <c r="D9362" s="610">
        <v>530</v>
      </c>
      <c r="E9362" s="1023"/>
      <c r="F9362" s="725"/>
      <c r="G9362" s="280"/>
      <c r="H9362" s="294"/>
    </row>
    <row r="9363" spans="2:8" s="1" customFormat="1" ht="15">
      <c r="B9363" s="1323">
        <v>43329</v>
      </c>
      <c r="C9363" s="463" t="s">
        <v>6436</v>
      </c>
      <c r="D9363" s="1002">
        <v>1000</v>
      </c>
      <c r="E9363" s="1023"/>
      <c r="F9363" s="725"/>
      <c r="G9363" s="280"/>
      <c r="H9363" s="294"/>
    </row>
    <row r="9364" spans="2:8" s="1" customFormat="1" ht="15">
      <c r="B9364" s="1323">
        <v>43329</v>
      </c>
      <c r="C9364" s="463" t="s">
        <v>6437</v>
      </c>
      <c r="D9364" s="1002">
        <v>2100</v>
      </c>
      <c r="E9364" s="1023"/>
      <c r="F9364" s="725"/>
      <c r="G9364" s="280"/>
      <c r="H9364" s="294"/>
    </row>
    <row r="9365" spans="2:8" s="1" customFormat="1" ht="15">
      <c r="B9365" s="608">
        <v>43329</v>
      </c>
      <c r="C9365" s="484" t="s">
        <v>9986</v>
      </c>
      <c r="D9365" s="610">
        <v>250</v>
      </c>
      <c r="E9365" s="1023"/>
      <c r="F9365" s="725"/>
      <c r="G9365" s="280"/>
      <c r="H9365" s="294"/>
    </row>
    <row r="9366" spans="2:8" s="1" customFormat="1" ht="15">
      <c r="B9366" s="608">
        <v>43329</v>
      </c>
      <c r="C9366" s="484" t="s">
        <v>226</v>
      </c>
      <c r="D9366" s="610">
        <v>50</v>
      </c>
      <c r="E9366" s="1023"/>
      <c r="F9366" s="725"/>
      <c r="G9366" s="280"/>
      <c r="H9366" s="294"/>
    </row>
    <row r="9367" spans="2:8" s="1" customFormat="1" ht="15">
      <c r="B9367" s="608">
        <v>43329</v>
      </c>
      <c r="C9367" s="484" t="s">
        <v>71</v>
      </c>
      <c r="D9367" s="610">
        <v>10</v>
      </c>
      <c r="E9367" s="1023"/>
      <c r="F9367" s="725"/>
      <c r="G9367" s="280"/>
      <c r="H9367" s="294"/>
    </row>
    <row r="9368" spans="2:8" s="1" customFormat="1" ht="15">
      <c r="B9368" s="608">
        <v>43329</v>
      </c>
      <c r="C9368" s="484" t="s">
        <v>173</v>
      </c>
      <c r="D9368" s="610">
        <v>110</v>
      </c>
      <c r="E9368" s="1023"/>
      <c r="F9368" s="725"/>
      <c r="G9368" s="280"/>
      <c r="H9368" s="294"/>
    </row>
    <row r="9369" spans="2:8" s="1" customFormat="1" ht="15">
      <c r="B9369" s="608">
        <v>43329</v>
      </c>
      <c r="C9369" s="484" t="s">
        <v>23</v>
      </c>
      <c r="D9369" s="610">
        <v>560</v>
      </c>
      <c r="E9369" s="1023"/>
      <c r="F9369" s="725"/>
      <c r="G9369" s="280"/>
      <c r="H9369" s="294"/>
    </row>
    <row r="9370" spans="2:8" s="1" customFormat="1" ht="15">
      <c r="B9370" s="608">
        <v>43330</v>
      </c>
      <c r="C9370" s="484" t="s">
        <v>9988</v>
      </c>
      <c r="D9370" s="610">
        <v>584</v>
      </c>
      <c r="E9370" s="1023"/>
      <c r="F9370" s="608"/>
      <c r="G9370" s="484"/>
      <c r="H9370" s="610"/>
    </row>
    <row r="9371" spans="2:8" s="1" customFormat="1" ht="15">
      <c r="B9371" s="608">
        <v>43330</v>
      </c>
      <c r="C9371" s="484" t="s">
        <v>187</v>
      </c>
      <c r="D9371" s="610">
        <v>30</v>
      </c>
      <c r="E9371" s="1023"/>
      <c r="F9371" s="608"/>
      <c r="G9371" s="484"/>
      <c r="H9371" s="610"/>
    </row>
    <row r="9372" spans="2:8" s="1" customFormat="1" ht="15">
      <c r="B9372" s="608">
        <v>43330</v>
      </c>
      <c r="C9372" s="610" t="s">
        <v>367</v>
      </c>
      <c r="D9372" s="610">
        <v>5</v>
      </c>
      <c r="E9372" s="1023"/>
      <c r="F9372" s="608"/>
      <c r="G9372" s="484"/>
      <c r="H9372" s="610"/>
    </row>
    <row r="9373" spans="2:8" s="1" customFormat="1" ht="15">
      <c r="B9373" s="608">
        <v>43330</v>
      </c>
      <c r="C9373" s="394" t="s">
        <v>51</v>
      </c>
      <c r="D9373" s="610">
        <v>80</v>
      </c>
      <c r="E9373" s="1023"/>
      <c r="F9373" s="608"/>
      <c r="G9373" s="484"/>
      <c r="H9373" s="610"/>
    </row>
    <row r="9374" spans="2:8" s="1" customFormat="1" ht="15">
      <c r="B9374" s="608">
        <v>43330</v>
      </c>
      <c r="C9374" s="394" t="s">
        <v>9990</v>
      </c>
      <c r="D9374" s="610">
        <v>160</v>
      </c>
      <c r="E9374" s="1023"/>
      <c r="F9374" s="608"/>
      <c r="G9374" s="484"/>
      <c r="H9374" s="610"/>
    </row>
    <row r="9375" spans="2:8" s="1" customFormat="1" ht="15">
      <c r="B9375" s="608">
        <v>43330</v>
      </c>
      <c r="C9375" s="612" t="s">
        <v>7913</v>
      </c>
      <c r="D9375" s="613">
        <v>400</v>
      </c>
      <c r="E9375" s="1023"/>
      <c r="F9375" s="608"/>
      <c r="G9375" s="484"/>
      <c r="H9375" s="610"/>
    </row>
    <row r="9376" spans="2:8" s="1" customFormat="1" ht="15">
      <c r="B9376" s="608">
        <v>43330</v>
      </c>
      <c r="C9376" s="394" t="s">
        <v>9997</v>
      </c>
      <c r="D9376" s="610">
        <v>320</v>
      </c>
      <c r="E9376" s="1023"/>
      <c r="F9376" s="608"/>
      <c r="G9376" s="484"/>
      <c r="H9376" s="610"/>
    </row>
    <row r="9377" spans="2:10" s="1" customFormat="1" ht="15">
      <c r="B9377" s="725"/>
      <c r="C9377" s="612"/>
      <c r="D9377" s="613"/>
      <c r="E9377" s="1023"/>
      <c r="F9377" s="608"/>
      <c r="G9377" s="484"/>
      <c r="H9377" s="610"/>
    </row>
    <row r="9378" spans="2:10" s="1" customFormat="1" ht="15">
      <c r="B9378" s="725"/>
      <c r="C9378" s="394"/>
      <c r="D9378" s="610"/>
      <c r="E9378" s="1023"/>
      <c r="F9378" s="608"/>
      <c r="G9378" s="484"/>
      <c r="H9378" s="610"/>
    </row>
    <row r="9379" spans="2:10" s="1" customFormat="1" ht="15">
      <c r="B9379" s="285"/>
      <c r="C9379" s="280"/>
      <c r="D9379" s="294"/>
      <c r="F9379" s="280"/>
      <c r="G9379" s="280"/>
      <c r="H9379" s="280"/>
    </row>
    <row r="9380" spans="2:10" s="1" customFormat="1" ht="15">
      <c r="D9380" s="2">
        <f>SUM(D9299:D9379)</f>
        <v>18859</v>
      </c>
      <c r="H9380" s="2">
        <f>SUM(H9299:H9379)</f>
        <v>10041</v>
      </c>
    </row>
    <row r="9382" spans="2:10" s="1" customFormat="1" ht="15.75">
      <c r="C9382" s="2480" t="s">
        <v>10034</v>
      </c>
      <c r="D9382" s="2480"/>
      <c r="E9382" s="2480"/>
      <c r="F9382" s="2480"/>
      <c r="G9382" s="2480"/>
      <c r="H9382" s="2480"/>
      <c r="I9382" s="2480"/>
      <c r="J9382" s="18"/>
    </row>
    <row r="9383" spans="2:10" s="1" customFormat="1" ht="15" outlineLevel="1">
      <c r="C9383" s="18"/>
      <c r="D9383" s="18"/>
      <c r="E9383" s="18"/>
      <c r="F9383" s="18"/>
      <c r="G9383" s="18"/>
      <c r="H9383" s="18"/>
      <c r="I9383" s="18"/>
      <c r="J9383" s="18"/>
    </row>
    <row r="9384" spans="2:10" s="1" customFormat="1" ht="15" outlineLevel="1">
      <c r="B9384" s="152" t="s">
        <v>115</v>
      </c>
      <c r="C9384" s="152" t="s">
        <v>1330</v>
      </c>
      <c r="D9384" s="355" t="s">
        <v>4</v>
      </c>
      <c r="F9384" s="354" t="s">
        <v>115</v>
      </c>
      <c r="G9384" s="354" t="s">
        <v>1331</v>
      </c>
      <c r="H9384" s="355" t="s">
        <v>4</v>
      </c>
    </row>
    <row r="9385" spans="2:10" s="1" customFormat="1" ht="45" outlineLevel="1">
      <c r="B9385" s="1825">
        <v>43344</v>
      </c>
      <c r="C9385" s="1826" t="s">
        <v>1039</v>
      </c>
      <c r="D9385" s="1827">
        <v>193095.03</v>
      </c>
      <c r="F9385" s="832">
        <v>43344</v>
      </c>
      <c r="G9385" s="938" t="s">
        <v>10050</v>
      </c>
      <c r="H9385" s="867">
        <v>40000</v>
      </c>
      <c r="I9385" s="938" t="s">
        <v>7425</v>
      </c>
    </row>
    <row r="9386" spans="2:10" s="1" customFormat="1" ht="60" outlineLevel="1">
      <c r="B9386" s="1828">
        <v>43369</v>
      </c>
      <c r="C9386" s="1829" t="s">
        <v>10110</v>
      </c>
      <c r="D9386" s="1761">
        <v>177627</v>
      </c>
      <c r="F9386" s="811">
        <v>43344</v>
      </c>
      <c r="G9386" s="814" t="s">
        <v>10048</v>
      </c>
      <c r="H9386" s="876">
        <v>30000</v>
      </c>
      <c r="I9386" s="814" t="s">
        <v>7426</v>
      </c>
    </row>
    <row r="9387" spans="2:10" s="1" customFormat="1" ht="45" outlineLevel="1">
      <c r="B9387" s="991">
        <v>43372</v>
      </c>
      <c r="C9387" s="671" t="s">
        <v>10136</v>
      </c>
      <c r="D9387" s="672">
        <v>776</v>
      </c>
      <c r="F9387" s="811">
        <v>43344</v>
      </c>
      <c r="G9387" s="814" t="s">
        <v>10049</v>
      </c>
      <c r="H9387" s="876">
        <v>2500</v>
      </c>
      <c r="I9387" s="814" t="s">
        <v>8819</v>
      </c>
    </row>
    <row r="9388" spans="2:10" s="1" customFormat="1" ht="45" outlineLevel="1">
      <c r="B9388" s="285"/>
      <c r="C9388" s="223"/>
      <c r="D9388" s="175"/>
      <c r="F9388" s="811">
        <v>43344</v>
      </c>
      <c r="G9388" s="814" t="s">
        <v>10047</v>
      </c>
      <c r="H9388" s="876">
        <v>9714</v>
      </c>
      <c r="I9388" s="814" t="s">
        <v>7420</v>
      </c>
    </row>
    <row r="9389" spans="2:10" s="1" customFormat="1" ht="45" outlineLevel="1">
      <c r="B9389" s="285"/>
      <c r="C9389" s="223"/>
      <c r="D9389" s="175"/>
      <c r="F9389" s="811">
        <v>43344</v>
      </c>
      <c r="G9389" s="814" t="s">
        <v>10046</v>
      </c>
      <c r="H9389" s="876">
        <v>5000</v>
      </c>
      <c r="I9389" s="814" t="s">
        <v>3287</v>
      </c>
    </row>
    <row r="9390" spans="2:10" s="1" customFormat="1" ht="45" outlineLevel="1">
      <c r="B9390" s="285"/>
      <c r="C9390" s="223"/>
      <c r="D9390" s="175"/>
      <c r="F9390" s="811">
        <v>43350</v>
      </c>
      <c r="G9390" s="814" t="s">
        <v>10054</v>
      </c>
      <c r="H9390" s="876">
        <v>5000</v>
      </c>
      <c r="I9390" s="814" t="s">
        <v>3287</v>
      </c>
    </row>
    <row r="9391" spans="2:10" s="1" customFormat="1" ht="45" outlineLevel="1">
      <c r="B9391" s="1668"/>
      <c r="C9391" s="671"/>
      <c r="D9391" s="672"/>
      <c r="F9391" s="811">
        <v>43357</v>
      </c>
      <c r="G9391" s="814" t="s">
        <v>10066</v>
      </c>
      <c r="H9391" s="876">
        <v>10000</v>
      </c>
      <c r="I9391" s="814" t="s">
        <v>3287</v>
      </c>
    </row>
    <row r="9392" spans="2:10" s="1" customFormat="1" ht="15" outlineLevel="1">
      <c r="B9392" s="285"/>
      <c r="C9392" s="223"/>
      <c r="D9392" s="175"/>
      <c r="F9392" s="811">
        <v>43358</v>
      </c>
      <c r="G9392" s="814" t="s">
        <v>10068</v>
      </c>
      <c r="H9392" s="876">
        <v>21100</v>
      </c>
      <c r="I9392" s="814" t="s">
        <v>8394</v>
      </c>
    </row>
    <row r="9393" spans="2:15" s="1" customFormat="1" ht="45" outlineLevel="1">
      <c r="B9393" s="285"/>
      <c r="C9393" s="223"/>
      <c r="D9393" s="175"/>
      <c r="F9393" s="811">
        <v>43361</v>
      </c>
      <c r="G9393" s="814" t="s">
        <v>10086</v>
      </c>
      <c r="H9393" s="876">
        <v>5000</v>
      </c>
      <c r="I9393" s="814" t="s">
        <v>3287</v>
      </c>
      <c r="L9393" s="2"/>
      <c r="O9393" s="2"/>
    </row>
    <row r="9394" spans="2:15" s="1" customFormat="1" ht="30" outlineLevel="1">
      <c r="B9394" s="285"/>
      <c r="C9394" s="223"/>
      <c r="D9394" s="175"/>
      <c r="F9394" s="811">
        <v>43368</v>
      </c>
      <c r="G9394" s="814" t="s">
        <v>10103</v>
      </c>
      <c r="H9394" s="876">
        <v>1296</v>
      </c>
      <c r="I9394" s="814" t="s">
        <v>10105</v>
      </c>
      <c r="L9394" s="2"/>
      <c r="O9394" s="2"/>
    </row>
    <row r="9395" spans="2:15" s="1" customFormat="1" ht="15" outlineLevel="1">
      <c r="B9395" s="285"/>
      <c r="C9395" s="223"/>
      <c r="D9395" s="175"/>
      <c r="F9395" s="811">
        <v>43368</v>
      </c>
      <c r="G9395" s="1097" t="s">
        <v>10102</v>
      </c>
      <c r="H9395" s="876">
        <v>696.75</v>
      </c>
      <c r="I9395" s="814" t="s">
        <v>8394</v>
      </c>
      <c r="L9395" s="2"/>
      <c r="O9395" s="2"/>
    </row>
    <row r="9396" spans="2:15" s="1" customFormat="1" ht="45" outlineLevel="1">
      <c r="B9396" s="269"/>
      <c r="C9396" s="47"/>
      <c r="D9396" s="48"/>
      <c r="F9396" s="811">
        <v>43369</v>
      </c>
      <c r="G9396" s="1097" t="s">
        <v>10111</v>
      </c>
      <c r="H9396" s="876">
        <v>35321</v>
      </c>
      <c r="I9396" s="814" t="s">
        <v>8818</v>
      </c>
    </row>
    <row r="9397" spans="2:15" s="1" customFormat="1" ht="30" outlineLevel="1">
      <c r="B9397" s="269"/>
      <c r="C9397" s="47"/>
      <c r="D9397" s="48"/>
      <c r="F9397" s="811">
        <v>43369</v>
      </c>
      <c r="G9397" s="1097" t="s">
        <v>10117</v>
      </c>
      <c r="H9397" s="876">
        <v>3760</v>
      </c>
      <c r="I9397" s="814" t="s">
        <v>10112</v>
      </c>
      <c r="L9397" s="2"/>
    </row>
    <row r="9398" spans="2:15" s="1" customFormat="1" ht="30" outlineLevel="1">
      <c r="B9398" s="46"/>
      <c r="C9398" s="47"/>
      <c r="D9398" s="48"/>
      <c r="F9398" s="811">
        <v>43369</v>
      </c>
      <c r="G9398" s="1097" t="s">
        <v>10116</v>
      </c>
      <c r="H9398" s="876">
        <v>18</v>
      </c>
      <c r="I9398" s="814" t="s">
        <v>10112</v>
      </c>
      <c r="L9398" s="2"/>
    </row>
    <row r="9399" spans="2:15" s="1" customFormat="1" ht="45" outlineLevel="1">
      <c r="B9399" s="46"/>
      <c r="C9399" s="47"/>
      <c r="D9399" s="48"/>
      <c r="F9399" s="811">
        <v>43369</v>
      </c>
      <c r="G9399" s="814" t="s">
        <v>10127</v>
      </c>
      <c r="H9399" s="876">
        <v>1300</v>
      </c>
      <c r="I9399" s="814" t="s">
        <v>3287</v>
      </c>
      <c r="L9399" s="2"/>
      <c r="O9399" s="2"/>
    </row>
    <row r="9400" spans="2:15" s="1" customFormat="1" ht="45" outlineLevel="1">
      <c r="B9400" s="46"/>
      <c r="C9400" s="47"/>
      <c r="D9400" s="48"/>
      <c r="F9400" s="811">
        <v>43370</v>
      </c>
      <c r="G9400" s="814" t="s">
        <v>10126</v>
      </c>
      <c r="H9400" s="876">
        <v>5000</v>
      </c>
      <c r="I9400" s="814" t="s">
        <v>3287</v>
      </c>
      <c r="O9400" s="2"/>
    </row>
    <row r="9401" spans="2:15" s="1" customFormat="1" ht="45" outlineLevel="1">
      <c r="B9401" s="46"/>
      <c r="C9401" s="47"/>
      <c r="D9401" s="48"/>
      <c r="F9401" s="811">
        <v>43374</v>
      </c>
      <c r="G9401" s="814" t="s">
        <v>10137</v>
      </c>
      <c r="H9401" s="876">
        <v>5000</v>
      </c>
      <c r="I9401" s="814" t="s">
        <v>3287</v>
      </c>
      <c r="O9401" s="2"/>
    </row>
    <row r="9402" spans="2:15" s="1" customFormat="1" ht="15" outlineLevel="1">
      <c r="B9402" s="46"/>
      <c r="C9402" s="47"/>
      <c r="D9402" s="48"/>
      <c r="F9402" s="811"/>
      <c r="G9402" s="812"/>
      <c r="H9402" s="893"/>
      <c r="I9402" s="812"/>
    </row>
    <row r="9403" spans="2:15" s="1" customFormat="1" ht="15" outlineLevel="1">
      <c r="B9403" s="50"/>
      <c r="C9403" s="50" t="s">
        <v>195</v>
      </c>
      <c r="D9403" s="571">
        <f>SUM(D9385:D9402)</f>
        <v>371498.03</v>
      </c>
      <c r="E9403" s="18"/>
      <c r="F9403" s="319"/>
      <c r="G9403" s="319" t="s">
        <v>195</v>
      </c>
      <c r="H9403" s="279">
        <f>SUM(H9385:H9402)</f>
        <v>180705.75</v>
      </c>
    </row>
    <row r="9404" spans="2:15" s="1" customFormat="1" ht="15" outlineLevel="1">
      <c r="B9404" s="50"/>
      <c r="C9404" s="50" t="s">
        <v>1328</v>
      </c>
      <c r="D9404" s="48">
        <f>D9403-H9403</f>
        <v>190792.28000000003</v>
      </c>
      <c r="E9404" s="13"/>
      <c r="F9404" s="13"/>
      <c r="H9404" s="13"/>
    </row>
    <row r="9405" spans="2:15" s="1" customFormat="1" ht="15" outlineLevel="1">
      <c r="E9405" s="87"/>
      <c r="F9405" s="13"/>
      <c r="G9405" s="2"/>
      <c r="H9405" s="226"/>
      <c r="I9405" s="2"/>
      <c r="N9405" s="2"/>
      <c r="O9405" s="2"/>
    </row>
    <row r="9406" spans="2:15" s="1" customFormat="1" ht="15">
      <c r="E9406" s="13"/>
      <c r="F9406" s="13"/>
    </row>
    <row r="9407" spans="2:15" s="1" customFormat="1" ht="15">
      <c r="B9407" s="1465">
        <v>43344</v>
      </c>
      <c r="C9407" s="1466" t="s">
        <v>4800</v>
      </c>
      <c r="D9407" s="1467">
        <v>300</v>
      </c>
      <c r="E9407" s="812" t="s">
        <v>421</v>
      </c>
      <c r="I9407" s="13"/>
    </row>
    <row r="9408" spans="2:15" s="1" customFormat="1" ht="45">
      <c r="B9408" s="1465">
        <v>43344</v>
      </c>
      <c r="C9408" s="814" t="s">
        <v>10046</v>
      </c>
      <c r="D9408" s="876">
        <v>5000</v>
      </c>
      <c r="E9408" s="814" t="s">
        <v>3287</v>
      </c>
      <c r="G9408" s="782" t="s">
        <v>8394</v>
      </c>
      <c r="H9408" s="1791">
        <f>H9392+H9395</f>
        <v>21796.75</v>
      </c>
      <c r="I9408" s="13"/>
    </row>
    <row r="9409" spans="2:12" s="1" customFormat="1" ht="45">
      <c r="B9409" s="811">
        <v>43350</v>
      </c>
      <c r="C9409" s="814" t="s">
        <v>10054</v>
      </c>
      <c r="D9409" s="876">
        <v>5000</v>
      </c>
      <c r="E9409" s="814" t="s">
        <v>3287</v>
      </c>
      <c r="G9409" s="782" t="s">
        <v>7422</v>
      </c>
      <c r="H9409" s="1791">
        <f>H9394</f>
        <v>1296</v>
      </c>
      <c r="I9409" s="13"/>
    </row>
    <row r="9410" spans="2:12" s="1" customFormat="1" ht="15">
      <c r="B9410" s="811">
        <v>43355</v>
      </c>
      <c r="C9410" s="814" t="s">
        <v>3868</v>
      </c>
      <c r="D9410" s="876">
        <v>1500</v>
      </c>
      <c r="E9410" s="814" t="s">
        <v>421</v>
      </c>
      <c r="G9410" s="782" t="s">
        <v>7393</v>
      </c>
      <c r="H9410" s="1791">
        <v>0</v>
      </c>
      <c r="L9410" s="2"/>
    </row>
    <row r="9411" spans="2:12" s="1" customFormat="1" ht="45">
      <c r="B9411" s="811">
        <v>43357</v>
      </c>
      <c r="C9411" s="814" t="s">
        <v>10066</v>
      </c>
      <c r="D9411" s="876">
        <v>10000</v>
      </c>
      <c r="E9411" s="814" t="s">
        <v>3287</v>
      </c>
      <c r="G9411" s="782" t="s">
        <v>8818</v>
      </c>
      <c r="H9411" s="1791">
        <f>H9396</f>
        <v>35321</v>
      </c>
    </row>
    <row r="9412" spans="2:12" s="1" customFormat="1" ht="15">
      <c r="B9412" s="811">
        <v>43358</v>
      </c>
      <c r="C9412" s="814" t="s">
        <v>10067</v>
      </c>
      <c r="D9412" s="876">
        <v>5000</v>
      </c>
      <c r="E9412" s="814" t="s">
        <v>3287</v>
      </c>
      <c r="G9412" s="782" t="s">
        <v>9959</v>
      </c>
      <c r="H9412" s="1791">
        <v>0</v>
      </c>
    </row>
    <row r="9413" spans="2:12" s="1" customFormat="1" ht="45">
      <c r="B9413" s="811">
        <v>43361</v>
      </c>
      <c r="C9413" s="814" t="s">
        <v>10086</v>
      </c>
      <c r="D9413" s="876">
        <v>5000</v>
      </c>
      <c r="E9413" s="814" t="s">
        <v>3287</v>
      </c>
      <c r="G9413" s="1119" t="s">
        <v>7425</v>
      </c>
      <c r="H9413" s="1320">
        <v>40000</v>
      </c>
    </row>
    <row r="9414" spans="2:12" s="1" customFormat="1" ht="15">
      <c r="B9414" s="811">
        <v>43368</v>
      </c>
      <c r="C9414" s="814" t="s">
        <v>421</v>
      </c>
      <c r="D9414" s="905">
        <v>500</v>
      </c>
      <c r="E9414" s="814" t="s">
        <v>421</v>
      </c>
      <c r="G9414" s="730" t="s">
        <v>7426</v>
      </c>
      <c r="H9414" s="1102">
        <v>30000</v>
      </c>
      <c r="I9414" s="13"/>
    </row>
    <row r="9415" spans="2:12" s="1" customFormat="1" ht="60">
      <c r="B9415" s="811">
        <v>43369</v>
      </c>
      <c r="C9415" s="814" t="s">
        <v>10127</v>
      </c>
      <c r="D9415" s="876">
        <v>1300</v>
      </c>
      <c r="E9415" s="814" t="s">
        <v>3287</v>
      </c>
      <c r="G9415" s="730" t="s">
        <v>8819</v>
      </c>
      <c r="H9415" s="1102">
        <v>2500</v>
      </c>
      <c r="I9415" s="13"/>
    </row>
    <row r="9416" spans="2:12" s="1" customFormat="1" ht="45">
      <c r="B9416" s="811">
        <v>43370</v>
      </c>
      <c r="C9416" s="814" t="s">
        <v>10126</v>
      </c>
      <c r="D9416" s="876">
        <v>5000</v>
      </c>
      <c r="E9416" s="814" t="s">
        <v>3287</v>
      </c>
      <c r="F9416" s="2"/>
      <c r="G9416" s="730" t="s">
        <v>7420</v>
      </c>
      <c r="H9416" s="1102">
        <v>10000</v>
      </c>
      <c r="I9416" s="13"/>
    </row>
    <row r="9417" spans="2:12" s="1" customFormat="1" ht="45">
      <c r="B9417" s="811">
        <v>43374</v>
      </c>
      <c r="C9417" s="814" t="s">
        <v>10137</v>
      </c>
      <c r="D9417" s="876">
        <v>5000</v>
      </c>
      <c r="E9417" s="814" t="s">
        <v>3287</v>
      </c>
      <c r="F9417" s="2"/>
      <c r="I9417" s="13"/>
    </row>
    <row r="9418" spans="2:12" s="1" customFormat="1" ht="15">
      <c r="B9418" s="811"/>
      <c r="C9418" s="814"/>
      <c r="D9418" s="876"/>
      <c r="E9418" s="814"/>
    </row>
    <row r="9419" spans="2:12" s="1" customFormat="1" ht="15">
      <c r="B9419" s="811"/>
      <c r="C9419" s="814"/>
      <c r="D9419" s="876"/>
      <c r="E9419" s="814"/>
    </row>
    <row r="9420" spans="2:12" s="1" customFormat="1" ht="15">
      <c r="B9420" s="280"/>
      <c r="C9420" s="280"/>
      <c r="D9420" s="294">
        <f>SUM(D9407:D9419)</f>
        <v>43600</v>
      </c>
      <c r="E9420" s="2">
        <f>D9420-D9504-H9504</f>
        <v>4250</v>
      </c>
      <c r="F9420" s="1" t="s">
        <v>3088</v>
      </c>
    </row>
    <row r="9421" spans="2:12" s="1" customFormat="1" ht="15">
      <c r="E9421" s="2">
        <v>1000</v>
      </c>
      <c r="F9421" s="1" t="s">
        <v>8144</v>
      </c>
    </row>
    <row r="9422" spans="2:12" s="1" customFormat="1" ht="15"/>
    <row r="9423" spans="2:12" s="1" customFormat="1" ht="15">
      <c r="B9423" s="608">
        <v>43344</v>
      </c>
      <c r="C9423" s="612" t="s">
        <v>289</v>
      </c>
      <c r="D9423" s="613">
        <v>50</v>
      </c>
      <c r="E9423" s="1023"/>
      <c r="F9423" s="608">
        <v>43358</v>
      </c>
      <c r="G9423" s="484" t="s">
        <v>247</v>
      </c>
      <c r="H9423" s="610">
        <v>210</v>
      </c>
    </row>
    <row r="9424" spans="2:12" s="1" customFormat="1" ht="15">
      <c r="B9424" s="608">
        <v>43344</v>
      </c>
      <c r="C9424" s="612" t="s">
        <v>172</v>
      </c>
      <c r="D9424" s="613">
        <v>30</v>
      </c>
      <c r="E9424" s="1023"/>
      <c r="F9424" s="608">
        <v>43358</v>
      </c>
      <c r="G9424" s="484" t="s">
        <v>23</v>
      </c>
      <c r="H9424" s="610">
        <v>210</v>
      </c>
    </row>
    <row r="9425" spans="2:8" s="1" customFormat="1" ht="15">
      <c r="B9425" s="608">
        <v>43344</v>
      </c>
      <c r="C9425" s="612" t="s">
        <v>918</v>
      </c>
      <c r="D9425" s="613">
        <v>140</v>
      </c>
      <c r="E9425" s="1023"/>
      <c r="F9425" s="608">
        <v>43359</v>
      </c>
      <c r="G9425" s="1756" t="s">
        <v>401</v>
      </c>
      <c r="H9425" s="610">
        <v>40</v>
      </c>
    </row>
    <row r="9426" spans="2:8" s="1" customFormat="1" ht="15">
      <c r="B9426" s="608">
        <v>43344</v>
      </c>
      <c r="C9426" s="612" t="s">
        <v>220</v>
      </c>
      <c r="D9426" s="613">
        <v>30</v>
      </c>
      <c r="E9426" s="1023"/>
      <c r="F9426" s="608">
        <v>43359</v>
      </c>
      <c r="G9426" s="484" t="s">
        <v>10081</v>
      </c>
      <c r="H9426" s="610">
        <v>35</v>
      </c>
    </row>
    <row r="9427" spans="2:8" s="1" customFormat="1" ht="15">
      <c r="B9427" s="608">
        <v>43344</v>
      </c>
      <c r="C9427" s="612" t="s">
        <v>401</v>
      </c>
      <c r="D9427" s="613">
        <v>60</v>
      </c>
      <c r="E9427" s="1023"/>
      <c r="F9427" s="608">
        <v>43359</v>
      </c>
      <c r="G9427" s="484" t="s">
        <v>220</v>
      </c>
      <c r="H9427" s="610">
        <v>30</v>
      </c>
    </row>
    <row r="9428" spans="2:8" s="1" customFormat="1" ht="15">
      <c r="B9428" s="608">
        <v>43344</v>
      </c>
      <c r="C9428" s="484" t="s">
        <v>18</v>
      </c>
      <c r="D9428" s="610">
        <v>600</v>
      </c>
      <c r="E9428" s="1023"/>
      <c r="F9428" s="608">
        <v>43359</v>
      </c>
      <c r="G9428" s="484" t="s">
        <v>289</v>
      </c>
      <c r="H9428" s="610">
        <v>50</v>
      </c>
    </row>
    <row r="9429" spans="2:8" s="1" customFormat="1" ht="15">
      <c r="B9429" s="608">
        <v>43344</v>
      </c>
      <c r="C9429" s="394" t="s">
        <v>10043</v>
      </c>
      <c r="D9429" s="614">
        <v>100</v>
      </c>
      <c r="E9429" s="1023"/>
      <c r="F9429" s="608">
        <v>43359</v>
      </c>
      <c r="G9429" s="484" t="s">
        <v>63</v>
      </c>
      <c r="H9429" s="610">
        <v>30</v>
      </c>
    </row>
    <row r="9430" spans="2:8" s="1" customFormat="1" ht="15">
      <c r="B9430" s="608">
        <v>43344</v>
      </c>
      <c r="C9430" s="394" t="s">
        <v>516</v>
      </c>
      <c r="D9430" s="614">
        <v>150</v>
      </c>
      <c r="E9430" s="1023"/>
      <c r="F9430" s="608">
        <v>43359</v>
      </c>
      <c r="G9430" s="484" t="s">
        <v>23</v>
      </c>
      <c r="H9430" s="610">
        <v>80</v>
      </c>
    </row>
    <row r="9431" spans="2:8" s="1" customFormat="1" ht="15">
      <c r="B9431" s="608">
        <v>43344</v>
      </c>
      <c r="C9431" s="394" t="s">
        <v>525</v>
      </c>
      <c r="D9431" s="614">
        <v>1300</v>
      </c>
      <c r="E9431" s="1023"/>
      <c r="F9431" s="608">
        <v>43359</v>
      </c>
      <c r="G9431" s="484" t="s">
        <v>246</v>
      </c>
      <c r="H9431" s="610">
        <v>120</v>
      </c>
    </row>
    <row r="9432" spans="2:8" s="1" customFormat="1" ht="15">
      <c r="B9432" s="608">
        <v>43344</v>
      </c>
      <c r="C9432" s="394" t="s">
        <v>59</v>
      </c>
      <c r="D9432" s="614">
        <v>140</v>
      </c>
      <c r="E9432" s="1023"/>
      <c r="F9432" s="608">
        <v>43360</v>
      </c>
      <c r="G9432" s="280" t="s">
        <v>525</v>
      </c>
      <c r="H9432" s="294">
        <v>240</v>
      </c>
    </row>
    <row r="9433" spans="2:8" s="1" customFormat="1" ht="15">
      <c r="B9433" s="608">
        <v>43344</v>
      </c>
      <c r="C9433" s="394" t="s">
        <v>23</v>
      </c>
      <c r="D9433" s="1776">
        <v>160</v>
      </c>
      <c r="E9433" s="1023"/>
      <c r="F9433" s="608">
        <v>43360</v>
      </c>
      <c r="G9433" s="484" t="s">
        <v>80</v>
      </c>
      <c r="H9433" s="610">
        <v>60</v>
      </c>
    </row>
    <row r="9434" spans="2:8" s="1" customFormat="1" ht="15">
      <c r="B9434" s="608">
        <v>43345</v>
      </c>
      <c r="C9434" s="394" t="s">
        <v>289</v>
      </c>
      <c r="D9434" s="1776">
        <v>100</v>
      </c>
      <c r="E9434" s="1023"/>
      <c r="F9434" s="608">
        <v>43360</v>
      </c>
      <c r="G9434" s="484" t="s">
        <v>51</v>
      </c>
      <c r="H9434" s="610">
        <v>130</v>
      </c>
    </row>
    <row r="9435" spans="2:8" s="1" customFormat="1" ht="15">
      <c r="B9435" s="608">
        <v>43346</v>
      </c>
      <c r="C9435" s="612" t="s">
        <v>525</v>
      </c>
      <c r="D9435" s="613">
        <v>230</v>
      </c>
      <c r="E9435" s="1023"/>
      <c r="F9435" s="608">
        <v>43360</v>
      </c>
      <c r="G9435" s="484" t="s">
        <v>18</v>
      </c>
      <c r="H9435" s="610">
        <v>20</v>
      </c>
    </row>
    <row r="9436" spans="2:8" s="1" customFormat="1" ht="15">
      <c r="B9436" s="608">
        <v>43346</v>
      </c>
      <c r="C9436" s="484" t="s">
        <v>18</v>
      </c>
      <c r="D9436" s="1739">
        <v>50</v>
      </c>
      <c r="E9436" s="1023"/>
      <c r="F9436" s="608">
        <v>43360</v>
      </c>
      <c r="G9436" s="484" t="s">
        <v>23</v>
      </c>
      <c r="H9436" s="610">
        <v>60</v>
      </c>
    </row>
    <row r="9437" spans="2:8" s="1" customFormat="1" ht="15">
      <c r="B9437" s="608">
        <v>43346</v>
      </c>
      <c r="C9437" s="484" t="s">
        <v>23</v>
      </c>
      <c r="D9437" s="1739">
        <v>125</v>
      </c>
      <c r="E9437" s="1023"/>
      <c r="F9437" s="608">
        <v>43360</v>
      </c>
      <c r="G9437" s="484" t="s">
        <v>10082</v>
      </c>
      <c r="H9437" s="610">
        <v>200</v>
      </c>
    </row>
    <row r="9438" spans="2:8" s="1" customFormat="1" ht="15">
      <c r="B9438" s="608">
        <v>43346</v>
      </c>
      <c r="C9438" s="484" t="s">
        <v>850</v>
      </c>
      <c r="D9438" s="1739">
        <v>30</v>
      </c>
      <c r="E9438" s="1023"/>
      <c r="F9438" s="608">
        <v>43361</v>
      </c>
      <c r="G9438" s="484" t="s">
        <v>525</v>
      </c>
      <c r="H9438" s="610">
        <v>175</v>
      </c>
    </row>
    <row r="9439" spans="2:8" s="1" customFormat="1" ht="15">
      <c r="B9439" s="608">
        <v>43346</v>
      </c>
      <c r="C9439" s="484" t="s">
        <v>246</v>
      </c>
      <c r="D9439" s="1739">
        <v>120</v>
      </c>
      <c r="E9439" s="1023"/>
      <c r="F9439" s="608">
        <v>43361</v>
      </c>
      <c r="G9439" s="484" t="s">
        <v>10083</v>
      </c>
      <c r="H9439" s="610">
        <v>500</v>
      </c>
    </row>
    <row r="9440" spans="2:8" s="1" customFormat="1" ht="15">
      <c r="B9440" s="608">
        <v>43347</v>
      </c>
      <c r="C9440" s="484" t="s">
        <v>525</v>
      </c>
      <c r="D9440" s="1739">
        <v>180</v>
      </c>
      <c r="E9440" s="1023"/>
      <c r="F9440" s="608">
        <v>43361</v>
      </c>
      <c r="G9440" s="484" t="s">
        <v>246</v>
      </c>
      <c r="H9440" s="610">
        <v>120</v>
      </c>
    </row>
    <row r="9441" spans="2:8" s="1" customFormat="1" ht="15">
      <c r="B9441" s="608">
        <v>43348</v>
      </c>
      <c r="C9441" s="484" t="s">
        <v>525</v>
      </c>
      <c r="D9441" s="1739">
        <v>210</v>
      </c>
      <c r="E9441" s="1023"/>
      <c r="F9441" s="608">
        <v>43361</v>
      </c>
      <c r="G9441" s="484" t="s">
        <v>5687</v>
      </c>
      <c r="H9441" s="610">
        <v>50</v>
      </c>
    </row>
    <row r="9442" spans="2:8" s="1" customFormat="1" ht="15">
      <c r="B9442" s="608">
        <v>43348</v>
      </c>
      <c r="C9442" s="1" t="s">
        <v>23</v>
      </c>
      <c r="D9442" s="1739">
        <v>150</v>
      </c>
      <c r="E9442" s="1023"/>
      <c r="F9442" s="608">
        <v>43362</v>
      </c>
      <c r="G9442" s="394" t="s">
        <v>525</v>
      </c>
      <c r="H9442" s="610">
        <v>300</v>
      </c>
    </row>
    <row r="9443" spans="2:8" s="1" customFormat="1" ht="15">
      <c r="B9443" s="608">
        <v>43349</v>
      </c>
      <c r="C9443" s="484" t="s">
        <v>525</v>
      </c>
      <c r="D9443" s="1739">
        <v>190</v>
      </c>
      <c r="E9443" s="1023"/>
      <c r="F9443" s="608">
        <v>43363</v>
      </c>
      <c r="G9443" s="394" t="s">
        <v>525</v>
      </c>
      <c r="H9443" s="610">
        <v>330</v>
      </c>
    </row>
    <row r="9444" spans="2:8" s="1" customFormat="1" ht="15">
      <c r="B9444" s="608">
        <v>43349</v>
      </c>
      <c r="C9444" s="484" t="s">
        <v>224</v>
      </c>
      <c r="D9444" s="1739">
        <v>10</v>
      </c>
      <c r="E9444" s="1023"/>
      <c r="F9444" s="608">
        <v>43363</v>
      </c>
      <c r="G9444" s="484" t="s">
        <v>2625</v>
      </c>
      <c r="H9444" s="610">
        <v>480</v>
      </c>
    </row>
    <row r="9445" spans="2:8" s="1" customFormat="1" ht="15">
      <c r="B9445" s="608">
        <v>43349</v>
      </c>
      <c r="C9445" s="484" t="s">
        <v>226</v>
      </c>
      <c r="D9445" s="1739">
        <v>20</v>
      </c>
      <c r="E9445" s="1023"/>
      <c r="F9445" s="608">
        <v>43363</v>
      </c>
      <c r="G9445" s="484" t="s">
        <v>23</v>
      </c>
      <c r="H9445" s="610">
        <v>100</v>
      </c>
    </row>
    <row r="9446" spans="2:8" s="1" customFormat="1" ht="15">
      <c r="B9446" s="608">
        <v>43349</v>
      </c>
      <c r="C9446" s="484" t="s">
        <v>10045</v>
      </c>
      <c r="D9446" s="1739">
        <v>220</v>
      </c>
      <c r="E9446" s="1023"/>
      <c r="F9446" s="608">
        <v>43364</v>
      </c>
      <c r="G9446" s="484" t="s">
        <v>2625</v>
      </c>
      <c r="H9446" s="610">
        <v>200</v>
      </c>
    </row>
    <row r="9447" spans="2:8" s="1" customFormat="1" ht="15">
      <c r="B9447" s="608">
        <v>43349</v>
      </c>
      <c r="C9447" s="484" t="s">
        <v>114</v>
      </c>
      <c r="D9447" s="1739">
        <v>75</v>
      </c>
      <c r="E9447" s="1023"/>
      <c r="F9447" s="608">
        <v>43364</v>
      </c>
      <c r="G9447" s="280" t="s">
        <v>111</v>
      </c>
      <c r="H9447" s="294">
        <v>80</v>
      </c>
    </row>
    <row r="9448" spans="2:8" s="1" customFormat="1" ht="15">
      <c r="B9448" s="608">
        <v>43349</v>
      </c>
      <c r="C9448" s="484" t="s">
        <v>59</v>
      </c>
      <c r="D9448" s="1739">
        <v>80</v>
      </c>
      <c r="E9448" s="1023"/>
      <c r="F9448" s="608">
        <v>43364</v>
      </c>
      <c r="G9448" s="484" t="s">
        <v>525</v>
      </c>
      <c r="H9448" s="610">
        <v>350</v>
      </c>
    </row>
    <row r="9449" spans="2:8" s="1" customFormat="1" ht="15">
      <c r="B9449" s="608">
        <v>43349</v>
      </c>
      <c r="C9449" s="484" t="s">
        <v>246</v>
      </c>
      <c r="D9449" s="1739">
        <v>60</v>
      </c>
      <c r="E9449" s="1023"/>
      <c r="F9449" s="608">
        <v>43365</v>
      </c>
      <c r="G9449" s="304" t="s">
        <v>10078</v>
      </c>
      <c r="H9449" s="326">
        <v>50</v>
      </c>
    </row>
    <row r="9450" spans="2:8" s="1" customFormat="1" ht="15">
      <c r="B9450" s="608">
        <v>43349</v>
      </c>
      <c r="C9450" s="484" t="s">
        <v>111</v>
      </c>
      <c r="D9450" s="610">
        <v>40</v>
      </c>
      <c r="E9450" s="1023"/>
      <c r="F9450" s="608">
        <v>43365</v>
      </c>
      <c r="G9450" s="280" t="s">
        <v>10096</v>
      </c>
      <c r="H9450" s="294">
        <v>20</v>
      </c>
    </row>
    <row r="9451" spans="2:8" s="1" customFormat="1" ht="15">
      <c r="B9451" s="608">
        <v>43350</v>
      </c>
      <c r="C9451" s="484" t="s">
        <v>525</v>
      </c>
      <c r="D9451" s="610">
        <v>70</v>
      </c>
      <c r="E9451" s="1023"/>
      <c r="F9451" s="608">
        <v>43365</v>
      </c>
      <c r="G9451" s="280" t="s">
        <v>246</v>
      </c>
      <c r="H9451" s="294">
        <v>150</v>
      </c>
    </row>
    <row r="9452" spans="2:8" s="1" customFormat="1" ht="15">
      <c r="B9452" s="608">
        <v>43350</v>
      </c>
      <c r="C9452" s="484" t="s">
        <v>246</v>
      </c>
      <c r="D9452" s="610">
        <v>120</v>
      </c>
      <c r="E9452" s="1023"/>
      <c r="F9452" s="608">
        <v>43365</v>
      </c>
      <c r="G9452" s="280" t="s">
        <v>147</v>
      </c>
      <c r="H9452" s="294">
        <v>100</v>
      </c>
    </row>
    <row r="9453" spans="2:8" s="1" customFormat="1" ht="15">
      <c r="B9453" s="608">
        <v>43350</v>
      </c>
      <c r="C9453" s="484" t="s">
        <v>10056</v>
      </c>
      <c r="D9453" s="610">
        <v>1600</v>
      </c>
      <c r="E9453" s="1023"/>
      <c r="F9453" s="608">
        <v>43365</v>
      </c>
      <c r="G9453" s="280" t="s">
        <v>10080</v>
      </c>
      <c r="H9453" s="294">
        <v>250</v>
      </c>
    </row>
    <row r="9454" spans="2:8" s="1" customFormat="1" ht="15">
      <c r="B9454" s="608">
        <v>43350</v>
      </c>
      <c r="C9454" s="484" t="s">
        <v>6166</v>
      </c>
      <c r="D9454" s="610">
        <v>1000</v>
      </c>
      <c r="E9454" s="1023"/>
      <c r="F9454" s="608">
        <v>43365</v>
      </c>
      <c r="G9454" s="280" t="s">
        <v>10095</v>
      </c>
      <c r="H9454" s="294">
        <v>150</v>
      </c>
    </row>
    <row r="9455" spans="2:8" s="1" customFormat="1" ht="15">
      <c r="B9455" s="608">
        <v>43350</v>
      </c>
      <c r="C9455" s="280" t="s">
        <v>114</v>
      </c>
      <c r="D9455" s="294">
        <v>685</v>
      </c>
      <c r="E9455" s="1023"/>
      <c r="F9455" s="608">
        <v>43365</v>
      </c>
      <c r="G9455" s="280" t="s">
        <v>10094</v>
      </c>
      <c r="H9455" s="294">
        <v>32</v>
      </c>
    </row>
    <row r="9456" spans="2:8" s="1" customFormat="1" ht="15">
      <c r="B9456" s="608">
        <v>43350</v>
      </c>
      <c r="C9456" s="484" t="s">
        <v>10057</v>
      </c>
      <c r="D9456" s="610">
        <v>15</v>
      </c>
      <c r="E9456" s="1023"/>
      <c r="F9456" s="608">
        <v>43365</v>
      </c>
      <c r="G9456" s="280" t="s">
        <v>431</v>
      </c>
      <c r="H9456" s="294">
        <v>500</v>
      </c>
    </row>
    <row r="9457" spans="2:8" s="1" customFormat="1" ht="15">
      <c r="B9457" s="608">
        <v>43350</v>
      </c>
      <c r="C9457" s="484" t="s">
        <v>3052</v>
      </c>
      <c r="D9457" s="610">
        <v>50</v>
      </c>
      <c r="E9457" s="1023"/>
      <c r="F9457" s="608">
        <v>43365</v>
      </c>
      <c r="G9457" s="280" t="s">
        <v>148</v>
      </c>
      <c r="H9457" s="294">
        <v>220</v>
      </c>
    </row>
    <row r="9458" spans="2:8" s="1" customFormat="1" ht="15">
      <c r="B9458" s="608">
        <v>43351</v>
      </c>
      <c r="C9458" s="484" t="s">
        <v>246</v>
      </c>
      <c r="D9458" s="610">
        <v>90</v>
      </c>
      <c r="E9458" s="1023"/>
      <c r="F9458" s="608">
        <v>43365</v>
      </c>
      <c r="G9458" s="280" t="s">
        <v>48</v>
      </c>
      <c r="H9458" s="294">
        <v>118</v>
      </c>
    </row>
    <row r="9459" spans="2:8" s="1" customFormat="1" ht="15">
      <c r="B9459" s="608">
        <v>43351</v>
      </c>
      <c r="C9459" s="484" t="s">
        <v>643</v>
      </c>
      <c r="D9459" s="610">
        <v>100</v>
      </c>
      <c r="E9459" s="1023"/>
      <c r="F9459" s="608">
        <v>43366</v>
      </c>
      <c r="G9459" s="280" t="s">
        <v>525</v>
      </c>
      <c r="H9459" s="294">
        <v>30</v>
      </c>
    </row>
    <row r="9460" spans="2:8" s="1" customFormat="1" ht="15">
      <c r="B9460" s="608">
        <v>43351</v>
      </c>
      <c r="C9460" s="484" t="s">
        <v>187</v>
      </c>
      <c r="D9460" s="610">
        <v>45</v>
      </c>
      <c r="E9460" s="1023"/>
      <c r="F9460" s="608">
        <v>43366</v>
      </c>
      <c r="G9460" s="280" t="s">
        <v>10094</v>
      </c>
      <c r="H9460" s="294">
        <v>130</v>
      </c>
    </row>
    <row r="9461" spans="2:8" s="1" customFormat="1" ht="15">
      <c r="B9461" s="608">
        <v>43351</v>
      </c>
      <c r="C9461" s="484" t="s">
        <v>289</v>
      </c>
      <c r="D9461" s="610">
        <v>110</v>
      </c>
      <c r="E9461" s="1023"/>
      <c r="F9461" s="608">
        <v>43366</v>
      </c>
      <c r="G9461" s="280" t="s">
        <v>114</v>
      </c>
      <c r="H9461" s="294">
        <v>200</v>
      </c>
    </row>
    <row r="9462" spans="2:8" s="1" customFormat="1" ht="15">
      <c r="B9462" s="608">
        <v>43351</v>
      </c>
      <c r="C9462" s="484" t="s">
        <v>366</v>
      </c>
      <c r="D9462" s="610">
        <v>60</v>
      </c>
      <c r="E9462" s="1023"/>
      <c r="F9462" s="608">
        <v>43366</v>
      </c>
      <c r="G9462" s="280" t="s">
        <v>246</v>
      </c>
      <c r="H9462" s="294">
        <v>70</v>
      </c>
    </row>
    <row r="9463" spans="2:8" s="1" customFormat="1" ht="15">
      <c r="B9463" s="608">
        <v>43351</v>
      </c>
      <c r="C9463" s="484" t="s">
        <v>111</v>
      </c>
      <c r="D9463" s="610">
        <v>60</v>
      </c>
      <c r="E9463" s="1023"/>
      <c r="F9463" s="608">
        <v>43366</v>
      </c>
      <c r="G9463" s="280" t="s">
        <v>10080</v>
      </c>
      <c r="H9463" s="294">
        <v>400</v>
      </c>
    </row>
    <row r="9464" spans="2:8" s="1" customFormat="1" ht="15">
      <c r="B9464" s="608">
        <v>43352</v>
      </c>
      <c r="C9464" s="484" t="s">
        <v>51</v>
      </c>
      <c r="D9464" s="610">
        <v>500</v>
      </c>
      <c r="E9464" s="1023"/>
      <c r="F9464" s="608">
        <v>43366</v>
      </c>
      <c r="G9464" s="280" t="s">
        <v>289</v>
      </c>
      <c r="H9464" s="294">
        <v>220</v>
      </c>
    </row>
    <row r="9465" spans="2:8" s="1" customFormat="1" ht="15">
      <c r="B9465" s="608">
        <v>43352</v>
      </c>
      <c r="C9465" s="484" t="s">
        <v>246</v>
      </c>
      <c r="D9465" s="610">
        <v>200</v>
      </c>
      <c r="E9465" s="1023"/>
      <c r="F9465" s="608">
        <v>43367</v>
      </c>
      <c r="G9465" s="280" t="s">
        <v>525</v>
      </c>
      <c r="H9465" s="294">
        <v>150</v>
      </c>
    </row>
    <row r="9466" spans="2:8" s="1" customFormat="1" ht="15">
      <c r="B9466" s="608">
        <v>43352</v>
      </c>
      <c r="C9466" s="484" t="s">
        <v>289</v>
      </c>
      <c r="D9466" s="610">
        <v>50</v>
      </c>
      <c r="E9466" s="1023"/>
      <c r="F9466" s="608">
        <v>43367</v>
      </c>
      <c r="G9466" s="280" t="s">
        <v>246</v>
      </c>
      <c r="H9466" s="294">
        <v>120</v>
      </c>
    </row>
    <row r="9467" spans="2:8" s="1" customFormat="1" ht="15">
      <c r="B9467" s="608">
        <v>43352</v>
      </c>
      <c r="C9467" s="484" t="s">
        <v>220</v>
      </c>
      <c r="D9467" s="610">
        <v>30</v>
      </c>
      <c r="E9467" s="1023"/>
      <c r="F9467" s="608">
        <v>43367</v>
      </c>
      <c r="G9467" s="280" t="s">
        <v>23</v>
      </c>
      <c r="H9467" s="294">
        <v>80</v>
      </c>
    </row>
    <row r="9468" spans="2:8" s="1" customFormat="1" ht="15">
      <c r="B9468" s="608">
        <v>43353</v>
      </c>
      <c r="C9468" s="484" t="s">
        <v>525</v>
      </c>
      <c r="D9468" s="610">
        <v>175</v>
      </c>
      <c r="E9468" s="1023"/>
      <c r="F9468" s="853">
        <v>43368</v>
      </c>
      <c r="G9468" s="1062" t="s">
        <v>525</v>
      </c>
      <c r="H9468" s="732">
        <v>120</v>
      </c>
    </row>
    <row r="9469" spans="2:8" s="1" customFormat="1" ht="15">
      <c r="B9469" s="608">
        <v>43353</v>
      </c>
      <c r="C9469" s="484" t="s">
        <v>431</v>
      </c>
      <c r="D9469" s="610">
        <v>60</v>
      </c>
      <c r="E9469" s="1023"/>
      <c r="F9469" s="608">
        <v>43368</v>
      </c>
      <c r="G9469" s="280" t="s">
        <v>4529</v>
      </c>
      <c r="H9469" s="294">
        <v>100</v>
      </c>
    </row>
    <row r="9470" spans="2:8" s="1" customFormat="1" ht="15">
      <c r="B9470" s="608">
        <v>43353</v>
      </c>
      <c r="C9470" s="484" t="s">
        <v>246</v>
      </c>
      <c r="D9470" s="610">
        <v>80</v>
      </c>
      <c r="E9470" s="1023"/>
      <c r="F9470" s="608">
        <v>43368</v>
      </c>
      <c r="G9470" s="280" t="s">
        <v>23</v>
      </c>
      <c r="H9470" s="294">
        <v>100</v>
      </c>
    </row>
    <row r="9471" spans="2:8" s="1" customFormat="1" ht="15">
      <c r="B9471" s="608">
        <v>43354</v>
      </c>
      <c r="C9471" s="484" t="s">
        <v>114</v>
      </c>
      <c r="D9471" s="610">
        <v>150</v>
      </c>
      <c r="E9471" s="1023"/>
      <c r="F9471" s="608">
        <v>43369</v>
      </c>
      <c r="G9471" s="280" t="s">
        <v>525</v>
      </c>
      <c r="H9471" s="294">
        <v>140</v>
      </c>
    </row>
    <row r="9472" spans="2:8" s="1" customFormat="1" ht="15">
      <c r="B9472" s="608">
        <v>43354</v>
      </c>
      <c r="C9472" s="484" t="s">
        <v>8807</v>
      </c>
      <c r="D9472" s="610">
        <v>30</v>
      </c>
      <c r="E9472" s="1023"/>
      <c r="F9472" s="608">
        <v>43369</v>
      </c>
      <c r="G9472" s="280" t="s">
        <v>4051</v>
      </c>
      <c r="H9472" s="294">
        <v>420</v>
      </c>
    </row>
    <row r="9473" spans="2:8" s="1" customFormat="1" ht="15">
      <c r="B9473" s="608">
        <v>43354</v>
      </c>
      <c r="C9473" s="484" t="s">
        <v>525</v>
      </c>
      <c r="D9473" s="610">
        <v>80</v>
      </c>
      <c r="E9473" s="1023"/>
      <c r="F9473" s="608">
        <v>43369</v>
      </c>
      <c r="G9473" s="280" t="s">
        <v>246</v>
      </c>
      <c r="H9473" s="294">
        <v>120</v>
      </c>
    </row>
    <row r="9474" spans="2:8" s="1" customFormat="1" ht="15">
      <c r="B9474" s="608">
        <v>43354</v>
      </c>
      <c r="C9474" s="484" t="s">
        <v>112</v>
      </c>
      <c r="D9474" s="610">
        <v>40</v>
      </c>
      <c r="E9474" s="1023"/>
      <c r="F9474" s="608">
        <v>43369</v>
      </c>
      <c r="G9474" s="280" t="s">
        <v>5333</v>
      </c>
      <c r="H9474" s="294">
        <v>150</v>
      </c>
    </row>
    <row r="9475" spans="2:8" s="1" customFormat="1" ht="15">
      <c r="B9475" s="608">
        <v>43355</v>
      </c>
      <c r="C9475" s="484" t="s">
        <v>10074</v>
      </c>
      <c r="D9475" s="610">
        <v>110</v>
      </c>
      <c r="E9475" s="1023"/>
      <c r="F9475" s="608">
        <v>43370</v>
      </c>
      <c r="G9475" s="280" t="s">
        <v>525</v>
      </c>
      <c r="H9475" s="294">
        <v>40</v>
      </c>
    </row>
    <row r="9476" spans="2:8" s="1" customFormat="1" ht="15">
      <c r="B9476" s="608">
        <v>43355</v>
      </c>
      <c r="C9476" s="484" t="s">
        <v>2625</v>
      </c>
      <c r="D9476" s="610">
        <v>420</v>
      </c>
      <c r="E9476" s="1023"/>
      <c r="F9476" s="608">
        <v>43370</v>
      </c>
      <c r="G9476" s="280" t="s">
        <v>10128</v>
      </c>
      <c r="H9476" s="294">
        <v>250</v>
      </c>
    </row>
    <row r="9477" spans="2:8" s="1" customFormat="1" ht="15">
      <c r="B9477" s="608">
        <v>43355</v>
      </c>
      <c r="C9477" s="484" t="s">
        <v>114</v>
      </c>
      <c r="D9477" s="610">
        <v>50</v>
      </c>
      <c r="E9477" s="1023"/>
      <c r="F9477" s="608">
        <v>43370</v>
      </c>
      <c r="G9477" s="280" t="s">
        <v>23</v>
      </c>
      <c r="H9477" s="294">
        <v>230</v>
      </c>
    </row>
    <row r="9478" spans="2:8" s="1" customFormat="1" ht="15">
      <c r="B9478" s="608">
        <v>43355</v>
      </c>
      <c r="C9478" s="484" t="s">
        <v>4922</v>
      </c>
      <c r="D9478" s="610">
        <v>500</v>
      </c>
      <c r="E9478" s="1023"/>
      <c r="F9478" s="608">
        <v>43370</v>
      </c>
      <c r="G9478" s="280" t="s">
        <v>246</v>
      </c>
      <c r="H9478" s="294">
        <v>50</v>
      </c>
    </row>
    <row r="9479" spans="2:8" s="1" customFormat="1" ht="15">
      <c r="B9479" s="608">
        <v>43355</v>
      </c>
      <c r="C9479" s="280" t="s">
        <v>247</v>
      </c>
      <c r="D9479" s="294">
        <v>185</v>
      </c>
      <c r="E9479" s="1023"/>
      <c r="F9479" s="608">
        <v>43371</v>
      </c>
      <c r="G9479" s="280" t="s">
        <v>51</v>
      </c>
      <c r="H9479" s="294">
        <v>110</v>
      </c>
    </row>
    <row r="9480" spans="2:8" s="1" customFormat="1" ht="15">
      <c r="B9480" s="608">
        <v>43356</v>
      </c>
      <c r="C9480" s="484" t="s">
        <v>3852</v>
      </c>
      <c r="D9480" s="610">
        <v>70</v>
      </c>
      <c r="E9480" s="1023"/>
      <c r="F9480" s="608">
        <v>43371</v>
      </c>
      <c r="G9480" s="280" t="s">
        <v>10131</v>
      </c>
      <c r="H9480" s="294">
        <v>250</v>
      </c>
    </row>
    <row r="9481" spans="2:8" s="1" customFormat="1" ht="15">
      <c r="B9481" s="608">
        <v>43356</v>
      </c>
      <c r="C9481" s="484" t="s">
        <v>289</v>
      </c>
      <c r="D9481" s="610">
        <v>10</v>
      </c>
      <c r="E9481" s="1023"/>
      <c r="F9481" s="608">
        <v>43371</v>
      </c>
      <c r="G9481" s="280" t="s">
        <v>154</v>
      </c>
      <c r="H9481" s="294">
        <v>65</v>
      </c>
    </row>
    <row r="9482" spans="2:8" s="1" customFormat="1" ht="15">
      <c r="B9482" s="608">
        <v>43356</v>
      </c>
      <c r="C9482" s="484" t="s">
        <v>10075</v>
      </c>
      <c r="D9482" s="610">
        <v>10</v>
      </c>
      <c r="E9482" s="1023"/>
      <c r="F9482" s="608">
        <v>43371</v>
      </c>
      <c r="G9482" s="280" t="s">
        <v>246</v>
      </c>
      <c r="H9482" s="294">
        <v>120</v>
      </c>
    </row>
    <row r="9483" spans="2:8" s="1" customFormat="1" ht="15">
      <c r="B9483" s="608">
        <v>43357</v>
      </c>
      <c r="C9483" s="484" t="s">
        <v>525</v>
      </c>
      <c r="D9483" s="610">
        <v>201</v>
      </c>
      <c r="E9483" s="1023"/>
      <c r="F9483" s="608">
        <v>43371</v>
      </c>
      <c r="G9483" s="280" t="s">
        <v>7767</v>
      </c>
      <c r="H9483" s="294">
        <v>550</v>
      </c>
    </row>
    <row r="9484" spans="2:8" s="1" customFormat="1" ht="15">
      <c r="B9484" s="608">
        <v>43357</v>
      </c>
      <c r="C9484" s="484" t="s">
        <v>246</v>
      </c>
      <c r="D9484" s="610">
        <v>40</v>
      </c>
      <c r="E9484" s="1023"/>
      <c r="F9484" s="608">
        <v>43371</v>
      </c>
      <c r="G9484" s="280" t="s">
        <v>401</v>
      </c>
      <c r="H9484" s="294">
        <v>35</v>
      </c>
    </row>
    <row r="9485" spans="2:8" s="1" customFormat="1" ht="15">
      <c r="B9485" s="608">
        <v>43357</v>
      </c>
      <c r="C9485" s="484" t="s">
        <v>3905</v>
      </c>
      <c r="D9485" s="610">
        <v>950</v>
      </c>
      <c r="E9485" s="1023"/>
      <c r="F9485" s="608">
        <v>43371</v>
      </c>
      <c r="G9485" s="280" t="s">
        <v>9597</v>
      </c>
      <c r="H9485" s="294">
        <v>2100</v>
      </c>
    </row>
    <row r="9486" spans="2:8" s="1" customFormat="1" ht="15">
      <c r="B9486" s="608">
        <v>43357</v>
      </c>
      <c r="C9486" s="484" t="s">
        <v>23</v>
      </c>
      <c r="D9486" s="610">
        <v>240</v>
      </c>
      <c r="E9486" s="1023"/>
      <c r="F9486" s="608">
        <v>43371</v>
      </c>
      <c r="G9486" s="280" t="s">
        <v>10132</v>
      </c>
      <c r="H9486" s="294">
        <v>470</v>
      </c>
    </row>
    <row r="9487" spans="2:8" s="1" customFormat="1" ht="15">
      <c r="B9487" s="608">
        <v>43357</v>
      </c>
      <c r="C9487" s="484" t="s">
        <v>7102</v>
      </c>
      <c r="D9487" s="610">
        <v>120</v>
      </c>
      <c r="E9487" s="1023"/>
      <c r="F9487" s="608">
        <v>43371</v>
      </c>
      <c r="G9487" s="280" t="s">
        <v>18</v>
      </c>
      <c r="H9487" s="294">
        <v>200</v>
      </c>
    </row>
    <row r="9488" spans="2:8" s="1" customFormat="1" ht="15">
      <c r="B9488" s="1323">
        <v>43358</v>
      </c>
      <c r="C9488" s="463" t="s">
        <v>6436</v>
      </c>
      <c r="D9488" s="1002">
        <v>1000</v>
      </c>
      <c r="E9488" s="1023"/>
      <c r="F9488" s="608">
        <v>43372</v>
      </c>
      <c r="G9488" s="280" t="s">
        <v>10133</v>
      </c>
      <c r="H9488" s="294">
        <v>100</v>
      </c>
    </row>
    <row r="9489" spans="2:8" s="1" customFormat="1" ht="15">
      <c r="B9489" s="1323">
        <v>43358</v>
      </c>
      <c r="C9489" s="463" t="s">
        <v>6437</v>
      </c>
      <c r="D9489" s="1002">
        <v>2160</v>
      </c>
      <c r="E9489" s="1023"/>
      <c r="F9489" s="608">
        <v>43372</v>
      </c>
      <c r="G9489" s="280" t="s">
        <v>660</v>
      </c>
      <c r="H9489" s="294">
        <v>200</v>
      </c>
    </row>
    <row r="9490" spans="2:8" s="1" customFormat="1" ht="15">
      <c r="B9490" s="1323">
        <v>43358</v>
      </c>
      <c r="C9490" s="1324" t="s">
        <v>6</v>
      </c>
      <c r="D9490" s="1325">
        <v>5000</v>
      </c>
      <c r="E9490" s="1023"/>
      <c r="F9490" s="608">
        <v>43372</v>
      </c>
      <c r="G9490" s="280" t="s">
        <v>10134</v>
      </c>
      <c r="H9490" s="294">
        <v>500</v>
      </c>
    </row>
    <row r="9491" spans="2:8" s="1" customFormat="1" ht="15">
      <c r="B9491" s="1323">
        <v>43358</v>
      </c>
      <c r="C9491" s="554" t="s">
        <v>112</v>
      </c>
      <c r="D9491" s="587">
        <v>774</v>
      </c>
      <c r="E9491" s="1023"/>
      <c r="F9491" s="608">
        <v>43372</v>
      </c>
      <c r="G9491" s="280" t="s">
        <v>10135</v>
      </c>
      <c r="H9491" s="294">
        <v>130</v>
      </c>
    </row>
    <row r="9492" spans="2:8" s="1" customFormat="1" ht="15">
      <c r="B9492" s="608">
        <v>43358</v>
      </c>
      <c r="C9492" s="484" t="s">
        <v>10076</v>
      </c>
      <c r="D9492" s="610">
        <v>400</v>
      </c>
      <c r="E9492" s="1023"/>
      <c r="F9492" s="608">
        <v>43372</v>
      </c>
      <c r="G9492" s="280" t="s">
        <v>111</v>
      </c>
      <c r="H9492" s="294">
        <v>60</v>
      </c>
    </row>
    <row r="9493" spans="2:8" s="1" customFormat="1" ht="15">
      <c r="B9493" s="608">
        <v>43358</v>
      </c>
      <c r="C9493" s="484" t="s">
        <v>10077</v>
      </c>
      <c r="D9493" s="610">
        <v>350</v>
      </c>
      <c r="E9493" s="1023"/>
      <c r="F9493" s="608">
        <v>43372</v>
      </c>
      <c r="G9493" s="280" t="s">
        <v>246</v>
      </c>
      <c r="H9493" s="294">
        <v>90</v>
      </c>
    </row>
    <row r="9494" spans="2:8" s="1" customFormat="1" ht="15">
      <c r="B9494" s="608">
        <v>43358</v>
      </c>
      <c r="C9494" s="484" t="s">
        <v>10078</v>
      </c>
      <c r="D9494" s="610">
        <v>20</v>
      </c>
      <c r="E9494" s="1023"/>
      <c r="F9494" s="608">
        <v>43372</v>
      </c>
      <c r="G9494" s="280" t="s">
        <v>10138</v>
      </c>
      <c r="H9494" s="294">
        <v>160</v>
      </c>
    </row>
    <row r="9495" spans="2:8" s="1" customFormat="1" ht="15">
      <c r="B9495" s="608">
        <v>43358</v>
      </c>
      <c r="C9495" s="484" t="s">
        <v>10079</v>
      </c>
      <c r="D9495" s="610">
        <v>10</v>
      </c>
      <c r="E9495" s="1023"/>
      <c r="F9495" s="608">
        <v>43373</v>
      </c>
      <c r="G9495" s="280" t="s">
        <v>289</v>
      </c>
      <c r="H9495" s="294">
        <v>670</v>
      </c>
    </row>
    <row r="9496" spans="2:8" s="1" customFormat="1" ht="15">
      <c r="B9496" s="608">
        <v>43358</v>
      </c>
      <c r="C9496" s="484" t="s">
        <v>7668</v>
      </c>
      <c r="D9496" s="610">
        <v>100</v>
      </c>
      <c r="E9496" s="1023"/>
      <c r="F9496" s="608">
        <v>43373</v>
      </c>
      <c r="G9496" s="280" t="s">
        <v>23</v>
      </c>
      <c r="H9496" s="294">
        <v>250</v>
      </c>
    </row>
    <row r="9497" spans="2:8" s="1" customFormat="1" ht="15">
      <c r="B9497" s="608">
        <v>43358</v>
      </c>
      <c r="C9497" s="610" t="s">
        <v>3903</v>
      </c>
      <c r="D9497" s="610">
        <v>220</v>
      </c>
      <c r="E9497" s="1023"/>
      <c r="F9497" s="608"/>
      <c r="G9497" s="484"/>
      <c r="H9497" s="610"/>
    </row>
    <row r="9498" spans="2:8" s="1" customFormat="1" ht="15">
      <c r="B9498" s="608">
        <v>43358</v>
      </c>
      <c r="C9498" s="394" t="s">
        <v>401</v>
      </c>
      <c r="D9498" s="610">
        <v>45</v>
      </c>
      <c r="E9498" s="1023"/>
      <c r="F9498" s="608"/>
      <c r="G9498" s="484"/>
      <c r="H9498" s="610"/>
    </row>
    <row r="9499" spans="2:8" s="1" customFormat="1" ht="15">
      <c r="B9499" s="608">
        <v>43358</v>
      </c>
      <c r="C9499" s="394" t="s">
        <v>246</v>
      </c>
      <c r="D9499" s="610">
        <v>80</v>
      </c>
      <c r="E9499" s="1023"/>
      <c r="F9499" s="608"/>
      <c r="G9499" s="484"/>
      <c r="H9499" s="610"/>
    </row>
    <row r="9500" spans="2:8" s="1" customFormat="1" ht="15">
      <c r="B9500" s="608">
        <v>43358</v>
      </c>
      <c r="C9500" s="612" t="s">
        <v>18</v>
      </c>
      <c r="D9500" s="613">
        <v>460</v>
      </c>
      <c r="E9500" s="1023"/>
      <c r="F9500" s="608"/>
      <c r="G9500" s="484"/>
      <c r="H9500" s="610"/>
    </row>
    <row r="9501" spans="2:8" s="1" customFormat="1" ht="15">
      <c r="B9501" s="608">
        <v>43358</v>
      </c>
      <c r="C9501" s="394" t="s">
        <v>10043</v>
      </c>
      <c r="D9501" s="610">
        <v>205</v>
      </c>
      <c r="E9501" s="1023"/>
      <c r="F9501" s="608"/>
      <c r="G9501" s="484"/>
      <c r="H9501" s="610"/>
    </row>
    <row r="9502" spans="2:8" s="1" customFormat="1" ht="15">
      <c r="B9502" s="608">
        <v>43358</v>
      </c>
      <c r="C9502" s="484" t="s">
        <v>10080</v>
      </c>
      <c r="D9502" s="610">
        <v>100</v>
      </c>
      <c r="E9502" s="1023"/>
      <c r="F9502" s="608"/>
      <c r="G9502" s="484"/>
      <c r="H9502" s="610"/>
    </row>
    <row r="9503" spans="2:8" s="1" customFormat="1" ht="15">
      <c r="B9503" s="608">
        <v>43358</v>
      </c>
      <c r="C9503" s="484" t="s">
        <v>57</v>
      </c>
      <c r="D9503" s="610">
        <v>500</v>
      </c>
      <c r="F9503" s="280"/>
      <c r="G9503" s="280"/>
      <c r="H9503" s="280"/>
    </row>
    <row r="9504" spans="2:8" s="1" customFormat="1" ht="15">
      <c r="D9504" s="2">
        <f>SUM(D9423:D9503)</f>
        <v>24380</v>
      </c>
      <c r="H9504" s="2">
        <f>SUM(H9423:H9503)</f>
        <v>14970</v>
      </c>
    </row>
    <row r="9505" spans="2:15" s="1" customFormat="1" ht="15.75">
      <c r="C9505" s="2480" t="s">
        <v>10145</v>
      </c>
      <c r="D9505" s="2480"/>
      <c r="E9505" s="2480"/>
      <c r="F9505" s="2480"/>
      <c r="G9505" s="2480"/>
      <c r="H9505" s="2480"/>
      <c r="I9505" s="2480"/>
      <c r="J9505" s="18"/>
    </row>
    <row r="9506" spans="2:15" s="1" customFormat="1" ht="15" outlineLevel="1">
      <c r="C9506" s="18"/>
      <c r="D9506" s="18"/>
      <c r="E9506" s="18"/>
      <c r="F9506" s="18"/>
      <c r="G9506" s="18"/>
      <c r="H9506" s="18"/>
      <c r="I9506" s="18"/>
      <c r="J9506" s="18"/>
    </row>
    <row r="9507" spans="2:15" s="1" customFormat="1" ht="15" outlineLevel="1">
      <c r="B9507" s="152" t="s">
        <v>115</v>
      </c>
      <c r="C9507" s="152" t="s">
        <v>1330</v>
      </c>
      <c r="D9507" s="355" t="s">
        <v>4</v>
      </c>
      <c r="F9507" s="354" t="s">
        <v>115</v>
      </c>
      <c r="G9507" s="354" t="s">
        <v>1331</v>
      </c>
      <c r="H9507" s="355" t="s">
        <v>4</v>
      </c>
    </row>
    <row r="9508" spans="2:15" s="1" customFormat="1" ht="45" outlineLevel="1">
      <c r="B9508" s="1825">
        <v>43374</v>
      </c>
      <c r="C9508" s="1826" t="s">
        <v>1039</v>
      </c>
      <c r="D9508" s="1827">
        <v>190792.28000000003</v>
      </c>
      <c r="F9508" s="811">
        <v>43376</v>
      </c>
      <c r="G9508" s="814" t="s">
        <v>10159</v>
      </c>
      <c r="H9508" s="876">
        <v>2500</v>
      </c>
      <c r="I9508" s="1833" t="s">
        <v>8819</v>
      </c>
    </row>
    <row r="9509" spans="2:15" s="1" customFormat="1" ht="45" outlineLevel="1">
      <c r="B9509" s="602">
        <v>43378</v>
      </c>
      <c r="C9509" s="840" t="s">
        <v>10166</v>
      </c>
      <c r="D9509" s="1764">
        <v>10000</v>
      </c>
      <c r="F9509" s="811">
        <v>43376</v>
      </c>
      <c r="G9509" s="814" t="s">
        <v>10156</v>
      </c>
      <c r="H9509" s="876">
        <v>9709</v>
      </c>
      <c r="I9509" s="1833" t="s">
        <v>7420</v>
      </c>
    </row>
    <row r="9510" spans="2:15" s="1" customFormat="1" ht="45" outlineLevel="1">
      <c r="B9510" s="1760">
        <v>43395</v>
      </c>
      <c r="C9510" s="1873" t="s">
        <v>10261</v>
      </c>
      <c r="D9510" s="1761">
        <v>188</v>
      </c>
      <c r="F9510" s="811">
        <v>43376</v>
      </c>
      <c r="G9510" s="814" t="s">
        <v>10158</v>
      </c>
      <c r="H9510" s="876">
        <v>33674</v>
      </c>
      <c r="I9510" s="1833" t="s">
        <v>7425</v>
      </c>
    </row>
    <row r="9511" spans="2:15" s="1" customFormat="1" ht="45" outlineLevel="1">
      <c r="B9511" s="1760">
        <v>43395</v>
      </c>
      <c r="C9511" s="221" t="s">
        <v>10264</v>
      </c>
      <c r="D9511" s="1761">
        <v>3218</v>
      </c>
      <c r="F9511" s="811">
        <v>43376</v>
      </c>
      <c r="G9511" s="814" t="s">
        <v>10157</v>
      </c>
      <c r="H9511" s="876">
        <v>30000</v>
      </c>
      <c r="I9511" s="1833" t="s">
        <v>7426</v>
      </c>
    </row>
    <row r="9512" spans="2:15" s="1" customFormat="1" ht="60" outlineLevel="1">
      <c r="B9512" s="1080">
        <v>43402</v>
      </c>
      <c r="C9512" s="1640" t="s">
        <v>10279</v>
      </c>
      <c r="D9512" s="1641">
        <v>150283</v>
      </c>
      <c r="F9512" s="811">
        <v>43378</v>
      </c>
      <c r="G9512" s="814" t="s">
        <v>10162</v>
      </c>
      <c r="H9512" s="876">
        <v>10000</v>
      </c>
      <c r="I9512" s="814" t="s">
        <v>3287</v>
      </c>
    </row>
    <row r="9513" spans="2:15" s="1" customFormat="1" ht="45" outlineLevel="1">
      <c r="B9513" s="285"/>
      <c r="C9513" s="223"/>
      <c r="D9513" s="175"/>
      <c r="F9513" s="811">
        <v>43378</v>
      </c>
      <c r="G9513" s="814" t="s">
        <v>10163</v>
      </c>
      <c r="H9513" s="876">
        <v>10000</v>
      </c>
      <c r="I9513" s="814" t="s">
        <v>3287</v>
      </c>
    </row>
    <row r="9514" spans="2:15" s="1" customFormat="1" ht="45" outlineLevel="1">
      <c r="B9514" s="1668"/>
      <c r="C9514" s="671"/>
      <c r="D9514" s="672"/>
      <c r="F9514" s="811">
        <v>43378</v>
      </c>
      <c r="G9514" s="814" t="s">
        <v>10164</v>
      </c>
      <c r="H9514" s="876">
        <v>10000</v>
      </c>
      <c r="I9514" s="814" t="s">
        <v>3287</v>
      </c>
    </row>
    <row r="9515" spans="2:15" s="1" customFormat="1" ht="45" outlineLevel="1">
      <c r="B9515" s="285"/>
      <c r="C9515" s="223"/>
      <c r="D9515" s="175"/>
      <c r="F9515" s="811">
        <v>43378</v>
      </c>
      <c r="G9515" s="814" t="s">
        <v>10165</v>
      </c>
      <c r="H9515" s="876">
        <v>10000</v>
      </c>
      <c r="I9515" s="814" t="s">
        <v>3287</v>
      </c>
    </row>
    <row r="9516" spans="2:15" s="1" customFormat="1" ht="45" outlineLevel="1">
      <c r="B9516" s="285"/>
      <c r="C9516" s="223"/>
      <c r="D9516" s="175"/>
      <c r="F9516" s="811">
        <v>43382</v>
      </c>
      <c r="G9516" s="814" t="s">
        <v>10173</v>
      </c>
      <c r="H9516" s="876">
        <v>5000</v>
      </c>
      <c r="I9516" s="814" t="s">
        <v>3287</v>
      </c>
      <c r="L9516" s="2"/>
      <c r="O9516" s="2"/>
    </row>
    <row r="9517" spans="2:15" s="1" customFormat="1" ht="45" outlineLevel="1">
      <c r="B9517" s="285"/>
      <c r="C9517" s="223"/>
      <c r="D9517" s="175"/>
      <c r="F9517" s="811">
        <v>43382</v>
      </c>
      <c r="G9517" s="814" t="s">
        <v>10174</v>
      </c>
      <c r="H9517" s="876">
        <v>10000</v>
      </c>
      <c r="I9517" s="814" t="s">
        <v>3287</v>
      </c>
      <c r="L9517" s="2"/>
      <c r="O9517" s="2"/>
    </row>
    <row r="9518" spans="2:15" s="1" customFormat="1" ht="45" outlineLevel="1">
      <c r="B9518" s="285"/>
      <c r="C9518" s="223"/>
      <c r="D9518" s="175"/>
      <c r="F9518" s="811">
        <v>43382</v>
      </c>
      <c r="G9518" s="1097" t="s">
        <v>10175</v>
      </c>
      <c r="H9518" s="876">
        <v>5000</v>
      </c>
      <c r="I9518" s="814" t="s">
        <v>3287</v>
      </c>
      <c r="L9518" s="2"/>
      <c r="O9518" s="2"/>
    </row>
    <row r="9519" spans="2:15" s="1" customFormat="1" ht="45" outlineLevel="1">
      <c r="B9519" s="269"/>
      <c r="C9519" s="47"/>
      <c r="D9519" s="48"/>
      <c r="F9519" s="811">
        <v>43385</v>
      </c>
      <c r="G9519" s="1097" t="s">
        <v>10176</v>
      </c>
      <c r="H9519" s="876">
        <v>5000</v>
      </c>
      <c r="I9519" s="814" t="s">
        <v>3287</v>
      </c>
    </row>
    <row r="9520" spans="2:15" s="1" customFormat="1" ht="45" outlineLevel="1">
      <c r="B9520" s="269"/>
      <c r="C9520" s="47"/>
      <c r="D9520" s="48"/>
      <c r="F9520" s="811">
        <v>43388</v>
      </c>
      <c r="G9520" s="1097" t="s">
        <v>10177</v>
      </c>
      <c r="H9520" s="876">
        <v>5000</v>
      </c>
      <c r="I9520" s="814" t="s">
        <v>3287</v>
      </c>
      <c r="L9520" s="2"/>
    </row>
    <row r="9521" spans="2:15" s="1" customFormat="1" ht="45" outlineLevel="1">
      <c r="B9521" s="46"/>
      <c r="C9521" s="47"/>
      <c r="D9521" s="48"/>
      <c r="F9521" s="811">
        <v>43393</v>
      </c>
      <c r="G9521" s="1097" t="s">
        <v>10249</v>
      </c>
      <c r="H9521" s="876">
        <v>5000</v>
      </c>
      <c r="I9521" s="814" t="s">
        <v>3287</v>
      </c>
      <c r="L9521" s="2"/>
    </row>
    <row r="9522" spans="2:15" s="1" customFormat="1" ht="30" outlineLevel="1">
      <c r="B9522" s="46"/>
      <c r="C9522" s="47"/>
      <c r="D9522" s="48"/>
      <c r="F9522" s="811">
        <v>43395</v>
      </c>
      <c r="G9522" s="814" t="s">
        <v>10262</v>
      </c>
      <c r="H9522" s="876">
        <v>9482</v>
      </c>
      <c r="I9522" s="814" t="s">
        <v>10105</v>
      </c>
      <c r="L9522" s="2"/>
      <c r="O9522" s="2"/>
    </row>
    <row r="9523" spans="2:15" s="1" customFormat="1" ht="30" outlineLevel="1">
      <c r="B9523" s="46"/>
      <c r="C9523" s="47"/>
      <c r="D9523" s="48"/>
      <c r="F9523" s="811">
        <v>43395</v>
      </c>
      <c r="G9523" s="814" t="s">
        <v>10263</v>
      </c>
      <c r="H9523" s="876">
        <v>3218</v>
      </c>
      <c r="I9523" s="814" t="s">
        <v>8818</v>
      </c>
      <c r="O9523" s="2"/>
    </row>
    <row r="9524" spans="2:15" s="1" customFormat="1" ht="30" outlineLevel="1">
      <c r="B9524" s="46"/>
      <c r="C9524" s="47"/>
      <c r="D9524" s="48"/>
      <c r="F9524" s="811">
        <v>43395</v>
      </c>
      <c r="G9524" s="814" t="s">
        <v>10265</v>
      </c>
      <c r="H9524" s="876">
        <v>3218</v>
      </c>
      <c r="I9524" s="814" t="s">
        <v>8818</v>
      </c>
      <c r="O9524" s="2"/>
    </row>
    <row r="9525" spans="2:15" s="1" customFormat="1" ht="15" outlineLevel="1">
      <c r="B9525" s="46"/>
      <c r="C9525" s="47"/>
      <c r="D9525" s="48"/>
      <c r="F9525" s="811">
        <v>43402</v>
      </c>
      <c r="G9525" s="814" t="s">
        <v>10102</v>
      </c>
      <c r="H9525" s="876">
        <v>26498.62</v>
      </c>
      <c r="I9525" s="814" t="s">
        <v>8394</v>
      </c>
      <c r="O9525" s="2"/>
    </row>
    <row r="9526" spans="2:15" s="1" customFormat="1" ht="30" outlineLevel="1">
      <c r="B9526" s="46"/>
      <c r="C9526" s="47"/>
      <c r="D9526" s="48"/>
      <c r="F9526" s="811">
        <v>43402</v>
      </c>
      <c r="G9526" s="814" t="s">
        <v>10275</v>
      </c>
      <c r="H9526" s="876">
        <v>537</v>
      </c>
      <c r="I9526" s="814" t="s">
        <v>6791</v>
      </c>
      <c r="O9526" s="2"/>
    </row>
    <row r="9527" spans="2:15" s="1" customFormat="1" ht="45" outlineLevel="1">
      <c r="B9527" s="46"/>
      <c r="C9527" s="47"/>
      <c r="D9527" s="48"/>
      <c r="F9527" s="811">
        <v>43402</v>
      </c>
      <c r="G9527" s="814" t="s">
        <v>10280</v>
      </c>
      <c r="H9527" s="876">
        <v>5000</v>
      </c>
      <c r="I9527" s="814" t="s">
        <v>10281</v>
      </c>
      <c r="O9527" s="2"/>
    </row>
    <row r="9528" spans="2:15" s="1" customFormat="1" ht="15" outlineLevel="1">
      <c r="B9528" s="46"/>
      <c r="C9528" s="47"/>
      <c r="D9528" s="48"/>
      <c r="F9528" s="811"/>
      <c r="G9528" s="812"/>
      <c r="H9528" s="893"/>
      <c r="I9528" s="812"/>
    </row>
    <row r="9529" spans="2:15" s="1" customFormat="1" ht="15" outlineLevel="1">
      <c r="B9529" s="50"/>
      <c r="C9529" s="50" t="s">
        <v>195</v>
      </c>
      <c r="D9529" s="571">
        <f>SUM(D9508:D9528)</f>
        <v>354481.28</v>
      </c>
      <c r="E9529" s="18"/>
      <c r="F9529" s="319"/>
      <c r="G9529" s="319" t="s">
        <v>195</v>
      </c>
      <c r="H9529" s="279">
        <f>SUM(H9508:H9528)</f>
        <v>198836.62</v>
      </c>
    </row>
    <row r="9530" spans="2:15" s="1" customFormat="1" ht="15" outlineLevel="1">
      <c r="B9530" s="50"/>
      <c r="C9530" s="50" t="s">
        <v>1328</v>
      </c>
      <c r="D9530" s="48">
        <f>D9529-H9529</f>
        <v>155644.66000000003</v>
      </c>
      <c r="E9530" s="13"/>
      <c r="F9530" s="13"/>
      <c r="H9530" s="13"/>
    </row>
    <row r="9531" spans="2:15" s="1" customFormat="1" ht="15" outlineLevel="1">
      <c r="E9531" s="87"/>
      <c r="F9531" s="13"/>
      <c r="G9531" s="2"/>
      <c r="H9531" s="226"/>
      <c r="I9531" s="2"/>
      <c r="N9531" s="2"/>
      <c r="O9531" s="2"/>
    </row>
    <row r="9532" spans="2:15" s="1" customFormat="1" ht="15">
      <c r="E9532" s="13"/>
      <c r="F9532" s="13"/>
    </row>
    <row r="9533" spans="2:15" s="1" customFormat="1" ht="15">
      <c r="B9533" s="1465">
        <v>43374</v>
      </c>
      <c r="C9533" s="1466" t="s">
        <v>4894</v>
      </c>
      <c r="D9533" s="1467">
        <v>4250</v>
      </c>
      <c r="E9533" s="812" t="s">
        <v>421</v>
      </c>
      <c r="I9533" s="13"/>
    </row>
    <row r="9534" spans="2:15" s="1" customFormat="1" ht="60">
      <c r="B9534" s="811">
        <v>43378</v>
      </c>
      <c r="C9534" s="814" t="s">
        <v>10162</v>
      </c>
      <c r="D9534" s="876">
        <v>10000</v>
      </c>
      <c r="E9534" s="814" t="s">
        <v>3287</v>
      </c>
      <c r="G9534" s="782" t="s">
        <v>8394</v>
      </c>
      <c r="H9534" s="1791">
        <f>H9515+H9518</f>
        <v>15000</v>
      </c>
      <c r="I9534" s="13"/>
    </row>
    <row r="9535" spans="2:15" s="1" customFormat="1" ht="60">
      <c r="B9535" s="811">
        <v>43378</v>
      </c>
      <c r="C9535" s="814" t="s">
        <v>10163</v>
      </c>
      <c r="D9535" s="876">
        <v>10000</v>
      </c>
      <c r="E9535" s="814" t="s">
        <v>3287</v>
      </c>
      <c r="G9535" s="782" t="s">
        <v>7422</v>
      </c>
      <c r="H9535" s="1791">
        <f>H9517</f>
        <v>10000</v>
      </c>
      <c r="I9535" s="13"/>
    </row>
    <row r="9536" spans="2:15" s="1" customFormat="1" ht="60">
      <c r="B9536" s="811">
        <v>43378</v>
      </c>
      <c r="C9536" s="814" t="s">
        <v>10165</v>
      </c>
      <c r="D9536" s="876">
        <v>10000</v>
      </c>
      <c r="E9536" s="814" t="s">
        <v>3287</v>
      </c>
      <c r="G9536" s="782" t="s">
        <v>7393</v>
      </c>
      <c r="H9536" s="1791">
        <v>0</v>
      </c>
      <c r="L9536" s="2"/>
    </row>
    <row r="9537" spans="2:9" s="1" customFormat="1" ht="15">
      <c r="B9537" s="562">
        <v>43379</v>
      </c>
      <c r="C9537" s="1837" t="s">
        <v>10172</v>
      </c>
      <c r="D9537" s="1838">
        <v>10000</v>
      </c>
      <c r="E9537" s="1837" t="s">
        <v>3287</v>
      </c>
      <c r="G9537" s="782" t="s">
        <v>8818</v>
      </c>
      <c r="H9537" s="1791">
        <f>H9519</f>
        <v>5000</v>
      </c>
    </row>
    <row r="9538" spans="2:9" s="1" customFormat="1" ht="15">
      <c r="B9538" s="562">
        <v>43379</v>
      </c>
      <c r="C9538" s="1837" t="s">
        <v>3546</v>
      </c>
      <c r="D9538" s="1838">
        <v>7500</v>
      </c>
      <c r="E9538" s="1837" t="s">
        <v>421</v>
      </c>
      <c r="G9538" s="782" t="s">
        <v>9959</v>
      </c>
      <c r="H9538" s="1791">
        <v>0</v>
      </c>
    </row>
    <row r="9539" spans="2:9" s="1" customFormat="1" ht="45">
      <c r="B9539" s="811">
        <v>43382</v>
      </c>
      <c r="C9539" s="814" t="s">
        <v>10173</v>
      </c>
      <c r="D9539" s="876">
        <v>5000</v>
      </c>
      <c r="E9539" s="814" t="s">
        <v>3287</v>
      </c>
      <c r="G9539" s="1119" t="s">
        <v>7425</v>
      </c>
      <c r="H9539" s="1320">
        <v>40000</v>
      </c>
    </row>
    <row r="9540" spans="2:9" s="1" customFormat="1" ht="45">
      <c r="B9540" s="811">
        <v>43382</v>
      </c>
      <c r="C9540" s="814" t="s">
        <v>10174</v>
      </c>
      <c r="D9540" s="876">
        <v>10000</v>
      </c>
      <c r="E9540" s="814" t="s">
        <v>3287</v>
      </c>
      <c r="G9540" s="730" t="s">
        <v>7426</v>
      </c>
      <c r="H9540" s="1102">
        <v>30000</v>
      </c>
      <c r="I9540" s="13"/>
    </row>
    <row r="9541" spans="2:9" s="1" customFormat="1" ht="45">
      <c r="B9541" s="811">
        <v>43382</v>
      </c>
      <c r="C9541" s="1097" t="s">
        <v>10175</v>
      </c>
      <c r="D9541" s="876">
        <v>5000</v>
      </c>
      <c r="E9541" s="814" t="s">
        <v>3287</v>
      </c>
      <c r="G9541" s="730" t="s">
        <v>8819</v>
      </c>
      <c r="H9541" s="1102">
        <v>2500</v>
      </c>
      <c r="I9541" s="13"/>
    </row>
    <row r="9542" spans="2:9" s="1" customFormat="1" ht="45">
      <c r="B9542" s="811">
        <v>43385</v>
      </c>
      <c r="C9542" s="1097" t="s">
        <v>10176</v>
      </c>
      <c r="D9542" s="876">
        <v>5000</v>
      </c>
      <c r="E9542" s="814" t="s">
        <v>3287</v>
      </c>
      <c r="F9542" s="2"/>
      <c r="G9542" s="730" t="s">
        <v>7420</v>
      </c>
      <c r="H9542" s="1102">
        <v>10000</v>
      </c>
      <c r="I9542" s="13"/>
    </row>
    <row r="9543" spans="2:9" s="1" customFormat="1" ht="60">
      <c r="B9543" s="811">
        <v>43388</v>
      </c>
      <c r="C9543" s="1097" t="s">
        <v>10177</v>
      </c>
      <c r="D9543" s="876">
        <v>5000</v>
      </c>
      <c r="E9543" s="814" t="s">
        <v>3287</v>
      </c>
      <c r="F9543" s="2"/>
      <c r="I9543" s="13"/>
    </row>
    <row r="9544" spans="2:9" s="1" customFormat="1" ht="15">
      <c r="B9544" s="811">
        <v>43390</v>
      </c>
      <c r="C9544" s="1097" t="s">
        <v>5264</v>
      </c>
      <c r="D9544" s="876">
        <v>1000</v>
      </c>
      <c r="E9544" s="814" t="s">
        <v>421</v>
      </c>
      <c r="F9544" s="2"/>
      <c r="I9544" s="13"/>
    </row>
    <row r="9545" spans="2:9" s="1" customFormat="1" ht="60">
      <c r="B9545" s="811">
        <v>43393</v>
      </c>
      <c r="C9545" s="1097" t="s">
        <v>10249</v>
      </c>
      <c r="D9545" s="876">
        <v>5000</v>
      </c>
      <c r="E9545" s="814" t="s">
        <v>3287</v>
      </c>
      <c r="F9545" s="2"/>
      <c r="I9545" s="13"/>
    </row>
    <row r="9546" spans="2:9" s="1" customFormat="1" ht="60">
      <c r="B9546" s="811">
        <v>43402</v>
      </c>
      <c r="C9546" s="814" t="s">
        <v>10280</v>
      </c>
      <c r="D9546" s="876">
        <v>5000</v>
      </c>
      <c r="E9546" s="814" t="s">
        <v>10281</v>
      </c>
      <c r="F9546" s="2"/>
      <c r="I9546" s="13"/>
    </row>
    <row r="9547" spans="2:9" s="1" customFormat="1" ht="15">
      <c r="B9547" s="811"/>
      <c r="C9547" s="1097"/>
      <c r="D9547" s="876"/>
      <c r="E9547" s="814"/>
      <c r="F9547" s="2"/>
      <c r="I9547" s="13"/>
    </row>
    <row r="9548" spans="2:9" s="1" customFormat="1" ht="15">
      <c r="B9548" s="811"/>
      <c r="C9548" s="1097"/>
      <c r="D9548" s="876"/>
      <c r="E9548" s="814"/>
      <c r="F9548" s="2"/>
      <c r="I9548" s="13"/>
    </row>
    <row r="9549" spans="2:9" s="1" customFormat="1" ht="15">
      <c r="B9549" s="811"/>
      <c r="C9549" s="814"/>
      <c r="D9549" s="876"/>
      <c r="E9549" s="814"/>
    </row>
    <row r="9550" spans="2:9" s="1" customFormat="1" ht="15">
      <c r="B9550" s="811"/>
      <c r="C9550" s="814"/>
      <c r="D9550" s="876"/>
      <c r="E9550" s="814"/>
    </row>
    <row r="9551" spans="2:9" s="1" customFormat="1" ht="15">
      <c r="B9551" s="280"/>
      <c r="C9551" s="280"/>
      <c r="D9551" s="294">
        <f>SUM(D9533:D9550)</f>
        <v>92750</v>
      </c>
      <c r="E9551" s="2">
        <f>D9551-D9632-H9632</f>
        <v>4430</v>
      </c>
      <c r="F9551" s="1" t="s">
        <v>3088</v>
      </c>
    </row>
    <row r="9552" spans="2:9" s="1" customFormat="1" ht="15">
      <c r="E9552" s="2"/>
    </row>
    <row r="9553" spans="2:8" s="1" customFormat="1" ht="15"/>
    <row r="9554" spans="2:8" s="1" customFormat="1" ht="15">
      <c r="B9554" s="608">
        <v>43374</v>
      </c>
      <c r="C9554" s="612" t="s">
        <v>525</v>
      </c>
      <c r="D9554" s="613">
        <v>150</v>
      </c>
      <c r="E9554" s="1023"/>
      <c r="F9554" s="1481">
        <v>43386</v>
      </c>
      <c r="G9554" s="394" t="s">
        <v>10226</v>
      </c>
      <c r="H9554" s="610">
        <v>110</v>
      </c>
    </row>
    <row r="9555" spans="2:8" s="1" customFormat="1" ht="15">
      <c r="B9555" s="608">
        <v>43374</v>
      </c>
      <c r="C9555" s="612" t="s">
        <v>51</v>
      </c>
      <c r="D9555" s="613">
        <v>150</v>
      </c>
      <c r="E9555" s="1023"/>
      <c r="F9555" s="1840">
        <v>43386</v>
      </c>
      <c r="G9555" s="1841" t="s">
        <v>10192</v>
      </c>
      <c r="H9555" s="1842">
        <v>5000</v>
      </c>
    </row>
    <row r="9556" spans="2:8" s="1" customFormat="1" ht="15">
      <c r="B9556" s="608">
        <v>43374</v>
      </c>
      <c r="C9556" s="612" t="s">
        <v>10144</v>
      </c>
      <c r="D9556" s="613">
        <v>500</v>
      </c>
      <c r="E9556" s="1023"/>
      <c r="F9556" s="1840">
        <v>43386</v>
      </c>
      <c r="G9556" s="1841" t="s">
        <v>10227</v>
      </c>
      <c r="H9556" s="1842">
        <v>500</v>
      </c>
    </row>
    <row r="9557" spans="2:8" s="1" customFormat="1" ht="15">
      <c r="B9557" s="608">
        <v>43374</v>
      </c>
      <c r="C9557" s="612" t="s">
        <v>132</v>
      </c>
      <c r="D9557" s="613">
        <v>100</v>
      </c>
      <c r="E9557" s="1023"/>
      <c r="F9557" s="1481">
        <v>43386</v>
      </c>
      <c r="G9557" s="484" t="s">
        <v>10228</v>
      </c>
      <c r="H9557" s="1842">
        <v>110</v>
      </c>
    </row>
    <row r="9558" spans="2:8" s="1" customFormat="1" ht="15">
      <c r="B9558" s="608">
        <v>43374</v>
      </c>
      <c r="C9558" s="612" t="s">
        <v>5687</v>
      </c>
      <c r="D9558" s="613">
        <v>200</v>
      </c>
      <c r="E9558" s="1023"/>
      <c r="F9558" s="1481">
        <v>43386</v>
      </c>
      <c r="G9558" s="484" t="s">
        <v>10229</v>
      </c>
      <c r="H9558" s="610">
        <v>170</v>
      </c>
    </row>
    <row r="9559" spans="2:8" s="1" customFormat="1" ht="15">
      <c r="B9559" s="608">
        <v>43375</v>
      </c>
      <c r="C9559" s="484" t="s">
        <v>246</v>
      </c>
      <c r="D9559" s="610">
        <v>40</v>
      </c>
      <c r="E9559" s="1023"/>
      <c r="F9559" s="1481">
        <v>43386</v>
      </c>
      <c r="G9559" s="484" t="s">
        <v>23</v>
      </c>
      <c r="H9559" s="610">
        <v>150</v>
      </c>
    </row>
    <row r="9560" spans="2:8" s="1" customFormat="1" ht="15">
      <c r="B9560" s="608">
        <v>43375</v>
      </c>
      <c r="C9560" s="394" t="s">
        <v>10152</v>
      </c>
      <c r="D9560" s="614">
        <v>160</v>
      </c>
      <c r="E9560" s="1023"/>
      <c r="F9560" s="1481">
        <v>43387</v>
      </c>
      <c r="G9560" s="484" t="s">
        <v>10230</v>
      </c>
      <c r="H9560" s="610">
        <v>86</v>
      </c>
    </row>
    <row r="9561" spans="2:8" s="1" customFormat="1" ht="15">
      <c r="B9561" s="608">
        <v>43375</v>
      </c>
      <c r="C9561" s="394" t="s">
        <v>525</v>
      </c>
      <c r="D9561" s="614">
        <v>30</v>
      </c>
      <c r="E9561" s="1023"/>
      <c r="F9561" s="1481">
        <v>43387</v>
      </c>
      <c r="G9561" s="1756" t="s">
        <v>10233</v>
      </c>
      <c r="H9561" s="610">
        <v>60</v>
      </c>
    </row>
    <row r="9562" spans="2:8" s="1" customFormat="1" ht="15">
      <c r="B9562" s="608">
        <v>43375</v>
      </c>
      <c r="C9562" s="394" t="s">
        <v>5035</v>
      </c>
      <c r="D9562" s="614">
        <v>850</v>
      </c>
      <c r="E9562" s="1023"/>
      <c r="F9562" s="1481">
        <v>43387</v>
      </c>
      <c r="G9562" s="484" t="s">
        <v>246</v>
      </c>
      <c r="H9562" s="610">
        <v>30</v>
      </c>
    </row>
    <row r="9563" spans="2:8" s="1" customFormat="1" ht="15">
      <c r="B9563" s="608">
        <v>43375</v>
      </c>
      <c r="C9563" s="394" t="s">
        <v>289</v>
      </c>
      <c r="D9563" s="614">
        <v>100</v>
      </c>
      <c r="E9563" s="1023"/>
      <c r="F9563" s="1481">
        <v>43387</v>
      </c>
      <c r="G9563" s="484" t="s">
        <v>406</v>
      </c>
      <c r="H9563" s="610">
        <v>19</v>
      </c>
    </row>
    <row r="9564" spans="2:8" s="1" customFormat="1" ht="15">
      <c r="B9564" s="608">
        <v>43375</v>
      </c>
      <c r="C9564" s="394" t="s">
        <v>10153</v>
      </c>
      <c r="D9564" s="1776">
        <v>200</v>
      </c>
      <c r="E9564" s="1023"/>
      <c r="F9564" s="1481">
        <v>43387</v>
      </c>
      <c r="G9564" s="484" t="s">
        <v>10241</v>
      </c>
      <c r="H9564" s="610">
        <v>500</v>
      </c>
    </row>
    <row r="9565" spans="2:8" s="1" customFormat="1" ht="15">
      <c r="B9565" s="608">
        <v>43376</v>
      </c>
      <c r="C9565" s="394" t="s">
        <v>10154</v>
      </c>
      <c r="D9565" s="1776">
        <v>200</v>
      </c>
      <c r="E9565" s="1023"/>
      <c r="F9565" s="1481">
        <v>43387</v>
      </c>
      <c r="G9565" s="484" t="s">
        <v>289</v>
      </c>
      <c r="H9565" s="610">
        <v>270</v>
      </c>
    </row>
    <row r="9566" spans="2:8" s="1" customFormat="1" ht="15">
      <c r="B9566" s="608">
        <v>43376</v>
      </c>
      <c r="C9566" s="612" t="s">
        <v>525</v>
      </c>
      <c r="D9566" s="613">
        <v>230</v>
      </c>
      <c r="E9566" s="1023"/>
      <c r="F9566" s="1481">
        <v>43387</v>
      </c>
      <c r="G9566" s="484" t="s">
        <v>401</v>
      </c>
      <c r="H9566" s="610">
        <v>50</v>
      </c>
    </row>
    <row r="9567" spans="2:8" s="1" customFormat="1" ht="15">
      <c r="B9567" s="608">
        <v>43377</v>
      </c>
      <c r="C9567" s="484" t="s">
        <v>525</v>
      </c>
      <c r="D9567" s="1739">
        <v>240</v>
      </c>
      <c r="E9567" s="1023"/>
      <c r="F9567" s="1481">
        <v>43387</v>
      </c>
      <c r="G9567" s="484" t="s">
        <v>23</v>
      </c>
      <c r="H9567" s="610">
        <v>90</v>
      </c>
    </row>
    <row r="9568" spans="2:8" s="1" customFormat="1" ht="15">
      <c r="B9568" s="608">
        <v>43378</v>
      </c>
      <c r="C9568" s="484" t="s">
        <v>525</v>
      </c>
      <c r="D9568" s="1739">
        <v>40</v>
      </c>
      <c r="E9568" s="1023"/>
      <c r="F9568" s="1481">
        <v>43388</v>
      </c>
      <c r="G9568" s="280" t="s">
        <v>23</v>
      </c>
      <c r="H9568" s="294">
        <v>80</v>
      </c>
    </row>
    <row r="9569" spans="2:8" s="1" customFormat="1" ht="15">
      <c r="B9569" s="608">
        <v>43378</v>
      </c>
      <c r="C9569" s="484" t="s">
        <v>6313</v>
      </c>
      <c r="D9569" s="1739">
        <v>200</v>
      </c>
      <c r="E9569" s="1023"/>
      <c r="F9569" s="1481">
        <v>43389</v>
      </c>
      <c r="G9569" s="484" t="s">
        <v>8090</v>
      </c>
      <c r="H9569" s="610">
        <v>1500</v>
      </c>
    </row>
    <row r="9570" spans="2:8" s="1" customFormat="1" ht="15">
      <c r="B9570" s="1323">
        <v>43378</v>
      </c>
      <c r="C9570" s="463" t="s">
        <v>6436</v>
      </c>
      <c r="D9570" s="1002">
        <v>1000</v>
      </c>
      <c r="E9570" s="1023"/>
      <c r="F9570" s="1481">
        <v>43389</v>
      </c>
      <c r="G9570" s="484" t="s">
        <v>10209</v>
      </c>
      <c r="H9570" s="610">
        <v>30</v>
      </c>
    </row>
    <row r="9571" spans="2:8" s="1" customFormat="1" ht="15">
      <c r="B9571" s="1323">
        <v>43378</v>
      </c>
      <c r="C9571" s="463" t="s">
        <v>6437</v>
      </c>
      <c r="D9571" s="1002">
        <v>1900</v>
      </c>
      <c r="E9571" s="1023"/>
      <c r="F9571" s="1481">
        <v>43389</v>
      </c>
      <c r="G9571" s="484" t="s">
        <v>289</v>
      </c>
      <c r="H9571" s="610">
        <v>30</v>
      </c>
    </row>
    <row r="9572" spans="2:8" s="1" customFormat="1" ht="15">
      <c r="B9572" s="1323">
        <v>43378</v>
      </c>
      <c r="C9572" s="1324" t="s">
        <v>6</v>
      </c>
      <c r="D9572" s="1325">
        <v>4300</v>
      </c>
      <c r="E9572" s="1023"/>
      <c r="F9572" s="1481">
        <v>43389</v>
      </c>
      <c r="G9572" s="484" t="s">
        <v>23</v>
      </c>
      <c r="H9572" s="610">
        <v>250</v>
      </c>
    </row>
    <row r="9573" spans="2:8" s="1" customFormat="1" ht="15">
      <c r="B9573" s="608">
        <v>43378</v>
      </c>
      <c r="C9573" s="484" t="s">
        <v>97</v>
      </c>
      <c r="D9573" s="1739">
        <v>30</v>
      </c>
      <c r="E9573" s="1023"/>
      <c r="F9573" s="1481">
        <v>43390</v>
      </c>
      <c r="G9573" s="484" t="s">
        <v>289</v>
      </c>
      <c r="H9573" s="610">
        <v>60</v>
      </c>
    </row>
    <row r="9574" spans="2:8" s="1" customFormat="1" ht="15">
      <c r="B9574" s="549">
        <v>43378</v>
      </c>
      <c r="C9574" s="554" t="s">
        <v>2598</v>
      </c>
      <c r="D9574" s="587">
        <v>180</v>
      </c>
      <c r="E9574" s="1023"/>
      <c r="F9574" s="1481">
        <v>43390</v>
      </c>
      <c r="G9574" s="484" t="s">
        <v>114</v>
      </c>
      <c r="H9574" s="610">
        <v>60</v>
      </c>
    </row>
    <row r="9575" spans="2:8" s="1" customFormat="1" ht="15">
      <c r="B9575" s="549">
        <v>43378</v>
      </c>
      <c r="C9575" s="554" t="s">
        <v>112</v>
      </c>
      <c r="D9575" s="587">
        <v>1250</v>
      </c>
      <c r="E9575" s="1023"/>
      <c r="F9575" s="1481">
        <v>43390</v>
      </c>
      <c r="G9575" s="484" t="s">
        <v>10244</v>
      </c>
      <c r="H9575" s="610">
        <v>400</v>
      </c>
    </row>
    <row r="9576" spans="2:8" s="1" customFormat="1" ht="15">
      <c r="B9576" s="608">
        <v>43378</v>
      </c>
      <c r="C9576" s="484" t="s">
        <v>246</v>
      </c>
      <c r="D9576" s="1739">
        <v>160</v>
      </c>
      <c r="E9576" s="1023"/>
      <c r="F9576" s="1481">
        <v>43390</v>
      </c>
      <c r="G9576" s="484" t="s">
        <v>525</v>
      </c>
      <c r="H9576" s="610">
        <v>110</v>
      </c>
    </row>
    <row r="9577" spans="2:8" s="1" customFormat="1" ht="15">
      <c r="B9577" s="608">
        <v>43378</v>
      </c>
      <c r="C9577" s="484" t="s">
        <v>111</v>
      </c>
      <c r="D9577" s="1739">
        <v>20</v>
      </c>
      <c r="E9577" s="1023"/>
      <c r="F9577" s="1481">
        <v>43390</v>
      </c>
      <c r="G9577" s="484" t="s">
        <v>968</v>
      </c>
      <c r="H9577" s="610">
        <v>950</v>
      </c>
    </row>
    <row r="9578" spans="2:8" s="1" customFormat="1" ht="15">
      <c r="B9578" s="608">
        <v>43379</v>
      </c>
      <c r="C9578" s="484" t="s">
        <v>10185</v>
      </c>
      <c r="D9578" s="1739">
        <v>160</v>
      </c>
      <c r="E9578" s="1023"/>
      <c r="F9578" s="1481">
        <v>43391</v>
      </c>
      <c r="G9578" s="394" t="s">
        <v>10245</v>
      </c>
      <c r="H9578" s="610">
        <v>100</v>
      </c>
    </row>
    <row r="9579" spans="2:8" s="1" customFormat="1" ht="15">
      <c r="B9579" s="608">
        <v>43379</v>
      </c>
      <c r="C9579" s="484" t="s">
        <v>10186</v>
      </c>
      <c r="D9579" s="1739">
        <v>80</v>
      </c>
      <c r="E9579" s="1023"/>
      <c r="F9579" s="1481">
        <v>43392</v>
      </c>
      <c r="G9579" s="394" t="s">
        <v>10246</v>
      </c>
      <c r="H9579" s="610">
        <v>110</v>
      </c>
    </row>
    <row r="9580" spans="2:8" s="1" customFormat="1" ht="15">
      <c r="B9580" s="608">
        <v>43379</v>
      </c>
      <c r="C9580" s="484" t="s">
        <v>10187</v>
      </c>
      <c r="D9580" s="1739">
        <v>50</v>
      </c>
      <c r="E9580" s="1023"/>
      <c r="F9580" s="1481">
        <v>43393</v>
      </c>
      <c r="G9580" s="484" t="s">
        <v>10248</v>
      </c>
      <c r="H9580" s="610">
        <v>15</v>
      </c>
    </row>
    <row r="9581" spans="2:8" s="1" customFormat="1" ht="15">
      <c r="B9581" s="608">
        <v>43379</v>
      </c>
      <c r="C9581" s="484" t="s">
        <v>727</v>
      </c>
      <c r="D9581" s="1739">
        <v>85</v>
      </c>
      <c r="E9581" s="1023"/>
      <c r="F9581" s="1481">
        <v>43393</v>
      </c>
      <c r="G9581" s="484" t="s">
        <v>10247</v>
      </c>
      <c r="H9581" s="610">
        <v>700</v>
      </c>
    </row>
    <row r="9582" spans="2:8" s="1" customFormat="1" ht="15">
      <c r="B9582" s="608">
        <v>43380</v>
      </c>
      <c r="C9582" s="484" t="s">
        <v>10188</v>
      </c>
      <c r="D9582" s="1739">
        <v>100</v>
      </c>
      <c r="E9582" s="1023"/>
      <c r="F9582" s="1481">
        <v>43393</v>
      </c>
      <c r="G9582" s="484" t="s">
        <v>516</v>
      </c>
      <c r="H9582" s="610">
        <v>200</v>
      </c>
    </row>
    <row r="9583" spans="2:8" s="1" customFormat="1" ht="15">
      <c r="B9583" s="1261">
        <v>43380</v>
      </c>
      <c r="C9583" s="1262" t="s">
        <v>10189</v>
      </c>
      <c r="D9583" s="1263">
        <v>1000</v>
      </c>
      <c r="E9583" s="1023"/>
      <c r="F9583" s="1481">
        <v>43393</v>
      </c>
      <c r="G9583" s="280" t="s">
        <v>51</v>
      </c>
      <c r="H9583" s="294">
        <v>100</v>
      </c>
    </row>
    <row r="9584" spans="2:8" s="1" customFormat="1" ht="15">
      <c r="B9584" s="608">
        <v>43380</v>
      </c>
      <c r="C9584" s="484" t="s">
        <v>5950</v>
      </c>
      <c r="D9584" s="1739">
        <v>50</v>
      </c>
      <c r="E9584" s="1023"/>
      <c r="F9584" s="1481">
        <v>43393</v>
      </c>
      <c r="G9584" s="484" t="s">
        <v>23</v>
      </c>
      <c r="H9584" s="610">
        <v>115</v>
      </c>
    </row>
    <row r="9585" spans="2:8" s="1" customFormat="1" ht="15">
      <c r="B9585" s="608">
        <v>43380</v>
      </c>
      <c r="C9585" s="484" t="s">
        <v>10190</v>
      </c>
      <c r="D9585" s="1739">
        <v>530</v>
      </c>
      <c r="E9585" s="1023"/>
      <c r="F9585" s="1481">
        <v>43394</v>
      </c>
      <c r="G9585" s="304" t="s">
        <v>111</v>
      </c>
      <c r="H9585" s="326">
        <v>30</v>
      </c>
    </row>
    <row r="9586" spans="2:8" s="1" customFormat="1" ht="15">
      <c r="B9586" s="1261">
        <v>43380</v>
      </c>
      <c r="C9586" s="1262" t="s">
        <v>10200</v>
      </c>
      <c r="D9586" s="1263">
        <v>200</v>
      </c>
      <c r="E9586" s="1023"/>
      <c r="F9586" s="1481">
        <v>43394</v>
      </c>
      <c r="G9586" s="280" t="s">
        <v>51</v>
      </c>
      <c r="H9586" s="294">
        <v>35</v>
      </c>
    </row>
    <row r="9587" spans="2:8" s="1" customFormat="1" ht="15">
      <c r="B9587" s="608">
        <v>43380</v>
      </c>
      <c r="C9587" s="484" t="s">
        <v>10191</v>
      </c>
      <c r="D9587" s="610">
        <v>220</v>
      </c>
      <c r="E9587" s="1023"/>
      <c r="F9587" s="1481">
        <v>43394</v>
      </c>
      <c r="G9587" s="280" t="s">
        <v>2590</v>
      </c>
      <c r="H9587" s="294">
        <v>50</v>
      </c>
    </row>
    <row r="9588" spans="2:8" s="1" customFormat="1" ht="15">
      <c r="B9588" s="1840">
        <v>43380</v>
      </c>
      <c r="C9588" s="1841" t="s">
        <v>10192</v>
      </c>
      <c r="D9588" s="1842">
        <v>10000</v>
      </c>
      <c r="E9588" s="1023"/>
      <c r="F9588" s="1481">
        <v>43394</v>
      </c>
      <c r="G9588" s="280" t="s">
        <v>401</v>
      </c>
      <c r="H9588" s="294">
        <v>55</v>
      </c>
    </row>
    <row r="9589" spans="2:8" s="1" customFormat="1" ht="15">
      <c r="B9589" s="1661">
        <v>43380</v>
      </c>
      <c r="C9589" s="1843" t="s">
        <v>10193</v>
      </c>
      <c r="D9589" s="1663">
        <v>4200</v>
      </c>
      <c r="E9589" s="1023"/>
      <c r="F9589" s="1481">
        <v>43394</v>
      </c>
      <c r="G9589" s="280" t="s">
        <v>51</v>
      </c>
      <c r="H9589" s="294">
        <v>100</v>
      </c>
    </row>
    <row r="9590" spans="2:8" s="1" customFormat="1" ht="15">
      <c r="B9590" s="1661">
        <v>43381</v>
      </c>
      <c r="C9590" s="1843" t="s">
        <v>10194</v>
      </c>
      <c r="D9590" s="1663">
        <v>200</v>
      </c>
      <c r="E9590" s="1023"/>
      <c r="F9590" s="1481">
        <v>43394</v>
      </c>
      <c r="G9590" s="280" t="s">
        <v>23</v>
      </c>
      <c r="H9590" s="294">
        <v>110</v>
      </c>
    </row>
    <row r="9591" spans="2:8" s="1" customFormat="1" ht="15">
      <c r="B9591" s="1661">
        <v>43381</v>
      </c>
      <c r="C9591" s="1843" t="s">
        <v>10195</v>
      </c>
      <c r="D9591" s="1663">
        <v>50</v>
      </c>
      <c r="E9591" s="1023"/>
      <c r="F9591" s="1481">
        <v>43395</v>
      </c>
      <c r="G9591" s="280" t="s">
        <v>10267</v>
      </c>
      <c r="H9591" s="294">
        <v>350</v>
      </c>
    </row>
    <row r="9592" spans="2:8" s="1" customFormat="1" ht="15">
      <c r="B9592" s="1661">
        <v>43382</v>
      </c>
      <c r="C9592" s="1843" t="s">
        <v>10196</v>
      </c>
      <c r="D9592" s="1663">
        <v>100</v>
      </c>
      <c r="E9592" s="1023"/>
      <c r="F9592" s="1481">
        <v>43395</v>
      </c>
      <c r="G9592" s="280" t="s">
        <v>246</v>
      </c>
      <c r="H9592" s="294">
        <v>30</v>
      </c>
    </row>
    <row r="9593" spans="2:8" s="1" customFormat="1" ht="15">
      <c r="B9593" s="1661">
        <v>43382</v>
      </c>
      <c r="C9593" s="1843" t="s">
        <v>10197</v>
      </c>
      <c r="D9593" s="1663">
        <v>5100</v>
      </c>
      <c r="E9593" s="1023"/>
      <c r="F9593" s="1481">
        <v>43396</v>
      </c>
      <c r="G9593" s="280" t="s">
        <v>525</v>
      </c>
      <c r="H9593" s="294">
        <v>200</v>
      </c>
    </row>
    <row r="9594" spans="2:8" s="1" customFormat="1" ht="15">
      <c r="B9594" s="1661">
        <v>43382</v>
      </c>
      <c r="C9594" s="1843" t="s">
        <v>10198</v>
      </c>
      <c r="D9594" s="1663">
        <v>4100</v>
      </c>
      <c r="E9594" s="1023"/>
      <c r="F9594" s="1481">
        <v>43397</v>
      </c>
      <c r="G9594" s="280" t="s">
        <v>525</v>
      </c>
      <c r="H9594" s="294">
        <v>300</v>
      </c>
    </row>
    <row r="9595" spans="2:8" s="1" customFormat="1" ht="15">
      <c r="B9595" s="1661">
        <v>43382</v>
      </c>
      <c r="C9595" s="1843" t="s">
        <v>10199</v>
      </c>
      <c r="D9595" s="1663">
        <v>100</v>
      </c>
      <c r="E9595" s="1023"/>
      <c r="F9595" s="1481">
        <v>43397</v>
      </c>
      <c r="G9595" s="280" t="s">
        <v>10269</v>
      </c>
      <c r="H9595" s="294">
        <v>250</v>
      </c>
    </row>
    <row r="9596" spans="2:8" s="1" customFormat="1" ht="15">
      <c r="B9596" s="608">
        <v>43382</v>
      </c>
      <c r="C9596" s="484" t="s">
        <v>10201</v>
      </c>
      <c r="D9596" s="1739">
        <v>200</v>
      </c>
      <c r="E9596" s="1023"/>
      <c r="F9596" s="1481">
        <v>43397</v>
      </c>
      <c r="G9596" s="280" t="s">
        <v>51</v>
      </c>
      <c r="H9596" s="294">
        <v>320</v>
      </c>
    </row>
    <row r="9597" spans="2:8" s="1" customFormat="1" ht="15">
      <c r="B9597" s="1661">
        <v>43382</v>
      </c>
      <c r="C9597" s="1843" t="s">
        <v>10202</v>
      </c>
      <c r="D9597" s="1663">
        <v>700</v>
      </c>
      <c r="E9597" s="1023"/>
      <c r="F9597" s="1481">
        <v>43397</v>
      </c>
      <c r="G9597" s="280" t="s">
        <v>80</v>
      </c>
      <c r="H9597" s="294">
        <v>50</v>
      </c>
    </row>
    <row r="9598" spans="2:8" s="1" customFormat="1" ht="15">
      <c r="B9598" s="1840">
        <v>43382</v>
      </c>
      <c r="C9598" s="1841" t="s">
        <v>10192</v>
      </c>
      <c r="D9598" s="1842">
        <v>10000</v>
      </c>
      <c r="E9598" s="1023"/>
      <c r="F9598" s="1481">
        <v>43397</v>
      </c>
      <c r="G9598" s="280" t="s">
        <v>4850</v>
      </c>
      <c r="H9598" s="294">
        <v>50</v>
      </c>
    </row>
    <row r="9599" spans="2:8" s="1" customFormat="1" ht="15">
      <c r="B9599" s="1481">
        <v>43382</v>
      </c>
      <c r="C9599" s="1844" t="s">
        <v>10203</v>
      </c>
      <c r="D9599" s="1739">
        <v>100</v>
      </c>
      <c r="E9599" s="1023"/>
      <c r="F9599" s="1481">
        <v>43398</v>
      </c>
      <c r="G9599" s="280" t="s">
        <v>525</v>
      </c>
      <c r="H9599" s="294">
        <v>150</v>
      </c>
    </row>
    <row r="9600" spans="2:8" s="1" customFormat="1" ht="15">
      <c r="B9600" s="1481">
        <v>43382</v>
      </c>
      <c r="C9600" s="1844" t="s">
        <v>530</v>
      </c>
      <c r="D9600" s="1739">
        <v>110</v>
      </c>
      <c r="E9600" s="1023"/>
      <c r="F9600" s="1481">
        <v>43399</v>
      </c>
      <c r="G9600" s="280" t="s">
        <v>525</v>
      </c>
      <c r="H9600" s="294">
        <v>200</v>
      </c>
    </row>
    <row r="9601" spans="2:8" s="1" customFormat="1" ht="15">
      <c r="B9601" s="1661">
        <v>43383</v>
      </c>
      <c r="C9601" s="1843" t="s">
        <v>10204</v>
      </c>
      <c r="D9601" s="1663">
        <v>90</v>
      </c>
      <c r="E9601" s="1023"/>
      <c r="F9601" s="1481">
        <v>43399</v>
      </c>
      <c r="G9601" s="280" t="s">
        <v>246</v>
      </c>
      <c r="H9601" s="294">
        <v>130</v>
      </c>
    </row>
    <row r="9602" spans="2:8" s="1" customFormat="1" ht="15">
      <c r="B9602" s="1661">
        <v>43383</v>
      </c>
      <c r="C9602" s="1843" t="s">
        <v>2401</v>
      </c>
      <c r="D9602" s="1663">
        <v>200</v>
      </c>
      <c r="E9602" s="1023"/>
      <c r="F9602" s="1481">
        <v>43399</v>
      </c>
      <c r="G9602" s="280" t="s">
        <v>111</v>
      </c>
      <c r="H9602" s="294">
        <v>70</v>
      </c>
    </row>
    <row r="9603" spans="2:8" s="1" customFormat="1" ht="15">
      <c r="B9603" s="1661">
        <v>43383</v>
      </c>
      <c r="C9603" s="1843" t="s">
        <v>10205</v>
      </c>
      <c r="D9603" s="1663">
        <v>250</v>
      </c>
      <c r="E9603" s="1023"/>
      <c r="F9603" s="1481">
        <v>43400</v>
      </c>
      <c r="G9603" s="280" t="s">
        <v>6313</v>
      </c>
      <c r="H9603" s="294">
        <v>200</v>
      </c>
    </row>
    <row r="9604" spans="2:8" s="1" customFormat="1" ht="15">
      <c r="B9604" s="1481">
        <v>43383</v>
      </c>
      <c r="C9604" s="484" t="s">
        <v>531</v>
      </c>
      <c r="D9604" s="610">
        <v>30</v>
      </c>
      <c r="E9604" s="1023"/>
      <c r="F9604" s="1481">
        <v>43400</v>
      </c>
      <c r="G9604" s="280" t="s">
        <v>246</v>
      </c>
      <c r="H9604" s="294">
        <v>80</v>
      </c>
    </row>
    <row r="9605" spans="2:8" s="1" customFormat="1" ht="15">
      <c r="B9605" s="1661">
        <v>43383</v>
      </c>
      <c r="C9605" s="1843" t="s">
        <v>10206</v>
      </c>
      <c r="D9605" s="1663">
        <v>3600</v>
      </c>
      <c r="E9605" s="1023"/>
      <c r="F9605" s="1481">
        <v>43400</v>
      </c>
      <c r="G9605" s="280" t="s">
        <v>10271</v>
      </c>
      <c r="H9605" s="294">
        <v>500</v>
      </c>
    </row>
    <row r="9606" spans="2:8" s="1" customFormat="1" ht="15">
      <c r="B9606" s="1661">
        <v>43383</v>
      </c>
      <c r="C9606" s="1843" t="s">
        <v>10207</v>
      </c>
      <c r="D9606" s="1663">
        <v>200</v>
      </c>
      <c r="E9606" s="1023"/>
      <c r="F9606" s="1481">
        <v>43400</v>
      </c>
      <c r="G9606" s="280" t="s">
        <v>12</v>
      </c>
      <c r="H9606" s="294">
        <v>300</v>
      </c>
    </row>
    <row r="9607" spans="2:8" s="1" customFormat="1" ht="15">
      <c r="B9607" s="1661">
        <v>43383</v>
      </c>
      <c r="C9607" s="1843" t="s">
        <v>10208</v>
      </c>
      <c r="D9607" s="1663">
        <v>520</v>
      </c>
      <c r="E9607" s="1023"/>
      <c r="F9607" s="1481">
        <v>43400</v>
      </c>
      <c r="G9607" s="280" t="s">
        <v>246</v>
      </c>
      <c r="H9607" s="294">
        <v>120</v>
      </c>
    </row>
    <row r="9608" spans="2:8" s="1" customFormat="1" ht="15">
      <c r="B9608" s="1481">
        <v>43383</v>
      </c>
      <c r="C9608" s="484" t="s">
        <v>172</v>
      </c>
      <c r="D9608" s="610">
        <v>20</v>
      </c>
      <c r="E9608" s="1023"/>
      <c r="F9608" s="1481">
        <v>43401</v>
      </c>
      <c r="G9608" s="280" t="s">
        <v>516</v>
      </c>
      <c r="H9608" s="294">
        <v>100</v>
      </c>
    </row>
    <row r="9609" spans="2:8" s="1" customFormat="1" ht="15">
      <c r="B9609" s="1481">
        <v>43383</v>
      </c>
      <c r="C9609" s="484" t="s">
        <v>10209</v>
      </c>
      <c r="D9609" s="610">
        <v>10</v>
      </c>
      <c r="E9609" s="1023"/>
      <c r="F9609" s="1481">
        <v>43401</v>
      </c>
      <c r="G9609" s="280" t="s">
        <v>968</v>
      </c>
      <c r="H9609" s="294">
        <v>70</v>
      </c>
    </row>
    <row r="9610" spans="2:8" s="1" customFormat="1" ht="15">
      <c r="B9610" s="1661">
        <v>43383</v>
      </c>
      <c r="C9610" s="1843" t="s">
        <v>10210</v>
      </c>
      <c r="D9610" s="1663">
        <v>1600</v>
      </c>
      <c r="E9610" s="1023"/>
      <c r="F9610" s="1481">
        <v>43401</v>
      </c>
      <c r="G9610" s="280" t="s">
        <v>336</v>
      </c>
      <c r="H9610" s="294">
        <v>20</v>
      </c>
    </row>
    <row r="9611" spans="2:8" s="1" customFormat="1" ht="15">
      <c r="B9611" s="1481">
        <v>43383</v>
      </c>
      <c r="C9611" s="484" t="s">
        <v>10211</v>
      </c>
      <c r="D9611" s="610">
        <v>200</v>
      </c>
      <c r="E9611" s="1023"/>
      <c r="F9611" s="1481">
        <v>43401</v>
      </c>
      <c r="G9611" s="280" t="s">
        <v>289</v>
      </c>
      <c r="H9611" s="294">
        <v>155</v>
      </c>
    </row>
    <row r="9612" spans="2:8" s="1" customFormat="1" ht="15">
      <c r="B9612" s="1661">
        <v>43384</v>
      </c>
      <c r="C9612" s="1843" t="s">
        <v>10212</v>
      </c>
      <c r="D9612" s="1663">
        <v>300</v>
      </c>
      <c r="E9612" s="1023"/>
      <c r="F9612" s="1481">
        <v>43401</v>
      </c>
      <c r="G9612" s="280" t="s">
        <v>401</v>
      </c>
      <c r="H9612" s="294">
        <v>30</v>
      </c>
    </row>
    <row r="9613" spans="2:8" s="1" customFormat="1" ht="15">
      <c r="B9613" s="1661">
        <v>43384</v>
      </c>
      <c r="C9613" s="1843" t="s">
        <v>10213</v>
      </c>
      <c r="D9613" s="1663">
        <v>150</v>
      </c>
      <c r="E9613" s="1023"/>
      <c r="F9613" s="1481">
        <v>43401</v>
      </c>
      <c r="G9613" s="280" t="s">
        <v>247</v>
      </c>
      <c r="H9613" s="294">
        <v>120</v>
      </c>
    </row>
    <row r="9614" spans="2:8" s="1" customFormat="1" ht="15">
      <c r="B9614" s="1481">
        <v>43384</v>
      </c>
      <c r="C9614" s="1845" t="s">
        <v>147</v>
      </c>
      <c r="D9614" s="1522">
        <v>260</v>
      </c>
      <c r="E9614" s="1023"/>
      <c r="F9614" s="1481">
        <v>43402</v>
      </c>
      <c r="G9614" s="280" t="s">
        <v>525</v>
      </c>
      <c r="H9614" s="294">
        <v>200</v>
      </c>
    </row>
    <row r="9615" spans="2:8" s="1" customFormat="1" ht="15">
      <c r="B9615" s="1661">
        <v>43384</v>
      </c>
      <c r="C9615" s="1843" t="s">
        <v>10214</v>
      </c>
      <c r="D9615" s="1663">
        <v>1100</v>
      </c>
      <c r="E9615" s="1023"/>
      <c r="F9615" s="1481">
        <v>43402</v>
      </c>
      <c r="G9615" s="280" t="s">
        <v>289</v>
      </c>
      <c r="H9615" s="294">
        <v>50</v>
      </c>
    </row>
    <row r="9616" spans="2:8" s="1" customFormat="1" ht="15">
      <c r="B9616" s="1661">
        <v>43384</v>
      </c>
      <c r="C9616" s="1843" t="s">
        <v>10215</v>
      </c>
      <c r="D9616" s="1663">
        <v>50</v>
      </c>
      <c r="E9616" s="1023"/>
      <c r="F9616" s="1481">
        <v>43402</v>
      </c>
      <c r="G9616" s="280" t="s">
        <v>525</v>
      </c>
      <c r="H9616" s="294">
        <v>35</v>
      </c>
    </row>
    <row r="9617" spans="2:8" s="1" customFormat="1" ht="15">
      <c r="B9617" s="1661">
        <v>43384</v>
      </c>
      <c r="C9617" s="1843" t="s">
        <v>10216</v>
      </c>
      <c r="D9617" s="1663">
        <v>200</v>
      </c>
      <c r="E9617" s="1023"/>
      <c r="F9617" s="1481">
        <v>43402</v>
      </c>
      <c r="G9617" s="280" t="s">
        <v>23</v>
      </c>
      <c r="H9617" s="294">
        <v>100</v>
      </c>
    </row>
    <row r="9618" spans="2:8" s="1" customFormat="1" ht="15">
      <c r="B9618" s="1840">
        <v>43384</v>
      </c>
      <c r="C9618" s="1841" t="s">
        <v>10192</v>
      </c>
      <c r="D9618" s="1842">
        <v>10000</v>
      </c>
      <c r="E9618" s="1023"/>
      <c r="F9618" s="1481">
        <v>43403</v>
      </c>
      <c r="G9618" s="280" t="s">
        <v>525</v>
      </c>
      <c r="H9618" s="294">
        <v>100</v>
      </c>
    </row>
    <row r="9619" spans="2:8" s="1" customFormat="1" ht="15">
      <c r="B9619" s="1840">
        <v>43384</v>
      </c>
      <c r="C9619" s="484" t="s">
        <v>10217</v>
      </c>
      <c r="D9619" s="610">
        <v>300</v>
      </c>
      <c r="E9619" s="1023"/>
      <c r="F9619" s="1481">
        <v>43403</v>
      </c>
      <c r="G9619" s="280" t="s">
        <v>9615</v>
      </c>
      <c r="H9619" s="294">
        <v>90</v>
      </c>
    </row>
    <row r="9620" spans="2:8" s="1" customFormat="1" ht="15">
      <c r="B9620" s="1661">
        <v>43384</v>
      </c>
      <c r="C9620" s="1843" t="s">
        <v>10218</v>
      </c>
      <c r="D9620" s="1663">
        <v>100</v>
      </c>
      <c r="E9620" s="1023"/>
      <c r="F9620" s="1481">
        <v>43403</v>
      </c>
      <c r="G9620" s="280" t="s">
        <v>111</v>
      </c>
      <c r="H9620" s="294">
        <v>60</v>
      </c>
    </row>
    <row r="9621" spans="2:8" s="1" customFormat="1" ht="15">
      <c r="B9621" s="1481">
        <v>43384</v>
      </c>
      <c r="C9621" s="1844" t="s">
        <v>173</v>
      </c>
      <c r="D9621" s="1739">
        <v>70</v>
      </c>
      <c r="E9621" s="1023"/>
      <c r="F9621" s="1481">
        <v>43404</v>
      </c>
      <c r="G9621" s="280" t="s">
        <v>525</v>
      </c>
      <c r="H9621" s="294">
        <v>260</v>
      </c>
    </row>
    <row r="9622" spans="2:8" s="1" customFormat="1" ht="15">
      <c r="B9622" s="1481">
        <v>43384</v>
      </c>
      <c r="C9622" s="1844" t="s">
        <v>10219</v>
      </c>
      <c r="D9622" s="1739">
        <v>70</v>
      </c>
      <c r="E9622" s="1023"/>
      <c r="F9622" s="608"/>
      <c r="G9622" s="280"/>
      <c r="H9622" s="294"/>
    </row>
    <row r="9623" spans="2:8" s="1" customFormat="1" ht="15">
      <c r="B9623" s="1661">
        <v>43385</v>
      </c>
      <c r="C9623" s="1843" t="s">
        <v>10220</v>
      </c>
      <c r="D9623" s="1663">
        <v>200</v>
      </c>
      <c r="E9623" s="1023"/>
      <c r="F9623" s="608"/>
      <c r="G9623" s="280"/>
      <c r="H9623" s="294"/>
    </row>
    <row r="9624" spans="2:8" s="1" customFormat="1" ht="15">
      <c r="B9624" s="1481">
        <v>43385</v>
      </c>
      <c r="C9624" s="484" t="s">
        <v>114</v>
      </c>
      <c r="D9624" s="610">
        <v>250</v>
      </c>
      <c r="E9624" s="1023"/>
      <c r="F9624" s="608"/>
      <c r="G9624" s="280"/>
      <c r="H9624" s="294"/>
    </row>
    <row r="9625" spans="2:8" s="1" customFormat="1" ht="15">
      <c r="B9625" s="1481">
        <v>43385</v>
      </c>
      <c r="C9625" s="484" t="s">
        <v>10221</v>
      </c>
      <c r="D9625" s="610">
        <v>250</v>
      </c>
      <c r="E9625" s="1023"/>
      <c r="F9625" s="608"/>
      <c r="G9625" s="280"/>
      <c r="H9625" s="294"/>
    </row>
    <row r="9626" spans="2:8" s="1" customFormat="1" ht="15">
      <c r="B9626" s="1661">
        <v>43385</v>
      </c>
      <c r="C9626" s="1843" t="s">
        <v>10222</v>
      </c>
      <c r="D9626" s="1663">
        <v>230</v>
      </c>
      <c r="E9626" s="1023"/>
      <c r="F9626" s="608"/>
      <c r="G9626" s="280"/>
      <c r="H9626" s="294"/>
    </row>
    <row r="9627" spans="2:8" s="1" customFormat="1" ht="15">
      <c r="B9627" s="1661">
        <v>43385</v>
      </c>
      <c r="C9627" s="1843" t="s">
        <v>10223</v>
      </c>
      <c r="D9627" s="1663">
        <v>450</v>
      </c>
      <c r="E9627" s="1023"/>
      <c r="F9627" s="608"/>
      <c r="G9627" s="280"/>
      <c r="H9627" s="294"/>
    </row>
    <row r="9628" spans="2:8" s="1" customFormat="1" ht="15">
      <c r="B9628" s="1481">
        <v>43385</v>
      </c>
      <c r="C9628" s="484" t="s">
        <v>10225</v>
      </c>
      <c r="D9628" s="610">
        <v>160</v>
      </c>
      <c r="E9628" s="1023"/>
      <c r="F9628" s="608"/>
      <c r="G9628" s="484"/>
      <c r="H9628" s="610"/>
    </row>
    <row r="9629" spans="2:8" s="1" customFormat="1" ht="15">
      <c r="B9629" s="1481">
        <v>43385</v>
      </c>
      <c r="C9629" s="610" t="s">
        <v>173</v>
      </c>
      <c r="D9629" s="610">
        <v>70</v>
      </c>
      <c r="E9629" s="1023"/>
      <c r="F9629" s="608"/>
      <c r="G9629" s="484"/>
      <c r="H9629" s="610"/>
    </row>
    <row r="9630" spans="2:8" s="1" customFormat="1" ht="15">
      <c r="B9630" s="1661">
        <v>43385</v>
      </c>
      <c r="C9630" s="1843" t="s">
        <v>10224</v>
      </c>
      <c r="D9630" s="1663">
        <v>700</v>
      </c>
      <c r="E9630" s="1023"/>
      <c r="F9630" s="608"/>
      <c r="G9630" s="484"/>
      <c r="H9630" s="610"/>
    </row>
    <row r="9631" spans="2:8" s="1" customFormat="1" ht="15">
      <c r="B9631" s="608"/>
      <c r="C9631" s="484"/>
      <c r="D9631" s="610"/>
      <c r="F9631" s="280"/>
      <c r="G9631" s="280"/>
      <c r="H9631" s="280"/>
    </row>
    <row r="9632" spans="2:8" s="1" customFormat="1" ht="15">
      <c r="D9632" s="2">
        <f>SUM(D9554:D9631)</f>
        <v>71295</v>
      </c>
      <c r="H9632" s="2">
        <f>SUM(H9554:H9631)</f>
        <v>17025</v>
      </c>
    </row>
    <row r="9634" spans="2:15" s="1" customFormat="1" ht="15.75">
      <c r="C9634" s="2480" t="s">
        <v>10282</v>
      </c>
      <c r="D9634" s="2480"/>
      <c r="E9634" s="2480"/>
      <c r="F9634" s="2480"/>
      <c r="G9634" s="2480"/>
      <c r="H9634" s="2480"/>
      <c r="I9634" s="2480"/>
      <c r="J9634" s="18"/>
    </row>
    <row r="9635" spans="2:15" s="1" customFormat="1" ht="15" outlineLevel="1">
      <c r="C9635" s="18"/>
      <c r="D9635" s="18"/>
      <c r="E9635" s="18"/>
      <c r="F9635" s="18"/>
      <c r="G9635" s="18"/>
      <c r="H9635" s="18"/>
      <c r="I9635" s="18"/>
      <c r="J9635" s="18"/>
    </row>
    <row r="9636" spans="2:15" s="1" customFormat="1" ht="15" outlineLevel="1">
      <c r="B9636" s="152" t="s">
        <v>115</v>
      </c>
      <c r="C9636" s="152" t="s">
        <v>1330</v>
      </c>
      <c r="D9636" s="355" t="s">
        <v>4</v>
      </c>
      <c r="F9636" s="354" t="s">
        <v>115</v>
      </c>
      <c r="G9636" s="354" t="s">
        <v>1331</v>
      </c>
      <c r="H9636" s="355" t="s">
        <v>4</v>
      </c>
    </row>
    <row r="9637" spans="2:15" s="1" customFormat="1" ht="45" outlineLevel="1">
      <c r="B9637" s="1825">
        <v>43405</v>
      </c>
      <c r="C9637" s="1826" t="s">
        <v>1039</v>
      </c>
      <c r="D9637" s="1878">
        <v>155644.66000000003</v>
      </c>
      <c r="F9637" s="811">
        <v>43405</v>
      </c>
      <c r="G9637" s="814" t="s">
        <v>10284</v>
      </c>
      <c r="H9637" s="876">
        <v>5000</v>
      </c>
      <c r="I9637" s="814" t="s">
        <v>3287</v>
      </c>
    </row>
    <row r="9638" spans="2:15" s="1" customFormat="1" ht="45" outlineLevel="1">
      <c r="B9638" s="602">
        <v>43420</v>
      </c>
      <c r="C9638" s="840" t="s">
        <v>10315</v>
      </c>
      <c r="D9638" s="1764">
        <v>1090</v>
      </c>
      <c r="F9638" s="811">
        <v>43406</v>
      </c>
      <c r="G9638" s="814" t="s">
        <v>10285</v>
      </c>
      <c r="H9638" s="876">
        <v>5000</v>
      </c>
      <c r="I9638" s="814" t="s">
        <v>3287</v>
      </c>
    </row>
    <row r="9639" spans="2:15" s="1" customFormat="1" ht="60" outlineLevel="1">
      <c r="B9639" s="602">
        <v>43430</v>
      </c>
      <c r="C9639" s="840" t="s">
        <v>10351</v>
      </c>
      <c r="D9639" s="1764">
        <v>150284</v>
      </c>
      <c r="F9639" s="811">
        <v>43409</v>
      </c>
      <c r="G9639" s="814" t="s">
        <v>10299</v>
      </c>
      <c r="H9639" s="876">
        <v>2500</v>
      </c>
      <c r="I9639" s="814" t="s">
        <v>10294</v>
      </c>
    </row>
    <row r="9640" spans="2:15" s="1" customFormat="1" ht="30" outlineLevel="1">
      <c r="B9640" s="1760"/>
      <c r="C9640" s="221"/>
      <c r="D9640" s="1761"/>
      <c r="F9640" s="811">
        <v>43409</v>
      </c>
      <c r="G9640" s="814" t="s">
        <v>10300</v>
      </c>
      <c r="H9640" s="876">
        <v>10000</v>
      </c>
      <c r="I9640" s="814" t="s">
        <v>8392</v>
      </c>
    </row>
    <row r="9641" spans="2:15" s="1" customFormat="1" ht="45" outlineLevel="1">
      <c r="B9641" s="1080"/>
      <c r="C9641" s="1640"/>
      <c r="D9641" s="1641"/>
      <c r="F9641" s="811">
        <v>43409</v>
      </c>
      <c r="G9641" s="814" t="s">
        <v>10301</v>
      </c>
      <c r="H9641" s="876">
        <v>30000</v>
      </c>
      <c r="I9641" s="814" t="s">
        <v>10295</v>
      </c>
    </row>
    <row r="9642" spans="2:15" s="1" customFormat="1" ht="45" outlineLevel="1">
      <c r="B9642" s="285"/>
      <c r="C9642" s="223"/>
      <c r="D9642" s="175"/>
      <c r="F9642" s="811">
        <v>43409</v>
      </c>
      <c r="G9642" s="814" t="s">
        <v>10302</v>
      </c>
      <c r="H9642" s="876">
        <v>32500</v>
      </c>
      <c r="I9642" s="814" t="s">
        <v>10296</v>
      </c>
    </row>
    <row r="9643" spans="2:15" s="1" customFormat="1" ht="30" outlineLevel="1">
      <c r="B9643" s="1668"/>
      <c r="C9643" s="671"/>
      <c r="D9643" s="672"/>
      <c r="F9643" s="832">
        <v>43413</v>
      </c>
      <c r="G9643" s="938" t="s">
        <v>10309</v>
      </c>
      <c r="H9643" s="867">
        <v>10000</v>
      </c>
      <c r="I9643" s="814"/>
    </row>
    <row r="9644" spans="2:15" s="1" customFormat="1" ht="30" outlineLevel="1">
      <c r="B9644" s="285"/>
      <c r="C9644" s="223"/>
      <c r="D9644" s="175"/>
      <c r="F9644" s="1879">
        <v>43416</v>
      </c>
      <c r="G9644" s="1882" t="s">
        <v>10310</v>
      </c>
      <c r="H9644" s="1881">
        <v>30000</v>
      </c>
      <c r="I9644" s="814"/>
    </row>
    <row r="9645" spans="2:15" s="1" customFormat="1" ht="45" outlineLevel="1">
      <c r="B9645" s="285"/>
      <c r="C9645" s="223"/>
      <c r="D9645" s="175"/>
      <c r="F9645" s="811">
        <v>43416</v>
      </c>
      <c r="G9645" s="814" t="s">
        <v>10312</v>
      </c>
      <c r="H9645" s="876">
        <v>5000</v>
      </c>
      <c r="I9645" s="814" t="s">
        <v>3287</v>
      </c>
      <c r="L9645" s="2"/>
      <c r="O9645" s="2"/>
    </row>
    <row r="9646" spans="2:15" s="1" customFormat="1" ht="45" outlineLevel="1">
      <c r="B9646" s="285"/>
      <c r="C9646" s="223"/>
      <c r="D9646" s="175"/>
      <c r="F9646" s="811">
        <v>43416</v>
      </c>
      <c r="G9646" s="814" t="s">
        <v>10311</v>
      </c>
      <c r="H9646" s="876">
        <v>5000</v>
      </c>
      <c r="I9646" s="814" t="s">
        <v>3287</v>
      </c>
      <c r="L9646" s="2"/>
      <c r="O9646" s="2"/>
    </row>
    <row r="9647" spans="2:15" s="1" customFormat="1" ht="45" outlineLevel="1">
      <c r="B9647" s="285"/>
      <c r="C9647" s="223"/>
      <c r="D9647" s="175"/>
      <c r="F9647" s="832">
        <v>43416</v>
      </c>
      <c r="G9647" s="1075" t="s">
        <v>10313</v>
      </c>
      <c r="H9647" s="867">
        <v>1000</v>
      </c>
      <c r="I9647" s="814"/>
      <c r="L9647" s="2"/>
      <c r="O9647" s="2"/>
    </row>
    <row r="9648" spans="2:15" s="1" customFormat="1" ht="45" outlineLevel="1">
      <c r="B9648" s="269"/>
      <c r="C9648" s="47"/>
      <c r="D9648" s="48"/>
      <c r="F9648" s="1879">
        <v>43418</v>
      </c>
      <c r="G9648" s="1880" t="s">
        <v>10314</v>
      </c>
      <c r="H9648" s="1881">
        <v>12000</v>
      </c>
      <c r="I9648" s="814"/>
    </row>
    <row r="9649" spans="2:15" s="1" customFormat="1" ht="30" outlineLevel="1">
      <c r="B9649" s="269"/>
      <c r="C9649" s="47"/>
      <c r="D9649" s="48"/>
      <c r="F9649" s="811">
        <v>43421</v>
      </c>
      <c r="G9649" s="1097" t="s">
        <v>10331</v>
      </c>
      <c r="H9649" s="876">
        <v>592</v>
      </c>
      <c r="I9649" s="814" t="s">
        <v>8392</v>
      </c>
      <c r="L9649" s="2"/>
    </row>
    <row r="9650" spans="2:15" s="1" customFormat="1" ht="30" outlineLevel="1">
      <c r="B9650" s="46"/>
      <c r="C9650" s="47"/>
      <c r="D9650" s="48"/>
      <c r="F9650" s="1879">
        <v>43425</v>
      </c>
      <c r="G9650" s="1880" t="s">
        <v>10330</v>
      </c>
      <c r="H9650" s="1881">
        <v>3000</v>
      </c>
      <c r="I9650" s="814"/>
      <c r="L9650" s="2"/>
    </row>
    <row r="9651" spans="2:15" s="1" customFormat="1" ht="45" outlineLevel="1">
      <c r="B9651" s="46"/>
      <c r="C9651" s="47"/>
      <c r="D9651" s="48"/>
      <c r="F9651" s="811">
        <v>43430</v>
      </c>
      <c r="G9651" s="814" t="s">
        <v>10350</v>
      </c>
      <c r="H9651" s="876">
        <v>500</v>
      </c>
      <c r="I9651" s="814" t="s">
        <v>10349</v>
      </c>
      <c r="L9651" s="2"/>
      <c r="O9651" s="2"/>
    </row>
    <row r="9652" spans="2:15" s="1" customFormat="1" ht="45" outlineLevel="1">
      <c r="B9652" s="46"/>
      <c r="C9652" s="47"/>
      <c r="D9652" s="48"/>
      <c r="F9652" s="811">
        <v>43430</v>
      </c>
      <c r="G9652" s="814" t="s">
        <v>10352</v>
      </c>
      <c r="H9652" s="876">
        <v>2500</v>
      </c>
      <c r="I9652" s="814" t="s">
        <v>3287</v>
      </c>
      <c r="O9652" s="2"/>
    </row>
    <row r="9653" spans="2:15" s="1" customFormat="1" ht="15" outlineLevel="1">
      <c r="B9653" s="46"/>
      <c r="C9653" s="47"/>
      <c r="D9653" s="48"/>
      <c r="F9653" s="811"/>
      <c r="G9653" s="814"/>
      <c r="H9653" s="876"/>
      <c r="I9653" s="814"/>
      <c r="O9653" s="2"/>
    </row>
    <row r="9654" spans="2:15" s="1" customFormat="1" ht="15" outlineLevel="1">
      <c r="B9654" s="46"/>
      <c r="C9654" s="47"/>
      <c r="D9654" s="48"/>
      <c r="F9654" s="811"/>
      <c r="G9654" s="814"/>
      <c r="H9654" s="876"/>
      <c r="I9654" s="814"/>
      <c r="O9654" s="2"/>
    </row>
    <row r="9655" spans="2:15" s="1" customFormat="1" ht="15" outlineLevel="1">
      <c r="B9655" s="46"/>
      <c r="C9655" s="47"/>
      <c r="D9655" s="48"/>
      <c r="F9655" s="811"/>
      <c r="G9655" s="814"/>
      <c r="H9655" s="876"/>
      <c r="I9655" s="814"/>
      <c r="O9655" s="2"/>
    </row>
    <row r="9656" spans="2:15" s="1" customFormat="1" ht="15" outlineLevel="1">
      <c r="B9656" s="46"/>
      <c r="C9656" s="47"/>
      <c r="D9656" s="48"/>
      <c r="F9656" s="811"/>
      <c r="G9656" s="814"/>
      <c r="H9656" s="876"/>
      <c r="I9656" s="814"/>
      <c r="O9656" s="2"/>
    </row>
    <row r="9657" spans="2:15" s="1" customFormat="1" ht="15" outlineLevel="1">
      <c r="B9657" s="46"/>
      <c r="C9657" s="47"/>
      <c r="D9657" s="48"/>
      <c r="F9657" s="811"/>
      <c r="G9657" s="812"/>
      <c r="H9657" s="893"/>
      <c r="I9657" s="812"/>
    </row>
    <row r="9658" spans="2:15" s="1" customFormat="1" ht="15" outlineLevel="1">
      <c r="B9658" s="50"/>
      <c r="C9658" s="50" t="s">
        <v>195</v>
      </c>
      <c r="D9658" s="571">
        <f>SUM(D9637:D9657)</f>
        <v>307018.66000000003</v>
      </c>
      <c r="E9658" s="18"/>
      <c r="F9658" s="319"/>
      <c r="G9658" s="319" t="s">
        <v>195</v>
      </c>
      <c r="H9658" s="279">
        <f>SUM(H9637:H9657)</f>
        <v>154592</v>
      </c>
    </row>
    <row r="9659" spans="2:15" s="1" customFormat="1" ht="15" outlineLevel="1">
      <c r="B9659" s="50"/>
      <c r="C9659" s="50" t="s">
        <v>1328</v>
      </c>
      <c r="D9659" s="48">
        <f>D9658-H9658</f>
        <v>152426.66000000003</v>
      </c>
      <c r="E9659" s="13"/>
      <c r="F9659" s="13"/>
      <c r="H9659" s="13"/>
    </row>
    <row r="9660" spans="2:15" s="1" customFormat="1" ht="15" outlineLevel="1">
      <c r="E9660" s="87"/>
      <c r="F9660" s="13"/>
      <c r="G9660" s="2"/>
      <c r="H9660" s="226"/>
      <c r="I9660" s="2"/>
      <c r="M9660" s="2"/>
      <c r="O9660" s="2"/>
    </row>
    <row r="9661" spans="2:15" s="1" customFormat="1" ht="15">
      <c r="E9661" s="13"/>
      <c r="F9661" s="13"/>
    </row>
    <row r="9662" spans="2:15" s="1" customFormat="1" ht="15">
      <c r="B9662" s="1465">
        <v>43405</v>
      </c>
      <c r="C9662" s="1466" t="s">
        <v>4982</v>
      </c>
      <c r="D9662" s="1467">
        <v>4430</v>
      </c>
      <c r="E9662" s="812" t="s">
        <v>421</v>
      </c>
      <c r="I9662" s="13"/>
    </row>
    <row r="9663" spans="2:15" s="1" customFormat="1" ht="60">
      <c r="B9663" s="811">
        <v>43405</v>
      </c>
      <c r="C9663" s="814" t="s">
        <v>10284</v>
      </c>
      <c r="D9663" s="876">
        <v>5000</v>
      </c>
      <c r="E9663" s="814" t="s">
        <v>3287</v>
      </c>
      <c r="G9663" s="782" t="s">
        <v>8394</v>
      </c>
      <c r="H9663" s="1791">
        <f>H9644+H9647</f>
        <v>31000</v>
      </c>
      <c r="I9663" s="13"/>
    </row>
    <row r="9664" spans="2:15" s="1" customFormat="1" ht="60">
      <c r="B9664" s="811">
        <v>43406</v>
      </c>
      <c r="C9664" s="814" t="s">
        <v>10285</v>
      </c>
      <c r="D9664" s="876">
        <v>5000</v>
      </c>
      <c r="E9664" s="814" t="s">
        <v>3287</v>
      </c>
      <c r="G9664" s="782" t="s">
        <v>7422</v>
      </c>
      <c r="H9664" s="1791">
        <f>H9646</f>
        <v>5000</v>
      </c>
      <c r="I9664" s="13"/>
    </row>
    <row r="9665" spans="2:12" s="1" customFormat="1" ht="15">
      <c r="B9665" s="811">
        <v>43412</v>
      </c>
      <c r="C9665" s="814" t="s">
        <v>7825</v>
      </c>
      <c r="D9665" s="876">
        <v>6000</v>
      </c>
      <c r="E9665" s="814" t="s">
        <v>3287</v>
      </c>
      <c r="G9665" s="782" t="s">
        <v>7393</v>
      </c>
      <c r="H9665" s="1791">
        <v>0</v>
      </c>
      <c r="L9665" s="2"/>
    </row>
    <row r="9666" spans="2:12" s="1" customFormat="1" ht="60">
      <c r="B9666" s="811">
        <v>43416</v>
      </c>
      <c r="C9666" s="814" t="s">
        <v>10312</v>
      </c>
      <c r="D9666" s="876">
        <v>5000</v>
      </c>
      <c r="E9666" s="814" t="s">
        <v>3287</v>
      </c>
      <c r="G9666" s="782" t="s">
        <v>8818</v>
      </c>
      <c r="H9666" s="1791">
        <f>H9648</f>
        <v>12000</v>
      </c>
    </row>
    <row r="9667" spans="2:12" s="1" customFormat="1" ht="60">
      <c r="B9667" s="811">
        <v>43416</v>
      </c>
      <c r="C9667" s="814" t="s">
        <v>10311</v>
      </c>
      <c r="D9667" s="876">
        <v>5000</v>
      </c>
      <c r="E9667" s="814" t="s">
        <v>3287</v>
      </c>
      <c r="G9667" s="782" t="s">
        <v>9959</v>
      </c>
      <c r="H9667" s="1791">
        <v>0</v>
      </c>
    </row>
    <row r="9668" spans="2:12" s="1" customFormat="1" ht="15">
      <c r="B9668" s="832">
        <v>43414</v>
      </c>
      <c r="C9668" s="1075" t="s">
        <v>10322</v>
      </c>
      <c r="D9668" s="867">
        <v>1300</v>
      </c>
      <c r="E9668" s="938" t="s">
        <v>421</v>
      </c>
      <c r="G9668" s="1119" t="s">
        <v>7425</v>
      </c>
      <c r="H9668" s="1320">
        <v>32500</v>
      </c>
    </row>
    <row r="9669" spans="2:12" s="1" customFormat="1" ht="15">
      <c r="B9669" s="811">
        <v>43423</v>
      </c>
      <c r="C9669" s="1097" t="s">
        <v>3868</v>
      </c>
      <c r="D9669" s="876">
        <v>2450</v>
      </c>
      <c r="E9669" s="814" t="s">
        <v>421</v>
      </c>
      <c r="G9669" s="730" t="s">
        <v>7426</v>
      </c>
      <c r="H9669" s="1102">
        <v>30000</v>
      </c>
      <c r="I9669" s="13"/>
    </row>
    <row r="9670" spans="2:12" s="1" customFormat="1" ht="15">
      <c r="B9670" s="811">
        <v>43426</v>
      </c>
      <c r="C9670" s="1097" t="s">
        <v>3814</v>
      </c>
      <c r="D9670" s="876">
        <v>2000</v>
      </c>
      <c r="E9670" s="814" t="s">
        <v>3287</v>
      </c>
      <c r="G9670" s="730" t="s">
        <v>8819</v>
      </c>
      <c r="H9670" s="1102">
        <v>2500</v>
      </c>
      <c r="I9670" s="13"/>
    </row>
    <row r="9671" spans="2:12" s="1" customFormat="1" ht="60">
      <c r="B9671" s="811">
        <v>43430</v>
      </c>
      <c r="C9671" s="814" t="s">
        <v>10352</v>
      </c>
      <c r="D9671" s="876">
        <v>2500</v>
      </c>
      <c r="E9671" s="814" t="s">
        <v>3287</v>
      </c>
      <c r="F9671" s="2"/>
      <c r="G9671" s="730" t="s">
        <v>7420</v>
      </c>
      <c r="H9671" s="1102">
        <v>10000</v>
      </c>
      <c r="I9671" s="13"/>
    </row>
    <row r="9672" spans="2:12" s="1" customFormat="1" ht="15">
      <c r="B9672" s="811">
        <v>43434</v>
      </c>
      <c r="C9672" s="1097" t="s">
        <v>10356</v>
      </c>
      <c r="D9672" s="876">
        <v>3000</v>
      </c>
      <c r="E9672" s="814" t="s">
        <v>421</v>
      </c>
      <c r="F9672" s="2"/>
      <c r="I9672" s="13"/>
    </row>
    <row r="9673" spans="2:12" s="1" customFormat="1" ht="15">
      <c r="B9673" s="811"/>
      <c r="C9673" s="1097"/>
      <c r="D9673" s="876"/>
      <c r="E9673" s="814"/>
      <c r="F9673" s="2"/>
      <c r="I9673" s="13"/>
    </row>
    <row r="9674" spans="2:12" s="1" customFormat="1" ht="15">
      <c r="B9674" s="811"/>
      <c r="C9674" s="1097"/>
      <c r="D9674" s="876"/>
      <c r="E9674" s="814"/>
      <c r="F9674" s="2"/>
      <c r="I9674" s="13"/>
    </row>
    <row r="9675" spans="2:12" s="1" customFormat="1" ht="15">
      <c r="B9675" s="811"/>
      <c r="C9675" s="1097"/>
      <c r="D9675" s="876"/>
      <c r="E9675" s="814"/>
      <c r="F9675" s="2"/>
      <c r="I9675" s="13"/>
    </row>
    <row r="9676" spans="2:12" s="1" customFormat="1" ht="15">
      <c r="B9676" s="811"/>
      <c r="C9676" s="1097"/>
      <c r="D9676" s="876"/>
      <c r="E9676" s="814"/>
      <c r="F9676" s="2"/>
      <c r="I9676" s="13"/>
    </row>
    <row r="9677" spans="2:12" s="1" customFormat="1" ht="15">
      <c r="B9677" s="811"/>
      <c r="C9677" s="1097"/>
      <c r="D9677" s="876"/>
      <c r="E9677" s="814"/>
      <c r="F9677" s="2"/>
      <c r="I9677" s="13"/>
    </row>
    <row r="9678" spans="2:12" s="1" customFormat="1" ht="15">
      <c r="B9678" s="811"/>
      <c r="C9678" s="814"/>
      <c r="D9678" s="876"/>
      <c r="E9678" s="814"/>
    </row>
    <row r="9679" spans="2:12" s="1" customFormat="1" ht="15">
      <c r="B9679" s="811"/>
      <c r="C9679" s="814"/>
      <c r="D9679" s="876"/>
      <c r="E9679" s="814"/>
    </row>
    <row r="9680" spans="2:12" s="1" customFormat="1" ht="15">
      <c r="B9680" s="280"/>
      <c r="C9680" s="280"/>
      <c r="D9680" s="294">
        <f>SUM(D9662:D9679)</f>
        <v>41680</v>
      </c>
      <c r="E9680" s="2">
        <f>D9680-D9764-H9764</f>
        <v>3120</v>
      </c>
      <c r="F9680" s="1" t="s">
        <v>3088</v>
      </c>
    </row>
    <row r="9681" spans="2:8" s="1" customFormat="1" ht="15">
      <c r="E9681" s="2"/>
    </row>
    <row r="9682" spans="2:8" s="1" customFormat="1" ht="15"/>
    <row r="9683" spans="2:8" s="1" customFormat="1" ht="15">
      <c r="B9683" s="608">
        <v>43405</v>
      </c>
      <c r="C9683" s="612" t="s">
        <v>525</v>
      </c>
      <c r="D9683" s="613">
        <v>130</v>
      </c>
      <c r="E9683" s="1023"/>
      <c r="F9683" s="608">
        <v>43427</v>
      </c>
      <c r="G9683" s="612" t="s">
        <v>525</v>
      </c>
      <c r="H9683" s="613">
        <v>350</v>
      </c>
    </row>
    <row r="9684" spans="2:8" s="1" customFormat="1" ht="15">
      <c r="B9684" s="608">
        <v>43405</v>
      </c>
      <c r="C9684" s="612" t="s">
        <v>132</v>
      </c>
      <c r="D9684" s="613">
        <v>200</v>
      </c>
      <c r="E9684" s="1023"/>
      <c r="F9684" s="608">
        <v>43427</v>
      </c>
      <c r="G9684" s="484" t="s">
        <v>23</v>
      </c>
      <c r="H9684" s="610">
        <v>378</v>
      </c>
    </row>
    <row r="9685" spans="2:8" s="1" customFormat="1" ht="15">
      <c r="B9685" s="608">
        <v>43405</v>
      </c>
      <c r="C9685" s="612" t="s">
        <v>23</v>
      </c>
      <c r="D9685" s="613">
        <v>160</v>
      </c>
      <c r="E9685" s="1023"/>
      <c r="F9685" s="608">
        <v>43427</v>
      </c>
      <c r="G9685" s="394" t="s">
        <v>246</v>
      </c>
      <c r="H9685" s="614">
        <v>100</v>
      </c>
    </row>
    <row r="9686" spans="2:8" s="1" customFormat="1" ht="15">
      <c r="B9686" s="608">
        <v>43405</v>
      </c>
      <c r="C9686" s="612" t="s">
        <v>7493</v>
      </c>
      <c r="D9686" s="613">
        <v>5000</v>
      </c>
      <c r="E9686" s="1023"/>
      <c r="F9686" s="608">
        <v>43427</v>
      </c>
      <c r="G9686" s="394" t="s">
        <v>525</v>
      </c>
      <c r="H9686" s="614">
        <v>90</v>
      </c>
    </row>
    <row r="9687" spans="2:8" s="1" customFormat="1" ht="15">
      <c r="B9687" s="608">
        <v>43406</v>
      </c>
      <c r="C9687" s="612" t="s">
        <v>525</v>
      </c>
      <c r="D9687" s="613">
        <v>180</v>
      </c>
      <c r="E9687" s="1023"/>
      <c r="F9687" s="608">
        <v>43428</v>
      </c>
      <c r="G9687" s="394" t="s">
        <v>525</v>
      </c>
      <c r="H9687" s="614">
        <v>30</v>
      </c>
    </row>
    <row r="9688" spans="2:8" s="1" customFormat="1" ht="15">
      <c r="B9688" s="608">
        <v>43406</v>
      </c>
      <c r="C9688" s="484" t="s">
        <v>367</v>
      </c>
      <c r="D9688" s="610">
        <v>100</v>
      </c>
      <c r="E9688" s="1023"/>
      <c r="F9688" s="608">
        <v>43428</v>
      </c>
      <c r="G9688" s="394" t="s">
        <v>246</v>
      </c>
      <c r="H9688" s="614">
        <v>100</v>
      </c>
    </row>
    <row r="9689" spans="2:8" s="1" customFormat="1" ht="15">
      <c r="B9689" s="1323">
        <v>43406</v>
      </c>
      <c r="C9689" s="1324" t="s">
        <v>6</v>
      </c>
      <c r="D9689" s="1325">
        <v>2000</v>
      </c>
      <c r="E9689" s="1023"/>
      <c r="F9689" s="608">
        <v>43428</v>
      </c>
      <c r="G9689" s="394" t="s">
        <v>220</v>
      </c>
      <c r="H9689" s="1776">
        <v>50</v>
      </c>
    </row>
    <row r="9690" spans="2:8" s="1" customFormat="1" ht="15">
      <c r="B9690" s="608">
        <v>43407</v>
      </c>
      <c r="C9690" s="394" t="s">
        <v>111</v>
      </c>
      <c r="D9690" s="614">
        <v>40</v>
      </c>
      <c r="E9690" s="1023"/>
      <c r="F9690" s="608">
        <v>43428</v>
      </c>
      <c r="G9690" s="394" t="s">
        <v>289</v>
      </c>
      <c r="H9690" s="1776">
        <v>10</v>
      </c>
    </row>
    <row r="9691" spans="2:8" s="1" customFormat="1" ht="15">
      <c r="B9691" s="549">
        <v>43407</v>
      </c>
      <c r="C9691" s="554" t="s">
        <v>2598</v>
      </c>
      <c r="D9691" s="587">
        <v>180</v>
      </c>
      <c r="E9691" s="1023"/>
      <c r="F9691" s="608">
        <v>43428</v>
      </c>
      <c r="G9691" s="612" t="s">
        <v>114</v>
      </c>
      <c r="H9691" s="613">
        <v>185</v>
      </c>
    </row>
    <row r="9692" spans="2:8" s="1" customFormat="1" ht="15">
      <c r="B9692" s="608">
        <v>43407</v>
      </c>
      <c r="C9692" s="394" t="s">
        <v>23</v>
      </c>
      <c r="D9692" s="614">
        <v>320</v>
      </c>
      <c r="E9692" s="1023"/>
      <c r="F9692" s="608">
        <v>43429</v>
      </c>
      <c r="G9692" s="484" t="s">
        <v>2790</v>
      </c>
      <c r="H9692" s="610">
        <v>115</v>
      </c>
    </row>
    <row r="9693" spans="2:8" s="1" customFormat="1" ht="15">
      <c r="B9693" s="608">
        <v>43407</v>
      </c>
      <c r="C9693" s="394" t="s">
        <v>289</v>
      </c>
      <c r="D9693" s="614">
        <v>100</v>
      </c>
      <c r="E9693" s="1023"/>
      <c r="F9693" s="608">
        <v>43429</v>
      </c>
      <c r="G9693" s="484" t="s">
        <v>2556</v>
      </c>
      <c r="H9693" s="610">
        <v>350</v>
      </c>
    </row>
    <row r="9694" spans="2:8" s="1" customFormat="1" ht="15">
      <c r="B9694" s="608">
        <v>43407</v>
      </c>
      <c r="C9694" s="394" t="s">
        <v>5687</v>
      </c>
      <c r="D9694" s="614">
        <v>150</v>
      </c>
      <c r="E9694" s="1023"/>
      <c r="F9694" s="608">
        <v>43429</v>
      </c>
      <c r="G9694" s="484" t="s">
        <v>246</v>
      </c>
      <c r="H9694" s="610">
        <v>42</v>
      </c>
    </row>
    <row r="9695" spans="2:8" s="1" customFormat="1" ht="15">
      <c r="B9695" s="608">
        <v>43408</v>
      </c>
      <c r="C9695" s="394" t="s">
        <v>289</v>
      </c>
      <c r="D9695" s="1776">
        <v>780</v>
      </c>
      <c r="E9695" s="1023"/>
      <c r="F9695" s="608">
        <v>43429</v>
      </c>
      <c r="G9695" s="484" t="s">
        <v>10348</v>
      </c>
      <c r="H9695" s="610">
        <v>30</v>
      </c>
    </row>
    <row r="9696" spans="2:8" s="1" customFormat="1" ht="15">
      <c r="B9696" s="608">
        <v>43409</v>
      </c>
      <c r="C9696" s="394" t="s">
        <v>2401</v>
      </c>
      <c r="D9696" s="1776">
        <v>60</v>
      </c>
      <c r="E9696" s="1023"/>
      <c r="F9696" s="608">
        <v>43429</v>
      </c>
      <c r="G9696" s="484" t="s">
        <v>531</v>
      </c>
      <c r="H9696" s="610">
        <v>30</v>
      </c>
    </row>
    <row r="9697" spans="2:8" s="1" customFormat="1" ht="15">
      <c r="B9697" s="608">
        <v>43409</v>
      </c>
      <c r="C9697" s="612" t="s">
        <v>48</v>
      </c>
      <c r="D9697" s="613">
        <v>170</v>
      </c>
      <c r="E9697" s="1023"/>
      <c r="F9697" s="608">
        <v>43430</v>
      </c>
      <c r="G9697" s="484" t="s">
        <v>525</v>
      </c>
      <c r="H9697" s="610">
        <v>370</v>
      </c>
    </row>
    <row r="9698" spans="2:8" s="1" customFormat="1" ht="15">
      <c r="B9698" s="608">
        <v>43409</v>
      </c>
      <c r="C9698" s="484" t="s">
        <v>949</v>
      </c>
      <c r="D9698" s="1739">
        <v>50</v>
      </c>
      <c r="E9698" s="1023"/>
      <c r="F9698" s="608">
        <v>43430</v>
      </c>
      <c r="G9698" s="280" t="s">
        <v>205</v>
      </c>
      <c r="H9698" s="294">
        <v>130</v>
      </c>
    </row>
    <row r="9699" spans="2:8" s="1" customFormat="1" ht="15">
      <c r="B9699" s="608">
        <v>43409</v>
      </c>
      <c r="C9699" s="484" t="s">
        <v>51</v>
      </c>
      <c r="D9699" s="1739">
        <v>300</v>
      </c>
      <c r="E9699" s="1023"/>
      <c r="F9699" s="608">
        <v>43430</v>
      </c>
      <c r="G9699" s="484" t="s">
        <v>246</v>
      </c>
      <c r="H9699" s="610">
        <v>60</v>
      </c>
    </row>
    <row r="9700" spans="2:8" s="1" customFormat="1" ht="15">
      <c r="B9700" s="608">
        <v>43409</v>
      </c>
      <c r="C9700" s="484" t="s">
        <v>850</v>
      </c>
      <c r="D9700" s="1739">
        <v>70</v>
      </c>
      <c r="E9700" s="1023"/>
      <c r="F9700" s="608">
        <v>43431</v>
      </c>
      <c r="G9700" s="484" t="s">
        <v>525</v>
      </c>
      <c r="H9700" s="610">
        <v>220</v>
      </c>
    </row>
    <row r="9701" spans="2:8" s="1" customFormat="1" ht="15">
      <c r="B9701" s="608">
        <v>43409</v>
      </c>
      <c r="C9701" s="484" t="s">
        <v>10304</v>
      </c>
      <c r="D9701" s="1739">
        <v>400</v>
      </c>
      <c r="E9701" s="1023"/>
      <c r="F9701" s="608">
        <v>43432</v>
      </c>
      <c r="G9701" s="484" t="s">
        <v>525</v>
      </c>
      <c r="H9701" s="610">
        <v>240</v>
      </c>
    </row>
    <row r="9702" spans="2:8" s="1" customFormat="1" ht="15">
      <c r="B9702" s="608">
        <v>43409</v>
      </c>
      <c r="C9702" s="484" t="s">
        <v>949</v>
      </c>
      <c r="D9702" s="1739">
        <v>50</v>
      </c>
      <c r="E9702" s="1023"/>
      <c r="F9702" s="608">
        <v>43433</v>
      </c>
      <c r="G9702" s="484" t="s">
        <v>10353</v>
      </c>
      <c r="H9702" s="610">
        <v>100</v>
      </c>
    </row>
    <row r="9703" spans="2:8" s="1" customFormat="1" ht="15">
      <c r="B9703" s="608">
        <v>43410</v>
      </c>
      <c r="C9703" s="484" t="s">
        <v>289</v>
      </c>
      <c r="D9703" s="1739">
        <v>180</v>
      </c>
      <c r="E9703" s="1023"/>
      <c r="F9703" s="608">
        <v>43433</v>
      </c>
      <c r="G9703" s="484" t="s">
        <v>8811</v>
      </c>
      <c r="H9703" s="610">
        <v>50</v>
      </c>
    </row>
    <row r="9704" spans="2:8" s="1" customFormat="1" ht="15">
      <c r="B9704" s="608">
        <v>43411</v>
      </c>
      <c r="C9704" s="612" t="s">
        <v>525</v>
      </c>
      <c r="D9704" s="613">
        <v>2970</v>
      </c>
      <c r="E9704" s="1023"/>
      <c r="F9704" s="608">
        <v>43433</v>
      </c>
      <c r="G9704" s="484" t="s">
        <v>525</v>
      </c>
      <c r="H9704" s="610">
        <v>190</v>
      </c>
    </row>
    <row r="9705" spans="2:8" s="1" customFormat="1" ht="15">
      <c r="B9705" s="608">
        <v>43412</v>
      </c>
      <c r="C9705" s="612" t="s">
        <v>525</v>
      </c>
      <c r="D9705" s="613">
        <v>70</v>
      </c>
      <c r="E9705" s="1023"/>
      <c r="F9705" s="608">
        <v>43433</v>
      </c>
      <c r="G9705" s="484" t="s">
        <v>401</v>
      </c>
      <c r="H9705" s="610">
        <v>20</v>
      </c>
    </row>
    <row r="9706" spans="2:8" s="1" customFormat="1" ht="15">
      <c r="B9706" s="608">
        <v>43412</v>
      </c>
      <c r="C9706" s="612" t="s">
        <v>289</v>
      </c>
      <c r="D9706" s="613">
        <v>250</v>
      </c>
      <c r="E9706" s="1023"/>
      <c r="F9706" s="608">
        <v>43433</v>
      </c>
      <c r="G9706" s="484" t="s">
        <v>246</v>
      </c>
      <c r="H9706" s="610">
        <v>120</v>
      </c>
    </row>
    <row r="9707" spans="2:8" s="1" customFormat="1" ht="15">
      <c r="B9707" s="608">
        <v>43412</v>
      </c>
      <c r="C9707" s="484" t="s">
        <v>10305</v>
      </c>
      <c r="D9707" s="610">
        <v>2620</v>
      </c>
      <c r="E9707" s="1023"/>
      <c r="F9707" s="608">
        <v>43434</v>
      </c>
      <c r="G9707" s="484" t="s">
        <v>525</v>
      </c>
      <c r="H9707" s="610">
        <v>200</v>
      </c>
    </row>
    <row r="9708" spans="2:8" s="1" customFormat="1" ht="15">
      <c r="B9708" s="608">
        <v>43413</v>
      </c>
      <c r="C9708" s="394" t="s">
        <v>10306</v>
      </c>
      <c r="D9708" s="614">
        <v>500</v>
      </c>
      <c r="E9708" s="1023"/>
      <c r="F9708" s="608">
        <v>43434</v>
      </c>
      <c r="G9708" s="394" t="s">
        <v>23</v>
      </c>
      <c r="H9708" s="610">
        <v>190</v>
      </c>
    </row>
    <row r="9709" spans="2:8" s="1" customFormat="1" ht="15">
      <c r="B9709" s="608">
        <v>43413</v>
      </c>
      <c r="C9709" s="394" t="s">
        <v>246</v>
      </c>
      <c r="D9709" s="614">
        <v>110</v>
      </c>
      <c r="E9709" s="1023"/>
      <c r="F9709" s="608">
        <v>43434</v>
      </c>
      <c r="G9709" s="394" t="s">
        <v>10357</v>
      </c>
      <c r="H9709" s="610">
        <v>780</v>
      </c>
    </row>
    <row r="9710" spans="2:8" s="1" customFormat="1" ht="15">
      <c r="B9710" s="608">
        <v>43413</v>
      </c>
      <c r="C9710" s="394" t="s">
        <v>7717</v>
      </c>
      <c r="D9710" s="614">
        <v>20</v>
      </c>
      <c r="E9710" s="1023"/>
      <c r="F9710" s="1481"/>
      <c r="G9710" s="484"/>
      <c r="H9710" s="610"/>
    </row>
    <row r="9711" spans="2:8" s="1" customFormat="1" ht="15">
      <c r="B9711" s="608">
        <v>43413</v>
      </c>
      <c r="C9711" s="394" t="s">
        <v>111</v>
      </c>
      <c r="D9711" s="614">
        <v>70</v>
      </c>
      <c r="E9711" s="1023"/>
      <c r="F9711" s="1481"/>
      <c r="G9711" s="484"/>
      <c r="H9711" s="610"/>
    </row>
    <row r="9712" spans="2:8" s="1" customFormat="1" ht="15">
      <c r="B9712" s="608">
        <v>43413</v>
      </c>
      <c r="C9712" s="394" t="s">
        <v>10307</v>
      </c>
      <c r="D9712" s="1776">
        <v>100</v>
      </c>
      <c r="E9712" s="1023"/>
      <c r="F9712" s="1481"/>
      <c r="G9712" s="280"/>
      <c r="H9712" s="294"/>
    </row>
    <row r="9713" spans="2:8" s="1" customFormat="1" ht="15">
      <c r="B9713" s="608">
        <v>43413</v>
      </c>
      <c r="C9713" s="394" t="s">
        <v>525</v>
      </c>
      <c r="D9713" s="1776">
        <v>240</v>
      </c>
      <c r="E9713" s="1023"/>
      <c r="F9713" s="1481"/>
      <c r="G9713" s="484"/>
      <c r="H9713" s="610"/>
    </row>
    <row r="9714" spans="2:8" s="1" customFormat="1" ht="15">
      <c r="B9714" s="608">
        <v>43413</v>
      </c>
      <c r="C9714" s="612" t="s">
        <v>525</v>
      </c>
      <c r="D9714" s="613">
        <v>2600</v>
      </c>
      <c r="E9714" s="1023"/>
      <c r="F9714" s="1481"/>
      <c r="G9714" s="304"/>
      <c r="H9714" s="326"/>
    </row>
    <row r="9715" spans="2:8" s="1" customFormat="1" ht="15">
      <c r="B9715" s="608">
        <v>43413</v>
      </c>
      <c r="C9715" s="612" t="s">
        <v>111</v>
      </c>
      <c r="D9715" s="613">
        <v>80</v>
      </c>
      <c r="E9715" s="1023"/>
      <c r="F9715" s="1481"/>
      <c r="G9715" s="280"/>
      <c r="H9715" s="294"/>
    </row>
    <row r="9716" spans="2:8" s="1" customFormat="1" ht="15">
      <c r="B9716" s="608">
        <v>43414</v>
      </c>
      <c r="C9716" s="612" t="s">
        <v>18</v>
      </c>
      <c r="D9716" s="613">
        <v>950</v>
      </c>
      <c r="E9716" s="1023"/>
      <c r="F9716" s="1481"/>
      <c r="G9716" s="280"/>
      <c r="H9716" s="294"/>
    </row>
    <row r="9717" spans="2:8" s="1" customFormat="1" ht="15">
      <c r="B9717" s="608">
        <v>43414</v>
      </c>
      <c r="C9717" s="484" t="s">
        <v>289</v>
      </c>
      <c r="D9717" s="610">
        <v>20</v>
      </c>
      <c r="E9717" s="1023"/>
      <c r="F9717" s="1481"/>
      <c r="G9717" s="280"/>
      <c r="H9717" s="294"/>
    </row>
    <row r="9718" spans="2:8" s="1" customFormat="1" ht="15">
      <c r="B9718" s="608">
        <v>43414</v>
      </c>
      <c r="C9718" s="394" t="s">
        <v>132</v>
      </c>
      <c r="D9718" s="614">
        <v>100</v>
      </c>
      <c r="E9718" s="1023"/>
      <c r="F9718" s="1481"/>
      <c r="G9718" s="280"/>
      <c r="H9718" s="294"/>
    </row>
    <row r="9719" spans="2:8" s="1" customFormat="1" ht="15">
      <c r="B9719" s="608">
        <v>43414</v>
      </c>
      <c r="C9719" s="394" t="s">
        <v>23</v>
      </c>
      <c r="D9719" s="614">
        <v>100</v>
      </c>
      <c r="E9719" s="1023"/>
      <c r="F9719" s="1481"/>
      <c r="G9719" s="280"/>
      <c r="H9719" s="294"/>
    </row>
    <row r="9720" spans="2:8" s="1" customFormat="1" ht="15">
      <c r="B9720" s="608">
        <v>43414</v>
      </c>
      <c r="C9720" s="394" t="s">
        <v>3029</v>
      </c>
      <c r="D9720" s="614">
        <v>10</v>
      </c>
      <c r="E9720" s="1023"/>
      <c r="F9720" s="1481"/>
      <c r="G9720" s="280"/>
      <c r="H9720" s="294"/>
    </row>
    <row r="9721" spans="2:8" s="1" customFormat="1" ht="15">
      <c r="B9721" s="608">
        <v>43415</v>
      </c>
      <c r="C9721" s="394" t="s">
        <v>525</v>
      </c>
      <c r="D9721" s="614">
        <v>70</v>
      </c>
      <c r="E9721" s="1023"/>
      <c r="F9721" s="1481"/>
      <c r="G9721" s="280"/>
      <c r="H9721" s="294"/>
    </row>
    <row r="9722" spans="2:8" s="1" customFormat="1" ht="15">
      <c r="B9722" s="608">
        <v>43415</v>
      </c>
      <c r="C9722" s="394" t="s">
        <v>289</v>
      </c>
      <c r="D9722" s="1776">
        <v>200</v>
      </c>
      <c r="E9722" s="1023"/>
      <c r="F9722" s="1481"/>
      <c r="G9722" s="280"/>
      <c r="H9722" s="294"/>
    </row>
    <row r="9723" spans="2:8" s="1" customFormat="1" ht="15">
      <c r="B9723" s="608">
        <v>43415</v>
      </c>
      <c r="C9723" s="394" t="s">
        <v>59</v>
      </c>
      <c r="D9723" s="1776">
        <v>60</v>
      </c>
      <c r="E9723" s="1023"/>
      <c r="F9723" s="1481"/>
      <c r="G9723" s="280"/>
      <c r="H9723" s="294"/>
    </row>
    <row r="9724" spans="2:8" s="1" customFormat="1" ht="15">
      <c r="B9724" s="608">
        <v>43415</v>
      </c>
      <c r="C9724" s="612" t="s">
        <v>63</v>
      </c>
      <c r="D9724" s="613">
        <v>40</v>
      </c>
      <c r="E9724" s="1023"/>
      <c r="F9724" s="1481"/>
      <c r="G9724" s="280"/>
      <c r="H9724" s="294"/>
    </row>
    <row r="9725" spans="2:8" s="1" customFormat="1" ht="15">
      <c r="B9725" s="608">
        <v>43415</v>
      </c>
      <c r="C9725" s="612" t="s">
        <v>51</v>
      </c>
      <c r="D9725" s="613">
        <v>200</v>
      </c>
      <c r="E9725" s="1023"/>
      <c r="F9725" s="1481"/>
      <c r="G9725" s="280"/>
      <c r="H9725" s="294"/>
    </row>
    <row r="9726" spans="2:8" s="1" customFormat="1" ht="15">
      <c r="B9726" s="608">
        <v>43416</v>
      </c>
      <c r="C9726" s="612" t="s">
        <v>525</v>
      </c>
      <c r="D9726" s="613">
        <v>300</v>
      </c>
      <c r="E9726" s="1023"/>
      <c r="F9726" s="1481"/>
      <c r="G9726" s="280"/>
      <c r="H9726" s="294"/>
    </row>
    <row r="9727" spans="2:8" s="1" customFormat="1" ht="15">
      <c r="B9727" s="608">
        <v>43416</v>
      </c>
      <c r="C9727" s="484" t="s">
        <v>10324</v>
      </c>
      <c r="D9727" s="610">
        <v>200</v>
      </c>
      <c r="E9727" s="1023"/>
      <c r="F9727" s="1481"/>
      <c r="G9727" s="280"/>
      <c r="H9727" s="294"/>
    </row>
    <row r="9728" spans="2:8" s="1" customFormat="1" ht="15">
      <c r="B9728" s="1323">
        <v>43416</v>
      </c>
      <c r="C9728" s="463" t="s">
        <v>6436</v>
      </c>
      <c r="D9728" s="1002">
        <v>1000</v>
      </c>
      <c r="E9728" s="1023"/>
      <c r="F9728" s="1481"/>
      <c r="G9728" s="280"/>
      <c r="H9728" s="294"/>
    </row>
    <row r="9729" spans="2:8" s="1" customFormat="1" ht="15">
      <c r="B9729" s="1323">
        <v>43416</v>
      </c>
      <c r="C9729" s="463" t="s">
        <v>6437</v>
      </c>
      <c r="D9729" s="1002">
        <v>1725</v>
      </c>
      <c r="E9729" s="1023"/>
      <c r="F9729" s="1481"/>
      <c r="G9729" s="280"/>
      <c r="H9729" s="294"/>
    </row>
    <row r="9730" spans="2:8" s="1" customFormat="1" ht="15">
      <c r="B9730" s="1323">
        <v>43416</v>
      </c>
      <c r="C9730" s="554" t="s">
        <v>112</v>
      </c>
      <c r="D9730" s="587">
        <v>688</v>
      </c>
      <c r="E9730" s="1023"/>
      <c r="F9730" s="1481"/>
      <c r="G9730" s="280"/>
      <c r="H9730" s="294"/>
    </row>
    <row r="9731" spans="2:8" s="1" customFormat="1" ht="15">
      <c r="B9731" s="608">
        <v>43417</v>
      </c>
      <c r="C9731" s="280" t="s">
        <v>525</v>
      </c>
      <c r="D9731" s="294">
        <v>360</v>
      </c>
      <c r="E9731" s="1023"/>
      <c r="F9731" s="1481"/>
      <c r="G9731" s="280"/>
      <c r="H9731" s="294"/>
    </row>
    <row r="9732" spans="2:8" s="1" customFormat="1" ht="15">
      <c r="B9732" s="608">
        <v>43418</v>
      </c>
      <c r="C9732" s="280" t="s">
        <v>525</v>
      </c>
      <c r="D9732" s="294">
        <v>300</v>
      </c>
      <c r="E9732" s="1023"/>
      <c r="F9732" s="1481"/>
      <c r="G9732" s="280"/>
      <c r="H9732" s="294"/>
    </row>
    <row r="9733" spans="2:8" s="1" customFormat="1" ht="15">
      <c r="B9733" s="608">
        <v>43418</v>
      </c>
      <c r="C9733" s="394" t="s">
        <v>246</v>
      </c>
      <c r="D9733" s="614">
        <v>200</v>
      </c>
      <c r="E9733" s="1023"/>
      <c r="F9733" s="1481"/>
      <c r="G9733" s="280"/>
      <c r="H9733" s="294"/>
    </row>
    <row r="9734" spans="2:8" s="1" customFormat="1" ht="15">
      <c r="B9734" s="608">
        <v>43418</v>
      </c>
      <c r="C9734" s="394" t="s">
        <v>10325</v>
      </c>
      <c r="D9734" s="614">
        <v>270</v>
      </c>
      <c r="E9734" s="1023"/>
      <c r="F9734" s="1481"/>
      <c r="G9734" s="280"/>
      <c r="H9734" s="294"/>
    </row>
    <row r="9735" spans="2:8" s="1" customFormat="1" ht="15">
      <c r="B9735" s="608">
        <v>43418</v>
      </c>
      <c r="C9735" s="394" t="s">
        <v>4963</v>
      </c>
      <c r="D9735" s="1776">
        <v>50</v>
      </c>
      <c r="E9735" s="1023"/>
      <c r="F9735" s="1481"/>
      <c r="G9735" s="280"/>
      <c r="H9735" s="294"/>
    </row>
    <row r="9736" spans="2:8" s="1" customFormat="1" ht="15">
      <c r="B9736" s="608">
        <v>43419</v>
      </c>
      <c r="C9736" s="394" t="s">
        <v>525</v>
      </c>
      <c r="D9736" s="1776">
        <v>300</v>
      </c>
      <c r="E9736" s="1023"/>
      <c r="F9736" s="1481"/>
      <c r="G9736" s="280"/>
      <c r="H9736" s="294"/>
    </row>
    <row r="9737" spans="2:8" s="1" customFormat="1" ht="15">
      <c r="B9737" s="608">
        <v>43420</v>
      </c>
      <c r="C9737" s="612" t="s">
        <v>525</v>
      </c>
      <c r="D9737" s="613">
        <v>407</v>
      </c>
      <c r="E9737" s="1023"/>
      <c r="F9737" s="608"/>
      <c r="G9737" s="280"/>
      <c r="H9737" s="294"/>
    </row>
    <row r="9738" spans="2:8" s="1" customFormat="1" ht="15">
      <c r="B9738" s="608">
        <v>43420</v>
      </c>
      <c r="C9738" s="612" t="s">
        <v>10326</v>
      </c>
      <c r="D9738" s="613">
        <v>200</v>
      </c>
      <c r="E9738" s="1023"/>
      <c r="F9738" s="608"/>
      <c r="G9738" s="280"/>
      <c r="H9738" s="294"/>
    </row>
    <row r="9739" spans="2:8" s="1" customFormat="1" ht="15">
      <c r="B9739" s="608">
        <v>43420</v>
      </c>
      <c r="C9739" s="612" t="s">
        <v>163</v>
      </c>
      <c r="D9739" s="613">
        <v>100</v>
      </c>
      <c r="E9739" s="1023"/>
      <c r="F9739" s="608"/>
      <c r="G9739" s="280"/>
      <c r="H9739" s="294"/>
    </row>
    <row r="9740" spans="2:8" s="1" customFormat="1" ht="15">
      <c r="B9740" s="608">
        <v>43421</v>
      </c>
      <c r="C9740" s="484" t="s">
        <v>289</v>
      </c>
      <c r="D9740" s="610">
        <v>30</v>
      </c>
      <c r="E9740" s="1023"/>
      <c r="F9740" s="608"/>
      <c r="G9740" s="280"/>
      <c r="H9740" s="294"/>
    </row>
    <row r="9741" spans="2:8" s="1" customFormat="1" ht="15">
      <c r="B9741" s="608">
        <v>43421</v>
      </c>
      <c r="C9741" s="484" t="s">
        <v>10305</v>
      </c>
      <c r="D9741" s="614">
        <v>2100</v>
      </c>
      <c r="E9741" s="1023"/>
      <c r="F9741" s="608"/>
      <c r="G9741" s="280"/>
      <c r="H9741" s="294"/>
    </row>
    <row r="9742" spans="2:8" s="1" customFormat="1" ht="15">
      <c r="B9742" s="608">
        <v>43421</v>
      </c>
      <c r="C9742" s="394" t="s">
        <v>10327</v>
      </c>
      <c r="D9742" s="614">
        <v>500</v>
      </c>
      <c r="E9742" s="1023"/>
      <c r="F9742" s="608"/>
      <c r="G9742" s="280"/>
      <c r="H9742" s="294"/>
    </row>
    <row r="9743" spans="2:8" s="1" customFormat="1" ht="15">
      <c r="B9743" s="608">
        <v>43421</v>
      </c>
      <c r="C9743" s="280" t="s">
        <v>10338</v>
      </c>
      <c r="D9743" s="294">
        <v>350</v>
      </c>
      <c r="E9743" s="1023"/>
      <c r="F9743" s="608"/>
      <c r="G9743" s="280"/>
      <c r="H9743" s="294"/>
    </row>
    <row r="9744" spans="2:8" s="1" customFormat="1" ht="15">
      <c r="B9744" s="608">
        <v>43422</v>
      </c>
      <c r="C9744" s="394" t="s">
        <v>525</v>
      </c>
      <c r="D9744" s="614">
        <v>180</v>
      </c>
      <c r="E9744" s="1023"/>
      <c r="F9744" s="608"/>
      <c r="G9744" s="280"/>
      <c r="H9744" s="294"/>
    </row>
    <row r="9745" spans="2:8" s="1" customFormat="1" ht="15">
      <c r="B9745" s="608">
        <v>43422</v>
      </c>
      <c r="C9745" s="394" t="s">
        <v>401</v>
      </c>
      <c r="D9745" s="1776">
        <v>100</v>
      </c>
      <c r="E9745" s="1023"/>
      <c r="F9745" s="608"/>
      <c r="G9745" s="280"/>
      <c r="H9745" s="294"/>
    </row>
    <row r="9746" spans="2:8" s="1" customFormat="1" ht="15">
      <c r="B9746" s="608">
        <v>43422</v>
      </c>
      <c r="C9746" s="394" t="s">
        <v>23</v>
      </c>
      <c r="D9746" s="1776">
        <v>100</v>
      </c>
      <c r="E9746" s="1023"/>
      <c r="F9746" s="608"/>
      <c r="G9746" s="280"/>
      <c r="H9746" s="294"/>
    </row>
    <row r="9747" spans="2:8" s="1" customFormat="1" ht="15">
      <c r="B9747" s="608">
        <v>43423</v>
      </c>
      <c r="C9747" s="612" t="s">
        <v>525</v>
      </c>
      <c r="D9747" s="613">
        <v>350</v>
      </c>
      <c r="E9747" s="1023"/>
      <c r="F9747" s="608"/>
      <c r="G9747" s="280"/>
      <c r="H9747" s="294"/>
    </row>
    <row r="9748" spans="2:8" s="1" customFormat="1" ht="15">
      <c r="B9748" s="608">
        <v>43423</v>
      </c>
      <c r="C9748" s="612" t="s">
        <v>51</v>
      </c>
      <c r="D9748" s="613">
        <v>430</v>
      </c>
      <c r="E9748" s="1023"/>
      <c r="F9748" s="608"/>
      <c r="G9748" s="280"/>
      <c r="H9748" s="294"/>
    </row>
    <row r="9749" spans="2:8" s="1" customFormat="1" ht="15">
      <c r="B9749" s="608">
        <v>43423</v>
      </c>
      <c r="C9749" s="612" t="s">
        <v>23</v>
      </c>
      <c r="D9749" s="613">
        <v>220</v>
      </c>
      <c r="E9749" s="1023"/>
      <c r="F9749" s="608"/>
      <c r="G9749" s="280"/>
      <c r="H9749" s="294"/>
    </row>
    <row r="9750" spans="2:8" s="1" customFormat="1" ht="15">
      <c r="B9750" s="608">
        <v>43423</v>
      </c>
      <c r="C9750" s="484" t="s">
        <v>947</v>
      </c>
      <c r="D9750" s="610">
        <v>20</v>
      </c>
      <c r="E9750" s="1023"/>
      <c r="F9750" s="608"/>
      <c r="G9750" s="280"/>
      <c r="H9750" s="294"/>
    </row>
    <row r="9751" spans="2:8" s="1" customFormat="1" ht="15">
      <c r="B9751" s="608">
        <v>43424</v>
      </c>
      <c r="C9751" s="394" t="s">
        <v>525</v>
      </c>
      <c r="D9751" s="614">
        <v>420</v>
      </c>
      <c r="E9751" s="1023"/>
      <c r="F9751" s="608"/>
      <c r="G9751" s="280"/>
      <c r="H9751" s="294"/>
    </row>
    <row r="9752" spans="2:8" s="1" customFormat="1" ht="15">
      <c r="B9752" s="608">
        <v>43425</v>
      </c>
      <c r="C9752" s="394" t="s">
        <v>525</v>
      </c>
      <c r="D9752" s="614">
        <v>150</v>
      </c>
      <c r="E9752" s="1023"/>
      <c r="F9752" s="608"/>
      <c r="G9752" s="280"/>
      <c r="H9752" s="294"/>
    </row>
    <row r="9753" spans="2:8" s="1" customFormat="1" ht="15">
      <c r="B9753" s="608">
        <v>43426</v>
      </c>
      <c r="C9753" s="394" t="s">
        <v>525</v>
      </c>
      <c r="D9753" s="614">
        <v>270</v>
      </c>
      <c r="E9753" s="1023"/>
      <c r="F9753" s="608"/>
      <c r="G9753" s="280"/>
      <c r="H9753" s="294"/>
    </row>
    <row r="9754" spans="2:8" s="1" customFormat="1" ht="15">
      <c r="B9754" s="608">
        <v>43426</v>
      </c>
      <c r="C9754" s="394" t="s">
        <v>516</v>
      </c>
      <c r="D9754" s="614">
        <v>100</v>
      </c>
      <c r="E9754" s="1023"/>
      <c r="F9754" s="608"/>
      <c r="G9754" s="280"/>
      <c r="H9754" s="294"/>
    </row>
    <row r="9755" spans="2:8" s="1" customFormat="1" ht="15">
      <c r="B9755" s="608">
        <v>43426</v>
      </c>
      <c r="C9755" s="394" t="s">
        <v>2590</v>
      </c>
      <c r="D9755" s="1776">
        <v>120</v>
      </c>
      <c r="E9755" s="1023"/>
      <c r="F9755" s="608"/>
      <c r="G9755" s="280"/>
      <c r="H9755" s="294"/>
    </row>
    <row r="9756" spans="2:8" s="1" customFormat="1" ht="15">
      <c r="B9756" s="608">
        <v>43426</v>
      </c>
      <c r="C9756" s="394" t="s">
        <v>10339</v>
      </c>
      <c r="D9756" s="1776">
        <v>40</v>
      </c>
      <c r="E9756" s="1023"/>
      <c r="F9756" s="608"/>
      <c r="G9756" s="280"/>
      <c r="H9756" s="294"/>
    </row>
    <row r="9757" spans="2:8" s="1" customFormat="1" ht="15">
      <c r="B9757" s="608">
        <v>43426</v>
      </c>
      <c r="C9757" s="612" t="s">
        <v>968</v>
      </c>
      <c r="D9757" s="613">
        <v>200</v>
      </c>
      <c r="E9757" s="1023"/>
      <c r="F9757" s="608"/>
      <c r="G9757" s="484"/>
      <c r="H9757" s="610"/>
    </row>
    <row r="9758" spans="2:8" s="1" customFormat="1" ht="15">
      <c r="B9758" s="608">
        <v>43426</v>
      </c>
      <c r="C9758" s="612" t="s">
        <v>23</v>
      </c>
      <c r="D9758" s="613">
        <v>250</v>
      </c>
      <c r="E9758" s="1023"/>
      <c r="F9758" s="608"/>
      <c r="G9758" s="484"/>
      <c r="H9758" s="610"/>
    </row>
    <row r="9759" spans="2:8" s="1" customFormat="1" ht="15">
      <c r="B9759" s="1661"/>
      <c r="C9759" s="1843"/>
      <c r="D9759" s="1663"/>
      <c r="E9759" s="1023"/>
      <c r="F9759" s="608"/>
      <c r="G9759" s="484"/>
      <c r="H9759" s="610"/>
    </row>
    <row r="9760" spans="2:8" s="1" customFormat="1" ht="15">
      <c r="B9760" s="608"/>
      <c r="C9760" s="612"/>
      <c r="D9760" s="613"/>
      <c r="E9760" s="1023"/>
      <c r="F9760" s="608"/>
      <c r="G9760" s="484"/>
      <c r="H9760" s="610"/>
    </row>
    <row r="9761" spans="2:10" s="1" customFormat="1" ht="15">
      <c r="B9761" s="608"/>
      <c r="C9761" s="394"/>
      <c r="D9761" s="610"/>
      <c r="E9761" s="1023"/>
      <c r="F9761" s="608"/>
      <c r="G9761" s="484"/>
      <c r="H9761" s="610"/>
    </row>
    <row r="9762" spans="2:10" s="1" customFormat="1" ht="15">
      <c r="B9762" s="608"/>
      <c r="C9762" s="484"/>
      <c r="D9762" s="610"/>
      <c r="E9762" s="1023"/>
      <c r="F9762" s="608"/>
      <c r="G9762" s="484"/>
      <c r="H9762" s="610"/>
    </row>
    <row r="9763" spans="2:10" s="1" customFormat="1" ht="15">
      <c r="B9763" s="608"/>
      <c r="C9763" s="484"/>
      <c r="D9763" s="610"/>
      <c r="F9763" s="280"/>
      <c r="G9763" s="280"/>
      <c r="H9763" s="280"/>
    </row>
    <row r="9764" spans="2:10" s="1" customFormat="1" ht="15">
      <c r="D9764" s="2">
        <f>SUM(D9683:D9763)</f>
        <v>34030</v>
      </c>
      <c r="H9764" s="2">
        <f>SUM(H9683:H9763)</f>
        <v>4530</v>
      </c>
    </row>
    <row r="9766" spans="2:10" s="1" customFormat="1" ht="15.75">
      <c r="C9766" s="2480" t="s">
        <v>10359</v>
      </c>
      <c r="D9766" s="2480"/>
      <c r="E9766" s="2480"/>
      <c r="F9766" s="2480"/>
      <c r="G9766" s="2480"/>
      <c r="H9766" s="2480"/>
      <c r="I9766" s="2480"/>
      <c r="J9766" s="18"/>
    </row>
    <row r="9767" spans="2:10" s="1" customFormat="1" ht="15" outlineLevel="1">
      <c r="C9767" s="18"/>
      <c r="D9767" s="18"/>
      <c r="E9767" s="18"/>
      <c r="F9767" s="18"/>
      <c r="G9767" s="18"/>
      <c r="H9767" s="18"/>
      <c r="I9767" s="18"/>
      <c r="J9767" s="18"/>
    </row>
    <row r="9768" spans="2:10" s="1" customFormat="1" ht="15" outlineLevel="1">
      <c r="B9768" s="152" t="s">
        <v>115</v>
      </c>
      <c r="C9768" s="152" t="s">
        <v>1330</v>
      </c>
      <c r="D9768" s="355" t="s">
        <v>4</v>
      </c>
      <c r="F9768" s="354" t="s">
        <v>115</v>
      </c>
      <c r="G9768" s="354" t="s">
        <v>1331</v>
      </c>
      <c r="H9768" s="355" t="s">
        <v>4</v>
      </c>
    </row>
    <row r="9769" spans="2:10" s="1" customFormat="1" ht="15" outlineLevel="1">
      <c r="B9769" s="1825">
        <v>43435</v>
      </c>
      <c r="C9769" s="1826" t="s">
        <v>1039</v>
      </c>
      <c r="D9769" s="1878">
        <v>152426.66000000003</v>
      </c>
      <c r="F9769" s="811">
        <v>43435</v>
      </c>
      <c r="G9769" s="814" t="s">
        <v>10068</v>
      </c>
      <c r="H9769" s="876">
        <v>16772.560000000001</v>
      </c>
      <c r="I9769" s="814" t="s">
        <v>8394</v>
      </c>
    </row>
    <row r="9770" spans="2:10" s="1" customFormat="1" ht="90" outlineLevel="1">
      <c r="B9770" s="811">
        <v>43444</v>
      </c>
      <c r="C9770" s="814" t="s">
        <v>10417</v>
      </c>
      <c r="D9770" s="876">
        <v>15855</v>
      </c>
      <c r="E9770" s="205" t="s">
        <v>10418</v>
      </c>
      <c r="F9770" s="811">
        <v>43435</v>
      </c>
      <c r="G9770" s="814" t="s">
        <v>10392</v>
      </c>
      <c r="H9770" s="876">
        <v>1580</v>
      </c>
      <c r="I9770" s="814" t="s">
        <v>10365</v>
      </c>
    </row>
    <row r="9771" spans="2:10" s="1" customFormat="1" ht="60" outlineLevel="1">
      <c r="B9771" s="1080">
        <v>43460</v>
      </c>
      <c r="C9771" s="1640" t="s">
        <v>10459</v>
      </c>
      <c r="D9771" s="1641">
        <v>175580</v>
      </c>
      <c r="F9771" s="811">
        <v>43435</v>
      </c>
      <c r="G9771" s="814" t="s">
        <v>10395</v>
      </c>
      <c r="H9771" s="876">
        <v>2500</v>
      </c>
      <c r="I9771" s="814" t="s">
        <v>10294</v>
      </c>
    </row>
    <row r="9772" spans="2:10" s="1" customFormat="1" ht="30" outlineLevel="1">
      <c r="B9772" s="1080">
        <v>43465</v>
      </c>
      <c r="C9772" s="1640" t="s">
        <v>10500</v>
      </c>
      <c r="D9772" s="1641">
        <v>718</v>
      </c>
      <c r="F9772" s="811">
        <v>43435</v>
      </c>
      <c r="G9772" s="814" t="s">
        <v>10393</v>
      </c>
      <c r="H9772" s="876">
        <v>12794</v>
      </c>
      <c r="I9772" s="814" t="s">
        <v>8392</v>
      </c>
    </row>
    <row r="9773" spans="2:10" s="1" customFormat="1" ht="45" outlineLevel="1">
      <c r="B9773" s="1080"/>
      <c r="C9773" s="1640"/>
      <c r="D9773" s="1641"/>
      <c r="F9773" s="811">
        <v>43435</v>
      </c>
      <c r="G9773" s="814" t="s">
        <v>10394</v>
      </c>
      <c r="H9773" s="876">
        <v>32500</v>
      </c>
      <c r="I9773" s="814" t="s">
        <v>10296</v>
      </c>
    </row>
    <row r="9774" spans="2:10" s="1" customFormat="1" ht="45" outlineLevel="1">
      <c r="B9774" s="285"/>
      <c r="C9774" s="223"/>
      <c r="D9774" s="175"/>
      <c r="F9774" s="811">
        <v>43438</v>
      </c>
      <c r="G9774" s="814" t="s">
        <v>10407</v>
      </c>
      <c r="H9774" s="876">
        <v>10000</v>
      </c>
      <c r="I9774" s="814" t="s">
        <v>3287</v>
      </c>
    </row>
    <row r="9775" spans="2:10" s="1" customFormat="1" ht="45" outlineLevel="1">
      <c r="B9775" s="1668"/>
      <c r="C9775" s="671"/>
      <c r="D9775" s="672"/>
      <c r="F9775" s="811">
        <v>43453</v>
      </c>
      <c r="G9775" s="814" t="s">
        <v>10428</v>
      </c>
      <c r="H9775" s="876">
        <v>10000</v>
      </c>
      <c r="I9775" s="814" t="s">
        <v>3287</v>
      </c>
    </row>
    <row r="9776" spans="2:10" s="1" customFormat="1" ht="45" outlineLevel="1">
      <c r="B9776" s="285"/>
      <c r="C9776" s="223"/>
      <c r="D9776" s="175"/>
      <c r="F9776" s="811">
        <v>43458</v>
      </c>
      <c r="G9776" s="814" t="s">
        <v>10446</v>
      </c>
      <c r="H9776" s="876">
        <v>10000</v>
      </c>
      <c r="I9776" s="814" t="s">
        <v>3287</v>
      </c>
    </row>
    <row r="9777" spans="2:15" s="1" customFormat="1" ht="45" outlineLevel="1">
      <c r="B9777" s="285"/>
      <c r="C9777" s="223"/>
      <c r="D9777" s="175"/>
      <c r="F9777" s="811">
        <v>43458</v>
      </c>
      <c r="G9777" s="814" t="s">
        <v>10447</v>
      </c>
      <c r="H9777" s="876">
        <v>10000</v>
      </c>
      <c r="I9777" s="814" t="s">
        <v>3287</v>
      </c>
      <c r="L9777" s="2"/>
      <c r="O9777" s="2"/>
    </row>
    <row r="9778" spans="2:15" s="1" customFormat="1" ht="15" outlineLevel="1">
      <c r="B9778" s="285"/>
      <c r="C9778" s="223"/>
      <c r="D9778" s="175"/>
      <c r="F9778" s="811">
        <v>43458</v>
      </c>
      <c r="G9778" s="814" t="s">
        <v>10068</v>
      </c>
      <c r="H9778" s="876">
        <v>17386.25</v>
      </c>
      <c r="I9778" s="814" t="s">
        <v>8394</v>
      </c>
      <c r="L9778" s="2"/>
      <c r="O9778" s="2"/>
    </row>
    <row r="9779" spans="2:15" s="1" customFormat="1" ht="30" outlineLevel="1">
      <c r="B9779" s="285"/>
      <c r="C9779" s="223"/>
      <c r="D9779" s="175"/>
      <c r="F9779" s="811">
        <v>43458</v>
      </c>
      <c r="G9779" s="814" t="s">
        <v>10451</v>
      </c>
      <c r="H9779" s="876">
        <v>2243</v>
      </c>
      <c r="I9779" s="814" t="s">
        <v>10365</v>
      </c>
      <c r="L9779" s="2"/>
      <c r="O9779" s="2"/>
    </row>
    <row r="9780" spans="2:15" s="1" customFormat="1" ht="30" outlineLevel="1">
      <c r="B9780" s="269"/>
      <c r="C9780" s="47"/>
      <c r="D9780" s="48"/>
      <c r="F9780" s="811">
        <v>43458</v>
      </c>
      <c r="G9780" s="1097" t="s">
        <v>10454</v>
      </c>
      <c r="H9780" s="876">
        <v>503</v>
      </c>
      <c r="I9780" s="814" t="s">
        <v>8392</v>
      </c>
    </row>
    <row r="9781" spans="2:15" s="1" customFormat="1" ht="45" outlineLevel="1">
      <c r="B9781" s="269"/>
      <c r="C9781" s="47"/>
      <c r="D9781" s="48"/>
      <c r="F9781" s="811">
        <v>43460</v>
      </c>
      <c r="G9781" s="1097" t="s">
        <v>10460</v>
      </c>
      <c r="H9781" s="876">
        <v>34153</v>
      </c>
      <c r="I9781" s="814" t="s">
        <v>8818</v>
      </c>
      <c r="L9781" s="2"/>
    </row>
    <row r="9782" spans="2:15" s="1" customFormat="1" ht="45" outlineLevel="1">
      <c r="B9782" s="46"/>
      <c r="C9782" s="47"/>
      <c r="D9782" s="48"/>
      <c r="F9782" s="811">
        <v>43465</v>
      </c>
      <c r="G9782" s="814" t="s">
        <v>10476</v>
      </c>
      <c r="H9782" s="876">
        <v>5000</v>
      </c>
      <c r="I9782" s="814" t="s">
        <v>3287</v>
      </c>
      <c r="L9782" s="2"/>
    </row>
    <row r="9783" spans="2:15" s="1" customFormat="1" ht="45" outlineLevel="1">
      <c r="B9783" s="46"/>
      <c r="C9783" s="47"/>
      <c r="D9783" s="48"/>
      <c r="F9783" s="811">
        <v>43465</v>
      </c>
      <c r="G9783" s="814" t="s">
        <v>10477</v>
      </c>
      <c r="H9783" s="876">
        <v>8000</v>
      </c>
      <c r="I9783" s="814" t="s">
        <v>3287</v>
      </c>
      <c r="L9783" s="2"/>
      <c r="O9783" s="2"/>
    </row>
    <row r="9784" spans="2:15" s="1" customFormat="1" ht="15" outlineLevel="1">
      <c r="B9784" s="46"/>
      <c r="C9784" s="47"/>
      <c r="D9784" s="48"/>
      <c r="F9784" s="811"/>
      <c r="G9784" s="812"/>
      <c r="H9784" s="893"/>
      <c r="I9784" s="812"/>
    </row>
    <row r="9785" spans="2:15" s="1" customFormat="1" ht="15" outlineLevel="1">
      <c r="B9785" s="50"/>
      <c r="C9785" s="50" t="s">
        <v>195</v>
      </c>
      <c r="D9785" s="571">
        <f>SUM(D9769:D9784)</f>
        <v>344579.66000000003</v>
      </c>
      <c r="E9785" s="18"/>
      <c r="F9785" s="319"/>
      <c r="G9785" s="319" t="s">
        <v>195</v>
      </c>
      <c r="H9785" s="279">
        <f>SUM(H9769:H9784)</f>
        <v>173431.81</v>
      </c>
    </row>
    <row r="9786" spans="2:15" s="1" customFormat="1" ht="15" outlineLevel="1">
      <c r="B9786" s="50"/>
      <c r="C9786" s="50" t="s">
        <v>1328</v>
      </c>
      <c r="D9786" s="48">
        <f>D9785-H9785</f>
        <v>171147.85000000003</v>
      </c>
      <c r="E9786" s="13"/>
      <c r="F9786" s="13"/>
      <c r="H9786" s="13"/>
    </row>
    <row r="9787" spans="2:15" s="1" customFormat="1" ht="15" outlineLevel="1">
      <c r="E9787" s="87"/>
      <c r="F9787" s="13"/>
      <c r="G9787" s="2"/>
      <c r="H9787" s="226"/>
      <c r="I9787" s="2"/>
      <c r="N9787" s="2"/>
      <c r="O9787" s="2"/>
    </row>
    <row r="9788" spans="2:15" s="1" customFormat="1" ht="15">
      <c r="E9788" s="13"/>
      <c r="F9788" s="13"/>
    </row>
    <row r="9789" spans="2:15" s="1" customFormat="1" ht="15">
      <c r="B9789" s="1465">
        <v>43435</v>
      </c>
      <c r="C9789" s="1466" t="s">
        <v>5078</v>
      </c>
      <c r="D9789" s="1467">
        <v>3120</v>
      </c>
      <c r="E9789" s="812" t="s">
        <v>421</v>
      </c>
      <c r="I9789" s="13"/>
    </row>
    <row r="9790" spans="2:15" s="1" customFormat="1" ht="15">
      <c r="B9790" s="1465">
        <v>43435</v>
      </c>
      <c r="C9790" s="1466" t="s">
        <v>10399</v>
      </c>
      <c r="D9790" s="1467">
        <v>10000</v>
      </c>
      <c r="E9790" s="814" t="s">
        <v>3287</v>
      </c>
      <c r="G9790" s="782" t="s">
        <v>8394</v>
      </c>
      <c r="H9790" s="1791">
        <f>16772.56</f>
        <v>16772.560000000001</v>
      </c>
      <c r="I9790" s="13"/>
    </row>
    <row r="9791" spans="2:15" s="1" customFormat="1" ht="45">
      <c r="B9791" s="811">
        <v>43438</v>
      </c>
      <c r="C9791" s="814" t="s">
        <v>10407</v>
      </c>
      <c r="D9791" s="876">
        <v>10000</v>
      </c>
      <c r="E9791" s="814" t="s">
        <v>3287</v>
      </c>
      <c r="G9791" s="782" t="s">
        <v>7422</v>
      </c>
      <c r="H9791" s="1791">
        <v>1580</v>
      </c>
      <c r="I9791" s="13"/>
    </row>
    <row r="9792" spans="2:15" s="1" customFormat="1" ht="15">
      <c r="B9792" s="811">
        <v>43443</v>
      </c>
      <c r="C9792" s="814" t="s">
        <v>10412</v>
      </c>
      <c r="D9792" s="876">
        <v>1150</v>
      </c>
      <c r="E9792" s="814" t="s">
        <v>421</v>
      </c>
      <c r="G9792" s="782" t="s">
        <v>10363</v>
      </c>
      <c r="H9792" s="1791">
        <v>0</v>
      </c>
      <c r="L9792" s="2"/>
    </row>
    <row r="9793" spans="2:9" s="1" customFormat="1" ht="15">
      <c r="B9793" s="811">
        <v>43443</v>
      </c>
      <c r="C9793" s="814" t="s">
        <v>25</v>
      </c>
      <c r="D9793" s="876">
        <v>170</v>
      </c>
      <c r="E9793" s="814" t="s">
        <v>421</v>
      </c>
      <c r="G9793" s="782" t="s">
        <v>8818</v>
      </c>
      <c r="H9793" s="1791">
        <f>H9780</f>
        <v>503</v>
      </c>
    </row>
    <row r="9794" spans="2:9" s="1" customFormat="1" ht="45">
      <c r="B9794" s="811">
        <v>43453</v>
      </c>
      <c r="C9794" s="814" t="s">
        <v>10428</v>
      </c>
      <c r="D9794" s="876">
        <v>10000</v>
      </c>
      <c r="E9794" s="814" t="s">
        <v>3287</v>
      </c>
      <c r="G9794" s="782" t="s">
        <v>9959</v>
      </c>
      <c r="H9794" s="1791">
        <v>0</v>
      </c>
    </row>
    <row r="9795" spans="2:9" s="1" customFormat="1" ht="60">
      <c r="B9795" s="811">
        <v>43458</v>
      </c>
      <c r="C9795" s="814" t="s">
        <v>10446</v>
      </c>
      <c r="D9795" s="876">
        <v>10000</v>
      </c>
      <c r="E9795" s="814" t="s">
        <v>3287</v>
      </c>
      <c r="G9795" s="1119" t="s">
        <v>7425</v>
      </c>
      <c r="H9795" s="1320">
        <v>32500</v>
      </c>
    </row>
    <row r="9796" spans="2:9" s="1" customFormat="1" ht="45">
      <c r="B9796" s="811">
        <v>43458</v>
      </c>
      <c r="C9796" s="814" t="s">
        <v>10447</v>
      </c>
      <c r="D9796" s="876">
        <v>10000</v>
      </c>
      <c r="E9796" s="814" t="s">
        <v>3287</v>
      </c>
      <c r="G9796" s="730" t="s">
        <v>7426</v>
      </c>
      <c r="H9796" s="1102"/>
      <c r="I9796" s="13"/>
    </row>
    <row r="9797" spans="2:9" s="1" customFormat="1" ht="45">
      <c r="B9797" s="811">
        <v>43465</v>
      </c>
      <c r="C9797" s="814" t="s">
        <v>10476</v>
      </c>
      <c r="D9797" s="876">
        <v>5000</v>
      </c>
      <c r="E9797" s="814" t="s">
        <v>3287</v>
      </c>
      <c r="G9797" s="730" t="s">
        <v>8819</v>
      </c>
      <c r="H9797" s="1102">
        <v>2500</v>
      </c>
      <c r="I9797" s="13"/>
    </row>
    <row r="9798" spans="2:9" s="1" customFormat="1" ht="45">
      <c r="B9798" s="811">
        <v>43465</v>
      </c>
      <c r="C9798" s="814" t="s">
        <v>10477</v>
      </c>
      <c r="D9798" s="876">
        <v>8000</v>
      </c>
      <c r="E9798" s="814" t="s">
        <v>3287</v>
      </c>
      <c r="F9798" s="2"/>
      <c r="G9798" s="730" t="s">
        <v>7420</v>
      </c>
      <c r="H9798" s="1102">
        <v>12794</v>
      </c>
      <c r="I9798" s="13"/>
    </row>
    <row r="9799" spans="2:9" s="1" customFormat="1" ht="15">
      <c r="B9799" s="811"/>
      <c r="C9799" s="1097"/>
      <c r="D9799" s="876"/>
      <c r="E9799" s="814"/>
      <c r="F9799" s="2"/>
      <c r="G9799" s="280" t="s">
        <v>10364</v>
      </c>
      <c r="H9799" s="1441">
        <v>15855</v>
      </c>
      <c r="I9799" s="13" t="s">
        <v>9077</v>
      </c>
    </row>
    <row r="9800" spans="2:9" s="1" customFormat="1" ht="15">
      <c r="B9800" s="811"/>
      <c r="C9800" s="1097"/>
      <c r="D9800" s="876"/>
      <c r="E9800" s="814"/>
      <c r="F9800" s="2"/>
      <c r="G9800" s="280" t="s">
        <v>9213</v>
      </c>
      <c r="H9800" s="1441">
        <v>18298</v>
      </c>
      <c r="I9800" s="13" t="s">
        <v>9077</v>
      </c>
    </row>
    <row r="9801" spans="2:9" s="1" customFormat="1" ht="15">
      <c r="B9801" s="280"/>
      <c r="C9801" s="280"/>
      <c r="D9801" s="294">
        <f>SUM(D9789:D9800)</f>
        <v>67440</v>
      </c>
      <c r="E9801" s="2">
        <f>D9801-D9908-H9908</f>
        <v>13390</v>
      </c>
      <c r="F9801" s="1" t="s">
        <v>3088</v>
      </c>
    </row>
    <row r="9802" spans="2:9" s="1" customFormat="1" ht="15">
      <c r="E9802" s="2"/>
    </row>
    <row r="9803" spans="2:9" s="1" customFormat="1" ht="15"/>
    <row r="9804" spans="2:9" s="1" customFormat="1" ht="15">
      <c r="B9804" s="608">
        <v>43435</v>
      </c>
      <c r="C9804" s="612" t="s">
        <v>154</v>
      </c>
      <c r="D9804" s="613">
        <v>350</v>
      </c>
      <c r="E9804" s="1023"/>
      <c r="F9804" s="608">
        <v>43458</v>
      </c>
      <c r="G9804" s="394" t="s">
        <v>525</v>
      </c>
      <c r="H9804" s="610">
        <v>220</v>
      </c>
    </row>
    <row r="9805" spans="2:9" s="1" customFormat="1" ht="15">
      <c r="B9805" s="608">
        <v>43435</v>
      </c>
      <c r="C9805" s="612" t="s">
        <v>10360</v>
      </c>
      <c r="D9805" s="613">
        <v>380</v>
      </c>
      <c r="E9805" s="1023"/>
      <c r="F9805" s="608">
        <v>43458</v>
      </c>
      <c r="G9805" s="394" t="s">
        <v>246</v>
      </c>
      <c r="H9805" s="610">
        <v>70</v>
      </c>
    </row>
    <row r="9806" spans="2:9" s="1" customFormat="1" ht="15">
      <c r="B9806" s="608">
        <v>43435</v>
      </c>
      <c r="C9806" s="612" t="s">
        <v>10361</v>
      </c>
      <c r="D9806" s="613">
        <v>270</v>
      </c>
      <c r="E9806" s="1023"/>
      <c r="F9806" s="608">
        <v>43458</v>
      </c>
      <c r="G9806" s="280" t="s">
        <v>51</v>
      </c>
      <c r="H9806" s="294">
        <v>90</v>
      </c>
    </row>
    <row r="9807" spans="2:9" s="1" customFormat="1" ht="15">
      <c r="B9807" s="608">
        <v>43435</v>
      </c>
      <c r="C9807" s="612" t="s">
        <v>4775</v>
      </c>
      <c r="D9807" s="613">
        <v>200</v>
      </c>
      <c r="E9807" s="1023"/>
      <c r="F9807" s="608">
        <v>43458</v>
      </c>
      <c r="G9807" s="280" t="s">
        <v>18</v>
      </c>
      <c r="H9807" s="294">
        <v>140</v>
      </c>
    </row>
    <row r="9808" spans="2:9" s="1" customFormat="1" ht="15">
      <c r="B9808" s="608">
        <v>43435</v>
      </c>
      <c r="C9808" s="612" t="s">
        <v>10362</v>
      </c>
      <c r="D9808" s="613">
        <v>1100</v>
      </c>
      <c r="E9808" s="1023"/>
      <c r="F9808" s="608">
        <v>43458</v>
      </c>
      <c r="G9808" s="280" t="s">
        <v>111</v>
      </c>
      <c r="H9808" s="294">
        <v>60</v>
      </c>
    </row>
    <row r="9809" spans="2:8" s="1" customFormat="1" ht="15">
      <c r="B9809" s="608">
        <v>43435</v>
      </c>
      <c r="C9809" s="484" t="s">
        <v>2164</v>
      </c>
      <c r="D9809" s="610">
        <v>300</v>
      </c>
      <c r="E9809" s="1023"/>
      <c r="F9809" s="608">
        <v>43458</v>
      </c>
      <c r="G9809" s="280" t="s">
        <v>114</v>
      </c>
      <c r="H9809" s="294">
        <v>100</v>
      </c>
    </row>
    <row r="9810" spans="2:8" s="1" customFormat="1" ht="15">
      <c r="B9810" s="608">
        <v>43435</v>
      </c>
      <c r="C9810" s="394" t="s">
        <v>10375</v>
      </c>
      <c r="D9810" s="614">
        <v>400</v>
      </c>
      <c r="E9810" s="1023"/>
      <c r="F9810" s="608">
        <v>43458</v>
      </c>
      <c r="G9810" s="280" t="s">
        <v>942</v>
      </c>
      <c r="H9810" s="294">
        <v>10</v>
      </c>
    </row>
    <row r="9811" spans="2:8" s="1" customFormat="1" ht="15">
      <c r="B9811" s="608">
        <v>43435</v>
      </c>
      <c r="C9811" s="394" t="s">
        <v>10402</v>
      </c>
      <c r="D9811" s="614">
        <v>3000</v>
      </c>
      <c r="E9811" s="1023"/>
      <c r="F9811" s="608">
        <v>43458</v>
      </c>
      <c r="G9811" s="280" t="s">
        <v>2740</v>
      </c>
      <c r="H9811" s="294">
        <v>200</v>
      </c>
    </row>
    <row r="9812" spans="2:8" s="1" customFormat="1" ht="15">
      <c r="B9812" s="1323">
        <v>43435</v>
      </c>
      <c r="C9812" s="463" t="s">
        <v>6436</v>
      </c>
      <c r="D9812" s="1002">
        <v>1000</v>
      </c>
      <c r="E9812" s="1023"/>
      <c r="F9812" s="608">
        <v>43458</v>
      </c>
      <c r="G9812" s="280" t="s">
        <v>23</v>
      </c>
      <c r="H9812" s="294">
        <v>100</v>
      </c>
    </row>
    <row r="9813" spans="2:8" s="1" customFormat="1" ht="15">
      <c r="B9813" s="1323">
        <v>43435</v>
      </c>
      <c r="C9813" s="463" t="s">
        <v>6437</v>
      </c>
      <c r="D9813" s="1002">
        <v>1000</v>
      </c>
      <c r="E9813" s="1023"/>
      <c r="F9813" s="608">
        <v>43458</v>
      </c>
      <c r="G9813" s="280" t="s">
        <v>10448</v>
      </c>
      <c r="H9813" s="294">
        <v>100</v>
      </c>
    </row>
    <row r="9814" spans="2:8" s="1" customFormat="1" ht="15">
      <c r="B9814" s="608">
        <v>43435</v>
      </c>
      <c r="C9814" s="394" t="s">
        <v>10403</v>
      </c>
      <c r="D9814" s="614">
        <v>10</v>
      </c>
      <c r="E9814" s="1023"/>
      <c r="F9814" s="608">
        <v>43459</v>
      </c>
      <c r="G9814" s="280" t="s">
        <v>525</v>
      </c>
      <c r="H9814" s="294">
        <v>20</v>
      </c>
    </row>
    <row r="9815" spans="2:8" s="1" customFormat="1" ht="15">
      <c r="B9815" s="608">
        <v>43435</v>
      </c>
      <c r="C9815" s="394" t="s">
        <v>246</v>
      </c>
      <c r="D9815" s="614">
        <v>70</v>
      </c>
      <c r="E9815" s="1023"/>
      <c r="F9815" s="608">
        <v>43459</v>
      </c>
      <c r="G9815" s="280" t="s">
        <v>246</v>
      </c>
      <c r="H9815" s="294">
        <v>120</v>
      </c>
    </row>
    <row r="9816" spans="2:8" s="1" customFormat="1" ht="15">
      <c r="B9816" s="608">
        <v>43435</v>
      </c>
      <c r="C9816" s="394" t="s">
        <v>306</v>
      </c>
      <c r="D9816" s="1776">
        <v>110</v>
      </c>
      <c r="E9816" s="1023"/>
      <c r="F9816" s="608">
        <v>43459</v>
      </c>
      <c r="G9816" s="280" t="s">
        <v>5295</v>
      </c>
      <c r="H9816" s="294">
        <v>180</v>
      </c>
    </row>
    <row r="9817" spans="2:8" s="1" customFormat="1" ht="15">
      <c r="B9817" s="608">
        <v>43435</v>
      </c>
      <c r="C9817" s="394" t="s">
        <v>10404</v>
      </c>
      <c r="D9817" s="1776">
        <v>30</v>
      </c>
      <c r="E9817" s="1023"/>
      <c r="F9817" s="608">
        <v>43459</v>
      </c>
      <c r="G9817" s="280" t="s">
        <v>12</v>
      </c>
      <c r="H9817" s="294">
        <v>280</v>
      </c>
    </row>
    <row r="9818" spans="2:8" s="1" customFormat="1" ht="15">
      <c r="B9818" s="608">
        <v>43435</v>
      </c>
      <c r="C9818" s="612" t="s">
        <v>401</v>
      </c>
      <c r="D9818" s="613">
        <v>10</v>
      </c>
      <c r="E9818" s="1023"/>
      <c r="F9818" s="608">
        <v>43459</v>
      </c>
      <c r="G9818" s="280" t="s">
        <v>10462</v>
      </c>
      <c r="H9818" s="294">
        <v>40</v>
      </c>
    </row>
    <row r="9819" spans="2:8" s="1" customFormat="1" ht="15">
      <c r="B9819" s="608">
        <v>43435</v>
      </c>
      <c r="C9819" s="484" t="s">
        <v>7102</v>
      </c>
      <c r="D9819" s="1739">
        <v>120</v>
      </c>
      <c r="E9819" s="1023"/>
      <c r="F9819" s="608">
        <v>43459</v>
      </c>
      <c r="G9819" s="280" t="s">
        <v>114</v>
      </c>
      <c r="H9819" s="294">
        <v>350</v>
      </c>
    </row>
    <row r="9820" spans="2:8" s="1" customFormat="1" ht="15">
      <c r="B9820" s="608">
        <v>43436</v>
      </c>
      <c r="C9820" s="484" t="s">
        <v>246</v>
      </c>
      <c r="D9820" s="1739">
        <v>190</v>
      </c>
      <c r="E9820" s="1023"/>
      <c r="F9820" s="608">
        <v>43460</v>
      </c>
      <c r="G9820" s="280" t="s">
        <v>114</v>
      </c>
      <c r="H9820" s="294">
        <v>60</v>
      </c>
    </row>
    <row r="9821" spans="2:8" s="1" customFormat="1" ht="15">
      <c r="B9821" s="608">
        <v>43436</v>
      </c>
      <c r="C9821" s="484" t="s">
        <v>51</v>
      </c>
      <c r="D9821" s="1739">
        <v>710</v>
      </c>
      <c r="E9821" s="1023"/>
      <c r="F9821" s="608">
        <v>43460</v>
      </c>
      <c r="G9821" s="280" t="s">
        <v>289</v>
      </c>
      <c r="H9821" s="294">
        <v>40</v>
      </c>
    </row>
    <row r="9822" spans="2:8" s="1" customFormat="1" ht="15">
      <c r="B9822" s="608">
        <v>43436</v>
      </c>
      <c r="C9822" s="484" t="s">
        <v>2951</v>
      </c>
      <c r="D9822" s="1739">
        <v>40</v>
      </c>
      <c r="E9822" s="1023"/>
      <c r="F9822" s="608">
        <v>43460</v>
      </c>
      <c r="G9822" s="280" t="s">
        <v>10463</v>
      </c>
      <c r="H9822" s="294">
        <v>1000</v>
      </c>
    </row>
    <row r="9823" spans="2:8" s="1" customFormat="1" ht="15">
      <c r="B9823" s="608">
        <v>43436</v>
      </c>
      <c r="C9823" s="612" t="s">
        <v>12</v>
      </c>
      <c r="D9823" s="1739">
        <v>550</v>
      </c>
      <c r="E9823" s="1023"/>
      <c r="F9823" s="608">
        <v>43460</v>
      </c>
      <c r="G9823" s="280" t="s">
        <v>10464</v>
      </c>
      <c r="H9823" s="294">
        <v>60</v>
      </c>
    </row>
    <row r="9824" spans="2:8" s="1" customFormat="1" ht="15">
      <c r="B9824" s="608">
        <v>43436</v>
      </c>
      <c r="C9824" s="484" t="s">
        <v>4529</v>
      </c>
      <c r="D9824" s="1739">
        <v>100</v>
      </c>
      <c r="E9824" s="1023"/>
      <c r="F9824" s="608">
        <v>43460</v>
      </c>
      <c r="G9824" s="280" t="s">
        <v>4753</v>
      </c>
      <c r="H9824" s="294">
        <v>170</v>
      </c>
    </row>
    <row r="9825" spans="2:8" s="1" customFormat="1" ht="15">
      <c r="B9825" s="608">
        <v>43436</v>
      </c>
      <c r="C9825" s="280" t="s">
        <v>111</v>
      </c>
      <c r="D9825" s="613">
        <v>60</v>
      </c>
      <c r="E9825" s="1023"/>
      <c r="F9825" s="608">
        <v>43460</v>
      </c>
      <c r="G9825" s="280" t="s">
        <v>10465</v>
      </c>
      <c r="H9825" s="294">
        <v>340</v>
      </c>
    </row>
    <row r="9826" spans="2:8" s="1" customFormat="1" ht="15">
      <c r="B9826" s="608">
        <v>43436</v>
      </c>
      <c r="C9826" s="612" t="s">
        <v>48</v>
      </c>
      <c r="D9826" s="613">
        <v>20</v>
      </c>
      <c r="E9826" s="1023"/>
      <c r="F9826" s="608">
        <v>43460</v>
      </c>
      <c r="G9826" s="280" t="s">
        <v>4081</v>
      </c>
      <c r="H9826" s="294">
        <v>550</v>
      </c>
    </row>
    <row r="9827" spans="2:8" s="1" customFormat="1" ht="15">
      <c r="B9827" s="608">
        <v>43437</v>
      </c>
      <c r="C9827" s="612" t="s">
        <v>525</v>
      </c>
      <c r="D9827" s="613">
        <v>250</v>
      </c>
      <c r="E9827" s="1023"/>
      <c r="F9827" s="608">
        <v>43460</v>
      </c>
      <c r="G9827" s="280" t="s">
        <v>3013</v>
      </c>
      <c r="H9827" s="294">
        <v>30</v>
      </c>
    </row>
    <row r="9828" spans="2:8" s="1" customFormat="1" ht="15">
      <c r="B9828" s="608">
        <v>43437</v>
      </c>
      <c r="C9828" s="484" t="s">
        <v>23</v>
      </c>
      <c r="D9828" s="610">
        <v>320</v>
      </c>
      <c r="E9828" s="1023"/>
      <c r="F9828" s="608">
        <v>43460</v>
      </c>
      <c r="G9828" s="280" t="s">
        <v>23</v>
      </c>
      <c r="H9828" s="294">
        <v>135</v>
      </c>
    </row>
    <row r="9829" spans="2:8" s="1" customFormat="1" ht="15">
      <c r="B9829" s="608">
        <v>43437</v>
      </c>
      <c r="C9829" s="394" t="s">
        <v>18</v>
      </c>
      <c r="D9829" s="614">
        <v>20</v>
      </c>
      <c r="E9829" s="1023"/>
      <c r="F9829" s="608">
        <v>43460</v>
      </c>
      <c r="G9829" s="280" t="s">
        <v>59</v>
      </c>
      <c r="H9829" s="294">
        <v>60</v>
      </c>
    </row>
    <row r="9830" spans="2:8" s="1" customFormat="1" ht="15">
      <c r="B9830" s="608">
        <v>43437</v>
      </c>
      <c r="C9830" s="394" t="s">
        <v>57</v>
      </c>
      <c r="D9830" s="614">
        <v>1000</v>
      </c>
      <c r="E9830" s="1023"/>
      <c r="F9830" s="608">
        <v>43460</v>
      </c>
      <c r="G9830" s="280" t="s">
        <v>48</v>
      </c>
      <c r="H9830" s="294">
        <v>45</v>
      </c>
    </row>
    <row r="9831" spans="2:8" s="1" customFormat="1" ht="15">
      <c r="B9831" s="608">
        <v>43438</v>
      </c>
      <c r="C9831" s="394" t="s">
        <v>64</v>
      </c>
      <c r="D9831" s="614">
        <v>300</v>
      </c>
      <c r="E9831" s="1023"/>
      <c r="F9831" s="608">
        <v>43461</v>
      </c>
      <c r="G9831" s="280" t="s">
        <v>154</v>
      </c>
      <c r="H9831" s="294">
        <v>245</v>
      </c>
    </row>
    <row r="9832" spans="2:8" s="1" customFormat="1" ht="15">
      <c r="B9832" s="608">
        <v>43438</v>
      </c>
      <c r="C9832" s="394" t="s">
        <v>48</v>
      </c>
      <c r="D9832" s="614">
        <v>370</v>
      </c>
      <c r="E9832" s="1023"/>
      <c r="F9832" s="608">
        <v>43461</v>
      </c>
      <c r="G9832" s="280" t="s">
        <v>3013</v>
      </c>
      <c r="H9832" s="294">
        <v>25</v>
      </c>
    </row>
    <row r="9833" spans="2:8" s="1" customFormat="1" ht="15">
      <c r="B9833" s="608">
        <v>43438</v>
      </c>
      <c r="C9833" s="394" t="s">
        <v>114</v>
      </c>
      <c r="D9833" s="1776">
        <v>100</v>
      </c>
      <c r="E9833" s="1023"/>
      <c r="F9833" s="608">
        <v>43461</v>
      </c>
      <c r="G9833" s="280" t="s">
        <v>3095</v>
      </c>
      <c r="H9833" s="294">
        <v>45</v>
      </c>
    </row>
    <row r="9834" spans="2:8" s="1" customFormat="1" ht="15">
      <c r="B9834" s="608">
        <v>43438</v>
      </c>
      <c r="C9834" s="394" t="s">
        <v>246</v>
      </c>
      <c r="D9834" s="1776">
        <v>100</v>
      </c>
      <c r="E9834" s="1023"/>
      <c r="F9834" s="608">
        <v>43461</v>
      </c>
      <c r="G9834" s="280" t="s">
        <v>10466</v>
      </c>
      <c r="H9834" s="294">
        <v>550</v>
      </c>
    </row>
    <row r="9835" spans="2:8" s="1" customFormat="1" ht="15">
      <c r="B9835" s="608">
        <v>43439</v>
      </c>
      <c r="C9835" s="612" t="s">
        <v>246</v>
      </c>
      <c r="D9835" s="613">
        <v>40</v>
      </c>
      <c r="E9835" s="1023"/>
      <c r="F9835" s="608">
        <v>43461</v>
      </c>
      <c r="G9835" s="280" t="s">
        <v>10467</v>
      </c>
      <c r="H9835" s="294">
        <v>310</v>
      </c>
    </row>
    <row r="9836" spans="2:8" s="1" customFormat="1" ht="15">
      <c r="B9836" s="608">
        <v>43439</v>
      </c>
      <c r="C9836" s="612" t="s">
        <v>23</v>
      </c>
      <c r="D9836" s="613">
        <v>100</v>
      </c>
      <c r="E9836" s="1023"/>
      <c r="F9836" s="608">
        <v>43461</v>
      </c>
      <c r="G9836" s="280" t="s">
        <v>12</v>
      </c>
      <c r="H9836" s="294">
        <v>75</v>
      </c>
    </row>
    <row r="9837" spans="2:8" s="1" customFormat="1" ht="15">
      <c r="B9837" s="608">
        <v>43439</v>
      </c>
      <c r="C9837" s="612" t="s">
        <v>525</v>
      </c>
      <c r="D9837" s="613">
        <v>180</v>
      </c>
      <c r="E9837" s="1023"/>
      <c r="F9837" s="608">
        <v>43461</v>
      </c>
      <c r="G9837" s="280" t="s">
        <v>10468</v>
      </c>
      <c r="H9837" s="294">
        <v>2400</v>
      </c>
    </row>
    <row r="9838" spans="2:8" s="1" customFormat="1" ht="15">
      <c r="B9838" s="608">
        <v>43439</v>
      </c>
      <c r="C9838" s="484" t="s">
        <v>23</v>
      </c>
      <c r="D9838" s="610">
        <v>70</v>
      </c>
      <c r="E9838" s="1023"/>
      <c r="F9838" s="608">
        <v>43461</v>
      </c>
      <c r="G9838" s="280" t="s">
        <v>114</v>
      </c>
      <c r="H9838" s="294">
        <v>150</v>
      </c>
    </row>
    <row r="9839" spans="2:8" s="1" customFormat="1" ht="15">
      <c r="B9839" s="608">
        <v>43439</v>
      </c>
      <c r="C9839" s="394" t="s">
        <v>401</v>
      </c>
      <c r="D9839" s="614">
        <v>30</v>
      </c>
      <c r="E9839" s="1023"/>
      <c r="F9839" s="608">
        <v>43461</v>
      </c>
      <c r="G9839" s="280" t="s">
        <v>10469</v>
      </c>
      <c r="H9839" s="294">
        <v>110</v>
      </c>
    </row>
    <row r="9840" spans="2:8" s="1" customFormat="1" ht="15">
      <c r="B9840" s="608">
        <v>43440</v>
      </c>
      <c r="C9840" s="394" t="s">
        <v>525</v>
      </c>
      <c r="D9840" s="614">
        <v>240</v>
      </c>
      <c r="E9840" s="1023"/>
      <c r="F9840" s="608">
        <v>43461</v>
      </c>
      <c r="G9840" s="280" t="s">
        <v>10470</v>
      </c>
      <c r="H9840" s="294">
        <v>1500</v>
      </c>
    </row>
    <row r="9841" spans="2:8" s="1" customFormat="1" ht="15">
      <c r="B9841" s="608">
        <v>43440</v>
      </c>
      <c r="C9841" s="394" t="s">
        <v>23</v>
      </c>
      <c r="D9841" s="614">
        <v>210</v>
      </c>
      <c r="E9841" s="1023"/>
      <c r="F9841" s="608">
        <v>43462</v>
      </c>
      <c r="G9841" s="280" t="s">
        <v>289</v>
      </c>
      <c r="H9841" s="294">
        <v>670</v>
      </c>
    </row>
    <row r="9842" spans="2:8" s="1" customFormat="1" ht="15">
      <c r="B9842" s="1323">
        <v>43440</v>
      </c>
      <c r="C9842" s="554" t="s">
        <v>475</v>
      </c>
      <c r="D9842" s="1325">
        <v>860</v>
      </c>
      <c r="E9842" s="1023"/>
      <c r="F9842" s="608">
        <v>43462</v>
      </c>
      <c r="G9842" s="280" t="s">
        <v>114</v>
      </c>
      <c r="H9842" s="294">
        <v>90</v>
      </c>
    </row>
    <row r="9843" spans="2:8" s="1" customFormat="1" ht="15">
      <c r="B9843" s="608">
        <v>43441</v>
      </c>
      <c r="C9843" s="394" t="s">
        <v>525</v>
      </c>
      <c r="D9843" s="614">
        <v>250</v>
      </c>
      <c r="E9843" s="1023"/>
      <c r="F9843" s="608">
        <v>43462</v>
      </c>
      <c r="G9843" s="280" t="s">
        <v>23</v>
      </c>
      <c r="H9843" s="294">
        <v>210</v>
      </c>
    </row>
    <row r="9844" spans="2:8" s="1" customFormat="1" ht="15">
      <c r="B9844" s="608">
        <v>43441</v>
      </c>
      <c r="C9844" s="394" t="s">
        <v>516</v>
      </c>
      <c r="D9844" s="1776">
        <v>120</v>
      </c>
      <c r="E9844" s="1023"/>
      <c r="F9844" s="608">
        <v>43463</v>
      </c>
      <c r="G9844" s="280" t="s">
        <v>154</v>
      </c>
      <c r="H9844" s="294">
        <v>200</v>
      </c>
    </row>
    <row r="9845" spans="2:8" s="1" customFormat="1" ht="15">
      <c r="B9845" s="608">
        <v>43441</v>
      </c>
      <c r="C9845" s="394" t="s">
        <v>531</v>
      </c>
      <c r="D9845" s="1776">
        <v>10</v>
      </c>
      <c r="E9845" s="1023"/>
      <c r="F9845" s="608">
        <v>43463</v>
      </c>
      <c r="G9845" s="280" t="s">
        <v>4753</v>
      </c>
      <c r="H9845" s="294">
        <v>90</v>
      </c>
    </row>
    <row r="9846" spans="2:8" s="1" customFormat="1" ht="15">
      <c r="B9846" s="608">
        <v>43442</v>
      </c>
      <c r="C9846" s="612" t="s">
        <v>289</v>
      </c>
      <c r="D9846" s="613">
        <v>120</v>
      </c>
      <c r="E9846" s="1023"/>
      <c r="F9846" s="608">
        <v>43463</v>
      </c>
      <c r="G9846" s="280" t="s">
        <v>12</v>
      </c>
      <c r="H9846" s="294">
        <v>55</v>
      </c>
    </row>
    <row r="9847" spans="2:8" s="1" customFormat="1" ht="15">
      <c r="B9847" s="608">
        <v>43442</v>
      </c>
      <c r="C9847" s="612" t="s">
        <v>10411</v>
      </c>
      <c r="D9847" s="613">
        <v>180</v>
      </c>
      <c r="E9847" s="1023"/>
      <c r="F9847" s="608">
        <v>43463</v>
      </c>
      <c r="G9847" s="280" t="s">
        <v>3634</v>
      </c>
      <c r="H9847" s="294">
        <v>180</v>
      </c>
    </row>
    <row r="9848" spans="2:8" s="1" customFormat="1" ht="15">
      <c r="B9848" s="608">
        <v>43442</v>
      </c>
      <c r="C9848" s="612" t="s">
        <v>23</v>
      </c>
      <c r="D9848" s="613">
        <v>120</v>
      </c>
      <c r="E9848" s="1023"/>
      <c r="F9848" s="608">
        <v>43463</v>
      </c>
      <c r="G9848" s="280" t="s">
        <v>10471</v>
      </c>
      <c r="H9848" s="294">
        <v>320</v>
      </c>
    </row>
    <row r="9849" spans="2:8" s="1" customFormat="1" ht="15">
      <c r="B9849" s="608">
        <v>43442</v>
      </c>
      <c r="C9849" s="484" t="s">
        <v>187</v>
      </c>
      <c r="D9849" s="610">
        <v>30</v>
      </c>
      <c r="E9849" s="1023"/>
      <c r="F9849" s="608">
        <v>43463</v>
      </c>
      <c r="G9849" s="280" t="s">
        <v>23</v>
      </c>
      <c r="H9849" s="294">
        <v>235</v>
      </c>
    </row>
    <row r="9850" spans="2:8" s="1" customFormat="1" ht="15">
      <c r="B9850" s="608">
        <v>43443</v>
      </c>
      <c r="C9850" s="612" t="s">
        <v>12</v>
      </c>
      <c r="D9850" s="613">
        <v>120</v>
      </c>
      <c r="E9850" s="1023"/>
      <c r="F9850" s="608">
        <v>43463</v>
      </c>
      <c r="G9850" s="280" t="s">
        <v>2177</v>
      </c>
      <c r="H9850" s="294">
        <v>240</v>
      </c>
    </row>
    <row r="9851" spans="2:8" s="1" customFormat="1" ht="15">
      <c r="B9851" s="608">
        <v>43443</v>
      </c>
      <c r="C9851" s="612" t="s">
        <v>289</v>
      </c>
      <c r="D9851" s="613">
        <v>50</v>
      </c>
      <c r="E9851" s="1023"/>
      <c r="F9851" s="608">
        <v>43464</v>
      </c>
      <c r="G9851" s="280" t="s">
        <v>10472</v>
      </c>
      <c r="H9851" s="294">
        <v>2400</v>
      </c>
    </row>
    <row r="9852" spans="2:8" s="1" customFormat="1" ht="15">
      <c r="B9852" s="608">
        <v>43443</v>
      </c>
      <c r="C9852" s="280" t="s">
        <v>5118</v>
      </c>
      <c r="D9852" s="294">
        <v>100</v>
      </c>
      <c r="E9852" s="1023"/>
      <c r="F9852" s="608">
        <v>43464</v>
      </c>
      <c r="G9852" s="280" t="s">
        <v>10473</v>
      </c>
      <c r="H9852" s="294">
        <v>1125</v>
      </c>
    </row>
    <row r="9853" spans="2:8" s="1" customFormat="1" ht="15">
      <c r="B9853" s="608">
        <v>43444</v>
      </c>
      <c r="C9853" s="280" t="s">
        <v>525</v>
      </c>
      <c r="D9853" s="294">
        <v>370</v>
      </c>
      <c r="E9853" s="1023"/>
      <c r="F9853" s="608">
        <v>43464</v>
      </c>
      <c r="G9853" s="280" t="s">
        <v>10474</v>
      </c>
      <c r="H9853" s="294">
        <v>150</v>
      </c>
    </row>
    <row r="9854" spans="2:8" s="1" customFormat="1" ht="15">
      <c r="B9854" s="608">
        <v>43444</v>
      </c>
      <c r="C9854" s="394" t="s">
        <v>8344</v>
      </c>
      <c r="D9854" s="614">
        <v>550</v>
      </c>
      <c r="E9854" s="1023"/>
      <c r="F9854" s="608">
        <v>43464</v>
      </c>
      <c r="G9854" s="280" t="s">
        <v>12</v>
      </c>
      <c r="H9854" s="294">
        <v>165</v>
      </c>
    </row>
    <row r="9855" spans="2:8" s="1" customFormat="1" ht="15">
      <c r="B9855" s="608">
        <v>43444</v>
      </c>
      <c r="C9855" s="394" t="s">
        <v>246</v>
      </c>
      <c r="D9855" s="614">
        <v>50</v>
      </c>
      <c r="E9855" s="1023"/>
      <c r="F9855" s="608">
        <v>43464</v>
      </c>
      <c r="G9855" s="280" t="s">
        <v>18</v>
      </c>
      <c r="H9855" s="294">
        <v>540</v>
      </c>
    </row>
    <row r="9856" spans="2:8" s="1" customFormat="1" ht="15">
      <c r="B9856" s="608">
        <v>43444</v>
      </c>
      <c r="C9856" s="394" t="s">
        <v>80</v>
      </c>
      <c r="D9856" s="1776">
        <v>40</v>
      </c>
      <c r="E9856" s="1023"/>
      <c r="F9856" s="608">
        <v>43464</v>
      </c>
      <c r="G9856" s="280" t="s">
        <v>59</v>
      </c>
      <c r="H9856" s="294">
        <v>520</v>
      </c>
    </row>
    <row r="9857" spans="2:8" s="1" customFormat="1" ht="15">
      <c r="B9857" s="608">
        <v>43444</v>
      </c>
      <c r="C9857" s="394" t="s">
        <v>7994</v>
      </c>
      <c r="D9857" s="1776">
        <v>10</v>
      </c>
      <c r="E9857" s="1023"/>
      <c r="F9857" s="608">
        <v>43464</v>
      </c>
      <c r="G9857" s="280" t="s">
        <v>114</v>
      </c>
      <c r="H9857" s="294">
        <v>60</v>
      </c>
    </row>
    <row r="9858" spans="2:8" s="1" customFormat="1" ht="15">
      <c r="B9858" s="608">
        <v>43444</v>
      </c>
      <c r="C9858" s="612" t="s">
        <v>8508</v>
      </c>
      <c r="D9858" s="613">
        <v>50</v>
      </c>
      <c r="E9858" s="1023"/>
      <c r="F9858" s="608">
        <v>43464</v>
      </c>
      <c r="G9858" s="280" t="s">
        <v>5295</v>
      </c>
      <c r="H9858" s="294">
        <v>100</v>
      </c>
    </row>
    <row r="9859" spans="2:8" s="1" customFormat="1" ht="15">
      <c r="B9859" s="608">
        <v>43444</v>
      </c>
      <c r="C9859" s="612" t="s">
        <v>23</v>
      </c>
      <c r="D9859" s="613">
        <v>190</v>
      </c>
      <c r="E9859" s="1023"/>
      <c r="F9859" s="608">
        <v>43464</v>
      </c>
      <c r="G9859" s="280" t="s">
        <v>23</v>
      </c>
      <c r="H9859" s="294">
        <v>430</v>
      </c>
    </row>
    <row r="9860" spans="2:8" s="1" customFormat="1" ht="15">
      <c r="B9860" s="608">
        <v>43445</v>
      </c>
      <c r="C9860" s="612" t="s">
        <v>525</v>
      </c>
      <c r="D9860" s="613">
        <v>340</v>
      </c>
      <c r="E9860" s="1023"/>
      <c r="F9860" s="608">
        <v>43465</v>
      </c>
      <c r="G9860" s="280" t="s">
        <v>601</v>
      </c>
      <c r="H9860" s="294">
        <v>2792</v>
      </c>
    </row>
    <row r="9861" spans="2:8" s="1" customFormat="1" ht="15">
      <c r="B9861" s="608">
        <v>43446</v>
      </c>
      <c r="C9861" s="484" t="s">
        <v>525</v>
      </c>
      <c r="D9861" s="610">
        <v>150</v>
      </c>
      <c r="E9861" s="1023"/>
      <c r="F9861" s="608">
        <v>43465</v>
      </c>
      <c r="G9861" s="280" t="s">
        <v>18</v>
      </c>
      <c r="H9861" s="294">
        <v>1063</v>
      </c>
    </row>
    <row r="9862" spans="2:8" s="1" customFormat="1" ht="15">
      <c r="B9862" s="608">
        <v>43447</v>
      </c>
      <c r="C9862" s="484" t="s">
        <v>525</v>
      </c>
      <c r="D9862" s="614">
        <v>260</v>
      </c>
      <c r="E9862" s="1023"/>
      <c r="F9862" s="608">
        <v>43465</v>
      </c>
      <c r="G9862" s="280" t="s">
        <v>51</v>
      </c>
      <c r="H9862" s="294">
        <v>640</v>
      </c>
    </row>
    <row r="9863" spans="2:8" s="1" customFormat="1" ht="15">
      <c r="B9863" s="608">
        <v>43447</v>
      </c>
      <c r="C9863" s="394" t="s">
        <v>5160</v>
      </c>
      <c r="D9863" s="614">
        <v>300</v>
      </c>
      <c r="E9863" s="1023"/>
      <c r="F9863" s="608">
        <v>43465</v>
      </c>
      <c r="G9863" s="280" t="s">
        <v>516</v>
      </c>
      <c r="H9863" s="294">
        <v>220</v>
      </c>
    </row>
    <row r="9864" spans="2:8" s="1" customFormat="1" ht="15">
      <c r="B9864" s="608">
        <v>43448</v>
      </c>
      <c r="C9864" s="280" t="s">
        <v>525</v>
      </c>
      <c r="D9864" s="294">
        <v>120</v>
      </c>
      <c r="E9864" s="1023"/>
      <c r="F9864" s="608">
        <v>43465</v>
      </c>
      <c r="G9864" s="280" t="s">
        <v>401</v>
      </c>
      <c r="H9864" s="294">
        <v>80</v>
      </c>
    </row>
    <row r="9865" spans="2:8" s="1" customFormat="1" ht="15">
      <c r="B9865" s="608">
        <v>43448</v>
      </c>
      <c r="C9865" s="394" t="s">
        <v>111</v>
      </c>
      <c r="D9865" s="614">
        <v>70</v>
      </c>
      <c r="E9865" s="1023"/>
      <c r="F9865" s="608">
        <v>43465</v>
      </c>
      <c r="G9865" s="280" t="s">
        <v>2645</v>
      </c>
      <c r="H9865" s="294">
        <v>25</v>
      </c>
    </row>
    <row r="9866" spans="2:8" s="1" customFormat="1" ht="15">
      <c r="B9866" s="608">
        <v>43448</v>
      </c>
      <c r="C9866" s="280" t="s">
        <v>246</v>
      </c>
      <c r="D9866" s="294">
        <v>60</v>
      </c>
      <c r="E9866" s="1023"/>
      <c r="F9866" s="608">
        <v>43465</v>
      </c>
      <c r="G9866" s="280" t="s">
        <v>10475</v>
      </c>
      <c r="H9866" s="294">
        <v>144</v>
      </c>
    </row>
    <row r="9867" spans="2:8" s="1" customFormat="1" ht="15">
      <c r="B9867" s="608">
        <v>43448</v>
      </c>
      <c r="C9867" s="394" t="s">
        <v>10414</v>
      </c>
      <c r="D9867" s="614">
        <v>150</v>
      </c>
      <c r="E9867" s="1023"/>
      <c r="F9867" s="608">
        <v>43465</v>
      </c>
      <c r="G9867" s="280" t="s">
        <v>111</v>
      </c>
      <c r="H9867" s="294">
        <v>36</v>
      </c>
    </row>
    <row r="9868" spans="2:8" s="1" customFormat="1" ht="15">
      <c r="B9868" s="608">
        <v>43449</v>
      </c>
      <c r="C9868" s="394" t="s">
        <v>516</v>
      </c>
      <c r="D9868" s="1776">
        <v>150</v>
      </c>
      <c r="E9868" s="1023"/>
      <c r="F9868" s="608"/>
      <c r="G9868" s="484"/>
      <c r="H9868" s="610"/>
    </row>
    <row r="9869" spans="2:8" s="1" customFormat="1" ht="15">
      <c r="B9869" s="608">
        <v>43449</v>
      </c>
      <c r="C9869" s="612" t="s">
        <v>289</v>
      </c>
      <c r="D9869" s="613">
        <v>110</v>
      </c>
      <c r="E9869" s="1023"/>
      <c r="F9869" s="608"/>
      <c r="G9869" s="484"/>
      <c r="H9869" s="610"/>
    </row>
    <row r="9870" spans="2:8" s="1" customFormat="1" ht="15">
      <c r="B9870" s="608">
        <v>43449</v>
      </c>
      <c r="C9870" s="612" t="s">
        <v>246</v>
      </c>
      <c r="D9870" s="613">
        <v>240</v>
      </c>
      <c r="E9870" s="1023"/>
      <c r="F9870" s="608"/>
      <c r="G9870" s="484"/>
      <c r="H9870" s="610"/>
    </row>
    <row r="9871" spans="2:8" s="1" customFormat="1" ht="15">
      <c r="B9871" s="608">
        <v>43449</v>
      </c>
      <c r="C9871" s="394" t="s">
        <v>23</v>
      </c>
      <c r="D9871" s="1776">
        <v>100</v>
      </c>
      <c r="E9871" s="1023"/>
      <c r="F9871" s="608"/>
      <c r="G9871" s="484"/>
      <c r="H9871" s="610"/>
    </row>
    <row r="9872" spans="2:8" s="1" customFormat="1" ht="15">
      <c r="B9872" s="608">
        <v>43449</v>
      </c>
      <c r="C9872" s="612" t="s">
        <v>10415</v>
      </c>
      <c r="D9872" s="613">
        <v>50</v>
      </c>
      <c r="E9872" s="1023"/>
      <c r="F9872" s="608"/>
      <c r="G9872" s="484"/>
      <c r="H9872" s="610"/>
    </row>
    <row r="9873" spans="2:8" s="1" customFormat="1" ht="15">
      <c r="B9873" s="608">
        <v>43449</v>
      </c>
      <c r="C9873" s="612" t="s">
        <v>10416</v>
      </c>
      <c r="D9873" s="613">
        <v>200</v>
      </c>
      <c r="E9873" s="1023"/>
      <c r="F9873" s="608"/>
      <c r="G9873" s="484"/>
      <c r="H9873" s="610"/>
    </row>
    <row r="9874" spans="2:8" s="1" customFormat="1" ht="15">
      <c r="B9874" s="549">
        <v>43450</v>
      </c>
      <c r="C9874" s="554" t="s">
        <v>2598</v>
      </c>
      <c r="D9874" s="587">
        <v>180</v>
      </c>
      <c r="E9874" s="1023"/>
      <c r="F9874" s="608"/>
      <c r="G9874" s="484"/>
      <c r="H9874" s="610"/>
    </row>
    <row r="9875" spans="2:8" s="1" customFormat="1" ht="15">
      <c r="B9875" s="549">
        <v>43450</v>
      </c>
      <c r="C9875" s="554" t="s">
        <v>112</v>
      </c>
      <c r="D9875" s="587">
        <v>1290</v>
      </c>
      <c r="E9875" s="1023"/>
      <c r="F9875" s="608"/>
      <c r="G9875" s="484"/>
      <c r="H9875" s="610"/>
    </row>
    <row r="9876" spans="2:8" s="1" customFormat="1" ht="15">
      <c r="B9876" s="608">
        <v>43450</v>
      </c>
      <c r="C9876" s="394" t="s">
        <v>10432</v>
      </c>
      <c r="D9876" s="1776">
        <v>350</v>
      </c>
      <c r="E9876" s="1023"/>
      <c r="F9876" s="608"/>
      <c r="G9876" s="484"/>
      <c r="H9876" s="610"/>
    </row>
    <row r="9877" spans="2:8" s="1" customFormat="1" ht="15">
      <c r="B9877" s="608">
        <v>43450</v>
      </c>
      <c r="C9877" s="394" t="s">
        <v>23</v>
      </c>
      <c r="D9877" s="1776">
        <v>350</v>
      </c>
      <c r="E9877" s="1023"/>
      <c r="F9877" s="608"/>
      <c r="G9877" s="484"/>
      <c r="H9877" s="610"/>
    </row>
    <row r="9878" spans="2:8" s="1" customFormat="1" ht="15">
      <c r="B9878" s="608">
        <v>43450</v>
      </c>
      <c r="C9878" s="612" t="s">
        <v>10433</v>
      </c>
      <c r="D9878" s="613">
        <v>240</v>
      </c>
      <c r="E9878" s="1023"/>
      <c r="F9878" s="608"/>
      <c r="G9878" s="484"/>
      <c r="H9878" s="610"/>
    </row>
    <row r="9879" spans="2:8" s="1" customFormat="1" ht="15">
      <c r="B9879" s="608">
        <v>43450</v>
      </c>
      <c r="C9879" s="484" t="s">
        <v>59</v>
      </c>
      <c r="D9879" s="610">
        <v>210</v>
      </c>
      <c r="E9879" s="1023"/>
      <c r="F9879" s="608"/>
      <c r="G9879" s="484"/>
      <c r="H9879" s="610"/>
    </row>
    <row r="9880" spans="2:8" s="1" customFormat="1" ht="15">
      <c r="B9880" s="608">
        <v>43451</v>
      </c>
      <c r="C9880" s="612" t="s">
        <v>525</v>
      </c>
      <c r="D9880" s="613">
        <v>170</v>
      </c>
      <c r="E9880" s="1023"/>
      <c r="F9880" s="608"/>
      <c r="G9880" s="484"/>
      <c r="H9880" s="610"/>
    </row>
    <row r="9881" spans="2:8" s="1" customFormat="1" ht="15">
      <c r="B9881" s="608">
        <v>43451</v>
      </c>
      <c r="C9881" s="484" t="s">
        <v>114</v>
      </c>
      <c r="D9881" s="610">
        <v>155</v>
      </c>
      <c r="F9881" s="608"/>
      <c r="G9881" s="484"/>
      <c r="H9881" s="610"/>
    </row>
    <row r="9882" spans="2:8" s="1" customFormat="1" ht="15">
      <c r="B9882" s="608">
        <v>43451</v>
      </c>
      <c r="C9882" s="394" t="s">
        <v>111</v>
      </c>
      <c r="D9882" s="614">
        <v>70</v>
      </c>
      <c r="F9882" s="608"/>
      <c r="G9882" s="484"/>
      <c r="H9882" s="610"/>
    </row>
    <row r="9883" spans="2:8" s="1" customFormat="1" ht="15">
      <c r="B9883" s="608">
        <v>43451</v>
      </c>
      <c r="C9883" s="394" t="s">
        <v>246</v>
      </c>
      <c r="D9883" s="614">
        <v>80</v>
      </c>
      <c r="F9883" s="608"/>
      <c r="G9883" s="484"/>
      <c r="H9883" s="610"/>
    </row>
    <row r="9884" spans="2:8" s="1" customFormat="1" ht="15">
      <c r="B9884" s="608">
        <v>43452</v>
      </c>
      <c r="C9884" s="612" t="s">
        <v>731</v>
      </c>
      <c r="D9884" s="613">
        <v>200</v>
      </c>
      <c r="F9884" s="608"/>
      <c r="G9884" s="484"/>
      <c r="H9884" s="610"/>
    </row>
    <row r="9885" spans="2:8" s="1" customFormat="1" ht="15">
      <c r="B9885" s="608">
        <v>43452</v>
      </c>
      <c r="C9885" s="484" t="s">
        <v>265</v>
      </c>
      <c r="D9885" s="610">
        <v>265</v>
      </c>
      <c r="F9885" s="608"/>
      <c r="G9885" s="484"/>
      <c r="H9885" s="610"/>
    </row>
    <row r="9886" spans="2:8" s="1" customFormat="1" ht="15">
      <c r="B9886" s="608">
        <v>43452</v>
      </c>
      <c r="C9886" s="612" t="s">
        <v>10434</v>
      </c>
      <c r="D9886" s="613">
        <v>500</v>
      </c>
      <c r="F9886" s="608"/>
      <c r="G9886" s="484"/>
      <c r="H9886" s="610"/>
    </row>
    <row r="9887" spans="2:8" s="1" customFormat="1" ht="15">
      <c r="B9887" s="608">
        <v>43452</v>
      </c>
      <c r="C9887" s="484" t="s">
        <v>10435</v>
      </c>
      <c r="D9887" s="610">
        <v>200</v>
      </c>
      <c r="F9887" s="608"/>
      <c r="G9887" s="484"/>
      <c r="H9887" s="610"/>
    </row>
    <row r="9888" spans="2:8" s="1" customFormat="1" ht="15">
      <c r="B9888" s="608">
        <v>43453</v>
      </c>
      <c r="C9888" s="394" t="s">
        <v>525</v>
      </c>
      <c r="D9888" s="614">
        <v>5770</v>
      </c>
      <c r="F9888" s="608"/>
      <c r="G9888" s="484"/>
      <c r="H9888" s="610"/>
    </row>
    <row r="9889" spans="2:8" s="1" customFormat="1" ht="15">
      <c r="B9889" s="608">
        <v>43453</v>
      </c>
      <c r="C9889" s="484" t="s">
        <v>246</v>
      </c>
      <c r="D9889" s="610">
        <v>60</v>
      </c>
      <c r="F9889" s="608"/>
      <c r="G9889" s="484"/>
      <c r="H9889" s="610"/>
    </row>
    <row r="9890" spans="2:8" s="1" customFormat="1" ht="15">
      <c r="B9890" s="608">
        <v>43453</v>
      </c>
      <c r="C9890" s="484" t="s">
        <v>289</v>
      </c>
      <c r="D9890" s="610">
        <v>250</v>
      </c>
      <c r="F9890" s="608"/>
      <c r="G9890" s="484"/>
      <c r="H9890" s="610"/>
    </row>
    <row r="9891" spans="2:8" s="1" customFormat="1" ht="15">
      <c r="B9891" s="608">
        <v>43453</v>
      </c>
      <c r="C9891" s="484" t="s">
        <v>51</v>
      </c>
      <c r="D9891" s="610">
        <v>20</v>
      </c>
      <c r="F9891" s="608"/>
      <c r="G9891" s="484"/>
      <c r="H9891" s="610"/>
    </row>
    <row r="9892" spans="2:8" s="1" customFormat="1" ht="15">
      <c r="B9892" s="608">
        <v>43453</v>
      </c>
      <c r="C9892" s="484" t="s">
        <v>111</v>
      </c>
      <c r="D9892" s="610">
        <v>70</v>
      </c>
      <c r="F9892" s="608"/>
      <c r="G9892" s="484"/>
      <c r="H9892" s="610"/>
    </row>
    <row r="9893" spans="2:8" s="1" customFormat="1" ht="15">
      <c r="B9893" s="608">
        <v>43454</v>
      </c>
      <c r="C9893" s="484" t="s">
        <v>525</v>
      </c>
      <c r="D9893" s="610">
        <v>260</v>
      </c>
      <c r="F9893" s="608"/>
      <c r="G9893" s="484"/>
      <c r="H9893" s="610"/>
    </row>
    <row r="9894" spans="2:8" s="1" customFormat="1" ht="15">
      <c r="B9894" s="608">
        <v>43455</v>
      </c>
      <c r="C9894" s="484" t="s">
        <v>525</v>
      </c>
      <c r="D9894" s="610">
        <v>190</v>
      </c>
      <c r="F9894" s="608"/>
      <c r="G9894" s="484"/>
      <c r="H9894" s="610"/>
    </row>
    <row r="9895" spans="2:8" s="1" customFormat="1" ht="15">
      <c r="B9895" s="608">
        <v>43455</v>
      </c>
      <c r="C9895" s="280" t="s">
        <v>246</v>
      </c>
      <c r="D9895" s="294">
        <v>40</v>
      </c>
      <c r="F9895" s="608"/>
      <c r="G9895" s="484"/>
      <c r="H9895" s="610"/>
    </row>
    <row r="9896" spans="2:8" s="1" customFormat="1" ht="15">
      <c r="B9896" s="608">
        <v>43455</v>
      </c>
      <c r="C9896" s="484" t="s">
        <v>48</v>
      </c>
      <c r="D9896" s="610">
        <v>100</v>
      </c>
      <c r="F9896" s="608"/>
      <c r="G9896" s="484"/>
      <c r="H9896" s="610"/>
    </row>
    <row r="9897" spans="2:8" s="1" customFormat="1" ht="15">
      <c r="B9897" s="608">
        <v>43456</v>
      </c>
      <c r="C9897" s="484" t="s">
        <v>187</v>
      </c>
      <c r="D9897" s="610">
        <v>160</v>
      </c>
      <c r="F9897" s="608"/>
      <c r="G9897" s="484"/>
      <c r="H9897" s="610"/>
    </row>
    <row r="9898" spans="2:8" s="1" customFormat="1" ht="15">
      <c r="B9898" s="608">
        <v>43456</v>
      </c>
      <c r="C9898" s="484" t="s">
        <v>246</v>
      </c>
      <c r="D9898" s="610">
        <v>60</v>
      </c>
      <c r="F9898" s="608"/>
      <c r="G9898" s="484"/>
      <c r="H9898" s="610"/>
    </row>
    <row r="9899" spans="2:8" s="1" customFormat="1" ht="15">
      <c r="B9899" s="608">
        <v>43456</v>
      </c>
      <c r="C9899" s="484" t="s">
        <v>7102</v>
      </c>
      <c r="D9899" s="610">
        <v>360</v>
      </c>
      <c r="F9899" s="608"/>
      <c r="G9899" s="484"/>
      <c r="H9899" s="610"/>
    </row>
    <row r="9900" spans="2:8" s="1" customFormat="1" ht="15">
      <c r="B9900" s="608">
        <v>43456</v>
      </c>
      <c r="C9900" s="484" t="s">
        <v>10439</v>
      </c>
      <c r="D9900" s="610">
        <v>120</v>
      </c>
      <c r="F9900" s="608"/>
      <c r="G9900" s="484"/>
      <c r="H9900" s="610"/>
    </row>
    <row r="9901" spans="2:8" s="1" customFormat="1" ht="15">
      <c r="B9901" s="608">
        <v>43456</v>
      </c>
      <c r="C9901" s="484" t="s">
        <v>246</v>
      </c>
      <c r="D9901" s="610">
        <v>30</v>
      </c>
      <c r="F9901" s="608"/>
      <c r="G9901" s="484"/>
      <c r="H9901" s="610"/>
    </row>
    <row r="9902" spans="2:8" s="1" customFormat="1" ht="15">
      <c r="B9902" s="608">
        <v>43456</v>
      </c>
      <c r="C9902" s="484" t="s">
        <v>8984</v>
      </c>
      <c r="D9902" s="610">
        <v>10</v>
      </c>
      <c r="F9902" s="608"/>
      <c r="G9902" s="484"/>
      <c r="H9902" s="610"/>
    </row>
    <row r="9903" spans="2:8" s="1" customFormat="1" ht="15">
      <c r="B9903" s="608">
        <v>43457</v>
      </c>
      <c r="C9903" s="280" t="s">
        <v>12</v>
      </c>
      <c r="D9903" s="610">
        <v>270</v>
      </c>
      <c r="F9903" s="608"/>
      <c r="G9903" s="484"/>
      <c r="H9903" s="610"/>
    </row>
    <row r="9904" spans="2:8" s="1" customFormat="1" ht="15">
      <c r="B9904" s="608">
        <v>43457</v>
      </c>
      <c r="C9904" s="484" t="s">
        <v>10442</v>
      </c>
      <c r="D9904" s="610">
        <v>150</v>
      </c>
      <c r="E9904" s="1023"/>
      <c r="F9904" s="608"/>
      <c r="G9904" s="484"/>
      <c r="H9904" s="610"/>
    </row>
    <row r="9905" spans="2:10" s="1" customFormat="1" ht="15">
      <c r="B9905" s="608">
        <v>43457</v>
      </c>
      <c r="C9905" s="280" t="s">
        <v>10443</v>
      </c>
      <c r="D9905" s="294">
        <v>200</v>
      </c>
      <c r="E9905" s="1023"/>
      <c r="F9905" s="608"/>
      <c r="G9905" s="484"/>
      <c r="H9905" s="610"/>
    </row>
    <row r="9906" spans="2:10" s="1" customFormat="1" ht="15">
      <c r="B9906" s="608">
        <v>43457</v>
      </c>
      <c r="C9906" s="280" t="s">
        <v>401</v>
      </c>
      <c r="D9906" s="294">
        <v>40</v>
      </c>
      <c r="E9906" s="1023"/>
      <c r="F9906" s="608"/>
      <c r="G9906" s="484"/>
      <c r="H9906" s="610"/>
    </row>
    <row r="9907" spans="2:10" s="1" customFormat="1" ht="15">
      <c r="B9907" s="608"/>
      <c r="C9907" s="484"/>
      <c r="D9907" s="610"/>
      <c r="F9907" s="280"/>
      <c r="G9907" s="280"/>
      <c r="H9907" s="280"/>
    </row>
    <row r="9908" spans="2:10" s="1" customFormat="1" ht="15">
      <c r="D9908" s="2">
        <f>SUM(D9804:D9907)</f>
        <v>31290</v>
      </c>
      <c r="H9908" s="2">
        <f>SUM(H9804:H9907)</f>
        <v>22760</v>
      </c>
    </row>
    <row r="9910" spans="2:10" s="1" customFormat="1" ht="15.75">
      <c r="C9910" s="2480" t="s">
        <v>10483</v>
      </c>
      <c r="D9910" s="2480"/>
      <c r="E9910" s="2480"/>
      <c r="F9910" s="2480"/>
      <c r="G9910" s="2480"/>
      <c r="H9910" s="2480"/>
      <c r="I9910" s="2480"/>
      <c r="J9910" s="18"/>
    </row>
    <row r="9911" spans="2:10" s="1" customFormat="1" ht="15" outlineLevel="1">
      <c r="C9911" s="18"/>
      <c r="D9911" s="18"/>
      <c r="E9911" s="18"/>
      <c r="F9911" s="18"/>
      <c r="G9911" s="18"/>
      <c r="H9911" s="18"/>
      <c r="I9911" s="18"/>
      <c r="J9911" s="18"/>
    </row>
    <row r="9912" spans="2:10" s="1" customFormat="1" ht="15" outlineLevel="1">
      <c r="B9912" s="152" t="s">
        <v>115</v>
      </c>
      <c r="C9912" s="152" t="s">
        <v>1330</v>
      </c>
      <c r="D9912" s="355" t="s">
        <v>4</v>
      </c>
      <c r="F9912" s="354" t="s">
        <v>115</v>
      </c>
      <c r="G9912" s="354" t="s">
        <v>1331</v>
      </c>
      <c r="H9912" s="355" t="s">
        <v>4</v>
      </c>
    </row>
    <row r="9913" spans="2:10" s="1" customFormat="1" ht="30" outlineLevel="1">
      <c r="B9913" s="1825">
        <v>43466</v>
      </c>
      <c r="C9913" s="1826" t="s">
        <v>1039</v>
      </c>
      <c r="D9913" s="1905">
        <v>171147.85</v>
      </c>
      <c r="F9913" s="811">
        <v>43466</v>
      </c>
      <c r="G9913" s="814" t="s">
        <v>10484</v>
      </c>
      <c r="H9913" s="876">
        <v>30000</v>
      </c>
      <c r="I9913" s="814" t="s">
        <v>3311</v>
      </c>
    </row>
    <row r="9914" spans="2:10" s="1" customFormat="1" ht="30" outlineLevel="1">
      <c r="B9914" s="1825">
        <v>43467</v>
      </c>
      <c r="C9914" s="223" t="s">
        <v>10499</v>
      </c>
      <c r="D9914" s="175">
        <v>52547</v>
      </c>
      <c r="E9914" s="205"/>
      <c r="F9914" s="811">
        <v>43466</v>
      </c>
      <c r="G9914" s="814" t="s">
        <v>10485</v>
      </c>
      <c r="H9914" s="876">
        <v>2500</v>
      </c>
      <c r="I9914" s="814" t="s">
        <v>8684</v>
      </c>
    </row>
    <row r="9915" spans="2:10" s="1" customFormat="1" ht="30" outlineLevel="1">
      <c r="B9915" s="1825">
        <v>43467</v>
      </c>
      <c r="C9915" s="671" t="s">
        <v>10498</v>
      </c>
      <c r="D9915" s="672">
        <v>52547</v>
      </c>
      <c r="F9915" s="811">
        <v>43466</v>
      </c>
      <c r="G9915" s="814" t="s">
        <v>10486</v>
      </c>
      <c r="H9915" s="876">
        <v>8802</v>
      </c>
      <c r="I9915" s="814" t="s">
        <v>8392</v>
      </c>
    </row>
    <row r="9916" spans="2:10" s="1" customFormat="1" ht="60" outlineLevel="1">
      <c r="B9916" s="1825">
        <v>43490</v>
      </c>
      <c r="C9916" s="223" t="s">
        <v>10563</v>
      </c>
      <c r="D9916" s="175">
        <v>150284</v>
      </c>
      <c r="F9916" s="811">
        <v>43466</v>
      </c>
      <c r="G9916" s="814" t="s">
        <v>10487</v>
      </c>
      <c r="H9916" s="876">
        <v>32406</v>
      </c>
      <c r="I9916" s="814" t="s">
        <v>10296</v>
      </c>
    </row>
    <row r="9917" spans="2:10" s="1" customFormat="1" ht="15" outlineLevel="1">
      <c r="B9917" s="285"/>
      <c r="C9917" s="223"/>
      <c r="D9917" s="175"/>
      <c r="F9917" s="811">
        <v>43468</v>
      </c>
      <c r="G9917" s="814" t="s">
        <v>10501</v>
      </c>
      <c r="H9917" s="876">
        <v>50000</v>
      </c>
      <c r="I9917" s="814" t="s">
        <v>10503</v>
      </c>
    </row>
    <row r="9918" spans="2:10" s="1" customFormat="1" ht="15" outlineLevel="1">
      <c r="B9918" s="285"/>
      <c r="C9918" s="223"/>
      <c r="D9918" s="175"/>
      <c r="F9918" s="811">
        <v>43468</v>
      </c>
      <c r="G9918" s="814" t="s">
        <v>10502</v>
      </c>
      <c r="H9918" s="876">
        <v>50000</v>
      </c>
      <c r="I9918" s="814" t="s">
        <v>10503</v>
      </c>
    </row>
    <row r="9919" spans="2:10" s="1" customFormat="1" ht="45" outlineLevel="1">
      <c r="B9919" s="285"/>
      <c r="C9919" s="223"/>
      <c r="D9919" s="175"/>
      <c r="F9919" s="811">
        <v>43473</v>
      </c>
      <c r="G9919" s="814" t="s">
        <v>10513</v>
      </c>
      <c r="H9919" s="876">
        <v>2000</v>
      </c>
      <c r="I9919" s="814" t="s">
        <v>3287</v>
      </c>
    </row>
    <row r="9920" spans="2:10" s="1" customFormat="1" ht="45" outlineLevel="1">
      <c r="B9920" s="269"/>
      <c r="C9920" s="47"/>
      <c r="D9920" s="48"/>
      <c r="F9920" s="811">
        <v>43475</v>
      </c>
      <c r="G9920" s="814" t="s">
        <v>10516</v>
      </c>
      <c r="H9920" s="876">
        <v>2000</v>
      </c>
      <c r="I9920" s="814" t="s">
        <v>3287</v>
      </c>
    </row>
    <row r="9921" spans="2:15" s="1" customFormat="1" ht="45" outlineLevel="1">
      <c r="B9921" s="285"/>
      <c r="C9921" s="223"/>
      <c r="D9921" s="175"/>
      <c r="F9921" s="811">
        <v>43479</v>
      </c>
      <c r="G9921" s="814" t="s">
        <v>10519</v>
      </c>
      <c r="H9921" s="876">
        <v>5000</v>
      </c>
      <c r="I9921" s="814" t="s">
        <v>3287</v>
      </c>
      <c r="L9921" s="2"/>
      <c r="O9921" s="2"/>
    </row>
    <row r="9922" spans="2:15" s="1" customFormat="1" ht="45" outlineLevel="1">
      <c r="B9922" s="285"/>
      <c r="C9922" s="223"/>
      <c r="D9922" s="175"/>
      <c r="E9922" s="2"/>
      <c r="F9922" s="811">
        <v>43486</v>
      </c>
      <c r="G9922" s="814" t="s">
        <v>10551</v>
      </c>
      <c r="H9922" s="876">
        <v>1000</v>
      </c>
      <c r="I9922" s="814" t="s">
        <v>10529</v>
      </c>
      <c r="L9922" s="2"/>
      <c r="O9922" s="2"/>
    </row>
    <row r="9923" spans="2:15" s="1" customFormat="1" ht="45" outlineLevel="1">
      <c r="B9923" s="285"/>
      <c r="C9923" s="223"/>
      <c r="D9923" s="175"/>
      <c r="F9923" s="811">
        <v>43486</v>
      </c>
      <c r="G9923" s="814" t="s">
        <v>10552</v>
      </c>
      <c r="H9923" s="876">
        <v>5000</v>
      </c>
      <c r="I9923" s="814" t="s">
        <v>3287</v>
      </c>
      <c r="L9923" s="2"/>
      <c r="O9923" s="2"/>
    </row>
    <row r="9924" spans="2:15" s="1" customFormat="1" ht="15" outlineLevel="1">
      <c r="B9924" s="269"/>
      <c r="C9924" s="47"/>
      <c r="D9924" s="48"/>
      <c r="F9924" s="811">
        <v>43490</v>
      </c>
      <c r="G9924" s="1097" t="s">
        <v>10102</v>
      </c>
      <c r="H9924" s="876">
        <v>45872.2</v>
      </c>
      <c r="I9924" s="814" t="s">
        <v>8394</v>
      </c>
    </row>
    <row r="9925" spans="2:15" s="1" customFormat="1" ht="30" outlineLevel="1">
      <c r="B9925" s="269"/>
      <c r="C9925" s="47"/>
      <c r="D9925" s="48"/>
      <c r="F9925" s="811">
        <v>43490</v>
      </c>
      <c r="G9925" s="1097" t="s">
        <v>10558</v>
      </c>
      <c r="H9925" s="876">
        <v>1297</v>
      </c>
      <c r="I9925" s="814" t="s">
        <v>10559</v>
      </c>
      <c r="L9925" s="2"/>
    </row>
    <row r="9926" spans="2:15" s="1" customFormat="1" ht="45" outlineLevel="1">
      <c r="B9926" s="46"/>
      <c r="C9926" s="47"/>
      <c r="D9926" s="48"/>
      <c r="F9926" s="811">
        <v>43493</v>
      </c>
      <c r="G9926" s="814" t="s">
        <v>10562</v>
      </c>
      <c r="H9926" s="876">
        <v>349</v>
      </c>
      <c r="I9926" s="814" t="s">
        <v>8818</v>
      </c>
      <c r="L9926" s="2"/>
    </row>
    <row r="9927" spans="2:15" s="1" customFormat="1" ht="45" outlineLevel="1">
      <c r="B9927" s="46"/>
      <c r="C9927" s="47"/>
      <c r="D9927" s="48"/>
      <c r="F9927" s="811">
        <v>43493</v>
      </c>
      <c r="G9927" s="814" t="s">
        <v>10564</v>
      </c>
      <c r="H9927" s="876">
        <v>5000</v>
      </c>
      <c r="I9927" s="814" t="s">
        <v>3287</v>
      </c>
      <c r="L9927" s="2"/>
      <c r="O9927" s="2"/>
    </row>
    <row r="9928" spans="2:15" s="1" customFormat="1" ht="30" outlineLevel="1">
      <c r="B9928" s="1909"/>
      <c r="C9928" s="570"/>
      <c r="D9928" s="48"/>
      <c r="F9928" s="811">
        <v>43496</v>
      </c>
      <c r="G9928" s="814" t="s">
        <v>10572</v>
      </c>
      <c r="H9928" s="876">
        <v>32500</v>
      </c>
      <c r="I9928" s="814" t="s">
        <v>10296</v>
      </c>
      <c r="O9928" s="2"/>
    </row>
    <row r="9929" spans="2:15" s="1" customFormat="1" ht="30" outlineLevel="1">
      <c r="B9929" s="677"/>
      <c r="C9929" s="1041"/>
      <c r="D9929" s="1542"/>
      <c r="F9929" s="811">
        <v>43496</v>
      </c>
      <c r="G9929" s="814" t="s">
        <v>10573</v>
      </c>
      <c r="H9929" s="876">
        <v>2500</v>
      </c>
      <c r="I9929" s="814" t="s">
        <v>8684</v>
      </c>
      <c r="O9929" s="2"/>
    </row>
    <row r="9930" spans="2:15" s="1" customFormat="1" ht="30" outlineLevel="1">
      <c r="B9930" s="677"/>
      <c r="C9930" s="677"/>
      <c r="D9930" s="1542"/>
      <c r="F9930" s="811">
        <v>43496</v>
      </c>
      <c r="G9930" s="814" t="s">
        <v>10574</v>
      </c>
      <c r="H9930" s="876">
        <v>30000</v>
      </c>
      <c r="I9930" s="814" t="s">
        <v>3311</v>
      </c>
      <c r="O9930" s="2"/>
    </row>
    <row r="9931" spans="2:15" s="1" customFormat="1" ht="30" outlineLevel="1">
      <c r="B9931" s="426"/>
      <c r="C9931" s="278"/>
      <c r="D9931" s="48"/>
      <c r="F9931" s="811">
        <v>43496</v>
      </c>
      <c r="G9931" s="814" t="s">
        <v>10575</v>
      </c>
      <c r="H9931" s="876">
        <v>7315</v>
      </c>
      <c r="I9931" s="814" t="s">
        <v>8392</v>
      </c>
      <c r="O9931" s="2"/>
    </row>
    <row r="9932" spans="2:15" s="1" customFormat="1" ht="15" outlineLevel="1">
      <c r="B9932" s="46"/>
      <c r="C9932" s="47"/>
      <c r="D9932" s="48"/>
      <c r="F9932" s="811"/>
      <c r="G9932" s="814"/>
      <c r="H9932" s="876"/>
      <c r="I9932" s="814"/>
      <c r="O9932" s="2"/>
    </row>
    <row r="9933" spans="2:15" s="1" customFormat="1" ht="15" outlineLevel="1">
      <c r="B9933" s="46"/>
      <c r="C9933" s="47"/>
      <c r="D9933" s="48"/>
      <c r="F9933" s="811"/>
      <c r="G9933" s="812"/>
      <c r="H9933" s="893"/>
      <c r="I9933" s="812"/>
    </row>
    <row r="9934" spans="2:15" s="1" customFormat="1" ht="15" outlineLevel="1">
      <c r="B9934" s="50"/>
      <c r="C9934" s="50" t="s">
        <v>195</v>
      </c>
      <c r="D9934" s="571">
        <f>SUM(D9913:D9933)</f>
        <v>426525.85</v>
      </c>
      <c r="E9934" s="18"/>
      <c r="F9934" s="319"/>
      <c r="G9934" s="319" t="s">
        <v>195</v>
      </c>
      <c r="H9934" s="279">
        <f>SUM(H9913:H9933)</f>
        <v>313541.2</v>
      </c>
    </row>
    <row r="9935" spans="2:15" s="1" customFormat="1" ht="15" outlineLevel="1">
      <c r="B9935" s="50"/>
      <c r="C9935" s="50" t="s">
        <v>1328</v>
      </c>
      <c r="D9935" s="48">
        <f>D9934-H9934</f>
        <v>112984.64999999997</v>
      </c>
      <c r="E9935" s="13"/>
      <c r="F9935" s="13"/>
      <c r="H9935" s="13"/>
    </row>
    <row r="9936" spans="2:15" s="1" customFormat="1" ht="15" outlineLevel="1">
      <c r="E9936" s="87"/>
      <c r="F9936" s="13"/>
      <c r="G9936" s="2"/>
      <c r="H9936" s="226"/>
      <c r="I9936" s="2"/>
      <c r="N9936" s="2"/>
      <c r="O9936" s="2"/>
    </row>
    <row r="9937" spans="2:12" s="1" customFormat="1" ht="15">
      <c r="E9937" s="13"/>
      <c r="F9937" s="13"/>
      <c r="G9937" s="1041" t="s">
        <v>10527</v>
      </c>
    </row>
    <row r="9938" spans="2:12" s="1" customFormat="1" ht="15">
      <c r="B9938" s="1465">
        <v>43466</v>
      </c>
      <c r="C9938" s="1466" t="s">
        <v>6606</v>
      </c>
      <c r="D9938" s="1467">
        <v>13390</v>
      </c>
      <c r="E9938" s="812" t="s">
        <v>421</v>
      </c>
      <c r="I9938" s="13"/>
    </row>
    <row r="9939" spans="2:12" s="1" customFormat="1" ht="60">
      <c r="B9939" s="811">
        <v>43473</v>
      </c>
      <c r="C9939" s="814" t="s">
        <v>10513</v>
      </c>
      <c r="D9939" s="876">
        <v>2000</v>
      </c>
      <c r="E9939" s="814" t="s">
        <v>3287</v>
      </c>
      <c r="G9939" s="782" t="s">
        <v>8394</v>
      </c>
      <c r="H9939" s="1791"/>
      <c r="I9939" s="13"/>
    </row>
    <row r="9940" spans="2:12" s="1" customFormat="1" ht="60">
      <c r="B9940" s="811">
        <v>43475</v>
      </c>
      <c r="C9940" s="814" t="s">
        <v>10516</v>
      </c>
      <c r="D9940" s="876">
        <v>2000</v>
      </c>
      <c r="E9940" s="814" t="s">
        <v>3287</v>
      </c>
      <c r="G9940" s="782" t="s">
        <v>7422</v>
      </c>
      <c r="H9940" s="1791"/>
      <c r="I9940" s="13"/>
    </row>
    <row r="9941" spans="2:12" s="1" customFormat="1" ht="60">
      <c r="B9941" s="811">
        <v>43479</v>
      </c>
      <c r="C9941" s="814" t="s">
        <v>10519</v>
      </c>
      <c r="D9941" s="876">
        <v>5000</v>
      </c>
      <c r="E9941" s="814" t="s">
        <v>3287</v>
      </c>
      <c r="G9941" s="782" t="s">
        <v>10482</v>
      </c>
      <c r="H9941" s="1791"/>
      <c r="L9941" s="2"/>
    </row>
    <row r="9942" spans="2:12" s="1" customFormat="1" ht="45">
      <c r="B9942" s="811">
        <v>43486</v>
      </c>
      <c r="C9942" s="814" t="s">
        <v>10552</v>
      </c>
      <c r="D9942" s="876">
        <v>5000</v>
      </c>
      <c r="E9942" s="814" t="s">
        <v>3287</v>
      </c>
      <c r="G9942" s="782" t="s">
        <v>8818</v>
      </c>
      <c r="H9942" s="1791"/>
    </row>
    <row r="9943" spans="2:12" s="1" customFormat="1" ht="45">
      <c r="B9943" s="811">
        <v>43493</v>
      </c>
      <c r="C9943" s="814" t="s">
        <v>10564</v>
      </c>
      <c r="D9943" s="876">
        <v>5000</v>
      </c>
      <c r="E9943" s="814" t="s">
        <v>3287</v>
      </c>
      <c r="G9943" s="782" t="s">
        <v>9959</v>
      </c>
      <c r="H9943" s="1791"/>
    </row>
    <row r="9944" spans="2:12" s="1" customFormat="1" ht="15">
      <c r="B9944" s="811"/>
      <c r="C9944" s="814"/>
      <c r="D9944" s="876"/>
      <c r="E9944" s="814"/>
      <c r="G9944" s="1119" t="s">
        <v>7425</v>
      </c>
      <c r="H9944" s="1366">
        <v>32406</v>
      </c>
    </row>
    <row r="9945" spans="2:12" s="1" customFormat="1" ht="15">
      <c r="B9945" s="811"/>
      <c r="C9945" s="814"/>
      <c r="D9945" s="876"/>
      <c r="E9945" s="814"/>
      <c r="G9945" s="730" t="s">
        <v>7426</v>
      </c>
      <c r="H9945" s="1366">
        <v>30000</v>
      </c>
      <c r="I9945" s="13"/>
    </row>
    <row r="9946" spans="2:12" s="1" customFormat="1" ht="15">
      <c r="B9946" s="811"/>
      <c r="C9946" s="814"/>
      <c r="D9946" s="876"/>
      <c r="E9946" s="814"/>
      <c r="G9946" s="730" t="s">
        <v>8819</v>
      </c>
      <c r="H9946" s="1366">
        <v>2500</v>
      </c>
      <c r="I9946" s="13"/>
    </row>
    <row r="9947" spans="2:12" s="1" customFormat="1" ht="15">
      <c r="B9947" s="811"/>
      <c r="C9947" s="814"/>
      <c r="D9947" s="876"/>
      <c r="E9947" s="814"/>
      <c r="F9947" s="2"/>
      <c r="G9947" s="730" t="s">
        <v>7420</v>
      </c>
      <c r="H9947" s="1366">
        <v>8802</v>
      </c>
      <c r="I9947" s="13"/>
    </row>
    <row r="9948" spans="2:12" s="1" customFormat="1" ht="15">
      <c r="B9948" s="811"/>
      <c r="C9948" s="1097"/>
      <c r="D9948" s="876"/>
      <c r="E9948" s="814"/>
      <c r="F9948" s="2"/>
      <c r="I9948" s="13"/>
    </row>
    <row r="9949" spans="2:12" s="1" customFormat="1" ht="15">
      <c r="B9949" s="280"/>
      <c r="C9949" s="280"/>
      <c r="D9949" s="294">
        <f>SUM(D9938:D9948)</f>
        <v>32390</v>
      </c>
      <c r="E9949" s="2">
        <f>D9949-D10013-H10013</f>
        <v>1823</v>
      </c>
      <c r="F9949" s="1" t="s">
        <v>3088</v>
      </c>
    </row>
    <row r="9950" spans="2:12" s="1" customFormat="1" ht="15">
      <c r="E9950" s="2"/>
    </row>
    <row r="9951" spans="2:12" s="1" customFormat="1" ht="15"/>
    <row r="9952" spans="2:12" s="1" customFormat="1" ht="15">
      <c r="B9952" s="608">
        <v>43466</v>
      </c>
      <c r="C9952" s="612" t="s">
        <v>367</v>
      </c>
      <c r="D9952" s="613">
        <v>100</v>
      </c>
      <c r="E9952" s="1023"/>
      <c r="F9952" s="608">
        <v>43483</v>
      </c>
      <c r="G9952" s="484" t="s">
        <v>525</v>
      </c>
      <c r="H9952" s="614">
        <v>220</v>
      </c>
    </row>
    <row r="9953" spans="2:8" s="1" customFormat="1" ht="15">
      <c r="B9953" s="608">
        <v>43466</v>
      </c>
      <c r="C9953" s="612" t="s">
        <v>2316</v>
      </c>
      <c r="D9953" s="613">
        <v>100</v>
      </c>
      <c r="E9953" s="1023"/>
      <c r="F9953" s="608">
        <v>43483</v>
      </c>
      <c r="G9953" s="394" t="s">
        <v>114</v>
      </c>
      <c r="H9953" s="614">
        <v>20</v>
      </c>
    </row>
    <row r="9954" spans="2:8" s="1" customFormat="1" ht="15">
      <c r="B9954" s="608">
        <v>43466</v>
      </c>
      <c r="C9954" s="612" t="s">
        <v>289</v>
      </c>
      <c r="D9954" s="613">
        <v>220</v>
      </c>
      <c r="E9954" s="1023"/>
      <c r="F9954" s="608">
        <v>43483</v>
      </c>
      <c r="G9954" s="280" t="s">
        <v>23</v>
      </c>
      <c r="H9954" s="294">
        <v>855</v>
      </c>
    </row>
    <row r="9955" spans="2:8" s="1" customFormat="1" ht="15">
      <c r="B9955" s="1323">
        <v>43466</v>
      </c>
      <c r="C9955" s="1324" t="s">
        <v>6</v>
      </c>
      <c r="D9955" s="1325">
        <v>5000</v>
      </c>
      <c r="E9955" s="1023"/>
      <c r="F9955" s="608">
        <v>43484</v>
      </c>
      <c r="G9955" s="394" t="s">
        <v>2556</v>
      </c>
      <c r="H9955" s="614">
        <v>270</v>
      </c>
    </row>
    <row r="9956" spans="2:8" s="1" customFormat="1" ht="15">
      <c r="B9956" s="1323">
        <v>43467</v>
      </c>
      <c r="C9956" s="554" t="s">
        <v>475</v>
      </c>
      <c r="D9956" s="1325">
        <v>750</v>
      </c>
      <c r="E9956" s="1023"/>
      <c r="F9956" s="608">
        <v>43484</v>
      </c>
      <c r="G9956" s="280" t="s">
        <v>10533</v>
      </c>
      <c r="H9956" s="294">
        <v>200</v>
      </c>
    </row>
    <row r="9957" spans="2:8" s="1" customFormat="1" ht="15">
      <c r="B9957" s="608">
        <v>43467</v>
      </c>
      <c r="C9957" s="612" t="s">
        <v>525</v>
      </c>
      <c r="D9957" s="613">
        <v>220</v>
      </c>
      <c r="E9957" s="1023"/>
      <c r="F9957" s="608">
        <v>43484</v>
      </c>
      <c r="G9957" s="394" t="s">
        <v>5761</v>
      </c>
      <c r="H9957" s="614">
        <v>20</v>
      </c>
    </row>
    <row r="9958" spans="2:8" s="1" customFormat="1" ht="15">
      <c r="B9958" s="608">
        <v>43467</v>
      </c>
      <c r="C9958" s="612" t="s">
        <v>10494</v>
      </c>
      <c r="D9958" s="613">
        <v>600</v>
      </c>
      <c r="E9958" s="1023"/>
      <c r="F9958" s="608">
        <v>43484</v>
      </c>
      <c r="G9958" s="394" t="s">
        <v>224</v>
      </c>
      <c r="H9958" s="1776">
        <v>165</v>
      </c>
    </row>
    <row r="9959" spans="2:8" s="1" customFormat="1" ht="15">
      <c r="B9959" s="608">
        <v>43467</v>
      </c>
      <c r="C9959" s="484" t="s">
        <v>3325</v>
      </c>
      <c r="D9959" s="610">
        <v>50</v>
      </c>
      <c r="E9959" s="1023"/>
      <c r="F9959" s="608">
        <v>43484</v>
      </c>
      <c r="G9959" s="612" t="s">
        <v>10537</v>
      </c>
      <c r="H9959" s="613">
        <v>50</v>
      </c>
    </row>
    <row r="9960" spans="2:8" s="1" customFormat="1" ht="15">
      <c r="B9960" s="608">
        <v>43467</v>
      </c>
      <c r="C9960" s="394" t="s">
        <v>114</v>
      </c>
      <c r="D9960" s="614">
        <v>100</v>
      </c>
      <c r="E9960" s="1023"/>
      <c r="F9960" s="608">
        <v>43485</v>
      </c>
      <c r="G9960" s="612" t="s">
        <v>114</v>
      </c>
      <c r="H9960" s="613">
        <v>60</v>
      </c>
    </row>
    <row r="9961" spans="2:8" s="1" customFormat="1" ht="15">
      <c r="B9961" s="608">
        <v>43467</v>
      </c>
      <c r="C9961" s="394" t="s">
        <v>246</v>
      </c>
      <c r="D9961" s="614">
        <v>40</v>
      </c>
      <c r="E9961" s="1023"/>
      <c r="F9961" s="608">
        <v>43485</v>
      </c>
      <c r="G9961" s="394" t="s">
        <v>8508</v>
      </c>
      <c r="H9961" s="1776">
        <v>50</v>
      </c>
    </row>
    <row r="9962" spans="2:8" s="1" customFormat="1" ht="15">
      <c r="B9962" s="608">
        <v>43467</v>
      </c>
      <c r="C9962" s="394" t="s">
        <v>10495</v>
      </c>
      <c r="D9962" s="614">
        <v>200</v>
      </c>
      <c r="E9962" s="1023"/>
      <c r="F9962" s="608">
        <v>43486</v>
      </c>
      <c r="G9962" s="612" t="s">
        <v>525</v>
      </c>
      <c r="H9962" s="613">
        <v>250</v>
      </c>
    </row>
    <row r="9963" spans="2:8" s="1" customFormat="1" ht="15">
      <c r="B9963" s="608">
        <v>43468</v>
      </c>
      <c r="C9963" s="394" t="s">
        <v>111</v>
      </c>
      <c r="D9963" s="614">
        <v>35</v>
      </c>
      <c r="E9963" s="1023"/>
      <c r="F9963" s="608">
        <v>43486</v>
      </c>
      <c r="G9963" s="612" t="s">
        <v>10560</v>
      </c>
      <c r="H9963" s="613">
        <v>25</v>
      </c>
    </row>
    <row r="9964" spans="2:8" s="1" customFormat="1" ht="15">
      <c r="B9964" s="608">
        <v>43468</v>
      </c>
      <c r="C9964" s="394" t="s">
        <v>7399</v>
      </c>
      <c r="D9964" s="1776">
        <v>60</v>
      </c>
      <c r="E9964" s="1023"/>
      <c r="F9964" s="608">
        <v>43486</v>
      </c>
      <c r="G9964" s="394" t="s">
        <v>246</v>
      </c>
      <c r="H9964" s="1776">
        <v>150</v>
      </c>
    </row>
    <row r="9965" spans="2:8" s="1" customFormat="1" ht="15">
      <c r="B9965" s="608">
        <v>43468</v>
      </c>
      <c r="C9965" s="394" t="s">
        <v>114</v>
      </c>
      <c r="D9965" s="1776">
        <v>60</v>
      </c>
      <c r="E9965" s="1023"/>
      <c r="F9965" s="608">
        <v>43486</v>
      </c>
      <c r="G9965" s="394" t="s">
        <v>111</v>
      </c>
      <c r="H9965" s="1776">
        <v>35</v>
      </c>
    </row>
    <row r="9966" spans="2:8" s="1" customFormat="1" ht="15">
      <c r="B9966" s="608">
        <v>43468</v>
      </c>
      <c r="C9966" s="612" t="s">
        <v>850</v>
      </c>
      <c r="D9966" s="613">
        <v>10</v>
      </c>
      <c r="E9966" s="1023"/>
      <c r="F9966" s="608">
        <v>43486</v>
      </c>
      <c r="G9966" s="612" t="s">
        <v>4391</v>
      </c>
      <c r="H9966" s="613">
        <v>30</v>
      </c>
    </row>
    <row r="9967" spans="2:8" s="1" customFormat="1" ht="15">
      <c r="B9967" s="608">
        <v>43468</v>
      </c>
      <c r="C9967" s="484" t="s">
        <v>246</v>
      </c>
      <c r="D9967" s="1739">
        <v>40</v>
      </c>
      <c r="E9967" s="1023"/>
      <c r="F9967" s="608">
        <v>43486</v>
      </c>
      <c r="G9967" s="612" t="s">
        <v>114</v>
      </c>
      <c r="H9967" s="613">
        <v>40</v>
      </c>
    </row>
    <row r="9968" spans="2:8" s="1" customFormat="1" ht="15">
      <c r="B9968" s="608">
        <v>43469</v>
      </c>
      <c r="C9968" s="484" t="s">
        <v>525</v>
      </c>
      <c r="D9968" s="1739">
        <v>100</v>
      </c>
      <c r="E9968" s="1023"/>
      <c r="F9968" s="608">
        <v>43487</v>
      </c>
      <c r="G9968" s="612" t="s">
        <v>525</v>
      </c>
      <c r="H9968" s="613">
        <v>280</v>
      </c>
    </row>
    <row r="9969" spans="2:8" s="1" customFormat="1" ht="15">
      <c r="B9969" s="608">
        <v>43469</v>
      </c>
      <c r="C9969" s="484" t="s">
        <v>10504</v>
      </c>
      <c r="D9969" s="1739">
        <v>900</v>
      </c>
      <c r="E9969" s="1023"/>
      <c r="F9969" s="608">
        <v>43487</v>
      </c>
      <c r="G9969" s="484" t="s">
        <v>220</v>
      </c>
      <c r="H9969" s="610">
        <v>40</v>
      </c>
    </row>
    <row r="9970" spans="2:8" s="1" customFormat="1" ht="15">
      <c r="B9970" s="608">
        <v>43469</v>
      </c>
      <c r="C9970" s="484" t="s">
        <v>401</v>
      </c>
      <c r="D9970" s="1739">
        <v>35</v>
      </c>
      <c r="E9970" s="1023"/>
      <c r="F9970" s="608">
        <v>43488</v>
      </c>
      <c r="G9970" s="394" t="s">
        <v>525</v>
      </c>
      <c r="H9970" s="614">
        <v>230</v>
      </c>
    </row>
    <row r="9971" spans="2:8" s="1" customFormat="1" ht="15">
      <c r="B9971" s="608">
        <v>43470</v>
      </c>
      <c r="C9971" s="612" t="s">
        <v>8162</v>
      </c>
      <c r="D9971" s="1739">
        <v>50</v>
      </c>
      <c r="E9971" s="1023"/>
      <c r="F9971" s="608">
        <v>43488</v>
      </c>
      <c r="G9971" s="394" t="s">
        <v>246</v>
      </c>
      <c r="H9971" s="614">
        <v>140</v>
      </c>
    </row>
    <row r="9972" spans="2:8" s="1" customFormat="1" ht="15">
      <c r="B9972" s="608">
        <v>43470</v>
      </c>
      <c r="C9972" s="484" t="s">
        <v>525</v>
      </c>
      <c r="D9972" s="1739">
        <v>55</v>
      </c>
      <c r="E9972" s="1023"/>
      <c r="F9972" s="608">
        <v>43488</v>
      </c>
      <c r="G9972" s="394" t="s">
        <v>114</v>
      </c>
      <c r="H9972" s="614">
        <v>350</v>
      </c>
    </row>
    <row r="9973" spans="2:8" s="1" customFormat="1" ht="15">
      <c r="B9973" s="608">
        <v>43470</v>
      </c>
      <c r="C9973" s="280" t="s">
        <v>246</v>
      </c>
      <c r="D9973" s="613">
        <v>50</v>
      </c>
      <c r="E9973" s="1023"/>
      <c r="F9973" s="1323">
        <v>43488</v>
      </c>
      <c r="G9973" s="463" t="s">
        <v>6436</v>
      </c>
      <c r="H9973" s="1002">
        <v>1000</v>
      </c>
    </row>
    <row r="9974" spans="2:8" s="1" customFormat="1" ht="15">
      <c r="B9974" s="608">
        <v>43470</v>
      </c>
      <c r="C9974" s="280" t="s">
        <v>10507</v>
      </c>
      <c r="D9974" s="613">
        <v>500</v>
      </c>
      <c r="E9974" s="1023"/>
      <c r="F9974" s="1323">
        <v>43488</v>
      </c>
      <c r="G9974" s="463" t="s">
        <v>6437</v>
      </c>
      <c r="H9974" s="1002">
        <v>1380</v>
      </c>
    </row>
    <row r="9975" spans="2:8" s="1" customFormat="1" ht="15">
      <c r="B9975" s="608">
        <v>43470</v>
      </c>
      <c r="C9975" s="612" t="s">
        <v>10508</v>
      </c>
      <c r="D9975" s="613">
        <v>100</v>
      </c>
      <c r="E9975" s="1023"/>
      <c r="F9975" s="608">
        <v>43489</v>
      </c>
      <c r="G9975" s="394" t="s">
        <v>525</v>
      </c>
      <c r="H9975" s="614">
        <v>240</v>
      </c>
    </row>
    <row r="9976" spans="2:8" s="1" customFormat="1" ht="15">
      <c r="B9976" s="608">
        <v>43470</v>
      </c>
      <c r="C9976" s="484" t="s">
        <v>220</v>
      </c>
      <c r="D9976" s="610">
        <v>50</v>
      </c>
      <c r="E9976" s="1023"/>
      <c r="F9976" s="608">
        <v>43490</v>
      </c>
      <c r="G9976" s="394" t="s">
        <v>525</v>
      </c>
      <c r="H9976" s="1776">
        <v>110</v>
      </c>
    </row>
    <row r="9977" spans="2:8" s="1" customFormat="1" ht="15">
      <c r="B9977" s="608">
        <v>43471</v>
      </c>
      <c r="C9977" s="394" t="s">
        <v>12</v>
      </c>
      <c r="D9977" s="614">
        <v>500</v>
      </c>
      <c r="E9977" s="1023"/>
      <c r="F9977" s="608">
        <v>43490</v>
      </c>
      <c r="G9977" s="394" t="s">
        <v>246</v>
      </c>
      <c r="H9977" s="1776">
        <v>120</v>
      </c>
    </row>
    <row r="9978" spans="2:8" s="1" customFormat="1" ht="15">
      <c r="B9978" s="608">
        <v>43471</v>
      </c>
      <c r="C9978" s="394" t="s">
        <v>3637</v>
      </c>
      <c r="D9978" s="614">
        <v>93</v>
      </c>
      <c r="E9978" s="1023"/>
      <c r="F9978" s="608">
        <v>43490</v>
      </c>
      <c r="G9978" s="612" t="s">
        <v>114</v>
      </c>
      <c r="H9978" s="613">
        <v>80</v>
      </c>
    </row>
    <row r="9979" spans="2:8" s="1" customFormat="1" ht="15">
      <c r="B9979" s="608">
        <v>43471</v>
      </c>
      <c r="C9979" s="394" t="s">
        <v>23</v>
      </c>
      <c r="D9979" s="614">
        <v>165</v>
      </c>
      <c r="E9979" s="1023"/>
      <c r="F9979" s="608">
        <v>43490</v>
      </c>
      <c r="G9979" s="484" t="s">
        <v>51</v>
      </c>
      <c r="H9979" s="610">
        <v>300</v>
      </c>
    </row>
    <row r="9980" spans="2:8" s="1" customFormat="1" ht="15">
      <c r="B9980" s="608">
        <v>43472</v>
      </c>
      <c r="C9980" s="394" t="s">
        <v>525</v>
      </c>
      <c r="D9980" s="614">
        <v>810</v>
      </c>
      <c r="E9980" s="1023"/>
      <c r="F9980" s="608">
        <v>43491</v>
      </c>
      <c r="G9980" s="484" t="s">
        <v>246</v>
      </c>
      <c r="H9980" s="610">
        <v>75</v>
      </c>
    </row>
    <row r="9981" spans="2:8" s="1" customFormat="1" ht="15">
      <c r="B9981" s="608">
        <v>43473</v>
      </c>
      <c r="C9981" s="394" t="s">
        <v>525</v>
      </c>
      <c r="D9981" s="1776">
        <v>3700</v>
      </c>
      <c r="E9981" s="1023"/>
      <c r="F9981" s="608">
        <v>43491</v>
      </c>
      <c r="G9981" s="484" t="s">
        <v>516</v>
      </c>
      <c r="H9981" s="610">
        <v>60</v>
      </c>
    </row>
    <row r="9982" spans="2:8" s="1" customFormat="1" ht="15">
      <c r="B9982" s="608">
        <v>43474</v>
      </c>
      <c r="C9982" s="394" t="s">
        <v>163</v>
      </c>
      <c r="D9982" s="1776">
        <v>30</v>
      </c>
      <c r="E9982" s="1023"/>
      <c r="F9982" s="608">
        <v>43491</v>
      </c>
      <c r="G9982" s="484" t="s">
        <v>289</v>
      </c>
      <c r="H9982" s="610">
        <v>110</v>
      </c>
    </row>
    <row r="9983" spans="2:8" s="1" customFormat="1" ht="15">
      <c r="B9983" s="608">
        <v>43474</v>
      </c>
      <c r="C9983" s="612" t="s">
        <v>114</v>
      </c>
      <c r="D9983" s="613">
        <v>80</v>
      </c>
      <c r="E9983" s="1023"/>
      <c r="F9983" s="608">
        <v>43491</v>
      </c>
      <c r="G9983" s="484" t="s">
        <v>23</v>
      </c>
      <c r="H9983" s="610">
        <v>95</v>
      </c>
    </row>
    <row r="9984" spans="2:8" s="1" customFormat="1" ht="15">
      <c r="B9984" s="608">
        <v>43474</v>
      </c>
      <c r="C9984" s="612" t="s">
        <v>246</v>
      </c>
      <c r="D9984" s="613">
        <v>95</v>
      </c>
      <c r="E9984" s="1023"/>
      <c r="F9984" s="608">
        <v>43491</v>
      </c>
      <c r="G9984" s="484" t="s">
        <v>131</v>
      </c>
      <c r="H9984" s="610">
        <v>75</v>
      </c>
    </row>
    <row r="9985" spans="2:8" s="1" customFormat="1" ht="15">
      <c r="B9985" s="608">
        <v>43474</v>
      </c>
      <c r="C9985" s="612" t="s">
        <v>80</v>
      </c>
      <c r="D9985" s="613">
        <v>50</v>
      </c>
      <c r="E9985" s="1023"/>
      <c r="F9985" s="608">
        <v>43491</v>
      </c>
      <c r="G9985" s="280" t="s">
        <v>224</v>
      </c>
      <c r="H9985" s="294">
        <v>20</v>
      </c>
    </row>
    <row r="9986" spans="2:8" s="1" customFormat="1" ht="15">
      <c r="B9986" s="608">
        <v>43474</v>
      </c>
      <c r="C9986" s="484" t="s">
        <v>48</v>
      </c>
      <c r="D9986" s="610">
        <v>40</v>
      </c>
      <c r="E9986" s="1023"/>
      <c r="F9986" s="608">
        <v>43491</v>
      </c>
      <c r="G9986" s="484" t="s">
        <v>114</v>
      </c>
      <c r="H9986" s="610">
        <v>130</v>
      </c>
    </row>
    <row r="9987" spans="2:8" s="1" customFormat="1" ht="15">
      <c r="B9987" s="608">
        <v>43475</v>
      </c>
      <c r="C9987" s="394" t="s">
        <v>525</v>
      </c>
      <c r="D9987" s="614">
        <v>350</v>
      </c>
      <c r="E9987" s="1023"/>
      <c r="F9987" s="608">
        <v>43492</v>
      </c>
      <c r="G9987" s="484" t="s">
        <v>7222</v>
      </c>
      <c r="H9987" s="610">
        <v>250</v>
      </c>
    </row>
    <row r="9988" spans="2:8" s="1" customFormat="1" ht="15">
      <c r="B9988" s="608">
        <v>43475</v>
      </c>
      <c r="C9988" s="394" t="s">
        <v>246</v>
      </c>
      <c r="D9988" s="614">
        <v>100</v>
      </c>
      <c r="E9988" s="1023"/>
      <c r="F9988" s="608">
        <v>43493</v>
      </c>
      <c r="G9988" s="484" t="s">
        <v>525</v>
      </c>
      <c r="H9988" s="610">
        <v>275</v>
      </c>
    </row>
    <row r="9989" spans="2:8" s="1" customFormat="1" ht="15">
      <c r="B9989" s="549">
        <v>43475</v>
      </c>
      <c r="C9989" s="554" t="s">
        <v>2598</v>
      </c>
      <c r="D9989" s="587">
        <v>180</v>
      </c>
      <c r="E9989" s="1023"/>
      <c r="F9989" s="608">
        <v>43493</v>
      </c>
      <c r="G9989" s="484" t="s">
        <v>10570</v>
      </c>
      <c r="H9989" s="610">
        <v>200</v>
      </c>
    </row>
    <row r="9990" spans="2:8" s="1" customFormat="1" ht="15">
      <c r="B9990" s="608">
        <v>43476</v>
      </c>
      <c r="C9990" s="394" t="s">
        <v>525</v>
      </c>
      <c r="D9990" s="614">
        <v>130</v>
      </c>
      <c r="E9990" s="1023"/>
      <c r="F9990" s="608">
        <v>43493</v>
      </c>
      <c r="G9990" s="484" t="s">
        <v>246</v>
      </c>
      <c r="H9990" s="610">
        <v>150</v>
      </c>
    </row>
    <row r="9991" spans="2:8" s="1" customFormat="1" ht="15">
      <c r="B9991" s="608">
        <v>43476</v>
      </c>
      <c r="C9991" s="394" t="s">
        <v>10518</v>
      </c>
      <c r="D9991" s="614">
        <v>150</v>
      </c>
      <c r="E9991" s="1023"/>
      <c r="F9991" s="608">
        <v>43493</v>
      </c>
      <c r="G9991" s="484" t="s">
        <v>220</v>
      </c>
      <c r="H9991" s="610">
        <v>10</v>
      </c>
    </row>
    <row r="9992" spans="2:8" s="1" customFormat="1" ht="15">
      <c r="B9992" s="608">
        <v>43476</v>
      </c>
      <c r="C9992" s="394" t="s">
        <v>23</v>
      </c>
      <c r="D9992" s="1776">
        <v>170</v>
      </c>
      <c r="E9992" s="1023"/>
      <c r="F9992" s="608">
        <v>43493</v>
      </c>
      <c r="G9992" s="484" t="s">
        <v>23</v>
      </c>
      <c r="H9992" s="610">
        <v>100</v>
      </c>
    </row>
    <row r="9993" spans="2:8" s="1" customFormat="1" ht="15">
      <c r="B9993" s="608">
        <v>43476</v>
      </c>
      <c r="C9993" s="394" t="s">
        <v>7102</v>
      </c>
      <c r="D9993" s="1776">
        <v>235</v>
      </c>
      <c r="E9993" s="1023"/>
      <c r="F9993" s="608">
        <v>43494</v>
      </c>
      <c r="G9993" s="280" t="s">
        <v>10082</v>
      </c>
      <c r="H9993" s="610">
        <v>200</v>
      </c>
    </row>
    <row r="9994" spans="2:8" s="1" customFormat="1" ht="15">
      <c r="B9994" s="608">
        <v>43477</v>
      </c>
      <c r="C9994" s="612" t="s">
        <v>57</v>
      </c>
      <c r="D9994" s="613">
        <v>500</v>
      </c>
      <c r="E9994" s="1023"/>
      <c r="F9994" s="608">
        <v>43494</v>
      </c>
      <c r="G9994" s="484" t="s">
        <v>525</v>
      </c>
      <c r="H9994" s="610">
        <v>250</v>
      </c>
    </row>
    <row r="9995" spans="2:8" s="1" customFormat="1" ht="15">
      <c r="B9995" s="608">
        <v>43477</v>
      </c>
      <c r="C9995" s="612" t="s">
        <v>246</v>
      </c>
      <c r="D9995" s="613">
        <v>100</v>
      </c>
      <c r="E9995" s="1023"/>
      <c r="F9995" s="608">
        <v>43494</v>
      </c>
      <c r="G9995" s="280" t="s">
        <v>246</v>
      </c>
      <c r="H9995" s="294">
        <v>200</v>
      </c>
    </row>
    <row r="9996" spans="2:8" s="1" customFormat="1" ht="15">
      <c r="B9996" s="608">
        <v>43477</v>
      </c>
      <c r="C9996" s="612" t="s">
        <v>220</v>
      </c>
      <c r="D9996" s="613">
        <v>30</v>
      </c>
      <c r="E9996" s="1023"/>
      <c r="F9996" s="608">
        <v>43494</v>
      </c>
      <c r="G9996" s="280" t="s">
        <v>7633</v>
      </c>
      <c r="H9996" s="294">
        <v>10</v>
      </c>
    </row>
    <row r="9997" spans="2:8" s="1" customFormat="1" ht="15">
      <c r="B9997" s="608">
        <v>43477</v>
      </c>
      <c r="C9997" s="484" t="s">
        <v>111</v>
      </c>
      <c r="D9997" s="610">
        <v>35</v>
      </c>
      <c r="E9997" s="1023"/>
      <c r="F9997" s="608">
        <v>43495</v>
      </c>
      <c r="G9997" s="394" t="s">
        <v>525</v>
      </c>
      <c r="H9997" s="610">
        <v>180</v>
      </c>
    </row>
    <row r="9998" spans="2:8" s="1" customFormat="1" ht="15">
      <c r="B9998" s="608">
        <v>43478</v>
      </c>
      <c r="C9998" s="612" t="s">
        <v>10522</v>
      </c>
      <c r="D9998" s="613">
        <v>50</v>
      </c>
      <c r="E9998" s="1023"/>
      <c r="F9998" s="608">
        <v>43495</v>
      </c>
      <c r="G9998" s="280" t="s">
        <v>246</v>
      </c>
      <c r="H9998" s="610">
        <v>50</v>
      </c>
    </row>
    <row r="9999" spans="2:8" s="1" customFormat="1" ht="15">
      <c r="B9999" s="608">
        <v>43478</v>
      </c>
      <c r="C9999" s="612" t="s">
        <v>10523</v>
      </c>
      <c r="D9999" s="613">
        <v>240</v>
      </c>
      <c r="E9999" s="1023"/>
      <c r="F9999" s="608">
        <v>43496</v>
      </c>
      <c r="G9999" s="280" t="s">
        <v>525</v>
      </c>
      <c r="H9999" s="294">
        <v>200</v>
      </c>
    </row>
    <row r="10000" spans="2:8" s="1" customFormat="1" ht="15">
      <c r="B10000" s="608">
        <v>43478</v>
      </c>
      <c r="C10000" s="280" t="s">
        <v>7222</v>
      </c>
      <c r="D10000" s="294">
        <v>100</v>
      </c>
      <c r="E10000" s="1023"/>
      <c r="F10000" s="608">
        <v>43496</v>
      </c>
      <c r="G10000" s="280" t="s">
        <v>246</v>
      </c>
      <c r="H10000" s="294">
        <v>100</v>
      </c>
    </row>
    <row r="10001" spans="2:10" s="1" customFormat="1" ht="15">
      <c r="B10001" s="608">
        <v>43478</v>
      </c>
      <c r="C10001" s="280" t="s">
        <v>10524</v>
      </c>
      <c r="D10001" s="294">
        <v>1200</v>
      </c>
      <c r="E10001" s="1023"/>
      <c r="F10001" s="608">
        <v>43496</v>
      </c>
      <c r="G10001" s="280" t="s">
        <v>18</v>
      </c>
      <c r="H10001" s="294">
        <v>377</v>
      </c>
    </row>
    <row r="10002" spans="2:10" s="1" customFormat="1" ht="15">
      <c r="B10002" s="608">
        <v>43478</v>
      </c>
      <c r="C10002" s="394" t="s">
        <v>246</v>
      </c>
      <c r="D10002" s="614">
        <v>90</v>
      </c>
      <c r="E10002" s="1023"/>
      <c r="F10002" s="608">
        <v>43496</v>
      </c>
      <c r="G10002" s="280" t="s">
        <v>23</v>
      </c>
      <c r="H10002" s="294">
        <v>225</v>
      </c>
    </row>
    <row r="10003" spans="2:10" s="1" customFormat="1" ht="15">
      <c r="B10003" s="608">
        <v>43478</v>
      </c>
      <c r="C10003" s="394" t="s">
        <v>23</v>
      </c>
      <c r="D10003" s="614">
        <v>160</v>
      </c>
      <c r="E10003" s="1023"/>
      <c r="F10003" s="608">
        <v>43496</v>
      </c>
      <c r="G10003" s="280" t="s">
        <v>887</v>
      </c>
      <c r="H10003" s="294">
        <v>35</v>
      </c>
    </row>
    <row r="10004" spans="2:10" s="1" customFormat="1" ht="15">
      <c r="B10004" s="608">
        <v>43479</v>
      </c>
      <c r="C10004" s="394" t="s">
        <v>525</v>
      </c>
      <c r="D10004" s="1776">
        <v>260</v>
      </c>
      <c r="E10004" s="1023"/>
      <c r="F10004" s="608">
        <v>43496</v>
      </c>
      <c r="G10004" s="280" t="s">
        <v>51</v>
      </c>
      <c r="H10004" s="294">
        <v>20</v>
      </c>
    </row>
    <row r="10005" spans="2:10" s="1" customFormat="1" ht="15">
      <c r="B10005" s="608">
        <v>43479</v>
      </c>
      <c r="C10005" s="394" t="s">
        <v>23</v>
      </c>
      <c r="D10005" s="1776">
        <v>175</v>
      </c>
      <c r="E10005" s="1023"/>
      <c r="F10005" s="280"/>
      <c r="G10005" s="280"/>
      <c r="H10005" s="280"/>
    </row>
    <row r="10006" spans="2:10" s="1" customFormat="1" ht="15">
      <c r="B10006" s="608">
        <v>43479</v>
      </c>
      <c r="C10006" s="612" t="s">
        <v>10525</v>
      </c>
      <c r="D10006" s="613">
        <v>130</v>
      </c>
      <c r="E10006" s="1023"/>
      <c r="F10006" s="280"/>
      <c r="G10006" s="280"/>
      <c r="H10006" s="280"/>
    </row>
    <row r="10007" spans="2:10" s="1" customFormat="1" ht="15">
      <c r="B10007" s="549">
        <v>43481</v>
      </c>
      <c r="C10007" s="554" t="s">
        <v>112</v>
      </c>
      <c r="D10007" s="587">
        <v>817</v>
      </c>
      <c r="E10007" s="1023"/>
      <c r="F10007" s="280"/>
      <c r="G10007" s="280"/>
      <c r="H10007" s="280"/>
    </row>
    <row r="10008" spans="2:10" s="1" customFormat="1" ht="15">
      <c r="B10008" s="608">
        <v>43481</v>
      </c>
      <c r="C10008" s="612" t="s">
        <v>401</v>
      </c>
      <c r="D10008" s="613">
        <v>90</v>
      </c>
      <c r="E10008" s="1023"/>
      <c r="F10008" s="280"/>
      <c r="G10008" s="280"/>
      <c r="H10008" s="280"/>
    </row>
    <row r="10009" spans="2:10" s="1" customFormat="1" ht="15">
      <c r="B10009" s="608">
        <v>43481</v>
      </c>
      <c r="C10009" s="612" t="s">
        <v>224</v>
      </c>
      <c r="D10009" s="613">
        <v>20</v>
      </c>
      <c r="E10009" s="1023"/>
      <c r="F10009" s="280"/>
      <c r="G10009" s="280"/>
      <c r="H10009" s="280"/>
    </row>
    <row r="10010" spans="2:10" s="1" customFormat="1" ht="15">
      <c r="B10010" s="608">
        <v>43481</v>
      </c>
      <c r="C10010" s="484" t="s">
        <v>114</v>
      </c>
      <c r="D10010" s="610">
        <v>160</v>
      </c>
      <c r="E10010" s="1023"/>
      <c r="F10010" s="280"/>
      <c r="G10010" s="280"/>
      <c r="H10010" s="280"/>
    </row>
    <row r="10011" spans="2:10" s="1" customFormat="1" ht="15">
      <c r="B10011" s="608"/>
      <c r="C10011" s="484"/>
      <c r="D10011" s="614"/>
      <c r="E10011" s="1023"/>
      <c r="F10011" s="280"/>
      <c r="G10011" s="280"/>
      <c r="H10011" s="280"/>
    </row>
    <row r="10012" spans="2:10" s="1" customFormat="1" ht="15">
      <c r="B10012" s="608"/>
      <c r="C10012" s="484"/>
      <c r="D10012" s="610"/>
      <c r="F10012" s="280"/>
      <c r="G10012" s="280"/>
      <c r="H10012" s="280"/>
    </row>
    <row r="10013" spans="2:10" s="1" customFormat="1" ht="15">
      <c r="D10013" s="2">
        <f>SUM(D9952:D10012)</f>
        <v>20460</v>
      </c>
      <c r="H10013" s="2">
        <f>SUM(H9952:H10012)</f>
        <v>10107</v>
      </c>
    </row>
    <row r="10015" spans="2:10" s="1" customFormat="1" ht="15.75">
      <c r="C10015" s="2538" t="s">
        <v>10581</v>
      </c>
      <c r="D10015" s="2539"/>
      <c r="E10015" s="2539"/>
      <c r="F10015" s="2539"/>
      <c r="G10015" s="2539"/>
      <c r="H10015" s="2539"/>
      <c r="I10015" s="2540"/>
      <c r="J10015" s="18"/>
    </row>
    <row r="10016" spans="2:10" s="1" customFormat="1" ht="15" outlineLevel="1">
      <c r="C10016" s="18"/>
      <c r="D10016" s="18"/>
      <c r="E10016" s="18"/>
      <c r="F10016" s="18"/>
      <c r="G10016" s="18"/>
      <c r="H10016" s="18"/>
      <c r="I10016" s="18"/>
      <c r="J10016" s="18"/>
    </row>
    <row r="10017" spans="2:15" s="1" customFormat="1" ht="15" outlineLevel="1">
      <c r="B10017" s="152" t="s">
        <v>115</v>
      </c>
      <c r="C10017" s="152" t="s">
        <v>1330</v>
      </c>
      <c r="D10017" s="355" t="s">
        <v>4</v>
      </c>
      <c r="F10017" s="354" t="s">
        <v>115</v>
      </c>
      <c r="G10017" s="354" t="s">
        <v>1331</v>
      </c>
      <c r="H10017" s="355" t="s">
        <v>4</v>
      </c>
    </row>
    <row r="10018" spans="2:15" s="1" customFormat="1" ht="45" customHeight="1" outlineLevel="1">
      <c r="B10018" s="1825">
        <v>43497</v>
      </c>
      <c r="C10018" s="1826" t="s">
        <v>1039</v>
      </c>
      <c r="D10018" s="1905">
        <v>112984.65</v>
      </c>
      <c r="F10018" s="811">
        <v>43500</v>
      </c>
      <c r="G10018" s="814" t="s">
        <v>10617</v>
      </c>
      <c r="H10018" s="876">
        <v>5000</v>
      </c>
      <c r="J10018" s="814" t="s">
        <v>10065</v>
      </c>
    </row>
    <row r="10019" spans="2:15" s="1" customFormat="1" ht="45" customHeight="1" outlineLevel="1">
      <c r="B10019" s="285">
        <v>43512</v>
      </c>
      <c r="C10019" s="671" t="s">
        <v>10632</v>
      </c>
      <c r="D10019" s="672">
        <v>1090</v>
      </c>
      <c r="E10019" s="205"/>
      <c r="F10019" s="811">
        <v>43500</v>
      </c>
      <c r="G10019" s="814" t="s">
        <v>10618</v>
      </c>
      <c r="H10019" s="876">
        <v>5000</v>
      </c>
      <c r="J10019" s="814" t="s">
        <v>10065</v>
      </c>
    </row>
    <row r="10020" spans="2:15" s="1" customFormat="1" ht="45" customHeight="1" outlineLevel="1">
      <c r="B10020" s="285"/>
      <c r="C10020" s="671"/>
      <c r="D10020" s="672"/>
      <c r="F10020" s="811">
        <v>43507</v>
      </c>
      <c r="G10020" s="814" t="s">
        <v>10619</v>
      </c>
      <c r="H10020" s="876">
        <v>5000</v>
      </c>
      <c r="J10020" s="814" t="s">
        <v>10065</v>
      </c>
    </row>
    <row r="10021" spans="2:15" s="1" customFormat="1" ht="45" customHeight="1" outlineLevel="1">
      <c r="B10021" s="1760"/>
      <c r="C10021" s="1873"/>
      <c r="D10021" s="1761"/>
      <c r="F10021" s="811">
        <v>43507</v>
      </c>
      <c r="G10021" s="814" t="s">
        <v>10633</v>
      </c>
      <c r="H10021" s="876">
        <v>3000</v>
      </c>
      <c r="J10021" s="814" t="s">
        <v>10065</v>
      </c>
    </row>
    <row r="10022" spans="2:15" s="1" customFormat="1" ht="30" customHeight="1" outlineLevel="1">
      <c r="B10022" s="285"/>
      <c r="C10022" s="223"/>
      <c r="D10022" s="175"/>
      <c r="F10022" s="811">
        <v>43512</v>
      </c>
      <c r="G10022" s="814" t="s">
        <v>10631</v>
      </c>
      <c r="H10022" s="876">
        <v>5000</v>
      </c>
      <c r="J10022" s="814" t="s">
        <v>10065</v>
      </c>
    </row>
    <row r="10023" spans="2:15" s="1" customFormat="1" ht="45" customHeight="1" outlineLevel="1">
      <c r="B10023" s="285"/>
      <c r="C10023" s="223"/>
      <c r="D10023" s="175"/>
      <c r="F10023" s="811">
        <v>43514</v>
      </c>
      <c r="G10023" s="814" t="s">
        <v>10641</v>
      </c>
      <c r="H10023" s="876">
        <v>5000</v>
      </c>
      <c r="J10023" s="814" t="s">
        <v>10065</v>
      </c>
    </row>
    <row r="10024" spans="2:15" s="1" customFormat="1" ht="15" outlineLevel="1">
      <c r="B10024" s="46"/>
      <c r="C10024" s="47"/>
      <c r="D10024" s="48"/>
      <c r="F10024" s="811"/>
      <c r="G10024" s="812"/>
      <c r="H10024" s="893"/>
      <c r="J10024" s="812"/>
    </row>
    <row r="10025" spans="2:15" s="1" customFormat="1" ht="15" outlineLevel="1">
      <c r="B10025" s="50"/>
      <c r="C10025" s="50" t="s">
        <v>195</v>
      </c>
      <c r="D10025" s="571">
        <f>SUM(D10018:D10024)</f>
        <v>114074.65</v>
      </c>
      <c r="E10025" s="18"/>
      <c r="F10025" s="319"/>
      <c r="G10025" s="319" t="s">
        <v>195</v>
      </c>
      <c r="H10025" s="279">
        <f>SUM(H10018:H10024)</f>
        <v>28000</v>
      </c>
    </row>
    <row r="10026" spans="2:15" s="1" customFormat="1" ht="15" outlineLevel="1">
      <c r="B10026" s="50"/>
      <c r="C10026" s="50" t="s">
        <v>1328</v>
      </c>
      <c r="D10026" s="48">
        <f>D10025-H10025</f>
        <v>86074.65</v>
      </c>
      <c r="E10026" s="13"/>
      <c r="F10026" s="13"/>
      <c r="H10026" s="13"/>
    </row>
    <row r="10027" spans="2:15" s="1" customFormat="1" ht="15" outlineLevel="1">
      <c r="E10027" s="87"/>
      <c r="F10027" s="13"/>
      <c r="G10027" s="2"/>
      <c r="H10027" s="226"/>
      <c r="J10027" s="2"/>
      <c r="N10027" s="2"/>
      <c r="O10027" s="2"/>
    </row>
    <row r="10028" spans="2:15" s="1" customFormat="1" ht="15" customHeight="1">
      <c r="E10028" s="13"/>
      <c r="F10028" s="13"/>
      <c r="G10028" s="1041" t="s">
        <v>10527</v>
      </c>
    </row>
    <row r="10029" spans="2:15" s="1" customFormat="1" ht="15">
      <c r="B10029" s="1465">
        <v>43497</v>
      </c>
      <c r="C10029" s="1466" t="s">
        <v>4010</v>
      </c>
      <c r="D10029" s="1467">
        <v>1823</v>
      </c>
      <c r="E10029" s="812" t="s">
        <v>421</v>
      </c>
      <c r="J10029" s="13"/>
    </row>
    <row r="10030" spans="2:15" s="1" customFormat="1" ht="15">
      <c r="B10030" s="1465">
        <v>43499</v>
      </c>
      <c r="C10030" s="814" t="s">
        <v>3546</v>
      </c>
      <c r="D10030" s="876">
        <v>2000</v>
      </c>
      <c r="E10030" s="814" t="s">
        <v>421</v>
      </c>
      <c r="G10030" s="782" t="s">
        <v>8394</v>
      </c>
      <c r="H10030" s="1791"/>
      <c r="J10030" s="13"/>
    </row>
    <row r="10031" spans="2:15" s="1" customFormat="1" ht="45" customHeight="1">
      <c r="B10031" s="811">
        <v>43500</v>
      </c>
      <c r="C10031" s="814" t="s">
        <v>10617</v>
      </c>
      <c r="D10031" s="876">
        <v>5000</v>
      </c>
      <c r="E10031" s="814" t="s">
        <v>10065</v>
      </c>
      <c r="G10031" s="782" t="s">
        <v>7422</v>
      </c>
      <c r="H10031" s="1791"/>
      <c r="J10031" s="13"/>
    </row>
    <row r="10032" spans="2:15" s="1" customFormat="1" ht="45" customHeight="1">
      <c r="B10032" s="811">
        <v>43500</v>
      </c>
      <c r="C10032" s="814" t="s">
        <v>10618</v>
      </c>
      <c r="D10032" s="876">
        <v>5000</v>
      </c>
      <c r="E10032" s="814" t="s">
        <v>10065</v>
      </c>
      <c r="G10032" s="782" t="s">
        <v>10482</v>
      </c>
      <c r="H10032" s="1791"/>
      <c r="M10032" s="2"/>
    </row>
    <row r="10033" spans="2:10" s="1" customFormat="1" ht="15" customHeight="1">
      <c r="B10033" s="811">
        <v>43501</v>
      </c>
      <c r="C10033" s="814" t="s">
        <v>10616</v>
      </c>
      <c r="D10033" s="876">
        <v>170</v>
      </c>
      <c r="E10033" s="814" t="s">
        <v>421</v>
      </c>
      <c r="G10033" s="782" t="s">
        <v>8818</v>
      </c>
      <c r="H10033" s="1791"/>
    </row>
    <row r="10034" spans="2:10" s="1" customFormat="1" ht="60" customHeight="1">
      <c r="B10034" s="811">
        <v>43507</v>
      </c>
      <c r="C10034" s="814" t="s">
        <v>10619</v>
      </c>
      <c r="D10034" s="876">
        <v>5000</v>
      </c>
      <c r="E10034" s="814" t="s">
        <v>10065</v>
      </c>
      <c r="G10034" s="782" t="s">
        <v>9959</v>
      </c>
      <c r="H10034" s="1791"/>
    </row>
    <row r="10035" spans="2:10" s="1" customFormat="1" ht="60" customHeight="1">
      <c r="B10035" s="811">
        <v>43507</v>
      </c>
      <c r="C10035" s="814" t="s">
        <v>10633</v>
      </c>
      <c r="D10035" s="876">
        <v>3000</v>
      </c>
      <c r="E10035" s="814" t="s">
        <v>10065</v>
      </c>
      <c r="G10035" s="1119" t="s">
        <v>7425</v>
      </c>
      <c r="H10035" s="1366"/>
    </row>
    <row r="10036" spans="2:10" s="1" customFormat="1" ht="45" customHeight="1">
      <c r="B10036" s="811">
        <v>43512</v>
      </c>
      <c r="C10036" s="814" t="s">
        <v>10631</v>
      </c>
      <c r="D10036" s="876">
        <v>5000</v>
      </c>
      <c r="E10036" s="814" t="s">
        <v>10065</v>
      </c>
      <c r="G10036" s="730" t="s">
        <v>7426</v>
      </c>
      <c r="H10036" s="1366">
        <v>30000</v>
      </c>
      <c r="J10036" s="13"/>
    </row>
    <row r="10037" spans="2:10" s="1" customFormat="1" ht="15">
      <c r="B10037" s="811">
        <v>43513</v>
      </c>
      <c r="C10037" s="814" t="s">
        <v>421</v>
      </c>
      <c r="D10037" s="876">
        <v>360</v>
      </c>
      <c r="E10037" s="814" t="s">
        <v>421</v>
      </c>
      <c r="G10037" s="730" t="s">
        <v>8819</v>
      </c>
      <c r="H10037" s="1366">
        <v>2500</v>
      </c>
      <c r="J10037" s="13"/>
    </row>
    <row r="10038" spans="2:10" s="1" customFormat="1" ht="60" customHeight="1">
      <c r="B10038" s="811">
        <v>43514</v>
      </c>
      <c r="C10038" s="814" t="s">
        <v>10641</v>
      </c>
      <c r="D10038" s="876">
        <v>5000</v>
      </c>
      <c r="E10038" s="814" t="s">
        <v>10065</v>
      </c>
      <c r="F10038" s="2"/>
      <c r="G10038" s="730" t="s">
        <v>7420</v>
      </c>
      <c r="H10038" s="1366"/>
      <c r="J10038" s="13"/>
    </row>
    <row r="10039" spans="2:10" s="1" customFormat="1" ht="15" customHeight="1">
      <c r="B10039" s="811">
        <v>43519</v>
      </c>
      <c r="C10039" s="1097" t="s">
        <v>10660</v>
      </c>
      <c r="D10039" s="876">
        <v>9500</v>
      </c>
      <c r="E10039" s="814" t="s">
        <v>421</v>
      </c>
      <c r="F10039" s="2"/>
      <c r="J10039" s="13"/>
    </row>
    <row r="10040" spans="2:10" s="1" customFormat="1" ht="15">
      <c r="B10040" s="811"/>
      <c r="C10040" s="814"/>
      <c r="D10040" s="876"/>
      <c r="E10040" s="814"/>
    </row>
    <row r="10041" spans="2:10" s="1" customFormat="1" ht="15">
      <c r="B10041" s="280"/>
      <c r="C10041" s="280"/>
      <c r="D10041" s="294">
        <f>SUM(D10029:D10040)</f>
        <v>41853</v>
      </c>
      <c r="E10041" s="2">
        <f>D10041-D10106-H10106</f>
        <v>1330</v>
      </c>
      <c r="F10041" s="1" t="s">
        <v>3088</v>
      </c>
    </row>
    <row r="10042" spans="2:10" s="1" customFormat="1" ht="15">
      <c r="E10042" s="2"/>
    </row>
    <row r="10043" spans="2:10" s="1" customFormat="1" ht="15"/>
    <row r="10044" spans="2:10" s="1" customFormat="1" ht="15">
      <c r="B10044" s="608">
        <v>43497</v>
      </c>
      <c r="C10044" s="280" t="s">
        <v>289</v>
      </c>
      <c r="D10044" s="613">
        <v>170</v>
      </c>
      <c r="E10044" s="1023"/>
      <c r="F10044" s="608">
        <v>43509</v>
      </c>
      <c r="G10044" s="280" t="s">
        <v>525</v>
      </c>
      <c r="H10044" s="294">
        <v>430</v>
      </c>
    </row>
    <row r="10045" spans="2:10" s="1" customFormat="1" ht="15">
      <c r="B10045" s="608">
        <v>43497</v>
      </c>
      <c r="C10045" s="612" t="s">
        <v>246</v>
      </c>
      <c r="D10045" s="613">
        <v>100</v>
      </c>
      <c r="E10045" s="1023"/>
      <c r="F10045" s="608">
        <v>43509</v>
      </c>
      <c r="G10045" s="394" t="s">
        <v>10636</v>
      </c>
      <c r="H10045" s="614">
        <v>200</v>
      </c>
    </row>
    <row r="10046" spans="2:10" s="1" customFormat="1" ht="15">
      <c r="B10046" s="608">
        <v>43497</v>
      </c>
      <c r="C10046" s="612" t="s">
        <v>10582</v>
      </c>
      <c r="D10046" s="613">
        <v>165</v>
      </c>
      <c r="E10046" s="1023"/>
      <c r="F10046" s="608">
        <v>43510</v>
      </c>
      <c r="G10046" s="484" t="s">
        <v>10635</v>
      </c>
      <c r="H10046" s="1776">
        <v>200</v>
      </c>
    </row>
    <row r="10047" spans="2:10" s="1" customFormat="1" ht="15">
      <c r="B10047" s="608">
        <v>43498</v>
      </c>
      <c r="C10047" s="612" t="s">
        <v>12</v>
      </c>
      <c r="D10047" s="613">
        <v>150</v>
      </c>
      <c r="E10047" s="1023"/>
      <c r="F10047" s="608">
        <v>43510</v>
      </c>
      <c r="G10047" s="612" t="s">
        <v>525</v>
      </c>
      <c r="H10047" s="613">
        <v>360</v>
      </c>
    </row>
    <row r="10048" spans="2:10" s="1" customFormat="1" ht="15">
      <c r="B10048" s="608">
        <v>43498</v>
      </c>
      <c r="C10048" s="612" t="s">
        <v>177</v>
      </c>
      <c r="D10048" s="613">
        <v>10</v>
      </c>
      <c r="E10048" s="1023"/>
      <c r="F10048" s="608">
        <v>43511</v>
      </c>
      <c r="G10048" s="612" t="s">
        <v>3325</v>
      </c>
      <c r="H10048" s="613">
        <v>100</v>
      </c>
    </row>
    <row r="10049" spans="2:8" s="1" customFormat="1" ht="15">
      <c r="B10049" s="608">
        <v>43498</v>
      </c>
      <c r="C10049" s="484" t="s">
        <v>114</v>
      </c>
      <c r="D10049" s="610">
        <v>115</v>
      </c>
      <c r="E10049" s="1023"/>
      <c r="F10049" s="608">
        <v>43511</v>
      </c>
      <c r="G10049" s="394" t="s">
        <v>525</v>
      </c>
      <c r="H10049" s="1776">
        <v>400</v>
      </c>
    </row>
    <row r="10050" spans="2:8" s="1" customFormat="1" ht="15">
      <c r="B10050" s="608">
        <v>43498</v>
      </c>
      <c r="C10050" s="394" t="s">
        <v>9642</v>
      </c>
      <c r="D10050" s="614">
        <v>120</v>
      </c>
      <c r="E10050" s="1023"/>
      <c r="F10050" s="608">
        <v>43511</v>
      </c>
      <c r="G10050" s="612" t="s">
        <v>23</v>
      </c>
      <c r="H10050" s="613">
        <v>70</v>
      </c>
    </row>
    <row r="10051" spans="2:8" s="1" customFormat="1" ht="15">
      <c r="B10051" s="608">
        <v>43498</v>
      </c>
      <c r="C10051" s="394" t="s">
        <v>246</v>
      </c>
      <c r="D10051" s="614">
        <v>60</v>
      </c>
      <c r="E10051" s="1023"/>
      <c r="F10051" s="608">
        <v>43512</v>
      </c>
      <c r="G10051" s="612" t="s">
        <v>401</v>
      </c>
      <c r="H10051" s="613">
        <v>60</v>
      </c>
    </row>
    <row r="10052" spans="2:8" s="1" customFormat="1" ht="15">
      <c r="B10052" s="608">
        <v>43498</v>
      </c>
      <c r="C10052" s="394" t="s">
        <v>2951</v>
      </c>
      <c r="D10052" s="614">
        <v>60</v>
      </c>
      <c r="E10052" s="1023"/>
      <c r="F10052" s="608">
        <v>43512</v>
      </c>
      <c r="G10052" s="394" t="s">
        <v>7133</v>
      </c>
      <c r="H10052" s="1776">
        <v>60</v>
      </c>
    </row>
    <row r="10053" spans="2:8" s="1" customFormat="1" ht="15">
      <c r="B10053" s="608">
        <v>43498</v>
      </c>
      <c r="C10053" s="394" t="s">
        <v>10591</v>
      </c>
      <c r="D10053" s="614">
        <v>50</v>
      </c>
      <c r="E10053" s="1023"/>
      <c r="F10053" s="608">
        <v>43512</v>
      </c>
      <c r="G10053" s="394" t="s">
        <v>6313</v>
      </c>
      <c r="H10053" s="1776">
        <v>500</v>
      </c>
    </row>
    <row r="10054" spans="2:8" s="1" customFormat="1" ht="15">
      <c r="B10054" s="608">
        <v>43498</v>
      </c>
      <c r="C10054" s="280" t="s">
        <v>173</v>
      </c>
      <c r="D10054" s="294">
        <v>100</v>
      </c>
      <c r="E10054" s="1023"/>
      <c r="F10054" s="608">
        <v>43512</v>
      </c>
      <c r="G10054" s="612" t="s">
        <v>246</v>
      </c>
      <c r="H10054" s="613">
        <v>90</v>
      </c>
    </row>
    <row r="10055" spans="2:8" s="1" customFormat="1" ht="15">
      <c r="B10055" s="608">
        <v>43499</v>
      </c>
      <c r="C10055" s="394" t="s">
        <v>12</v>
      </c>
      <c r="D10055" s="1776">
        <v>150</v>
      </c>
      <c r="E10055" s="1023"/>
      <c r="F10055" s="608">
        <v>43512</v>
      </c>
      <c r="G10055" s="612" t="s">
        <v>918</v>
      </c>
      <c r="H10055" s="613">
        <v>60</v>
      </c>
    </row>
    <row r="10056" spans="2:8" s="1" customFormat="1" ht="15">
      <c r="B10056" s="608">
        <v>43499</v>
      </c>
      <c r="C10056" s="394" t="s">
        <v>177</v>
      </c>
      <c r="D10056" s="1776">
        <v>20</v>
      </c>
      <c r="E10056" s="1023"/>
      <c r="F10056" s="608">
        <v>43512</v>
      </c>
      <c r="G10056" s="612" t="s">
        <v>114</v>
      </c>
      <c r="H10056" s="613">
        <v>90</v>
      </c>
    </row>
    <row r="10057" spans="2:8" s="1" customFormat="1" ht="15">
      <c r="B10057" s="608">
        <v>43499</v>
      </c>
      <c r="C10057" s="612" t="s">
        <v>5687</v>
      </c>
      <c r="D10057" s="613">
        <v>33</v>
      </c>
      <c r="E10057" s="1023"/>
      <c r="F10057" s="608">
        <v>43512</v>
      </c>
      <c r="G10057" s="484" t="s">
        <v>336</v>
      </c>
      <c r="H10057" s="610">
        <v>70</v>
      </c>
    </row>
    <row r="10058" spans="2:8" s="1" customFormat="1" ht="15">
      <c r="B10058" s="549">
        <v>43499</v>
      </c>
      <c r="C10058" s="554" t="s">
        <v>2598</v>
      </c>
      <c r="D10058" s="587">
        <v>180</v>
      </c>
      <c r="E10058" s="1023"/>
      <c r="F10058" s="608">
        <v>43512</v>
      </c>
      <c r="G10058" s="394" t="s">
        <v>51</v>
      </c>
      <c r="H10058" s="614">
        <v>20</v>
      </c>
    </row>
    <row r="10059" spans="2:8" s="1" customFormat="1" ht="15">
      <c r="B10059" s="608">
        <v>43499</v>
      </c>
      <c r="C10059" s="484" t="s">
        <v>246</v>
      </c>
      <c r="D10059" s="1739">
        <v>50</v>
      </c>
      <c r="E10059" s="1023"/>
      <c r="F10059" s="1323">
        <v>43512</v>
      </c>
      <c r="G10059" s="463" t="s">
        <v>6436</v>
      </c>
      <c r="H10059" s="1002">
        <v>1000</v>
      </c>
    </row>
    <row r="10060" spans="2:8" s="1" customFormat="1" ht="15">
      <c r="B10060" s="608">
        <v>43499</v>
      </c>
      <c r="C10060" s="484" t="s">
        <v>942</v>
      </c>
      <c r="D10060" s="1739">
        <v>60</v>
      </c>
      <c r="E10060" s="1023"/>
      <c r="F10060" s="1323">
        <v>43512</v>
      </c>
      <c r="G10060" s="463" t="s">
        <v>6437</v>
      </c>
      <c r="H10060" s="1002">
        <v>1970</v>
      </c>
    </row>
    <row r="10061" spans="2:8" s="1" customFormat="1" ht="15">
      <c r="B10061" s="608">
        <v>43499</v>
      </c>
      <c r="C10061" s="484" t="s">
        <v>114</v>
      </c>
      <c r="D10061" s="1739">
        <v>340</v>
      </c>
      <c r="E10061" s="1023"/>
      <c r="F10061" s="608">
        <v>43513</v>
      </c>
      <c r="G10061" s="394" t="s">
        <v>289</v>
      </c>
      <c r="H10061" s="614">
        <v>470</v>
      </c>
    </row>
    <row r="10062" spans="2:8" s="1" customFormat="1" ht="15">
      <c r="B10062" s="608">
        <v>43499</v>
      </c>
      <c r="C10062" s="612" t="s">
        <v>48</v>
      </c>
      <c r="D10062" s="1739">
        <v>60</v>
      </c>
      <c r="E10062" s="1023"/>
      <c r="F10062" s="608">
        <v>43514</v>
      </c>
      <c r="G10062" s="280" t="s">
        <v>525</v>
      </c>
      <c r="H10062" s="614">
        <v>450</v>
      </c>
    </row>
    <row r="10063" spans="2:8" s="1" customFormat="1" ht="15">
      <c r="B10063" s="608">
        <v>43499</v>
      </c>
      <c r="C10063" s="484" t="s">
        <v>80</v>
      </c>
      <c r="D10063" s="1739">
        <v>60</v>
      </c>
      <c r="E10063" s="1023"/>
      <c r="F10063" s="608">
        <v>43514</v>
      </c>
      <c r="G10063" s="280" t="s">
        <v>23</v>
      </c>
      <c r="H10063" s="614">
        <v>250</v>
      </c>
    </row>
    <row r="10064" spans="2:8" s="1" customFormat="1" ht="15">
      <c r="B10064" s="608">
        <v>43499</v>
      </c>
      <c r="C10064" s="280" t="s">
        <v>10624</v>
      </c>
      <c r="D10064" s="294">
        <v>400</v>
      </c>
      <c r="E10064" s="1023"/>
      <c r="F10064" s="608">
        <v>43514</v>
      </c>
      <c r="G10064" s="280" t="s">
        <v>5333</v>
      </c>
      <c r="H10064" s="614">
        <v>250</v>
      </c>
    </row>
    <row r="10065" spans="2:8" s="1" customFormat="1" ht="15">
      <c r="B10065" s="608">
        <v>43500</v>
      </c>
      <c r="C10065" s="280" t="s">
        <v>525</v>
      </c>
      <c r="D10065" s="613">
        <v>240</v>
      </c>
      <c r="E10065" s="1023"/>
      <c r="F10065" s="608">
        <v>43514</v>
      </c>
      <c r="G10065" s="484" t="s">
        <v>10635</v>
      </c>
      <c r="H10065" s="614">
        <v>500</v>
      </c>
    </row>
    <row r="10066" spans="2:8" s="1" customFormat="1" ht="15">
      <c r="B10066" s="608">
        <v>43500</v>
      </c>
      <c r="C10066" s="280" t="s">
        <v>114</v>
      </c>
      <c r="D10066" s="613">
        <v>100</v>
      </c>
      <c r="E10066" s="1023"/>
      <c r="F10066" s="608">
        <v>43514</v>
      </c>
      <c r="G10066" s="484" t="s">
        <v>205</v>
      </c>
      <c r="H10066" s="614">
        <v>40</v>
      </c>
    </row>
    <row r="10067" spans="2:8" s="1" customFormat="1" ht="15">
      <c r="B10067" s="608">
        <v>43500</v>
      </c>
      <c r="C10067" s="612" t="s">
        <v>5333</v>
      </c>
      <c r="D10067" s="613">
        <v>200</v>
      </c>
      <c r="E10067" s="1023"/>
      <c r="F10067" s="608">
        <v>43515</v>
      </c>
      <c r="G10067" s="610" t="s">
        <v>10651</v>
      </c>
      <c r="H10067" s="614">
        <v>120</v>
      </c>
    </row>
    <row r="10068" spans="2:8" s="1" customFormat="1" ht="15">
      <c r="B10068" s="608">
        <v>43500</v>
      </c>
      <c r="C10068" s="484" t="s">
        <v>111</v>
      </c>
      <c r="D10068" s="610">
        <v>70</v>
      </c>
      <c r="E10068" s="1023"/>
      <c r="F10068" s="608">
        <v>43515</v>
      </c>
      <c r="G10068" s="610" t="s">
        <v>114</v>
      </c>
      <c r="H10068" s="614">
        <v>80</v>
      </c>
    </row>
    <row r="10069" spans="2:8" s="1" customFormat="1" ht="15">
      <c r="B10069" s="608">
        <v>43500</v>
      </c>
      <c r="C10069" s="394" t="s">
        <v>246</v>
      </c>
      <c r="D10069" s="614">
        <v>100</v>
      </c>
      <c r="E10069" s="1023"/>
      <c r="F10069" s="608">
        <v>43515</v>
      </c>
      <c r="G10069" s="610" t="s">
        <v>111</v>
      </c>
      <c r="H10069" s="614">
        <v>50</v>
      </c>
    </row>
    <row r="10070" spans="2:8" s="1" customFormat="1" ht="15">
      <c r="B10070" s="608">
        <v>43500</v>
      </c>
      <c r="C10070" s="394" t="s">
        <v>942</v>
      </c>
      <c r="D10070" s="614">
        <v>30</v>
      </c>
      <c r="E10070" s="1023"/>
      <c r="F10070" s="608">
        <v>43515</v>
      </c>
      <c r="G10070" s="484" t="s">
        <v>57</v>
      </c>
      <c r="H10070" s="614">
        <v>200</v>
      </c>
    </row>
    <row r="10071" spans="2:8" s="1" customFormat="1" ht="15">
      <c r="B10071" s="1323">
        <v>43500</v>
      </c>
      <c r="C10071" s="1324" t="s">
        <v>6</v>
      </c>
      <c r="D10071" s="1325">
        <v>9000</v>
      </c>
      <c r="E10071" s="1023"/>
      <c r="F10071" s="608">
        <v>43516</v>
      </c>
      <c r="G10071" s="484" t="s">
        <v>525</v>
      </c>
      <c r="H10071" s="610">
        <v>350</v>
      </c>
    </row>
    <row r="10072" spans="2:8" s="1" customFormat="1" ht="15">
      <c r="B10072" s="608">
        <v>43500</v>
      </c>
      <c r="C10072" s="394" t="s">
        <v>10606</v>
      </c>
      <c r="D10072" s="614">
        <v>500</v>
      </c>
      <c r="E10072" s="1023"/>
      <c r="F10072" s="608">
        <v>43516</v>
      </c>
      <c r="G10072" s="280" t="s">
        <v>114</v>
      </c>
      <c r="H10072" s="610">
        <v>20</v>
      </c>
    </row>
    <row r="10073" spans="2:8" s="1" customFormat="1" ht="15">
      <c r="B10073" s="608">
        <v>43501</v>
      </c>
      <c r="C10073" s="394" t="s">
        <v>246</v>
      </c>
      <c r="D10073" s="614">
        <v>80</v>
      </c>
      <c r="E10073" s="1023"/>
      <c r="F10073" s="608">
        <v>43516</v>
      </c>
      <c r="G10073" s="280" t="s">
        <v>246</v>
      </c>
      <c r="H10073" s="610">
        <v>70</v>
      </c>
    </row>
    <row r="10074" spans="2:8" s="1" customFormat="1" ht="15">
      <c r="B10074" s="608">
        <v>43501</v>
      </c>
      <c r="C10074" s="394" t="s">
        <v>114</v>
      </c>
      <c r="D10074" s="1776">
        <v>100</v>
      </c>
      <c r="E10074" s="1023"/>
      <c r="F10074" s="608">
        <v>43516</v>
      </c>
      <c r="G10074" s="280" t="s">
        <v>23</v>
      </c>
      <c r="H10074" s="610">
        <v>210</v>
      </c>
    </row>
    <row r="10075" spans="2:8" s="1" customFormat="1" ht="15">
      <c r="B10075" s="608">
        <v>43501</v>
      </c>
      <c r="C10075" s="394" t="s">
        <v>23</v>
      </c>
      <c r="D10075" s="1776">
        <v>100</v>
      </c>
      <c r="E10075" s="1023"/>
      <c r="F10075" s="549">
        <v>43516</v>
      </c>
      <c r="G10075" s="554" t="s">
        <v>112</v>
      </c>
      <c r="H10075" s="587">
        <v>900</v>
      </c>
    </row>
    <row r="10076" spans="2:8" s="1" customFormat="1" ht="15">
      <c r="B10076" s="608">
        <v>43502</v>
      </c>
      <c r="C10076" s="612" t="s">
        <v>525</v>
      </c>
      <c r="D10076" s="613">
        <v>340</v>
      </c>
      <c r="E10076" s="1023"/>
      <c r="F10076" s="608">
        <v>43517</v>
      </c>
      <c r="G10076" s="484" t="s">
        <v>246</v>
      </c>
      <c r="H10076" s="610">
        <v>150</v>
      </c>
    </row>
    <row r="10077" spans="2:8" s="1" customFormat="1" ht="15">
      <c r="B10077" s="608">
        <v>43502</v>
      </c>
      <c r="C10077" s="612" t="s">
        <v>111</v>
      </c>
      <c r="D10077" s="613">
        <v>50</v>
      </c>
      <c r="E10077" s="1023"/>
      <c r="F10077" s="608">
        <v>43517</v>
      </c>
      <c r="G10077" s="484" t="s">
        <v>8248</v>
      </c>
      <c r="H10077" s="610">
        <v>20</v>
      </c>
    </row>
    <row r="10078" spans="2:8" s="1" customFormat="1" ht="15">
      <c r="B10078" s="608">
        <v>43503</v>
      </c>
      <c r="C10078" s="612" t="s">
        <v>525</v>
      </c>
      <c r="D10078" s="613">
        <v>250</v>
      </c>
      <c r="E10078" s="1023"/>
      <c r="F10078" s="608">
        <v>43518</v>
      </c>
      <c r="G10078" s="610" t="s">
        <v>3325</v>
      </c>
      <c r="H10078" s="610">
        <v>100</v>
      </c>
    </row>
    <row r="10079" spans="2:8" s="1" customFormat="1" ht="15">
      <c r="B10079" s="608">
        <v>43503</v>
      </c>
      <c r="C10079" s="484" t="s">
        <v>10611</v>
      </c>
      <c r="D10079" s="610">
        <v>100</v>
      </c>
      <c r="E10079" s="1023"/>
      <c r="F10079" s="608">
        <v>43518</v>
      </c>
      <c r="G10079" s="610" t="s">
        <v>246</v>
      </c>
      <c r="H10079" s="610">
        <v>90</v>
      </c>
    </row>
    <row r="10080" spans="2:8" s="1" customFormat="1" ht="15">
      <c r="B10080" s="608">
        <v>43503</v>
      </c>
      <c r="C10080" s="394" t="s">
        <v>23</v>
      </c>
      <c r="D10080" s="614">
        <v>140</v>
      </c>
      <c r="E10080" s="1023"/>
      <c r="F10080" s="608">
        <v>43518</v>
      </c>
      <c r="G10080" s="610" t="s">
        <v>289</v>
      </c>
      <c r="H10080" s="610">
        <v>600</v>
      </c>
    </row>
    <row r="10081" spans="2:8" s="1" customFormat="1" ht="15">
      <c r="B10081" s="608">
        <v>43504</v>
      </c>
      <c r="C10081" s="394" t="s">
        <v>525</v>
      </c>
      <c r="D10081" s="614">
        <v>150</v>
      </c>
      <c r="E10081" s="1023"/>
      <c r="F10081" s="608">
        <v>43519</v>
      </c>
      <c r="G10081" s="484" t="s">
        <v>114</v>
      </c>
      <c r="H10081" s="610">
        <v>50</v>
      </c>
    </row>
    <row r="10082" spans="2:8" s="1" customFormat="1" ht="15">
      <c r="B10082" s="608">
        <v>43504</v>
      </c>
      <c r="C10082" s="394" t="s">
        <v>23</v>
      </c>
      <c r="D10082" s="614">
        <v>515</v>
      </c>
      <c r="E10082" s="1023"/>
      <c r="F10082" s="608">
        <v>43519</v>
      </c>
      <c r="G10082" s="484" t="s">
        <v>10654</v>
      </c>
      <c r="H10082" s="610">
        <v>50</v>
      </c>
    </row>
    <row r="10083" spans="2:8" s="1" customFormat="1" ht="15">
      <c r="B10083" s="608">
        <v>43504</v>
      </c>
      <c r="C10083" s="394" t="s">
        <v>246</v>
      </c>
      <c r="D10083" s="614">
        <v>60</v>
      </c>
      <c r="E10083" s="1023"/>
      <c r="F10083" s="608">
        <v>43519</v>
      </c>
      <c r="G10083" s="280" t="s">
        <v>246</v>
      </c>
      <c r="H10083" s="610">
        <v>100</v>
      </c>
    </row>
    <row r="10084" spans="2:8" s="1" customFormat="1" ht="15">
      <c r="B10084" s="608">
        <v>43505</v>
      </c>
      <c r="C10084" s="394" t="s">
        <v>172</v>
      </c>
      <c r="D10084" s="1776">
        <v>20</v>
      </c>
      <c r="E10084" s="1023"/>
      <c r="F10084" s="608">
        <v>43519</v>
      </c>
      <c r="G10084" s="280" t="s">
        <v>1178</v>
      </c>
      <c r="H10084" s="610">
        <v>80</v>
      </c>
    </row>
    <row r="10085" spans="2:8" s="1" customFormat="1" ht="15">
      <c r="B10085" s="608">
        <v>43505</v>
      </c>
      <c r="C10085" s="394" t="s">
        <v>289</v>
      </c>
      <c r="D10085" s="1776">
        <v>290</v>
      </c>
      <c r="E10085" s="1023"/>
      <c r="F10085" s="608">
        <v>43519</v>
      </c>
      <c r="G10085" s="280" t="s">
        <v>401</v>
      </c>
      <c r="H10085" s="610">
        <v>50</v>
      </c>
    </row>
    <row r="10086" spans="2:8" s="1" customFormat="1" ht="15">
      <c r="B10086" s="608">
        <v>43505</v>
      </c>
      <c r="C10086" s="612" t="s">
        <v>10612</v>
      </c>
      <c r="D10086" s="613">
        <v>2500</v>
      </c>
      <c r="E10086" s="1023"/>
      <c r="F10086" s="608">
        <v>43519</v>
      </c>
      <c r="G10086" s="280" t="s">
        <v>5687</v>
      </c>
      <c r="H10086" s="610">
        <v>70</v>
      </c>
    </row>
    <row r="10087" spans="2:8" s="1" customFormat="1" ht="15">
      <c r="B10087" s="608">
        <v>43505</v>
      </c>
      <c r="C10087" s="612" t="s">
        <v>516</v>
      </c>
      <c r="D10087" s="613">
        <v>40</v>
      </c>
      <c r="E10087" s="1023"/>
      <c r="F10087" s="608">
        <v>43519</v>
      </c>
      <c r="G10087" s="280" t="s">
        <v>10661</v>
      </c>
      <c r="H10087" s="610">
        <v>5000</v>
      </c>
    </row>
    <row r="10088" spans="2:8" s="1" customFormat="1" ht="15">
      <c r="B10088" s="608">
        <v>43505</v>
      </c>
      <c r="C10088" s="612" t="s">
        <v>10613</v>
      </c>
      <c r="D10088" s="613">
        <v>160</v>
      </c>
      <c r="E10088" s="1023"/>
      <c r="F10088" s="608">
        <v>43520</v>
      </c>
      <c r="G10088" s="484" t="s">
        <v>506</v>
      </c>
      <c r="H10088" s="610">
        <v>900</v>
      </c>
    </row>
    <row r="10089" spans="2:8" s="1" customFormat="1" ht="15">
      <c r="B10089" s="608">
        <v>43505</v>
      </c>
      <c r="C10089" s="484" t="s">
        <v>850</v>
      </c>
      <c r="D10089" s="610">
        <v>280</v>
      </c>
      <c r="E10089" s="1023"/>
      <c r="F10089" s="608">
        <v>43520</v>
      </c>
      <c r="G10089" s="484" t="s">
        <v>114</v>
      </c>
      <c r="H10089" s="610">
        <v>90</v>
      </c>
    </row>
    <row r="10090" spans="2:8" s="1" customFormat="1" ht="15">
      <c r="B10090" s="608">
        <v>43505</v>
      </c>
      <c r="C10090" s="612" t="s">
        <v>10614</v>
      </c>
      <c r="D10090" s="613">
        <v>190</v>
      </c>
      <c r="E10090" s="1023"/>
      <c r="F10090" s="608">
        <v>43520</v>
      </c>
      <c r="G10090" s="610" t="s">
        <v>23</v>
      </c>
      <c r="H10090" s="610">
        <v>80</v>
      </c>
    </row>
    <row r="10091" spans="2:8" s="1" customFormat="1" ht="15">
      <c r="B10091" s="608">
        <v>43505</v>
      </c>
      <c r="C10091" s="612" t="s">
        <v>246</v>
      </c>
      <c r="D10091" s="613">
        <v>90</v>
      </c>
      <c r="E10091" s="1023"/>
      <c r="F10091" s="608">
        <v>43521</v>
      </c>
      <c r="G10091" s="610" t="s">
        <v>525</v>
      </c>
      <c r="H10091" s="610">
        <v>270</v>
      </c>
    </row>
    <row r="10092" spans="2:8" s="1" customFormat="1" ht="15">
      <c r="B10092" s="608">
        <v>43505</v>
      </c>
      <c r="C10092" s="280" t="s">
        <v>3325</v>
      </c>
      <c r="D10092" s="294">
        <v>60</v>
      </c>
      <c r="E10092" s="1023"/>
      <c r="F10092" s="608">
        <v>43521</v>
      </c>
      <c r="G10092" s="610" t="s">
        <v>23</v>
      </c>
      <c r="H10092" s="610">
        <v>250</v>
      </c>
    </row>
    <row r="10093" spans="2:8" s="1" customFormat="1" ht="15">
      <c r="B10093" s="608">
        <v>43505</v>
      </c>
      <c r="C10093" s="280" t="s">
        <v>172</v>
      </c>
      <c r="D10093" s="294">
        <v>10</v>
      </c>
      <c r="E10093" s="1023"/>
      <c r="F10093" s="608">
        <v>43522</v>
      </c>
      <c r="G10093" s="484" t="s">
        <v>525</v>
      </c>
      <c r="H10093" s="610">
        <v>230</v>
      </c>
    </row>
    <row r="10094" spans="2:8" s="1" customFormat="1" ht="15">
      <c r="B10094" s="608">
        <v>43505</v>
      </c>
      <c r="C10094" s="394" t="s">
        <v>4747</v>
      </c>
      <c r="D10094" s="614">
        <v>150</v>
      </c>
      <c r="E10094" s="1023"/>
      <c r="F10094" s="608">
        <v>43522</v>
      </c>
      <c r="G10094" s="280" t="s">
        <v>10663</v>
      </c>
      <c r="H10094" s="610">
        <v>50</v>
      </c>
    </row>
    <row r="10095" spans="2:8" s="1" customFormat="1" ht="15">
      <c r="B10095" s="608">
        <v>43505</v>
      </c>
      <c r="C10095" s="280" t="s">
        <v>114</v>
      </c>
      <c r="D10095" s="294">
        <v>135</v>
      </c>
      <c r="E10095" s="1023"/>
      <c r="F10095" s="608">
        <v>43522</v>
      </c>
      <c r="G10095" s="280" t="s">
        <v>246</v>
      </c>
      <c r="H10095" s="610">
        <v>60</v>
      </c>
    </row>
    <row r="10096" spans="2:8" s="1" customFormat="1" ht="15">
      <c r="B10096" s="608">
        <v>43505</v>
      </c>
      <c r="C10096" s="394" t="s">
        <v>506</v>
      </c>
      <c r="D10096" s="614">
        <v>500</v>
      </c>
      <c r="E10096" s="1023"/>
      <c r="F10096" s="608">
        <v>43523</v>
      </c>
      <c r="G10096" s="280" t="s">
        <v>12</v>
      </c>
      <c r="H10096" s="610">
        <v>280</v>
      </c>
    </row>
    <row r="10097" spans="2:10" s="1" customFormat="1" ht="15">
      <c r="B10097" s="608">
        <v>43506</v>
      </c>
      <c r="C10097" s="280" t="s">
        <v>10624</v>
      </c>
      <c r="D10097" s="294">
        <v>400</v>
      </c>
      <c r="E10097" s="1023"/>
      <c r="F10097" s="608">
        <v>43523</v>
      </c>
      <c r="G10097" s="280" t="s">
        <v>114</v>
      </c>
      <c r="H10097" s="610">
        <v>30</v>
      </c>
    </row>
    <row r="10098" spans="2:10" s="1" customFormat="1" ht="15">
      <c r="B10098" s="608">
        <v>43506</v>
      </c>
      <c r="C10098" s="280" t="s">
        <v>51</v>
      </c>
      <c r="D10098" s="294">
        <v>380</v>
      </c>
      <c r="E10098" s="1023"/>
      <c r="F10098" s="608">
        <v>43523</v>
      </c>
      <c r="G10098" s="280" t="s">
        <v>525</v>
      </c>
      <c r="H10098" s="610">
        <v>390</v>
      </c>
    </row>
    <row r="10099" spans="2:10" s="1" customFormat="1" ht="15">
      <c r="B10099" s="608">
        <v>43506</v>
      </c>
      <c r="C10099" s="612" t="s">
        <v>111</v>
      </c>
      <c r="D10099" s="613">
        <v>70</v>
      </c>
      <c r="E10099" s="1023"/>
      <c r="F10099" s="608">
        <v>43523</v>
      </c>
      <c r="G10099" s="280" t="s">
        <v>23</v>
      </c>
      <c r="H10099" s="610">
        <v>100</v>
      </c>
    </row>
    <row r="10100" spans="2:10" s="1" customFormat="1" ht="15">
      <c r="B10100" s="608">
        <v>43506</v>
      </c>
      <c r="C10100" s="612" t="s">
        <v>246</v>
      </c>
      <c r="D10100" s="613">
        <v>50</v>
      </c>
      <c r="E10100" s="1023"/>
      <c r="F10100" s="608">
        <v>43523</v>
      </c>
      <c r="G10100" s="280" t="s">
        <v>246</v>
      </c>
      <c r="H10100" s="294">
        <v>100</v>
      </c>
    </row>
    <row r="10101" spans="2:10" s="1" customFormat="1" ht="15">
      <c r="B10101" s="608">
        <v>43507</v>
      </c>
      <c r="C10101" s="484" t="s">
        <v>10635</v>
      </c>
      <c r="D10101" s="610">
        <v>200</v>
      </c>
      <c r="E10101" s="1023"/>
      <c r="F10101" s="608">
        <v>43523</v>
      </c>
      <c r="G10101" s="280" t="s">
        <v>2401</v>
      </c>
      <c r="H10101" s="294">
        <v>200</v>
      </c>
    </row>
    <row r="10102" spans="2:10" s="1" customFormat="1" ht="15">
      <c r="B10102" s="608">
        <v>43507</v>
      </c>
      <c r="C10102" s="484" t="s">
        <v>525</v>
      </c>
      <c r="D10102" s="614">
        <v>340</v>
      </c>
      <c r="E10102" s="1023"/>
      <c r="F10102" s="608">
        <v>43523</v>
      </c>
      <c r="G10102" s="280" t="s">
        <v>6213</v>
      </c>
      <c r="H10102" s="294">
        <v>200</v>
      </c>
    </row>
    <row r="10103" spans="2:10" s="1" customFormat="1" ht="15">
      <c r="B10103" s="608">
        <v>43508</v>
      </c>
      <c r="C10103" s="394" t="s">
        <v>23</v>
      </c>
      <c r="D10103" s="614">
        <v>80</v>
      </c>
      <c r="E10103" s="1023"/>
      <c r="F10103" s="608">
        <v>43524</v>
      </c>
      <c r="G10103" s="280" t="s">
        <v>525</v>
      </c>
      <c r="H10103" s="294">
        <v>130</v>
      </c>
    </row>
    <row r="10104" spans="2:10" s="1" customFormat="1" ht="15">
      <c r="B10104" s="608">
        <v>43508</v>
      </c>
      <c r="C10104" s="280" t="s">
        <v>18</v>
      </c>
      <c r="D10104" s="294">
        <v>90</v>
      </c>
      <c r="E10104" s="1023"/>
      <c r="F10104" s="608">
        <v>43524</v>
      </c>
      <c r="G10104" s="280" t="s">
        <v>7133</v>
      </c>
      <c r="H10104" s="294">
        <v>60</v>
      </c>
    </row>
    <row r="10105" spans="2:10" s="1" customFormat="1" ht="15">
      <c r="B10105" s="608">
        <v>43508</v>
      </c>
      <c r="C10105" s="394" t="s">
        <v>525</v>
      </c>
      <c r="D10105" s="614">
        <v>340</v>
      </c>
      <c r="F10105" s="608">
        <v>43524</v>
      </c>
      <c r="G10105" s="280" t="s">
        <v>10664</v>
      </c>
      <c r="H10105" s="294">
        <v>150</v>
      </c>
    </row>
    <row r="10106" spans="2:10" s="1" customFormat="1" ht="15">
      <c r="D10106" s="2">
        <f>SUM(D10044:D10105)</f>
        <v>20953</v>
      </c>
      <c r="H10106" s="2">
        <f>SUM(H10044:H10105)</f>
        <v>19570</v>
      </c>
    </row>
    <row r="10108" spans="2:10" s="1" customFormat="1" ht="15.75">
      <c r="C10108" s="2480" t="s">
        <v>10679</v>
      </c>
      <c r="D10108" s="2480"/>
      <c r="E10108" s="2480"/>
      <c r="F10108" s="2480"/>
      <c r="G10108" s="2480"/>
      <c r="H10108" s="2480"/>
      <c r="I10108" s="2480"/>
      <c r="J10108" s="18"/>
    </row>
    <row r="10109" spans="2:10" s="1" customFormat="1" ht="15" outlineLevel="1">
      <c r="C10109" s="18"/>
      <c r="D10109" s="18"/>
      <c r="E10109" s="18"/>
      <c r="F10109" s="18"/>
      <c r="G10109" s="18"/>
      <c r="H10109" s="18"/>
      <c r="I10109" s="18"/>
      <c r="J10109" s="18"/>
    </row>
    <row r="10110" spans="2:10" s="1" customFormat="1" ht="15" outlineLevel="1">
      <c r="B10110" s="152" t="s">
        <v>115</v>
      </c>
      <c r="C10110" s="152" t="s">
        <v>1330</v>
      </c>
      <c r="D10110" s="355" t="s">
        <v>4</v>
      </c>
      <c r="F10110" s="354" t="s">
        <v>115</v>
      </c>
      <c r="G10110" s="354" t="s">
        <v>1331</v>
      </c>
      <c r="H10110" s="355" t="s">
        <v>4</v>
      </c>
    </row>
    <row r="10111" spans="2:10" s="1" customFormat="1" ht="45" outlineLevel="1">
      <c r="B10111" s="1825">
        <v>43525</v>
      </c>
      <c r="C10111" s="1826" t="s">
        <v>1039</v>
      </c>
      <c r="D10111" s="1905">
        <f>D10026</f>
        <v>86074.65</v>
      </c>
      <c r="F10111" s="811">
        <v>43525</v>
      </c>
      <c r="G10111" s="814" t="s">
        <v>10673</v>
      </c>
      <c r="H10111" s="876">
        <v>2500</v>
      </c>
      <c r="I10111" s="814" t="s">
        <v>388</v>
      </c>
    </row>
    <row r="10112" spans="2:10" s="1" customFormat="1" ht="60" outlineLevel="1">
      <c r="B10112" s="581">
        <v>43525</v>
      </c>
      <c r="C10112" s="1763" t="s">
        <v>10674</v>
      </c>
      <c r="D10112" s="1764">
        <v>150000</v>
      </c>
      <c r="E10112" s="205"/>
      <c r="F10112" s="811">
        <v>43525</v>
      </c>
      <c r="G10112" s="814" t="s">
        <v>10671</v>
      </c>
      <c r="H10112" s="876">
        <v>30000</v>
      </c>
      <c r="I10112" s="814" t="s">
        <v>257</v>
      </c>
    </row>
    <row r="10113" spans="2:15" s="1" customFormat="1" ht="60" outlineLevel="1">
      <c r="B10113" s="581">
        <v>43554</v>
      </c>
      <c r="C10113" s="671" t="s">
        <v>10769</v>
      </c>
      <c r="D10113" s="1764">
        <v>150000</v>
      </c>
      <c r="F10113" s="811">
        <v>43525</v>
      </c>
      <c r="G10113" s="814" t="s">
        <v>10672</v>
      </c>
      <c r="H10113" s="876">
        <v>32500</v>
      </c>
      <c r="I10113" s="814" t="s">
        <v>10656</v>
      </c>
    </row>
    <row r="10114" spans="2:15" s="1" customFormat="1" ht="45" outlineLevel="1">
      <c r="B10114" s="581">
        <v>43554</v>
      </c>
      <c r="C10114" s="671" t="s">
        <v>10802</v>
      </c>
      <c r="D10114" s="1764">
        <v>842</v>
      </c>
      <c r="F10114" s="811">
        <v>43525</v>
      </c>
      <c r="G10114" s="814" t="s">
        <v>10667</v>
      </c>
      <c r="H10114" s="876">
        <v>5630</v>
      </c>
      <c r="I10114" s="814" t="s">
        <v>8392</v>
      </c>
    </row>
    <row r="10115" spans="2:15" s="1" customFormat="1" ht="45" outlineLevel="1">
      <c r="B10115" s="285"/>
      <c r="C10115" s="223"/>
      <c r="D10115" s="175"/>
      <c r="F10115" s="811">
        <v>43525</v>
      </c>
      <c r="G10115" s="1097" t="s">
        <v>10668</v>
      </c>
      <c r="H10115" s="876">
        <v>1297</v>
      </c>
      <c r="I10115" s="814" t="s">
        <v>10657</v>
      </c>
    </row>
    <row r="10116" spans="2:15" s="1" customFormat="1" ht="45" outlineLevel="1">
      <c r="B10116" s="285"/>
      <c r="C10116" s="223"/>
      <c r="D10116" s="175"/>
      <c r="F10116" s="811">
        <v>43525</v>
      </c>
      <c r="G10116" s="1097" t="s">
        <v>10669</v>
      </c>
      <c r="H10116" s="876">
        <v>3446</v>
      </c>
      <c r="I10116" s="814" t="s">
        <v>8766</v>
      </c>
    </row>
    <row r="10117" spans="2:15" s="1" customFormat="1" ht="45" outlineLevel="1">
      <c r="B10117" s="285"/>
      <c r="C10117" s="223"/>
      <c r="D10117" s="175"/>
      <c r="F10117" s="811">
        <v>43525</v>
      </c>
      <c r="G10117" s="1097" t="s">
        <v>10670</v>
      </c>
      <c r="H10117" s="876">
        <v>700</v>
      </c>
      <c r="I10117" s="814" t="s">
        <v>10657</v>
      </c>
    </row>
    <row r="10118" spans="2:15" s="1" customFormat="1" ht="15" outlineLevel="1">
      <c r="B10118" s="269"/>
      <c r="C10118" s="47"/>
      <c r="D10118" s="48"/>
      <c r="F10118" s="811">
        <v>43525</v>
      </c>
      <c r="G10118" s="1097" t="s">
        <v>10102</v>
      </c>
      <c r="H10118" s="876">
        <v>21585</v>
      </c>
      <c r="I10118" s="814" t="s">
        <v>8394</v>
      </c>
    </row>
    <row r="10119" spans="2:15" s="1" customFormat="1" ht="45" outlineLevel="1">
      <c r="B10119" s="269"/>
      <c r="C10119" s="223"/>
      <c r="D10119" s="175"/>
      <c r="F10119" s="811">
        <v>43527</v>
      </c>
      <c r="G10119" s="814" t="s">
        <v>10704</v>
      </c>
      <c r="H10119" s="876">
        <v>3000</v>
      </c>
      <c r="I10119" s="814" t="s">
        <v>3287</v>
      </c>
      <c r="L10119" s="2"/>
      <c r="O10119" s="2"/>
    </row>
    <row r="10120" spans="2:15" s="1" customFormat="1" ht="45" outlineLevel="1">
      <c r="B10120" s="46"/>
      <c r="C10120" s="223"/>
      <c r="D10120" s="175"/>
      <c r="E10120" s="2"/>
      <c r="F10120" s="811">
        <v>43532</v>
      </c>
      <c r="G10120" s="814" t="s">
        <v>10705</v>
      </c>
      <c r="H10120" s="876">
        <v>2000</v>
      </c>
      <c r="I10120" s="814" t="s">
        <v>3287</v>
      </c>
      <c r="L10120" s="2"/>
      <c r="O10120" s="2"/>
    </row>
    <row r="10121" spans="2:15" s="1" customFormat="1" ht="30" outlineLevel="1">
      <c r="B10121" s="46"/>
      <c r="C10121" s="223"/>
      <c r="D10121" s="175"/>
      <c r="F10121" s="811">
        <v>43535</v>
      </c>
      <c r="G10121" s="814" t="s">
        <v>10707</v>
      </c>
      <c r="H10121" s="876">
        <v>50000</v>
      </c>
      <c r="I10121" s="814" t="s">
        <v>10706</v>
      </c>
      <c r="L10121" s="2"/>
      <c r="O10121" s="2"/>
    </row>
    <row r="10122" spans="2:15" s="1" customFormat="1" ht="45" outlineLevel="1">
      <c r="B10122" s="269"/>
      <c r="C10122" s="47"/>
      <c r="D10122" s="48"/>
      <c r="F10122" s="811">
        <v>43535</v>
      </c>
      <c r="G10122" s="814" t="s">
        <v>10710</v>
      </c>
      <c r="H10122" s="876">
        <v>10000</v>
      </c>
      <c r="I10122" s="814" t="s">
        <v>3287</v>
      </c>
    </row>
    <row r="10123" spans="2:15" s="1" customFormat="1" ht="30" outlineLevel="1">
      <c r="B10123" s="269"/>
      <c r="C10123" s="47"/>
      <c r="D10123" s="48"/>
      <c r="F10123" s="811">
        <v>43535</v>
      </c>
      <c r="G10123" s="814" t="s">
        <v>10714</v>
      </c>
      <c r="H10123" s="876">
        <v>5000</v>
      </c>
      <c r="I10123" s="814" t="s">
        <v>10715</v>
      </c>
      <c r="L10123" s="2"/>
    </row>
    <row r="10124" spans="2:15" s="1" customFormat="1" ht="30" outlineLevel="1">
      <c r="B10124" s="46"/>
      <c r="C10124" s="47"/>
      <c r="D10124" s="48"/>
      <c r="F10124" s="811">
        <v>43540</v>
      </c>
      <c r="G10124" s="1097" t="s">
        <v>10727</v>
      </c>
      <c r="H10124" s="876">
        <v>1296</v>
      </c>
      <c r="I10124" s="814" t="s">
        <v>10657</v>
      </c>
      <c r="L10124" s="2"/>
    </row>
    <row r="10125" spans="2:15" s="1" customFormat="1" ht="45" outlineLevel="1">
      <c r="B10125" s="46"/>
      <c r="C10125" s="47"/>
      <c r="D10125" s="48"/>
      <c r="F10125" s="811">
        <v>43540</v>
      </c>
      <c r="G10125" s="814" t="s">
        <v>10731</v>
      </c>
      <c r="H10125" s="876">
        <v>3000</v>
      </c>
      <c r="I10125" s="814" t="s">
        <v>3287</v>
      </c>
      <c r="L10125" s="2"/>
      <c r="O10125" s="2"/>
    </row>
    <row r="10126" spans="2:15" s="1" customFormat="1" ht="45" outlineLevel="1">
      <c r="B10126" s="1909"/>
      <c r="C10126" s="570"/>
      <c r="D10126" s="48"/>
      <c r="F10126" s="811">
        <v>43544</v>
      </c>
      <c r="G10126" s="814" t="s">
        <v>10732</v>
      </c>
      <c r="H10126" s="876">
        <v>10000</v>
      </c>
      <c r="I10126" s="814" t="s">
        <v>3287</v>
      </c>
      <c r="O10126" s="2"/>
    </row>
    <row r="10127" spans="2:15" s="1" customFormat="1" ht="45" outlineLevel="1">
      <c r="B10127" s="677"/>
      <c r="C10127" s="1041"/>
      <c r="D10127" s="1542"/>
      <c r="F10127" s="811">
        <v>43544</v>
      </c>
      <c r="G10127" s="814" t="s">
        <v>10733</v>
      </c>
      <c r="H10127" s="876">
        <v>4000</v>
      </c>
      <c r="I10127" s="814" t="s">
        <v>3287</v>
      </c>
      <c r="O10127" s="2"/>
    </row>
    <row r="10128" spans="2:15" s="1" customFormat="1" ht="30" outlineLevel="1">
      <c r="B10128" s="1932"/>
      <c r="C10128" s="1932"/>
      <c r="D10128" s="1933"/>
      <c r="F10128" s="811">
        <v>43545</v>
      </c>
      <c r="G10128" s="814" t="s">
        <v>10737</v>
      </c>
      <c r="H10128" s="876">
        <v>300</v>
      </c>
      <c r="I10128" s="814" t="s">
        <v>10657</v>
      </c>
      <c r="O10128" s="2"/>
    </row>
    <row r="10129" spans="2:15" s="1" customFormat="1" ht="45" outlineLevel="1">
      <c r="B10129" s="677"/>
      <c r="C10129" s="677"/>
      <c r="D10129" s="349"/>
      <c r="F10129" s="811">
        <v>43546</v>
      </c>
      <c r="G10129" s="814" t="s">
        <v>10754</v>
      </c>
      <c r="H10129" s="876">
        <v>3000</v>
      </c>
      <c r="I10129" s="814" t="s">
        <v>3287</v>
      </c>
      <c r="O10129" s="2"/>
    </row>
    <row r="10130" spans="2:15" s="1" customFormat="1" ht="15" outlineLevel="1">
      <c r="B10130" s="677"/>
      <c r="C10130" s="677"/>
      <c r="D10130" s="349"/>
      <c r="F10130" s="811">
        <v>43549</v>
      </c>
      <c r="G10130" s="814" t="s">
        <v>10068</v>
      </c>
      <c r="H10130" s="876">
        <v>15904.74</v>
      </c>
      <c r="I10130" s="814" t="s">
        <v>8394</v>
      </c>
      <c r="O10130" s="2"/>
    </row>
    <row r="10131" spans="2:15" s="1" customFormat="1" ht="45" outlineLevel="1">
      <c r="B10131" s="677"/>
      <c r="C10131" s="677"/>
      <c r="D10131" s="349"/>
      <c r="F10131" s="811">
        <v>43550</v>
      </c>
      <c r="G10131" s="814" t="s">
        <v>10759</v>
      </c>
      <c r="H10131" s="876">
        <v>6303</v>
      </c>
      <c r="I10131" s="814" t="s">
        <v>8766</v>
      </c>
      <c r="O10131" s="2"/>
    </row>
    <row r="10132" spans="2:15" s="1" customFormat="1" ht="45" outlineLevel="1">
      <c r="B10132" s="677"/>
      <c r="C10132" s="677"/>
      <c r="D10132" s="349"/>
      <c r="F10132" s="811">
        <v>43550</v>
      </c>
      <c r="G10132" s="814" t="s">
        <v>10758</v>
      </c>
      <c r="H10132" s="876">
        <v>2000</v>
      </c>
      <c r="I10132" s="814" t="s">
        <v>3287</v>
      </c>
      <c r="O10132" s="2"/>
    </row>
    <row r="10133" spans="2:15" s="1" customFormat="1" ht="45" outlineLevel="1">
      <c r="B10133" s="677"/>
      <c r="C10133" s="677"/>
      <c r="D10133" s="349"/>
      <c r="F10133" s="811">
        <v>43552</v>
      </c>
      <c r="G10133" s="814" t="s">
        <v>10757</v>
      </c>
      <c r="H10133" s="876">
        <v>5000</v>
      </c>
      <c r="I10133" s="814" t="s">
        <v>3287</v>
      </c>
      <c r="O10133" s="2"/>
    </row>
    <row r="10134" spans="2:15" s="1" customFormat="1" ht="45" outlineLevel="1">
      <c r="B10134" s="677"/>
      <c r="C10134" s="677"/>
      <c r="D10134" s="349"/>
      <c r="F10134" s="811">
        <v>43554</v>
      </c>
      <c r="G10134" s="814" t="s">
        <v>10781</v>
      </c>
      <c r="H10134" s="876">
        <v>19665</v>
      </c>
      <c r="I10134" s="814" t="s">
        <v>10771</v>
      </c>
      <c r="O10134" s="2"/>
    </row>
    <row r="10135" spans="2:15" s="1" customFormat="1" ht="45" outlineLevel="1">
      <c r="B10135" s="677"/>
      <c r="C10135" s="677"/>
      <c r="D10135" s="349"/>
      <c r="F10135" s="832">
        <v>43554</v>
      </c>
      <c r="G10135" s="938" t="s">
        <v>10780</v>
      </c>
      <c r="H10135" s="867">
        <v>2500</v>
      </c>
      <c r="I10135" s="938" t="s">
        <v>388</v>
      </c>
      <c r="O10135" s="2"/>
    </row>
    <row r="10136" spans="2:15" s="1" customFormat="1" ht="45" outlineLevel="1">
      <c r="B10136" s="677"/>
      <c r="C10136" s="677"/>
      <c r="D10136" s="349"/>
      <c r="F10136" s="832">
        <v>43554</v>
      </c>
      <c r="G10136" s="938" t="s">
        <v>10779</v>
      </c>
      <c r="H10136" s="867">
        <v>30000</v>
      </c>
      <c r="I10136" s="938" t="s">
        <v>257</v>
      </c>
      <c r="O10136" s="2"/>
    </row>
    <row r="10137" spans="2:15" s="1" customFormat="1" ht="45" outlineLevel="1">
      <c r="B10137" s="677"/>
      <c r="C10137" s="677"/>
      <c r="D10137" s="349"/>
      <c r="F10137" s="811">
        <v>43554</v>
      </c>
      <c r="G10137" s="814" t="s">
        <v>10778</v>
      </c>
      <c r="H10137" s="876">
        <v>465</v>
      </c>
      <c r="I10137" s="814" t="s">
        <v>10770</v>
      </c>
      <c r="O10137" s="2"/>
    </row>
    <row r="10138" spans="2:15" s="1" customFormat="1" ht="45" outlineLevel="1">
      <c r="B10138" s="677"/>
      <c r="C10138" s="677"/>
      <c r="D10138" s="349"/>
      <c r="F10138" s="811">
        <v>43554</v>
      </c>
      <c r="G10138" s="814" t="s">
        <v>10777</v>
      </c>
      <c r="H10138" s="876">
        <v>32500</v>
      </c>
      <c r="I10138" s="814" t="s">
        <v>10656</v>
      </c>
      <c r="O10138" s="2"/>
    </row>
    <row r="10139" spans="2:15" s="1" customFormat="1" ht="45" outlineLevel="1">
      <c r="B10139" s="1076"/>
      <c r="C10139" s="1001"/>
      <c r="D10139" s="349"/>
      <c r="F10139" s="811">
        <v>43554</v>
      </c>
      <c r="G10139" s="814" t="s">
        <v>10776</v>
      </c>
      <c r="H10139" s="876">
        <v>6000</v>
      </c>
      <c r="I10139" s="814" t="s">
        <v>3287</v>
      </c>
      <c r="O10139" s="2"/>
    </row>
    <row r="10140" spans="2:15" s="1" customFormat="1" ht="15" outlineLevel="1">
      <c r="B10140" s="1076"/>
      <c r="C10140" s="1001"/>
      <c r="D10140" s="349"/>
      <c r="F10140" s="811"/>
      <c r="G10140" s="814"/>
      <c r="H10140" s="876"/>
      <c r="I10140" s="814"/>
      <c r="O10140" s="2"/>
    </row>
    <row r="10141" spans="2:15" s="1" customFormat="1" ht="15" outlineLevel="1">
      <c r="B10141" s="1076"/>
      <c r="C10141" s="1001"/>
      <c r="D10141" s="349"/>
      <c r="F10141" s="811"/>
      <c r="G10141" s="814"/>
      <c r="H10141" s="876"/>
      <c r="I10141" s="814"/>
      <c r="O10141" s="2"/>
    </row>
    <row r="10142" spans="2:15" s="1" customFormat="1" ht="15" outlineLevel="1">
      <c r="B10142" s="426"/>
      <c r="C10142" s="278"/>
      <c r="D10142" s="279"/>
      <c r="F10142" s="811"/>
      <c r="G10142" s="812"/>
      <c r="H10142" s="893"/>
      <c r="I10142" s="812"/>
    </row>
    <row r="10143" spans="2:15" s="1" customFormat="1" ht="15" outlineLevel="1">
      <c r="B10143" s="50"/>
      <c r="C10143" s="50" t="s">
        <v>195</v>
      </c>
      <c r="D10143" s="571">
        <f>SUM(D10111:D10142)</f>
        <v>386916.65</v>
      </c>
      <c r="E10143" s="18"/>
      <c r="F10143" s="319"/>
      <c r="G10143" s="319" t="s">
        <v>195</v>
      </c>
      <c r="H10143" s="279">
        <f>SUM(H10111:H10142)</f>
        <v>309591.74</v>
      </c>
    </row>
    <row r="10144" spans="2:15" s="1" customFormat="1" ht="15" outlineLevel="1">
      <c r="B10144" s="50"/>
      <c r="C10144" s="50" t="s">
        <v>1328</v>
      </c>
      <c r="D10144" s="48">
        <f>D10143-H10143</f>
        <v>77324.910000000033</v>
      </c>
      <c r="E10144" s="13"/>
      <c r="F10144" s="13"/>
      <c r="H10144" s="13"/>
    </row>
    <row r="10145" spans="2:15" s="1" customFormat="1" ht="15" outlineLevel="1">
      <c r="E10145" s="87"/>
      <c r="F10145" s="13"/>
      <c r="G10145" s="2"/>
      <c r="H10145" s="226"/>
      <c r="I10145" s="2"/>
      <c r="N10145" s="2"/>
      <c r="O10145" s="2"/>
    </row>
    <row r="10146" spans="2:15" s="1" customFormat="1" ht="15">
      <c r="E10146" s="13"/>
      <c r="F10146" s="13"/>
      <c r="G10146" s="1041" t="s">
        <v>10527</v>
      </c>
    </row>
    <row r="10147" spans="2:15" s="1" customFormat="1" ht="15">
      <c r="B10147" s="1465">
        <v>43525</v>
      </c>
      <c r="C10147" s="1466" t="s">
        <v>4297</v>
      </c>
      <c r="D10147" s="1467">
        <v>1330</v>
      </c>
      <c r="E10147" s="812" t="s">
        <v>421</v>
      </c>
      <c r="I10147" s="13"/>
    </row>
    <row r="10148" spans="2:15" s="1" customFormat="1" ht="15">
      <c r="B10148" s="1465">
        <v>43525</v>
      </c>
      <c r="C10148" s="814" t="s">
        <v>7818</v>
      </c>
      <c r="D10148" s="876">
        <v>700</v>
      </c>
      <c r="E10148" s="814" t="s">
        <v>421</v>
      </c>
      <c r="G10148" s="782" t="s">
        <v>8394</v>
      </c>
      <c r="H10148" s="1791">
        <f>H10118</f>
        <v>21585</v>
      </c>
      <c r="I10148" s="13"/>
    </row>
    <row r="10149" spans="2:15" s="1" customFormat="1" ht="60">
      <c r="B10149" s="811">
        <v>43527</v>
      </c>
      <c r="C10149" s="814" t="s">
        <v>10704</v>
      </c>
      <c r="D10149" s="876">
        <v>3000</v>
      </c>
      <c r="E10149" s="814" t="s">
        <v>3287</v>
      </c>
      <c r="G10149" s="782" t="s">
        <v>7422</v>
      </c>
      <c r="H10149" s="1791">
        <f>H10117+H10115</f>
        <v>1997</v>
      </c>
      <c r="I10149" s="13"/>
    </row>
    <row r="10150" spans="2:15" s="1" customFormat="1" ht="60">
      <c r="B10150" s="811">
        <v>43532</v>
      </c>
      <c r="C10150" s="814" t="s">
        <v>10705</v>
      </c>
      <c r="D10150" s="876">
        <v>2000</v>
      </c>
      <c r="E10150" s="814" t="s">
        <v>3287</v>
      </c>
      <c r="G10150" s="782" t="s">
        <v>10482</v>
      </c>
      <c r="H10150" s="1791">
        <f>H10115</f>
        <v>1297</v>
      </c>
      <c r="L10150" s="2"/>
    </row>
    <row r="10151" spans="2:15" s="1" customFormat="1" ht="60">
      <c r="B10151" s="811">
        <v>43535</v>
      </c>
      <c r="C10151" s="814" t="s">
        <v>10710</v>
      </c>
      <c r="D10151" s="876">
        <v>10000</v>
      </c>
      <c r="E10151" s="814" t="s">
        <v>3287</v>
      </c>
      <c r="G10151" s="782" t="s">
        <v>8818</v>
      </c>
      <c r="H10151" s="1791">
        <f>H10116</f>
        <v>3446</v>
      </c>
    </row>
    <row r="10152" spans="2:15" s="1" customFormat="1" ht="60">
      <c r="B10152" s="811">
        <v>43540</v>
      </c>
      <c r="C10152" s="814" t="s">
        <v>10731</v>
      </c>
      <c r="D10152" s="876">
        <v>3000</v>
      </c>
      <c r="E10152" s="814" t="s">
        <v>3287</v>
      </c>
      <c r="G10152" s="782" t="s">
        <v>9959</v>
      </c>
      <c r="H10152" s="1791">
        <f>0</f>
        <v>0</v>
      </c>
    </row>
    <row r="10153" spans="2:15" s="1" customFormat="1" ht="60">
      <c r="B10153" s="811">
        <v>43544</v>
      </c>
      <c r="C10153" s="814" t="s">
        <v>10732</v>
      </c>
      <c r="D10153" s="876">
        <v>10000</v>
      </c>
      <c r="E10153" s="814" t="s">
        <v>3287</v>
      </c>
      <c r="G10153" s="1119" t="s">
        <v>7425</v>
      </c>
      <c r="H10153" s="1366">
        <f>H10113</f>
        <v>32500</v>
      </c>
    </row>
    <row r="10154" spans="2:15" s="1" customFormat="1" ht="60">
      <c r="B10154" s="811">
        <v>43544</v>
      </c>
      <c r="C10154" s="814" t="s">
        <v>10733</v>
      </c>
      <c r="D10154" s="876">
        <v>4000</v>
      </c>
      <c r="E10154" s="814" t="s">
        <v>3287</v>
      </c>
      <c r="G10154" s="730" t="s">
        <v>7426</v>
      </c>
      <c r="H10154" s="1366">
        <v>30000</v>
      </c>
      <c r="I10154" s="13"/>
    </row>
    <row r="10155" spans="2:15" s="1" customFormat="1" ht="15">
      <c r="B10155" s="811">
        <v>43545</v>
      </c>
      <c r="C10155" s="814" t="s">
        <v>10750</v>
      </c>
      <c r="D10155" s="876">
        <v>550</v>
      </c>
      <c r="E10155" s="814" t="s">
        <v>421</v>
      </c>
      <c r="G10155" s="730" t="s">
        <v>8819</v>
      </c>
      <c r="H10155" s="1366">
        <v>2500</v>
      </c>
      <c r="I10155" s="13"/>
    </row>
    <row r="10156" spans="2:15" s="1" customFormat="1" ht="60">
      <c r="B10156" s="811">
        <v>43546</v>
      </c>
      <c r="C10156" s="814" t="s">
        <v>10754</v>
      </c>
      <c r="D10156" s="876">
        <v>3000</v>
      </c>
      <c r="E10156" s="814" t="s">
        <v>3287</v>
      </c>
      <c r="F10156" s="2"/>
      <c r="G10156" s="730" t="s">
        <v>7420</v>
      </c>
      <c r="H10156" s="1366">
        <f>H10114</f>
        <v>5630</v>
      </c>
      <c r="I10156" s="13"/>
    </row>
    <row r="10157" spans="2:15" s="1" customFormat="1" ht="60">
      <c r="B10157" s="811">
        <v>43550</v>
      </c>
      <c r="C10157" s="814" t="s">
        <v>10758</v>
      </c>
      <c r="D10157" s="876">
        <v>2000</v>
      </c>
      <c r="E10157" s="814" t="s">
        <v>3287</v>
      </c>
      <c r="F10157" s="2"/>
      <c r="I10157" s="13"/>
    </row>
    <row r="10158" spans="2:15" s="1" customFormat="1" ht="60">
      <c r="B10158" s="811">
        <v>43552</v>
      </c>
      <c r="C10158" s="814" t="s">
        <v>10757</v>
      </c>
      <c r="D10158" s="876">
        <v>5000</v>
      </c>
      <c r="E10158" s="814" t="s">
        <v>3287</v>
      </c>
      <c r="F10158" s="2"/>
      <c r="I10158" s="13"/>
    </row>
    <row r="10159" spans="2:15" s="1" customFormat="1" ht="15">
      <c r="B10159" s="811">
        <v>43554</v>
      </c>
      <c r="C10159" s="1097" t="s">
        <v>10774</v>
      </c>
      <c r="D10159" s="876">
        <v>200</v>
      </c>
      <c r="E10159" s="814" t="s">
        <v>3287</v>
      </c>
      <c r="F10159" s="2"/>
      <c r="I10159" s="13"/>
    </row>
    <row r="10160" spans="2:15" s="1" customFormat="1" ht="15">
      <c r="B10160" s="811">
        <v>43555</v>
      </c>
      <c r="C10160" s="814" t="s">
        <v>10750</v>
      </c>
      <c r="D10160" s="876">
        <v>550</v>
      </c>
      <c r="E10160" s="814" t="s">
        <v>421</v>
      </c>
      <c r="F10160" s="2"/>
      <c r="I10160" s="13"/>
    </row>
    <row r="10161" spans="2:9" s="1" customFormat="1" ht="15">
      <c r="B10161" s="811">
        <v>43555</v>
      </c>
      <c r="C10161" s="1097"/>
      <c r="D10161" s="876">
        <v>6000</v>
      </c>
      <c r="E10161" s="814" t="s">
        <v>3287</v>
      </c>
      <c r="F10161" s="2"/>
      <c r="I10161" s="13"/>
    </row>
    <row r="10162" spans="2:9" s="1" customFormat="1" ht="15">
      <c r="B10162" s="811"/>
      <c r="C10162" s="1097"/>
      <c r="D10162" s="876"/>
      <c r="E10162" s="814"/>
      <c r="F10162" s="2"/>
      <c r="I10162" s="13"/>
    </row>
    <row r="10163" spans="2:9" s="1" customFormat="1" ht="15">
      <c r="B10163" s="811"/>
      <c r="C10163" s="814"/>
      <c r="D10163" s="876"/>
      <c r="E10163" s="814"/>
    </row>
    <row r="10164" spans="2:9" s="1" customFormat="1" ht="15">
      <c r="B10164" s="811"/>
      <c r="C10164" s="814"/>
      <c r="D10164" s="876"/>
      <c r="E10164" s="814"/>
    </row>
    <row r="10165" spans="2:9" s="1" customFormat="1" ht="15">
      <c r="B10165" s="280"/>
      <c r="C10165" s="280"/>
      <c r="D10165" s="294">
        <f>SUM(D10147:D10164)</f>
        <v>51330</v>
      </c>
      <c r="E10165" s="2">
        <f>D10165-D10249-H10249</f>
        <v>3450</v>
      </c>
      <c r="F10165" s="1" t="s">
        <v>3088</v>
      </c>
    </row>
    <row r="10166" spans="2:9" s="1" customFormat="1" ht="15">
      <c r="E10166" s="2"/>
    </row>
    <row r="10167" spans="2:9" s="1" customFormat="1" ht="15"/>
    <row r="10168" spans="2:9" s="1" customFormat="1" ht="15">
      <c r="B10168" s="608">
        <v>43525</v>
      </c>
      <c r="C10168" s="280" t="s">
        <v>2316</v>
      </c>
      <c r="D10168" s="613">
        <v>200</v>
      </c>
      <c r="E10168" s="1023"/>
      <c r="F10168" s="608">
        <v>43540</v>
      </c>
      <c r="G10168" s="280" t="s">
        <v>246</v>
      </c>
      <c r="H10168" s="614">
        <v>200</v>
      </c>
    </row>
    <row r="10169" spans="2:9" s="1" customFormat="1" ht="15">
      <c r="B10169" s="608">
        <v>43525</v>
      </c>
      <c r="C10169" s="612" t="s">
        <v>10666</v>
      </c>
      <c r="D10169" s="613">
        <v>300</v>
      </c>
      <c r="E10169" s="1023"/>
      <c r="F10169" s="608">
        <v>43540</v>
      </c>
      <c r="G10169" s="280" t="s">
        <v>2853</v>
      </c>
      <c r="H10169" s="614">
        <v>90</v>
      </c>
    </row>
    <row r="10170" spans="2:9" s="1" customFormat="1" ht="15">
      <c r="B10170" s="608">
        <v>43525</v>
      </c>
      <c r="C10170" s="612" t="s">
        <v>525</v>
      </c>
      <c r="D10170" s="613">
        <v>200</v>
      </c>
      <c r="E10170" s="1023"/>
      <c r="F10170" s="608">
        <v>43540</v>
      </c>
      <c r="G10170" s="484" t="s">
        <v>179</v>
      </c>
      <c r="H10170" s="614">
        <v>40</v>
      </c>
    </row>
    <row r="10171" spans="2:9" s="1" customFormat="1" ht="15">
      <c r="B10171" s="608">
        <v>43525</v>
      </c>
      <c r="C10171" s="612" t="s">
        <v>10693</v>
      </c>
      <c r="D10171" s="613">
        <v>130</v>
      </c>
      <c r="E10171" s="1023"/>
      <c r="F10171" s="608">
        <v>43540</v>
      </c>
      <c r="G10171" s="484" t="s">
        <v>10722</v>
      </c>
      <c r="H10171" s="614">
        <v>100</v>
      </c>
    </row>
    <row r="10172" spans="2:9" s="1" customFormat="1" ht="15">
      <c r="B10172" s="608">
        <v>43526</v>
      </c>
      <c r="C10172" s="612" t="s">
        <v>525</v>
      </c>
      <c r="D10172" s="613">
        <v>200</v>
      </c>
      <c r="E10172" s="1023"/>
      <c r="F10172" s="608">
        <v>43540</v>
      </c>
      <c r="G10172" s="610" t="s">
        <v>247</v>
      </c>
      <c r="H10172" s="614">
        <v>50</v>
      </c>
    </row>
    <row r="10173" spans="2:9" s="1" customFormat="1" ht="15">
      <c r="B10173" s="608">
        <v>43526</v>
      </c>
      <c r="C10173" s="484" t="s">
        <v>10696</v>
      </c>
      <c r="D10173" s="610">
        <v>200</v>
      </c>
      <c r="E10173" s="1023"/>
      <c r="F10173" s="608">
        <v>43540</v>
      </c>
      <c r="G10173" s="280" t="s">
        <v>246</v>
      </c>
      <c r="H10173" s="294">
        <v>100</v>
      </c>
    </row>
    <row r="10174" spans="2:9" s="1" customFormat="1" ht="15">
      <c r="B10174" s="608">
        <v>43527</v>
      </c>
      <c r="C10174" s="484" t="s">
        <v>10696</v>
      </c>
      <c r="D10174" s="614">
        <v>100</v>
      </c>
      <c r="E10174" s="1023"/>
      <c r="F10174" s="608">
        <v>43540</v>
      </c>
      <c r="G10174" s="280" t="s">
        <v>10749</v>
      </c>
      <c r="H10174" s="294">
        <v>50</v>
      </c>
    </row>
    <row r="10175" spans="2:9" s="1" customFormat="1" ht="15">
      <c r="B10175" s="608">
        <v>43527</v>
      </c>
      <c r="C10175" s="394" t="s">
        <v>525</v>
      </c>
      <c r="D10175" s="614">
        <v>40</v>
      </c>
      <c r="E10175" s="1023"/>
      <c r="F10175" s="608">
        <v>43541</v>
      </c>
      <c r="G10175" s="610" t="s">
        <v>10746</v>
      </c>
      <c r="H10175" s="614">
        <v>130</v>
      </c>
    </row>
    <row r="10176" spans="2:9" s="1" customFormat="1" ht="15">
      <c r="B10176" s="608">
        <v>43527</v>
      </c>
      <c r="C10176" s="394" t="s">
        <v>3231</v>
      </c>
      <c r="D10176" s="614">
        <v>200</v>
      </c>
      <c r="E10176" s="1023"/>
      <c r="F10176" s="608">
        <v>43541</v>
      </c>
      <c r="G10176" s="610" t="s">
        <v>114</v>
      </c>
      <c r="H10176" s="614">
        <v>140</v>
      </c>
    </row>
    <row r="10177" spans="2:8" s="1" customFormat="1" ht="15">
      <c r="B10177" s="608">
        <v>43527</v>
      </c>
      <c r="C10177" s="394" t="s">
        <v>224</v>
      </c>
      <c r="D10177" s="614">
        <v>20</v>
      </c>
      <c r="E10177" s="1023"/>
      <c r="F10177" s="608">
        <v>43541</v>
      </c>
      <c r="G10177" s="484" t="s">
        <v>2556</v>
      </c>
      <c r="H10177" s="614">
        <v>250</v>
      </c>
    </row>
    <row r="10178" spans="2:8" s="1" customFormat="1" ht="15">
      <c r="B10178" s="608">
        <v>43528</v>
      </c>
      <c r="C10178" s="280" t="s">
        <v>177</v>
      </c>
      <c r="D10178" s="294">
        <v>30</v>
      </c>
      <c r="E10178" s="1023"/>
      <c r="F10178" s="608">
        <v>43542</v>
      </c>
      <c r="G10178" s="484" t="s">
        <v>525</v>
      </c>
      <c r="H10178" s="610">
        <v>400</v>
      </c>
    </row>
    <row r="10179" spans="2:8" s="1" customFormat="1" ht="15">
      <c r="B10179" s="608">
        <v>43528</v>
      </c>
      <c r="C10179" s="394" t="s">
        <v>10698</v>
      </c>
      <c r="D10179" s="1776">
        <v>300</v>
      </c>
      <c r="E10179" s="1023"/>
      <c r="F10179" s="608">
        <v>43542</v>
      </c>
      <c r="G10179" s="280" t="s">
        <v>23</v>
      </c>
      <c r="H10179" s="610">
        <v>100</v>
      </c>
    </row>
    <row r="10180" spans="2:8" s="1" customFormat="1" ht="15">
      <c r="B10180" s="608">
        <v>43528</v>
      </c>
      <c r="C10180" s="394" t="s">
        <v>111</v>
      </c>
      <c r="D10180" s="1776">
        <v>70</v>
      </c>
      <c r="E10180" s="1023"/>
      <c r="F10180" s="608">
        <v>43543</v>
      </c>
      <c r="G10180" s="280" t="s">
        <v>525</v>
      </c>
      <c r="H10180" s="610">
        <v>320</v>
      </c>
    </row>
    <row r="10181" spans="2:8" s="1" customFormat="1" ht="15">
      <c r="B10181" s="608">
        <v>43528</v>
      </c>
      <c r="C10181" s="612" t="s">
        <v>205</v>
      </c>
      <c r="D10181" s="613">
        <v>90</v>
      </c>
      <c r="E10181" s="1023"/>
      <c r="F10181" s="608">
        <v>43543</v>
      </c>
      <c r="G10181" s="280" t="s">
        <v>23</v>
      </c>
      <c r="H10181" s="610">
        <v>130</v>
      </c>
    </row>
    <row r="10182" spans="2:8" s="1" customFormat="1" ht="15">
      <c r="B10182" s="608">
        <v>43528</v>
      </c>
      <c r="C10182" s="484" t="s">
        <v>80</v>
      </c>
      <c r="D10182" s="1739">
        <v>60</v>
      </c>
      <c r="E10182" s="1023"/>
      <c r="F10182" s="608">
        <v>43543</v>
      </c>
      <c r="G10182" s="484" t="s">
        <v>12</v>
      </c>
      <c r="H10182" s="610">
        <v>80</v>
      </c>
    </row>
    <row r="10183" spans="2:8" s="1" customFormat="1" ht="15">
      <c r="B10183" s="608">
        <v>43528</v>
      </c>
      <c r="C10183" s="484" t="s">
        <v>114</v>
      </c>
      <c r="D10183" s="1739">
        <v>60</v>
      </c>
      <c r="E10183" s="1023"/>
      <c r="F10183" s="608">
        <v>43544</v>
      </c>
      <c r="G10183" s="484" t="s">
        <v>525</v>
      </c>
      <c r="H10183" s="610">
        <v>150</v>
      </c>
    </row>
    <row r="10184" spans="2:8" s="1" customFormat="1" ht="15">
      <c r="B10184" s="608">
        <v>43528</v>
      </c>
      <c r="C10184" s="484" t="s">
        <v>401</v>
      </c>
      <c r="D10184" s="1739">
        <v>100</v>
      </c>
      <c r="E10184" s="1023"/>
      <c r="F10184" s="608">
        <v>43544</v>
      </c>
      <c r="G10184" s="610" t="s">
        <v>246</v>
      </c>
      <c r="H10184" s="610">
        <v>150</v>
      </c>
    </row>
    <row r="10185" spans="2:8" s="1" customFormat="1" ht="15">
      <c r="B10185" s="608">
        <v>43528</v>
      </c>
      <c r="C10185" s="612" t="s">
        <v>51</v>
      </c>
      <c r="D10185" s="1739">
        <v>280</v>
      </c>
      <c r="E10185" s="1023"/>
      <c r="F10185" s="608">
        <v>43544</v>
      </c>
      <c r="G10185" s="610" t="s">
        <v>23</v>
      </c>
      <c r="H10185" s="610">
        <v>310</v>
      </c>
    </row>
    <row r="10186" spans="2:8" s="1" customFormat="1" ht="15">
      <c r="B10186" s="608">
        <v>43529</v>
      </c>
      <c r="C10186" s="484" t="s">
        <v>525</v>
      </c>
      <c r="D10186" s="1739">
        <v>150</v>
      </c>
      <c r="E10186" s="1023"/>
      <c r="F10186" s="608">
        <v>43544</v>
      </c>
      <c r="G10186" s="610" t="s">
        <v>57</v>
      </c>
      <c r="H10186" s="610">
        <v>150</v>
      </c>
    </row>
    <row r="10187" spans="2:8" s="1" customFormat="1" ht="15">
      <c r="B10187" s="608">
        <v>43529</v>
      </c>
      <c r="C10187" s="280" t="s">
        <v>114</v>
      </c>
      <c r="D10187" s="294">
        <v>100</v>
      </c>
      <c r="E10187" s="1023"/>
      <c r="F10187" s="608">
        <v>43544</v>
      </c>
      <c r="G10187" s="610" t="s">
        <v>5687</v>
      </c>
      <c r="H10187" s="610">
        <v>40</v>
      </c>
    </row>
    <row r="10188" spans="2:8" s="1" customFormat="1" ht="15">
      <c r="B10188" s="608">
        <v>43529</v>
      </c>
      <c r="C10188" s="280" t="s">
        <v>10699</v>
      </c>
      <c r="D10188" s="613">
        <v>200</v>
      </c>
      <c r="E10188" s="1023"/>
      <c r="F10188" s="1323">
        <v>43545</v>
      </c>
      <c r="G10188" s="463" t="s">
        <v>6436</v>
      </c>
      <c r="H10188" s="1002">
        <v>1000</v>
      </c>
    </row>
    <row r="10189" spans="2:8" s="1" customFormat="1" ht="15">
      <c r="B10189" s="608">
        <v>43529</v>
      </c>
      <c r="C10189" s="280" t="s">
        <v>6559</v>
      </c>
      <c r="D10189" s="613">
        <v>200</v>
      </c>
      <c r="E10189" s="1023"/>
      <c r="F10189" s="1323">
        <v>43545</v>
      </c>
      <c r="G10189" s="463" t="s">
        <v>6437</v>
      </c>
      <c r="H10189" s="1002">
        <v>1875</v>
      </c>
    </row>
    <row r="10190" spans="2:8" s="1" customFormat="1" ht="15">
      <c r="B10190" s="608">
        <v>43530</v>
      </c>
      <c r="C10190" s="612" t="s">
        <v>525</v>
      </c>
      <c r="D10190" s="613">
        <v>160</v>
      </c>
      <c r="E10190" s="1023"/>
      <c r="F10190" s="608">
        <v>43545</v>
      </c>
      <c r="G10190" s="280" t="s">
        <v>18</v>
      </c>
      <c r="H10190" s="610">
        <v>170</v>
      </c>
    </row>
    <row r="10191" spans="2:8" s="1" customFormat="1" ht="15">
      <c r="B10191" s="608">
        <v>43530</v>
      </c>
      <c r="C10191" s="484" t="s">
        <v>205</v>
      </c>
      <c r="D10191" s="610">
        <v>110</v>
      </c>
      <c r="E10191" s="1023"/>
      <c r="F10191" s="608">
        <v>43545</v>
      </c>
      <c r="G10191" s="280" t="s">
        <v>246</v>
      </c>
      <c r="H10191" s="610">
        <v>90</v>
      </c>
    </row>
    <row r="10192" spans="2:8" s="1" customFormat="1" ht="15">
      <c r="B10192" s="608">
        <v>43530</v>
      </c>
      <c r="C10192" s="394" t="s">
        <v>2681</v>
      </c>
      <c r="D10192" s="614">
        <v>50</v>
      </c>
      <c r="E10192" s="1023"/>
      <c r="F10192" s="608">
        <v>43545</v>
      </c>
      <c r="G10192" s="280" t="s">
        <v>18</v>
      </c>
      <c r="H10192" s="610">
        <v>20</v>
      </c>
    </row>
    <row r="10193" spans="2:8" s="1" customFormat="1" ht="15">
      <c r="B10193" s="608">
        <v>43530</v>
      </c>
      <c r="C10193" s="394" t="s">
        <v>114</v>
      </c>
      <c r="D10193" s="614">
        <v>100</v>
      </c>
      <c r="E10193" s="1023"/>
      <c r="F10193" s="608">
        <v>43545</v>
      </c>
      <c r="G10193" s="280" t="s">
        <v>23</v>
      </c>
      <c r="H10193" s="610">
        <v>175</v>
      </c>
    </row>
    <row r="10194" spans="2:8" s="1" customFormat="1" ht="15">
      <c r="B10194" s="608">
        <v>43530</v>
      </c>
      <c r="C10194" s="394" t="s">
        <v>23</v>
      </c>
      <c r="D10194" s="614">
        <v>140</v>
      </c>
      <c r="E10194" s="1023"/>
      <c r="F10194" s="608">
        <v>43545</v>
      </c>
      <c r="G10194" s="484" t="s">
        <v>5333</v>
      </c>
      <c r="H10194" s="610">
        <v>100</v>
      </c>
    </row>
    <row r="10195" spans="2:8" s="1" customFormat="1" ht="15">
      <c r="B10195" s="608">
        <v>43530</v>
      </c>
      <c r="C10195" s="394" t="s">
        <v>8508</v>
      </c>
      <c r="D10195" s="614">
        <v>50</v>
      </c>
      <c r="E10195" s="1023"/>
      <c r="F10195" s="608">
        <v>43546</v>
      </c>
      <c r="G10195" s="484" t="s">
        <v>10751</v>
      </c>
      <c r="H10195" s="610">
        <v>10500</v>
      </c>
    </row>
    <row r="10196" spans="2:8" s="1" customFormat="1" ht="15">
      <c r="B10196" s="608">
        <v>43531</v>
      </c>
      <c r="C10196" s="394" t="s">
        <v>525</v>
      </c>
      <c r="D10196" s="1776">
        <v>40</v>
      </c>
      <c r="E10196" s="1023"/>
      <c r="F10196" s="608">
        <v>43546</v>
      </c>
      <c r="G10196" s="610" t="s">
        <v>114</v>
      </c>
      <c r="H10196" s="610">
        <v>400</v>
      </c>
    </row>
    <row r="10197" spans="2:8" s="1" customFormat="1" ht="15">
      <c r="B10197" s="608">
        <v>43531</v>
      </c>
      <c r="C10197" s="394" t="s">
        <v>246</v>
      </c>
      <c r="D10197" s="1776">
        <v>100</v>
      </c>
      <c r="E10197" s="1023"/>
      <c r="F10197" s="608">
        <v>43546</v>
      </c>
      <c r="G10197" s="610" t="s">
        <v>224</v>
      </c>
      <c r="H10197" s="610">
        <v>150</v>
      </c>
    </row>
    <row r="10198" spans="2:8" s="1" customFormat="1" ht="15">
      <c r="B10198" s="608">
        <v>43531</v>
      </c>
      <c r="C10198" s="612" t="s">
        <v>51</v>
      </c>
      <c r="D10198" s="613">
        <v>40</v>
      </c>
      <c r="E10198" s="1023"/>
      <c r="F10198" s="608">
        <v>43546</v>
      </c>
      <c r="G10198" s="280" t="s">
        <v>289</v>
      </c>
      <c r="H10198" s="294">
        <v>400</v>
      </c>
    </row>
    <row r="10199" spans="2:8" s="1" customFormat="1" ht="15">
      <c r="B10199" s="608">
        <v>43531</v>
      </c>
      <c r="C10199" s="612" t="s">
        <v>111</v>
      </c>
      <c r="D10199" s="613">
        <v>50</v>
      </c>
      <c r="E10199" s="1023"/>
      <c r="F10199" s="608">
        <v>43546</v>
      </c>
      <c r="G10199" s="484" t="s">
        <v>10752</v>
      </c>
      <c r="H10199" s="610">
        <v>150</v>
      </c>
    </row>
    <row r="10200" spans="2:8" s="1" customFormat="1" ht="15">
      <c r="B10200" s="608">
        <v>43531</v>
      </c>
      <c r="C10200" s="612" t="s">
        <v>666</v>
      </c>
      <c r="D10200" s="613">
        <v>500</v>
      </c>
      <c r="E10200" s="1023"/>
      <c r="F10200" s="608">
        <v>43546</v>
      </c>
      <c r="G10200" s="280" t="s">
        <v>72</v>
      </c>
      <c r="H10200" s="610">
        <v>400</v>
      </c>
    </row>
    <row r="10201" spans="2:8" s="1" customFormat="1" ht="15">
      <c r="B10201" s="608">
        <v>43531</v>
      </c>
      <c r="C10201" s="484" t="s">
        <v>5687</v>
      </c>
      <c r="D10201" s="610">
        <v>160</v>
      </c>
      <c r="E10201" s="1023"/>
      <c r="F10201" s="608">
        <v>43547</v>
      </c>
      <c r="G10201" s="280" t="s">
        <v>289</v>
      </c>
      <c r="H10201" s="610">
        <v>190</v>
      </c>
    </row>
    <row r="10202" spans="2:8" s="1" customFormat="1" ht="15">
      <c r="B10202" s="608">
        <v>43532</v>
      </c>
      <c r="C10202" s="394" t="s">
        <v>525</v>
      </c>
      <c r="D10202" s="614">
        <v>120</v>
      </c>
      <c r="E10202" s="1023"/>
      <c r="F10202" s="608">
        <v>43547</v>
      </c>
      <c r="G10202" s="280" t="s">
        <v>114</v>
      </c>
      <c r="H10202" s="610">
        <v>300</v>
      </c>
    </row>
    <row r="10203" spans="2:8" s="1" customFormat="1" ht="15">
      <c r="B10203" s="608">
        <v>43532</v>
      </c>
      <c r="C10203" s="394" t="s">
        <v>114</v>
      </c>
      <c r="D10203" s="614">
        <v>50</v>
      </c>
      <c r="E10203" s="1023"/>
      <c r="F10203" s="608">
        <v>43547</v>
      </c>
      <c r="G10203" s="280" t="s">
        <v>173</v>
      </c>
      <c r="H10203" s="610">
        <v>420</v>
      </c>
    </row>
    <row r="10204" spans="2:8" s="1" customFormat="1" ht="15">
      <c r="B10204" s="608">
        <v>43532</v>
      </c>
      <c r="C10204" s="394" t="s">
        <v>10711</v>
      </c>
      <c r="D10204" s="614">
        <v>200</v>
      </c>
      <c r="E10204" s="1023"/>
      <c r="F10204" s="608">
        <v>43548</v>
      </c>
      <c r="G10204" s="280" t="s">
        <v>246</v>
      </c>
      <c r="H10204" s="610">
        <v>120</v>
      </c>
    </row>
    <row r="10205" spans="2:8" s="1" customFormat="1" ht="15">
      <c r="B10205" s="608">
        <v>43532</v>
      </c>
      <c r="C10205" s="394" t="s">
        <v>10326</v>
      </c>
      <c r="D10205" s="614">
        <v>200</v>
      </c>
      <c r="E10205" s="1023"/>
      <c r="F10205" s="608">
        <v>43548</v>
      </c>
      <c r="G10205" s="280" t="s">
        <v>111</v>
      </c>
      <c r="H10205" s="610">
        <v>70</v>
      </c>
    </row>
    <row r="10206" spans="2:8" s="1" customFormat="1" ht="15">
      <c r="B10206" s="608">
        <v>43532</v>
      </c>
      <c r="C10206" s="394" t="s">
        <v>23</v>
      </c>
      <c r="D10206" s="1776">
        <v>880</v>
      </c>
      <c r="E10206" s="1023"/>
      <c r="F10206" s="608">
        <v>43549</v>
      </c>
      <c r="G10206" s="280" t="s">
        <v>525</v>
      </c>
      <c r="H10206" s="294">
        <v>210</v>
      </c>
    </row>
    <row r="10207" spans="2:8" s="1" customFormat="1" ht="15">
      <c r="B10207" s="608">
        <v>43533</v>
      </c>
      <c r="C10207" s="394" t="s">
        <v>246</v>
      </c>
      <c r="D10207" s="1776">
        <v>260</v>
      </c>
      <c r="E10207" s="1023"/>
      <c r="F10207" s="608">
        <v>43549</v>
      </c>
      <c r="G10207" s="280" t="s">
        <v>6559</v>
      </c>
      <c r="H10207" s="294">
        <v>200</v>
      </c>
    </row>
    <row r="10208" spans="2:8" s="1" customFormat="1" ht="15">
      <c r="B10208" s="608">
        <v>43533</v>
      </c>
      <c r="C10208" s="612" t="s">
        <v>12</v>
      </c>
      <c r="D10208" s="613">
        <v>130</v>
      </c>
      <c r="E10208" s="1023"/>
      <c r="F10208" s="608">
        <v>43549</v>
      </c>
      <c r="G10208" s="280" t="s">
        <v>246</v>
      </c>
      <c r="H10208" s="294">
        <v>200</v>
      </c>
    </row>
    <row r="10209" spans="2:8" s="1" customFormat="1" ht="15">
      <c r="B10209" s="608">
        <v>43533</v>
      </c>
      <c r="C10209" s="612" t="s">
        <v>401</v>
      </c>
      <c r="D10209" s="613">
        <v>50</v>
      </c>
      <c r="E10209" s="1023"/>
      <c r="F10209" s="608">
        <v>43549</v>
      </c>
      <c r="G10209" s="280" t="s">
        <v>4529</v>
      </c>
      <c r="H10209" s="294">
        <v>70</v>
      </c>
    </row>
    <row r="10210" spans="2:8" s="1" customFormat="1" ht="15">
      <c r="B10210" s="608">
        <v>43533</v>
      </c>
      <c r="C10210" s="612" t="s">
        <v>2853</v>
      </c>
      <c r="D10210" s="613">
        <v>120</v>
      </c>
      <c r="E10210" s="1023"/>
      <c r="F10210" s="608">
        <v>43549</v>
      </c>
      <c r="G10210" s="280" t="s">
        <v>51</v>
      </c>
      <c r="H10210" s="294">
        <v>60</v>
      </c>
    </row>
    <row r="10211" spans="2:8" s="1" customFormat="1" ht="15">
      <c r="B10211" s="608">
        <v>43533</v>
      </c>
      <c r="C10211" s="484" t="s">
        <v>114</v>
      </c>
      <c r="D10211" s="610">
        <v>50</v>
      </c>
      <c r="E10211" s="1023"/>
      <c r="F10211" s="1261">
        <v>43550</v>
      </c>
      <c r="G10211" s="1435" t="s">
        <v>731</v>
      </c>
      <c r="H10211" s="1506">
        <v>550</v>
      </c>
    </row>
    <row r="10212" spans="2:8" s="1" customFormat="1" ht="15">
      <c r="B10212" s="608">
        <v>43533</v>
      </c>
      <c r="C10212" s="612" t="s">
        <v>80</v>
      </c>
      <c r="D10212" s="613">
        <v>40</v>
      </c>
      <c r="E10212" s="1023"/>
      <c r="F10212" s="608">
        <v>43550</v>
      </c>
      <c r="G10212" s="280" t="s">
        <v>246</v>
      </c>
      <c r="H10212" s="294">
        <v>150</v>
      </c>
    </row>
    <row r="10213" spans="2:8" s="1" customFormat="1" ht="15">
      <c r="B10213" s="608">
        <v>43533</v>
      </c>
      <c r="C10213" s="612" t="s">
        <v>10712</v>
      </c>
      <c r="D10213" s="613">
        <v>50</v>
      </c>
      <c r="E10213" s="1023"/>
      <c r="F10213" s="608">
        <v>43550</v>
      </c>
      <c r="G10213" s="280" t="s">
        <v>111</v>
      </c>
      <c r="H10213" s="294">
        <v>70</v>
      </c>
    </row>
    <row r="10214" spans="2:8" s="1" customFormat="1" ht="15">
      <c r="B10214" s="608">
        <v>43533</v>
      </c>
      <c r="C10214" s="280" t="s">
        <v>5067</v>
      </c>
      <c r="D10214" s="294">
        <v>70</v>
      </c>
      <c r="E10214" s="1023"/>
      <c r="F10214" s="608">
        <v>43550</v>
      </c>
      <c r="G10214" s="280" t="s">
        <v>346</v>
      </c>
      <c r="H10214" s="294">
        <v>50</v>
      </c>
    </row>
    <row r="10215" spans="2:8" s="1" customFormat="1" ht="15">
      <c r="B10215" s="608">
        <v>43534</v>
      </c>
      <c r="C10215" s="280" t="s">
        <v>246</v>
      </c>
      <c r="D10215" s="294">
        <v>70</v>
      </c>
      <c r="E10215" s="1023"/>
      <c r="F10215" s="608">
        <v>43550</v>
      </c>
      <c r="G10215" s="280" t="s">
        <v>23</v>
      </c>
      <c r="H10215" s="294">
        <v>130</v>
      </c>
    </row>
    <row r="10216" spans="2:8" s="1" customFormat="1" ht="15">
      <c r="B10216" s="608">
        <v>43534</v>
      </c>
      <c r="C10216" s="394" t="s">
        <v>18</v>
      </c>
      <c r="D10216" s="614">
        <v>895</v>
      </c>
      <c r="E10216" s="1023"/>
      <c r="F10216" s="1261">
        <v>43551</v>
      </c>
      <c r="G10216" s="1435" t="s">
        <v>4606</v>
      </c>
      <c r="H10216" s="1506">
        <v>150</v>
      </c>
    </row>
    <row r="10217" spans="2:8" s="1" customFormat="1" ht="15">
      <c r="B10217" s="608">
        <v>43534</v>
      </c>
      <c r="C10217" s="394" t="s">
        <v>58</v>
      </c>
      <c r="D10217" s="614">
        <v>30</v>
      </c>
      <c r="E10217" s="1023"/>
      <c r="F10217" s="608">
        <v>43551</v>
      </c>
      <c r="G10217" s="280" t="s">
        <v>525</v>
      </c>
      <c r="H10217" s="294">
        <v>150</v>
      </c>
    </row>
    <row r="10218" spans="2:8" s="1" customFormat="1" ht="15">
      <c r="B10218" s="608">
        <v>43534</v>
      </c>
      <c r="C10218" s="280" t="s">
        <v>12</v>
      </c>
      <c r="D10218" s="294">
        <v>385</v>
      </c>
      <c r="E10218" s="1023"/>
      <c r="F10218" s="608">
        <v>43551</v>
      </c>
      <c r="G10218" s="280" t="s">
        <v>246</v>
      </c>
      <c r="H10218" s="294">
        <v>100</v>
      </c>
    </row>
    <row r="10219" spans="2:8" s="1" customFormat="1" ht="15">
      <c r="B10219" s="1323">
        <v>43534</v>
      </c>
      <c r="C10219" s="1324" t="s">
        <v>6</v>
      </c>
      <c r="D10219" s="1325">
        <v>2000</v>
      </c>
      <c r="E10219" s="1023"/>
      <c r="F10219" s="1261">
        <v>43552</v>
      </c>
      <c r="G10219" s="1435" t="s">
        <v>10767</v>
      </c>
      <c r="H10219" s="1506">
        <v>500</v>
      </c>
    </row>
    <row r="10220" spans="2:8" s="1" customFormat="1" ht="15">
      <c r="B10220" s="608">
        <v>43535</v>
      </c>
      <c r="C10220" s="280" t="s">
        <v>246</v>
      </c>
      <c r="D10220" s="294">
        <v>120</v>
      </c>
      <c r="E10220" s="1023"/>
      <c r="F10220" s="608">
        <v>43552</v>
      </c>
      <c r="G10220" s="280" t="s">
        <v>525</v>
      </c>
      <c r="H10220" s="294">
        <v>90</v>
      </c>
    </row>
    <row r="10221" spans="2:8" s="1" customFormat="1" ht="15">
      <c r="B10221" s="608">
        <v>43535</v>
      </c>
      <c r="C10221" s="280" t="s">
        <v>289</v>
      </c>
      <c r="D10221" s="294">
        <v>130</v>
      </c>
      <c r="E10221" s="1023"/>
      <c r="F10221" s="608">
        <v>43552</v>
      </c>
      <c r="G10221" s="280" t="s">
        <v>10326</v>
      </c>
      <c r="H10221" s="294">
        <v>100</v>
      </c>
    </row>
    <row r="10222" spans="2:8" s="1" customFormat="1" ht="15">
      <c r="B10222" s="608">
        <v>43535</v>
      </c>
      <c r="C10222" s="612" t="s">
        <v>10717</v>
      </c>
      <c r="D10222" s="613">
        <v>20</v>
      </c>
      <c r="E10222" s="1023"/>
      <c r="F10222" s="1261">
        <v>43552</v>
      </c>
      <c r="G10222" s="1435" t="s">
        <v>10768</v>
      </c>
      <c r="H10222" s="1506">
        <v>2000</v>
      </c>
    </row>
    <row r="10223" spans="2:8" s="1" customFormat="1" ht="15">
      <c r="B10223" s="549">
        <v>43535</v>
      </c>
      <c r="C10223" s="554" t="s">
        <v>2598</v>
      </c>
      <c r="D10223" s="587">
        <v>180</v>
      </c>
      <c r="E10223" s="1023"/>
      <c r="F10223" s="608">
        <v>43552</v>
      </c>
      <c r="G10223" s="280" t="s">
        <v>114</v>
      </c>
      <c r="H10223" s="294">
        <v>70</v>
      </c>
    </row>
    <row r="10224" spans="2:8" s="1" customFormat="1" ht="15">
      <c r="B10224" s="608">
        <v>43535</v>
      </c>
      <c r="C10224" s="280" t="s">
        <v>111</v>
      </c>
      <c r="D10224" s="294">
        <v>50</v>
      </c>
      <c r="E10224" s="1023"/>
      <c r="F10224" s="608">
        <v>43552</v>
      </c>
      <c r="G10224" s="280" t="s">
        <v>220</v>
      </c>
      <c r="H10224" s="294">
        <v>40</v>
      </c>
    </row>
    <row r="10225" spans="2:8" s="1" customFormat="1" ht="15">
      <c r="B10225" s="608">
        <v>43536</v>
      </c>
      <c r="C10225" s="612" t="s">
        <v>525</v>
      </c>
      <c r="D10225" s="613">
        <v>260</v>
      </c>
      <c r="E10225" s="1023"/>
      <c r="F10225" s="608">
        <v>43552</v>
      </c>
      <c r="G10225" s="280" t="s">
        <v>51</v>
      </c>
      <c r="H10225" s="294">
        <v>310</v>
      </c>
    </row>
    <row r="10226" spans="2:8" s="1" customFormat="1" ht="15">
      <c r="B10226" s="608">
        <v>43536</v>
      </c>
      <c r="C10226" s="484" t="s">
        <v>246</v>
      </c>
      <c r="D10226" s="610">
        <v>60</v>
      </c>
      <c r="E10226" s="1023"/>
      <c r="F10226" s="608">
        <v>43552</v>
      </c>
      <c r="G10226" s="280" t="s">
        <v>246</v>
      </c>
      <c r="H10226" s="294">
        <v>50</v>
      </c>
    </row>
    <row r="10227" spans="2:8" s="1" customFormat="1" ht="15">
      <c r="B10227" s="608">
        <v>43536</v>
      </c>
      <c r="C10227" s="484" t="s">
        <v>63</v>
      </c>
      <c r="D10227" s="614">
        <v>30</v>
      </c>
      <c r="E10227" s="1023"/>
      <c r="F10227" s="608">
        <v>43552</v>
      </c>
      <c r="G10227" s="280" t="s">
        <v>23</v>
      </c>
      <c r="H10227" s="294">
        <v>230</v>
      </c>
    </row>
    <row r="10228" spans="2:8" s="1" customFormat="1" ht="15">
      <c r="B10228" s="853">
        <v>43536</v>
      </c>
      <c r="C10228" s="1934" t="s">
        <v>23</v>
      </c>
      <c r="D10228" s="1935">
        <v>130</v>
      </c>
      <c r="E10228" s="1023"/>
      <c r="F10228" s="608">
        <v>43552</v>
      </c>
      <c r="G10228" s="280" t="s">
        <v>5333</v>
      </c>
      <c r="H10228" s="294">
        <v>100</v>
      </c>
    </row>
    <row r="10229" spans="2:8" s="1" customFormat="1" ht="15">
      <c r="B10229" s="608">
        <v>43537</v>
      </c>
      <c r="C10229" s="394" t="s">
        <v>10718</v>
      </c>
      <c r="D10229" s="614">
        <v>300</v>
      </c>
      <c r="E10229" s="1938"/>
      <c r="F10229" s="608">
        <v>43553</v>
      </c>
      <c r="G10229" s="280" t="s">
        <v>246</v>
      </c>
      <c r="H10229" s="294">
        <v>40</v>
      </c>
    </row>
    <row r="10230" spans="2:8" s="1" customFormat="1" ht="15">
      <c r="B10230" s="608">
        <v>43537</v>
      </c>
      <c r="C10230" s="280" t="s">
        <v>525</v>
      </c>
      <c r="D10230" s="294">
        <v>175</v>
      </c>
      <c r="E10230" s="1938"/>
      <c r="F10230" s="608">
        <v>43553</v>
      </c>
      <c r="G10230" s="280" t="s">
        <v>23</v>
      </c>
      <c r="H10230" s="294">
        <v>190</v>
      </c>
    </row>
    <row r="10231" spans="2:8" s="1" customFormat="1" ht="15">
      <c r="B10231" s="608">
        <v>43537</v>
      </c>
      <c r="C10231" s="394" t="s">
        <v>9998</v>
      </c>
      <c r="D10231" s="614">
        <v>1480</v>
      </c>
      <c r="E10231" s="280"/>
      <c r="F10231" s="608">
        <v>43553</v>
      </c>
      <c r="G10231" s="280" t="s">
        <v>48</v>
      </c>
      <c r="H10231" s="294">
        <v>200</v>
      </c>
    </row>
    <row r="10232" spans="2:8" s="1" customFormat="1" ht="15">
      <c r="B10232" s="608">
        <v>43537</v>
      </c>
      <c r="C10232" s="484" t="s">
        <v>12</v>
      </c>
      <c r="D10232" s="1776">
        <v>125</v>
      </c>
      <c r="E10232" s="280"/>
      <c r="F10232" s="608">
        <v>43554</v>
      </c>
      <c r="G10232" s="280" t="s">
        <v>5665</v>
      </c>
      <c r="H10232" s="294">
        <v>50</v>
      </c>
    </row>
    <row r="10233" spans="2:8" s="1" customFormat="1" ht="15">
      <c r="B10233" s="608">
        <v>43537</v>
      </c>
      <c r="C10233" s="612" t="s">
        <v>246</v>
      </c>
      <c r="D10233" s="613">
        <v>50</v>
      </c>
      <c r="E10233" s="280"/>
      <c r="F10233" s="608">
        <v>43554</v>
      </c>
      <c r="G10233" s="280" t="s">
        <v>246</v>
      </c>
      <c r="H10233" s="294">
        <v>200</v>
      </c>
    </row>
    <row r="10234" spans="2:8" s="1" customFormat="1" ht="15">
      <c r="B10234" s="608">
        <v>43537</v>
      </c>
      <c r="C10234" s="612" t="s">
        <v>114</v>
      </c>
      <c r="D10234" s="613">
        <v>140</v>
      </c>
      <c r="E10234" s="280"/>
      <c r="F10234" s="608">
        <v>43554</v>
      </c>
      <c r="G10234" s="280" t="s">
        <v>7766</v>
      </c>
      <c r="H10234" s="294">
        <v>1050</v>
      </c>
    </row>
    <row r="10235" spans="2:8" s="1" customFormat="1" ht="15">
      <c r="B10235" s="608">
        <v>43537</v>
      </c>
      <c r="C10235" s="394" t="s">
        <v>10719</v>
      </c>
      <c r="D10235" s="1776">
        <v>330</v>
      </c>
      <c r="E10235" s="280"/>
      <c r="F10235" s="608">
        <v>43554</v>
      </c>
      <c r="G10235" s="280" t="s">
        <v>10772</v>
      </c>
      <c r="H10235" s="294">
        <v>220</v>
      </c>
    </row>
    <row r="10236" spans="2:8" s="1" customFormat="1" ht="15">
      <c r="B10236" s="608">
        <v>43537</v>
      </c>
      <c r="C10236" s="612" t="s">
        <v>10720</v>
      </c>
      <c r="D10236" s="613">
        <v>300</v>
      </c>
      <c r="E10236" s="280"/>
      <c r="F10236" s="608">
        <v>43554</v>
      </c>
      <c r="G10236" s="280" t="s">
        <v>23</v>
      </c>
      <c r="H10236" s="294">
        <v>120</v>
      </c>
    </row>
    <row r="10237" spans="2:8" s="1" customFormat="1" ht="15">
      <c r="B10237" s="608">
        <v>43537</v>
      </c>
      <c r="C10237" s="612" t="s">
        <v>525</v>
      </c>
      <c r="D10237" s="613">
        <v>70</v>
      </c>
      <c r="E10237" s="280"/>
      <c r="F10237" s="608">
        <v>43555</v>
      </c>
      <c r="G10237" s="280" t="s">
        <v>10773</v>
      </c>
      <c r="H10237" s="294">
        <v>1800</v>
      </c>
    </row>
    <row r="10238" spans="2:8" s="1" customFormat="1" ht="15">
      <c r="B10238" s="608">
        <v>43537</v>
      </c>
      <c r="C10238" s="394" t="s">
        <v>12</v>
      </c>
      <c r="D10238" s="1776">
        <v>70</v>
      </c>
      <c r="E10238" s="280"/>
      <c r="F10238" s="608">
        <v>43555</v>
      </c>
      <c r="G10238" s="280" t="s">
        <v>10775</v>
      </c>
      <c r="H10238" s="294">
        <v>600</v>
      </c>
    </row>
    <row r="10239" spans="2:8" s="1" customFormat="1" ht="15">
      <c r="B10239" s="608">
        <v>43537</v>
      </c>
      <c r="C10239" s="394" t="s">
        <v>246</v>
      </c>
      <c r="D10239" s="1776">
        <v>160</v>
      </c>
      <c r="E10239" s="280"/>
      <c r="F10239" s="608">
        <v>43555</v>
      </c>
      <c r="G10239" s="280" t="s">
        <v>12</v>
      </c>
      <c r="H10239" s="294">
        <v>310</v>
      </c>
    </row>
    <row r="10240" spans="2:8" s="1" customFormat="1" ht="15">
      <c r="B10240" s="608">
        <v>43538</v>
      </c>
      <c r="C10240" s="394" t="s">
        <v>10721</v>
      </c>
      <c r="D10240" s="1776">
        <v>200</v>
      </c>
      <c r="E10240" s="280"/>
      <c r="F10240" s="608">
        <v>43555</v>
      </c>
      <c r="G10240" s="280" t="s">
        <v>114</v>
      </c>
      <c r="H10240" s="294">
        <v>70</v>
      </c>
    </row>
    <row r="10241" spans="2:10" s="1" customFormat="1" ht="15">
      <c r="B10241" s="549">
        <v>43537</v>
      </c>
      <c r="C10241" s="554" t="s">
        <v>195</v>
      </c>
      <c r="D10241" s="587">
        <v>1030</v>
      </c>
      <c r="E10241" s="280"/>
      <c r="F10241" s="608">
        <v>43555</v>
      </c>
      <c r="G10241" s="280" t="s">
        <v>10783</v>
      </c>
      <c r="H10241" s="294">
        <v>290</v>
      </c>
    </row>
    <row r="10242" spans="2:10" s="1" customFormat="1" ht="15">
      <c r="B10242" s="608">
        <v>43538</v>
      </c>
      <c r="C10242" s="612" t="s">
        <v>114</v>
      </c>
      <c r="D10242" s="613">
        <v>120</v>
      </c>
      <c r="E10242" s="280"/>
      <c r="F10242" s="608">
        <v>43555</v>
      </c>
      <c r="G10242" s="280" t="s">
        <v>10784</v>
      </c>
      <c r="H10242" s="294">
        <v>1000</v>
      </c>
    </row>
    <row r="10243" spans="2:10" s="1" customFormat="1" ht="15">
      <c r="B10243" s="608">
        <v>43539</v>
      </c>
      <c r="C10243" s="612" t="s">
        <v>525</v>
      </c>
      <c r="D10243" s="613">
        <v>200</v>
      </c>
      <c r="E10243" s="280"/>
      <c r="F10243" s="608">
        <v>43555</v>
      </c>
      <c r="G10243" s="280" t="s">
        <v>23</v>
      </c>
      <c r="H10243" s="294">
        <v>100</v>
      </c>
    </row>
    <row r="10244" spans="2:10" s="1" customFormat="1" ht="15">
      <c r="B10244" s="608">
        <v>43539</v>
      </c>
      <c r="C10244" s="484" t="s">
        <v>12</v>
      </c>
      <c r="D10244" s="610">
        <v>260</v>
      </c>
      <c r="E10244" s="280"/>
      <c r="F10244" s="608">
        <v>43555</v>
      </c>
      <c r="G10244" s="280" t="s">
        <v>220</v>
      </c>
      <c r="H10244" s="294">
        <v>50</v>
      </c>
    </row>
    <row r="10245" spans="2:10" s="1" customFormat="1" ht="15">
      <c r="B10245" s="608">
        <v>43539</v>
      </c>
      <c r="C10245" s="394" t="s">
        <v>246</v>
      </c>
      <c r="D10245" s="614">
        <v>20</v>
      </c>
      <c r="E10245" s="280"/>
      <c r="F10245" s="280"/>
      <c r="G10245" s="280"/>
      <c r="H10245" s="280"/>
    </row>
    <row r="10246" spans="2:10" s="1" customFormat="1" ht="15">
      <c r="B10246" s="608">
        <v>43539</v>
      </c>
      <c r="C10246" s="394" t="s">
        <v>23</v>
      </c>
      <c r="D10246" s="614">
        <v>140</v>
      </c>
      <c r="E10246" s="280"/>
      <c r="F10246" s="280"/>
      <c r="G10246" s="280"/>
      <c r="H10246" s="280"/>
    </row>
    <row r="10247" spans="2:10" s="1" customFormat="1" ht="15">
      <c r="B10247" s="608">
        <v>43539</v>
      </c>
      <c r="C10247" s="280" t="s">
        <v>51</v>
      </c>
      <c r="D10247" s="614">
        <v>20</v>
      </c>
      <c r="E10247" s="280"/>
      <c r="F10247" s="280"/>
      <c r="G10247" s="280"/>
      <c r="H10247" s="280"/>
    </row>
    <row r="10248" spans="2:10" s="1" customFormat="1" ht="15">
      <c r="B10248" s="855"/>
      <c r="C10248" s="1936"/>
      <c r="D10248" s="1937"/>
      <c r="F10248" s="855"/>
      <c r="G10248" s="567"/>
      <c r="H10248" s="568"/>
    </row>
    <row r="10249" spans="2:10" s="1" customFormat="1" ht="15">
      <c r="D10249" s="2">
        <f>SUM(D10168:D10248)</f>
        <v>16500</v>
      </c>
      <c r="H10249" s="2">
        <f>SUM(H10168:H10248)</f>
        <v>31380</v>
      </c>
    </row>
    <row r="10251" spans="2:10" s="1" customFormat="1" ht="15.75">
      <c r="C10251" s="2480" t="s">
        <v>10795</v>
      </c>
      <c r="D10251" s="2480"/>
      <c r="E10251" s="2480"/>
      <c r="F10251" s="2480"/>
      <c r="G10251" s="2480"/>
      <c r="H10251" s="2480"/>
      <c r="I10251" s="2480"/>
      <c r="J10251" s="18"/>
    </row>
    <row r="10252" spans="2:10" s="1" customFormat="1" ht="15" outlineLevel="1">
      <c r="C10252" s="18"/>
      <c r="D10252" s="18"/>
      <c r="E10252" s="18"/>
      <c r="F10252" s="18"/>
      <c r="G10252" s="18"/>
      <c r="H10252" s="18"/>
      <c r="I10252" s="18"/>
      <c r="J10252" s="18"/>
    </row>
    <row r="10253" spans="2:10" s="1" customFormat="1" ht="15" outlineLevel="1">
      <c r="B10253" s="152" t="s">
        <v>115</v>
      </c>
      <c r="C10253" s="152" t="s">
        <v>1330</v>
      </c>
      <c r="D10253" s="355" t="s">
        <v>4</v>
      </c>
      <c r="F10253" s="354" t="s">
        <v>115</v>
      </c>
      <c r="G10253" s="354" t="s">
        <v>1331</v>
      </c>
      <c r="H10253" s="355" t="s">
        <v>4</v>
      </c>
    </row>
    <row r="10254" spans="2:10" s="1" customFormat="1" ht="45" outlineLevel="1">
      <c r="B10254" s="1825">
        <v>43556</v>
      </c>
      <c r="C10254" s="1826" t="s">
        <v>1039</v>
      </c>
      <c r="D10254" s="1905">
        <f>D10144</f>
        <v>77324.910000000033</v>
      </c>
      <c r="F10254" s="811">
        <v>43558</v>
      </c>
      <c r="G10254" s="814" t="s">
        <v>10801</v>
      </c>
      <c r="H10254" s="876">
        <v>5000</v>
      </c>
      <c r="I10254" s="814" t="s">
        <v>3287</v>
      </c>
    </row>
    <row r="10255" spans="2:10" s="1" customFormat="1" ht="60" outlineLevel="1">
      <c r="B10255" s="581">
        <v>43559</v>
      </c>
      <c r="C10255" s="1763" t="s">
        <v>10868</v>
      </c>
      <c r="D10255" s="1764">
        <v>1650</v>
      </c>
      <c r="E10255" s="205"/>
      <c r="F10255" s="811">
        <v>43566</v>
      </c>
      <c r="G10255" s="814" t="s">
        <v>10809</v>
      </c>
      <c r="H10255" s="876">
        <v>10000</v>
      </c>
      <c r="I10255" s="814" t="s">
        <v>3287</v>
      </c>
    </row>
    <row r="10256" spans="2:10" s="1" customFormat="1" ht="60" outlineLevel="1">
      <c r="B10256" s="1080">
        <v>43581</v>
      </c>
      <c r="C10256" s="1640" t="s">
        <v>10867</v>
      </c>
      <c r="D10256" s="1641">
        <v>168547</v>
      </c>
      <c r="F10256" s="811">
        <v>43570</v>
      </c>
      <c r="G10256" s="814" t="s">
        <v>10816</v>
      </c>
      <c r="H10256" s="876">
        <v>10000</v>
      </c>
      <c r="I10256" s="814" t="s">
        <v>3287</v>
      </c>
    </row>
    <row r="10257" spans="2:15" s="1" customFormat="1" ht="45" outlineLevel="1">
      <c r="B10257" s="1760"/>
      <c r="C10257" s="1873"/>
      <c r="D10257" s="1761"/>
      <c r="F10257" s="811">
        <v>43578</v>
      </c>
      <c r="G10257" s="814" t="s">
        <v>10851</v>
      </c>
      <c r="H10257" s="876">
        <v>10000</v>
      </c>
      <c r="I10257" s="814" t="s">
        <v>3287</v>
      </c>
    </row>
    <row r="10258" spans="2:15" s="1" customFormat="1" ht="30" outlineLevel="1">
      <c r="B10258" s="285"/>
      <c r="C10258" s="223"/>
      <c r="D10258" s="175"/>
      <c r="F10258" s="1879">
        <v>43584</v>
      </c>
      <c r="G10258" s="1880" t="s">
        <v>10869</v>
      </c>
      <c r="H10258" s="1881">
        <v>1754</v>
      </c>
      <c r="I10258" s="1882" t="s">
        <v>10879</v>
      </c>
    </row>
    <row r="10259" spans="2:15" s="1" customFormat="1" ht="15" outlineLevel="1">
      <c r="B10259" s="285"/>
      <c r="C10259" s="223"/>
      <c r="D10259" s="175"/>
      <c r="F10259" s="811">
        <v>43584</v>
      </c>
      <c r="G10259" s="1097" t="s">
        <v>10870</v>
      </c>
      <c r="H10259" s="876">
        <v>21127.58</v>
      </c>
      <c r="I10259" s="814" t="s">
        <v>10878</v>
      </c>
    </row>
    <row r="10260" spans="2:15" s="1" customFormat="1" ht="30" outlineLevel="1">
      <c r="B10260" s="285"/>
      <c r="C10260" s="223"/>
      <c r="D10260" s="175"/>
      <c r="F10260" s="1879">
        <v>43584</v>
      </c>
      <c r="G10260" s="1880" t="s">
        <v>10871</v>
      </c>
      <c r="H10260" s="1881">
        <v>39843</v>
      </c>
      <c r="I10260" s="1882" t="s">
        <v>10877</v>
      </c>
    </row>
    <row r="10261" spans="2:15" s="1" customFormat="1" ht="30" outlineLevel="1">
      <c r="B10261" s="269"/>
      <c r="C10261" s="47"/>
      <c r="D10261" s="48"/>
      <c r="F10261" s="1879">
        <v>43584</v>
      </c>
      <c r="G10261" s="1880" t="s">
        <v>10872</v>
      </c>
      <c r="H10261" s="1881">
        <v>21193</v>
      </c>
      <c r="I10261" s="1882" t="s">
        <v>8818</v>
      </c>
    </row>
    <row r="10262" spans="2:15" s="1" customFormat="1" ht="30" outlineLevel="1">
      <c r="B10262" s="269"/>
      <c r="C10262" s="223"/>
      <c r="D10262" s="175"/>
      <c r="F10262" s="1879">
        <v>43584</v>
      </c>
      <c r="G10262" s="1882" t="s">
        <v>10873</v>
      </c>
      <c r="H10262" s="1881">
        <v>2500</v>
      </c>
      <c r="I10262" s="1882" t="s">
        <v>10876</v>
      </c>
      <c r="M10262" s="2"/>
      <c r="O10262" s="2"/>
    </row>
    <row r="10263" spans="2:15" s="1" customFormat="1" ht="30" outlineLevel="1">
      <c r="B10263" s="46"/>
      <c r="C10263" s="223"/>
      <c r="D10263" s="175"/>
      <c r="E10263" s="2"/>
      <c r="F10263" s="1879">
        <v>43584</v>
      </c>
      <c r="G10263" s="1882" t="s">
        <v>10874</v>
      </c>
      <c r="H10263" s="1881">
        <v>30000</v>
      </c>
      <c r="I10263" s="1882" t="s">
        <v>10875</v>
      </c>
      <c r="M10263" s="2"/>
      <c r="O10263" s="2"/>
    </row>
    <row r="10264" spans="2:15" s="1" customFormat="1" ht="45" outlineLevel="1">
      <c r="B10264" s="46"/>
      <c r="C10264" s="223"/>
      <c r="D10264" s="175"/>
      <c r="F10264" s="811">
        <v>43584</v>
      </c>
      <c r="G10264" s="814" t="s">
        <v>10896</v>
      </c>
      <c r="H10264" s="876">
        <v>3000</v>
      </c>
      <c r="I10264" s="814" t="s">
        <v>3287</v>
      </c>
      <c r="M10264" s="2"/>
      <c r="O10264" s="2"/>
    </row>
    <row r="10265" spans="2:15" s="1" customFormat="1" ht="15" outlineLevel="1">
      <c r="B10265" s="269"/>
      <c r="C10265" s="47"/>
      <c r="D10265" s="48"/>
      <c r="F10265" s="811"/>
      <c r="G10265" s="814"/>
      <c r="H10265" s="876"/>
      <c r="I10265" s="814"/>
    </row>
    <row r="10266" spans="2:15" s="1" customFormat="1" ht="15" outlineLevel="1">
      <c r="B10266" s="426"/>
      <c r="C10266" s="278"/>
      <c r="D10266" s="279"/>
      <c r="F10266" s="811"/>
      <c r="G10266" s="812"/>
      <c r="H10266" s="893"/>
      <c r="I10266" s="812"/>
    </row>
    <row r="10267" spans="2:15" s="1" customFormat="1" ht="15" outlineLevel="1">
      <c r="B10267" s="50"/>
      <c r="C10267" s="50" t="s">
        <v>195</v>
      </c>
      <c r="D10267" s="571">
        <f>SUM(D10254:D10266)</f>
        <v>247521.91000000003</v>
      </c>
      <c r="E10267" s="18"/>
      <c r="F10267" s="319"/>
      <c r="G10267" s="319" t="s">
        <v>195</v>
      </c>
      <c r="H10267" s="279">
        <f>SUM(H10254:H10266)</f>
        <v>154417.58000000002</v>
      </c>
    </row>
    <row r="10268" spans="2:15" s="1" customFormat="1" ht="15" outlineLevel="1">
      <c r="B10268" s="50"/>
      <c r="C10268" s="50" t="s">
        <v>1328</v>
      </c>
      <c r="D10268" s="48">
        <f>D10267-H10267</f>
        <v>93104.330000000016</v>
      </c>
      <c r="E10268" s="13"/>
      <c r="F10268" s="13"/>
      <c r="H10268" s="13"/>
    </row>
    <row r="10269" spans="2:15" s="1" customFormat="1" ht="15" outlineLevel="1">
      <c r="E10269" s="87"/>
      <c r="F10269" s="13"/>
      <c r="G10269" s="2"/>
      <c r="H10269" s="226"/>
      <c r="I10269" s="2"/>
      <c r="N10269" s="2"/>
      <c r="O10269" s="2"/>
    </row>
    <row r="10270" spans="2:15" s="1" customFormat="1" ht="15">
      <c r="E10270" s="13"/>
      <c r="F10270" s="13"/>
      <c r="G10270" s="1041" t="s">
        <v>10527</v>
      </c>
    </row>
    <row r="10271" spans="2:15" s="1" customFormat="1" ht="15">
      <c r="B10271" s="1465">
        <v>43556</v>
      </c>
      <c r="C10271" s="1466" t="s">
        <v>4298</v>
      </c>
      <c r="D10271" s="1467">
        <v>3450</v>
      </c>
      <c r="E10271" s="812" t="s">
        <v>421</v>
      </c>
      <c r="I10271" s="13"/>
    </row>
    <row r="10272" spans="2:15" s="1" customFormat="1" ht="60">
      <c r="B10272" s="811">
        <v>43558</v>
      </c>
      <c r="C10272" s="814" t="s">
        <v>10801</v>
      </c>
      <c r="D10272" s="876">
        <v>5000</v>
      </c>
      <c r="E10272" s="814" t="s">
        <v>3287</v>
      </c>
      <c r="G10272" s="782" t="s">
        <v>8394</v>
      </c>
      <c r="H10272" s="1791">
        <f>H10261</f>
        <v>21193</v>
      </c>
      <c r="I10272" s="13"/>
    </row>
    <row r="10273" spans="2:13" s="1" customFormat="1" ht="15">
      <c r="B10273" s="1465">
        <v>43556</v>
      </c>
      <c r="C10273" s="814" t="s">
        <v>10807</v>
      </c>
      <c r="D10273" s="876">
        <v>500</v>
      </c>
      <c r="E10273" s="814" t="s">
        <v>421</v>
      </c>
      <c r="G10273" s="782" t="s">
        <v>7422</v>
      </c>
      <c r="H10273" s="1791">
        <f>H10260+H10258</f>
        <v>41597</v>
      </c>
      <c r="I10273" s="13"/>
    </row>
    <row r="10274" spans="2:13" s="1" customFormat="1" ht="45">
      <c r="B10274" s="811">
        <v>43566</v>
      </c>
      <c r="C10274" s="814" t="s">
        <v>10809</v>
      </c>
      <c r="D10274" s="876">
        <v>10000</v>
      </c>
      <c r="E10274" s="814" t="s">
        <v>3287</v>
      </c>
      <c r="G10274" s="782" t="s">
        <v>10482</v>
      </c>
      <c r="H10274" s="1791">
        <f>H10258</f>
        <v>1754</v>
      </c>
      <c r="M10274" s="2"/>
    </row>
    <row r="10275" spans="2:13" s="1" customFormat="1" ht="15">
      <c r="B10275" s="1465">
        <v>43565</v>
      </c>
      <c r="C10275" s="814" t="s">
        <v>10807</v>
      </c>
      <c r="D10275" s="876">
        <v>700</v>
      </c>
      <c r="E10275" s="814" t="s">
        <v>421</v>
      </c>
      <c r="G10275" s="782" t="s">
        <v>8818</v>
      </c>
      <c r="H10275" s="1791">
        <f>H10259</f>
        <v>21127.58</v>
      </c>
    </row>
    <row r="10276" spans="2:13" s="1" customFormat="1" ht="45">
      <c r="B10276" s="811">
        <v>43570</v>
      </c>
      <c r="C10276" s="814" t="s">
        <v>10816</v>
      </c>
      <c r="D10276" s="876">
        <v>10000</v>
      </c>
      <c r="E10276" s="814" t="s">
        <v>3287</v>
      </c>
      <c r="G10276" s="782" t="s">
        <v>9959</v>
      </c>
      <c r="H10276" s="1791">
        <f>0</f>
        <v>0</v>
      </c>
    </row>
    <row r="10277" spans="2:13" s="1" customFormat="1" ht="60">
      <c r="B10277" s="811">
        <v>43578</v>
      </c>
      <c r="C10277" s="814" t="s">
        <v>10851</v>
      </c>
      <c r="D10277" s="876">
        <v>10000</v>
      </c>
      <c r="E10277" s="814" t="s">
        <v>3287</v>
      </c>
      <c r="G10277" s="1119" t="s">
        <v>7425</v>
      </c>
      <c r="H10277" s="1366">
        <v>32500</v>
      </c>
    </row>
    <row r="10278" spans="2:13" s="1" customFormat="1" ht="60">
      <c r="B10278" s="811">
        <v>43584</v>
      </c>
      <c r="C10278" s="814" t="s">
        <v>10896</v>
      </c>
      <c r="D10278" s="876">
        <v>3000</v>
      </c>
      <c r="E10278" s="814" t="s">
        <v>3287</v>
      </c>
      <c r="G10278" s="730" t="s">
        <v>7426</v>
      </c>
      <c r="H10278" s="1366">
        <v>30000</v>
      </c>
      <c r="I10278" s="13"/>
    </row>
    <row r="10279" spans="2:13" s="1" customFormat="1" ht="15">
      <c r="B10279" s="811">
        <v>43584</v>
      </c>
      <c r="C10279" s="814" t="s">
        <v>10880</v>
      </c>
      <c r="D10279" s="876">
        <v>1850</v>
      </c>
      <c r="E10279" s="814" t="s">
        <v>421</v>
      </c>
      <c r="G10279" s="730" t="s">
        <v>8819</v>
      </c>
      <c r="H10279" s="1366">
        <v>2500</v>
      </c>
      <c r="I10279" s="13"/>
    </row>
    <row r="10280" spans="2:13" s="1" customFormat="1" ht="15">
      <c r="B10280" s="811"/>
      <c r="C10280" s="814"/>
      <c r="D10280" s="876"/>
      <c r="E10280" s="814"/>
      <c r="F10280" s="2"/>
      <c r="G10280" s="730" t="s">
        <v>7420</v>
      </c>
      <c r="H10280" s="1366">
        <f>H10257</f>
        <v>10000</v>
      </c>
      <c r="I10280" s="13"/>
    </row>
    <row r="10281" spans="2:13" s="1" customFormat="1" ht="15">
      <c r="B10281" s="811"/>
      <c r="C10281" s="814"/>
      <c r="D10281" s="876"/>
      <c r="E10281" s="814"/>
    </row>
    <row r="10282" spans="2:13" s="1" customFormat="1" ht="15">
      <c r="B10282" s="280"/>
      <c r="C10282" s="280"/>
      <c r="D10282" s="294">
        <f>SUM(D10271:D10281)</f>
        <v>44500</v>
      </c>
      <c r="E10282" s="2">
        <f>D10282-D10379-H10379</f>
        <v>3340</v>
      </c>
      <c r="F10282" s="1" t="s">
        <v>3088</v>
      </c>
    </row>
    <row r="10283" spans="2:13" s="1" customFormat="1" ht="15">
      <c r="E10283" s="2"/>
    </row>
    <row r="10284" spans="2:13" s="1" customFormat="1" ht="15"/>
    <row r="10285" spans="2:13" s="1" customFormat="1" ht="15">
      <c r="B10285" s="608">
        <v>43556</v>
      </c>
      <c r="C10285" s="280" t="s">
        <v>114</v>
      </c>
      <c r="D10285" s="613">
        <v>130</v>
      </c>
      <c r="E10285" s="1023"/>
      <c r="F10285" s="608">
        <v>43575</v>
      </c>
      <c r="G10285" s="484" t="s">
        <v>10838</v>
      </c>
      <c r="H10285" s="703">
        <v>270</v>
      </c>
    </row>
    <row r="10286" spans="2:13" s="1" customFormat="1" ht="15">
      <c r="B10286" s="608">
        <v>43556</v>
      </c>
      <c r="C10286" s="612" t="s">
        <v>246</v>
      </c>
      <c r="D10286" s="613">
        <v>150</v>
      </c>
      <c r="E10286" s="1023"/>
      <c r="F10286" s="608">
        <v>43575</v>
      </c>
      <c r="G10286" s="610" t="s">
        <v>134</v>
      </c>
      <c r="H10286" s="703">
        <v>50</v>
      </c>
    </row>
    <row r="10287" spans="2:13" s="1" customFormat="1" ht="15">
      <c r="B10287" s="608">
        <v>43556</v>
      </c>
      <c r="C10287" s="612" t="s">
        <v>947</v>
      </c>
      <c r="D10287" s="613">
        <v>30</v>
      </c>
      <c r="E10287" s="1023"/>
      <c r="F10287" s="608">
        <v>43575</v>
      </c>
      <c r="G10287" s="610" t="s">
        <v>10839</v>
      </c>
      <c r="H10287" s="703">
        <v>1700</v>
      </c>
    </row>
    <row r="10288" spans="2:13" s="1" customFormat="1" ht="15">
      <c r="B10288" s="608">
        <v>43556</v>
      </c>
      <c r="C10288" s="612" t="s">
        <v>10805</v>
      </c>
      <c r="D10288" s="613">
        <v>536</v>
      </c>
      <c r="E10288" s="1023"/>
      <c r="F10288" s="608">
        <v>43575</v>
      </c>
      <c r="G10288" s="610" t="s">
        <v>23</v>
      </c>
      <c r="H10288" s="703">
        <v>780</v>
      </c>
    </row>
    <row r="10289" spans="2:8" s="1" customFormat="1" ht="15">
      <c r="B10289" s="608">
        <v>43556</v>
      </c>
      <c r="C10289" s="612" t="s">
        <v>10806</v>
      </c>
      <c r="D10289" s="613">
        <v>395</v>
      </c>
      <c r="E10289" s="1023"/>
      <c r="F10289" s="608">
        <v>43576</v>
      </c>
      <c r="G10289" s="610" t="s">
        <v>154</v>
      </c>
      <c r="H10289" s="703">
        <v>880</v>
      </c>
    </row>
    <row r="10290" spans="2:8" s="1" customFormat="1" ht="15">
      <c r="B10290" s="608">
        <v>43557</v>
      </c>
      <c r="C10290" s="484" t="s">
        <v>525</v>
      </c>
      <c r="D10290" s="610">
        <v>2950</v>
      </c>
      <c r="E10290" s="1023"/>
      <c r="F10290" s="608">
        <v>43576</v>
      </c>
      <c r="G10290" s="280" t="s">
        <v>10840</v>
      </c>
      <c r="H10290" s="610">
        <v>330</v>
      </c>
    </row>
    <row r="10291" spans="2:8" s="1" customFormat="1" ht="15">
      <c r="B10291" s="608">
        <v>43557</v>
      </c>
      <c r="C10291" s="484" t="s">
        <v>5333</v>
      </c>
      <c r="D10291" s="614">
        <v>100</v>
      </c>
      <c r="E10291" s="1023"/>
      <c r="F10291" s="608">
        <v>43576</v>
      </c>
      <c r="G10291" s="280" t="s">
        <v>10841</v>
      </c>
      <c r="H10291" s="703">
        <v>200</v>
      </c>
    </row>
    <row r="10292" spans="2:8" s="1" customFormat="1" ht="15">
      <c r="B10292" s="608">
        <v>43558</v>
      </c>
      <c r="C10292" s="394" t="s">
        <v>525</v>
      </c>
      <c r="D10292" s="614">
        <v>160</v>
      </c>
      <c r="E10292" s="1023"/>
      <c r="F10292" s="608">
        <v>43576</v>
      </c>
      <c r="G10292" s="280" t="s">
        <v>5295</v>
      </c>
      <c r="H10292" s="703">
        <v>235</v>
      </c>
    </row>
    <row r="10293" spans="2:8" s="1" customFormat="1" ht="15">
      <c r="B10293" s="608">
        <v>43558</v>
      </c>
      <c r="C10293" s="394" t="s">
        <v>246</v>
      </c>
      <c r="D10293" s="614">
        <v>150</v>
      </c>
      <c r="E10293" s="1023"/>
      <c r="F10293" s="608">
        <v>43577</v>
      </c>
      <c r="G10293" s="280" t="s">
        <v>525</v>
      </c>
      <c r="H10293" s="610">
        <v>40</v>
      </c>
    </row>
    <row r="10294" spans="2:8" s="1" customFormat="1" ht="15">
      <c r="B10294" s="608">
        <v>43558</v>
      </c>
      <c r="C10294" s="394" t="s">
        <v>18</v>
      </c>
      <c r="D10294" s="614">
        <v>200</v>
      </c>
      <c r="E10294" s="1023"/>
      <c r="F10294" s="608">
        <v>43577</v>
      </c>
      <c r="G10294" s="484" t="s">
        <v>246</v>
      </c>
      <c r="H10294" s="610">
        <v>200</v>
      </c>
    </row>
    <row r="10295" spans="2:8" s="1" customFormat="1" ht="15">
      <c r="B10295" s="608">
        <v>43558</v>
      </c>
      <c r="C10295" s="280" t="s">
        <v>516</v>
      </c>
      <c r="D10295" s="294">
        <v>70</v>
      </c>
      <c r="E10295" s="1023"/>
      <c r="F10295" s="608">
        <v>43578</v>
      </c>
      <c r="G10295" s="484" t="s">
        <v>525</v>
      </c>
      <c r="H10295" s="610">
        <v>130</v>
      </c>
    </row>
    <row r="10296" spans="2:8" s="1" customFormat="1" ht="15">
      <c r="B10296" s="608">
        <v>43559</v>
      </c>
      <c r="C10296" s="394" t="s">
        <v>525</v>
      </c>
      <c r="D10296" s="1776">
        <v>120</v>
      </c>
      <c r="E10296" s="1023"/>
      <c r="F10296" s="608">
        <v>43578</v>
      </c>
      <c r="G10296" s="610" t="s">
        <v>12</v>
      </c>
      <c r="H10296" s="610">
        <v>50</v>
      </c>
    </row>
    <row r="10297" spans="2:8" s="1" customFormat="1" ht="15">
      <c r="B10297" s="608">
        <v>43559</v>
      </c>
      <c r="C10297" s="394" t="s">
        <v>10808</v>
      </c>
      <c r="D10297" s="1776">
        <v>1000</v>
      </c>
      <c r="E10297" s="1023"/>
      <c r="F10297" s="608">
        <v>43578</v>
      </c>
      <c r="G10297" s="484" t="s">
        <v>246</v>
      </c>
      <c r="H10297" s="610">
        <v>200</v>
      </c>
    </row>
    <row r="10298" spans="2:8" s="1" customFormat="1" ht="15">
      <c r="B10298" s="608">
        <v>43559</v>
      </c>
      <c r="C10298" s="612" t="s">
        <v>23</v>
      </c>
      <c r="D10298" s="613">
        <v>250</v>
      </c>
      <c r="E10298" s="1023"/>
      <c r="F10298" s="1323">
        <v>43578</v>
      </c>
      <c r="G10298" s="463" t="s">
        <v>6436</v>
      </c>
      <c r="H10298" s="1002">
        <v>1000</v>
      </c>
    </row>
    <row r="10299" spans="2:8" s="1" customFormat="1" ht="15">
      <c r="B10299" s="608">
        <v>43560</v>
      </c>
      <c r="C10299" s="484" t="s">
        <v>525</v>
      </c>
      <c r="D10299" s="1739">
        <v>180</v>
      </c>
      <c r="E10299" s="1023"/>
      <c r="F10299" s="1323">
        <v>43578</v>
      </c>
      <c r="G10299" s="463" t="s">
        <v>6437</v>
      </c>
      <c r="H10299" s="1002">
        <v>2055</v>
      </c>
    </row>
    <row r="10300" spans="2:8" s="1" customFormat="1" ht="15">
      <c r="B10300" s="608">
        <v>43560</v>
      </c>
      <c r="C10300" s="484" t="s">
        <v>5687</v>
      </c>
      <c r="D10300" s="610">
        <v>69</v>
      </c>
      <c r="E10300" s="1023"/>
      <c r="F10300" s="608">
        <v>43579</v>
      </c>
      <c r="G10300" s="280" t="s">
        <v>12</v>
      </c>
      <c r="H10300" s="294">
        <v>120</v>
      </c>
    </row>
    <row r="10301" spans="2:8" s="1" customFormat="1" ht="15">
      <c r="B10301" s="608">
        <v>43560</v>
      </c>
      <c r="C10301" s="484" t="s">
        <v>23</v>
      </c>
      <c r="D10301" s="1739">
        <v>120</v>
      </c>
      <c r="E10301" s="1023"/>
      <c r="F10301" s="608">
        <v>43579</v>
      </c>
      <c r="G10301" s="484" t="s">
        <v>10855</v>
      </c>
      <c r="H10301" s="610">
        <v>50</v>
      </c>
    </row>
    <row r="10302" spans="2:8" s="1" customFormat="1" ht="15">
      <c r="B10302" s="608">
        <v>43561</v>
      </c>
      <c r="C10302" s="612" t="s">
        <v>18</v>
      </c>
      <c r="D10302" s="1739">
        <v>190</v>
      </c>
      <c r="E10302" s="1023"/>
      <c r="F10302" s="608">
        <v>43579</v>
      </c>
      <c r="G10302" s="280" t="s">
        <v>246</v>
      </c>
      <c r="H10302" s="610">
        <v>300</v>
      </c>
    </row>
    <row r="10303" spans="2:8" s="1" customFormat="1" ht="15">
      <c r="B10303" s="608">
        <v>43561</v>
      </c>
      <c r="C10303" s="484" t="s">
        <v>7668</v>
      </c>
      <c r="D10303" s="1739">
        <v>1080</v>
      </c>
      <c r="E10303" s="1023"/>
      <c r="F10303" s="608">
        <v>43579</v>
      </c>
      <c r="G10303" s="280" t="s">
        <v>786</v>
      </c>
      <c r="H10303" s="610">
        <v>60</v>
      </c>
    </row>
    <row r="10304" spans="2:8" s="1" customFormat="1" ht="15">
      <c r="B10304" s="608">
        <v>43562</v>
      </c>
      <c r="C10304" s="280" t="s">
        <v>516</v>
      </c>
      <c r="D10304" s="294">
        <v>60</v>
      </c>
      <c r="E10304" s="1023"/>
      <c r="F10304" s="608">
        <v>43579</v>
      </c>
      <c r="G10304" s="280" t="s">
        <v>23</v>
      </c>
      <c r="H10304" s="610">
        <v>170</v>
      </c>
    </row>
    <row r="10305" spans="2:8" s="1" customFormat="1" ht="15">
      <c r="B10305" s="608">
        <v>43562</v>
      </c>
      <c r="C10305" s="280" t="s">
        <v>289</v>
      </c>
      <c r="D10305" s="613">
        <v>20</v>
      </c>
      <c r="E10305" s="1023"/>
      <c r="F10305" s="608">
        <v>43579</v>
      </c>
      <c r="G10305" s="280" t="s">
        <v>525</v>
      </c>
      <c r="H10305" s="610">
        <v>100</v>
      </c>
    </row>
    <row r="10306" spans="2:8" s="1" customFormat="1" ht="15">
      <c r="B10306" s="608">
        <v>43562</v>
      </c>
      <c r="C10306" s="280" t="s">
        <v>10811</v>
      </c>
      <c r="D10306" s="613">
        <v>100</v>
      </c>
      <c r="E10306" s="1023"/>
      <c r="F10306" s="608">
        <v>43579</v>
      </c>
      <c r="G10306" s="280" t="s">
        <v>605</v>
      </c>
      <c r="H10306" s="610">
        <v>150</v>
      </c>
    </row>
    <row r="10307" spans="2:8" s="1" customFormat="1" ht="15">
      <c r="B10307" s="608">
        <v>43562</v>
      </c>
      <c r="C10307" s="612" t="s">
        <v>23</v>
      </c>
      <c r="D10307" s="613">
        <v>120</v>
      </c>
      <c r="E10307" s="1023"/>
      <c r="F10307" s="608">
        <v>43579</v>
      </c>
      <c r="G10307" s="280" t="s">
        <v>51</v>
      </c>
      <c r="H10307" s="610">
        <v>25</v>
      </c>
    </row>
    <row r="10308" spans="2:8" s="1" customFormat="1" ht="15">
      <c r="B10308" s="608">
        <v>43562</v>
      </c>
      <c r="C10308" s="484" t="s">
        <v>525</v>
      </c>
      <c r="D10308" s="610">
        <v>30</v>
      </c>
      <c r="E10308" s="1023"/>
      <c r="F10308" s="608">
        <v>43579</v>
      </c>
      <c r="G10308" s="280" t="s">
        <v>10856</v>
      </c>
      <c r="H10308" s="294">
        <v>85</v>
      </c>
    </row>
    <row r="10309" spans="2:8" s="1" customFormat="1" ht="15">
      <c r="B10309" s="608">
        <v>43563</v>
      </c>
      <c r="C10309" s="394" t="s">
        <v>525</v>
      </c>
      <c r="D10309" s="614">
        <v>140</v>
      </c>
      <c r="E10309" s="1023"/>
      <c r="F10309" s="608">
        <v>43580</v>
      </c>
      <c r="G10309" s="280" t="s">
        <v>525</v>
      </c>
      <c r="H10309" s="294">
        <v>80</v>
      </c>
    </row>
    <row r="10310" spans="2:8" s="1" customFormat="1" ht="15">
      <c r="B10310" s="608">
        <v>43563</v>
      </c>
      <c r="C10310" s="394" t="s">
        <v>23</v>
      </c>
      <c r="D10310" s="614">
        <v>100</v>
      </c>
      <c r="E10310" s="1023"/>
      <c r="F10310" s="608">
        <v>43580</v>
      </c>
      <c r="G10310" s="280" t="s">
        <v>246</v>
      </c>
      <c r="H10310" s="294">
        <v>200</v>
      </c>
    </row>
    <row r="10311" spans="2:8" s="1" customFormat="1" ht="15">
      <c r="B10311" s="608">
        <v>43564</v>
      </c>
      <c r="C10311" s="394" t="s">
        <v>525</v>
      </c>
      <c r="D10311" s="614">
        <v>130</v>
      </c>
      <c r="E10311" s="1023"/>
      <c r="F10311" s="608">
        <v>43580</v>
      </c>
      <c r="G10311" s="280" t="s">
        <v>114</v>
      </c>
      <c r="H10311" s="294">
        <v>85</v>
      </c>
    </row>
    <row r="10312" spans="2:8" s="1" customFormat="1" ht="15">
      <c r="B10312" s="608">
        <v>43564</v>
      </c>
      <c r="C10312" s="394" t="s">
        <v>23</v>
      </c>
      <c r="D10312" s="614">
        <v>90</v>
      </c>
      <c r="E10312" s="1023"/>
      <c r="F10312" s="1323">
        <v>43581</v>
      </c>
      <c r="G10312" s="554" t="s">
        <v>475</v>
      </c>
      <c r="H10312" s="1325">
        <v>800</v>
      </c>
    </row>
    <row r="10313" spans="2:8" s="1" customFormat="1" ht="15">
      <c r="B10313" s="608">
        <v>43565</v>
      </c>
      <c r="C10313" s="394" t="s">
        <v>163</v>
      </c>
      <c r="D10313" s="1776">
        <v>15</v>
      </c>
      <c r="E10313" s="1023"/>
      <c r="F10313" s="608">
        <v>43581</v>
      </c>
      <c r="G10313" s="304" t="s">
        <v>525</v>
      </c>
      <c r="H10313" s="326">
        <v>240</v>
      </c>
    </row>
    <row r="10314" spans="2:8" s="1" customFormat="1" ht="15">
      <c r="B10314" s="608">
        <v>43565</v>
      </c>
      <c r="C10314" s="394" t="s">
        <v>289</v>
      </c>
      <c r="D10314" s="1776">
        <v>250</v>
      </c>
      <c r="E10314" s="1023"/>
      <c r="F10314" s="608">
        <v>43581</v>
      </c>
      <c r="G10314" s="304" t="s">
        <v>12</v>
      </c>
      <c r="H10314" s="326">
        <v>90</v>
      </c>
    </row>
    <row r="10315" spans="2:8" s="1" customFormat="1" ht="15">
      <c r="B10315" s="608">
        <v>43565</v>
      </c>
      <c r="C10315" s="612" t="s">
        <v>51</v>
      </c>
      <c r="D10315" s="613">
        <v>20</v>
      </c>
      <c r="E10315" s="1023"/>
      <c r="F10315" s="608">
        <v>43581</v>
      </c>
      <c r="G10315" s="304" t="s">
        <v>246</v>
      </c>
      <c r="H10315" s="326">
        <v>130</v>
      </c>
    </row>
    <row r="10316" spans="2:8" s="1" customFormat="1" ht="15">
      <c r="B10316" s="608">
        <v>43565</v>
      </c>
      <c r="C10316" s="612" t="s">
        <v>23</v>
      </c>
      <c r="D10316" s="613">
        <v>155</v>
      </c>
      <c r="E10316" s="1023"/>
      <c r="F10316" s="608">
        <v>43581</v>
      </c>
      <c r="G10316" s="304" t="s">
        <v>2625</v>
      </c>
      <c r="H10316" s="326">
        <v>520</v>
      </c>
    </row>
    <row r="10317" spans="2:8" s="1" customFormat="1" ht="15">
      <c r="B10317" s="608">
        <v>43565</v>
      </c>
      <c r="C10317" s="612" t="s">
        <v>112</v>
      </c>
      <c r="D10317" s="613">
        <v>20</v>
      </c>
      <c r="E10317" s="1023"/>
      <c r="F10317" s="608">
        <v>43581</v>
      </c>
      <c r="G10317" s="304" t="s">
        <v>401</v>
      </c>
      <c r="H10317" s="326">
        <v>60</v>
      </c>
    </row>
    <row r="10318" spans="2:8" s="1" customFormat="1" ht="15">
      <c r="B10318" s="608">
        <v>43565</v>
      </c>
      <c r="C10318" s="484" t="s">
        <v>4406</v>
      </c>
      <c r="D10318" s="610">
        <v>230</v>
      </c>
      <c r="E10318" s="1023"/>
      <c r="F10318" s="608">
        <v>43581</v>
      </c>
      <c r="G10318" s="304" t="s">
        <v>2177</v>
      </c>
      <c r="H10318" s="326">
        <v>350</v>
      </c>
    </row>
    <row r="10319" spans="2:8" s="1" customFormat="1" ht="15">
      <c r="B10319" s="608">
        <v>43565</v>
      </c>
      <c r="C10319" s="394" t="s">
        <v>177</v>
      </c>
      <c r="D10319" s="614">
        <v>40</v>
      </c>
      <c r="E10319" s="1023"/>
      <c r="F10319" s="608">
        <v>43581</v>
      </c>
      <c r="G10319" s="304" t="s">
        <v>366</v>
      </c>
      <c r="H10319" s="326">
        <v>110</v>
      </c>
    </row>
    <row r="10320" spans="2:8" s="1" customFormat="1" ht="15">
      <c r="B10320" s="608">
        <v>43566</v>
      </c>
      <c r="C10320" s="394" t="s">
        <v>525</v>
      </c>
      <c r="D10320" s="614">
        <v>100</v>
      </c>
      <c r="E10320" s="1023"/>
      <c r="F10320" s="608">
        <v>43581</v>
      </c>
      <c r="G10320" s="304" t="s">
        <v>59</v>
      </c>
      <c r="H10320" s="326">
        <v>100</v>
      </c>
    </row>
    <row r="10321" spans="2:8" s="1" customFormat="1" ht="15">
      <c r="B10321" s="608">
        <v>43566</v>
      </c>
      <c r="C10321" s="394" t="s">
        <v>5333</v>
      </c>
      <c r="D10321" s="614">
        <v>200</v>
      </c>
      <c r="E10321" s="1023"/>
      <c r="F10321" s="608">
        <v>43581</v>
      </c>
      <c r="G10321" s="304" t="s">
        <v>23</v>
      </c>
      <c r="H10321" s="326">
        <v>130</v>
      </c>
    </row>
    <row r="10322" spans="2:8" s="1" customFormat="1" ht="15">
      <c r="B10322" s="608">
        <v>43566</v>
      </c>
      <c r="C10322" s="394" t="s">
        <v>401</v>
      </c>
      <c r="D10322" s="614">
        <v>90</v>
      </c>
      <c r="E10322" s="1023"/>
      <c r="F10322" s="608">
        <v>43581</v>
      </c>
      <c r="G10322" s="304" t="s">
        <v>111</v>
      </c>
      <c r="H10322" s="326">
        <v>50</v>
      </c>
    </row>
    <row r="10323" spans="2:8" s="1" customFormat="1" ht="15">
      <c r="B10323" s="608">
        <v>43566</v>
      </c>
      <c r="C10323" s="394" t="s">
        <v>51</v>
      </c>
      <c r="D10323" s="1776">
        <v>230</v>
      </c>
      <c r="E10323" s="1023"/>
      <c r="F10323" s="608">
        <v>43582</v>
      </c>
      <c r="G10323" s="280" t="s">
        <v>948</v>
      </c>
      <c r="H10323" s="294">
        <v>550</v>
      </c>
    </row>
    <row r="10324" spans="2:8" s="1" customFormat="1" ht="15">
      <c r="B10324" s="608">
        <v>43566</v>
      </c>
      <c r="C10324" s="394" t="s">
        <v>18</v>
      </c>
      <c r="D10324" s="1776">
        <v>325</v>
      </c>
      <c r="E10324" s="1023"/>
      <c r="F10324" s="608">
        <v>43582</v>
      </c>
      <c r="G10324" s="280" t="s">
        <v>4406</v>
      </c>
      <c r="H10324" s="294">
        <v>700</v>
      </c>
    </row>
    <row r="10325" spans="2:8" s="1" customFormat="1" ht="15">
      <c r="B10325" s="608">
        <v>43566</v>
      </c>
      <c r="C10325" s="612" t="s">
        <v>114</v>
      </c>
      <c r="D10325" s="613">
        <v>45</v>
      </c>
      <c r="E10325" s="1023"/>
      <c r="F10325" s="608">
        <v>43582</v>
      </c>
      <c r="G10325" s="304" t="s">
        <v>792</v>
      </c>
      <c r="H10325" s="326">
        <v>420</v>
      </c>
    </row>
    <row r="10326" spans="2:8" s="1" customFormat="1" ht="15">
      <c r="B10326" s="608">
        <v>43566</v>
      </c>
      <c r="C10326" s="612" t="s">
        <v>2796</v>
      </c>
      <c r="D10326" s="613">
        <v>465</v>
      </c>
      <c r="E10326" s="1023"/>
      <c r="F10326" s="608">
        <v>43582</v>
      </c>
      <c r="G10326" s="280" t="s">
        <v>59</v>
      </c>
      <c r="H10326" s="294">
        <v>200</v>
      </c>
    </row>
    <row r="10327" spans="2:8" s="1" customFormat="1" ht="15">
      <c r="B10327" s="608">
        <v>43567</v>
      </c>
      <c r="C10327" s="612" t="s">
        <v>525</v>
      </c>
      <c r="D10327" s="613">
        <v>185</v>
      </c>
      <c r="E10327" s="1023"/>
      <c r="F10327" s="608">
        <v>43582</v>
      </c>
      <c r="G10327" s="280" t="s">
        <v>114</v>
      </c>
      <c r="H10327" s="294">
        <v>250</v>
      </c>
    </row>
    <row r="10328" spans="2:8" s="1" customFormat="1" ht="15">
      <c r="B10328" s="608">
        <v>43567</v>
      </c>
      <c r="C10328" s="484" t="s">
        <v>114</v>
      </c>
      <c r="D10328" s="610">
        <v>150</v>
      </c>
      <c r="E10328" s="1023"/>
      <c r="F10328" s="608">
        <v>43582</v>
      </c>
      <c r="G10328" s="280" t="s">
        <v>23</v>
      </c>
      <c r="H10328" s="294">
        <v>220</v>
      </c>
    </row>
    <row r="10329" spans="2:8" s="1" customFormat="1" ht="15">
      <c r="B10329" s="608">
        <v>43567</v>
      </c>
      <c r="C10329" s="612" t="s">
        <v>10326</v>
      </c>
      <c r="D10329" s="613">
        <v>300</v>
      </c>
      <c r="E10329" s="1023"/>
      <c r="F10329" s="608">
        <v>43582</v>
      </c>
      <c r="G10329" s="280" t="s">
        <v>516</v>
      </c>
      <c r="H10329" s="294">
        <v>50</v>
      </c>
    </row>
    <row r="10330" spans="2:8" s="1" customFormat="1" ht="15">
      <c r="B10330" s="608">
        <v>43567</v>
      </c>
      <c r="C10330" s="612" t="s">
        <v>401</v>
      </c>
      <c r="D10330" s="613">
        <v>50</v>
      </c>
      <c r="E10330" s="1023"/>
      <c r="F10330" s="608">
        <v>43582</v>
      </c>
      <c r="G10330" s="280" t="s">
        <v>57</v>
      </c>
      <c r="H10330" s="294">
        <v>500</v>
      </c>
    </row>
    <row r="10331" spans="2:8" s="1" customFormat="1" ht="15">
      <c r="B10331" s="608">
        <v>43567</v>
      </c>
      <c r="C10331" s="280" t="s">
        <v>10812</v>
      </c>
      <c r="D10331" s="294">
        <v>1200</v>
      </c>
      <c r="E10331" s="1023"/>
      <c r="F10331" s="608">
        <v>43583</v>
      </c>
      <c r="G10331" s="280" t="s">
        <v>246</v>
      </c>
      <c r="H10331" s="294">
        <v>80</v>
      </c>
    </row>
    <row r="10332" spans="2:8" s="1" customFormat="1" ht="15">
      <c r="B10332" s="608">
        <v>43567</v>
      </c>
      <c r="C10332" s="280" t="s">
        <v>23</v>
      </c>
      <c r="D10332" s="294">
        <v>250</v>
      </c>
      <c r="E10332" s="1023"/>
      <c r="F10332" s="608">
        <v>43583</v>
      </c>
      <c r="G10332" s="280" t="s">
        <v>157</v>
      </c>
      <c r="H10332" s="294">
        <v>70</v>
      </c>
    </row>
    <row r="10333" spans="2:8" s="1" customFormat="1" ht="15">
      <c r="B10333" s="608">
        <v>43567</v>
      </c>
      <c r="C10333" s="280" t="s">
        <v>114</v>
      </c>
      <c r="D10333" s="294">
        <v>70</v>
      </c>
      <c r="E10333" s="1023"/>
      <c r="F10333" s="608">
        <v>43584</v>
      </c>
      <c r="G10333" s="280" t="s">
        <v>525</v>
      </c>
      <c r="H10333" s="294">
        <v>150</v>
      </c>
    </row>
    <row r="10334" spans="2:8" s="1" customFormat="1" ht="15">
      <c r="B10334" s="608">
        <v>43567</v>
      </c>
      <c r="C10334" s="394" t="s">
        <v>224</v>
      </c>
      <c r="D10334" s="614">
        <v>50</v>
      </c>
      <c r="E10334" s="1023"/>
      <c r="F10334" s="608">
        <v>43584</v>
      </c>
      <c r="G10334" s="280" t="s">
        <v>114</v>
      </c>
      <c r="H10334" s="294">
        <v>80</v>
      </c>
    </row>
    <row r="10335" spans="2:8" s="1" customFormat="1" ht="15">
      <c r="B10335" s="1323">
        <v>43568</v>
      </c>
      <c r="C10335" s="1324" t="s">
        <v>10813</v>
      </c>
      <c r="D10335" s="1325">
        <v>4400</v>
      </c>
      <c r="E10335" s="1023"/>
      <c r="F10335" s="608">
        <v>43584</v>
      </c>
      <c r="G10335" s="280" t="s">
        <v>246</v>
      </c>
      <c r="H10335" s="294">
        <v>150</v>
      </c>
    </row>
    <row r="10336" spans="2:8" s="1" customFormat="1" ht="15">
      <c r="B10336" s="608">
        <v>43568</v>
      </c>
      <c r="C10336" s="280" t="s">
        <v>18</v>
      </c>
      <c r="D10336" s="294">
        <v>370</v>
      </c>
      <c r="E10336" s="1023"/>
      <c r="F10336" s="608">
        <v>43584</v>
      </c>
      <c r="G10336" s="280" t="s">
        <v>887</v>
      </c>
      <c r="H10336" s="294">
        <v>50</v>
      </c>
    </row>
    <row r="10337" spans="2:8" s="1" customFormat="1" ht="15">
      <c r="B10337" s="608">
        <v>43568</v>
      </c>
      <c r="C10337" s="280" t="s">
        <v>445</v>
      </c>
      <c r="D10337" s="294">
        <v>70</v>
      </c>
      <c r="E10337" s="1023"/>
      <c r="F10337" s="608">
        <v>43585</v>
      </c>
      <c r="G10337" s="280" t="s">
        <v>525</v>
      </c>
      <c r="H10337" s="294">
        <v>70</v>
      </c>
    </row>
    <row r="10338" spans="2:8" s="1" customFormat="1" ht="15">
      <c r="B10338" s="608">
        <v>43568</v>
      </c>
      <c r="C10338" s="280" t="s">
        <v>246</v>
      </c>
      <c r="D10338" s="294">
        <v>180</v>
      </c>
      <c r="E10338" s="1023"/>
      <c r="F10338" s="608">
        <v>43585</v>
      </c>
      <c r="G10338" s="280" t="s">
        <v>605</v>
      </c>
      <c r="H10338" s="294">
        <v>160</v>
      </c>
    </row>
    <row r="10339" spans="2:8" s="1" customFormat="1" ht="15">
      <c r="B10339" s="608">
        <v>43568</v>
      </c>
      <c r="C10339" s="612" t="s">
        <v>10814</v>
      </c>
      <c r="D10339" s="613">
        <v>140</v>
      </c>
      <c r="E10339" s="1023"/>
      <c r="F10339" s="608">
        <v>43585</v>
      </c>
      <c r="G10339" s="280" t="s">
        <v>23</v>
      </c>
      <c r="H10339" s="294">
        <v>150</v>
      </c>
    </row>
    <row r="10340" spans="2:8" s="1" customFormat="1" ht="15">
      <c r="B10340" s="608">
        <v>43568</v>
      </c>
      <c r="C10340" s="280" t="s">
        <v>111</v>
      </c>
      <c r="D10340" s="294">
        <v>50</v>
      </c>
      <c r="E10340" s="1023"/>
      <c r="F10340" s="608">
        <v>43585</v>
      </c>
      <c r="G10340" s="280" t="s">
        <v>10889</v>
      </c>
      <c r="H10340" s="294">
        <v>800</v>
      </c>
    </row>
    <row r="10341" spans="2:8" s="1" customFormat="1" ht="15">
      <c r="B10341" s="549">
        <v>43569</v>
      </c>
      <c r="C10341" s="554" t="s">
        <v>2598</v>
      </c>
      <c r="D10341" s="587">
        <v>160</v>
      </c>
      <c r="E10341" s="1023"/>
      <c r="F10341" s="1261"/>
      <c r="G10341" s="1435"/>
      <c r="H10341" s="1506"/>
    </row>
    <row r="10342" spans="2:8" s="1" customFormat="1" ht="15">
      <c r="B10342" s="608">
        <v>43569</v>
      </c>
      <c r="C10342" s="612" t="s">
        <v>401</v>
      </c>
      <c r="D10342" s="613">
        <v>30</v>
      </c>
      <c r="E10342" s="1023"/>
      <c r="F10342" s="608"/>
      <c r="G10342" s="280"/>
      <c r="H10342" s="294"/>
    </row>
    <row r="10343" spans="2:8" s="1" customFormat="1" ht="15">
      <c r="B10343" s="608">
        <v>43569</v>
      </c>
      <c r="C10343" s="484" t="s">
        <v>23</v>
      </c>
      <c r="D10343" s="610">
        <v>130</v>
      </c>
      <c r="E10343" s="1023"/>
      <c r="F10343" s="608"/>
      <c r="G10343" s="280"/>
      <c r="H10343" s="294"/>
    </row>
    <row r="10344" spans="2:8" s="1" customFormat="1" ht="15">
      <c r="B10344" s="608">
        <v>43570</v>
      </c>
      <c r="C10344" s="484" t="s">
        <v>246</v>
      </c>
      <c r="D10344" s="614">
        <v>210</v>
      </c>
      <c r="E10344" s="1023"/>
      <c r="F10344" s="608"/>
      <c r="G10344" s="280"/>
      <c r="H10344" s="294"/>
    </row>
    <row r="10345" spans="2:8" s="1" customFormat="1" ht="15">
      <c r="B10345" s="608">
        <v>43570</v>
      </c>
      <c r="C10345" s="394" t="s">
        <v>256</v>
      </c>
      <c r="D10345" s="614">
        <v>500</v>
      </c>
      <c r="E10345" s="1023"/>
      <c r="F10345" s="608"/>
      <c r="G10345" s="280"/>
      <c r="H10345" s="294"/>
    </row>
    <row r="10346" spans="2:8" s="1" customFormat="1" ht="15">
      <c r="B10346" s="608">
        <v>43570</v>
      </c>
      <c r="C10346" s="394" t="s">
        <v>114</v>
      </c>
      <c r="D10346" s="614">
        <v>40</v>
      </c>
      <c r="E10346" s="1023"/>
      <c r="F10346" s="608"/>
      <c r="G10346" s="280"/>
      <c r="H10346" s="294"/>
    </row>
    <row r="10347" spans="2:8" s="1" customFormat="1" ht="15">
      <c r="B10347" s="608">
        <v>43570</v>
      </c>
      <c r="C10347" s="280" t="s">
        <v>10002</v>
      </c>
      <c r="D10347" s="294">
        <v>120</v>
      </c>
      <c r="E10347" s="1023"/>
      <c r="F10347" s="608"/>
      <c r="G10347" s="280"/>
      <c r="H10347" s="294"/>
    </row>
    <row r="10348" spans="2:8" s="1" customFormat="1" ht="15">
      <c r="B10348" s="608">
        <v>43570</v>
      </c>
      <c r="C10348" s="280" t="s">
        <v>549</v>
      </c>
      <c r="D10348" s="294">
        <v>20</v>
      </c>
      <c r="E10348" s="1023"/>
      <c r="F10348" s="608"/>
      <c r="G10348" s="280"/>
      <c r="H10348" s="294"/>
    </row>
    <row r="10349" spans="2:8" s="1" customFormat="1" ht="15">
      <c r="B10349" s="608">
        <v>43571</v>
      </c>
      <c r="C10349" s="484" t="s">
        <v>525</v>
      </c>
      <c r="D10349" s="1776">
        <v>110</v>
      </c>
      <c r="E10349" s="1023"/>
      <c r="F10349" s="608"/>
      <c r="G10349" s="280"/>
      <c r="H10349" s="294"/>
    </row>
    <row r="10350" spans="2:8" s="1" customFormat="1" ht="15">
      <c r="B10350" s="549">
        <v>43571</v>
      </c>
      <c r="C10350" s="554" t="s">
        <v>112</v>
      </c>
      <c r="D10350" s="587">
        <v>860</v>
      </c>
      <c r="E10350" s="1023"/>
      <c r="F10350" s="608"/>
      <c r="G10350" s="280"/>
      <c r="H10350" s="294"/>
    </row>
    <row r="10351" spans="2:8" s="1" customFormat="1" ht="15">
      <c r="B10351" s="608">
        <v>43572</v>
      </c>
      <c r="C10351" s="612" t="s">
        <v>10043</v>
      </c>
      <c r="D10351" s="613">
        <v>200</v>
      </c>
      <c r="E10351" s="1023"/>
      <c r="F10351" s="608"/>
      <c r="G10351" s="280"/>
      <c r="H10351" s="294"/>
    </row>
    <row r="10352" spans="2:8" s="1" customFormat="1" ht="15">
      <c r="B10352" s="608">
        <v>43572</v>
      </c>
      <c r="C10352" s="612" t="s">
        <v>10822</v>
      </c>
      <c r="D10352" s="613">
        <v>300</v>
      </c>
      <c r="E10352" s="1023"/>
      <c r="F10352" s="608"/>
      <c r="G10352" s="280"/>
      <c r="H10352" s="294"/>
    </row>
    <row r="10353" spans="2:8" s="1" customFormat="1" ht="15">
      <c r="B10353" s="608">
        <v>43572</v>
      </c>
      <c r="C10353" s="612" t="s">
        <v>114</v>
      </c>
      <c r="D10353" s="613">
        <v>200</v>
      </c>
      <c r="E10353" s="1023"/>
      <c r="F10353" s="608"/>
      <c r="G10353" s="280"/>
      <c r="H10353" s="294"/>
    </row>
    <row r="10354" spans="2:8" s="1" customFormat="1" ht="15">
      <c r="B10354" s="608">
        <v>43572</v>
      </c>
      <c r="C10354" s="612" t="s">
        <v>525</v>
      </c>
      <c r="D10354" s="613">
        <v>150</v>
      </c>
      <c r="E10354" s="1023"/>
      <c r="F10354" s="608"/>
      <c r="G10354" s="280"/>
      <c r="H10354" s="294"/>
    </row>
    <row r="10355" spans="2:8" s="1" customFormat="1" ht="15">
      <c r="B10355" s="608">
        <v>43573</v>
      </c>
      <c r="C10355" s="394" t="s">
        <v>4391</v>
      </c>
      <c r="D10355" s="1776">
        <v>50</v>
      </c>
      <c r="E10355" s="1023"/>
      <c r="F10355" s="608"/>
      <c r="G10355" s="280"/>
      <c r="H10355" s="294"/>
    </row>
    <row r="10356" spans="2:8" s="1" customFormat="1" ht="15">
      <c r="B10356" s="608">
        <v>43573</v>
      </c>
      <c r="C10356" s="394" t="s">
        <v>5761</v>
      </c>
      <c r="D10356" s="1532">
        <v>10</v>
      </c>
      <c r="E10356" s="1023"/>
      <c r="F10356" s="608"/>
      <c r="G10356" s="280"/>
      <c r="H10356" s="294"/>
    </row>
    <row r="10357" spans="2:8" s="1" customFormat="1" ht="15">
      <c r="B10357" s="608">
        <v>43573</v>
      </c>
      <c r="C10357" s="394" t="s">
        <v>5295</v>
      </c>
      <c r="D10357" s="1532">
        <v>315</v>
      </c>
      <c r="E10357" s="1023"/>
      <c r="F10357" s="608"/>
      <c r="G10357" s="280"/>
      <c r="H10357" s="294"/>
    </row>
    <row r="10358" spans="2:8" s="1" customFormat="1" ht="15">
      <c r="B10358" s="608">
        <v>43573</v>
      </c>
      <c r="C10358" s="612" t="s">
        <v>246</v>
      </c>
      <c r="D10358" s="773">
        <v>360</v>
      </c>
      <c r="E10358" s="1023"/>
      <c r="F10358" s="608"/>
      <c r="G10358" s="280"/>
      <c r="H10358" s="294"/>
    </row>
    <row r="10359" spans="2:8" s="1" customFormat="1" ht="15">
      <c r="B10359" s="608">
        <v>43573</v>
      </c>
      <c r="C10359" s="612" t="s">
        <v>58</v>
      </c>
      <c r="D10359" s="773">
        <v>60</v>
      </c>
      <c r="E10359" s="1023"/>
      <c r="F10359" s="608"/>
      <c r="G10359" s="280"/>
      <c r="H10359" s="294"/>
    </row>
    <row r="10360" spans="2:8" s="1" customFormat="1" ht="15">
      <c r="B10360" s="608">
        <v>43573</v>
      </c>
      <c r="C10360" s="484" t="s">
        <v>222</v>
      </c>
      <c r="D10360" s="610">
        <v>110</v>
      </c>
      <c r="E10360" s="1023"/>
      <c r="F10360" s="608"/>
      <c r="G10360" s="280"/>
      <c r="H10360" s="294"/>
    </row>
    <row r="10361" spans="2:8" s="1" customFormat="1" ht="15">
      <c r="B10361" s="608">
        <v>43573</v>
      </c>
      <c r="C10361" s="394" t="s">
        <v>10823</v>
      </c>
      <c r="D10361" s="775">
        <v>140</v>
      </c>
      <c r="E10361" s="1023"/>
      <c r="F10361" s="608"/>
      <c r="G10361" s="280"/>
      <c r="H10361" s="294"/>
    </row>
    <row r="10362" spans="2:8" s="1" customFormat="1" ht="15">
      <c r="B10362" s="608">
        <v>43574</v>
      </c>
      <c r="C10362" s="394" t="s">
        <v>401</v>
      </c>
      <c r="D10362" s="775">
        <v>100</v>
      </c>
      <c r="E10362" s="1023"/>
      <c r="F10362" s="280"/>
      <c r="G10362" s="280"/>
      <c r="H10362" s="294"/>
    </row>
    <row r="10363" spans="2:8" s="1" customFormat="1" ht="15">
      <c r="B10363" s="608">
        <v>43574</v>
      </c>
      <c r="C10363" s="280" t="s">
        <v>59</v>
      </c>
      <c r="D10363" s="775">
        <v>110</v>
      </c>
      <c r="E10363" s="1023"/>
      <c r="F10363" s="280"/>
      <c r="G10363" s="280"/>
      <c r="H10363" s="280"/>
    </row>
    <row r="10364" spans="2:8" s="1" customFormat="1" ht="15">
      <c r="B10364" s="608">
        <v>43574</v>
      </c>
      <c r="C10364" s="280" t="s">
        <v>401</v>
      </c>
      <c r="D10364" s="775">
        <v>60</v>
      </c>
      <c r="E10364" s="1023"/>
      <c r="F10364" s="280"/>
      <c r="G10364" s="280"/>
      <c r="H10364" s="280"/>
    </row>
    <row r="10365" spans="2:8" s="1" customFormat="1" ht="15">
      <c r="B10365" s="608">
        <v>43574</v>
      </c>
      <c r="C10365" s="280" t="s">
        <v>5910</v>
      </c>
      <c r="D10365" s="775">
        <v>100</v>
      </c>
      <c r="E10365" s="1023"/>
      <c r="F10365" s="280"/>
      <c r="G10365" s="280"/>
      <c r="H10365" s="280"/>
    </row>
    <row r="10366" spans="2:8" s="1" customFormat="1" ht="15">
      <c r="B10366" s="608">
        <v>43574</v>
      </c>
      <c r="C10366" s="484" t="s">
        <v>10824</v>
      </c>
      <c r="D10366" s="775">
        <v>120</v>
      </c>
      <c r="E10366" s="1023"/>
      <c r="F10366" s="280"/>
      <c r="G10366" s="280"/>
      <c r="H10366" s="280"/>
    </row>
    <row r="10367" spans="2:8" s="1" customFormat="1" ht="15">
      <c r="B10367" s="608">
        <v>43574</v>
      </c>
      <c r="C10367" s="484" t="s">
        <v>5687</v>
      </c>
      <c r="D10367" s="775">
        <v>20</v>
      </c>
      <c r="E10367" s="1023"/>
      <c r="F10367" s="280"/>
      <c r="G10367" s="280"/>
      <c r="H10367" s="280"/>
    </row>
    <row r="10368" spans="2:8" s="1" customFormat="1" ht="15">
      <c r="B10368" s="608">
        <v>43575</v>
      </c>
      <c r="C10368" s="610" t="s">
        <v>75</v>
      </c>
      <c r="D10368" s="775">
        <v>200</v>
      </c>
      <c r="E10368" s="1023"/>
      <c r="F10368" s="280"/>
      <c r="G10368" s="280"/>
      <c r="H10368" s="280"/>
    </row>
    <row r="10369" spans="2:10" s="1" customFormat="1" ht="15">
      <c r="B10369" s="608">
        <v>43575</v>
      </c>
      <c r="C10369" s="280" t="s">
        <v>9906</v>
      </c>
      <c r="D10369" s="703">
        <v>40</v>
      </c>
      <c r="E10369" s="1023"/>
      <c r="F10369" s="280"/>
      <c r="G10369" s="280"/>
      <c r="H10369" s="280"/>
    </row>
    <row r="10370" spans="2:10" s="1" customFormat="1" ht="15">
      <c r="B10370" s="608">
        <v>43575</v>
      </c>
      <c r="C10370" s="280" t="s">
        <v>10831</v>
      </c>
      <c r="D10370" s="703">
        <v>250</v>
      </c>
      <c r="F10370" s="280"/>
      <c r="G10370" s="280"/>
      <c r="H10370" s="280"/>
    </row>
    <row r="10371" spans="2:10" s="1" customFormat="1" ht="15">
      <c r="B10371" s="608">
        <v>43575</v>
      </c>
      <c r="C10371" s="610" t="s">
        <v>10832</v>
      </c>
      <c r="D10371" s="614">
        <v>10</v>
      </c>
      <c r="F10371" s="280"/>
      <c r="G10371" s="280"/>
      <c r="H10371" s="280"/>
    </row>
    <row r="10372" spans="2:10" s="1" customFormat="1" ht="15">
      <c r="B10372" s="608">
        <v>43575</v>
      </c>
      <c r="C10372" s="610" t="s">
        <v>10833</v>
      </c>
      <c r="D10372" s="775">
        <v>200</v>
      </c>
      <c r="F10372" s="280"/>
      <c r="G10372" s="280"/>
      <c r="H10372" s="280"/>
    </row>
    <row r="10373" spans="2:10" s="1" customFormat="1" ht="15">
      <c r="B10373" s="608">
        <v>43575</v>
      </c>
      <c r="C10373" s="484" t="s">
        <v>10834</v>
      </c>
      <c r="D10373" s="775">
        <v>500</v>
      </c>
      <c r="F10373" s="280"/>
      <c r="G10373" s="280"/>
      <c r="H10373" s="280"/>
    </row>
    <row r="10374" spans="2:10" s="1" customFormat="1" ht="15">
      <c r="B10374" s="608">
        <v>43575</v>
      </c>
      <c r="C10374" s="484" t="s">
        <v>10835</v>
      </c>
      <c r="D10374" s="703">
        <v>40</v>
      </c>
      <c r="F10374" s="280"/>
      <c r="G10374" s="280"/>
      <c r="H10374" s="280"/>
    </row>
    <row r="10375" spans="2:10" s="1" customFormat="1" ht="15">
      <c r="B10375" s="608">
        <v>43575</v>
      </c>
      <c r="C10375" s="280" t="s">
        <v>176</v>
      </c>
      <c r="D10375" s="703">
        <v>120</v>
      </c>
      <c r="E10375" s="1023"/>
      <c r="F10375" s="280"/>
      <c r="G10375" s="280"/>
      <c r="H10375" s="280"/>
    </row>
    <row r="10376" spans="2:10" s="1" customFormat="1" ht="15">
      <c r="B10376" s="608">
        <v>43575</v>
      </c>
      <c r="C10376" s="280" t="s">
        <v>696</v>
      </c>
      <c r="D10376" s="703">
        <v>20</v>
      </c>
      <c r="E10376" s="1023"/>
      <c r="F10376" s="280"/>
      <c r="G10376" s="280"/>
      <c r="H10376" s="280"/>
    </row>
    <row r="10377" spans="2:10" s="1" customFormat="1" ht="15">
      <c r="B10377" s="608">
        <v>43575</v>
      </c>
      <c r="C10377" s="280" t="s">
        <v>10836</v>
      </c>
      <c r="D10377" s="703">
        <v>50</v>
      </c>
      <c r="E10377" s="1023"/>
      <c r="F10377" s="280"/>
      <c r="G10377" s="280"/>
      <c r="H10377" s="280"/>
    </row>
    <row r="10378" spans="2:10" s="1" customFormat="1" ht="15">
      <c r="B10378" s="608">
        <v>43575</v>
      </c>
      <c r="C10378" s="484" t="s">
        <v>10837</v>
      </c>
      <c r="D10378" s="610">
        <v>50</v>
      </c>
      <c r="E10378" s="1023"/>
      <c r="F10378" s="855"/>
      <c r="G10378" s="567"/>
      <c r="H10378" s="568"/>
    </row>
    <row r="10379" spans="2:10" s="1" customFormat="1" ht="15">
      <c r="D10379" s="2">
        <f>SUM(D10285:D10378)</f>
        <v>24385</v>
      </c>
      <c r="E10379" s="1023"/>
      <c r="H10379" s="2">
        <f>SUM(H10285:H10378)</f>
        <v>16775</v>
      </c>
    </row>
    <row r="10381" spans="2:10" s="1" customFormat="1" ht="15.75">
      <c r="C10381" s="2480" t="s">
        <v>10897</v>
      </c>
      <c r="D10381" s="2480"/>
      <c r="E10381" s="2480"/>
      <c r="F10381" s="2480"/>
      <c r="G10381" s="2480"/>
      <c r="H10381" s="2480"/>
      <c r="I10381" s="2480"/>
      <c r="J10381" s="18"/>
    </row>
    <row r="10382" spans="2:10" s="1" customFormat="1" ht="15" outlineLevel="1">
      <c r="C10382" s="18"/>
      <c r="D10382" s="18"/>
      <c r="E10382" s="18"/>
      <c r="F10382" s="18"/>
      <c r="G10382" s="18"/>
      <c r="H10382" s="18"/>
      <c r="I10382" s="18"/>
      <c r="J10382" s="18"/>
    </row>
    <row r="10383" spans="2:10" s="1" customFormat="1" ht="15" outlineLevel="1">
      <c r="B10383" s="152" t="s">
        <v>115</v>
      </c>
      <c r="C10383" s="152" t="s">
        <v>1330</v>
      </c>
      <c r="D10383" s="355" t="s">
        <v>4</v>
      </c>
      <c r="F10383" s="354" t="s">
        <v>115</v>
      </c>
      <c r="G10383" s="354" t="s">
        <v>1331</v>
      </c>
      <c r="H10383" s="355" t="s">
        <v>4</v>
      </c>
    </row>
    <row r="10384" spans="2:10" s="1" customFormat="1" ht="45" outlineLevel="1">
      <c r="B10384" s="1825">
        <v>43586</v>
      </c>
      <c r="C10384" s="1826" t="s">
        <v>1039</v>
      </c>
      <c r="D10384" s="1905">
        <v>93104</v>
      </c>
      <c r="F10384" s="1964">
        <v>43589</v>
      </c>
      <c r="G10384" s="1965" t="s">
        <v>10920</v>
      </c>
      <c r="H10384" s="1966">
        <v>1500</v>
      </c>
      <c r="I10384" s="1965" t="s">
        <v>3287</v>
      </c>
    </row>
    <row r="10385" spans="2:15" s="1" customFormat="1" ht="45" outlineLevel="1">
      <c r="B10385" s="581">
        <v>43594</v>
      </c>
      <c r="C10385" s="1763" t="s">
        <v>10924</v>
      </c>
      <c r="D10385" s="1764">
        <v>51</v>
      </c>
      <c r="E10385" s="205"/>
      <c r="F10385" s="1964">
        <v>43589</v>
      </c>
      <c r="G10385" s="1965" t="s">
        <v>10921</v>
      </c>
      <c r="H10385" s="1966">
        <v>1500</v>
      </c>
      <c r="I10385" s="1965" t="s">
        <v>3287</v>
      </c>
    </row>
    <row r="10386" spans="2:15" s="1" customFormat="1" ht="45" outlineLevel="1">
      <c r="B10386" s="581">
        <v>43594</v>
      </c>
      <c r="C10386" s="1640" t="s">
        <v>10925</v>
      </c>
      <c r="D10386" s="1641">
        <v>500</v>
      </c>
      <c r="F10386" s="1964">
        <v>43593</v>
      </c>
      <c r="G10386" s="814" t="s">
        <v>10922</v>
      </c>
      <c r="H10386" s="876">
        <v>10000</v>
      </c>
      <c r="I10386" s="814" t="s">
        <v>3287</v>
      </c>
    </row>
    <row r="10387" spans="2:15" s="1" customFormat="1" ht="45" outlineLevel="1">
      <c r="B10387" s="581">
        <v>43601</v>
      </c>
      <c r="C10387" s="1763" t="s">
        <v>10978</v>
      </c>
      <c r="D10387" s="1764">
        <v>1090</v>
      </c>
      <c r="F10387" s="1964">
        <v>43594</v>
      </c>
      <c r="G10387" s="814" t="s">
        <v>10923</v>
      </c>
      <c r="H10387" s="876">
        <v>500</v>
      </c>
      <c r="I10387" s="814"/>
    </row>
    <row r="10388" spans="2:15" s="1" customFormat="1" ht="90" outlineLevel="1">
      <c r="B10388" s="581">
        <v>43616</v>
      </c>
      <c r="C10388" s="223" t="s">
        <v>10981</v>
      </c>
      <c r="D10388" s="175">
        <v>100000</v>
      </c>
      <c r="F10388" s="1964">
        <v>43599</v>
      </c>
      <c r="G10388" s="814" t="s">
        <v>10938</v>
      </c>
      <c r="H10388" s="876">
        <v>5000</v>
      </c>
      <c r="I10388" s="814" t="s">
        <v>3287</v>
      </c>
    </row>
    <row r="10389" spans="2:15" s="1" customFormat="1" ht="30" outlineLevel="1">
      <c r="B10389" s="285"/>
      <c r="C10389" s="223"/>
      <c r="D10389" s="175"/>
      <c r="F10389" s="1964">
        <v>43600</v>
      </c>
      <c r="G10389" s="1097" t="s">
        <v>10939</v>
      </c>
      <c r="H10389" s="876">
        <v>5739</v>
      </c>
      <c r="I10389" s="814" t="s">
        <v>10940</v>
      </c>
    </row>
    <row r="10390" spans="2:15" s="1" customFormat="1" ht="30" outlineLevel="1">
      <c r="B10390" s="285"/>
      <c r="C10390" s="223"/>
      <c r="D10390" s="175"/>
      <c r="F10390" s="1964">
        <v>43601</v>
      </c>
      <c r="G10390" s="1097" t="s">
        <v>10965</v>
      </c>
      <c r="H10390" s="876">
        <v>2743</v>
      </c>
      <c r="I10390" s="814" t="s">
        <v>10966</v>
      </c>
    </row>
    <row r="10391" spans="2:15" s="1" customFormat="1" ht="30" outlineLevel="1">
      <c r="B10391" s="269"/>
      <c r="C10391" s="47"/>
      <c r="D10391" s="48"/>
      <c r="F10391" s="1964">
        <v>43601</v>
      </c>
      <c r="G10391" s="1097" t="s">
        <v>10971</v>
      </c>
      <c r="H10391" s="876">
        <v>336</v>
      </c>
      <c r="I10391" s="814" t="s">
        <v>10972</v>
      </c>
    </row>
    <row r="10392" spans="2:15" s="1" customFormat="1" ht="45" outlineLevel="1">
      <c r="B10392" s="269"/>
      <c r="C10392" s="223"/>
      <c r="D10392" s="175"/>
      <c r="F10392" s="1964">
        <v>43603</v>
      </c>
      <c r="G10392" s="1097" t="s">
        <v>10979</v>
      </c>
      <c r="H10392" s="876">
        <v>9000</v>
      </c>
      <c r="I10392" s="814" t="s">
        <v>3287</v>
      </c>
      <c r="M10392" s="2"/>
      <c r="O10392" s="2"/>
    </row>
    <row r="10393" spans="2:15" s="1" customFormat="1" ht="45" outlineLevel="1">
      <c r="B10393" s="46"/>
      <c r="C10393" s="223"/>
      <c r="D10393" s="175"/>
      <c r="E10393" s="2"/>
      <c r="F10393" s="1964">
        <v>43616</v>
      </c>
      <c r="G10393" s="1097" t="s">
        <v>10980</v>
      </c>
      <c r="H10393" s="876">
        <v>5000</v>
      </c>
      <c r="I10393" s="814" t="s">
        <v>3287</v>
      </c>
      <c r="M10393" s="2"/>
      <c r="O10393" s="2"/>
    </row>
    <row r="10394" spans="2:15" s="1" customFormat="1" ht="15" outlineLevel="1">
      <c r="B10394" s="46"/>
      <c r="C10394" s="223"/>
      <c r="D10394" s="175"/>
      <c r="F10394" s="811"/>
      <c r="G10394" s="814"/>
      <c r="H10394" s="876"/>
      <c r="I10394" s="814"/>
      <c r="M10394" s="2"/>
      <c r="O10394" s="2"/>
    </row>
    <row r="10395" spans="2:15" s="1" customFormat="1" ht="15" outlineLevel="1">
      <c r="B10395" s="269"/>
      <c r="C10395" s="47"/>
      <c r="D10395" s="48"/>
      <c r="F10395" s="811"/>
      <c r="G10395" s="814"/>
      <c r="H10395" s="876"/>
      <c r="I10395" s="814"/>
    </row>
    <row r="10396" spans="2:15" s="1" customFormat="1" ht="15" outlineLevel="1">
      <c r="B10396" s="269"/>
      <c r="C10396" s="47"/>
      <c r="D10396" s="48"/>
      <c r="F10396" s="811"/>
      <c r="G10396" s="814"/>
      <c r="H10396" s="876"/>
      <c r="I10396" s="814"/>
      <c r="M10396" s="2"/>
    </row>
    <row r="10397" spans="2:15" s="1" customFormat="1" ht="15" outlineLevel="1">
      <c r="B10397" s="46"/>
      <c r="C10397" s="47"/>
      <c r="D10397" s="48"/>
      <c r="F10397" s="811"/>
      <c r="G10397" s="1097"/>
      <c r="H10397" s="876"/>
      <c r="I10397" s="814"/>
      <c r="M10397" s="2"/>
    </row>
    <row r="10398" spans="2:15" s="1" customFormat="1" ht="15" outlineLevel="1">
      <c r="B10398" s="46"/>
      <c r="C10398" s="47"/>
      <c r="D10398" s="48"/>
      <c r="F10398" s="811"/>
      <c r="G10398" s="814"/>
      <c r="H10398" s="876"/>
      <c r="I10398" s="814"/>
      <c r="M10398" s="2"/>
      <c r="O10398" s="2"/>
    </row>
    <row r="10399" spans="2:15" s="1" customFormat="1" ht="15" outlineLevel="1">
      <c r="B10399" s="1909"/>
      <c r="C10399" s="570"/>
      <c r="D10399" s="48"/>
      <c r="F10399" s="811"/>
      <c r="G10399" s="814"/>
      <c r="H10399" s="876"/>
      <c r="I10399" s="814"/>
      <c r="O10399" s="2"/>
    </row>
    <row r="10400" spans="2:15" s="1" customFormat="1" ht="15" outlineLevel="1">
      <c r="B10400" s="677"/>
      <c r="C10400" s="1041"/>
      <c r="D10400" s="1542"/>
      <c r="F10400" s="811"/>
      <c r="G10400" s="814"/>
      <c r="H10400" s="876"/>
      <c r="I10400" s="814"/>
      <c r="O10400" s="2"/>
    </row>
    <row r="10401" spans="2:15" s="1" customFormat="1" ht="15" outlineLevel="1">
      <c r="B10401" s="1932"/>
      <c r="C10401" s="1932"/>
      <c r="D10401" s="1933"/>
      <c r="F10401" s="811"/>
      <c r="G10401" s="814"/>
      <c r="H10401" s="876"/>
      <c r="I10401" s="814"/>
      <c r="O10401" s="2"/>
    </row>
    <row r="10402" spans="2:15" s="1" customFormat="1" ht="15" outlineLevel="1">
      <c r="B10402" s="677"/>
      <c r="C10402" s="677"/>
      <c r="D10402" s="349"/>
      <c r="F10402" s="811"/>
      <c r="G10402" s="814"/>
      <c r="H10402" s="876"/>
      <c r="I10402" s="814"/>
      <c r="O10402" s="2"/>
    </row>
    <row r="10403" spans="2:15" s="1" customFormat="1" ht="15" outlineLevel="1">
      <c r="B10403" s="677"/>
      <c r="C10403" s="677"/>
      <c r="D10403" s="349"/>
      <c r="F10403" s="811"/>
      <c r="G10403" s="814"/>
      <c r="H10403" s="876"/>
      <c r="I10403" s="814"/>
      <c r="O10403" s="2"/>
    </row>
    <row r="10404" spans="2:15" s="1" customFormat="1" ht="15" outlineLevel="1">
      <c r="B10404" s="677"/>
      <c r="C10404" s="677"/>
      <c r="D10404" s="349"/>
      <c r="F10404" s="811"/>
      <c r="G10404" s="814"/>
      <c r="H10404" s="876"/>
      <c r="I10404" s="814"/>
      <c r="O10404" s="2"/>
    </row>
    <row r="10405" spans="2:15" s="1" customFormat="1" ht="15" outlineLevel="1">
      <c r="B10405" s="677"/>
      <c r="C10405" s="677"/>
      <c r="D10405" s="349"/>
      <c r="F10405" s="811"/>
      <c r="G10405" s="814"/>
      <c r="H10405" s="876"/>
      <c r="I10405" s="814"/>
      <c r="O10405" s="2"/>
    </row>
    <row r="10406" spans="2:15" s="1" customFormat="1" ht="15" outlineLevel="1">
      <c r="B10406" s="677"/>
      <c r="C10406" s="677"/>
      <c r="D10406" s="349"/>
      <c r="F10406" s="811"/>
      <c r="G10406" s="814"/>
      <c r="H10406" s="876"/>
      <c r="I10406" s="814"/>
      <c r="O10406" s="2"/>
    </row>
    <row r="10407" spans="2:15" s="1" customFormat="1" ht="15" outlineLevel="1">
      <c r="B10407" s="677"/>
      <c r="C10407" s="677"/>
      <c r="D10407" s="349"/>
      <c r="F10407" s="811"/>
      <c r="G10407" s="814"/>
      <c r="H10407" s="876"/>
      <c r="I10407" s="814"/>
      <c r="O10407" s="2"/>
    </row>
    <row r="10408" spans="2:15" s="1" customFormat="1" ht="15" outlineLevel="1">
      <c r="B10408" s="677"/>
      <c r="C10408" s="677"/>
      <c r="D10408" s="349"/>
      <c r="F10408" s="832"/>
      <c r="G10408" s="938"/>
      <c r="H10408" s="867"/>
      <c r="I10408" s="938"/>
      <c r="O10408" s="2"/>
    </row>
    <row r="10409" spans="2:15" s="1" customFormat="1" ht="15" outlineLevel="1">
      <c r="B10409" s="677"/>
      <c r="C10409" s="677"/>
      <c r="D10409" s="349"/>
      <c r="F10409" s="832"/>
      <c r="G10409" s="938"/>
      <c r="H10409" s="867"/>
      <c r="I10409" s="938"/>
      <c r="O10409" s="2"/>
    </row>
    <row r="10410" spans="2:15" s="1" customFormat="1" ht="15" outlineLevel="1">
      <c r="B10410" s="677"/>
      <c r="C10410" s="677"/>
      <c r="D10410" s="349"/>
      <c r="F10410" s="811"/>
      <c r="G10410" s="814"/>
      <c r="H10410" s="876"/>
      <c r="I10410" s="814"/>
      <c r="O10410" s="2"/>
    </row>
    <row r="10411" spans="2:15" s="1" customFormat="1" ht="15" outlineLevel="1">
      <c r="B10411" s="677"/>
      <c r="C10411" s="677"/>
      <c r="D10411" s="349"/>
      <c r="F10411" s="811"/>
      <c r="G10411" s="814"/>
      <c r="H10411" s="876"/>
      <c r="I10411" s="814"/>
      <c r="O10411" s="2"/>
    </row>
    <row r="10412" spans="2:15" s="1" customFormat="1" ht="15" outlineLevel="1">
      <c r="B10412" s="1076"/>
      <c r="C10412" s="1001"/>
      <c r="D10412" s="349"/>
      <c r="F10412" s="811"/>
      <c r="G10412" s="814"/>
      <c r="H10412" s="876"/>
      <c r="I10412" s="814"/>
      <c r="O10412" s="2"/>
    </row>
    <row r="10413" spans="2:15" s="1" customFormat="1" ht="15" outlineLevel="1">
      <c r="B10413" s="1076"/>
      <c r="C10413" s="1001"/>
      <c r="D10413" s="349"/>
      <c r="F10413" s="811"/>
      <c r="G10413" s="814"/>
      <c r="H10413" s="876"/>
      <c r="I10413" s="814"/>
      <c r="O10413" s="2"/>
    </row>
    <row r="10414" spans="2:15" s="1" customFormat="1" ht="15" outlineLevel="1">
      <c r="B10414" s="1076"/>
      <c r="C10414" s="1001"/>
      <c r="D10414" s="349"/>
      <c r="F10414" s="811"/>
      <c r="G10414" s="814"/>
      <c r="H10414" s="876"/>
      <c r="I10414" s="814"/>
      <c r="O10414" s="2"/>
    </row>
    <row r="10415" spans="2:15" s="1" customFormat="1" ht="15" outlineLevel="1">
      <c r="B10415" s="426"/>
      <c r="C10415" s="278"/>
      <c r="D10415" s="279"/>
      <c r="F10415" s="811"/>
      <c r="G10415" s="812"/>
      <c r="H10415" s="893"/>
      <c r="I10415" s="812"/>
    </row>
    <row r="10416" spans="2:15" s="1" customFormat="1" ht="15" outlineLevel="1">
      <c r="B10416" s="50"/>
      <c r="C10416" s="50" t="s">
        <v>195</v>
      </c>
      <c r="D10416" s="571">
        <f>SUM(D10384:D10415)</f>
        <v>194745</v>
      </c>
      <c r="E10416" s="18"/>
      <c r="F10416" s="319"/>
      <c r="G10416" s="319" t="s">
        <v>195</v>
      </c>
      <c r="H10416" s="279">
        <f>SUM(H10384:H10415)</f>
        <v>41318</v>
      </c>
    </row>
    <row r="10417" spans="2:15" s="1" customFormat="1" ht="15" outlineLevel="1">
      <c r="B10417" s="50"/>
      <c r="C10417" s="50" t="s">
        <v>1328</v>
      </c>
      <c r="D10417" s="48">
        <f>D10416-H10416</f>
        <v>153427</v>
      </c>
      <c r="E10417" s="13"/>
      <c r="F10417" s="13"/>
      <c r="H10417" s="13"/>
    </row>
    <row r="10418" spans="2:15" s="1" customFormat="1" ht="15" outlineLevel="1">
      <c r="E10418" s="87"/>
      <c r="F10418" s="13"/>
      <c r="G10418" s="2"/>
      <c r="H10418" s="226"/>
      <c r="I10418" s="2"/>
      <c r="N10418" s="2"/>
      <c r="O10418" s="2"/>
    </row>
    <row r="10419" spans="2:15" s="1" customFormat="1" ht="15">
      <c r="E10419" s="13"/>
      <c r="F10419" s="13"/>
      <c r="G10419" s="1041" t="s">
        <v>10527</v>
      </c>
    </row>
    <row r="10420" spans="2:15" s="1" customFormat="1" ht="15">
      <c r="B10420" s="1465">
        <v>43586</v>
      </c>
      <c r="C10420" s="1466" t="s">
        <v>4298</v>
      </c>
      <c r="D10420" s="1467">
        <v>3340</v>
      </c>
      <c r="E10420" s="812" t="s">
        <v>421</v>
      </c>
      <c r="I10420" s="13"/>
    </row>
    <row r="10421" spans="2:15" s="1" customFormat="1" ht="45">
      <c r="B10421" s="1964">
        <v>43589</v>
      </c>
      <c r="C10421" s="1965" t="s">
        <v>10920</v>
      </c>
      <c r="D10421" s="1966">
        <v>1500</v>
      </c>
      <c r="E10421" s="1965" t="s">
        <v>3287</v>
      </c>
      <c r="G10421" s="782" t="s">
        <v>8394</v>
      </c>
      <c r="H10421" s="1791">
        <f>H10391</f>
        <v>336</v>
      </c>
      <c r="I10421" s="13"/>
    </row>
    <row r="10422" spans="2:15" s="1" customFormat="1" ht="45">
      <c r="B10422" s="1964">
        <v>43589</v>
      </c>
      <c r="C10422" s="1965" t="s">
        <v>10921</v>
      </c>
      <c r="D10422" s="1966">
        <v>1500</v>
      </c>
      <c r="E10422" s="1965" t="s">
        <v>3287</v>
      </c>
      <c r="G10422" s="782" t="s">
        <v>7422</v>
      </c>
      <c r="H10422" s="1791">
        <v>0</v>
      </c>
      <c r="I10422" s="13"/>
    </row>
    <row r="10423" spans="2:15" s="1" customFormat="1" ht="45">
      <c r="B10423" s="1964">
        <v>43593</v>
      </c>
      <c r="C10423" s="814" t="s">
        <v>10922</v>
      </c>
      <c r="D10423" s="876">
        <v>10000</v>
      </c>
      <c r="E10423" s="814" t="s">
        <v>3287</v>
      </c>
      <c r="G10423" s="782" t="s">
        <v>10482</v>
      </c>
      <c r="H10423" s="1791">
        <v>2743</v>
      </c>
      <c r="M10423" s="2"/>
    </row>
    <row r="10424" spans="2:15" s="1" customFormat="1" ht="60">
      <c r="B10424" s="1964">
        <v>43599</v>
      </c>
      <c r="C10424" s="814" t="s">
        <v>10938</v>
      </c>
      <c r="D10424" s="876">
        <v>5000</v>
      </c>
      <c r="E10424" s="814" t="s">
        <v>3287</v>
      </c>
      <c r="G10424" s="782" t="s">
        <v>8818</v>
      </c>
      <c r="H10424" s="1791">
        <v>0</v>
      </c>
    </row>
    <row r="10425" spans="2:15" s="1" customFormat="1" ht="60">
      <c r="B10425" s="1964">
        <v>43603</v>
      </c>
      <c r="C10425" s="1097" t="s">
        <v>10979</v>
      </c>
      <c r="D10425" s="876">
        <v>9000</v>
      </c>
      <c r="E10425" s="814" t="s">
        <v>3287</v>
      </c>
      <c r="G10425" s="782" t="s">
        <v>9959</v>
      </c>
      <c r="H10425" s="1791">
        <f>0</f>
        <v>0</v>
      </c>
    </row>
    <row r="10426" spans="2:15" s="1" customFormat="1" ht="60">
      <c r="B10426" s="1964">
        <v>43616</v>
      </c>
      <c r="C10426" s="1097" t="s">
        <v>10980</v>
      </c>
      <c r="D10426" s="876">
        <v>5000</v>
      </c>
      <c r="E10426" s="814" t="s">
        <v>3287</v>
      </c>
      <c r="G10426" s="1119" t="s">
        <v>7425</v>
      </c>
      <c r="H10426" s="1366">
        <v>32500</v>
      </c>
    </row>
    <row r="10427" spans="2:15" s="1" customFormat="1" ht="15">
      <c r="B10427" s="811"/>
      <c r="C10427" s="814"/>
      <c r="D10427" s="876"/>
      <c r="E10427" s="814"/>
      <c r="G10427" s="730" t="s">
        <v>7426</v>
      </c>
      <c r="H10427" s="1366">
        <v>30000</v>
      </c>
      <c r="I10427" s="13"/>
    </row>
    <row r="10428" spans="2:15" s="1" customFormat="1" ht="15">
      <c r="B10428" s="811"/>
      <c r="C10428" s="814"/>
      <c r="D10428" s="876"/>
      <c r="E10428" s="814"/>
      <c r="G10428" s="730" t="s">
        <v>8819</v>
      </c>
      <c r="H10428" s="1366">
        <v>2500</v>
      </c>
      <c r="I10428" s="13"/>
    </row>
    <row r="10429" spans="2:15" s="1" customFormat="1" ht="15">
      <c r="B10429" s="811"/>
      <c r="C10429" s="814"/>
      <c r="D10429" s="876"/>
      <c r="E10429" s="814"/>
      <c r="F10429" s="2"/>
      <c r="G10429" s="730" t="s">
        <v>7420</v>
      </c>
      <c r="H10429" s="1366">
        <f>H10387</f>
        <v>500</v>
      </c>
      <c r="I10429" s="13"/>
    </row>
    <row r="10430" spans="2:15" s="1" customFormat="1" ht="15">
      <c r="B10430" s="811"/>
      <c r="C10430" s="814"/>
      <c r="D10430" s="876"/>
      <c r="E10430" s="814"/>
      <c r="F10430" s="2"/>
      <c r="I10430" s="13"/>
    </row>
    <row r="10431" spans="2:15" s="1" customFormat="1" ht="15">
      <c r="B10431" s="811"/>
      <c r="C10431" s="814"/>
      <c r="D10431" s="876"/>
      <c r="E10431" s="814"/>
      <c r="F10431" s="2"/>
      <c r="I10431" s="13"/>
    </row>
    <row r="10432" spans="2:15" s="1" customFormat="1" ht="15">
      <c r="B10432" s="811"/>
      <c r="C10432" s="1097"/>
      <c r="D10432" s="876"/>
      <c r="E10432" s="814"/>
      <c r="F10432" s="2"/>
      <c r="I10432" s="13"/>
    </row>
    <row r="10433" spans="2:9" s="1" customFormat="1" ht="15">
      <c r="B10433" s="811"/>
      <c r="C10433" s="814"/>
      <c r="D10433" s="876"/>
      <c r="E10433" s="814"/>
      <c r="F10433" s="2"/>
      <c r="I10433" s="13"/>
    </row>
    <row r="10434" spans="2:9" s="1" customFormat="1" ht="15">
      <c r="B10434" s="811"/>
      <c r="C10434" s="1097"/>
      <c r="D10434" s="876"/>
      <c r="E10434" s="814"/>
      <c r="F10434" s="2"/>
      <c r="I10434" s="13"/>
    </row>
    <row r="10435" spans="2:9" s="1" customFormat="1" ht="15">
      <c r="B10435" s="811"/>
      <c r="C10435" s="1097"/>
      <c r="D10435" s="876"/>
      <c r="E10435" s="814"/>
      <c r="F10435" s="2"/>
      <c r="I10435" s="13"/>
    </row>
    <row r="10436" spans="2:9" s="1" customFormat="1" ht="15">
      <c r="B10436" s="811"/>
      <c r="C10436" s="814"/>
      <c r="D10436" s="876"/>
      <c r="E10436" s="814"/>
    </row>
    <row r="10437" spans="2:9" s="1" customFormat="1" ht="15">
      <c r="B10437" s="811"/>
      <c r="C10437" s="814"/>
      <c r="D10437" s="876"/>
      <c r="E10437" s="814"/>
    </row>
    <row r="10438" spans="2:9" s="1" customFormat="1" ht="15">
      <c r="B10438" s="280"/>
      <c r="C10438" s="280"/>
      <c r="D10438" s="294">
        <f>SUM(D10420:D10437)</f>
        <v>35340</v>
      </c>
      <c r="E10438" s="2">
        <f>D10438-D10535-H10535</f>
        <v>1090</v>
      </c>
      <c r="F10438" s="1" t="s">
        <v>3088</v>
      </c>
    </row>
    <row r="10439" spans="2:9" s="1" customFormat="1" ht="15">
      <c r="E10439" s="2"/>
    </row>
    <row r="10440" spans="2:9" s="1" customFormat="1" ht="15"/>
    <row r="10441" spans="2:9" s="1" customFormat="1" ht="15">
      <c r="B10441" s="608">
        <v>43586</v>
      </c>
      <c r="C10441" s="280" t="s">
        <v>246</v>
      </c>
      <c r="D10441" s="613">
        <v>200</v>
      </c>
      <c r="E10441" s="1023"/>
      <c r="F10441" s="608">
        <v>43603</v>
      </c>
      <c r="G10441" s="304" t="s">
        <v>12</v>
      </c>
      <c r="H10441" s="326">
        <v>325</v>
      </c>
    </row>
    <row r="10442" spans="2:9" s="1" customFormat="1" ht="15">
      <c r="B10442" s="608">
        <v>43586</v>
      </c>
      <c r="C10442" s="612" t="s">
        <v>114</v>
      </c>
      <c r="D10442" s="613">
        <v>100</v>
      </c>
      <c r="E10442" s="1023"/>
      <c r="F10442" s="608">
        <v>43604</v>
      </c>
      <c r="G10442" s="280" t="s">
        <v>5295</v>
      </c>
      <c r="H10442" s="294">
        <v>220</v>
      </c>
    </row>
    <row r="10443" spans="2:9" s="1" customFormat="1" ht="15">
      <c r="B10443" s="608">
        <v>43586</v>
      </c>
      <c r="C10443" s="612" t="s">
        <v>401</v>
      </c>
      <c r="D10443" s="613">
        <v>30</v>
      </c>
      <c r="E10443" s="1023"/>
      <c r="F10443" s="608">
        <v>43604</v>
      </c>
      <c r="G10443" s="280" t="s">
        <v>12</v>
      </c>
      <c r="H10443" s="294">
        <v>200</v>
      </c>
    </row>
    <row r="10444" spans="2:9" s="1" customFormat="1" ht="15">
      <c r="B10444" s="608">
        <v>43587</v>
      </c>
      <c r="C10444" s="612" t="s">
        <v>2796</v>
      </c>
      <c r="D10444" s="613">
        <v>225</v>
      </c>
      <c r="E10444" s="1023"/>
      <c r="F10444" s="608">
        <v>43604</v>
      </c>
      <c r="G10444" s="484" t="s">
        <v>367</v>
      </c>
      <c r="H10444" s="610">
        <v>10</v>
      </c>
    </row>
    <row r="10445" spans="2:9" s="1" customFormat="1" ht="15">
      <c r="B10445" s="608">
        <v>43587</v>
      </c>
      <c r="C10445" s="612" t="s">
        <v>525</v>
      </c>
      <c r="D10445" s="613">
        <v>95</v>
      </c>
      <c r="E10445" s="1023"/>
      <c r="F10445" s="608">
        <v>43604</v>
      </c>
      <c r="G10445" s="484" t="s">
        <v>23</v>
      </c>
      <c r="H10445" s="610">
        <v>120</v>
      </c>
    </row>
    <row r="10446" spans="2:9" s="1" customFormat="1" ht="15">
      <c r="B10446" s="608">
        <v>43587</v>
      </c>
      <c r="C10446" s="484" t="s">
        <v>132</v>
      </c>
      <c r="D10446" s="610">
        <v>300</v>
      </c>
      <c r="E10446" s="1023"/>
      <c r="F10446" s="608">
        <v>43604</v>
      </c>
      <c r="G10446" s="484" t="s">
        <v>301</v>
      </c>
      <c r="H10446" s="614">
        <v>30</v>
      </c>
    </row>
    <row r="10447" spans="2:9" s="1" customFormat="1" ht="15">
      <c r="B10447" s="608">
        <v>43587</v>
      </c>
      <c r="C10447" s="484" t="s">
        <v>23</v>
      </c>
      <c r="D10447" s="614">
        <v>250</v>
      </c>
      <c r="E10447" s="1023"/>
      <c r="F10447" s="608">
        <v>43605</v>
      </c>
      <c r="G10447" s="394" t="s">
        <v>7717</v>
      </c>
      <c r="H10447" s="614">
        <v>20</v>
      </c>
    </row>
    <row r="10448" spans="2:9" s="1" customFormat="1" ht="15">
      <c r="B10448" s="608">
        <v>43587</v>
      </c>
      <c r="C10448" s="394" t="s">
        <v>401</v>
      </c>
      <c r="D10448" s="614">
        <v>140</v>
      </c>
      <c r="E10448" s="1023"/>
      <c r="F10448" s="608">
        <v>43605</v>
      </c>
      <c r="G10448" s="394" t="s">
        <v>301</v>
      </c>
      <c r="H10448" s="614">
        <v>30</v>
      </c>
    </row>
    <row r="10449" spans="2:8" s="1" customFormat="1" ht="15">
      <c r="B10449" s="608">
        <v>43587</v>
      </c>
      <c r="C10449" s="394" t="s">
        <v>531</v>
      </c>
      <c r="D10449" s="614">
        <v>40</v>
      </c>
      <c r="E10449" s="1023"/>
      <c r="F10449" s="608">
        <v>43605</v>
      </c>
      <c r="G10449" s="280" t="s">
        <v>5687</v>
      </c>
      <c r="H10449" s="294">
        <v>50</v>
      </c>
    </row>
    <row r="10450" spans="2:8" s="1" customFormat="1" ht="15">
      <c r="B10450" s="608">
        <v>43588</v>
      </c>
      <c r="C10450" s="394" t="s">
        <v>10912</v>
      </c>
      <c r="D10450" s="614">
        <v>50</v>
      </c>
      <c r="E10450" s="1023"/>
      <c r="F10450" s="608">
        <v>43610</v>
      </c>
      <c r="G10450" s="280" t="s">
        <v>132</v>
      </c>
      <c r="H10450" s="294">
        <v>100</v>
      </c>
    </row>
    <row r="10451" spans="2:8" s="1" customFormat="1" ht="15">
      <c r="B10451" s="608">
        <v>43588</v>
      </c>
      <c r="C10451" s="280" t="s">
        <v>4068</v>
      </c>
      <c r="D10451" s="294">
        <v>20</v>
      </c>
      <c r="E10451" s="1023"/>
      <c r="F10451" s="608">
        <v>43610</v>
      </c>
      <c r="G10451" s="484" t="s">
        <v>93</v>
      </c>
      <c r="H10451" s="1776">
        <v>60</v>
      </c>
    </row>
    <row r="10452" spans="2:8" s="1" customFormat="1" ht="15">
      <c r="B10452" s="608">
        <v>43588</v>
      </c>
      <c r="C10452" s="394" t="s">
        <v>114</v>
      </c>
      <c r="D10452" s="1776">
        <v>230</v>
      </c>
      <c r="E10452" s="1023"/>
      <c r="F10452" s="608">
        <v>43610</v>
      </c>
      <c r="G10452" s="612" t="s">
        <v>48</v>
      </c>
      <c r="H10452" s="613">
        <v>30</v>
      </c>
    </row>
    <row r="10453" spans="2:8" s="1" customFormat="1" ht="15">
      <c r="B10453" s="608">
        <v>43588</v>
      </c>
      <c r="C10453" s="394" t="s">
        <v>10914</v>
      </c>
      <c r="D10453" s="1776">
        <v>500</v>
      </c>
      <c r="E10453" s="1023"/>
      <c r="F10453" s="608">
        <v>43610</v>
      </c>
      <c r="G10453" s="484" t="s">
        <v>301</v>
      </c>
      <c r="H10453" s="610">
        <v>30</v>
      </c>
    </row>
    <row r="10454" spans="2:8" s="1" customFormat="1" ht="15">
      <c r="B10454" s="608">
        <v>43588</v>
      </c>
      <c r="C10454" s="612" t="s">
        <v>289</v>
      </c>
      <c r="D10454" s="613">
        <v>30</v>
      </c>
      <c r="E10454" s="1023"/>
      <c r="F10454" s="608">
        <v>43611</v>
      </c>
      <c r="G10454" s="484" t="s">
        <v>157</v>
      </c>
      <c r="H10454" s="614">
        <v>25</v>
      </c>
    </row>
    <row r="10455" spans="2:8" s="1" customFormat="1" ht="15">
      <c r="B10455" s="608">
        <v>43588</v>
      </c>
      <c r="C10455" s="484" t="s">
        <v>23</v>
      </c>
      <c r="D10455" s="1739">
        <v>770</v>
      </c>
      <c r="E10455" s="1023"/>
      <c r="F10455" s="608">
        <v>43611</v>
      </c>
      <c r="G10455" s="394" t="s">
        <v>301</v>
      </c>
      <c r="H10455" s="614">
        <v>40</v>
      </c>
    </row>
    <row r="10456" spans="2:8" s="1" customFormat="1" ht="15">
      <c r="B10456" s="608">
        <v>43589</v>
      </c>
      <c r="C10456" s="484" t="s">
        <v>10917</v>
      </c>
      <c r="D10456" s="1739">
        <v>350</v>
      </c>
      <c r="E10456" s="1023"/>
      <c r="F10456" s="608">
        <v>43612</v>
      </c>
      <c r="G10456" s="394" t="s">
        <v>11002</v>
      </c>
      <c r="H10456" s="614">
        <v>1500</v>
      </c>
    </row>
    <row r="10457" spans="2:8" s="1" customFormat="1" ht="15">
      <c r="B10457" s="608">
        <v>43589</v>
      </c>
      <c r="C10457" s="484" t="s">
        <v>525</v>
      </c>
      <c r="D10457" s="1739">
        <v>170</v>
      </c>
      <c r="E10457" s="1023"/>
      <c r="F10457" s="608">
        <v>43612</v>
      </c>
      <c r="G10457" s="280" t="s">
        <v>11003</v>
      </c>
      <c r="H10457" s="294">
        <v>450</v>
      </c>
    </row>
    <row r="10458" spans="2:8" s="1" customFormat="1" ht="15">
      <c r="B10458" s="608">
        <v>43589</v>
      </c>
      <c r="C10458" s="612" t="s">
        <v>5761</v>
      </c>
      <c r="D10458" s="1739">
        <v>20</v>
      </c>
      <c r="E10458" s="1023"/>
      <c r="F10458" s="608">
        <v>43612</v>
      </c>
      <c r="G10458" s="280" t="s">
        <v>11004</v>
      </c>
      <c r="H10458" s="294">
        <v>200</v>
      </c>
    </row>
    <row r="10459" spans="2:8" s="1" customFormat="1" ht="15">
      <c r="B10459" s="608">
        <v>43589</v>
      </c>
      <c r="C10459" s="484" t="s">
        <v>23</v>
      </c>
      <c r="D10459" s="1739">
        <v>220</v>
      </c>
      <c r="E10459" s="1023"/>
      <c r="F10459" s="608">
        <v>43612</v>
      </c>
      <c r="G10459" s="484" t="s">
        <v>23</v>
      </c>
      <c r="H10459" s="1776">
        <v>300</v>
      </c>
    </row>
    <row r="10460" spans="2:8" s="1" customFormat="1" ht="15">
      <c r="B10460" s="608">
        <v>43589</v>
      </c>
      <c r="C10460" s="280" t="s">
        <v>3780</v>
      </c>
      <c r="D10460" s="294">
        <v>30</v>
      </c>
      <c r="E10460" s="1023"/>
      <c r="F10460" s="608">
        <v>43613</v>
      </c>
      <c r="G10460" s="612" t="s">
        <v>301</v>
      </c>
      <c r="H10460" s="613">
        <v>15</v>
      </c>
    </row>
    <row r="10461" spans="2:8" s="1" customFormat="1" ht="15">
      <c r="B10461" s="608">
        <v>43589</v>
      </c>
      <c r="C10461" s="280" t="s">
        <v>220</v>
      </c>
      <c r="D10461" s="613">
        <v>50</v>
      </c>
      <c r="E10461" s="1023"/>
      <c r="F10461" s="608">
        <v>43613</v>
      </c>
      <c r="G10461" s="484" t="s">
        <v>11007</v>
      </c>
      <c r="H10461" s="610">
        <v>100</v>
      </c>
    </row>
    <row r="10462" spans="2:8" s="1" customFormat="1" ht="15">
      <c r="B10462" s="608">
        <v>43589</v>
      </c>
      <c r="C10462" s="280" t="s">
        <v>246</v>
      </c>
      <c r="D10462" s="613">
        <v>120</v>
      </c>
      <c r="E10462" s="1023"/>
      <c r="F10462" s="608">
        <v>43614</v>
      </c>
      <c r="G10462" s="484" t="s">
        <v>301</v>
      </c>
      <c r="H10462" s="614">
        <v>30</v>
      </c>
    </row>
    <row r="10463" spans="2:8" s="1" customFormat="1" ht="15">
      <c r="B10463" s="608">
        <v>43590</v>
      </c>
      <c r="C10463" s="612" t="s">
        <v>445</v>
      </c>
      <c r="D10463" s="613">
        <v>100</v>
      </c>
      <c r="E10463" s="1023"/>
      <c r="F10463" s="608">
        <v>43614</v>
      </c>
      <c r="G10463" s="394" t="s">
        <v>205</v>
      </c>
      <c r="H10463" s="614">
        <v>10</v>
      </c>
    </row>
    <row r="10464" spans="2:8" s="1" customFormat="1" ht="15">
      <c r="B10464" s="608">
        <v>43590</v>
      </c>
      <c r="C10464" s="484" t="s">
        <v>7713</v>
      </c>
      <c r="D10464" s="610">
        <v>70</v>
      </c>
      <c r="E10464" s="1023"/>
      <c r="F10464" s="608">
        <v>43615</v>
      </c>
      <c r="G10464" s="394" t="s">
        <v>177</v>
      </c>
      <c r="H10464" s="614">
        <v>15</v>
      </c>
    </row>
    <row r="10465" spans="2:8" s="1" customFormat="1" ht="15">
      <c r="B10465" s="608">
        <v>43591</v>
      </c>
      <c r="C10465" s="394" t="s">
        <v>525</v>
      </c>
      <c r="D10465" s="614">
        <v>120</v>
      </c>
      <c r="E10465" s="1023"/>
      <c r="F10465" s="608">
        <v>43615</v>
      </c>
      <c r="G10465" s="280" t="s">
        <v>11008</v>
      </c>
      <c r="H10465" s="294">
        <v>40</v>
      </c>
    </row>
    <row r="10466" spans="2:8" s="1" customFormat="1" ht="15">
      <c r="B10466" s="608">
        <v>43591</v>
      </c>
      <c r="C10466" s="394" t="s">
        <v>220</v>
      </c>
      <c r="D10466" s="614">
        <v>50</v>
      </c>
      <c r="E10466" s="1023"/>
      <c r="F10466" s="608">
        <v>43616</v>
      </c>
      <c r="G10466" s="280" t="s">
        <v>8573</v>
      </c>
      <c r="H10466" s="294">
        <v>1000</v>
      </c>
    </row>
    <row r="10467" spans="2:8" s="1" customFormat="1" ht="15">
      <c r="B10467" s="608">
        <v>43591</v>
      </c>
      <c r="C10467" s="394" t="s">
        <v>51</v>
      </c>
      <c r="D10467" s="294">
        <v>370</v>
      </c>
      <c r="E10467" s="1023"/>
      <c r="F10467" s="608">
        <v>43616</v>
      </c>
      <c r="G10467" s="304" t="s">
        <v>11009</v>
      </c>
      <c r="H10467" s="326">
        <v>470</v>
      </c>
    </row>
    <row r="10468" spans="2:8" s="1" customFormat="1" ht="15">
      <c r="B10468" s="608">
        <v>43591</v>
      </c>
      <c r="C10468" s="394" t="s">
        <v>114</v>
      </c>
      <c r="D10468" s="614">
        <v>170</v>
      </c>
      <c r="E10468" s="1023"/>
      <c r="F10468" s="608">
        <v>43616</v>
      </c>
      <c r="G10468" s="304" t="s">
        <v>11010</v>
      </c>
      <c r="H10468" s="326">
        <v>330</v>
      </c>
    </row>
    <row r="10469" spans="2:8" s="1" customFormat="1" ht="15">
      <c r="B10469" s="608">
        <v>43591</v>
      </c>
      <c r="C10469" s="394" t="s">
        <v>132</v>
      </c>
      <c r="D10469" s="1776">
        <v>100</v>
      </c>
      <c r="E10469" s="1023"/>
      <c r="F10469" s="608">
        <v>43616</v>
      </c>
      <c r="G10469" s="304" t="s">
        <v>301</v>
      </c>
      <c r="H10469" s="326">
        <v>40</v>
      </c>
    </row>
    <row r="10470" spans="2:8" s="1" customFormat="1" ht="15">
      <c r="B10470" s="608">
        <v>43591</v>
      </c>
      <c r="C10470" s="394" t="s">
        <v>401</v>
      </c>
      <c r="D10470" s="1776">
        <v>90</v>
      </c>
      <c r="E10470" s="1023"/>
      <c r="F10470" s="608">
        <v>43616</v>
      </c>
      <c r="G10470" s="304" t="s">
        <v>23</v>
      </c>
      <c r="H10470" s="326">
        <v>110</v>
      </c>
    </row>
    <row r="10471" spans="2:8" s="1" customFormat="1" ht="15">
      <c r="B10471" s="608">
        <v>43591</v>
      </c>
      <c r="C10471" s="612" t="s">
        <v>10928</v>
      </c>
      <c r="D10471" s="613">
        <v>500</v>
      </c>
      <c r="E10471" s="1023"/>
      <c r="F10471" s="608">
        <v>43616</v>
      </c>
      <c r="G10471" s="304" t="s">
        <v>18</v>
      </c>
      <c r="H10471" s="326">
        <v>580</v>
      </c>
    </row>
    <row r="10472" spans="2:8" s="1" customFormat="1" ht="15">
      <c r="B10472" s="608">
        <v>43592</v>
      </c>
      <c r="C10472" s="612" t="s">
        <v>525</v>
      </c>
      <c r="D10472" s="613">
        <v>90</v>
      </c>
      <c r="E10472" s="1023"/>
      <c r="F10472" s="683">
        <v>43616</v>
      </c>
      <c r="G10472" s="1394" t="s">
        <v>51</v>
      </c>
      <c r="H10472" s="1356">
        <v>555</v>
      </c>
    </row>
    <row r="10473" spans="2:8" s="1" customFormat="1" ht="15">
      <c r="B10473" s="608">
        <v>43592</v>
      </c>
      <c r="C10473" s="612" t="s">
        <v>516</v>
      </c>
      <c r="D10473" s="613">
        <v>50</v>
      </c>
      <c r="E10473" s="1023"/>
      <c r="F10473" s="683">
        <v>43616</v>
      </c>
      <c r="G10473" s="1394" t="s">
        <v>11011</v>
      </c>
      <c r="H10473" s="1356">
        <v>60</v>
      </c>
    </row>
    <row r="10474" spans="2:8" s="1" customFormat="1" ht="15">
      <c r="B10474" s="608">
        <v>43592</v>
      </c>
      <c r="C10474" s="484" t="s">
        <v>401</v>
      </c>
      <c r="D10474" s="610">
        <v>100</v>
      </c>
      <c r="E10474" s="1023"/>
      <c r="F10474" s="683">
        <v>43616</v>
      </c>
      <c r="G10474" s="1394" t="s">
        <v>11012</v>
      </c>
      <c r="H10474" s="1356">
        <v>20</v>
      </c>
    </row>
    <row r="10475" spans="2:8" s="1" customFormat="1" ht="15">
      <c r="B10475" s="608">
        <v>43593</v>
      </c>
      <c r="C10475" s="394" t="s">
        <v>525</v>
      </c>
      <c r="D10475" s="614">
        <v>110</v>
      </c>
      <c r="E10475" s="1023"/>
      <c r="F10475" s="683">
        <v>43616</v>
      </c>
      <c r="G10475" s="1394" t="s">
        <v>968</v>
      </c>
      <c r="H10475" s="1356">
        <v>400</v>
      </c>
    </row>
    <row r="10476" spans="2:8" s="1" customFormat="1" ht="15">
      <c r="B10476" s="608">
        <v>43593</v>
      </c>
      <c r="C10476" s="394" t="s">
        <v>12</v>
      </c>
      <c r="D10476" s="614">
        <v>90</v>
      </c>
      <c r="E10476" s="1023"/>
      <c r="F10476" s="683">
        <v>43616</v>
      </c>
      <c r="G10476" s="1394" t="s">
        <v>11013</v>
      </c>
      <c r="H10476" s="1356">
        <v>30</v>
      </c>
    </row>
    <row r="10477" spans="2:8" s="1" customFormat="1" ht="15">
      <c r="B10477" s="608">
        <v>43593</v>
      </c>
      <c r="C10477" s="394" t="s">
        <v>6976</v>
      </c>
      <c r="D10477" s="614">
        <v>200</v>
      </c>
      <c r="E10477" s="1023"/>
      <c r="F10477" s="683">
        <v>43616</v>
      </c>
      <c r="G10477" s="1394" t="s">
        <v>10773</v>
      </c>
      <c r="H10477" s="1356">
        <v>400</v>
      </c>
    </row>
    <row r="10478" spans="2:8" s="1" customFormat="1" ht="15">
      <c r="B10478" s="608">
        <v>43593</v>
      </c>
      <c r="C10478" s="394" t="s">
        <v>246</v>
      </c>
      <c r="D10478" s="614">
        <v>140</v>
      </c>
      <c r="E10478" s="1023"/>
      <c r="F10478" s="608"/>
      <c r="G10478" s="304"/>
      <c r="H10478" s="326"/>
    </row>
    <row r="10479" spans="2:8" s="1" customFormat="1" ht="15">
      <c r="B10479" s="608">
        <v>43593</v>
      </c>
      <c r="C10479" s="394" t="s">
        <v>10929</v>
      </c>
      <c r="D10479" s="1776">
        <v>10</v>
      </c>
      <c r="E10479" s="1023"/>
      <c r="F10479" s="608"/>
      <c r="G10479" s="280"/>
      <c r="H10479" s="294"/>
    </row>
    <row r="10480" spans="2:8" s="1" customFormat="1" ht="15">
      <c r="B10480" s="608">
        <v>43593</v>
      </c>
      <c r="C10480" s="394" t="s">
        <v>114</v>
      </c>
      <c r="D10480" s="1776">
        <v>40</v>
      </c>
      <c r="E10480" s="1023"/>
      <c r="F10480" s="608"/>
      <c r="G10480" s="280"/>
      <c r="H10480" s="294"/>
    </row>
    <row r="10481" spans="2:8" s="1" customFormat="1" ht="15">
      <c r="B10481" s="608">
        <v>43593</v>
      </c>
      <c r="C10481" s="612" t="s">
        <v>23</v>
      </c>
      <c r="D10481" s="613">
        <v>280</v>
      </c>
      <c r="E10481" s="1023"/>
      <c r="F10481" s="608"/>
      <c r="G10481" s="304"/>
      <c r="H10481" s="326"/>
    </row>
    <row r="10482" spans="2:8" s="1" customFormat="1" ht="15">
      <c r="B10482" s="608">
        <v>43594</v>
      </c>
      <c r="C10482" s="612" t="s">
        <v>525</v>
      </c>
      <c r="D10482" s="613">
        <v>100</v>
      </c>
      <c r="E10482" s="1023"/>
      <c r="F10482" s="608"/>
      <c r="G10482" s="280"/>
      <c r="H10482" s="294"/>
    </row>
    <row r="10483" spans="2:8" s="1" customFormat="1" ht="15">
      <c r="B10483" s="608">
        <v>43594</v>
      </c>
      <c r="C10483" s="612" t="s">
        <v>114</v>
      </c>
      <c r="D10483" s="613">
        <v>200</v>
      </c>
      <c r="E10483" s="1023"/>
      <c r="F10483" s="608"/>
      <c r="G10483" s="280"/>
      <c r="H10483" s="294"/>
    </row>
    <row r="10484" spans="2:8" s="1" customFormat="1" ht="15">
      <c r="B10484" s="549">
        <v>43594</v>
      </c>
      <c r="C10484" s="554" t="s">
        <v>2598</v>
      </c>
      <c r="D10484" s="587">
        <v>180</v>
      </c>
      <c r="E10484" s="1023"/>
      <c r="F10484" s="608"/>
      <c r="G10484" s="280"/>
      <c r="H10484" s="294"/>
    </row>
    <row r="10485" spans="2:8" s="1" customFormat="1" ht="15">
      <c r="B10485" s="608">
        <v>43594</v>
      </c>
      <c r="C10485" s="484" t="s">
        <v>5687</v>
      </c>
      <c r="D10485" s="610">
        <v>240</v>
      </c>
      <c r="E10485" s="1023"/>
      <c r="F10485" s="608"/>
      <c r="G10485" s="280"/>
      <c r="H10485" s="294"/>
    </row>
    <row r="10486" spans="2:8" s="1" customFormat="1" ht="15">
      <c r="B10486" s="608">
        <v>43594</v>
      </c>
      <c r="C10486" s="280" t="s">
        <v>246</v>
      </c>
      <c r="D10486" s="294">
        <v>120</v>
      </c>
      <c r="E10486" s="1023"/>
      <c r="F10486" s="608"/>
      <c r="G10486" s="280"/>
      <c r="H10486" s="294"/>
    </row>
    <row r="10487" spans="2:8" s="1" customFormat="1" ht="15">
      <c r="B10487" s="608">
        <v>43594</v>
      </c>
      <c r="C10487" s="280" t="s">
        <v>850</v>
      </c>
      <c r="D10487" s="294">
        <v>100</v>
      </c>
      <c r="E10487" s="1023"/>
      <c r="F10487" s="608"/>
      <c r="G10487" s="280"/>
      <c r="H10487" s="294"/>
    </row>
    <row r="10488" spans="2:8" s="1" customFormat="1" ht="15">
      <c r="B10488" s="608">
        <v>43595</v>
      </c>
      <c r="C10488" s="394" t="s">
        <v>525</v>
      </c>
      <c r="D10488" s="614">
        <v>100</v>
      </c>
      <c r="E10488" s="1023"/>
      <c r="F10488" s="608"/>
      <c r="G10488" s="280"/>
      <c r="H10488" s="294"/>
    </row>
    <row r="10489" spans="2:8" s="1" customFormat="1" ht="15">
      <c r="B10489" s="608">
        <v>43595</v>
      </c>
      <c r="C10489" s="280" t="s">
        <v>111</v>
      </c>
      <c r="D10489" s="294">
        <v>50</v>
      </c>
      <c r="E10489" s="1023"/>
      <c r="F10489" s="608"/>
      <c r="G10489" s="280"/>
      <c r="H10489" s="294"/>
    </row>
    <row r="10490" spans="2:8" s="1" customFormat="1" ht="15">
      <c r="B10490" s="608">
        <v>43595</v>
      </c>
      <c r="C10490" s="280" t="s">
        <v>205</v>
      </c>
      <c r="D10490" s="294">
        <v>50</v>
      </c>
      <c r="E10490" s="1023"/>
      <c r="F10490" s="608"/>
      <c r="G10490" s="280"/>
      <c r="H10490" s="294"/>
    </row>
    <row r="10491" spans="2:8" s="1" customFormat="1" ht="15">
      <c r="B10491" s="608">
        <v>43595</v>
      </c>
      <c r="C10491" s="394" t="s">
        <v>10949</v>
      </c>
      <c r="D10491" s="614">
        <v>50</v>
      </c>
      <c r="E10491" s="1023"/>
      <c r="F10491" s="608"/>
      <c r="G10491" s="280"/>
      <c r="H10491" s="294"/>
    </row>
    <row r="10492" spans="2:8" s="1" customFormat="1" ht="15">
      <c r="B10492" s="608">
        <v>43595</v>
      </c>
      <c r="C10492" s="280" t="s">
        <v>2762</v>
      </c>
      <c r="D10492" s="294">
        <v>60</v>
      </c>
      <c r="E10492" s="1023"/>
      <c r="F10492" s="608"/>
      <c r="G10492" s="280"/>
      <c r="H10492" s="294"/>
    </row>
    <row r="10493" spans="2:8" s="1" customFormat="1" ht="15">
      <c r="B10493" s="608">
        <v>43596</v>
      </c>
      <c r="C10493" s="280" t="s">
        <v>10950</v>
      </c>
      <c r="D10493" s="294">
        <v>300</v>
      </c>
      <c r="E10493" s="1023"/>
      <c r="F10493" s="608"/>
      <c r="G10493" s="280"/>
      <c r="H10493" s="294"/>
    </row>
    <row r="10494" spans="2:8" s="1" customFormat="1" ht="15">
      <c r="B10494" s="608">
        <v>43596</v>
      </c>
      <c r="C10494" s="280" t="s">
        <v>114</v>
      </c>
      <c r="D10494" s="294">
        <v>400</v>
      </c>
      <c r="E10494" s="1023"/>
      <c r="F10494" s="608"/>
      <c r="G10494" s="280"/>
      <c r="H10494" s="294"/>
    </row>
    <row r="10495" spans="2:8" s="1" customFormat="1" ht="15">
      <c r="B10495" s="608">
        <v>43596</v>
      </c>
      <c r="C10495" s="612" t="s">
        <v>2399</v>
      </c>
      <c r="D10495" s="613">
        <v>1000</v>
      </c>
      <c r="E10495" s="1023"/>
      <c r="F10495" s="608"/>
      <c r="G10495" s="280"/>
      <c r="H10495" s="294"/>
    </row>
    <row r="10496" spans="2:8" s="1" customFormat="1" ht="15">
      <c r="B10496" s="608">
        <v>43596</v>
      </c>
      <c r="C10496" s="280" t="s">
        <v>10326</v>
      </c>
      <c r="D10496" s="294">
        <v>200</v>
      </c>
      <c r="E10496" s="1023"/>
      <c r="F10496" s="608"/>
      <c r="G10496" s="280"/>
      <c r="H10496" s="294"/>
    </row>
    <row r="10497" spans="2:8" s="1" customFormat="1" ht="15">
      <c r="B10497" s="549">
        <v>43597</v>
      </c>
      <c r="C10497" s="554" t="s">
        <v>112</v>
      </c>
      <c r="D10497" s="587">
        <v>730</v>
      </c>
      <c r="E10497" s="1023"/>
      <c r="F10497" s="1261"/>
      <c r="G10497" s="1435"/>
      <c r="H10497" s="1506"/>
    </row>
    <row r="10498" spans="2:8" s="1" customFormat="1" ht="15">
      <c r="B10498" s="608">
        <v>43597</v>
      </c>
      <c r="C10498" s="612" t="s">
        <v>10956</v>
      </c>
      <c r="D10498" s="613">
        <v>1500</v>
      </c>
      <c r="E10498" s="1023"/>
      <c r="F10498" s="608"/>
      <c r="G10498" s="280"/>
      <c r="H10498" s="294"/>
    </row>
    <row r="10499" spans="2:8" s="1" customFormat="1" ht="15">
      <c r="B10499" s="608">
        <v>43597</v>
      </c>
      <c r="C10499" s="484" t="s">
        <v>10957</v>
      </c>
      <c r="D10499" s="610">
        <v>35</v>
      </c>
      <c r="E10499" s="1023"/>
      <c r="F10499" s="608"/>
      <c r="G10499" s="280"/>
      <c r="H10499" s="294"/>
    </row>
    <row r="10500" spans="2:8" s="1" customFormat="1" ht="15">
      <c r="B10500" s="608">
        <v>43597</v>
      </c>
      <c r="C10500" s="484" t="s">
        <v>401</v>
      </c>
      <c r="D10500" s="614">
        <v>10</v>
      </c>
      <c r="E10500" s="1023"/>
      <c r="F10500" s="608"/>
      <c r="G10500" s="280"/>
      <c r="H10500" s="294"/>
    </row>
    <row r="10501" spans="2:8" s="1" customFormat="1" ht="15">
      <c r="B10501" s="608">
        <v>43597</v>
      </c>
      <c r="C10501" s="394" t="s">
        <v>6217</v>
      </c>
      <c r="D10501" s="614">
        <v>105</v>
      </c>
      <c r="E10501" s="1023"/>
      <c r="F10501" s="608"/>
      <c r="G10501" s="280"/>
      <c r="H10501" s="294"/>
    </row>
    <row r="10502" spans="2:8" s="1" customFormat="1" ht="15">
      <c r="B10502" s="1323">
        <v>43597</v>
      </c>
      <c r="C10502" s="1324" t="s">
        <v>269</v>
      </c>
      <c r="D10502" s="1325">
        <v>600</v>
      </c>
      <c r="E10502" s="1023"/>
      <c r="F10502" s="608"/>
      <c r="G10502" s="280"/>
      <c r="H10502" s="294"/>
    </row>
    <row r="10503" spans="2:8" s="1" customFormat="1" ht="15">
      <c r="B10503" s="608">
        <v>43598</v>
      </c>
      <c r="C10503" s="394" t="s">
        <v>12</v>
      </c>
      <c r="D10503" s="614">
        <v>115</v>
      </c>
      <c r="E10503" s="1023"/>
      <c r="F10503" s="608"/>
      <c r="G10503" s="280"/>
      <c r="H10503" s="294"/>
    </row>
    <row r="10504" spans="2:8" s="1" customFormat="1" ht="15">
      <c r="B10504" s="608">
        <v>43598</v>
      </c>
      <c r="C10504" s="280" t="s">
        <v>525</v>
      </c>
      <c r="D10504" s="294">
        <v>855</v>
      </c>
      <c r="E10504" s="1023"/>
      <c r="F10504" s="608"/>
      <c r="G10504" s="280"/>
      <c r="H10504" s="294"/>
    </row>
    <row r="10505" spans="2:8" s="1" customFormat="1" ht="15">
      <c r="B10505" s="608">
        <v>43599</v>
      </c>
      <c r="C10505" s="280" t="s">
        <v>525</v>
      </c>
      <c r="D10505" s="294">
        <v>70</v>
      </c>
      <c r="E10505" s="1023"/>
      <c r="F10505" s="608"/>
      <c r="G10505" s="280"/>
      <c r="H10505" s="294"/>
    </row>
    <row r="10506" spans="2:8" s="1" customFormat="1" ht="15">
      <c r="B10506" s="608">
        <v>43599</v>
      </c>
      <c r="C10506" s="484" t="s">
        <v>132</v>
      </c>
      <c r="D10506" s="1776">
        <v>200</v>
      </c>
      <c r="E10506" s="1023"/>
      <c r="F10506" s="608"/>
      <c r="G10506" s="280"/>
      <c r="H10506" s="294"/>
    </row>
    <row r="10507" spans="2:8" s="1" customFormat="1" ht="15">
      <c r="B10507" s="608">
        <v>43599</v>
      </c>
      <c r="C10507" s="612" t="s">
        <v>12</v>
      </c>
      <c r="D10507" s="613">
        <v>50</v>
      </c>
      <c r="E10507" s="1023"/>
      <c r="F10507" s="608"/>
      <c r="G10507" s="280"/>
      <c r="H10507" s="294"/>
    </row>
    <row r="10508" spans="2:8" s="1" customFormat="1" ht="15">
      <c r="B10508" s="608">
        <v>43599</v>
      </c>
      <c r="C10508" s="612" t="s">
        <v>10958</v>
      </c>
      <c r="D10508" s="613">
        <v>4000</v>
      </c>
      <c r="E10508" s="1023"/>
      <c r="F10508" s="608"/>
      <c r="G10508" s="280"/>
      <c r="H10508" s="294"/>
    </row>
    <row r="10509" spans="2:8" s="1" customFormat="1" ht="15">
      <c r="B10509" s="608">
        <v>43599</v>
      </c>
      <c r="C10509" s="612" t="s">
        <v>173</v>
      </c>
      <c r="D10509" s="613">
        <v>10</v>
      </c>
      <c r="E10509" s="1023"/>
      <c r="F10509" s="608"/>
      <c r="G10509" s="280"/>
      <c r="H10509" s="294"/>
    </row>
    <row r="10510" spans="2:8" s="1" customFormat="1" ht="15">
      <c r="B10510" s="608">
        <v>43599</v>
      </c>
      <c r="C10510" s="612" t="s">
        <v>525</v>
      </c>
      <c r="D10510" s="613">
        <v>25</v>
      </c>
      <c r="E10510" s="1023"/>
      <c r="F10510" s="608"/>
      <c r="G10510" s="280"/>
      <c r="H10510" s="294"/>
    </row>
    <row r="10511" spans="2:8" s="1" customFormat="1" ht="15">
      <c r="B10511" s="608">
        <v>43599</v>
      </c>
      <c r="C10511" s="612" t="s">
        <v>23</v>
      </c>
      <c r="D10511" s="613">
        <v>100</v>
      </c>
      <c r="E10511" s="1023"/>
      <c r="F10511" s="608"/>
      <c r="G10511" s="280"/>
      <c r="H10511" s="294"/>
    </row>
    <row r="10512" spans="2:8" s="1" customFormat="1" ht="15">
      <c r="B10512" s="608">
        <v>43599</v>
      </c>
      <c r="C10512" s="484" t="s">
        <v>57</v>
      </c>
      <c r="D10512" s="610">
        <v>100</v>
      </c>
      <c r="E10512" s="1023"/>
      <c r="F10512" s="608"/>
      <c r="G10512" s="280"/>
      <c r="H10512" s="294"/>
    </row>
    <row r="10513" spans="2:8" s="1" customFormat="1" ht="15">
      <c r="B10513" s="608">
        <v>43600</v>
      </c>
      <c r="C10513" s="394" t="s">
        <v>23</v>
      </c>
      <c r="D10513" s="1776">
        <v>185</v>
      </c>
      <c r="E10513" s="1023"/>
      <c r="F10513" s="608"/>
      <c r="G10513" s="280"/>
      <c r="H10513" s="294"/>
    </row>
    <row r="10514" spans="2:8" s="1" customFormat="1" ht="15">
      <c r="B10514" s="608">
        <v>43601</v>
      </c>
      <c r="C10514" s="280" t="s">
        <v>10974</v>
      </c>
      <c r="D10514" s="294">
        <v>205</v>
      </c>
      <c r="E10514" s="1023"/>
      <c r="F10514" s="608"/>
      <c r="G10514" s="280"/>
      <c r="H10514" s="294"/>
    </row>
    <row r="10515" spans="2:8" s="1" customFormat="1" ht="15">
      <c r="B10515" s="608">
        <v>43601</v>
      </c>
      <c r="C10515" s="394" t="s">
        <v>525</v>
      </c>
      <c r="D10515" s="614">
        <v>45</v>
      </c>
      <c r="E10515" s="1023"/>
      <c r="F10515" s="608"/>
      <c r="G10515" s="280"/>
      <c r="H10515" s="294"/>
    </row>
    <row r="10516" spans="2:8" s="1" customFormat="1" ht="15">
      <c r="B10516" s="608">
        <v>43601</v>
      </c>
      <c r="C10516" s="280" t="s">
        <v>2556</v>
      </c>
      <c r="D10516" s="294">
        <v>350</v>
      </c>
      <c r="E10516" s="1023"/>
      <c r="F10516" s="608"/>
      <c r="G10516" s="280"/>
      <c r="H10516" s="294"/>
    </row>
    <row r="10517" spans="2:8" s="1" customFormat="1" ht="15">
      <c r="B10517" s="608">
        <v>43601</v>
      </c>
      <c r="C10517" s="280" t="s">
        <v>205</v>
      </c>
      <c r="D10517" s="294">
        <v>80</v>
      </c>
      <c r="E10517" s="1023"/>
      <c r="F10517" s="608"/>
      <c r="G10517" s="280"/>
      <c r="H10517" s="294"/>
    </row>
    <row r="10518" spans="2:8" s="1" customFormat="1" ht="15">
      <c r="B10518" s="608">
        <v>43601</v>
      </c>
      <c r="C10518" s="280" t="s">
        <v>246</v>
      </c>
      <c r="D10518" s="294">
        <v>80</v>
      </c>
      <c r="E10518" s="1023"/>
      <c r="F10518" s="280"/>
      <c r="G10518" s="280"/>
      <c r="H10518" s="294"/>
    </row>
    <row r="10519" spans="2:8" s="1" customFormat="1" ht="15">
      <c r="B10519" s="608">
        <v>43601</v>
      </c>
      <c r="C10519" s="280" t="s">
        <v>23</v>
      </c>
      <c r="D10519" s="294">
        <v>70</v>
      </c>
      <c r="E10519" s="1023"/>
      <c r="F10519" s="280"/>
      <c r="G10519" s="280"/>
      <c r="H10519" s="280"/>
    </row>
    <row r="10520" spans="2:8" s="1" customFormat="1" ht="15">
      <c r="B10520" s="608">
        <v>43601</v>
      </c>
      <c r="C10520" s="280" t="s">
        <v>525</v>
      </c>
      <c r="D10520" s="294">
        <v>75</v>
      </c>
      <c r="E10520" s="1023"/>
      <c r="F10520" s="280"/>
      <c r="G10520" s="280"/>
      <c r="H10520" s="280"/>
    </row>
    <row r="10521" spans="2:8" s="1" customFormat="1" ht="15">
      <c r="B10521" s="608">
        <v>43602</v>
      </c>
      <c r="C10521" s="394" t="s">
        <v>10977</v>
      </c>
      <c r="D10521" s="614">
        <v>415</v>
      </c>
      <c r="E10521" s="1023"/>
      <c r="F10521" s="280"/>
      <c r="G10521" s="280"/>
      <c r="H10521" s="280"/>
    </row>
    <row r="10522" spans="2:8" s="1" customFormat="1" ht="15">
      <c r="B10522" s="608">
        <v>43602</v>
      </c>
      <c r="C10522" s="280" t="s">
        <v>525</v>
      </c>
      <c r="D10522" s="294">
        <v>85</v>
      </c>
      <c r="E10522" s="1023"/>
      <c r="F10522" s="280"/>
      <c r="G10522" s="280"/>
      <c r="H10522" s="280"/>
    </row>
    <row r="10523" spans="2:8" s="1" customFormat="1" ht="15">
      <c r="B10523" s="608">
        <v>43602</v>
      </c>
      <c r="C10523" s="280" t="s">
        <v>2853</v>
      </c>
      <c r="D10523" s="294">
        <v>750</v>
      </c>
      <c r="E10523" s="1023"/>
      <c r="F10523" s="280"/>
      <c r="G10523" s="280"/>
      <c r="H10523" s="280"/>
    </row>
    <row r="10524" spans="2:8" s="1" customFormat="1" ht="15">
      <c r="B10524" s="608">
        <v>43602</v>
      </c>
      <c r="C10524" s="484" t="s">
        <v>10448</v>
      </c>
      <c r="D10524" s="1776">
        <v>100</v>
      </c>
      <c r="E10524" s="1023"/>
      <c r="F10524" s="280"/>
      <c r="G10524" s="280"/>
      <c r="H10524" s="280"/>
    </row>
    <row r="10525" spans="2:8" s="1" customFormat="1" ht="15">
      <c r="B10525" s="608">
        <v>43602</v>
      </c>
      <c r="C10525" s="612" t="s">
        <v>114</v>
      </c>
      <c r="D10525" s="613">
        <v>60</v>
      </c>
      <c r="E10525" s="1023"/>
      <c r="F10525" s="280"/>
      <c r="G10525" s="280"/>
      <c r="H10525" s="280"/>
    </row>
    <row r="10526" spans="2:8" s="1" customFormat="1" ht="15">
      <c r="B10526" s="608">
        <v>43602</v>
      </c>
      <c r="C10526" s="484" t="s">
        <v>23</v>
      </c>
      <c r="D10526" s="610">
        <v>80</v>
      </c>
      <c r="F10526" s="280"/>
      <c r="G10526" s="280"/>
      <c r="H10526" s="280"/>
    </row>
    <row r="10527" spans="2:8" s="1" customFormat="1" ht="15">
      <c r="B10527" s="608">
        <v>43603</v>
      </c>
      <c r="C10527" s="484" t="s">
        <v>246</v>
      </c>
      <c r="D10527" s="614">
        <v>150</v>
      </c>
      <c r="F10527" s="280"/>
      <c r="G10527" s="280"/>
      <c r="H10527" s="280"/>
    </row>
    <row r="10528" spans="2:8" s="1" customFormat="1" ht="15">
      <c r="B10528" s="608">
        <v>43603</v>
      </c>
      <c r="C10528" s="280" t="s">
        <v>111</v>
      </c>
      <c r="D10528" s="294">
        <v>35</v>
      </c>
      <c r="F10528" s="280"/>
      <c r="G10528" s="280"/>
      <c r="H10528" s="280"/>
    </row>
    <row r="10529" spans="2:10" s="1" customFormat="1" ht="15">
      <c r="B10529" s="608">
        <v>43603</v>
      </c>
      <c r="C10529" s="280" t="s">
        <v>246</v>
      </c>
      <c r="D10529" s="294">
        <v>90</v>
      </c>
      <c r="F10529" s="280"/>
      <c r="G10529" s="280"/>
      <c r="H10529" s="280"/>
    </row>
    <row r="10530" spans="2:10" s="1" customFormat="1" ht="15">
      <c r="B10530" s="608">
        <v>43603</v>
      </c>
      <c r="C10530" s="280" t="s">
        <v>11001</v>
      </c>
      <c r="D10530" s="294">
        <v>250</v>
      </c>
      <c r="F10530" s="280"/>
      <c r="G10530" s="280"/>
      <c r="H10530" s="280"/>
    </row>
    <row r="10531" spans="2:10" s="1" customFormat="1" ht="15">
      <c r="B10531" s="608">
        <v>43603</v>
      </c>
      <c r="C10531" s="280" t="s">
        <v>3029</v>
      </c>
      <c r="D10531" s="294">
        <v>25</v>
      </c>
      <c r="E10531" s="1023"/>
      <c r="F10531" s="280"/>
      <c r="G10531" s="280"/>
      <c r="H10531" s="280"/>
    </row>
    <row r="10532" spans="2:10" s="1" customFormat="1" ht="15">
      <c r="B10532" s="1323">
        <v>43603</v>
      </c>
      <c r="C10532" s="463" t="s">
        <v>6436</v>
      </c>
      <c r="D10532" s="1002">
        <v>1000</v>
      </c>
      <c r="E10532" s="1023"/>
      <c r="F10532" s="280"/>
      <c r="G10532" s="280"/>
      <c r="H10532" s="280"/>
    </row>
    <row r="10533" spans="2:10" s="1" customFormat="1" ht="15">
      <c r="B10533" s="1323">
        <v>43603</v>
      </c>
      <c r="C10533" s="463" t="s">
        <v>11000</v>
      </c>
      <c r="D10533" s="1002">
        <v>1900</v>
      </c>
      <c r="E10533" s="1023"/>
      <c r="F10533" s="280"/>
      <c r="G10533" s="280"/>
      <c r="H10533" s="280"/>
    </row>
    <row r="10534" spans="2:10" s="1" customFormat="1" ht="15">
      <c r="B10534" s="1323">
        <v>43603</v>
      </c>
      <c r="C10534" s="463" t="s">
        <v>269</v>
      </c>
      <c r="D10534" s="1002">
        <v>2000</v>
      </c>
      <c r="E10534" s="1023"/>
      <c r="F10534" s="855"/>
      <c r="G10534" s="567"/>
      <c r="H10534" s="568"/>
    </row>
    <row r="10535" spans="2:10" s="1" customFormat="1" ht="15">
      <c r="D10535" s="2">
        <f>SUM(D10441:D10534)</f>
        <v>26305</v>
      </c>
      <c r="E10535" s="1023"/>
      <c r="H10535" s="2">
        <f>SUM(H10441:H10534)</f>
        <v>7945</v>
      </c>
    </row>
    <row r="10537" spans="2:10" s="1" customFormat="1" ht="15.75">
      <c r="C10537" s="2480" t="s">
        <v>11014</v>
      </c>
      <c r="D10537" s="2480"/>
      <c r="E10537" s="2480"/>
      <c r="F10537" s="2480"/>
      <c r="G10537" s="2480"/>
      <c r="H10537" s="2480"/>
      <c r="I10537" s="2480"/>
      <c r="J10537" s="18"/>
    </row>
    <row r="10538" spans="2:10" s="1" customFormat="1" ht="15" outlineLevel="1">
      <c r="C10538" s="18"/>
      <c r="D10538" s="18"/>
      <c r="E10538" s="18"/>
      <c r="F10538" s="18"/>
      <c r="G10538" s="18"/>
      <c r="H10538" s="18"/>
      <c r="I10538" s="18"/>
      <c r="J10538" s="18"/>
    </row>
    <row r="10539" spans="2:10" s="1" customFormat="1" ht="15" outlineLevel="1">
      <c r="B10539" s="152" t="s">
        <v>115</v>
      </c>
      <c r="C10539" s="152" t="s">
        <v>1330</v>
      </c>
      <c r="D10539" s="355" t="s">
        <v>4</v>
      </c>
      <c r="F10539" s="354" t="s">
        <v>115</v>
      </c>
      <c r="G10539" s="354" t="s">
        <v>1331</v>
      </c>
      <c r="H10539" s="355" t="s">
        <v>4</v>
      </c>
    </row>
    <row r="10540" spans="2:10" s="1" customFormat="1" ht="45" outlineLevel="1">
      <c r="B10540" s="1825">
        <v>43617</v>
      </c>
      <c r="C10540" s="1826" t="s">
        <v>1039</v>
      </c>
      <c r="D10540" s="1905">
        <v>153427.32999999999</v>
      </c>
      <c r="F10540" s="1964">
        <v>43619</v>
      </c>
      <c r="G10540" s="1965" t="s">
        <v>11022</v>
      </c>
      <c r="H10540" s="1966">
        <v>5000</v>
      </c>
      <c r="I10540" s="1965" t="s">
        <v>3287</v>
      </c>
    </row>
    <row r="10541" spans="2:10" s="1" customFormat="1" ht="30" outlineLevel="1">
      <c r="B10541" s="285">
        <v>43619</v>
      </c>
      <c r="C10541" s="1763" t="s">
        <v>11146</v>
      </c>
      <c r="D10541" s="1764">
        <v>46504</v>
      </c>
      <c r="E10541" s="205"/>
      <c r="F10541" s="1964">
        <v>43619</v>
      </c>
      <c r="G10541" s="1965" t="s">
        <v>11023</v>
      </c>
      <c r="H10541" s="1966">
        <v>6</v>
      </c>
      <c r="I10541" s="1965" t="s">
        <v>5312</v>
      </c>
    </row>
    <row r="10542" spans="2:10" s="1" customFormat="1" ht="60" outlineLevel="1">
      <c r="B10542" s="1080">
        <v>43644</v>
      </c>
      <c r="C10542" s="1640" t="s">
        <v>11150</v>
      </c>
      <c r="D10542" s="1641">
        <v>52874</v>
      </c>
      <c r="F10542" s="1964">
        <v>43619</v>
      </c>
      <c r="G10542" s="1965" t="s">
        <v>11025</v>
      </c>
      <c r="H10542" s="1966">
        <v>90132.41</v>
      </c>
      <c r="I10542" s="814" t="s">
        <v>8394</v>
      </c>
    </row>
    <row r="10543" spans="2:10" s="1" customFormat="1" ht="30" outlineLevel="1">
      <c r="B10543" s="285"/>
      <c r="C10543" s="1763"/>
      <c r="D10543" s="1764"/>
      <c r="F10543" s="1964">
        <v>43619</v>
      </c>
      <c r="G10543" s="1965" t="s">
        <v>11028</v>
      </c>
      <c r="H10543" s="1966">
        <v>22365</v>
      </c>
      <c r="I10543" s="814" t="s">
        <v>11029</v>
      </c>
    </row>
    <row r="10544" spans="2:10" s="1" customFormat="1" ht="45" outlineLevel="1">
      <c r="B10544" s="581"/>
      <c r="C10544" s="223"/>
      <c r="D10544" s="175"/>
      <c r="F10544" s="1964">
        <v>43619</v>
      </c>
      <c r="G10544" s="814" t="s">
        <v>11032</v>
      </c>
      <c r="H10544" s="876">
        <v>5000</v>
      </c>
      <c r="I10544" s="814" t="s">
        <v>3287</v>
      </c>
    </row>
    <row r="10545" spans="2:15" s="1" customFormat="1" ht="45" outlineLevel="1">
      <c r="B10545" s="285"/>
      <c r="C10545" s="223"/>
      <c r="D10545" s="175"/>
      <c r="F10545" s="1964">
        <v>43623</v>
      </c>
      <c r="G10545" s="1097" t="s">
        <v>11070</v>
      </c>
      <c r="H10545" s="876">
        <v>10000</v>
      </c>
      <c r="I10545" s="814" t="s">
        <v>3287</v>
      </c>
    </row>
    <row r="10546" spans="2:15" s="1" customFormat="1" ht="45" outlineLevel="1">
      <c r="B10546" s="285"/>
      <c r="C10546" s="223"/>
      <c r="D10546" s="175"/>
      <c r="F10546" s="1964">
        <v>43627</v>
      </c>
      <c r="G10546" s="1097" t="s">
        <v>11071</v>
      </c>
      <c r="H10546" s="876">
        <v>6000</v>
      </c>
      <c r="I10546" s="814" t="s">
        <v>3287</v>
      </c>
    </row>
    <row r="10547" spans="2:15" s="1" customFormat="1" ht="45" outlineLevel="1">
      <c r="B10547" s="269"/>
      <c r="C10547" s="47"/>
      <c r="D10547" s="48"/>
      <c r="F10547" s="1964">
        <v>43630</v>
      </c>
      <c r="G10547" s="1097" t="s">
        <v>11072</v>
      </c>
      <c r="H10547" s="876">
        <v>5000</v>
      </c>
      <c r="I10547" s="814" t="s">
        <v>3287</v>
      </c>
    </row>
    <row r="10548" spans="2:15" s="1" customFormat="1" ht="45" outlineLevel="1">
      <c r="B10548" s="269"/>
      <c r="C10548" s="223"/>
      <c r="D10548" s="175"/>
      <c r="F10548" s="1964">
        <v>43631</v>
      </c>
      <c r="G10548" s="1097" t="s">
        <v>11073</v>
      </c>
      <c r="H10548" s="876">
        <v>5000</v>
      </c>
      <c r="I10548" s="814" t="s">
        <v>3287</v>
      </c>
      <c r="M10548" s="2"/>
      <c r="O10548" s="2"/>
    </row>
    <row r="10549" spans="2:15" s="1" customFormat="1" ht="45" outlineLevel="1">
      <c r="B10549" s="46"/>
      <c r="C10549" s="223"/>
      <c r="D10549" s="175"/>
      <c r="E10549" s="2"/>
      <c r="F10549" s="1964">
        <v>43636</v>
      </c>
      <c r="G10549" s="1097" t="s">
        <v>11074</v>
      </c>
      <c r="H10549" s="876">
        <v>5000</v>
      </c>
      <c r="I10549" s="814" t="s">
        <v>3287</v>
      </c>
      <c r="M10549" s="2"/>
      <c r="O10549" s="2"/>
    </row>
    <row r="10550" spans="2:15" s="1" customFormat="1" ht="45" outlineLevel="1">
      <c r="B10550" s="46"/>
      <c r="C10550" s="223"/>
      <c r="D10550" s="175"/>
      <c r="F10550" s="1964">
        <v>43637</v>
      </c>
      <c r="G10550" s="814" t="s">
        <v>11075</v>
      </c>
      <c r="H10550" s="876">
        <v>5000</v>
      </c>
      <c r="I10550" s="814" t="s">
        <v>3287</v>
      </c>
      <c r="M10550" s="2"/>
      <c r="O10550" s="2"/>
    </row>
    <row r="10551" spans="2:15" s="1" customFormat="1" ht="45" outlineLevel="1">
      <c r="B10551" s="269"/>
      <c r="C10551" s="47"/>
      <c r="D10551" s="48"/>
      <c r="F10551" s="1964">
        <v>43642</v>
      </c>
      <c r="G10551" s="814" t="s">
        <v>11127</v>
      </c>
      <c r="H10551" s="876">
        <v>5000</v>
      </c>
      <c r="I10551" s="814" t="s">
        <v>3287</v>
      </c>
    </row>
    <row r="10552" spans="2:15" s="1" customFormat="1" ht="45" outlineLevel="1">
      <c r="B10552" s="269"/>
      <c r="C10552" s="47"/>
      <c r="D10552" s="48"/>
      <c r="F10552" s="1964">
        <v>43642</v>
      </c>
      <c r="G10552" s="814" t="s">
        <v>11128</v>
      </c>
      <c r="H10552" s="876">
        <v>5000</v>
      </c>
      <c r="I10552" s="814" t="s">
        <v>3287</v>
      </c>
      <c r="M10552" s="2"/>
    </row>
    <row r="10553" spans="2:15" s="1" customFormat="1" ht="45" outlineLevel="1">
      <c r="B10553" s="46"/>
      <c r="C10553" s="47"/>
      <c r="D10553" s="48"/>
      <c r="F10553" s="1964">
        <v>43644</v>
      </c>
      <c r="G10553" s="1097" t="s">
        <v>11129</v>
      </c>
      <c r="H10553" s="876">
        <v>4000</v>
      </c>
      <c r="I10553" s="814" t="s">
        <v>3287</v>
      </c>
      <c r="M10553" s="2"/>
    </row>
    <row r="10554" spans="2:15" s="1" customFormat="1" ht="45" outlineLevel="1">
      <c r="B10554" s="46"/>
      <c r="C10554" s="47"/>
      <c r="D10554" s="48"/>
      <c r="F10554" s="1964">
        <v>43645</v>
      </c>
      <c r="G10554" s="814" t="s">
        <v>11149</v>
      </c>
      <c r="H10554" s="876">
        <v>5000</v>
      </c>
      <c r="I10554" s="814" t="s">
        <v>3287</v>
      </c>
      <c r="M10554" s="2"/>
      <c r="O10554" s="2"/>
    </row>
    <row r="10555" spans="2:15" s="1" customFormat="1" ht="15" outlineLevel="1">
      <c r="B10555" s="426"/>
      <c r="C10555" s="278"/>
      <c r="D10555" s="279"/>
      <c r="F10555" s="811"/>
      <c r="G10555" s="812"/>
      <c r="H10555" s="893"/>
      <c r="I10555" s="812"/>
    </row>
    <row r="10556" spans="2:15" s="1" customFormat="1" ht="15" outlineLevel="1">
      <c r="B10556" s="50"/>
      <c r="C10556" s="50" t="s">
        <v>195</v>
      </c>
      <c r="D10556" s="571">
        <f>SUM(D10540:D10555)</f>
        <v>252805.33</v>
      </c>
      <c r="E10556" s="18"/>
      <c r="F10556" s="319"/>
      <c r="G10556" s="319" t="s">
        <v>195</v>
      </c>
      <c r="H10556" s="279">
        <f>SUM(H10540:H10555)</f>
        <v>177503.41</v>
      </c>
    </row>
    <row r="10557" spans="2:15" s="1" customFormat="1" ht="15" outlineLevel="1">
      <c r="B10557" s="50"/>
      <c r="C10557" s="50" t="s">
        <v>1328</v>
      </c>
      <c r="D10557" s="48">
        <f>D10556-H10556</f>
        <v>75301.919999999984</v>
      </c>
      <c r="E10557" s="13"/>
      <c r="F10557" s="13"/>
      <c r="H10557" s="13"/>
    </row>
    <row r="10558" spans="2:15" s="1" customFormat="1" ht="15" outlineLevel="1">
      <c r="E10558" s="87"/>
      <c r="F10558" s="13"/>
      <c r="G10558" s="2"/>
      <c r="H10558" s="226"/>
      <c r="I10558" s="2"/>
      <c r="N10558" s="2"/>
      <c r="O10558" s="2"/>
    </row>
    <row r="10559" spans="2:15" s="1" customFormat="1" ht="15">
      <c r="E10559" s="13"/>
      <c r="F10559" s="13"/>
      <c r="G10559" s="1041" t="s">
        <v>10527</v>
      </c>
    </row>
    <row r="10560" spans="2:15" s="1" customFormat="1" ht="15">
      <c r="B10560" s="1465">
        <v>43617</v>
      </c>
      <c r="C10560" s="1466" t="s">
        <v>4454</v>
      </c>
      <c r="D10560" s="1467">
        <v>1090</v>
      </c>
      <c r="E10560" s="812" t="s">
        <v>421</v>
      </c>
      <c r="I10560" s="13"/>
    </row>
    <row r="10561" spans="2:13" s="1" customFormat="1" ht="60">
      <c r="B10561" s="1964">
        <v>43619</v>
      </c>
      <c r="C10561" s="1965" t="s">
        <v>11022</v>
      </c>
      <c r="D10561" s="1966">
        <v>5000</v>
      </c>
      <c r="E10561" s="1965" t="s">
        <v>3287</v>
      </c>
      <c r="G10561" s="782" t="s">
        <v>8394</v>
      </c>
      <c r="H10561" s="1791">
        <v>39962.81</v>
      </c>
      <c r="I10561" s="13"/>
    </row>
    <row r="10562" spans="2:13" s="1" customFormat="1" ht="60">
      <c r="B10562" s="1964">
        <v>43619</v>
      </c>
      <c r="C10562" s="814" t="s">
        <v>11032</v>
      </c>
      <c r="D10562" s="876">
        <v>5000</v>
      </c>
      <c r="E10562" s="814" t="s">
        <v>3287</v>
      </c>
      <c r="G10562" s="782" t="s">
        <v>7422</v>
      </c>
      <c r="H10562" s="1791">
        <v>0</v>
      </c>
      <c r="I10562" s="13"/>
    </row>
    <row r="10563" spans="2:13" s="1" customFormat="1" ht="45">
      <c r="B10563" s="1964">
        <v>43623</v>
      </c>
      <c r="C10563" s="1097" t="s">
        <v>11070</v>
      </c>
      <c r="D10563" s="876">
        <v>10000</v>
      </c>
      <c r="E10563" s="814" t="s">
        <v>3287</v>
      </c>
      <c r="G10563" s="782" t="s">
        <v>10482</v>
      </c>
      <c r="H10563" s="1791">
        <v>1296.82</v>
      </c>
      <c r="M10563" s="2"/>
    </row>
    <row r="10564" spans="2:13" s="1" customFormat="1" ht="60">
      <c r="B10564" s="1964">
        <v>43627</v>
      </c>
      <c r="C10564" s="1097" t="s">
        <v>11071</v>
      </c>
      <c r="D10564" s="876">
        <v>6000</v>
      </c>
      <c r="E10564" s="814" t="s">
        <v>3287</v>
      </c>
      <c r="G10564" s="782" t="s">
        <v>8818</v>
      </c>
      <c r="H10564" s="1791">
        <v>0</v>
      </c>
    </row>
    <row r="10565" spans="2:13" s="1" customFormat="1" ht="45">
      <c r="B10565" s="1964">
        <v>43630</v>
      </c>
      <c r="C10565" s="1097" t="s">
        <v>11072</v>
      </c>
      <c r="D10565" s="876">
        <v>5000</v>
      </c>
      <c r="E10565" s="814" t="s">
        <v>3287</v>
      </c>
      <c r="G10565" s="782" t="s">
        <v>9959</v>
      </c>
      <c r="H10565" s="1791">
        <f>0</f>
        <v>0</v>
      </c>
    </row>
    <row r="10566" spans="2:13" s="1" customFormat="1" ht="60">
      <c r="B10566" s="1964">
        <v>43631</v>
      </c>
      <c r="C10566" s="1097" t="s">
        <v>11073</v>
      </c>
      <c r="D10566" s="876">
        <v>5000</v>
      </c>
      <c r="E10566" s="814" t="s">
        <v>3287</v>
      </c>
      <c r="G10566" s="1119" t="s">
        <v>7425</v>
      </c>
      <c r="H10566" s="1366">
        <v>32500</v>
      </c>
    </row>
    <row r="10567" spans="2:13" s="1" customFormat="1" ht="60">
      <c r="B10567" s="1964">
        <v>43636</v>
      </c>
      <c r="C10567" s="1097" t="s">
        <v>11074</v>
      </c>
      <c r="D10567" s="876">
        <v>5000</v>
      </c>
      <c r="E10567" s="814" t="s">
        <v>3287</v>
      </c>
      <c r="G10567" s="730" t="s">
        <v>7426</v>
      </c>
      <c r="H10567" s="1366">
        <v>0</v>
      </c>
      <c r="I10567" s="13"/>
    </row>
    <row r="10568" spans="2:13" s="1" customFormat="1" ht="45">
      <c r="B10568" s="1964">
        <v>43637</v>
      </c>
      <c r="C10568" s="814" t="s">
        <v>11075</v>
      </c>
      <c r="D10568" s="876">
        <v>5000</v>
      </c>
      <c r="E10568" s="814" t="s">
        <v>3287</v>
      </c>
      <c r="G10568" s="730" t="s">
        <v>8819</v>
      </c>
      <c r="H10568" s="1366">
        <v>0</v>
      </c>
      <c r="I10568" s="13"/>
    </row>
    <row r="10569" spans="2:13" s="1" customFormat="1" ht="60">
      <c r="B10569" s="1964">
        <v>43642</v>
      </c>
      <c r="C10569" s="814" t="s">
        <v>11127</v>
      </c>
      <c r="D10569" s="876">
        <v>5000</v>
      </c>
      <c r="E10569" s="814" t="s">
        <v>3287</v>
      </c>
      <c r="F10569" s="2"/>
      <c r="G10569" s="730" t="s">
        <v>7420</v>
      </c>
      <c r="H10569" s="1366">
        <v>17</v>
      </c>
      <c r="I10569" s="13"/>
    </row>
    <row r="10570" spans="2:13" s="1" customFormat="1" ht="45">
      <c r="B10570" s="1964">
        <v>43642</v>
      </c>
      <c r="C10570" s="814" t="s">
        <v>11128</v>
      </c>
      <c r="D10570" s="876">
        <v>5000</v>
      </c>
      <c r="E10570" s="814" t="s">
        <v>3287</v>
      </c>
      <c r="F10570" s="2"/>
      <c r="H10570" s="399">
        <f>SUM(H10561:H10569)</f>
        <v>73776.63</v>
      </c>
      <c r="I10570" s="13"/>
    </row>
    <row r="10571" spans="2:13" s="1" customFormat="1" ht="45">
      <c r="B10571" s="1964">
        <v>43644</v>
      </c>
      <c r="C10571" s="814" t="s">
        <v>11129</v>
      </c>
      <c r="D10571" s="876">
        <v>4000</v>
      </c>
      <c r="E10571" s="814" t="s">
        <v>3287</v>
      </c>
      <c r="F10571" s="2"/>
      <c r="I10571" s="13"/>
    </row>
    <row r="10572" spans="2:13" s="1" customFormat="1" ht="45">
      <c r="B10572" s="1964">
        <v>43645</v>
      </c>
      <c r="C10572" s="814" t="s">
        <v>11149</v>
      </c>
      <c r="D10572" s="876">
        <v>5000</v>
      </c>
      <c r="E10572" s="814" t="s">
        <v>3287</v>
      </c>
      <c r="F10572" s="2"/>
      <c r="I10572" s="13"/>
    </row>
    <row r="10573" spans="2:13" s="1" customFormat="1" ht="15">
      <c r="B10573" s="811"/>
      <c r="C10573" s="814"/>
      <c r="D10573" s="876"/>
      <c r="E10573" s="814"/>
      <c r="F10573" s="2"/>
      <c r="I10573" s="13"/>
    </row>
    <row r="10574" spans="2:13" s="1" customFormat="1" ht="15">
      <c r="B10574" s="811"/>
      <c r="C10574" s="1097"/>
      <c r="D10574" s="876"/>
      <c r="E10574" s="814"/>
      <c r="F10574" s="2"/>
      <c r="I10574" s="13"/>
    </row>
    <row r="10575" spans="2:13" s="1" customFormat="1" ht="15">
      <c r="B10575" s="811"/>
      <c r="C10575" s="1097"/>
      <c r="D10575" s="876"/>
      <c r="E10575" s="814"/>
      <c r="F10575" s="2"/>
      <c r="I10575" s="13"/>
    </row>
    <row r="10576" spans="2:13" s="1" customFormat="1" ht="15">
      <c r="B10576" s="811"/>
      <c r="C10576" s="814"/>
      <c r="D10576" s="876"/>
      <c r="E10576" s="814"/>
    </row>
    <row r="10577" spans="2:8" s="1" customFormat="1" ht="15">
      <c r="B10577" s="811"/>
      <c r="C10577" s="814"/>
      <c r="D10577" s="876"/>
      <c r="E10577" s="814"/>
    </row>
    <row r="10578" spans="2:8" s="1" customFormat="1" ht="15">
      <c r="B10578" s="280"/>
      <c r="C10578" s="280"/>
      <c r="D10578" s="294">
        <f>SUM(D10560:D10577)</f>
        <v>66090</v>
      </c>
      <c r="E10578" s="2">
        <f>D10578-D10701-H10701</f>
        <v>4630</v>
      </c>
      <c r="F10578" s="1" t="s">
        <v>3088</v>
      </c>
    </row>
    <row r="10579" spans="2:8" s="1" customFormat="1" ht="15">
      <c r="E10579" s="2"/>
    </row>
    <row r="10580" spans="2:8" s="1" customFormat="1" ht="15"/>
    <row r="10581" spans="2:8" s="1" customFormat="1" ht="15">
      <c r="B10581" s="608">
        <v>43617</v>
      </c>
      <c r="C10581" s="280" t="s">
        <v>114</v>
      </c>
      <c r="D10581" s="613">
        <v>360</v>
      </c>
      <c r="E10581" s="1023"/>
      <c r="F10581" s="608">
        <v>43634</v>
      </c>
      <c r="G10581" s="304" t="s">
        <v>51</v>
      </c>
      <c r="H10581" s="326">
        <v>240</v>
      </c>
    </row>
    <row r="10582" spans="2:8" s="1" customFormat="1" ht="15">
      <c r="B10582" s="608">
        <v>43617</v>
      </c>
      <c r="C10582" s="612" t="s">
        <v>11018</v>
      </c>
      <c r="D10582" s="613">
        <v>68</v>
      </c>
      <c r="E10582" s="1023"/>
      <c r="F10582" s="608">
        <v>43634</v>
      </c>
      <c r="G10582" s="304" t="s">
        <v>401</v>
      </c>
      <c r="H10582" s="326">
        <v>30</v>
      </c>
    </row>
    <row r="10583" spans="2:8" s="1" customFormat="1" ht="15">
      <c r="B10583" s="608">
        <v>43617</v>
      </c>
      <c r="C10583" s="612" t="s">
        <v>23</v>
      </c>
      <c r="D10583" s="613">
        <v>230</v>
      </c>
      <c r="E10583" s="1023"/>
      <c r="F10583" s="608">
        <v>43634</v>
      </c>
      <c r="G10583" s="304" t="s">
        <v>111</v>
      </c>
      <c r="H10583" s="326">
        <v>70</v>
      </c>
    </row>
    <row r="10584" spans="2:8" s="1" customFormat="1" ht="15">
      <c r="B10584" s="608">
        <v>43618</v>
      </c>
      <c r="C10584" s="612" t="s">
        <v>11019</v>
      </c>
      <c r="D10584" s="613">
        <v>2312</v>
      </c>
      <c r="E10584" s="1023"/>
      <c r="F10584" s="608">
        <v>43634</v>
      </c>
      <c r="G10584" s="304" t="s">
        <v>23</v>
      </c>
      <c r="H10584" s="326">
        <v>220</v>
      </c>
    </row>
    <row r="10585" spans="2:8" s="1" customFormat="1" ht="15">
      <c r="B10585" s="608">
        <v>43618</v>
      </c>
      <c r="C10585" s="612" t="s">
        <v>114</v>
      </c>
      <c r="D10585" s="613">
        <v>300</v>
      </c>
      <c r="E10585" s="1023"/>
      <c r="F10585" s="608">
        <v>43635</v>
      </c>
      <c r="G10585" s="304" t="s">
        <v>11096</v>
      </c>
      <c r="H10585" s="326">
        <v>300</v>
      </c>
    </row>
    <row r="10586" spans="2:8" s="1" customFormat="1" ht="15">
      <c r="B10586" s="608">
        <v>43618</v>
      </c>
      <c r="C10586" s="484" t="s">
        <v>5295</v>
      </c>
      <c r="D10586" s="610">
        <v>170</v>
      </c>
      <c r="E10586" s="1023"/>
      <c r="F10586" s="608">
        <v>43635</v>
      </c>
      <c r="G10586" s="304" t="s">
        <v>114</v>
      </c>
      <c r="H10586" s="326">
        <v>150</v>
      </c>
    </row>
    <row r="10587" spans="2:8" s="1" customFormat="1" ht="15">
      <c r="B10587" s="608">
        <v>43618</v>
      </c>
      <c r="C10587" s="484" t="s">
        <v>12</v>
      </c>
      <c r="D10587" s="614">
        <v>190</v>
      </c>
      <c r="E10587" s="1023"/>
      <c r="F10587" s="549">
        <v>43635</v>
      </c>
      <c r="G10587" s="554" t="s">
        <v>112</v>
      </c>
      <c r="H10587" s="587">
        <v>300</v>
      </c>
    </row>
    <row r="10588" spans="2:8" s="1" customFormat="1" ht="15">
      <c r="B10588" s="608">
        <v>43619</v>
      </c>
      <c r="C10588" s="394" t="s">
        <v>246</v>
      </c>
      <c r="D10588" s="614">
        <v>220</v>
      </c>
      <c r="E10588" s="1023"/>
      <c r="F10588" s="608">
        <v>43636</v>
      </c>
      <c r="G10588" s="304" t="s">
        <v>1000</v>
      </c>
      <c r="H10588" s="326">
        <v>100</v>
      </c>
    </row>
    <row r="10589" spans="2:8" s="1" customFormat="1" ht="15">
      <c r="B10589" s="608">
        <v>43619</v>
      </c>
      <c r="C10589" s="394" t="s">
        <v>11033</v>
      </c>
      <c r="D10589" s="614">
        <v>30</v>
      </c>
      <c r="E10589" s="1023"/>
      <c r="F10589" s="608">
        <v>43636</v>
      </c>
      <c r="G10589" s="304" t="s">
        <v>11097</v>
      </c>
      <c r="H10589" s="326">
        <v>1250</v>
      </c>
    </row>
    <row r="10590" spans="2:8" s="1" customFormat="1" ht="15">
      <c r="B10590" s="608">
        <v>43619</v>
      </c>
      <c r="C10590" s="394" t="s">
        <v>977</v>
      </c>
      <c r="D10590" s="614">
        <v>100</v>
      </c>
      <c r="E10590" s="1023"/>
      <c r="F10590" s="608">
        <v>43636</v>
      </c>
      <c r="G10590" s="304" t="s">
        <v>11098</v>
      </c>
      <c r="H10590" s="326">
        <v>1000</v>
      </c>
    </row>
    <row r="10591" spans="2:8" s="1" customFormat="1" ht="15">
      <c r="B10591" s="608">
        <v>43619</v>
      </c>
      <c r="C10591" s="280" t="s">
        <v>401</v>
      </c>
      <c r="D10591" s="294">
        <v>25</v>
      </c>
      <c r="E10591" s="1023"/>
      <c r="F10591" s="608">
        <v>43636</v>
      </c>
      <c r="G10591" s="304" t="s">
        <v>11099</v>
      </c>
      <c r="H10591" s="294">
        <v>200</v>
      </c>
    </row>
    <row r="10592" spans="2:8" s="1" customFormat="1" ht="15">
      <c r="B10592" s="608">
        <v>43619</v>
      </c>
      <c r="C10592" s="394" t="s">
        <v>7620</v>
      </c>
      <c r="D10592" s="1776">
        <v>10</v>
      </c>
      <c r="E10592" s="1023"/>
      <c r="F10592" s="608">
        <v>43636</v>
      </c>
      <c r="G10592" s="280" t="s">
        <v>401</v>
      </c>
      <c r="H10592" s="294">
        <v>50</v>
      </c>
    </row>
    <row r="10593" spans="2:8" s="1" customFormat="1" ht="15">
      <c r="B10593" s="608">
        <v>43619</v>
      </c>
      <c r="C10593" s="394" t="s">
        <v>23</v>
      </c>
      <c r="D10593" s="1776">
        <v>360</v>
      </c>
      <c r="E10593" s="1023"/>
      <c r="F10593" s="608">
        <v>43637</v>
      </c>
      <c r="G10593" s="304" t="s">
        <v>9642</v>
      </c>
      <c r="H10593" s="326">
        <v>100</v>
      </c>
    </row>
    <row r="10594" spans="2:8" s="1" customFormat="1" ht="15">
      <c r="B10594" s="608">
        <v>43619</v>
      </c>
      <c r="C10594" s="612" t="s">
        <v>163</v>
      </c>
      <c r="D10594" s="613">
        <v>10</v>
      </c>
      <c r="E10594" s="1023"/>
      <c r="F10594" s="608">
        <v>43637</v>
      </c>
      <c r="G10594" s="280" t="s">
        <v>224</v>
      </c>
      <c r="H10594" s="294">
        <v>25</v>
      </c>
    </row>
    <row r="10595" spans="2:8" s="1" customFormat="1" ht="15">
      <c r="B10595" s="608">
        <v>43619</v>
      </c>
      <c r="C10595" s="484" t="s">
        <v>406</v>
      </c>
      <c r="D10595" s="1739">
        <v>60</v>
      </c>
      <c r="E10595" s="1023"/>
      <c r="F10595" s="608">
        <v>43637</v>
      </c>
      <c r="G10595" s="280" t="s">
        <v>173</v>
      </c>
      <c r="H10595" s="294">
        <v>30</v>
      </c>
    </row>
    <row r="10596" spans="2:8" s="1" customFormat="1" ht="15">
      <c r="B10596" s="608">
        <v>43620</v>
      </c>
      <c r="C10596" s="484" t="s">
        <v>367</v>
      </c>
      <c r="D10596" s="1739">
        <v>10</v>
      </c>
      <c r="E10596" s="1023"/>
      <c r="F10596" s="608">
        <v>43637</v>
      </c>
      <c r="G10596" s="280" t="s">
        <v>1000</v>
      </c>
      <c r="H10596" s="294">
        <v>40</v>
      </c>
    </row>
    <row r="10597" spans="2:8" s="1" customFormat="1" ht="15">
      <c r="B10597" s="608">
        <v>43620</v>
      </c>
      <c r="C10597" s="484" t="s">
        <v>172</v>
      </c>
      <c r="D10597" s="1739">
        <v>40</v>
      </c>
      <c r="E10597" s="1023"/>
      <c r="F10597" s="608">
        <v>43637</v>
      </c>
      <c r="G10597" s="280" t="s">
        <v>12</v>
      </c>
      <c r="H10597" s="294">
        <v>150</v>
      </c>
    </row>
    <row r="10598" spans="2:8" s="1" customFormat="1" ht="15">
      <c r="B10598" s="608">
        <v>43620</v>
      </c>
      <c r="C10598" s="612" t="s">
        <v>11034</v>
      </c>
      <c r="D10598" s="1739">
        <v>500</v>
      </c>
      <c r="E10598" s="1023"/>
      <c r="F10598" s="608">
        <v>43637</v>
      </c>
      <c r="G10598" s="280" t="s">
        <v>11101</v>
      </c>
      <c r="H10598" s="294">
        <v>40</v>
      </c>
    </row>
    <row r="10599" spans="2:8" s="1" customFormat="1" ht="15">
      <c r="B10599" s="608">
        <v>43620</v>
      </c>
      <c r="C10599" s="484" t="s">
        <v>3878</v>
      </c>
      <c r="D10599" s="1739">
        <v>14</v>
      </c>
      <c r="E10599" s="1023"/>
      <c r="F10599" s="608">
        <v>43637</v>
      </c>
      <c r="G10599" s="280" t="s">
        <v>11102</v>
      </c>
      <c r="H10599" s="294">
        <v>900</v>
      </c>
    </row>
    <row r="10600" spans="2:8" s="1" customFormat="1" ht="15">
      <c r="B10600" s="608">
        <v>43620</v>
      </c>
      <c r="C10600" s="280" t="s">
        <v>289</v>
      </c>
      <c r="D10600" s="294">
        <v>535</v>
      </c>
      <c r="E10600" s="1023"/>
      <c r="F10600" s="608">
        <v>43637</v>
      </c>
      <c r="G10600" s="280" t="s">
        <v>401</v>
      </c>
      <c r="H10600" s="294">
        <v>85</v>
      </c>
    </row>
    <row r="10601" spans="2:8" s="1" customFormat="1" ht="15">
      <c r="B10601" s="608">
        <v>43620</v>
      </c>
      <c r="C10601" s="280" t="s">
        <v>175</v>
      </c>
      <c r="D10601" s="613">
        <v>506</v>
      </c>
      <c r="E10601" s="1023"/>
      <c r="F10601" s="608">
        <v>43637</v>
      </c>
      <c r="G10601" s="280" t="s">
        <v>224</v>
      </c>
      <c r="H10601" s="294">
        <v>50</v>
      </c>
    </row>
    <row r="10602" spans="2:8" s="1" customFormat="1" ht="15">
      <c r="B10602" s="608">
        <v>43620</v>
      </c>
      <c r="C10602" s="280" t="s">
        <v>23</v>
      </c>
      <c r="D10602" s="613">
        <v>550</v>
      </c>
      <c r="E10602" s="1023"/>
      <c r="F10602" s="608">
        <v>43637</v>
      </c>
      <c r="G10602" s="280" t="s">
        <v>23</v>
      </c>
      <c r="H10602" s="294">
        <v>60</v>
      </c>
    </row>
    <row r="10603" spans="2:8" s="1" customFormat="1" ht="15">
      <c r="B10603" s="608">
        <v>43620</v>
      </c>
      <c r="C10603" s="612" t="s">
        <v>4081</v>
      </c>
      <c r="D10603" s="613">
        <v>200</v>
      </c>
      <c r="E10603" s="1023"/>
      <c r="F10603" s="608">
        <v>43638</v>
      </c>
      <c r="G10603" s="280" t="s">
        <v>173</v>
      </c>
      <c r="H10603" s="294">
        <v>15</v>
      </c>
    </row>
    <row r="10604" spans="2:8" s="1" customFormat="1" ht="15">
      <c r="B10604" s="608">
        <v>43621</v>
      </c>
      <c r="C10604" s="484" t="s">
        <v>187</v>
      </c>
      <c r="D10604" s="610">
        <v>190</v>
      </c>
      <c r="E10604" s="1023"/>
      <c r="F10604" s="608">
        <v>43638</v>
      </c>
      <c r="G10604" s="280" t="s">
        <v>367</v>
      </c>
      <c r="H10604" s="294">
        <v>5</v>
      </c>
    </row>
    <row r="10605" spans="2:8" s="1" customFormat="1" ht="15">
      <c r="B10605" s="608">
        <v>43621</v>
      </c>
      <c r="C10605" s="394" t="s">
        <v>2743</v>
      </c>
      <c r="D10605" s="614">
        <v>200</v>
      </c>
      <c r="E10605" s="1023"/>
      <c r="F10605" s="608">
        <v>43638</v>
      </c>
      <c r="G10605" s="280" t="s">
        <v>11117</v>
      </c>
      <c r="H10605" s="294">
        <v>50</v>
      </c>
    </row>
    <row r="10606" spans="2:8" s="1" customFormat="1" ht="15">
      <c r="B10606" s="608">
        <v>43621</v>
      </c>
      <c r="C10606" s="394" t="s">
        <v>222</v>
      </c>
      <c r="D10606" s="614">
        <v>200</v>
      </c>
      <c r="E10606" s="1023"/>
      <c r="F10606" s="608">
        <v>43639</v>
      </c>
      <c r="G10606" s="280" t="s">
        <v>11118</v>
      </c>
      <c r="H10606" s="294">
        <v>1500</v>
      </c>
    </row>
    <row r="10607" spans="2:8" s="1" customFormat="1" ht="15">
      <c r="B10607" s="608">
        <v>43621</v>
      </c>
      <c r="C10607" s="394" t="s">
        <v>175</v>
      </c>
      <c r="D10607" s="294">
        <v>20</v>
      </c>
      <c r="E10607" s="1023"/>
      <c r="F10607" s="608">
        <v>43639</v>
      </c>
      <c r="G10607" s="280" t="s">
        <v>11119</v>
      </c>
      <c r="H10607" s="294">
        <v>70</v>
      </c>
    </row>
    <row r="10608" spans="2:8" s="1" customFormat="1" ht="15">
      <c r="B10608" s="608">
        <v>43621</v>
      </c>
      <c r="C10608" s="394" t="s">
        <v>531</v>
      </c>
      <c r="D10608" s="614">
        <v>40</v>
      </c>
      <c r="E10608" s="1023"/>
      <c r="F10608" s="608">
        <v>43639</v>
      </c>
      <c r="G10608" s="280" t="s">
        <v>11120</v>
      </c>
      <c r="H10608" s="294">
        <v>80</v>
      </c>
    </row>
    <row r="10609" spans="2:8" s="1" customFormat="1" ht="15">
      <c r="B10609" s="608">
        <v>43621</v>
      </c>
      <c r="C10609" s="394" t="s">
        <v>11035</v>
      </c>
      <c r="D10609" s="1776">
        <v>10</v>
      </c>
      <c r="E10609" s="1023"/>
      <c r="F10609" s="608">
        <v>43639</v>
      </c>
      <c r="G10609" s="280" t="s">
        <v>11121</v>
      </c>
      <c r="H10609" s="294">
        <v>40</v>
      </c>
    </row>
    <row r="10610" spans="2:8" s="1" customFormat="1" ht="15">
      <c r="B10610" s="608">
        <v>43621</v>
      </c>
      <c r="C10610" s="394" t="s">
        <v>401</v>
      </c>
      <c r="D10610" s="1776">
        <v>60</v>
      </c>
      <c r="E10610" s="1023"/>
      <c r="F10610" s="608">
        <v>43639</v>
      </c>
      <c r="G10610" s="280" t="s">
        <v>1000</v>
      </c>
      <c r="H10610" s="294">
        <v>45</v>
      </c>
    </row>
    <row r="10611" spans="2:8" s="1" customFormat="1" ht="15">
      <c r="B10611" s="608">
        <v>43621</v>
      </c>
      <c r="C10611" s="612" t="s">
        <v>11036</v>
      </c>
      <c r="D10611" s="613">
        <v>30</v>
      </c>
      <c r="E10611" s="1023"/>
      <c r="F10611" s="608">
        <v>43639</v>
      </c>
      <c r="G10611" s="280" t="s">
        <v>7717</v>
      </c>
      <c r="H10611" s="294">
        <v>95</v>
      </c>
    </row>
    <row r="10612" spans="2:8" s="1" customFormat="1" ht="15">
      <c r="B10612" s="608">
        <v>43621</v>
      </c>
      <c r="C10612" s="612" t="s">
        <v>12</v>
      </c>
      <c r="D10612" s="613">
        <v>370</v>
      </c>
      <c r="E10612" s="1023"/>
      <c r="F10612" s="608">
        <v>43640</v>
      </c>
      <c r="G10612" s="280" t="s">
        <v>1000</v>
      </c>
      <c r="H10612" s="294">
        <v>50</v>
      </c>
    </row>
    <row r="10613" spans="2:8" s="1" customFormat="1" ht="15">
      <c r="B10613" s="608">
        <v>43621</v>
      </c>
      <c r="C10613" s="1754" t="s">
        <v>11042</v>
      </c>
      <c r="D10613" s="613">
        <v>1000</v>
      </c>
      <c r="E10613" s="1023"/>
      <c r="F10613" s="608">
        <v>43640</v>
      </c>
      <c r="G10613" s="280" t="s">
        <v>401</v>
      </c>
      <c r="H10613" s="294">
        <v>40</v>
      </c>
    </row>
    <row r="10614" spans="2:8" s="1" customFormat="1" ht="15">
      <c r="B10614" s="608">
        <v>43621</v>
      </c>
      <c r="C10614" s="484" t="s">
        <v>114</v>
      </c>
      <c r="D10614" s="610">
        <v>130</v>
      </c>
      <c r="E10614" s="1023"/>
      <c r="F10614" s="608">
        <v>43640</v>
      </c>
      <c r="G10614" s="280" t="s">
        <v>11122</v>
      </c>
      <c r="H10614" s="294">
        <v>300</v>
      </c>
    </row>
    <row r="10615" spans="2:8" s="1" customFormat="1" ht="15">
      <c r="B10615" s="608">
        <v>43621</v>
      </c>
      <c r="C10615" s="394" t="s">
        <v>23</v>
      </c>
      <c r="D10615" s="614">
        <v>140</v>
      </c>
      <c r="E10615" s="1023"/>
      <c r="F10615" s="608">
        <v>43640</v>
      </c>
      <c r="G10615" s="280" t="s">
        <v>114</v>
      </c>
      <c r="H10615" s="294">
        <v>140</v>
      </c>
    </row>
    <row r="10616" spans="2:8" s="1" customFormat="1" ht="15">
      <c r="B10616" s="608">
        <v>43622</v>
      </c>
      <c r="C10616" s="394" t="s">
        <v>5333</v>
      </c>
      <c r="D10616" s="614">
        <v>100</v>
      </c>
      <c r="E10616" s="1023"/>
      <c r="F10616" s="608">
        <v>43640</v>
      </c>
      <c r="G10616" s="280" t="s">
        <v>111</v>
      </c>
      <c r="H10616" s="294">
        <v>100</v>
      </c>
    </row>
    <row r="10617" spans="2:8" s="1" customFormat="1" ht="15">
      <c r="B10617" s="608">
        <v>43622</v>
      </c>
      <c r="C10617" s="394" t="s">
        <v>219</v>
      </c>
      <c r="D10617" s="614">
        <v>100</v>
      </c>
      <c r="E10617" s="1023"/>
      <c r="F10617" s="608">
        <v>43640</v>
      </c>
      <c r="G10617" s="280" t="s">
        <v>11123</v>
      </c>
      <c r="H10617" s="294">
        <v>150</v>
      </c>
    </row>
    <row r="10618" spans="2:8" s="1" customFormat="1" ht="15">
      <c r="B10618" s="608">
        <v>43622</v>
      </c>
      <c r="C10618" s="394" t="s">
        <v>6213</v>
      </c>
      <c r="D10618" s="614">
        <v>200</v>
      </c>
      <c r="E10618" s="1023"/>
      <c r="F10618" s="897">
        <v>43640</v>
      </c>
      <c r="G10618" s="782" t="s">
        <v>5687</v>
      </c>
      <c r="H10618" s="352">
        <v>70</v>
      </c>
    </row>
    <row r="10619" spans="2:8" s="1" customFormat="1" ht="15">
      <c r="B10619" s="608">
        <v>43622</v>
      </c>
      <c r="C10619" s="394" t="s">
        <v>401</v>
      </c>
      <c r="D10619" s="1776">
        <v>30</v>
      </c>
      <c r="E10619" s="1023"/>
      <c r="F10619" s="608">
        <v>43641</v>
      </c>
      <c r="G10619" s="280" t="s">
        <v>11130</v>
      </c>
      <c r="H10619" s="294">
        <v>40</v>
      </c>
    </row>
    <row r="10620" spans="2:8" s="1" customFormat="1" ht="15">
      <c r="B10620" s="608">
        <v>43622</v>
      </c>
      <c r="C10620" s="394" t="s">
        <v>224</v>
      </c>
      <c r="D10620" s="1776">
        <v>50</v>
      </c>
      <c r="E10620" s="1023"/>
      <c r="F10620" s="608">
        <v>43641</v>
      </c>
      <c r="G10620" s="280" t="s">
        <v>51</v>
      </c>
      <c r="H10620" s="294">
        <v>10</v>
      </c>
    </row>
    <row r="10621" spans="2:8" s="1" customFormat="1" ht="15">
      <c r="B10621" s="608">
        <v>43622</v>
      </c>
      <c r="C10621" s="280" t="s">
        <v>23</v>
      </c>
      <c r="D10621" s="294">
        <v>200</v>
      </c>
      <c r="E10621" s="1023"/>
      <c r="F10621" s="608">
        <v>43641</v>
      </c>
      <c r="G10621" s="280" t="s">
        <v>9502</v>
      </c>
      <c r="H10621" s="294">
        <v>50</v>
      </c>
    </row>
    <row r="10622" spans="2:8" s="1" customFormat="1" ht="15">
      <c r="B10622" s="608">
        <v>43623</v>
      </c>
      <c r="C10622" s="612" t="s">
        <v>11038</v>
      </c>
      <c r="D10622" s="613">
        <v>200</v>
      </c>
      <c r="E10622" s="1023"/>
      <c r="F10622" s="608">
        <v>43641</v>
      </c>
      <c r="G10622" s="280" t="s">
        <v>4099</v>
      </c>
      <c r="H10622" s="294">
        <v>140</v>
      </c>
    </row>
    <row r="10623" spans="2:8" s="1" customFormat="1" ht="15">
      <c r="B10623" s="608">
        <v>43623</v>
      </c>
      <c r="C10623" s="612" t="s">
        <v>246</v>
      </c>
      <c r="D10623" s="613">
        <v>150</v>
      </c>
      <c r="E10623" s="1023"/>
      <c r="F10623" s="608">
        <v>43641</v>
      </c>
      <c r="G10623" s="280" t="s">
        <v>7717</v>
      </c>
      <c r="H10623" s="294">
        <v>60</v>
      </c>
    </row>
    <row r="10624" spans="2:8" s="1" customFormat="1" ht="15">
      <c r="B10624" s="608">
        <v>43623</v>
      </c>
      <c r="C10624" s="612" t="s">
        <v>2681</v>
      </c>
      <c r="D10624" s="613">
        <v>40</v>
      </c>
      <c r="E10624" s="1023"/>
      <c r="F10624" s="608">
        <v>43641</v>
      </c>
      <c r="G10624" s="280" t="s">
        <v>80</v>
      </c>
      <c r="H10624" s="294">
        <v>50</v>
      </c>
    </row>
    <row r="10625" spans="2:8" s="1" customFormat="1" ht="15">
      <c r="B10625" s="608">
        <v>43623</v>
      </c>
      <c r="C10625" s="280" t="s">
        <v>5687</v>
      </c>
      <c r="D10625" s="294">
        <v>120</v>
      </c>
      <c r="E10625" s="1023"/>
      <c r="F10625" s="608">
        <v>43641</v>
      </c>
      <c r="G10625" s="280" t="s">
        <v>401</v>
      </c>
      <c r="H10625" s="294">
        <v>65</v>
      </c>
    </row>
    <row r="10626" spans="2:8" s="1" customFormat="1" ht="15">
      <c r="B10626" s="608">
        <v>43623</v>
      </c>
      <c r="C10626" s="280" t="s">
        <v>11046</v>
      </c>
      <c r="D10626" s="294">
        <v>200</v>
      </c>
      <c r="E10626" s="1023"/>
      <c r="F10626" s="608">
        <v>43641</v>
      </c>
      <c r="G10626" s="280" t="s">
        <v>23</v>
      </c>
      <c r="H10626" s="294">
        <v>280</v>
      </c>
    </row>
    <row r="10627" spans="2:8" s="1" customFormat="1" ht="15">
      <c r="B10627" s="608">
        <v>43623</v>
      </c>
      <c r="C10627" s="394" t="s">
        <v>111</v>
      </c>
      <c r="D10627" s="614">
        <v>20</v>
      </c>
      <c r="E10627" s="1023"/>
      <c r="F10627" s="608">
        <v>43641</v>
      </c>
      <c r="G10627" s="280" t="s">
        <v>220</v>
      </c>
      <c r="H10627" s="294">
        <v>25</v>
      </c>
    </row>
    <row r="10628" spans="2:8" s="1" customFormat="1" ht="15">
      <c r="B10628" s="1323">
        <v>43623</v>
      </c>
      <c r="C10628" s="463" t="s">
        <v>6436</v>
      </c>
      <c r="D10628" s="1002">
        <v>1000</v>
      </c>
      <c r="E10628" s="1023"/>
      <c r="F10628" s="608">
        <v>43642</v>
      </c>
      <c r="G10628" s="280" t="s">
        <v>187</v>
      </c>
      <c r="H10628" s="294">
        <v>65</v>
      </c>
    </row>
    <row r="10629" spans="2:8" s="1" customFormat="1" ht="15">
      <c r="B10629" s="1323">
        <v>43623</v>
      </c>
      <c r="C10629" s="463" t="s">
        <v>11000</v>
      </c>
      <c r="D10629" s="1002">
        <v>1200</v>
      </c>
      <c r="E10629" s="1023"/>
      <c r="F10629" s="608">
        <v>43642</v>
      </c>
      <c r="G10629" s="280" t="s">
        <v>11131</v>
      </c>
      <c r="H10629" s="294">
        <v>4150</v>
      </c>
    </row>
    <row r="10630" spans="2:8" s="1" customFormat="1" ht="15">
      <c r="B10630" s="1323">
        <v>43623</v>
      </c>
      <c r="C10630" s="1324" t="s">
        <v>11020</v>
      </c>
      <c r="D10630" s="1325">
        <v>3000</v>
      </c>
      <c r="E10630" s="1023"/>
      <c r="F10630" s="608">
        <v>43642</v>
      </c>
      <c r="G10630" s="280" t="s">
        <v>11132</v>
      </c>
      <c r="H10630" s="294">
        <v>150</v>
      </c>
    </row>
    <row r="10631" spans="2:8" s="1" customFormat="1" ht="15">
      <c r="B10631" s="608">
        <v>43624</v>
      </c>
      <c r="C10631" s="280" t="s">
        <v>154</v>
      </c>
      <c r="D10631" s="294">
        <v>240</v>
      </c>
      <c r="E10631" s="1023"/>
      <c r="F10631" s="608">
        <v>43642</v>
      </c>
      <c r="G10631" s="280" t="s">
        <v>11133</v>
      </c>
      <c r="H10631" s="294">
        <v>50</v>
      </c>
    </row>
    <row r="10632" spans="2:8" s="1" customFormat="1" ht="15">
      <c r="B10632" s="608">
        <v>43624</v>
      </c>
      <c r="C10632" s="280" t="s">
        <v>367</v>
      </c>
      <c r="D10632" s="294">
        <v>13</v>
      </c>
      <c r="E10632" s="1023"/>
      <c r="F10632" s="608">
        <v>43642</v>
      </c>
      <c r="G10632" s="280" t="s">
        <v>11134</v>
      </c>
      <c r="H10632" s="294">
        <v>300</v>
      </c>
    </row>
    <row r="10633" spans="2:8" s="1" customFormat="1" ht="15">
      <c r="B10633" s="608">
        <v>43624</v>
      </c>
      <c r="C10633" s="394" t="s">
        <v>11049</v>
      </c>
      <c r="D10633" s="614">
        <v>450</v>
      </c>
      <c r="E10633" s="1023"/>
      <c r="F10633" s="608">
        <v>43642</v>
      </c>
      <c r="G10633" s="280" t="s">
        <v>11135</v>
      </c>
      <c r="H10633" s="294">
        <v>550</v>
      </c>
    </row>
    <row r="10634" spans="2:8" s="1" customFormat="1" ht="15">
      <c r="B10634" s="608">
        <v>43624</v>
      </c>
      <c r="C10634" s="280" t="s">
        <v>5295</v>
      </c>
      <c r="D10634" s="294">
        <v>70</v>
      </c>
      <c r="E10634" s="1023"/>
      <c r="F10634" s="608">
        <v>43642</v>
      </c>
      <c r="G10634" s="280" t="s">
        <v>76</v>
      </c>
      <c r="H10634" s="294">
        <v>10</v>
      </c>
    </row>
    <row r="10635" spans="2:8" s="1" customFormat="1" ht="15">
      <c r="B10635" s="608">
        <v>43624</v>
      </c>
      <c r="C10635" s="280" t="s">
        <v>11050</v>
      </c>
      <c r="D10635" s="294">
        <v>200</v>
      </c>
      <c r="E10635" s="1023"/>
      <c r="F10635" s="608">
        <v>43642</v>
      </c>
      <c r="G10635" s="280" t="s">
        <v>11136</v>
      </c>
      <c r="H10635" s="294">
        <v>200</v>
      </c>
    </row>
    <row r="10636" spans="2:8" s="1" customFormat="1" ht="15">
      <c r="B10636" s="608">
        <v>43624</v>
      </c>
      <c r="C10636" s="280" t="s">
        <v>11051</v>
      </c>
      <c r="D10636" s="294">
        <v>900</v>
      </c>
      <c r="E10636" s="1023"/>
      <c r="F10636" s="608">
        <v>43642</v>
      </c>
      <c r="G10636" s="280" t="s">
        <v>11137</v>
      </c>
      <c r="H10636" s="294">
        <v>140</v>
      </c>
    </row>
    <row r="10637" spans="2:8" s="1" customFormat="1" ht="15">
      <c r="B10637" s="608">
        <v>43624</v>
      </c>
      <c r="C10637" s="612" t="s">
        <v>23</v>
      </c>
      <c r="D10637" s="613">
        <v>255</v>
      </c>
      <c r="E10637" s="1023"/>
      <c r="F10637" s="608">
        <v>43642</v>
      </c>
      <c r="G10637" s="280" t="s">
        <v>23</v>
      </c>
      <c r="H10637" s="294">
        <v>100</v>
      </c>
    </row>
    <row r="10638" spans="2:8" s="1" customFormat="1" ht="15">
      <c r="B10638" s="608">
        <v>43625</v>
      </c>
      <c r="C10638" s="280" t="s">
        <v>187</v>
      </c>
      <c r="D10638" s="294">
        <v>125</v>
      </c>
      <c r="E10638" s="1023"/>
      <c r="F10638" s="608">
        <v>43643</v>
      </c>
      <c r="G10638" s="280" t="s">
        <v>111</v>
      </c>
      <c r="H10638" s="294">
        <v>50</v>
      </c>
    </row>
    <row r="10639" spans="2:8" s="1" customFormat="1" ht="15">
      <c r="B10639" s="608">
        <v>43625</v>
      </c>
      <c r="C10639" s="612" t="s">
        <v>114</v>
      </c>
      <c r="D10639" s="613">
        <v>100</v>
      </c>
      <c r="E10639" s="1023"/>
      <c r="F10639" s="608">
        <v>43643</v>
      </c>
      <c r="G10639" s="280" t="s">
        <v>51</v>
      </c>
      <c r="H10639" s="294">
        <v>140</v>
      </c>
    </row>
    <row r="10640" spans="2:8" s="1" customFormat="1" ht="15">
      <c r="B10640" s="608">
        <v>43625</v>
      </c>
      <c r="C10640" s="484" t="s">
        <v>4081</v>
      </c>
      <c r="D10640" s="610">
        <v>560</v>
      </c>
      <c r="E10640" s="1023"/>
      <c r="F10640" s="608">
        <v>43643</v>
      </c>
      <c r="G10640" s="280" t="s">
        <v>901</v>
      </c>
      <c r="H10640" s="294">
        <v>5</v>
      </c>
    </row>
    <row r="10641" spans="2:8" s="1" customFormat="1" ht="15">
      <c r="B10641" s="608">
        <v>43625</v>
      </c>
      <c r="C10641" s="484" t="s">
        <v>12</v>
      </c>
      <c r="D10641" s="614">
        <v>150</v>
      </c>
      <c r="E10641" s="1023"/>
      <c r="F10641" s="608">
        <v>43643</v>
      </c>
      <c r="G10641" s="280" t="s">
        <v>11140</v>
      </c>
      <c r="H10641" s="294">
        <v>1000</v>
      </c>
    </row>
    <row r="10642" spans="2:8" s="1" customFormat="1" ht="15">
      <c r="B10642" s="608">
        <v>43625</v>
      </c>
      <c r="C10642" s="394" t="s">
        <v>23</v>
      </c>
      <c r="D10642" s="614">
        <v>370</v>
      </c>
      <c r="E10642" s="1023"/>
      <c r="F10642" s="608">
        <v>43643</v>
      </c>
      <c r="G10642" s="280" t="s">
        <v>401</v>
      </c>
      <c r="H10642" s="294">
        <v>80</v>
      </c>
    </row>
    <row r="10643" spans="2:8" s="1" customFormat="1" ht="15">
      <c r="B10643" s="608">
        <v>43626</v>
      </c>
      <c r="C10643" s="394" t="s">
        <v>187</v>
      </c>
      <c r="D10643" s="614">
        <v>90</v>
      </c>
      <c r="E10643" s="1023"/>
      <c r="F10643" s="608">
        <v>43643</v>
      </c>
      <c r="G10643" s="280" t="s">
        <v>11141</v>
      </c>
      <c r="H10643" s="294">
        <v>2200</v>
      </c>
    </row>
    <row r="10644" spans="2:8" s="1" customFormat="1" ht="15">
      <c r="B10644" s="608">
        <v>43626</v>
      </c>
      <c r="C10644" s="280" t="s">
        <v>887</v>
      </c>
      <c r="D10644" s="294">
        <v>100</v>
      </c>
      <c r="E10644" s="1023"/>
      <c r="F10644" s="608">
        <v>43643</v>
      </c>
      <c r="G10644" s="280" t="s">
        <v>11142</v>
      </c>
      <c r="H10644" s="294">
        <v>40</v>
      </c>
    </row>
    <row r="10645" spans="2:8" s="1" customFormat="1" ht="15">
      <c r="B10645" s="608">
        <v>43626</v>
      </c>
      <c r="C10645" s="280" t="s">
        <v>12</v>
      </c>
      <c r="D10645" s="294">
        <v>303</v>
      </c>
      <c r="E10645" s="1023"/>
      <c r="F10645" s="608">
        <v>43643</v>
      </c>
      <c r="G10645" s="280" t="s">
        <v>1000</v>
      </c>
      <c r="H10645" s="294">
        <v>50</v>
      </c>
    </row>
    <row r="10646" spans="2:8" s="1" customFormat="1" ht="15">
      <c r="B10646" s="608">
        <v>43626</v>
      </c>
      <c r="C10646" s="280" t="s">
        <v>7717</v>
      </c>
      <c r="D10646" s="294">
        <v>150</v>
      </c>
      <c r="E10646" s="1023"/>
      <c r="F10646" s="608">
        <v>43643</v>
      </c>
      <c r="G10646" s="280" t="s">
        <v>23</v>
      </c>
      <c r="H10646" s="294">
        <v>80</v>
      </c>
    </row>
    <row r="10647" spans="2:8" s="1" customFormat="1" ht="15">
      <c r="B10647" s="608">
        <v>43626</v>
      </c>
      <c r="C10647" s="280" t="s">
        <v>114</v>
      </c>
      <c r="D10647" s="294">
        <v>85</v>
      </c>
      <c r="E10647" s="1023"/>
      <c r="F10647" s="608">
        <v>43644</v>
      </c>
      <c r="G10647" s="280" t="s">
        <v>163</v>
      </c>
      <c r="H10647" s="294">
        <v>150</v>
      </c>
    </row>
    <row r="10648" spans="2:8" s="1" customFormat="1" ht="15">
      <c r="B10648" s="608">
        <v>43626</v>
      </c>
      <c r="C10648" s="280" t="s">
        <v>401</v>
      </c>
      <c r="D10648" s="294">
        <v>80</v>
      </c>
      <c r="E10648" s="1023"/>
      <c r="F10648" s="608">
        <v>43644</v>
      </c>
      <c r="G10648" s="280" t="s">
        <v>601</v>
      </c>
      <c r="H10648" s="294">
        <v>2370</v>
      </c>
    </row>
    <row r="10649" spans="2:8" s="1" customFormat="1" ht="15">
      <c r="B10649" s="608">
        <v>43626</v>
      </c>
      <c r="C10649" s="280" t="s">
        <v>850</v>
      </c>
      <c r="D10649" s="294">
        <v>10</v>
      </c>
      <c r="E10649" s="1023"/>
      <c r="F10649" s="608">
        <v>43644</v>
      </c>
      <c r="G10649" s="280" t="s">
        <v>1000</v>
      </c>
      <c r="H10649" s="294">
        <v>50</v>
      </c>
    </row>
    <row r="10650" spans="2:8" s="1" customFormat="1" ht="15">
      <c r="B10650" s="608">
        <v>43626</v>
      </c>
      <c r="C10650" s="280" t="s">
        <v>970</v>
      </c>
      <c r="D10650" s="294">
        <v>13</v>
      </c>
      <c r="E10650" s="1023"/>
      <c r="F10650" s="608">
        <v>43644</v>
      </c>
      <c r="G10650" s="280" t="s">
        <v>2401</v>
      </c>
      <c r="H10650" s="294">
        <v>160</v>
      </c>
    </row>
    <row r="10651" spans="2:8" s="1" customFormat="1" ht="15">
      <c r="B10651" s="608">
        <v>43626</v>
      </c>
      <c r="C10651" s="280" t="s">
        <v>23</v>
      </c>
      <c r="D10651" s="294">
        <v>230</v>
      </c>
      <c r="E10651" s="1023"/>
      <c r="F10651" s="608">
        <v>43644</v>
      </c>
      <c r="G10651" s="280" t="s">
        <v>11145</v>
      </c>
      <c r="H10651" s="294">
        <v>510</v>
      </c>
    </row>
    <row r="10652" spans="2:8" s="1" customFormat="1" ht="15">
      <c r="B10652" s="608">
        <v>43626</v>
      </c>
      <c r="C10652" s="484" t="s">
        <v>3052</v>
      </c>
      <c r="D10652" s="610">
        <v>50</v>
      </c>
      <c r="E10652" s="1023"/>
      <c r="F10652" s="608">
        <v>43644</v>
      </c>
      <c r="G10652" s="280" t="s">
        <v>51</v>
      </c>
      <c r="H10652" s="294">
        <v>400</v>
      </c>
    </row>
    <row r="10653" spans="2:8" s="1" customFormat="1" ht="15">
      <c r="B10653" s="608">
        <v>43627</v>
      </c>
      <c r="C10653" s="394" t="s">
        <v>4849</v>
      </c>
      <c r="D10653" s="1776">
        <v>50</v>
      </c>
      <c r="E10653" s="1023"/>
      <c r="F10653" s="608">
        <v>43644</v>
      </c>
      <c r="G10653" s="280" t="s">
        <v>401</v>
      </c>
      <c r="H10653" s="294">
        <v>40</v>
      </c>
    </row>
    <row r="10654" spans="2:8" s="1" customFormat="1" ht="15">
      <c r="B10654" s="608">
        <v>43627</v>
      </c>
      <c r="C10654" s="280" t="s">
        <v>11052</v>
      </c>
      <c r="D10654" s="294">
        <v>2100</v>
      </c>
      <c r="E10654" s="1023"/>
      <c r="F10654" s="608">
        <v>43644</v>
      </c>
      <c r="G10654" s="280" t="s">
        <v>401</v>
      </c>
      <c r="H10654" s="294">
        <v>70</v>
      </c>
    </row>
    <row r="10655" spans="2:8" s="1" customFormat="1" ht="15">
      <c r="B10655" s="608">
        <v>43627</v>
      </c>
      <c r="C10655" s="394" t="s">
        <v>401</v>
      </c>
      <c r="D10655" s="614">
        <v>40</v>
      </c>
      <c r="E10655" s="1023"/>
      <c r="F10655" s="608">
        <v>43644</v>
      </c>
      <c r="G10655" s="280" t="s">
        <v>11165</v>
      </c>
      <c r="H10655" s="294">
        <v>20</v>
      </c>
    </row>
    <row r="10656" spans="2:8" s="1" customFormat="1" ht="15">
      <c r="B10656" s="608">
        <v>43627</v>
      </c>
      <c r="C10656" s="280" t="s">
        <v>224</v>
      </c>
      <c r="D10656" s="294">
        <v>50</v>
      </c>
      <c r="E10656" s="1023"/>
      <c r="F10656" s="608">
        <v>43644</v>
      </c>
      <c r="G10656" s="280" t="s">
        <v>23</v>
      </c>
      <c r="H10656" s="294">
        <v>250</v>
      </c>
    </row>
    <row r="10657" spans="2:8" s="1" customFormat="1" ht="15">
      <c r="B10657" s="608">
        <v>43627</v>
      </c>
      <c r="C10657" s="280" t="s">
        <v>289</v>
      </c>
      <c r="D10657" s="294">
        <v>60</v>
      </c>
      <c r="E10657" s="1023"/>
      <c r="F10657" s="608">
        <v>43644</v>
      </c>
      <c r="G10657" s="280" t="s">
        <v>247</v>
      </c>
      <c r="H10657" s="294">
        <v>380</v>
      </c>
    </row>
    <row r="10658" spans="2:8" s="1" customFormat="1" ht="15">
      <c r="B10658" s="608">
        <v>43627</v>
      </c>
      <c r="C10658" s="280" t="s">
        <v>11053</v>
      </c>
      <c r="D10658" s="294">
        <v>60</v>
      </c>
      <c r="E10658" s="1023"/>
      <c r="F10658" s="608">
        <v>43645</v>
      </c>
      <c r="G10658" s="280" t="s">
        <v>2556</v>
      </c>
      <c r="H10658" s="294">
        <v>300</v>
      </c>
    </row>
    <row r="10659" spans="2:8" s="1" customFormat="1" ht="15">
      <c r="B10659" s="608">
        <v>43627</v>
      </c>
      <c r="C10659" s="280" t="s">
        <v>11051</v>
      </c>
      <c r="D10659" s="294">
        <v>300</v>
      </c>
      <c r="E10659" s="1023"/>
      <c r="F10659" s="608">
        <v>43645</v>
      </c>
      <c r="G10659" s="280" t="s">
        <v>1000</v>
      </c>
      <c r="H10659" s="294">
        <v>50</v>
      </c>
    </row>
    <row r="10660" spans="2:8" s="1" customFormat="1" ht="15">
      <c r="B10660" s="608">
        <v>43627</v>
      </c>
      <c r="C10660" s="280" t="s">
        <v>114</v>
      </c>
      <c r="D10660" s="294">
        <v>40</v>
      </c>
      <c r="E10660" s="1023"/>
      <c r="F10660" s="608">
        <v>43645</v>
      </c>
      <c r="G10660" s="280" t="s">
        <v>224</v>
      </c>
      <c r="H10660" s="294">
        <v>30</v>
      </c>
    </row>
    <row r="10661" spans="2:8" s="1" customFormat="1" ht="15">
      <c r="B10661" s="608">
        <v>43627</v>
      </c>
      <c r="C10661" s="394" t="s">
        <v>401</v>
      </c>
      <c r="D10661" s="614">
        <v>60</v>
      </c>
      <c r="E10661" s="1023"/>
      <c r="F10661" s="608">
        <v>43645</v>
      </c>
      <c r="G10661" s="280" t="s">
        <v>114</v>
      </c>
      <c r="H10661" s="294">
        <v>150</v>
      </c>
    </row>
    <row r="10662" spans="2:8" s="1" customFormat="1" ht="15">
      <c r="B10662" s="608">
        <v>43627</v>
      </c>
      <c r="C10662" s="280" t="s">
        <v>2401</v>
      </c>
      <c r="D10662" s="294">
        <v>140</v>
      </c>
      <c r="E10662" s="1023"/>
      <c r="F10662" s="608">
        <v>43645</v>
      </c>
      <c r="G10662" s="280" t="s">
        <v>3486</v>
      </c>
      <c r="H10662" s="294">
        <v>160</v>
      </c>
    </row>
    <row r="10663" spans="2:8" s="1" customFormat="1" ht="15">
      <c r="B10663" s="608">
        <v>43627</v>
      </c>
      <c r="C10663" s="280" t="s">
        <v>6014</v>
      </c>
      <c r="D10663" s="294">
        <v>50</v>
      </c>
      <c r="E10663" s="1023"/>
      <c r="F10663" s="608">
        <v>43646</v>
      </c>
      <c r="G10663" s="280" t="s">
        <v>1000</v>
      </c>
      <c r="H10663" s="294">
        <v>70</v>
      </c>
    </row>
    <row r="10664" spans="2:8" s="1" customFormat="1" ht="15">
      <c r="B10664" s="608">
        <v>43627</v>
      </c>
      <c r="C10664" s="484" t="s">
        <v>23</v>
      </c>
      <c r="D10664" s="1776">
        <v>180</v>
      </c>
      <c r="E10664" s="1023"/>
      <c r="F10664" s="608">
        <v>43646</v>
      </c>
      <c r="G10664" s="280" t="s">
        <v>517</v>
      </c>
      <c r="H10664" s="294">
        <v>250</v>
      </c>
    </row>
    <row r="10665" spans="2:8" s="1" customFormat="1" ht="15">
      <c r="B10665" s="608">
        <v>43628</v>
      </c>
      <c r="C10665" s="612" t="s">
        <v>154</v>
      </c>
      <c r="D10665" s="613">
        <v>100</v>
      </c>
      <c r="E10665" s="1023"/>
      <c r="F10665" s="608">
        <v>43646</v>
      </c>
      <c r="G10665" s="280" t="s">
        <v>352</v>
      </c>
      <c r="H10665" s="294">
        <v>100</v>
      </c>
    </row>
    <row r="10666" spans="2:8" s="1" customFormat="1" ht="15">
      <c r="B10666" s="608">
        <v>43628</v>
      </c>
      <c r="C10666" s="484" t="s">
        <v>58</v>
      </c>
      <c r="D10666" s="610">
        <v>30</v>
      </c>
      <c r="F10666" s="608">
        <v>43646</v>
      </c>
      <c r="G10666" s="280" t="s">
        <v>549</v>
      </c>
      <c r="H10666" s="294">
        <v>150</v>
      </c>
    </row>
    <row r="10667" spans="2:8" s="1" customFormat="1" ht="15">
      <c r="B10667" s="608">
        <v>43628</v>
      </c>
      <c r="C10667" s="484" t="s">
        <v>12</v>
      </c>
      <c r="D10667" s="614">
        <v>300</v>
      </c>
      <c r="F10667" s="280"/>
      <c r="G10667" s="280"/>
      <c r="H10667" s="280"/>
    </row>
    <row r="10668" spans="2:8" s="1" customFormat="1" ht="15">
      <c r="B10668" s="608">
        <v>43628</v>
      </c>
      <c r="C10668" s="280" t="s">
        <v>11052</v>
      </c>
      <c r="D10668" s="294">
        <v>500</v>
      </c>
      <c r="F10668" s="280"/>
      <c r="G10668" s="280"/>
      <c r="H10668" s="280"/>
    </row>
    <row r="10669" spans="2:8" s="1" customFormat="1" ht="15">
      <c r="B10669" s="608">
        <v>43628</v>
      </c>
      <c r="C10669" s="280" t="s">
        <v>92</v>
      </c>
      <c r="D10669" s="294">
        <v>60</v>
      </c>
      <c r="F10669" s="280"/>
      <c r="G10669" s="280"/>
      <c r="H10669" s="280"/>
    </row>
    <row r="10670" spans="2:8" s="1" customFormat="1" ht="15">
      <c r="B10670" s="608">
        <v>43628</v>
      </c>
      <c r="C10670" s="280" t="s">
        <v>11054</v>
      </c>
      <c r="D10670" s="294">
        <v>900</v>
      </c>
      <c r="F10670" s="280"/>
      <c r="G10670" s="280"/>
      <c r="H10670" s="280"/>
    </row>
    <row r="10671" spans="2:8" s="1" customFormat="1" ht="15">
      <c r="B10671" s="608">
        <v>43628</v>
      </c>
      <c r="C10671" s="280" t="s">
        <v>23</v>
      </c>
      <c r="D10671" s="294">
        <v>250</v>
      </c>
      <c r="E10671" s="1023"/>
      <c r="F10671" s="280"/>
      <c r="G10671" s="280"/>
      <c r="H10671" s="280"/>
    </row>
    <row r="10672" spans="2:8" s="1" customFormat="1" ht="15">
      <c r="B10672" s="608">
        <v>43629</v>
      </c>
      <c r="C10672" s="280" t="s">
        <v>4849</v>
      </c>
      <c r="D10672" s="294">
        <v>110</v>
      </c>
      <c r="E10672" s="1023"/>
      <c r="F10672" s="280"/>
      <c r="G10672" s="280"/>
      <c r="H10672" s="280"/>
    </row>
    <row r="10673" spans="2:8" s="1" customFormat="1" ht="15">
      <c r="B10673" s="608">
        <v>43629</v>
      </c>
      <c r="C10673" s="280" t="s">
        <v>2231</v>
      </c>
      <c r="D10673" s="294">
        <v>60</v>
      </c>
      <c r="E10673" s="1023"/>
      <c r="F10673" s="280"/>
      <c r="G10673" s="280"/>
      <c r="H10673" s="280"/>
    </row>
    <row r="10674" spans="2:8" s="1" customFormat="1" ht="15">
      <c r="B10674" s="608">
        <v>43629</v>
      </c>
      <c r="C10674" s="280" t="s">
        <v>517</v>
      </c>
      <c r="D10674" s="294">
        <v>200</v>
      </c>
      <c r="E10674" s="1023"/>
      <c r="F10674" s="280"/>
      <c r="G10674" s="280"/>
      <c r="H10674" s="280"/>
    </row>
    <row r="10675" spans="2:8" s="1" customFormat="1" ht="15">
      <c r="B10675" s="608">
        <v>43629</v>
      </c>
      <c r="C10675" s="484" t="s">
        <v>942</v>
      </c>
      <c r="D10675" s="610">
        <v>45</v>
      </c>
      <c r="E10675" s="1023"/>
      <c r="F10675" s="280"/>
      <c r="G10675" s="280"/>
      <c r="H10675" s="280"/>
    </row>
    <row r="10676" spans="2:8" s="1" customFormat="1" ht="15">
      <c r="B10676" s="608">
        <v>43629</v>
      </c>
      <c r="C10676" s="484" t="s">
        <v>11055</v>
      </c>
      <c r="D10676" s="610">
        <v>350</v>
      </c>
      <c r="E10676" s="1023"/>
      <c r="F10676" s="280"/>
      <c r="G10676" s="280"/>
      <c r="H10676" s="280"/>
    </row>
    <row r="10677" spans="2:8" s="1" customFormat="1" ht="15">
      <c r="B10677" s="608">
        <v>43629</v>
      </c>
      <c r="C10677" s="484" t="s">
        <v>11056</v>
      </c>
      <c r="D10677" s="614">
        <v>25</v>
      </c>
      <c r="E10677" s="1023"/>
      <c r="F10677" s="280"/>
      <c r="G10677" s="280"/>
      <c r="H10677" s="280"/>
    </row>
    <row r="10678" spans="2:8" s="1" customFormat="1" ht="15">
      <c r="B10678" s="608">
        <v>43629</v>
      </c>
      <c r="C10678" s="394" t="s">
        <v>23</v>
      </c>
      <c r="D10678" s="614">
        <v>102</v>
      </c>
      <c r="E10678" s="1023"/>
      <c r="F10678" s="280"/>
      <c r="G10678" s="280"/>
      <c r="H10678" s="280"/>
    </row>
    <row r="10679" spans="2:8" s="1" customFormat="1" ht="15">
      <c r="B10679" s="608">
        <v>43630</v>
      </c>
      <c r="C10679" s="394" t="s">
        <v>220</v>
      </c>
      <c r="D10679" s="614">
        <v>40</v>
      </c>
      <c r="E10679" s="1023"/>
      <c r="F10679" s="280"/>
      <c r="G10679" s="280"/>
      <c r="H10679" s="280"/>
    </row>
    <row r="10680" spans="2:8" s="1" customFormat="1" ht="15">
      <c r="B10680" s="608">
        <v>43630</v>
      </c>
      <c r="C10680" s="280" t="s">
        <v>246</v>
      </c>
      <c r="D10680" s="294">
        <v>200</v>
      </c>
      <c r="E10680" s="1023"/>
      <c r="F10680" s="280"/>
      <c r="G10680" s="280"/>
      <c r="H10680" s="280"/>
    </row>
    <row r="10681" spans="2:8" s="1" customFormat="1" ht="15">
      <c r="B10681" s="608">
        <v>43630</v>
      </c>
      <c r="C10681" s="280" t="s">
        <v>367</v>
      </c>
      <c r="D10681" s="294">
        <v>10</v>
      </c>
      <c r="F10681" s="280"/>
      <c r="G10681" s="280"/>
      <c r="H10681" s="280"/>
    </row>
    <row r="10682" spans="2:8" s="1" customFormat="1" ht="15">
      <c r="B10682" s="608">
        <v>43630</v>
      </c>
      <c r="C10682" s="484" t="s">
        <v>401</v>
      </c>
      <c r="D10682" s="1776">
        <v>70</v>
      </c>
      <c r="F10682" s="280"/>
      <c r="G10682" s="280"/>
      <c r="H10682" s="280"/>
    </row>
    <row r="10683" spans="2:8" s="1" customFormat="1" ht="15">
      <c r="B10683" s="608">
        <v>43630</v>
      </c>
      <c r="C10683" s="612" t="s">
        <v>11057</v>
      </c>
      <c r="D10683" s="613">
        <v>100</v>
      </c>
      <c r="F10683" s="280"/>
      <c r="G10683" s="280"/>
      <c r="H10683" s="280"/>
    </row>
    <row r="10684" spans="2:8" s="1" customFormat="1" ht="15">
      <c r="B10684" s="608">
        <v>43630</v>
      </c>
      <c r="C10684" s="484" t="s">
        <v>114</v>
      </c>
      <c r="D10684" s="610">
        <v>205</v>
      </c>
      <c r="F10684" s="280"/>
      <c r="G10684" s="280"/>
      <c r="H10684" s="280"/>
    </row>
    <row r="10685" spans="2:8" s="1" customFormat="1" ht="15">
      <c r="B10685" s="608">
        <v>43630</v>
      </c>
      <c r="C10685" s="394" t="s">
        <v>352</v>
      </c>
      <c r="D10685" s="614">
        <v>50</v>
      </c>
      <c r="F10685" s="280"/>
      <c r="G10685" s="280"/>
      <c r="H10685" s="280"/>
    </row>
    <row r="10686" spans="2:8" s="1" customFormat="1" ht="15">
      <c r="B10686" s="608">
        <v>43630</v>
      </c>
      <c r="C10686" s="394" t="s">
        <v>11100</v>
      </c>
      <c r="D10686" s="614">
        <v>6800</v>
      </c>
      <c r="F10686" s="280"/>
      <c r="G10686" s="280"/>
      <c r="H10686" s="280"/>
    </row>
    <row r="10687" spans="2:8" s="1" customFormat="1" ht="15">
      <c r="B10687" s="608">
        <v>43631</v>
      </c>
      <c r="C10687" s="280" t="s">
        <v>367</v>
      </c>
      <c r="D10687" s="294">
        <v>10</v>
      </c>
      <c r="F10687" s="280"/>
      <c r="G10687" s="280"/>
      <c r="H10687" s="280"/>
    </row>
    <row r="10688" spans="2:8" s="1" customFormat="1" ht="15">
      <c r="B10688" s="608">
        <v>43631</v>
      </c>
      <c r="C10688" s="280" t="s">
        <v>401</v>
      </c>
      <c r="D10688" s="294">
        <v>50</v>
      </c>
      <c r="F10688" s="280"/>
      <c r="G10688" s="280"/>
      <c r="H10688" s="280"/>
    </row>
    <row r="10689" spans="2:10" s="1" customFormat="1" ht="15">
      <c r="B10689" s="608">
        <v>43631</v>
      </c>
      <c r="C10689" s="280" t="s">
        <v>220</v>
      </c>
      <c r="D10689" s="294">
        <v>30</v>
      </c>
      <c r="F10689" s="280"/>
      <c r="G10689" s="280"/>
      <c r="H10689" s="280"/>
    </row>
    <row r="10690" spans="2:10" s="1" customFormat="1" ht="15">
      <c r="B10690" s="608">
        <v>43631</v>
      </c>
      <c r="C10690" s="484" t="s">
        <v>11059</v>
      </c>
      <c r="D10690" s="1776">
        <v>390</v>
      </c>
      <c r="F10690" s="280"/>
      <c r="G10690" s="280"/>
      <c r="H10690" s="280"/>
    </row>
    <row r="10691" spans="2:10" s="1" customFormat="1" ht="15">
      <c r="B10691" s="608">
        <v>43631</v>
      </c>
      <c r="C10691" s="612" t="s">
        <v>11060</v>
      </c>
      <c r="D10691" s="613">
        <v>20</v>
      </c>
      <c r="F10691" s="280"/>
      <c r="G10691" s="280"/>
      <c r="H10691" s="280"/>
    </row>
    <row r="10692" spans="2:10" s="1" customFormat="1" ht="15">
      <c r="B10692" s="608">
        <v>43631</v>
      </c>
      <c r="C10692" s="484" t="s">
        <v>11061</v>
      </c>
      <c r="D10692" s="610">
        <v>130</v>
      </c>
      <c r="F10692" s="280"/>
      <c r="G10692" s="280"/>
      <c r="H10692" s="280"/>
    </row>
    <row r="10693" spans="2:10" s="1" customFormat="1" ht="15">
      <c r="B10693" s="608">
        <v>43631</v>
      </c>
      <c r="C10693" s="484" t="s">
        <v>431</v>
      </c>
      <c r="D10693" s="614">
        <v>39</v>
      </c>
      <c r="F10693" s="280"/>
      <c r="G10693" s="280"/>
      <c r="H10693" s="280"/>
    </row>
    <row r="10694" spans="2:10" s="1" customFormat="1" ht="15">
      <c r="B10694" s="608">
        <v>43631</v>
      </c>
      <c r="C10694" s="394" t="s">
        <v>5687</v>
      </c>
      <c r="D10694" s="614">
        <v>60</v>
      </c>
      <c r="F10694" s="280"/>
      <c r="G10694" s="280"/>
      <c r="H10694" s="280"/>
    </row>
    <row r="10695" spans="2:10" s="1" customFormat="1" ht="15">
      <c r="B10695" s="608">
        <v>43632</v>
      </c>
      <c r="C10695" s="394" t="s">
        <v>111</v>
      </c>
      <c r="D10695" s="614">
        <v>70</v>
      </c>
      <c r="F10695" s="280"/>
      <c r="G10695" s="280"/>
      <c r="H10695" s="280"/>
    </row>
    <row r="10696" spans="2:10" s="1" customFormat="1" ht="15">
      <c r="B10696" s="608">
        <v>43633</v>
      </c>
      <c r="C10696" s="280" t="s">
        <v>51</v>
      </c>
      <c r="D10696" s="294">
        <v>30</v>
      </c>
      <c r="F10696" s="280"/>
      <c r="G10696" s="280"/>
      <c r="H10696" s="280"/>
    </row>
    <row r="10697" spans="2:10" s="1" customFormat="1" ht="15">
      <c r="B10697" s="608">
        <v>43633</v>
      </c>
      <c r="C10697" s="1060" t="s">
        <v>11095</v>
      </c>
      <c r="D10697" s="294">
        <v>500</v>
      </c>
      <c r="F10697" s="280"/>
      <c r="G10697" s="280"/>
      <c r="H10697" s="280"/>
    </row>
    <row r="10698" spans="2:10" s="1" customFormat="1" ht="15">
      <c r="B10698" s="608">
        <v>43633</v>
      </c>
      <c r="C10698" s="304" t="s">
        <v>1000</v>
      </c>
      <c r="D10698" s="326">
        <v>1600</v>
      </c>
      <c r="F10698" s="280"/>
      <c r="G10698" s="280"/>
      <c r="H10698" s="280"/>
    </row>
    <row r="10699" spans="2:10" s="1" customFormat="1" ht="15">
      <c r="B10699" s="608">
        <v>43633</v>
      </c>
      <c r="C10699" s="304" t="s">
        <v>18</v>
      </c>
      <c r="D10699" s="326">
        <v>650</v>
      </c>
      <c r="F10699" s="280"/>
      <c r="G10699" s="280"/>
      <c r="H10699" s="280"/>
    </row>
    <row r="10700" spans="2:10" s="1" customFormat="1" ht="15">
      <c r="B10700" s="608">
        <v>43633</v>
      </c>
      <c r="C10700" s="304" t="s">
        <v>114</v>
      </c>
      <c r="D10700" s="326">
        <v>20</v>
      </c>
      <c r="F10700" s="280"/>
      <c r="G10700" s="280"/>
      <c r="H10700" s="280"/>
    </row>
    <row r="10701" spans="2:10" s="1" customFormat="1" ht="15">
      <c r="D10701" s="2">
        <f>SUM(D10581:D10700)</f>
        <v>37580</v>
      </c>
      <c r="H10701" s="2">
        <f>SUM(H10581:H10700)</f>
        <v>23880</v>
      </c>
    </row>
    <row r="10703" spans="2:10" s="1" customFormat="1" ht="15.75">
      <c r="C10703" s="2480" t="s">
        <v>11151</v>
      </c>
      <c r="D10703" s="2480"/>
      <c r="E10703" s="2480"/>
      <c r="F10703" s="2480"/>
      <c r="G10703" s="2480"/>
      <c r="H10703" s="2480"/>
      <c r="I10703" s="2480"/>
      <c r="J10703" s="18"/>
    </row>
    <row r="10704" spans="2:10" s="1" customFormat="1" ht="15" outlineLevel="1">
      <c r="C10704" s="18"/>
      <c r="D10704" s="18"/>
      <c r="E10704" s="18"/>
      <c r="F10704" s="18"/>
      <c r="G10704" s="18"/>
      <c r="H10704" s="18"/>
      <c r="I10704" s="18"/>
      <c r="J10704" s="18"/>
    </row>
    <row r="10705" spans="2:15" s="1" customFormat="1" ht="15" outlineLevel="1">
      <c r="B10705" s="152" t="s">
        <v>115</v>
      </c>
      <c r="C10705" s="152" t="s">
        <v>1330</v>
      </c>
      <c r="D10705" s="355" t="s">
        <v>4</v>
      </c>
      <c r="F10705" s="354" t="s">
        <v>115</v>
      </c>
      <c r="G10705" s="354" t="s">
        <v>1331</v>
      </c>
      <c r="H10705" s="355" t="s">
        <v>4</v>
      </c>
    </row>
    <row r="10706" spans="2:15" s="1" customFormat="1" ht="15" outlineLevel="1">
      <c r="B10706" s="1825">
        <v>43647</v>
      </c>
      <c r="C10706" s="1826" t="s">
        <v>1039</v>
      </c>
      <c r="D10706" s="1905">
        <v>75301.919999999998</v>
      </c>
      <c r="F10706" s="1964">
        <v>43647</v>
      </c>
      <c r="G10706" s="1965" t="s">
        <v>10102</v>
      </c>
      <c r="H10706" s="1966">
        <v>39962.81</v>
      </c>
      <c r="I10706" s="1965"/>
    </row>
    <row r="10707" spans="2:15" s="1" customFormat="1" ht="120" outlineLevel="1">
      <c r="B10707" s="285">
        <v>43647</v>
      </c>
      <c r="C10707" s="1763" t="s">
        <v>11168</v>
      </c>
      <c r="D10707" s="1764">
        <v>20000</v>
      </c>
      <c r="E10707" s="205"/>
      <c r="F10707" s="1964">
        <v>43647</v>
      </c>
      <c r="G10707" s="1965" t="s">
        <v>11152</v>
      </c>
      <c r="H10707" s="1966">
        <v>17</v>
      </c>
      <c r="I10707" s="1965"/>
    </row>
    <row r="10708" spans="2:15" s="1" customFormat="1" ht="30" outlineLevel="1">
      <c r="B10708" s="285">
        <v>43647</v>
      </c>
      <c r="C10708" s="1640" t="s">
        <v>11169</v>
      </c>
      <c r="D10708" s="1641">
        <v>636</v>
      </c>
      <c r="F10708" s="1964">
        <v>43647</v>
      </c>
      <c r="G10708" s="1965" t="s">
        <v>11153</v>
      </c>
      <c r="H10708" s="1966">
        <v>26000</v>
      </c>
      <c r="I10708" s="814"/>
    </row>
    <row r="10709" spans="2:15" s="1" customFormat="1" ht="60" outlineLevel="1">
      <c r="B10709" s="285">
        <v>43656</v>
      </c>
      <c r="C10709" s="1763" t="s">
        <v>11193</v>
      </c>
      <c r="D10709" s="1764">
        <v>59754</v>
      </c>
      <c r="F10709" s="1964">
        <v>43647</v>
      </c>
      <c r="G10709" s="1965" t="s">
        <v>11154</v>
      </c>
      <c r="H10709" s="1966">
        <v>1297</v>
      </c>
      <c r="I10709" s="814"/>
    </row>
    <row r="10710" spans="2:15" s="1" customFormat="1" ht="45" outlineLevel="1">
      <c r="B10710" s="285">
        <v>43669</v>
      </c>
      <c r="C10710" s="1763" t="s">
        <v>11218</v>
      </c>
      <c r="D10710" s="1764">
        <v>15</v>
      </c>
      <c r="F10710" s="1964">
        <v>43651</v>
      </c>
      <c r="G10710" s="814" t="s">
        <v>11178</v>
      </c>
      <c r="H10710" s="876">
        <v>10000</v>
      </c>
      <c r="I10710" s="814" t="s">
        <v>3287</v>
      </c>
    </row>
    <row r="10711" spans="2:15" s="1" customFormat="1" ht="45" outlineLevel="1">
      <c r="B10711" s="1964">
        <v>43676</v>
      </c>
      <c r="C10711" s="814" t="s">
        <v>11231</v>
      </c>
      <c r="D10711" s="876">
        <v>500</v>
      </c>
      <c r="F10711" s="1964">
        <v>43654</v>
      </c>
      <c r="G10711" s="1097" t="s">
        <v>11179</v>
      </c>
      <c r="H10711" s="876">
        <v>187</v>
      </c>
      <c r="I10711" s="814"/>
    </row>
    <row r="10712" spans="2:15" s="1" customFormat="1" ht="45" outlineLevel="1">
      <c r="B10712" s="1964">
        <v>43676</v>
      </c>
      <c r="C10712" s="814" t="s">
        <v>11232</v>
      </c>
      <c r="D10712" s="876">
        <v>500</v>
      </c>
      <c r="F10712" s="1964">
        <v>43661</v>
      </c>
      <c r="G10712" s="814" t="s">
        <v>11192</v>
      </c>
      <c r="H10712" s="876">
        <v>10000</v>
      </c>
      <c r="I10712" s="814" t="s">
        <v>3287</v>
      </c>
    </row>
    <row r="10713" spans="2:15" s="1" customFormat="1" ht="45" outlineLevel="1">
      <c r="B10713" s="1964">
        <v>43676</v>
      </c>
      <c r="C10713" s="1097" t="s">
        <v>11233</v>
      </c>
      <c r="D10713" s="876">
        <v>500</v>
      </c>
      <c r="F10713" s="1964">
        <v>43666</v>
      </c>
      <c r="G10713" s="1097" t="s">
        <v>11217</v>
      </c>
      <c r="H10713" s="876">
        <v>10000</v>
      </c>
      <c r="I10713" s="814" t="s">
        <v>3287</v>
      </c>
    </row>
    <row r="10714" spans="2:15" s="1" customFormat="1" ht="60" outlineLevel="1">
      <c r="B10714" s="1964">
        <v>43677</v>
      </c>
      <c r="C10714" s="223" t="s">
        <v>11250</v>
      </c>
      <c r="D10714" s="175">
        <v>181990</v>
      </c>
      <c r="F10714" s="1964">
        <v>43669</v>
      </c>
      <c r="G10714" s="1097" t="s">
        <v>11220</v>
      </c>
      <c r="H10714" s="876">
        <v>3232</v>
      </c>
      <c r="I10714" s="814"/>
      <c r="M10714" s="2"/>
      <c r="O10714" s="2"/>
    </row>
    <row r="10715" spans="2:15" s="1" customFormat="1" ht="45" outlineLevel="1">
      <c r="B10715" s="46"/>
      <c r="C10715" s="223"/>
      <c r="D10715" s="175"/>
      <c r="E10715" s="2"/>
      <c r="F10715" s="1964">
        <v>43670</v>
      </c>
      <c r="G10715" s="1097" t="s">
        <v>11229</v>
      </c>
      <c r="H10715" s="876">
        <v>5000</v>
      </c>
      <c r="I10715" s="814" t="s">
        <v>3287</v>
      </c>
      <c r="M10715" s="2"/>
      <c r="O10715" s="2"/>
    </row>
    <row r="10716" spans="2:15" s="1" customFormat="1" ht="30" outlineLevel="1">
      <c r="B10716" s="46"/>
      <c r="C10716" s="223"/>
      <c r="D10716" s="175"/>
      <c r="F10716" s="1964">
        <v>43675</v>
      </c>
      <c r="G10716" s="814" t="s">
        <v>11230</v>
      </c>
      <c r="H10716" s="876">
        <v>1</v>
      </c>
      <c r="I10716" s="814"/>
      <c r="M10716" s="2"/>
      <c r="O10716" s="2"/>
    </row>
    <row r="10717" spans="2:15" s="1" customFormat="1" ht="30" outlineLevel="1">
      <c r="B10717" s="269"/>
      <c r="C10717" s="47"/>
      <c r="D10717" s="48"/>
      <c r="F10717" s="1964">
        <v>43676</v>
      </c>
      <c r="G10717" s="814" t="s">
        <v>11234</v>
      </c>
      <c r="H10717" s="876">
        <v>500</v>
      </c>
      <c r="I10717" s="814"/>
    </row>
    <row r="10718" spans="2:15" s="1" customFormat="1" ht="30" outlineLevel="1">
      <c r="B10718" s="269"/>
      <c r="C10718" s="47"/>
      <c r="D10718" s="48"/>
      <c r="F10718" s="1964">
        <v>43676</v>
      </c>
      <c r="G10718" s="814" t="s">
        <v>11235</v>
      </c>
      <c r="H10718" s="876">
        <v>500</v>
      </c>
      <c r="I10718" s="814"/>
      <c r="M10718" s="2"/>
    </row>
    <row r="10719" spans="2:15" s="1" customFormat="1" ht="30" outlineLevel="1">
      <c r="B10719" s="46"/>
      <c r="C10719" s="47"/>
      <c r="D10719" s="48"/>
      <c r="F10719" s="1964">
        <v>43676</v>
      </c>
      <c r="G10719" s="1097" t="s">
        <v>11236</v>
      </c>
      <c r="H10719" s="876">
        <v>500</v>
      </c>
      <c r="I10719" s="814"/>
      <c r="M10719" s="2"/>
    </row>
    <row r="10720" spans="2:15" s="1" customFormat="1" ht="45" outlineLevel="1">
      <c r="B10720" s="46"/>
      <c r="C10720" s="47"/>
      <c r="D10720" s="48"/>
      <c r="F10720" s="1964">
        <v>43677</v>
      </c>
      <c r="G10720" s="814" t="s">
        <v>11251</v>
      </c>
      <c r="H10720" s="876">
        <v>10000</v>
      </c>
      <c r="I10720" s="814" t="s">
        <v>3287</v>
      </c>
      <c r="M10720" s="2"/>
      <c r="O10720" s="2"/>
    </row>
    <row r="10721" spans="2:15" s="1" customFormat="1" ht="45" outlineLevel="1">
      <c r="B10721" s="1909"/>
      <c r="C10721" s="570"/>
      <c r="D10721" s="48"/>
      <c r="F10721" s="1964">
        <v>43677</v>
      </c>
      <c r="G10721" s="814" t="s">
        <v>11252</v>
      </c>
      <c r="H10721" s="876">
        <v>1297</v>
      </c>
      <c r="I10721" s="814" t="s">
        <v>11256</v>
      </c>
      <c r="O10721" s="2"/>
    </row>
    <row r="10722" spans="2:15" s="1" customFormat="1" ht="45" outlineLevel="1">
      <c r="B10722" s="677"/>
      <c r="C10722" s="1041"/>
      <c r="D10722" s="1542"/>
      <c r="F10722" s="1964">
        <v>43677</v>
      </c>
      <c r="G10722" s="814" t="s">
        <v>11253</v>
      </c>
      <c r="H10722" s="876">
        <v>32500</v>
      </c>
      <c r="I10722" s="814" t="s">
        <v>11255</v>
      </c>
      <c r="O10722" s="2"/>
    </row>
    <row r="10723" spans="2:15" s="1" customFormat="1" ht="15" outlineLevel="1">
      <c r="B10723" s="1932"/>
      <c r="C10723" s="1932"/>
      <c r="D10723" s="1933"/>
      <c r="F10723" s="1964">
        <v>43677</v>
      </c>
      <c r="G10723" s="814" t="s">
        <v>10068</v>
      </c>
      <c r="H10723" s="876">
        <v>34671.19</v>
      </c>
      <c r="I10723" s="814" t="s">
        <v>471</v>
      </c>
      <c r="O10723" s="2"/>
    </row>
    <row r="10724" spans="2:15" s="1" customFormat="1" ht="30" outlineLevel="1">
      <c r="B10724" s="677"/>
      <c r="C10724" s="677"/>
      <c r="D10724" s="349"/>
      <c r="F10724" s="1964">
        <v>43677</v>
      </c>
      <c r="G10724" s="814" t="s">
        <v>11254</v>
      </c>
      <c r="H10724" s="876">
        <v>19566</v>
      </c>
      <c r="I10724" s="814" t="s">
        <v>3571</v>
      </c>
      <c r="O10724" s="2"/>
    </row>
    <row r="10725" spans="2:15" s="1" customFormat="1" ht="15" outlineLevel="1">
      <c r="B10725" s="426"/>
      <c r="C10725" s="278"/>
      <c r="D10725" s="279"/>
      <c r="F10725" s="811"/>
      <c r="G10725" s="812"/>
      <c r="H10725" s="893"/>
      <c r="I10725" s="812"/>
    </row>
    <row r="10726" spans="2:15" s="1" customFormat="1" ht="15" outlineLevel="1">
      <c r="B10726" s="50"/>
      <c r="C10726" s="50" t="s">
        <v>195</v>
      </c>
      <c r="D10726" s="571">
        <f>SUM(D10706:D10725)</f>
        <v>339196.92</v>
      </c>
      <c r="E10726" s="18"/>
      <c r="F10726" s="319"/>
      <c r="G10726" s="319" t="s">
        <v>195</v>
      </c>
      <c r="H10726" s="279">
        <f>SUM(H10706:H10725)</f>
        <v>205231</v>
      </c>
    </row>
    <row r="10727" spans="2:15" s="1" customFormat="1" ht="15" outlineLevel="1">
      <c r="B10727" s="50"/>
      <c r="C10727" s="50" t="s">
        <v>1328</v>
      </c>
      <c r="D10727" s="48">
        <f>D10726-H10726</f>
        <v>133965.91999999998</v>
      </c>
      <c r="E10727" s="13"/>
      <c r="F10727" s="13"/>
      <c r="H10727" s="13"/>
    </row>
    <row r="10728" spans="2:15" s="1" customFormat="1" ht="15" outlineLevel="1">
      <c r="E10728" s="87"/>
      <c r="F10728" s="13"/>
      <c r="G10728" s="2"/>
      <c r="H10728" s="226"/>
      <c r="I10728" s="2"/>
      <c r="N10728" s="2"/>
      <c r="O10728" s="2"/>
    </row>
    <row r="10729" spans="2:15" s="1" customFormat="1" ht="26.25">
      <c r="E10729" s="13"/>
      <c r="F10729" s="13"/>
      <c r="G10729" s="1041" t="s">
        <v>11206</v>
      </c>
    </row>
    <row r="10730" spans="2:15" s="1" customFormat="1" ht="15">
      <c r="B10730" s="1465">
        <v>43647</v>
      </c>
      <c r="C10730" s="1466" t="s">
        <v>4541</v>
      </c>
      <c r="D10730" s="1467">
        <v>4630</v>
      </c>
      <c r="E10730" s="812" t="s">
        <v>421</v>
      </c>
      <c r="I10730" s="13"/>
    </row>
    <row r="10731" spans="2:15" s="1" customFormat="1" ht="60">
      <c r="B10731" s="1964">
        <v>43651</v>
      </c>
      <c r="C10731" s="814" t="s">
        <v>11178</v>
      </c>
      <c r="D10731" s="876">
        <v>10000</v>
      </c>
      <c r="E10731" s="1965" t="s">
        <v>3287</v>
      </c>
      <c r="G10731" s="612" t="s">
        <v>8394</v>
      </c>
      <c r="H10731" s="613">
        <v>34671.19</v>
      </c>
      <c r="I10731" s="13"/>
    </row>
    <row r="10732" spans="2:15" s="1" customFormat="1" ht="15">
      <c r="B10732" s="1964">
        <v>43653</v>
      </c>
      <c r="C10732" s="814" t="s">
        <v>269</v>
      </c>
      <c r="D10732" s="876">
        <v>500</v>
      </c>
      <c r="E10732" s="814" t="s">
        <v>421</v>
      </c>
      <c r="G10732" s="612" t="s">
        <v>7422</v>
      </c>
      <c r="H10732" s="613">
        <v>1297</v>
      </c>
      <c r="I10732" s="13"/>
    </row>
    <row r="10733" spans="2:15" s="1" customFormat="1" ht="60">
      <c r="B10733" s="1964">
        <v>43661</v>
      </c>
      <c r="C10733" s="814" t="s">
        <v>11192</v>
      </c>
      <c r="D10733" s="876">
        <v>10000</v>
      </c>
      <c r="E10733" s="814" t="s">
        <v>3287</v>
      </c>
      <c r="G10733" s="612" t="s">
        <v>10482</v>
      </c>
      <c r="H10733" s="613">
        <v>1297</v>
      </c>
      <c r="M10733" s="2"/>
    </row>
    <row r="10734" spans="2:15" s="1" customFormat="1" ht="15">
      <c r="B10734" s="1964">
        <v>43665</v>
      </c>
      <c r="C10734" s="1097" t="s">
        <v>421</v>
      </c>
      <c r="D10734" s="876">
        <v>2000</v>
      </c>
      <c r="E10734" s="814" t="s">
        <v>421</v>
      </c>
      <c r="G10734" s="612" t="s">
        <v>8818</v>
      </c>
      <c r="H10734" s="1792">
        <v>24762</v>
      </c>
    </row>
    <row r="10735" spans="2:15" s="1" customFormat="1" ht="45">
      <c r="B10735" s="1964">
        <v>43666</v>
      </c>
      <c r="C10735" s="1097" t="s">
        <v>11217</v>
      </c>
      <c r="D10735" s="876">
        <v>10000</v>
      </c>
      <c r="E10735" s="814" t="s">
        <v>3287</v>
      </c>
      <c r="G10735" s="612" t="s">
        <v>9959</v>
      </c>
      <c r="H10735" s="1792">
        <f>0</f>
        <v>0</v>
      </c>
    </row>
    <row r="10736" spans="2:15" s="1" customFormat="1" ht="60">
      <c r="B10736" s="1964">
        <v>43670</v>
      </c>
      <c r="C10736" s="1097" t="s">
        <v>11229</v>
      </c>
      <c r="D10736" s="876">
        <v>5000</v>
      </c>
      <c r="E10736" s="814" t="s">
        <v>3287</v>
      </c>
      <c r="G10736" s="612" t="s">
        <v>7425</v>
      </c>
      <c r="H10736" s="1165">
        <v>32500</v>
      </c>
    </row>
    <row r="10737" spans="2:9" s="1" customFormat="1" ht="45">
      <c r="B10737" s="1964">
        <v>43677</v>
      </c>
      <c r="C10737" s="814" t="s">
        <v>11251</v>
      </c>
      <c r="D10737" s="876">
        <v>10000</v>
      </c>
      <c r="E10737" s="814" t="s">
        <v>3287</v>
      </c>
      <c r="G10737" s="612" t="s">
        <v>7426</v>
      </c>
      <c r="H10737" s="1165">
        <v>30000</v>
      </c>
      <c r="I10737" s="13"/>
    </row>
    <row r="10738" spans="2:9" s="1" customFormat="1" ht="15">
      <c r="B10738" s="1964"/>
      <c r="C10738" s="814"/>
      <c r="D10738" s="876"/>
      <c r="E10738" s="814"/>
      <c r="G10738" s="612" t="s">
        <v>8819</v>
      </c>
      <c r="H10738" s="1165">
        <v>2500</v>
      </c>
      <c r="I10738" s="13"/>
    </row>
    <row r="10739" spans="2:9" s="1" customFormat="1" ht="15">
      <c r="B10739" s="1964"/>
      <c r="C10739" s="814"/>
      <c r="D10739" s="876"/>
      <c r="E10739" s="814"/>
      <c r="F10739" s="2"/>
      <c r="G10739" s="612" t="s">
        <v>7420</v>
      </c>
      <c r="H10739" s="613">
        <v>19566</v>
      </c>
      <c r="I10739" s="13"/>
    </row>
    <row r="10740" spans="2:9" s="1" customFormat="1" ht="15">
      <c r="B10740" s="1964"/>
      <c r="C10740" s="814"/>
      <c r="D10740" s="876"/>
      <c r="E10740" s="814"/>
      <c r="F10740" s="2"/>
      <c r="G10740" s="2001"/>
      <c r="H10740" s="2002">
        <f>SUM(H10731:H10739)</f>
        <v>146593.19</v>
      </c>
      <c r="I10740" s="13"/>
    </row>
    <row r="10741" spans="2:9" s="1" customFormat="1" ht="15">
      <c r="B10741" s="811"/>
      <c r="C10741" s="814"/>
      <c r="D10741" s="876"/>
      <c r="E10741" s="814"/>
    </row>
    <row r="10742" spans="2:9" s="1" customFormat="1" ht="15">
      <c r="B10742" s="811"/>
      <c r="C10742" s="814"/>
      <c r="D10742" s="876"/>
      <c r="E10742" s="814"/>
    </row>
    <row r="10743" spans="2:9" s="1" customFormat="1" ht="15">
      <c r="B10743" s="280"/>
      <c r="C10743" s="280"/>
      <c r="D10743" s="294">
        <f>SUM(D10730:D10742)</f>
        <v>52130</v>
      </c>
      <c r="E10743" s="2">
        <f>D10743-D10866-H10866</f>
        <v>10080</v>
      </c>
      <c r="F10743" s="1" t="s">
        <v>3088</v>
      </c>
    </row>
    <row r="10744" spans="2:9" s="1" customFormat="1" ht="15">
      <c r="E10744" s="2"/>
    </row>
    <row r="10745" spans="2:9" s="1" customFormat="1" ht="15"/>
    <row r="10746" spans="2:9" s="1" customFormat="1" ht="15">
      <c r="B10746" s="608">
        <v>43647</v>
      </c>
      <c r="C10746" s="280" t="s">
        <v>367</v>
      </c>
      <c r="D10746" s="613">
        <v>100</v>
      </c>
      <c r="E10746" s="1023"/>
      <c r="F10746" s="608">
        <v>43668</v>
      </c>
      <c r="G10746" s="304" t="s">
        <v>525</v>
      </c>
      <c r="H10746" s="326">
        <v>200</v>
      </c>
    </row>
    <row r="10747" spans="2:9" s="1" customFormat="1" ht="15">
      <c r="B10747" s="608">
        <v>43647</v>
      </c>
      <c r="C10747" s="612" t="s">
        <v>525</v>
      </c>
      <c r="D10747" s="613">
        <v>170</v>
      </c>
      <c r="E10747" s="1023"/>
      <c r="F10747" s="608">
        <v>43668</v>
      </c>
      <c r="G10747" s="304" t="s">
        <v>12</v>
      </c>
      <c r="H10747" s="326">
        <v>100</v>
      </c>
    </row>
    <row r="10748" spans="2:9" s="1" customFormat="1" ht="15">
      <c r="B10748" s="608">
        <v>43647</v>
      </c>
      <c r="C10748" s="612" t="s">
        <v>12</v>
      </c>
      <c r="D10748" s="613">
        <v>80</v>
      </c>
      <c r="E10748" s="1023"/>
      <c r="F10748" s="608">
        <v>43668</v>
      </c>
      <c r="G10748" s="304" t="s">
        <v>114</v>
      </c>
      <c r="H10748" s="326">
        <v>100</v>
      </c>
    </row>
    <row r="10749" spans="2:9" s="1" customFormat="1" ht="15">
      <c r="B10749" s="608">
        <v>43647</v>
      </c>
      <c r="C10749" s="612" t="s">
        <v>11171</v>
      </c>
      <c r="D10749" s="613">
        <v>1000</v>
      </c>
      <c r="E10749" s="1023"/>
      <c r="F10749" s="608">
        <v>43669</v>
      </c>
      <c r="G10749" s="304" t="s">
        <v>525</v>
      </c>
      <c r="H10749" s="326">
        <v>244</v>
      </c>
    </row>
    <row r="10750" spans="2:9" s="1" customFormat="1" ht="15">
      <c r="B10750" s="608">
        <v>43647</v>
      </c>
      <c r="C10750" s="612" t="s">
        <v>114</v>
      </c>
      <c r="D10750" s="613">
        <v>80</v>
      </c>
      <c r="E10750" s="1023"/>
      <c r="F10750" s="608">
        <v>43669</v>
      </c>
      <c r="G10750" s="304" t="s">
        <v>11181</v>
      </c>
      <c r="H10750" s="326">
        <v>230</v>
      </c>
    </row>
    <row r="10751" spans="2:9" s="1" customFormat="1" ht="15">
      <c r="B10751" s="608">
        <v>43647</v>
      </c>
      <c r="C10751" s="484" t="s">
        <v>11172</v>
      </c>
      <c r="D10751" s="610">
        <v>90</v>
      </c>
      <c r="E10751" s="1023"/>
      <c r="F10751" s="608">
        <v>43669</v>
      </c>
      <c r="G10751" s="304" t="s">
        <v>246</v>
      </c>
      <c r="H10751" s="326">
        <v>70</v>
      </c>
    </row>
    <row r="10752" spans="2:9" s="1" customFormat="1" ht="15">
      <c r="B10752" s="608">
        <v>43648</v>
      </c>
      <c r="C10752" s="484" t="s">
        <v>367</v>
      </c>
      <c r="D10752" s="614">
        <v>5</v>
      </c>
      <c r="E10752" s="1023"/>
      <c r="F10752" s="608">
        <v>43669</v>
      </c>
      <c r="G10752" s="304" t="s">
        <v>58</v>
      </c>
      <c r="H10752" s="326">
        <v>30</v>
      </c>
    </row>
    <row r="10753" spans="2:8" s="1" customFormat="1" ht="15">
      <c r="B10753" s="608">
        <v>43648</v>
      </c>
      <c r="C10753" s="394" t="s">
        <v>525</v>
      </c>
      <c r="D10753" s="614">
        <v>950</v>
      </c>
      <c r="E10753" s="1023"/>
      <c r="F10753" s="608">
        <v>43669</v>
      </c>
      <c r="G10753" s="304" t="s">
        <v>11244</v>
      </c>
      <c r="H10753" s="326">
        <v>230</v>
      </c>
    </row>
    <row r="10754" spans="2:8" s="1" customFormat="1" ht="15">
      <c r="B10754" s="608">
        <v>43648</v>
      </c>
      <c r="C10754" s="394" t="s">
        <v>114</v>
      </c>
      <c r="D10754" s="614">
        <v>50</v>
      </c>
      <c r="E10754" s="1023"/>
      <c r="F10754" s="608">
        <v>43669</v>
      </c>
      <c r="G10754" s="304" t="s">
        <v>246</v>
      </c>
      <c r="H10754" s="326">
        <v>70</v>
      </c>
    </row>
    <row r="10755" spans="2:8" s="1" customFormat="1" ht="15">
      <c r="B10755" s="608">
        <v>43648</v>
      </c>
      <c r="C10755" s="394" t="s">
        <v>1254</v>
      </c>
      <c r="D10755" s="614">
        <v>330</v>
      </c>
      <c r="E10755" s="1023"/>
      <c r="F10755" s="608">
        <v>43670</v>
      </c>
      <c r="G10755" s="304" t="s">
        <v>525</v>
      </c>
      <c r="H10755" s="326">
        <v>220</v>
      </c>
    </row>
    <row r="10756" spans="2:8" s="1" customFormat="1" ht="15">
      <c r="B10756" s="608">
        <v>43648</v>
      </c>
      <c r="C10756" s="280" t="s">
        <v>11173</v>
      </c>
      <c r="D10756" s="294">
        <v>500</v>
      </c>
      <c r="E10756" s="1023"/>
      <c r="F10756" s="608">
        <v>43670</v>
      </c>
      <c r="G10756" s="304" t="s">
        <v>12</v>
      </c>
      <c r="H10756" s="326">
        <v>180</v>
      </c>
    </row>
    <row r="10757" spans="2:8" s="1" customFormat="1" ht="15">
      <c r="B10757" s="608">
        <v>43648</v>
      </c>
      <c r="C10757" s="394" t="s">
        <v>80</v>
      </c>
      <c r="D10757" s="1776">
        <v>50</v>
      </c>
      <c r="E10757" s="1023"/>
      <c r="F10757" s="608">
        <v>43670</v>
      </c>
      <c r="G10757" s="304" t="s">
        <v>246</v>
      </c>
      <c r="H10757" s="294">
        <v>200</v>
      </c>
    </row>
    <row r="10758" spans="2:8" s="1" customFormat="1" ht="15">
      <c r="B10758" s="608">
        <v>43648</v>
      </c>
      <c r="C10758" s="394" t="s">
        <v>205</v>
      </c>
      <c r="D10758" s="1776">
        <v>20</v>
      </c>
      <c r="E10758" s="1023"/>
      <c r="F10758" s="608">
        <v>43670</v>
      </c>
      <c r="G10758" s="280" t="s">
        <v>23</v>
      </c>
      <c r="H10758" s="294">
        <v>60</v>
      </c>
    </row>
    <row r="10759" spans="2:8" s="1" customFormat="1" ht="15">
      <c r="B10759" s="608">
        <v>43649</v>
      </c>
      <c r="C10759" s="612" t="s">
        <v>525</v>
      </c>
      <c r="D10759" s="613">
        <v>205</v>
      </c>
      <c r="E10759" s="1023"/>
      <c r="F10759" s="608">
        <v>43670</v>
      </c>
      <c r="G10759" s="304" t="s">
        <v>4391</v>
      </c>
      <c r="H10759" s="326">
        <v>50</v>
      </c>
    </row>
    <row r="10760" spans="2:8" s="1" customFormat="1" ht="15">
      <c r="B10760" s="608">
        <v>43649</v>
      </c>
      <c r="C10760" s="484" t="s">
        <v>12</v>
      </c>
      <c r="D10760" s="1739">
        <v>160</v>
      </c>
      <c r="E10760" s="1023"/>
      <c r="F10760" s="608">
        <v>43670</v>
      </c>
      <c r="G10760" s="280" t="s">
        <v>81</v>
      </c>
      <c r="H10760" s="294">
        <v>100</v>
      </c>
    </row>
    <row r="10761" spans="2:8" s="1" customFormat="1" ht="15">
      <c r="B10761" s="608">
        <v>43650</v>
      </c>
      <c r="C10761" s="484" t="s">
        <v>525</v>
      </c>
      <c r="D10761" s="1739">
        <v>60</v>
      </c>
      <c r="E10761" s="1023"/>
      <c r="F10761" s="608">
        <v>43671</v>
      </c>
      <c r="G10761" s="280" t="s">
        <v>172</v>
      </c>
      <c r="H10761" s="294">
        <v>40</v>
      </c>
    </row>
    <row r="10762" spans="2:8" s="1" customFormat="1" ht="15">
      <c r="B10762" s="608">
        <v>43650</v>
      </c>
      <c r="C10762" s="484" t="s">
        <v>205</v>
      </c>
      <c r="D10762" s="1739">
        <v>150</v>
      </c>
      <c r="E10762" s="1023"/>
      <c r="F10762" s="608">
        <v>43671</v>
      </c>
      <c r="G10762" s="280" t="s">
        <v>5295</v>
      </c>
      <c r="H10762" s="294">
        <v>170</v>
      </c>
    </row>
    <row r="10763" spans="2:8" s="1" customFormat="1" ht="15">
      <c r="B10763" s="608">
        <v>43650</v>
      </c>
      <c r="C10763" s="612" t="s">
        <v>23</v>
      </c>
      <c r="D10763" s="1739">
        <v>140</v>
      </c>
      <c r="E10763" s="1023"/>
      <c r="F10763" s="608">
        <v>43671</v>
      </c>
      <c r="G10763" s="280" t="s">
        <v>187</v>
      </c>
      <c r="H10763" s="294">
        <v>200</v>
      </c>
    </row>
    <row r="10764" spans="2:8" s="1" customFormat="1" ht="15">
      <c r="B10764" s="608">
        <v>43650</v>
      </c>
      <c r="C10764" s="484" t="s">
        <v>18</v>
      </c>
      <c r="D10764" s="1739">
        <v>180</v>
      </c>
      <c r="E10764" s="1023"/>
      <c r="F10764" s="608">
        <v>43671</v>
      </c>
      <c r="G10764" s="280" t="s">
        <v>6920</v>
      </c>
      <c r="H10764" s="294">
        <v>450</v>
      </c>
    </row>
    <row r="10765" spans="2:8" s="1" customFormat="1" ht="15">
      <c r="B10765" s="608">
        <v>43651</v>
      </c>
      <c r="C10765" s="280" t="s">
        <v>525</v>
      </c>
      <c r="D10765" s="294">
        <v>170</v>
      </c>
      <c r="E10765" s="1023"/>
      <c r="F10765" s="608">
        <v>43671</v>
      </c>
      <c r="G10765" s="280" t="s">
        <v>18</v>
      </c>
      <c r="H10765" s="294">
        <v>500</v>
      </c>
    </row>
    <row r="10766" spans="2:8" s="1" customFormat="1" ht="15">
      <c r="B10766" s="608">
        <v>43651</v>
      </c>
      <c r="C10766" s="280" t="s">
        <v>2625</v>
      </c>
      <c r="D10766" s="613">
        <v>330</v>
      </c>
      <c r="E10766" s="1023"/>
      <c r="F10766" s="608">
        <v>43671</v>
      </c>
      <c r="G10766" s="280" t="s">
        <v>9233</v>
      </c>
      <c r="H10766" s="294">
        <v>1400</v>
      </c>
    </row>
    <row r="10767" spans="2:8" s="1" customFormat="1" ht="15">
      <c r="B10767" s="608">
        <v>43651</v>
      </c>
      <c r="C10767" s="280" t="s">
        <v>7399</v>
      </c>
      <c r="D10767" s="613">
        <v>40</v>
      </c>
      <c r="E10767" s="1023"/>
      <c r="F10767" s="608">
        <v>43671</v>
      </c>
      <c r="G10767" s="280" t="s">
        <v>8090</v>
      </c>
      <c r="H10767" s="294">
        <v>2100</v>
      </c>
    </row>
    <row r="10768" spans="2:8" s="1" customFormat="1" ht="15">
      <c r="B10768" s="608">
        <v>43651</v>
      </c>
      <c r="C10768" s="612" t="s">
        <v>246</v>
      </c>
      <c r="D10768" s="613">
        <v>120</v>
      </c>
      <c r="E10768" s="1023"/>
      <c r="F10768" s="608">
        <v>43671</v>
      </c>
      <c r="G10768" s="280" t="s">
        <v>11245</v>
      </c>
      <c r="H10768" s="294">
        <v>30</v>
      </c>
    </row>
    <row r="10769" spans="2:8" s="1" customFormat="1" ht="15">
      <c r="B10769" s="608">
        <v>43651</v>
      </c>
      <c r="C10769" s="484" t="s">
        <v>7633</v>
      </c>
      <c r="D10769" s="610">
        <v>10</v>
      </c>
      <c r="E10769" s="1023"/>
      <c r="F10769" s="608">
        <v>43672</v>
      </c>
      <c r="G10769" s="280" t="s">
        <v>286</v>
      </c>
      <c r="H10769" s="294">
        <v>500</v>
      </c>
    </row>
    <row r="10770" spans="2:8" s="1" customFormat="1" ht="15">
      <c r="B10770" s="608">
        <v>43651</v>
      </c>
      <c r="C10770" s="394" t="s">
        <v>23</v>
      </c>
      <c r="D10770" s="614">
        <v>130</v>
      </c>
      <c r="E10770" s="1023"/>
      <c r="F10770" s="608">
        <v>43672</v>
      </c>
      <c r="G10770" s="280" t="s">
        <v>114</v>
      </c>
      <c r="H10770" s="294">
        <v>50</v>
      </c>
    </row>
    <row r="10771" spans="2:8" s="1" customFormat="1" ht="15">
      <c r="B10771" s="608">
        <v>43651</v>
      </c>
      <c r="C10771" s="394" t="s">
        <v>114</v>
      </c>
      <c r="D10771" s="614">
        <v>220</v>
      </c>
      <c r="E10771" s="1023"/>
      <c r="F10771" s="608">
        <v>43674</v>
      </c>
      <c r="G10771" s="280" t="s">
        <v>11245</v>
      </c>
      <c r="H10771" s="294">
        <v>36</v>
      </c>
    </row>
    <row r="10772" spans="2:8" s="1" customFormat="1" ht="15">
      <c r="B10772" s="608">
        <v>43651</v>
      </c>
      <c r="C10772" s="394" t="s">
        <v>48</v>
      </c>
      <c r="D10772" s="294">
        <v>150</v>
      </c>
      <c r="E10772" s="1023"/>
      <c r="F10772" s="608">
        <v>43674</v>
      </c>
      <c r="G10772" s="280" t="s">
        <v>367</v>
      </c>
      <c r="H10772" s="294">
        <v>14</v>
      </c>
    </row>
    <row r="10773" spans="2:8" s="1" customFormat="1" ht="15">
      <c r="B10773" s="608">
        <v>43651</v>
      </c>
      <c r="C10773" s="394" t="s">
        <v>901</v>
      </c>
      <c r="D10773" s="614">
        <v>10</v>
      </c>
      <c r="E10773" s="1023"/>
      <c r="F10773" s="608">
        <v>43674</v>
      </c>
      <c r="G10773" s="280" t="s">
        <v>5295</v>
      </c>
      <c r="H10773" s="294">
        <v>170</v>
      </c>
    </row>
    <row r="10774" spans="2:8" s="1" customFormat="1" ht="15">
      <c r="B10774" s="608">
        <v>43652</v>
      </c>
      <c r="C10774" s="394" t="s">
        <v>401</v>
      </c>
      <c r="D10774" s="1776">
        <v>90</v>
      </c>
      <c r="E10774" s="1023"/>
      <c r="F10774" s="608">
        <v>43674</v>
      </c>
      <c r="G10774" s="280" t="s">
        <v>172</v>
      </c>
      <c r="H10774" s="294">
        <v>160</v>
      </c>
    </row>
    <row r="10775" spans="2:8" s="1" customFormat="1" ht="15">
      <c r="B10775" s="608">
        <v>43652</v>
      </c>
      <c r="C10775" s="394" t="s">
        <v>11181</v>
      </c>
      <c r="D10775" s="1776">
        <v>240</v>
      </c>
      <c r="E10775" s="1023"/>
      <c r="F10775" s="608">
        <v>43674</v>
      </c>
      <c r="G10775" s="280" t="s">
        <v>516</v>
      </c>
      <c r="H10775" s="294">
        <v>50</v>
      </c>
    </row>
    <row r="10776" spans="2:8" s="1" customFormat="1" ht="15">
      <c r="B10776" s="608">
        <v>43652</v>
      </c>
      <c r="C10776" s="612" t="s">
        <v>114</v>
      </c>
      <c r="D10776" s="613">
        <v>190</v>
      </c>
      <c r="E10776" s="1023"/>
      <c r="F10776" s="608">
        <v>43674</v>
      </c>
      <c r="G10776" s="280" t="s">
        <v>10805</v>
      </c>
      <c r="H10776" s="294">
        <v>700</v>
      </c>
    </row>
    <row r="10777" spans="2:8" s="1" customFormat="1" ht="15">
      <c r="B10777" s="608">
        <v>43652</v>
      </c>
      <c r="C10777" s="612" t="s">
        <v>151</v>
      </c>
      <c r="D10777" s="613">
        <v>370</v>
      </c>
      <c r="E10777" s="1023"/>
      <c r="F10777" s="608">
        <v>43675</v>
      </c>
      <c r="G10777" s="280" t="s">
        <v>525</v>
      </c>
      <c r="H10777" s="294">
        <v>190</v>
      </c>
    </row>
    <row r="10778" spans="2:8" s="1" customFormat="1" ht="15">
      <c r="B10778" s="608">
        <v>43652</v>
      </c>
      <c r="C10778" s="612" t="s">
        <v>23</v>
      </c>
      <c r="D10778" s="613">
        <v>700</v>
      </c>
      <c r="E10778" s="1023"/>
      <c r="F10778" s="608">
        <v>43675</v>
      </c>
      <c r="G10778" s="280" t="s">
        <v>12</v>
      </c>
      <c r="H10778" s="294">
        <v>60</v>
      </c>
    </row>
    <row r="10779" spans="2:8" s="1" customFormat="1" ht="15">
      <c r="B10779" s="608">
        <v>43653</v>
      </c>
      <c r="C10779" s="484" t="s">
        <v>3053</v>
      </c>
      <c r="D10779" s="610">
        <v>100</v>
      </c>
      <c r="E10779" s="1023"/>
      <c r="F10779" s="608">
        <v>43675</v>
      </c>
      <c r="G10779" s="280" t="s">
        <v>11247</v>
      </c>
      <c r="H10779" s="294">
        <v>100</v>
      </c>
    </row>
    <row r="10780" spans="2:8" s="1" customFormat="1" ht="15">
      <c r="B10780" s="608">
        <v>43653</v>
      </c>
      <c r="C10780" s="394" t="s">
        <v>8644</v>
      </c>
      <c r="D10780" s="614">
        <v>600</v>
      </c>
      <c r="E10780" s="1023"/>
      <c r="F10780" s="608">
        <v>43675</v>
      </c>
      <c r="G10780" s="280" t="s">
        <v>401</v>
      </c>
      <c r="H10780" s="294">
        <v>70</v>
      </c>
    </row>
    <row r="10781" spans="2:8" s="1" customFormat="1" ht="15">
      <c r="B10781" s="608">
        <v>43653</v>
      </c>
      <c r="C10781" s="394" t="s">
        <v>246</v>
      </c>
      <c r="D10781" s="614">
        <v>90</v>
      </c>
      <c r="E10781" s="1023"/>
      <c r="F10781" s="608">
        <v>43675</v>
      </c>
      <c r="G10781" s="280" t="s">
        <v>111</v>
      </c>
      <c r="H10781" s="294">
        <v>50</v>
      </c>
    </row>
    <row r="10782" spans="2:8" s="1" customFormat="1" ht="15">
      <c r="B10782" s="608">
        <v>43653</v>
      </c>
      <c r="C10782" s="394" t="s">
        <v>12</v>
      </c>
      <c r="D10782" s="614">
        <v>110</v>
      </c>
      <c r="E10782" s="1023"/>
      <c r="F10782" s="608">
        <v>43676</v>
      </c>
      <c r="G10782" s="280" t="s">
        <v>525</v>
      </c>
      <c r="H10782" s="294">
        <v>180</v>
      </c>
    </row>
    <row r="10783" spans="2:8" s="1" customFormat="1" ht="15">
      <c r="B10783" s="608">
        <v>43653</v>
      </c>
      <c r="C10783" s="394" t="s">
        <v>2164</v>
      </c>
      <c r="D10783" s="614">
        <v>300</v>
      </c>
      <c r="E10783" s="1023"/>
      <c r="F10783" s="608">
        <v>43676</v>
      </c>
      <c r="G10783" s="280" t="s">
        <v>12</v>
      </c>
      <c r="H10783" s="294">
        <v>90</v>
      </c>
    </row>
    <row r="10784" spans="2:8" s="1" customFormat="1" ht="15">
      <c r="B10784" s="608">
        <v>43653</v>
      </c>
      <c r="C10784" s="280" t="s">
        <v>996</v>
      </c>
      <c r="D10784" s="294">
        <v>100</v>
      </c>
      <c r="E10784" s="1023"/>
      <c r="F10784" s="608">
        <v>43676</v>
      </c>
      <c r="G10784" s="280" t="s">
        <v>1254</v>
      </c>
      <c r="H10784" s="294">
        <v>55</v>
      </c>
    </row>
    <row r="10785" spans="2:8" s="1" customFormat="1" ht="15">
      <c r="B10785" s="1323">
        <v>43653</v>
      </c>
      <c r="C10785" s="1324" t="s">
        <v>6</v>
      </c>
      <c r="D10785" s="1325">
        <v>2000</v>
      </c>
      <c r="E10785" s="1023"/>
      <c r="F10785" s="608">
        <v>43676</v>
      </c>
      <c r="G10785" s="280" t="s">
        <v>51</v>
      </c>
      <c r="H10785" s="294">
        <v>340</v>
      </c>
    </row>
    <row r="10786" spans="2:8" s="1" customFormat="1" ht="15">
      <c r="B10786" s="608">
        <v>43653</v>
      </c>
      <c r="C10786" s="394" t="s">
        <v>11173</v>
      </c>
      <c r="D10786" s="1776">
        <v>300</v>
      </c>
      <c r="E10786" s="1023"/>
      <c r="F10786" s="608">
        <v>43676</v>
      </c>
      <c r="G10786" s="280" t="s">
        <v>401</v>
      </c>
      <c r="H10786" s="294">
        <v>50</v>
      </c>
    </row>
    <row r="10787" spans="2:8" s="1" customFormat="1" ht="15">
      <c r="B10787" s="608">
        <v>43653</v>
      </c>
      <c r="C10787" s="280" t="s">
        <v>401</v>
      </c>
      <c r="D10787" s="294">
        <v>50</v>
      </c>
      <c r="E10787" s="1023"/>
      <c r="F10787" s="608">
        <v>43676</v>
      </c>
      <c r="G10787" s="280" t="s">
        <v>220</v>
      </c>
      <c r="H10787" s="294">
        <v>30</v>
      </c>
    </row>
    <row r="10788" spans="2:8" s="1" customFormat="1" ht="15">
      <c r="B10788" s="608">
        <v>43654</v>
      </c>
      <c r="C10788" s="612" t="s">
        <v>525</v>
      </c>
      <c r="D10788" s="613">
        <v>220</v>
      </c>
      <c r="E10788" s="1023"/>
      <c r="F10788" s="608">
        <v>43676</v>
      </c>
      <c r="G10788" s="280" t="s">
        <v>114</v>
      </c>
      <c r="H10788" s="294">
        <v>90</v>
      </c>
    </row>
    <row r="10789" spans="2:8" s="1" customFormat="1" ht="15">
      <c r="B10789" s="608">
        <v>43654</v>
      </c>
      <c r="C10789" s="612" t="s">
        <v>51</v>
      </c>
      <c r="D10789" s="613">
        <v>200</v>
      </c>
      <c r="E10789" s="1023"/>
      <c r="F10789" s="608">
        <v>43676</v>
      </c>
      <c r="G10789" s="280" t="s">
        <v>23</v>
      </c>
      <c r="H10789" s="294">
        <v>65</v>
      </c>
    </row>
    <row r="10790" spans="2:8" s="1" customFormat="1" ht="15">
      <c r="B10790" s="608">
        <v>43654</v>
      </c>
      <c r="C10790" s="612" t="s">
        <v>114</v>
      </c>
      <c r="D10790" s="613">
        <v>90</v>
      </c>
      <c r="E10790" s="1023"/>
      <c r="F10790" s="608">
        <v>43676</v>
      </c>
      <c r="G10790" s="280" t="s">
        <v>111</v>
      </c>
      <c r="H10790" s="294">
        <v>50</v>
      </c>
    </row>
    <row r="10791" spans="2:8" s="1" customFormat="1" ht="15">
      <c r="B10791" s="608">
        <v>43654</v>
      </c>
      <c r="C10791" s="612" t="s">
        <v>18</v>
      </c>
      <c r="D10791" s="613">
        <v>60</v>
      </c>
      <c r="E10791" s="1023"/>
      <c r="F10791" s="608"/>
      <c r="G10791" s="304"/>
      <c r="H10791" s="326"/>
    </row>
    <row r="10792" spans="2:8" s="1" customFormat="1" ht="15">
      <c r="B10792" s="608">
        <v>43655</v>
      </c>
      <c r="C10792" s="612" t="s">
        <v>525</v>
      </c>
      <c r="D10792" s="613">
        <v>170</v>
      </c>
      <c r="E10792" s="1023"/>
      <c r="F10792" s="608"/>
      <c r="G10792" s="304"/>
      <c r="H10792" s="326"/>
    </row>
    <row r="10793" spans="2:8" s="1" customFormat="1" ht="15">
      <c r="B10793" s="608">
        <v>43655</v>
      </c>
      <c r="C10793" s="394" t="s">
        <v>401</v>
      </c>
      <c r="D10793" s="614">
        <v>48</v>
      </c>
      <c r="E10793" s="1023"/>
      <c r="F10793" s="608"/>
      <c r="G10793" s="304"/>
      <c r="H10793" s="326"/>
    </row>
    <row r="10794" spans="2:8" s="1" customFormat="1" ht="15">
      <c r="B10794" s="608">
        <v>43655</v>
      </c>
      <c r="C10794" s="280" t="s">
        <v>850</v>
      </c>
      <c r="D10794" s="294">
        <v>10</v>
      </c>
      <c r="E10794" s="1023"/>
      <c r="F10794" s="608"/>
      <c r="G10794" s="304"/>
      <c r="H10794" s="326"/>
    </row>
    <row r="10795" spans="2:8" s="1" customFormat="1" ht="15">
      <c r="B10795" s="608">
        <v>43655</v>
      </c>
      <c r="C10795" s="280" t="s">
        <v>18</v>
      </c>
      <c r="D10795" s="294">
        <v>132</v>
      </c>
      <c r="E10795" s="1023"/>
      <c r="F10795" s="608"/>
      <c r="G10795" s="304"/>
      <c r="H10795" s="326"/>
    </row>
    <row r="10796" spans="2:8" s="1" customFormat="1" ht="15">
      <c r="B10796" s="608">
        <v>43655</v>
      </c>
      <c r="C10796" s="394" t="s">
        <v>23</v>
      </c>
      <c r="D10796" s="614">
        <v>110</v>
      </c>
      <c r="E10796" s="1023"/>
      <c r="F10796" s="608"/>
      <c r="G10796" s="304"/>
      <c r="H10796" s="326"/>
    </row>
    <row r="10797" spans="2:8" s="1" customFormat="1" ht="15">
      <c r="B10797" s="608">
        <v>43656</v>
      </c>
      <c r="C10797" s="280" t="s">
        <v>525</v>
      </c>
      <c r="D10797" s="294">
        <v>160</v>
      </c>
      <c r="E10797" s="1023"/>
      <c r="F10797" s="608"/>
      <c r="G10797" s="304"/>
      <c r="H10797" s="326"/>
    </row>
    <row r="10798" spans="2:8" s="1" customFormat="1" ht="15">
      <c r="B10798" s="608">
        <v>43656</v>
      </c>
      <c r="C10798" s="280" t="s">
        <v>246</v>
      </c>
      <c r="D10798" s="294">
        <v>180</v>
      </c>
      <c r="E10798" s="1023"/>
      <c r="F10798" s="608"/>
      <c r="G10798" s="304"/>
      <c r="H10798" s="326"/>
    </row>
    <row r="10799" spans="2:8" s="1" customFormat="1" ht="15">
      <c r="B10799" s="608">
        <v>43656</v>
      </c>
      <c r="C10799" s="280" t="s">
        <v>172</v>
      </c>
      <c r="D10799" s="294">
        <v>30</v>
      </c>
      <c r="E10799" s="1023"/>
      <c r="F10799" s="608"/>
      <c r="G10799" s="304"/>
      <c r="H10799" s="326"/>
    </row>
    <row r="10800" spans="2:8" s="1" customFormat="1" ht="15">
      <c r="B10800" s="608">
        <v>43656</v>
      </c>
      <c r="C10800" s="612" t="s">
        <v>12</v>
      </c>
      <c r="D10800" s="613">
        <v>60</v>
      </c>
      <c r="E10800" s="1023"/>
      <c r="F10800" s="608"/>
      <c r="G10800" s="304"/>
      <c r="H10800" s="326"/>
    </row>
    <row r="10801" spans="2:8" s="1" customFormat="1" ht="15">
      <c r="B10801" s="608">
        <v>43656</v>
      </c>
      <c r="C10801" s="280" t="s">
        <v>23</v>
      </c>
      <c r="D10801" s="294">
        <v>270</v>
      </c>
      <c r="E10801" s="1023"/>
      <c r="F10801" s="608"/>
      <c r="G10801" s="304"/>
      <c r="H10801" s="326"/>
    </row>
    <row r="10802" spans="2:8" s="1" customFormat="1" ht="15">
      <c r="B10802" s="549">
        <v>43656</v>
      </c>
      <c r="C10802" s="554" t="s">
        <v>2598</v>
      </c>
      <c r="D10802" s="587">
        <v>180</v>
      </c>
      <c r="E10802" s="1023"/>
      <c r="F10802" s="608"/>
      <c r="G10802" s="304"/>
      <c r="H10802" s="326"/>
    </row>
    <row r="10803" spans="2:8" s="1" customFormat="1" ht="15">
      <c r="B10803" s="608">
        <v>43657</v>
      </c>
      <c r="C10803" s="612" t="s">
        <v>525</v>
      </c>
      <c r="D10803" s="613">
        <v>190</v>
      </c>
      <c r="E10803" s="1023"/>
      <c r="F10803" s="608"/>
      <c r="G10803" s="304"/>
      <c r="H10803" s="326"/>
    </row>
    <row r="10804" spans="2:8" s="1" customFormat="1" ht="15">
      <c r="B10804" s="608">
        <v>43657</v>
      </c>
      <c r="C10804" s="612" t="s">
        <v>23</v>
      </c>
      <c r="D10804" s="613">
        <v>140</v>
      </c>
      <c r="E10804" s="1023"/>
      <c r="F10804" s="608"/>
      <c r="G10804" s="304"/>
      <c r="H10804" s="326"/>
    </row>
    <row r="10805" spans="2:8" s="1" customFormat="1" ht="15">
      <c r="B10805" s="608">
        <v>43657</v>
      </c>
      <c r="C10805" s="612" t="s">
        <v>246</v>
      </c>
      <c r="D10805" s="613">
        <v>80</v>
      </c>
      <c r="E10805" s="1023"/>
      <c r="F10805" s="608"/>
      <c r="G10805" s="304"/>
      <c r="H10805" s="326"/>
    </row>
    <row r="10806" spans="2:8" s="1" customFormat="1" ht="15">
      <c r="B10806" s="608">
        <v>43657</v>
      </c>
      <c r="C10806" s="280" t="s">
        <v>220</v>
      </c>
      <c r="D10806" s="613">
        <v>20</v>
      </c>
      <c r="E10806" s="1023"/>
      <c r="F10806" s="608"/>
      <c r="G10806" s="304"/>
      <c r="H10806" s="326"/>
    </row>
    <row r="10807" spans="2:8" s="1" customFormat="1" ht="15">
      <c r="B10807" s="608">
        <v>43657</v>
      </c>
      <c r="C10807" s="612" t="s">
        <v>132</v>
      </c>
      <c r="D10807" s="613">
        <v>150</v>
      </c>
      <c r="E10807" s="1023"/>
      <c r="F10807" s="608"/>
      <c r="G10807" s="304"/>
      <c r="H10807" s="326"/>
    </row>
    <row r="10808" spans="2:8" s="1" customFormat="1" ht="15">
      <c r="B10808" s="608">
        <v>43658</v>
      </c>
      <c r="C10808" s="394" t="s">
        <v>525</v>
      </c>
      <c r="D10808" s="614">
        <v>180</v>
      </c>
      <c r="E10808" s="1023"/>
      <c r="F10808" s="608"/>
      <c r="G10808" s="304"/>
      <c r="H10808" s="326"/>
    </row>
    <row r="10809" spans="2:8" s="1" customFormat="1" ht="15">
      <c r="B10809" s="608">
        <v>43658</v>
      </c>
      <c r="C10809" s="280" t="s">
        <v>2625</v>
      </c>
      <c r="D10809" s="294">
        <v>390</v>
      </c>
      <c r="E10809" s="1023"/>
      <c r="F10809" s="608"/>
      <c r="G10809" s="304"/>
      <c r="H10809" s="326"/>
    </row>
    <row r="10810" spans="2:8" s="1" customFormat="1" ht="15">
      <c r="B10810" s="608">
        <v>43658</v>
      </c>
      <c r="C10810" s="394" t="s">
        <v>23</v>
      </c>
      <c r="D10810" s="1776">
        <v>60</v>
      </c>
      <c r="E10810" s="1023"/>
      <c r="F10810" s="608"/>
      <c r="G10810" s="304"/>
      <c r="H10810" s="326"/>
    </row>
    <row r="10811" spans="2:8" s="1" customFormat="1" ht="15">
      <c r="B10811" s="608">
        <v>43658</v>
      </c>
      <c r="C10811" s="280" t="s">
        <v>111</v>
      </c>
      <c r="D10811" s="294">
        <v>50</v>
      </c>
      <c r="E10811" s="1023"/>
      <c r="F10811" s="608"/>
      <c r="G10811" s="304"/>
      <c r="H10811" s="326"/>
    </row>
    <row r="10812" spans="2:8" s="1" customFormat="1" ht="15">
      <c r="B10812" s="608">
        <v>43658</v>
      </c>
      <c r="C10812" s="612" t="s">
        <v>246</v>
      </c>
      <c r="D10812" s="613">
        <v>100</v>
      </c>
      <c r="E10812" s="1023"/>
      <c r="F10812" s="608"/>
      <c r="G10812" s="304"/>
      <c r="H10812" s="326"/>
    </row>
    <row r="10813" spans="2:8" s="1" customFormat="1" ht="15">
      <c r="B10813" s="608">
        <v>43658</v>
      </c>
      <c r="C10813" s="612" t="s">
        <v>7102</v>
      </c>
      <c r="D10813" s="613">
        <v>220</v>
      </c>
      <c r="E10813" s="1023"/>
      <c r="F10813" s="608"/>
      <c r="G10813" s="304"/>
      <c r="H10813" s="326"/>
    </row>
    <row r="10814" spans="2:8" s="1" customFormat="1" ht="15">
      <c r="B10814" s="608">
        <v>43659</v>
      </c>
      <c r="C10814" s="612" t="s">
        <v>187</v>
      </c>
      <c r="D10814" s="613">
        <v>180</v>
      </c>
      <c r="E10814" s="1023"/>
      <c r="F10814" s="608"/>
      <c r="G10814" s="304"/>
      <c r="H10814" s="326"/>
    </row>
    <row r="10815" spans="2:8" s="1" customFormat="1" ht="15">
      <c r="B10815" s="608">
        <v>43659</v>
      </c>
      <c r="C10815" s="280" t="s">
        <v>11204</v>
      </c>
      <c r="D10815" s="294">
        <v>140</v>
      </c>
      <c r="E10815" s="1023"/>
      <c r="F10815" s="608"/>
      <c r="G10815" s="304"/>
      <c r="H10815" s="326"/>
    </row>
    <row r="10816" spans="2:8" s="1" customFormat="1" ht="15">
      <c r="B10816" s="608">
        <v>43659</v>
      </c>
      <c r="C10816" s="484" t="s">
        <v>9555</v>
      </c>
      <c r="D10816" s="610">
        <v>50</v>
      </c>
      <c r="E10816" s="1023"/>
      <c r="F10816" s="608"/>
      <c r="G10816" s="304"/>
      <c r="H10816" s="326"/>
    </row>
    <row r="10817" spans="2:8" s="1" customFormat="1" ht="15">
      <c r="B10817" s="608">
        <v>43659</v>
      </c>
      <c r="C10817" s="394" t="s">
        <v>401</v>
      </c>
      <c r="D10817" s="1776">
        <v>50</v>
      </c>
      <c r="E10817" s="1023"/>
      <c r="F10817" s="608"/>
      <c r="G10817" s="304"/>
      <c r="H10817" s="326"/>
    </row>
    <row r="10818" spans="2:8" s="1" customFormat="1" ht="15">
      <c r="B10818" s="608">
        <v>43659</v>
      </c>
      <c r="C10818" s="280" t="s">
        <v>10812</v>
      </c>
      <c r="D10818" s="294">
        <v>4300</v>
      </c>
      <c r="E10818" s="1023"/>
      <c r="F10818" s="608"/>
      <c r="G10818" s="304"/>
      <c r="H10818" s="326"/>
    </row>
    <row r="10819" spans="2:8" s="1" customFormat="1" ht="15">
      <c r="B10819" s="608">
        <v>43659</v>
      </c>
      <c r="C10819" s="394" t="s">
        <v>11205</v>
      </c>
      <c r="D10819" s="614">
        <v>1000</v>
      </c>
      <c r="E10819" s="1023"/>
      <c r="F10819" s="608"/>
      <c r="G10819" s="304"/>
      <c r="H10819" s="326"/>
    </row>
    <row r="10820" spans="2:8" s="1" customFormat="1" ht="15">
      <c r="B10820" s="608">
        <v>43659</v>
      </c>
      <c r="C10820" s="280" t="s">
        <v>352</v>
      </c>
      <c r="D10820" s="294">
        <v>65</v>
      </c>
      <c r="E10820" s="1023"/>
      <c r="F10820" s="608"/>
      <c r="G10820" s="304"/>
      <c r="H10820" s="326"/>
    </row>
    <row r="10821" spans="2:8" s="1" customFormat="1" ht="15">
      <c r="B10821" s="608">
        <v>43659</v>
      </c>
      <c r="C10821" s="280" t="s">
        <v>23</v>
      </c>
      <c r="D10821" s="294">
        <v>140</v>
      </c>
      <c r="E10821" s="1023"/>
      <c r="F10821" s="608"/>
      <c r="G10821" s="304"/>
      <c r="H10821" s="326"/>
    </row>
    <row r="10822" spans="2:8" s="1" customFormat="1" ht="15">
      <c r="B10822" s="608">
        <v>43659</v>
      </c>
      <c r="C10822" s="280" t="s">
        <v>516</v>
      </c>
      <c r="D10822" s="294">
        <v>150</v>
      </c>
      <c r="E10822" s="1023"/>
      <c r="F10822" s="608"/>
      <c r="G10822" s="304"/>
      <c r="H10822" s="326"/>
    </row>
    <row r="10823" spans="2:8" s="1" customFormat="1" ht="15">
      <c r="B10823" s="608">
        <v>43660</v>
      </c>
      <c r="C10823" s="280" t="s">
        <v>114</v>
      </c>
      <c r="D10823" s="294">
        <v>110</v>
      </c>
      <c r="E10823" s="1023"/>
      <c r="F10823" s="608"/>
      <c r="G10823" s="304"/>
      <c r="H10823" s="326"/>
    </row>
    <row r="10824" spans="2:8" s="1" customFormat="1" ht="15">
      <c r="B10824" s="608">
        <v>43660</v>
      </c>
      <c r="C10824" s="280" t="s">
        <v>401</v>
      </c>
      <c r="D10824" s="294">
        <v>30</v>
      </c>
      <c r="E10824" s="1023"/>
      <c r="F10824" s="608"/>
      <c r="G10824" s="304"/>
      <c r="H10824" s="326"/>
    </row>
    <row r="10825" spans="2:8" s="1" customFormat="1" ht="15">
      <c r="B10825" s="608">
        <v>43660</v>
      </c>
      <c r="C10825" s="394" t="s">
        <v>132</v>
      </c>
      <c r="D10825" s="614">
        <v>300</v>
      </c>
      <c r="E10825" s="1023"/>
      <c r="F10825" s="608"/>
      <c r="G10825" s="304"/>
      <c r="H10825" s="326"/>
    </row>
    <row r="10826" spans="2:8" s="1" customFormat="1" ht="15">
      <c r="B10826" s="608">
        <v>43660</v>
      </c>
      <c r="C10826" s="280" t="s">
        <v>23</v>
      </c>
      <c r="D10826" s="294">
        <v>105</v>
      </c>
      <c r="E10826" s="1023"/>
      <c r="F10826" s="608"/>
      <c r="G10826" s="304"/>
      <c r="H10826" s="326"/>
    </row>
    <row r="10827" spans="2:8" s="1" customFormat="1" ht="15">
      <c r="B10827" s="608">
        <v>43661</v>
      </c>
      <c r="C10827" s="280" t="s">
        <v>525</v>
      </c>
      <c r="D10827" s="294">
        <v>200</v>
      </c>
      <c r="E10827" s="1023"/>
      <c r="F10827" s="608"/>
      <c r="G10827" s="304"/>
      <c r="H10827" s="326"/>
    </row>
    <row r="10828" spans="2:8" s="1" customFormat="1" ht="15">
      <c r="B10828" s="608">
        <v>43661</v>
      </c>
      <c r="C10828" s="484" t="s">
        <v>2853</v>
      </c>
      <c r="D10828" s="1776">
        <v>50</v>
      </c>
      <c r="E10828" s="1023"/>
      <c r="F10828" s="608"/>
      <c r="G10828" s="304"/>
      <c r="H10828" s="326"/>
    </row>
    <row r="10829" spans="2:8" s="1" customFormat="1" ht="15">
      <c r="B10829" s="608">
        <v>43661</v>
      </c>
      <c r="C10829" s="612" t="s">
        <v>51</v>
      </c>
      <c r="D10829" s="613">
        <v>40</v>
      </c>
      <c r="E10829" s="1023"/>
      <c r="F10829" s="608"/>
      <c r="G10829" s="304"/>
      <c r="H10829" s="326"/>
    </row>
    <row r="10830" spans="2:8" s="1" customFormat="1" ht="15">
      <c r="B10830" s="608">
        <v>43661</v>
      </c>
      <c r="C10830" s="484" t="s">
        <v>205</v>
      </c>
      <c r="D10830" s="610">
        <v>50</v>
      </c>
      <c r="E10830" s="1023"/>
      <c r="F10830" s="608"/>
      <c r="G10830" s="304"/>
      <c r="H10830" s="326"/>
    </row>
    <row r="10831" spans="2:8" s="1" customFormat="1" ht="15">
      <c r="B10831" s="608">
        <v>43661</v>
      </c>
      <c r="C10831" s="280" t="s">
        <v>23</v>
      </c>
      <c r="D10831" s="294">
        <v>110</v>
      </c>
      <c r="E10831" s="1023"/>
      <c r="F10831" s="608"/>
      <c r="G10831" s="304"/>
      <c r="H10831" s="326"/>
    </row>
    <row r="10832" spans="2:8" s="1" customFormat="1" ht="15">
      <c r="B10832" s="608">
        <v>43661</v>
      </c>
      <c r="C10832" s="280" t="s">
        <v>246</v>
      </c>
      <c r="D10832" s="294">
        <v>100</v>
      </c>
      <c r="E10832" s="1023"/>
      <c r="F10832" s="608"/>
      <c r="G10832" s="304"/>
      <c r="H10832" s="326"/>
    </row>
    <row r="10833" spans="2:8" s="1" customFormat="1" ht="15">
      <c r="B10833" s="608">
        <v>43662</v>
      </c>
      <c r="C10833" s="484" t="s">
        <v>6</v>
      </c>
      <c r="D10833" s="614">
        <v>100</v>
      </c>
      <c r="E10833" s="1023"/>
      <c r="F10833" s="608"/>
      <c r="G10833" s="304"/>
      <c r="H10833" s="326"/>
    </row>
    <row r="10834" spans="2:8" s="1" customFormat="1" ht="15">
      <c r="B10834" s="608">
        <v>43662</v>
      </c>
      <c r="C10834" s="280" t="s">
        <v>525</v>
      </c>
      <c r="D10834" s="294">
        <v>170</v>
      </c>
      <c r="E10834" s="1023"/>
      <c r="F10834" s="608"/>
      <c r="G10834" s="304"/>
      <c r="H10834" s="326"/>
    </row>
    <row r="10835" spans="2:8" s="1" customFormat="1" ht="15">
      <c r="B10835" s="608">
        <v>43662</v>
      </c>
      <c r="C10835" s="280" t="s">
        <v>11208</v>
      </c>
      <c r="D10835" s="294">
        <v>320</v>
      </c>
      <c r="E10835" s="1023"/>
      <c r="F10835" s="608"/>
      <c r="G10835" s="304"/>
      <c r="H10835" s="326"/>
    </row>
    <row r="10836" spans="2:8" s="1" customFormat="1" ht="15">
      <c r="B10836" s="608">
        <v>43662</v>
      </c>
      <c r="C10836" s="280" t="s">
        <v>23</v>
      </c>
      <c r="D10836" s="294">
        <v>280</v>
      </c>
      <c r="E10836" s="1023"/>
      <c r="F10836" s="608"/>
      <c r="G10836" s="304"/>
      <c r="H10836" s="326"/>
    </row>
    <row r="10837" spans="2:8" s="1" customFormat="1" ht="15">
      <c r="B10837" s="608">
        <v>43662</v>
      </c>
      <c r="C10837" s="280" t="s">
        <v>57</v>
      </c>
      <c r="D10837" s="294">
        <v>500</v>
      </c>
      <c r="E10837" s="1023"/>
      <c r="F10837" s="608"/>
      <c r="G10837" s="304"/>
      <c r="H10837" s="326"/>
    </row>
    <row r="10838" spans="2:8" s="1" customFormat="1" ht="15">
      <c r="B10838" s="608">
        <v>43662</v>
      </c>
      <c r="C10838" s="280" t="s">
        <v>4068</v>
      </c>
      <c r="D10838" s="294">
        <v>60</v>
      </c>
      <c r="E10838" s="1023"/>
      <c r="F10838" s="608"/>
      <c r="G10838" s="304"/>
      <c r="H10838" s="326"/>
    </row>
    <row r="10839" spans="2:8" s="1" customFormat="1" ht="15">
      <c r="B10839" s="608">
        <v>43663</v>
      </c>
      <c r="C10839" s="280" t="s">
        <v>525</v>
      </c>
      <c r="D10839" s="294">
        <v>70</v>
      </c>
      <c r="E10839" s="1023"/>
      <c r="F10839" s="608"/>
      <c r="G10839" s="304"/>
      <c r="H10839" s="326"/>
    </row>
    <row r="10840" spans="2:8" s="1" customFormat="1" ht="15">
      <c r="B10840" s="608">
        <v>43663</v>
      </c>
      <c r="C10840" s="280" t="s">
        <v>247</v>
      </c>
      <c r="D10840" s="294">
        <v>55</v>
      </c>
      <c r="E10840" s="1023"/>
      <c r="F10840" s="608"/>
      <c r="G10840" s="304"/>
      <c r="H10840" s="326"/>
    </row>
    <row r="10841" spans="2:8" s="1" customFormat="1" ht="15">
      <c r="B10841" s="608">
        <v>43663</v>
      </c>
      <c r="C10841" s="484" t="s">
        <v>111</v>
      </c>
      <c r="D10841" s="610">
        <v>50</v>
      </c>
      <c r="E10841" s="1023"/>
      <c r="F10841" s="608"/>
      <c r="G10841" s="304"/>
      <c r="H10841" s="326"/>
    </row>
    <row r="10842" spans="2:8" s="1" customFormat="1" ht="15">
      <c r="B10842" s="608">
        <v>43663</v>
      </c>
      <c r="C10842" s="484" t="s">
        <v>246</v>
      </c>
      <c r="D10842" s="610">
        <v>200</v>
      </c>
      <c r="E10842" s="1023"/>
      <c r="F10842" s="608"/>
      <c r="G10842" s="304"/>
      <c r="H10842" s="326"/>
    </row>
    <row r="10843" spans="2:8" s="1" customFormat="1" ht="15">
      <c r="B10843" s="608">
        <v>43664</v>
      </c>
      <c r="C10843" s="394" t="s">
        <v>525</v>
      </c>
      <c r="D10843" s="614">
        <v>500</v>
      </c>
      <c r="E10843" s="1023"/>
      <c r="F10843" s="608"/>
      <c r="G10843" s="304"/>
      <c r="H10843" s="326"/>
    </row>
    <row r="10844" spans="2:8" s="1" customFormat="1" ht="15">
      <c r="B10844" s="608">
        <v>43664</v>
      </c>
      <c r="C10844" s="280" t="s">
        <v>6</v>
      </c>
      <c r="D10844" s="294">
        <v>500</v>
      </c>
      <c r="E10844" s="1023"/>
      <c r="F10844" s="608"/>
      <c r="G10844" s="304"/>
      <c r="H10844" s="326"/>
    </row>
    <row r="10845" spans="2:8" s="1" customFormat="1" ht="15">
      <c r="B10845" s="608">
        <v>43664</v>
      </c>
      <c r="C10845" s="280" t="s">
        <v>2338</v>
      </c>
      <c r="D10845" s="294">
        <v>280</v>
      </c>
      <c r="E10845" s="1023"/>
      <c r="F10845" s="608"/>
      <c r="G10845" s="304"/>
      <c r="H10845" s="326"/>
    </row>
    <row r="10846" spans="2:8" s="1" customFormat="1" ht="15">
      <c r="B10846" s="608">
        <v>43665</v>
      </c>
      <c r="C10846" s="484" t="s">
        <v>525</v>
      </c>
      <c r="D10846" s="1776">
        <v>2025</v>
      </c>
      <c r="E10846" s="1023"/>
      <c r="F10846" s="608"/>
      <c r="G10846" s="304"/>
      <c r="H10846" s="326"/>
    </row>
    <row r="10847" spans="2:8" s="1" customFormat="1" ht="15">
      <c r="B10847" s="608">
        <v>43665</v>
      </c>
      <c r="C10847" s="612" t="s">
        <v>246</v>
      </c>
      <c r="D10847" s="613">
        <v>180</v>
      </c>
      <c r="E10847" s="1023"/>
      <c r="F10847" s="608"/>
      <c r="G10847" s="304"/>
      <c r="H10847" s="326"/>
    </row>
    <row r="10848" spans="2:8" s="1" customFormat="1" ht="15">
      <c r="B10848" s="608">
        <v>43665</v>
      </c>
      <c r="C10848" s="484" t="s">
        <v>7717</v>
      </c>
      <c r="D10848" s="610">
        <v>30</v>
      </c>
      <c r="E10848" s="1023"/>
      <c r="F10848" s="608"/>
      <c r="G10848" s="304"/>
      <c r="H10848" s="326"/>
    </row>
    <row r="10849" spans="2:8" s="1" customFormat="1" ht="15">
      <c r="B10849" s="608">
        <v>43666</v>
      </c>
      <c r="C10849" s="394" t="s">
        <v>57</v>
      </c>
      <c r="D10849" s="614">
        <v>100</v>
      </c>
      <c r="E10849" s="1023"/>
      <c r="F10849" s="608"/>
      <c r="G10849" s="304"/>
      <c r="H10849" s="326"/>
    </row>
    <row r="10850" spans="2:8" s="1" customFormat="1" ht="15">
      <c r="B10850" s="608">
        <v>43666</v>
      </c>
      <c r="C10850" s="394" t="s">
        <v>10812</v>
      </c>
      <c r="D10850" s="614">
        <v>500</v>
      </c>
      <c r="E10850" s="1023"/>
      <c r="F10850" s="608"/>
      <c r="G10850" s="304"/>
      <c r="H10850" s="326"/>
    </row>
    <row r="10851" spans="2:8" s="1" customFormat="1" ht="15">
      <c r="B10851" s="608">
        <v>43666</v>
      </c>
      <c r="C10851" s="280" t="s">
        <v>4582</v>
      </c>
      <c r="D10851" s="294">
        <v>500</v>
      </c>
      <c r="E10851" s="1023"/>
      <c r="F10851" s="608"/>
      <c r="G10851" s="304"/>
      <c r="H10851" s="326"/>
    </row>
    <row r="10852" spans="2:8" s="1" customFormat="1" ht="15">
      <c r="B10852" s="608">
        <v>43666</v>
      </c>
      <c r="C10852" s="280" t="s">
        <v>352</v>
      </c>
      <c r="D10852" s="294">
        <v>160</v>
      </c>
      <c r="E10852" s="1023"/>
      <c r="F10852" s="608"/>
      <c r="G10852" s="304"/>
      <c r="H10852" s="326"/>
    </row>
    <row r="10853" spans="2:8" s="1" customFormat="1" ht="15">
      <c r="B10853" s="608">
        <v>43666</v>
      </c>
      <c r="C10853" s="280" t="s">
        <v>4406</v>
      </c>
      <c r="D10853" s="294">
        <v>1100</v>
      </c>
      <c r="E10853" s="1023"/>
      <c r="F10853" s="608"/>
      <c r="G10853" s="304"/>
      <c r="H10853" s="326"/>
    </row>
    <row r="10854" spans="2:8" s="1" customFormat="1" ht="15">
      <c r="B10854" s="608">
        <v>43666</v>
      </c>
      <c r="C10854" s="484" t="s">
        <v>111</v>
      </c>
      <c r="D10854" s="1776">
        <v>100</v>
      </c>
      <c r="E10854" s="1023"/>
      <c r="F10854" s="608"/>
      <c r="G10854" s="304"/>
      <c r="H10854" s="326"/>
    </row>
    <row r="10855" spans="2:8" s="1" customFormat="1" ht="15">
      <c r="B10855" s="608">
        <v>43667</v>
      </c>
      <c r="C10855" s="612" t="s">
        <v>2556</v>
      </c>
      <c r="D10855" s="613">
        <v>300</v>
      </c>
      <c r="E10855" s="1023"/>
      <c r="F10855" s="608"/>
      <c r="G10855" s="304"/>
      <c r="H10855" s="326"/>
    </row>
    <row r="10856" spans="2:8" s="1" customFormat="1" ht="15">
      <c r="B10856" s="608">
        <v>43667</v>
      </c>
      <c r="C10856" s="484" t="s">
        <v>5333</v>
      </c>
      <c r="D10856" s="610">
        <v>200</v>
      </c>
      <c r="E10856" s="1023"/>
      <c r="F10856" s="608"/>
      <c r="G10856" s="304"/>
      <c r="H10856" s="326"/>
    </row>
    <row r="10857" spans="2:8" s="1" customFormat="1" ht="15">
      <c r="B10857" s="608">
        <v>43667</v>
      </c>
      <c r="C10857" s="484" t="s">
        <v>246</v>
      </c>
      <c r="D10857" s="614">
        <v>160</v>
      </c>
      <c r="E10857" s="1023"/>
      <c r="F10857" s="608"/>
      <c r="G10857" s="304"/>
      <c r="H10857" s="326"/>
    </row>
    <row r="10858" spans="2:8" s="1" customFormat="1" ht="15">
      <c r="B10858" s="608">
        <v>43667</v>
      </c>
      <c r="C10858" s="484" t="s">
        <v>11227</v>
      </c>
      <c r="D10858" s="614">
        <v>350</v>
      </c>
      <c r="E10858" s="1023"/>
      <c r="F10858" s="608"/>
      <c r="G10858" s="304"/>
      <c r="H10858" s="326"/>
    </row>
    <row r="10859" spans="2:8" s="1" customFormat="1" ht="15">
      <c r="B10859" s="608">
        <v>43667</v>
      </c>
      <c r="C10859" s="394" t="s">
        <v>6710</v>
      </c>
      <c r="D10859" s="614">
        <v>750</v>
      </c>
      <c r="E10859" s="1023"/>
      <c r="F10859" s="608"/>
      <c r="G10859" s="304"/>
      <c r="H10859" s="326"/>
    </row>
    <row r="10860" spans="2:8" s="1" customFormat="1" ht="15">
      <c r="B10860" s="608">
        <v>43667</v>
      </c>
      <c r="C10860" s="304" t="s">
        <v>7399</v>
      </c>
      <c r="D10860" s="294">
        <v>100</v>
      </c>
      <c r="E10860" s="1023"/>
      <c r="F10860" s="608"/>
      <c r="G10860" s="304"/>
      <c r="H10860" s="326"/>
    </row>
    <row r="10861" spans="2:8" s="1" customFormat="1" ht="15">
      <c r="B10861" s="608">
        <v>43667</v>
      </c>
      <c r="C10861" s="304" t="s">
        <v>23</v>
      </c>
      <c r="D10861" s="294">
        <v>120</v>
      </c>
      <c r="E10861" s="1023"/>
      <c r="F10861" s="608"/>
      <c r="G10861" s="304"/>
      <c r="H10861" s="326"/>
    </row>
    <row r="10862" spans="2:8" s="1" customFormat="1" ht="15">
      <c r="B10862" s="608">
        <v>43667</v>
      </c>
      <c r="C10862" s="304" t="s">
        <v>401</v>
      </c>
      <c r="D10862" s="326">
        <v>75</v>
      </c>
      <c r="E10862" s="1023"/>
      <c r="F10862" s="608"/>
      <c r="G10862" s="304"/>
      <c r="H10862" s="326"/>
    </row>
    <row r="10863" spans="2:8" s="1" customFormat="1" ht="15">
      <c r="B10863" s="436">
        <v>43667</v>
      </c>
      <c r="C10863" s="437" t="s">
        <v>112</v>
      </c>
      <c r="D10863" s="467">
        <v>731</v>
      </c>
      <c r="E10863" s="1023"/>
      <c r="F10863" s="608"/>
      <c r="G10863" s="304"/>
      <c r="H10863" s="326"/>
    </row>
    <row r="10864" spans="2:8" s="1" customFormat="1" ht="15">
      <c r="B10864" s="608"/>
      <c r="C10864" s="304"/>
      <c r="D10864" s="326"/>
      <c r="F10864" s="280"/>
      <c r="G10864" s="280"/>
      <c r="H10864" s="280"/>
    </row>
    <row r="10865" spans="2:15" s="1" customFormat="1" ht="15">
      <c r="B10865" s="608"/>
      <c r="C10865" s="304"/>
      <c r="D10865" s="326"/>
      <c r="F10865" s="280"/>
      <c r="G10865" s="280"/>
      <c r="H10865" s="280"/>
    </row>
    <row r="10866" spans="2:15" s="1" customFormat="1" ht="15">
      <c r="D10866" s="2">
        <f>SUM(D10746:D10865)</f>
        <v>31976</v>
      </c>
      <c r="H10866" s="2">
        <f>SUM(H10746:H10865)</f>
        <v>10074</v>
      </c>
    </row>
    <row r="10868" spans="2:15" s="1" customFormat="1" ht="15.75">
      <c r="C10868" s="2480" t="s">
        <v>11260</v>
      </c>
      <c r="D10868" s="2480"/>
      <c r="E10868" s="2480"/>
      <c r="F10868" s="2480"/>
      <c r="G10868" s="2480"/>
      <c r="H10868" s="2480"/>
      <c r="I10868" s="2480"/>
      <c r="J10868" s="18"/>
    </row>
    <row r="10869" spans="2:15" s="1" customFormat="1" ht="15" outlineLevel="1">
      <c r="C10869" s="18"/>
      <c r="D10869" s="18"/>
      <c r="E10869" s="18"/>
      <c r="F10869" s="18"/>
      <c r="G10869" s="18"/>
      <c r="H10869" s="18"/>
      <c r="I10869" s="18"/>
      <c r="J10869" s="18"/>
    </row>
    <row r="10870" spans="2:15" s="1" customFormat="1" ht="15" outlineLevel="1">
      <c r="B10870" s="152" t="s">
        <v>115</v>
      </c>
      <c r="C10870" s="152" t="s">
        <v>1330</v>
      </c>
      <c r="D10870" s="355" t="s">
        <v>4</v>
      </c>
      <c r="F10870" s="354" t="s">
        <v>115</v>
      </c>
      <c r="G10870" s="354" t="s">
        <v>1331</v>
      </c>
      <c r="H10870" s="355" t="s">
        <v>4</v>
      </c>
    </row>
    <row r="10871" spans="2:15" s="1" customFormat="1" ht="30" customHeight="1" outlineLevel="1">
      <c r="B10871" s="1825">
        <v>43678</v>
      </c>
      <c r="C10871" s="1826" t="s">
        <v>1039</v>
      </c>
      <c r="D10871" s="1905">
        <v>133965.92000000001</v>
      </c>
      <c r="F10871" s="1964">
        <v>43678</v>
      </c>
      <c r="G10871" s="1965" t="s">
        <v>11261</v>
      </c>
      <c r="H10871" s="1966">
        <v>24762</v>
      </c>
      <c r="I10871" s="1965" t="s">
        <v>8818</v>
      </c>
    </row>
    <row r="10872" spans="2:15" s="1" customFormat="1" ht="30" customHeight="1" outlineLevel="1">
      <c r="B10872" s="285">
        <v>43685</v>
      </c>
      <c r="C10872" s="1763" t="s">
        <v>11300</v>
      </c>
      <c r="D10872" s="1764">
        <v>13</v>
      </c>
      <c r="E10872" s="205"/>
      <c r="F10872" s="1964">
        <v>43678</v>
      </c>
      <c r="G10872" s="1965" t="s">
        <v>11262</v>
      </c>
      <c r="H10872" s="1966">
        <v>2500</v>
      </c>
      <c r="I10872" s="1965" t="s">
        <v>11264</v>
      </c>
    </row>
    <row r="10873" spans="2:15" s="1" customFormat="1" ht="45" customHeight="1" outlineLevel="1">
      <c r="B10873" s="285">
        <v>43693</v>
      </c>
      <c r="C10873" s="1640" t="s">
        <v>11311</v>
      </c>
      <c r="D10873" s="1641">
        <v>1090</v>
      </c>
      <c r="F10873" s="1964">
        <v>43678</v>
      </c>
      <c r="G10873" s="1965" t="s">
        <v>11263</v>
      </c>
      <c r="H10873" s="1966">
        <v>30000</v>
      </c>
      <c r="I10873" s="814" t="s">
        <v>11265</v>
      </c>
    </row>
    <row r="10874" spans="2:15" s="1" customFormat="1" ht="30" customHeight="1" outlineLevel="1">
      <c r="B10874" s="285">
        <v>43698</v>
      </c>
      <c r="C10874" s="1763" t="s">
        <v>11333</v>
      </c>
      <c r="D10874" s="1764">
        <v>7</v>
      </c>
      <c r="F10874" s="1964">
        <v>43680</v>
      </c>
      <c r="G10874" s="1965" t="s">
        <v>11275</v>
      </c>
      <c r="H10874" s="1966">
        <v>4500</v>
      </c>
      <c r="I10874" s="814" t="s">
        <v>11277</v>
      </c>
    </row>
    <row r="10875" spans="2:15" s="1" customFormat="1" ht="60" customHeight="1" outlineLevel="1">
      <c r="B10875" s="285">
        <v>43707</v>
      </c>
      <c r="C10875" s="1763" t="s">
        <v>11360</v>
      </c>
      <c r="D10875" s="1764">
        <v>176077</v>
      </c>
      <c r="F10875" s="1964">
        <v>43680</v>
      </c>
      <c r="G10875" s="814" t="s">
        <v>11276</v>
      </c>
      <c r="H10875" s="876">
        <v>5000</v>
      </c>
      <c r="I10875" s="814" t="s">
        <v>3287</v>
      </c>
    </row>
    <row r="10876" spans="2:15" s="1" customFormat="1" ht="30" customHeight="1" outlineLevel="1">
      <c r="B10876" s="269"/>
      <c r="C10876" s="47"/>
      <c r="D10876" s="48"/>
      <c r="F10876" s="1964">
        <v>43685</v>
      </c>
      <c r="G10876" s="1097" t="s">
        <v>11298</v>
      </c>
      <c r="H10876" s="876">
        <v>7100</v>
      </c>
      <c r="I10876" s="814" t="s">
        <v>11299</v>
      </c>
    </row>
    <row r="10877" spans="2:15" s="1" customFormat="1" ht="45" customHeight="1" outlineLevel="1">
      <c r="B10877" s="46"/>
      <c r="C10877" s="47"/>
      <c r="D10877" s="48"/>
      <c r="F10877" s="1964">
        <v>43686</v>
      </c>
      <c r="G10877" s="814" t="s">
        <v>11301</v>
      </c>
      <c r="H10877" s="876">
        <v>5000</v>
      </c>
      <c r="I10877" s="814" t="s">
        <v>3287</v>
      </c>
    </row>
    <row r="10878" spans="2:15" s="1" customFormat="1" ht="30" customHeight="1" outlineLevel="1">
      <c r="B10878" s="46"/>
      <c r="C10878" s="47"/>
      <c r="D10878" s="48"/>
      <c r="F10878" s="1964">
        <v>43690</v>
      </c>
      <c r="G10878" s="1097" t="s">
        <v>11302</v>
      </c>
      <c r="H10878" s="876">
        <v>819</v>
      </c>
      <c r="I10878" s="814" t="s">
        <v>11310</v>
      </c>
    </row>
    <row r="10879" spans="2:15" s="1" customFormat="1" ht="30" customHeight="1" outlineLevel="1">
      <c r="B10879" s="1909"/>
      <c r="C10879" s="570"/>
      <c r="D10879" s="48"/>
      <c r="F10879" s="1964">
        <v>43693</v>
      </c>
      <c r="G10879" s="1097" t="s">
        <v>11309</v>
      </c>
      <c r="H10879" s="876">
        <v>3200</v>
      </c>
      <c r="I10879" s="814" t="s">
        <v>525</v>
      </c>
      <c r="L10879" s="2"/>
      <c r="O10879" s="2"/>
    </row>
    <row r="10880" spans="2:15" s="1" customFormat="1" ht="45" customHeight="1" outlineLevel="1">
      <c r="B10880" s="677"/>
      <c r="C10880" s="1041"/>
      <c r="D10880" s="1542"/>
      <c r="E10880" s="2"/>
      <c r="F10880" s="1964">
        <v>43696</v>
      </c>
      <c r="G10880" s="1097" t="s">
        <v>11332</v>
      </c>
      <c r="H10880" s="876">
        <v>5000</v>
      </c>
      <c r="I10880" s="814" t="s">
        <v>3287</v>
      </c>
      <c r="L10880" s="2"/>
      <c r="O10880" s="2"/>
    </row>
    <row r="10881" spans="2:15" s="1" customFormat="1" ht="45" customHeight="1" outlineLevel="1">
      <c r="B10881" s="1932"/>
      <c r="C10881" s="1932"/>
      <c r="D10881" s="1933"/>
      <c r="F10881" s="1964">
        <v>43703</v>
      </c>
      <c r="G10881" s="814" t="s">
        <v>11341</v>
      </c>
      <c r="H10881" s="876">
        <v>4000</v>
      </c>
      <c r="I10881" s="814" t="s">
        <v>3287</v>
      </c>
      <c r="L10881" s="2"/>
      <c r="O10881" s="2"/>
    </row>
    <row r="10882" spans="2:15" s="1" customFormat="1" ht="45" customHeight="1" outlineLevel="1">
      <c r="B10882" s="677"/>
      <c r="C10882" s="677"/>
      <c r="D10882" s="349"/>
      <c r="F10882" s="1964">
        <v>43706</v>
      </c>
      <c r="G10882" s="814" t="s">
        <v>11345</v>
      </c>
      <c r="H10882" s="876">
        <v>4000</v>
      </c>
      <c r="I10882" s="814" t="s">
        <v>3287</v>
      </c>
    </row>
    <row r="10883" spans="2:15" s="1" customFormat="1" ht="30" customHeight="1" outlineLevel="1">
      <c r="B10883" s="677"/>
      <c r="C10883" s="677"/>
      <c r="D10883" s="349"/>
      <c r="F10883" s="1964">
        <v>43707</v>
      </c>
      <c r="G10883" s="814" t="s">
        <v>11346</v>
      </c>
      <c r="H10883" s="876">
        <v>1000</v>
      </c>
      <c r="I10883" s="814" t="s">
        <v>8897</v>
      </c>
      <c r="L10883" s="2"/>
    </row>
    <row r="10884" spans="2:15" s="1" customFormat="1" ht="30" customHeight="1" outlineLevel="1">
      <c r="B10884" s="677"/>
      <c r="C10884" s="677"/>
      <c r="D10884" s="349"/>
      <c r="F10884" s="1964">
        <v>43707</v>
      </c>
      <c r="G10884" s="1097" t="s">
        <v>11347</v>
      </c>
      <c r="H10884" s="876">
        <v>9224</v>
      </c>
      <c r="I10884" s="814" t="s">
        <v>8818</v>
      </c>
      <c r="L10884" s="2"/>
    </row>
    <row r="10885" spans="2:15" s="1" customFormat="1" ht="45" customHeight="1" outlineLevel="1">
      <c r="B10885" s="677"/>
      <c r="C10885" s="677"/>
      <c r="D10885" s="349"/>
      <c r="F10885" s="1964">
        <v>43708</v>
      </c>
      <c r="G10885" s="814" t="s">
        <v>11361</v>
      </c>
      <c r="H10885" s="876">
        <v>3000</v>
      </c>
      <c r="I10885" s="814" t="s">
        <v>3287</v>
      </c>
      <c r="L10885" s="2"/>
      <c r="O10885" s="2"/>
    </row>
    <row r="10886" spans="2:15" s="1" customFormat="1" ht="15" outlineLevel="1">
      <c r="B10886" s="426"/>
      <c r="C10886" s="278"/>
      <c r="D10886" s="279"/>
      <c r="F10886" s="811"/>
      <c r="G10886" s="812"/>
      <c r="H10886" s="893"/>
      <c r="I10886" s="812"/>
    </row>
    <row r="10887" spans="2:15" s="1" customFormat="1" ht="15" outlineLevel="1">
      <c r="B10887" s="50"/>
      <c r="C10887" s="50" t="s">
        <v>195</v>
      </c>
      <c r="D10887" s="571">
        <f>SUM(D10871:D10886)</f>
        <v>311152.92000000004</v>
      </c>
      <c r="E10887" s="18"/>
      <c r="F10887" s="319"/>
      <c r="G10887" s="319" t="s">
        <v>195</v>
      </c>
      <c r="H10887" s="279">
        <f>SUM(H10871:H10886)</f>
        <v>109105</v>
      </c>
    </row>
    <row r="10888" spans="2:15" s="1" customFormat="1" ht="15" outlineLevel="1">
      <c r="B10888" s="50"/>
      <c r="C10888" s="50" t="s">
        <v>1328</v>
      </c>
      <c r="D10888" s="48">
        <f>D10887-H10887</f>
        <v>202047.92000000004</v>
      </c>
      <c r="E10888" s="13"/>
      <c r="F10888" s="13"/>
      <c r="H10888" s="13"/>
    </row>
    <row r="10889" spans="2:15" s="1" customFormat="1" ht="15" outlineLevel="1">
      <c r="E10889" s="87"/>
      <c r="F10889" s="13"/>
      <c r="G10889" s="2"/>
      <c r="H10889" s="226"/>
      <c r="I10889" s="2"/>
      <c r="N10889" s="2"/>
      <c r="O10889" s="2"/>
    </row>
    <row r="10890" spans="2:15" s="1" customFormat="1" ht="15" customHeight="1">
      <c r="E10890" s="13"/>
      <c r="F10890" s="13"/>
      <c r="G10890" s="2022" t="s">
        <v>11259</v>
      </c>
      <c r="H10890" s="2023"/>
      <c r="I10890" s="2023"/>
    </row>
    <row r="10891" spans="2:15" s="1" customFormat="1" ht="15">
      <c r="B10891" s="1465">
        <v>43678</v>
      </c>
      <c r="C10891" s="1466" t="s">
        <v>3426</v>
      </c>
      <c r="D10891" s="1467">
        <v>10080</v>
      </c>
      <c r="E10891" s="812" t="s">
        <v>421</v>
      </c>
      <c r="I10891" s="13"/>
    </row>
    <row r="10892" spans="2:15" s="1" customFormat="1" ht="60" customHeight="1">
      <c r="B10892" s="1964">
        <v>43680</v>
      </c>
      <c r="C10892" s="814" t="s">
        <v>11276</v>
      </c>
      <c r="D10892" s="876">
        <v>5000</v>
      </c>
      <c r="E10892" s="814" t="s">
        <v>3287</v>
      </c>
      <c r="G10892" s="612" t="s">
        <v>8394</v>
      </c>
      <c r="H10892" s="613">
        <v>34671.19</v>
      </c>
      <c r="I10892" s="13"/>
    </row>
    <row r="10893" spans="2:15" s="1" customFormat="1" ht="60" customHeight="1">
      <c r="B10893" s="1964">
        <v>43686</v>
      </c>
      <c r="C10893" s="814" t="s">
        <v>11301</v>
      </c>
      <c r="D10893" s="876">
        <v>5000</v>
      </c>
      <c r="E10893" s="814" t="s">
        <v>3287</v>
      </c>
      <c r="G10893" s="612" t="s">
        <v>7422</v>
      </c>
      <c r="H10893" s="613">
        <v>1297</v>
      </c>
      <c r="I10893" s="13"/>
    </row>
    <row r="10894" spans="2:15" s="1" customFormat="1" ht="15" customHeight="1">
      <c r="B10894" s="1964">
        <v>43695</v>
      </c>
      <c r="C10894" s="814" t="s">
        <v>11318</v>
      </c>
      <c r="D10894" s="876">
        <v>200</v>
      </c>
      <c r="E10894" s="814" t="s">
        <v>421</v>
      </c>
      <c r="G10894" s="612" t="s">
        <v>10482</v>
      </c>
      <c r="H10894" s="613">
        <v>1297</v>
      </c>
      <c r="L10894" s="2"/>
    </row>
    <row r="10895" spans="2:15" s="1" customFormat="1" ht="15">
      <c r="B10895" s="1964">
        <v>43695</v>
      </c>
      <c r="C10895" s="1097" t="s">
        <v>421</v>
      </c>
      <c r="D10895" s="876">
        <v>500</v>
      </c>
      <c r="E10895" s="814" t="s">
        <v>421</v>
      </c>
      <c r="G10895" s="612" t="s">
        <v>8818</v>
      </c>
      <c r="H10895" s="1792">
        <v>24762</v>
      </c>
    </row>
    <row r="10896" spans="2:15" s="1" customFormat="1" ht="60" customHeight="1">
      <c r="B10896" s="1964">
        <v>43696</v>
      </c>
      <c r="C10896" s="1097" t="s">
        <v>11332</v>
      </c>
      <c r="D10896" s="876">
        <v>5000</v>
      </c>
      <c r="E10896" s="814" t="s">
        <v>3287</v>
      </c>
      <c r="G10896" s="612" t="s">
        <v>9959</v>
      </c>
      <c r="H10896" s="1792">
        <f>0</f>
        <v>0</v>
      </c>
    </row>
    <row r="10897" spans="2:9" s="1" customFormat="1" ht="60" customHeight="1">
      <c r="B10897" s="1964">
        <v>43703</v>
      </c>
      <c r="C10897" s="814" t="s">
        <v>11341</v>
      </c>
      <c r="D10897" s="876">
        <v>4000</v>
      </c>
      <c r="E10897" s="814" t="s">
        <v>3287</v>
      </c>
      <c r="G10897" s="612" t="s">
        <v>7425</v>
      </c>
      <c r="H10897" s="1165">
        <v>32500</v>
      </c>
    </row>
    <row r="10898" spans="2:9" s="1" customFormat="1" ht="60" customHeight="1">
      <c r="B10898" s="1964">
        <v>43706</v>
      </c>
      <c r="C10898" s="814" t="s">
        <v>11345</v>
      </c>
      <c r="D10898" s="876">
        <v>4000</v>
      </c>
      <c r="E10898" s="814" t="s">
        <v>3287</v>
      </c>
      <c r="G10898" s="612" t="s">
        <v>7426</v>
      </c>
      <c r="H10898" s="1165">
        <v>30000</v>
      </c>
      <c r="I10898" s="13"/>
    </row>
    <row r="10899" spans="2:9" s="1" customFormat="1" ht="60" customHeight="1">
      <c r="B10899" s="1964">
        <v>43708</v>
      </c>
      <c r="C10899" s="814" t="s">
        <v>11361</v>
      </c>
      <c r="D10899" s="876">
        <v>3000</v>
      </c>
      <c r="E10899" s="814" t="s">
        <v>3287</v>
      </c>
      <c r="G10899" s="612" t="s">
        <v>8819</v>
      </c>
      <c r="H10899" s="1165">
        <v>2500</v>
      </c>
      <c r="I10899" s="13"/>
    </row>
    <row r="10900" spans="2:9" s="1" customFormat="1" ht="15">
      <c r="B10900" s="1964"/>
      <c r="C10900" s="814"/>
      <c r="D10900" s="876"/>
      <c r="E10900" s="814"/>
      <c r="F10900" s="2"/>
      <c r="G10900" s="612" t="s">
        <v>7420</v>
      </c>
      <c r="H10900" s="613">
        <v>19566</v>
      </c>
      <c r="I10900" s="13"/>
    </row>
    <row r="10901" spans="2:9" s="1" customFormat="1" ht="15">
      <c r="B10901" s="1964"/>
      <c r="C10901" s="814"/>
      <c r="D10901" s="876"/>
      <c r="E10901" s="814"/>
      <c r="F10901" s="2"/>
      <c r="G10901" s="2001"/>
      <c r="H10901" s="2002">
        <f>SUM(H10892:H10900)</f>
        <v>146593.19</v>
      </c>
      <c r="I10901" s="13"/>
    </row>
    <row r="10902" spans="2:9" s="1" customFormat="1" ht="15">
      <c r="B10902" s="811"/>
      <c r="C10902" s="814"/>
      <c r="D10902" s="876"/>
      <c r="E10902" s="814"/>
    </row>
    <row r="10903" spans="2:9" s="1" customFormat="1" ht="15">
      <c r="B10903" s="280"/>
      <c r="C10903" s="280"/>
      <c r="D10903" s="294">
        <f>SUM(D10891:D10902)</f>
        <v>36780</v>
      </c>
      <c r="E10903" s="2">
        <f>D10903-D11000-H11000</f>
        <v>1782</v>
      </c>
      <c r="F10903" s="1" t="s">
        <v>3088</v>
      </c>
    </row>
    <row r="10904" spans="2:9" s="1" customFormat="1" ht="15">
      <c r="E10904" s="2"/>
    </row>
    <row r="10905" spans="2:9" s="1" customFormat="1" ht="15"/>
    <row r="10906" spans="2:9" s="1" customFormat="1" ht="15">
      <c r="B10906" s="608">
        <v>43677</v>
      </c>
      <c r="C10906" s="280" t="s">
        <v>367</v>
      </c>
      <c r="D10906" s="294">
        <v>1000</v>
      </c>
      <c r="E10906" s="1023"/>
      <c r="F10906" s="608">
        <v>43700</v>
      </c>
      <c r="G10906" s="280" t="s">
        <v>525</v>
      </c>
      <c r="H10906" s="294">
        <v>280</v>
      </c>
    </row>
    <row r="10907" spans="2:9" s="1" customFormat="1" ht="15">
      <c r="B10907" s="608">
        <v>43677</v>
      </c>
      <c r="C10907" s="280" t="s">
        <v>286</v>
      </c>
      <c r="D10907" s="294">
        <v>500</v>
      </c>
      <c r="E10907" s="1023"/>
      <c r="F10907" s="608">
        <v>43700</v>
      </c>
      <c r="G10907" s="280" t="s">
        <v>6</v>
      </c>
      <c r="H10907" s="294">
        <v>200</v>
      </c>
    </row>
    <row r="10908" spans="2:9" s="1" customFormat="1" ht="15">
      <c r="B10908" s="608">
        <v>43677</v>
      </c>
      <c r="C10908" s="612" t="s">
        <v>6</v>
      </c>
      <c r="D10908" s="613">
        <v>500</v>
      </c>
      <c r="E10908" s="1023"/>
      <c r="F10908" s="608">
        <v>43701</v>
      </c>
      <c r="G10908" s="280" t="s">
        <v>173</v>
      </c>
      <c r="H10908" s="294">
        <v>80</v>
      </c>
    </row>
    <row r="10909" spans="2:9" s="1" customFormat="1" ht="15">
      <c r="B10909" s="608">
        <v>43677</v>
      </c>
      <c r="C10909" s="612" t="s">
        <v>2316</v>
      </c>
      <c r="D10909" s="613">
        <v>500</v>
      </c>
      <c r="E10909" s="1023"/>
      <c r="F10909" s="608">
        <v>43701</v>
      </c>
      <c r="G10909" s="280" t="s">
        <v>11337</v>
      </c>
      <c r="H10909" s="294">
        <v>1850</v>
      </c>
    </row>
    <row r="10910" spans="2:9" s="1" customFormat="1" ht="15">
      <c r="B10910" s="608">
        <v>43678</v>
      </c>
      <c r="C10910" s="612" t="s">
        <v>525</v>
      </c>
      <c r="D10910" s="613">
        <v>180</v>
      </c>
      <c r="E10910" s="1023"/>
      <c r="F10910" s="608">
        <v>43701</v>
      </c>
      <c r="G10910" s="280" t="s">
        <v>968</v>
      </c>
      <c r="H10910" s="294">
        <v>700</v>
      </c>
    </row>
    <row r="10911" spans="2:9" s="1" customFormat="1" ht="15">
      <c r="B10911" s="608">
        <v>43678</v>
      </c>
      <c r="C10911" s="484" t="s">
        <v>12</v>
      </c>
      <c r="D10911" s="610">
        <v>50</v>
      </c>
      <c r="E10911" s="1023"/>
      <c r="F10911" s="608">
        <v>43701</v>
      </c>
      <c r="G10911" s="280" t="s">
        <v>18</v>
      </c>
      <c r="H10911" s="294">
        <v>150</v>
      </c>
    </row>
    <row r="10912" spans="2:9" s="1" customFormat="1" ht="15">
      <c r="B10912" s="608">
        <v>43678</v>
      </c>
      <c r="C10912" s="484" t="s">
        <v>401</v>
      </c>
      <c r="D10912" s="614">
        <v>40</v>
      </c>
      <c r="E10912" s="1023"/>
      <c r="F10912" s="608">
        <v>43701</v>
      </c>
      <c r="G10912" s="280" t="s">
        <v>23</v>
      </c>
      <c r="H10912" s="294">
        <v>180</v>
      </c>
    </row>
    <row r="10913" spans="2:8" s="1" customFormat="1" ht="15">
      <c r="B10913" s="608">
        <v>43678</v>
      </c>
      <c r="C10913" s="394" t="s">
        <v>114</v>
      </c>
      <c r="D10913" s="614">
        <v>140</v>
      </c>
      <c r="E10913" s="1023"/>
      <c r="F10913" s="608">
        <v>43702</v>
      </c>
      <c r="G10913" s="484" t="s">
        <v>51</v>
      </c>
      <c r="H10913" s="610">
        <v>70</v>
      </c>
    </row>
    <row r="10914" spans="2:8" s="1" customFormat="1" ht="15">
      <c r="B10914" s="608">
        <v>43678</v>
      </c>
      <c r="C10914" s="394" t="s">
        <v>18</v>
      </c>
      <c r="D10914" s="614">
        <v>880</v>
      </c>
      <c r="E10914" s="1023"/>
      <c r="F10914" s="608">
        <v>43702</v>
      </c>
      <c r="G10914" s="484" t="s">
        <v>114</v>
      </c>
      <c r="H10914" s="610">
        <v>330</v>
      </c>
    </row>
    <row r="10915" spans="2:8" s="1" customFormat="1" ht="15">
      <c r="B10915" s="608">
        <v>43678</v>
      </c>
      <c r="C10915" s="394" t="s">
        <v>531</v>
      </c>
      <c r="D10915" s="614">
        <v>80</v>
      </c>
      <c r="E10915" s="1023"/>
      <c r="F10915" s="608">
        <v>43702</v>
      </c>
      <c r="G10915" s="394" t="s">
        <v>173</v>
      </c>
      <c r="H10915" s="614">
        <v>70</v>
      </c>
    </row>
    <row r="10916" spans="2:8" s="1" customFormat="1" ht="15">
      <c r="B10916" s="1323">
        <v>43678</v>
      </c>
      <c r="C10916" s="463" t="s">
        <v>11281</v>
      </c>
      <c r="D10916" s="1002">
        <v>1000</v>
      </c>
      <c r="E10916" s="1023"/>
      <c r="F10916" s="608">
        <v>43703</v>
      </c>
      <c r="G10916" s="280" t="s">
        <v>525</v>
      </c>
      <c r="H10916" s="294">
        <v>250</v>
      </c>
    </row>
    <row r="10917" spans="2:8" s="1" customFormat="1" ht="15">
      <c r="B10917" s="1323">
        <v>43678</v>
      </c>
      <c r="C10917" s="463" t="s">
        <v>11282</v>
      </c>
      <c r="D10917" s="1002">
        <v>2315</v>
      </c>
      <c r="E10917" s="1023"/>
      <c r="F10917" s="608">
        <v>43703</v>
      </c>
      <c r="G10917" s="280" t="s">
        <v>11338</v>
      </c>
      <c r="H10917" s="294">
        <v>500</v>
      </c>
    </row>
    <row r="10918" spans="2:8" s="1" customFormat="1" ht="15">
      <c r="B10918" s="1323">
        <v>43678</v>
      </c>
      <c r="C10918" s="463" t="s">
        <v>11283</v>
      </c>
      <c r="D10918" s="1002">
        <v>1000</v>
      </c>
      <c r="E10918" s="1023"/>
      <c r="F10918" s="608">
        <v>43704</v>
      </c>
      <c r="G10918" s="484" t="s">
        <v>11339</v>
      </c>
      <c r="H10918" s="1776">
        <v>210</v>
      </c>
    </row>
    <row r="10919" spans="2:8" s="1" customFormat="1" ht="15">
      <c r="B10919" s="1323">
        <v>43678</v>
      </c>
      <c r="C10919" s="463" t="s">
        <v>11284</v>
      </c>
      <c r="D10919" s="1002">
        <v>2200</v>
      </c>
      <c r="E10919" s="1023"/>
      <c r="F10919" s="608">
        <v>43704</v>
      </c>
      <c r="G10919" s="612" t="s">
        <v>5333</v>
      </c>
      <c r="H10919" s="613">
        <v>100</v>
      </c>
    </row>
    <row r="10920" spans="2:8" s="1" customFormat="1" ht="15">
      <c r="B10920" s="608">
        <v>43679</v>
      </c>
      <c r="C10920" s="280" t="s">
        <v>525</v>
      </c>
      <c r="D10920" s="294">
        <v>160</v>
      </c>
      <c r="E10920" s="1023"/>
      <c r="F10920" s="608">
        <v>43704</v>
      </c>
      <c r="G10920" s="484" t="s">
        <v>246</v>
      </c>
      <c r="H10920" s="610">
        <v>170</v>
      </c>
    </row>
    <row r="10921" spans="2:8" s="1" customFormat="1" ht="15">
      <c r="B10921" s="608">
        <v>43679</v>
      </c>
      <c r="C10921" s="394" t="s">
        <v>142</v>
      </c>
      <c r="D10921" s="1776">
        <v>50</v>
      </c>
      <c r="E10921" s="1023"/>
      <c r="F10921" s="608">
        <v>43704</v>
      </c>
      <c r="G10921" s="394" t="s">
        <v>11340</v>
      </c>
      <c r="H10921" s="614">
        <v>150</v>
      </c>
    </row>
    <row r="10922" spans="2:8" s="1" customFormat="1" ht="15">
      <c r="B10922" s="608">
        <v>43679</v>
      </c>
      <c r="C10922" s="394" t="s">
        <v>12</v>
      </c>
      <c r="D10922" s="1776">
        <v>50</v>
      </c>
      <c r="E10922" s="1023"/>
      <c r="F10922" s="608">
        <v>43704</v>
      </c>
      <c r="G10922" s="394" t="s">
        <v>506</v>
      </c>
      <c r="H10922" s="614">
        <v>790</v>
      </c>
    </row>
    <row r="10923" spans="2:8" s="1" customFormat="1" ht="15">
      <c r="B10923" s="608">
        <v>43679</v>
      </c>
      <c r="C10923" s="612" t="s">
        <v>51</v>
      </c>
      <c r="D10923" s="613">
        <v>65</v>
      </c>
      <c r="E10923" s="1023"/>
      <c r="F10923" s="608">
        <v>43705</v>
      </c>
      <c r="G10923" s="280" t="s">
        <v>525</v>
      </c>
      <c r="H10923" s="294">
        <v>175</v>
      </c>
    </row>
    <row r="10924" spans="2:8" s="1" customFormat="1" ht="15">
      <c r="B10924" s="608">
        <v>43680</v>
      </c>
      <c r="C10924" s="484" t="s">
        <v>525</v>
      </c>
      <c r="D10924" s="1739">
        <v>90</v>
      </c>
      <c r="E10924" s="1023"/>
      <c r="F10924" s="608">
        <v>43705</v>
      </c>
      <c r="G10924" s="280" t="s">
        <v>2556</v>
      </c>
      <c r="H10924" s="294">
        <v>350</v>
      </c>
    </row>
    <row r="10925" spans="2:8" s="1" customFormat="1" ht="15">
      <c r="B10925" s="608">
        <v>43680</v>
      </c>
      <c r="C10925" s="484" t="s">
        <v>12</v>
      </c>
      <c r="D10925" s="1739">
        <v>20</v>
      </c>
      <c r="E10925" s="1023"/>
      <c r="F10925" s="608">
        <v>43705</v>
      </c>
      <c r="G10925" s="280" t="s">
        <v>11286</v>
      </c>
      <c r="H10925" s="294">
        <v>140</v>
      </c>
    </row>
    <row r="10926" spans="2:8" s="1" customFormat="1" ht="15">
      <c r="B10926" s="608">
        <v>43680</v>
      </c>
      <c r="C10926" s="484" t="s">
        <v>401</v>
      </c>
      <c r="D10926" s="1739">
        <v>80</v>
      </c>
      <c r="E10926" s="1023"/>
      <c r="F10926" s="608">
        <v>43705</v>
      </c>
      <c r="G10926" s="484" t="s">
        <v>11351</v>
      </c>
      <c r="H10926" s="1776">
        <v>50</v>
      </c>
    </row>
    <row r="10927" spans="2:8" s="1" customFormat="1" ht="15">
      <c r="B10927" s="608">
        <v>43680</v>
      </c>
      <c r="C10927" s="484" t="s">
        <v>11286</v>
      </c>
      <c r="D10927" s="1739">
        <v>140</v>
      </c>
      <c r="E10927" s="1023"/>
      <c r="F10927" s="608">
        <v>43705</v>
      </c>
      <c r="G10927" s="612" t="s">
        <v>23</v>
      </c>
      <c r="H10927" s="613">
        <v>130</v>
      </c>
    </row>
    <row r="10928" spans="2:8" s="1" customFormat="1" ht="15">
      <c r="B10928" s="608">
        <v>43680</v>
      </c>
      <c r="C10928" s="280" t="s">
        <v>11287</v>
      </c>
      <c r="D10928" s="294">
        <v>30</v>
      </c>
      <c r="E10928" s="1023"/>
      <c r="F10928" s="608">
        <v>43705</v>
      </c>
      <c r="G10928" s="484" t="s">
        <v>205</v>
      </c>
      <c r="H10928" s="610">
        <v>90</v>
      </c>
    </row>
    <row r="10929" spans="2:8" s="1" customFormat="1" ht="15">
      <c r="B10929" s="608">
        <v>43680</v>
      </c>
      <c r="C10929" s="280" t="s">
        <v>10805</v>
      </c>
      <c r="D10929" s="613">
        <v>340</v>
      </c>
      <c r="E10929" s="1023"/>
      <c r="F10929" s="608">
        <v>43706</v>
      </c>
      <c r="G10929" s="484" t="s">
        <v>11352</v>
      </c>
      <c r="H10929" s="614">
        <v>55</v>
      </c>
    </row>
    <row r="10930" spans="2:8" s="1" customFormat="1" ht="15">
      <c r="B10930" s="608">
        <v>43680</v>
      </c>
      <c r="C10930" s="280" t="s">
        <v>11288</v>
      </c>
      <c r="D10930" s="613">
        <v>50</v>
      </c>
      <c r="E10930" s="1023"/>
      <c r="F10930" s="608">
        <v>43706</v>
      </c>
      <c r="G10930" s="484" t="s">
        <v>9620</v>
      </c>
      <c r="H10930" s="614">
        <v>110</v>
      </c>
    </row>
    <row r="10931" spans="2:8" s="1" customFormat="1" ht="15">
      <c r="B10931" s="608">
        <v>43680</v>
      </c>
      <c r="C10931" s="612" t="s">
        <v>10416</v>
      </c>
      <c r="D10931" s="613">
        <v>340</v>
      </c>
      <c r="E10931" s="1023"/>
      <c r="F10931" s="608">
        <v>43706</v>
      </c>
      <c r="G10931" s="394" t="s">
        <v>352</v>
      </c>
      <c r="H10931" s="614">
        <v>200</v>
      </c>
    </row>
    <row r="10932" spans="2:8" s="1" customFormat="1" ht="15">
      <c r="B10932" s="1323">
        <v>43680</v>
      </c>
      <c r="C10932" s="554" t="s">
        <v>8676</v>
      </c>
      <c r="D10932" s="1325">
        <v>630</v>
      </c>
      <c r="E10932" s="1023"/>
      <c r="F10932" s="608">
        <v>43706</v>
      </c>
      <c r="G10932" s="304" t="s">
        <v>246</v>
      </c>
      <c r="H10932" s="294">
        <v>140</v>
      </c>
    </row>
    <row r="10933" spans="2:8" s="1" customFormat="1" ht="30" customHeight="1">
      <c r="B10933" s="608">
        <v>43680</v>
      </c>
      <c r="C10933" s="280" t="s">
        <v>3302</v>
      </c>
      <c r="D10933" s="294">
        <v>20</v>
      </c>
      <c r="E10933" s="1023"/>
      <c r="F10933" s="608">
        <v>43706</v>
      </c>
      <c r="G10933" s="317" t="s">
        <v>11353</v>
      </c>
      <c r="H10933" s="294">
        <v>800</v>
      </c>
    </row>
    <row r="10934" spans="2:8" s="1" customFormat="1" ht="15">
      <c r="B10934" s="549">
        <v>43681</v>
      </c>
      <c r="C10934" s="554" t="s">
        <v>112</v>
      </c>
      <c r="D10934" s="587">
        <v>775</v>
      </c>
      <c r="E10934" s="1023"/>
      <c r="F10934" s="608">
        <v>43706</v>
      </c>
      <c r="G10934" s="304" t="s">
        <v>401</v>
      </c>
      <c r="H10934" s="326">
        <v>20</v>
      </c>
    </row>
    <row r="10935" spans="2:8" s="1" customFormat="1" ht="15">
      <c r="B10935" s="608">
        <v>43681</v>
      </c>
      <c r="C10935" s="484" t="s">
        <v>246</v>
      </c>
      <c r="D10935" s="610">
        <v>110</v>
      </c>
      <c r="E10935" s="1023"/>
      <c r="F10935" s="608">
        <v>43707</v>
      </c>
      <c r="G10935" s="304" t="s">
        <v>525</v>
      </c>
      <c r="H10935" s="326">
        <v>50</v>
      </c>
    </row>
    <row r="10936" spans="2:8" s="1" customFormat="1" ht="15">
      <c r="B10936" s="608">
        <v>43681</v>
      </c>
      <c r="C10936" s="394" t="s">
        <v>23</v>
      </c>
      <c r="D10936" s="614">
        <v>110</v>
      </c>
      <c r="E10936" s="1023"/>
      <c r="F10936" s="608">
        <v>43707</v>
      </c>
      <c r="G10936" s="304" t="s">
        <v>5333</v>
      </c>
      <c r="H10936" s="326">
        <v>150</v>
      </c>
    </row>
    <row r="10937" spans="2:8" s="1" customFormat="1" ht="15">
      <c r="B10937" s="608">
        <v>43682</v>
      </c>
      <c r="C10937" s="394" t="s">
        <v>525</v>
      </c>
      <c r="D10937" s="614">
        <v>200</v>
      </c>
      <c r="E10937" s="1023"/>
      <c r="F10937" s="608">
        <v>43707</v>
      </c>
      <c r="G10937" s="304" t="s">
        <v>10889</v>
      </c>
      <c r="H10937" s="326">
        <v>350</v>
      </c>
    </row>
    <row r="10938" spans="2:8" s="1" customFormat="1" ht="15">
      <c r="B10938" s="608">
        <v>43682</v>
      </c>
      <c r="C10938" s="394" t="s">
        <v>12</v>
      </c>
      <c r="D10938" s="294">
        <v>40</v>
      </c>
      <c r="E10938" s="1023"/>
      <c r="F10938" s="608">
        <v>43707</v>
      </c>
      <c r="G10938" s="304" t="s">
        <v>23</v>
      </c>
      <c r="H10938" s="326">
        <v>150</v>
      </c>
    </row>
    <row r="10939" spans="2:8" s="1" customFormat="1" ht="15">
      <c r="B10939" s="608">
        <v>43682</v>
      </c>
      <c r="C10939" s="394" t="s">
        <v>114</v>
      </c>
      <c r="D10939" s="614">
        <v>40</v>
      </c>
      <c r="E10939" s="1023"/>
      <c r="F10939" s="608">
        <v>43707</v>
      </c>
      <c r="G10939" s="304" t="s">
        <v>401</v>
      </c>
      <c r="H10939" s="326">
        <v>50</v>
      </c>
    </row>
    <row r="10940" spans="2:8" s="1" customFormat="1" ht="15">
      <c r="B10940" s="608">
        <v>43682</v>
      </c>
      <c r="C10940" s="394" t="s">
        <v>7377</v>
      </c>
      <c r="D10940" s="1776">
        <v>15</v>
      </c>
      <c r="E10940" s="1023"/>
      <c r="F10940" s="608">
        <v>43708</v>
      </c>
      <c r="G10940" s="304" t="s">
        <v>367</v>
      </c>
      <c r="H10940" s="326">
        <v>3</v>
      </c>
    </row>
    <row r="10941" spans="2:8" s="1" customFormat="1" ht="15">
      <c r="B10941" s="608">
        <v>43682</v>
      </c>
      <c r="C10941" s="394" t="s">
        <v>401</v>
      </c>
      <c r="D10941" s="1776">
        <v>55</v>
      </c>
      <c r="E10941" s="1023"/>
      <c r="F10941" s="608">
        <v>43708</v>
      </c>
      <c r="G10941" s="304" t="s">
        <v>6</v>
      </c>
      <c r="H10941" s="326">
        <v>200</v>
      </c>
    </row>
    <row r="10942" spans="2:8" s="1" customFormat="1" ht="15">
      <c r="B10942" s="608">
        <v>43683</v>
      </c>
      <c r="C10942" s="612" t="s">
        <v>352</v>
      </c>
      <c r="D10942" s="613">
        <v>300</v>
      </c>
      <c r="E10942" s="1023"/>
      <c r="F10942" s="608">
        <v>43708</v>
      </c>
      <c r="G10942" s="304" t="s">
        <v>154</v>
      </c>
      <c r="H10942" s="326">
        <v>220</v>
      </c>
    </row>
    <row r="10943" spans="2:8" s="1" customFormat="1" ht="15">
      <c r="B10943" s="608">
        <v>43683</v>
      </c>
      <c r="C10943" s="612" t="s">
        <v>51</v>
      </c>
      <c r="D10943" s="613">
        <v>300</v>
      </c>
      <c r="E10943" s="1023"/>
      <c r="F10943" s="608">
        <v>43708</v>
      </c>
      <c r="G10943" s="304" t="s">
        <v>5295</v>
      </c>
      <c r="H10943" s="326">
        <v>25</v>
      </c>
    </row>
    <row r="10944" spans="2:8" s="1" customFormat="1" ht="15">
      <c r="B10944" s="608">
        <v>43684</v>
      </c>
      <c r="C10944" s="612" t="s">
        <v>525</v>
      </c>
      <c r="D10944" s="613">
        <v>280</v>
      </c>
      <c r="E10944" s="1023"/>
      <c r="F10944" s="608">
        <v>43708</v>
      </c>
      <c r="G10944" s="304" t="s">
        <v>224</v>
      </c>
      <c r="H10944" s="326">
        <v>20</v>
      </c>
    </row>
    <row r="10945" spans="2:8" s="1" customFormat="1" ht="15">
      <c r="B10945" s="608">
        <v>43685</v>
      </c>
      <c r="C10945" s="484" t="s">
        <v>525</v>
      </c>
      <c r="D10945" s="610">
        <v>320</v>
      </c>
      <c r="E10945" s="1023"/>
      <c r="F10945" s="608">
        <v>43708</v>
      </c>
      <c r="G10945" s="304" t="s">
        <v>11375</v>
      </c>
      <c r="H10945" s="326">
        <v>700</v>
      </c>
    </row>
    <row r="10946" spans="2:8" s="1" customFormat="1" ht="15">
      <c r="B10946" s="608">
        <v>43686</v>
      </c>
      <c r="C10946" s="394" t="s">
        <v>525</v>
      </c>
      <c r="D10946" s="614">
        <v>330</v>
      </c>
      <c r="E10946" s="1023"/>
      <c r="F10946" s="608">
        <v>43708</v>
      </c>
      <c r="G10946" s="304" t="s">
        <v>289</v>
      </c>
      <c r="H10946" s="294">
        <v>1100</v>
      </c>
    </row>
    <row r="10947" spans="2:8" s="1" customFormat="1" ht="15">
      <c r="B10947" s="608">
        <v>43686</v>
      </c>
      <c r="C10947" s="394" t="s">
        <v>525</v>
      </c>
      <c r="D10947" s="614">
        <v>830</v>
      </c>
      <c r="E10947" s="1023"/>
      <c r="F10947" s="608">
        <v>43708</v>
      </c>
      <c r="G10947" s="280" t="s">
        <v>175</v>
      </c>
      <c r="H10947" s="294">
        <v>300</v>
      </c>
    </row>
    <row r="10948" spans="2:8" s="1" customFormat="1" ht="15">
      <c r="B10948" s="608">
        <v>43687</v>
      </c>
      <c r="C10948" s="394" t="s">
        <v>12</v>
      </c>
      <c r="D10948" s="614">
        <v>250</v>
      </c>
      <c r="E10948" s="1023"/>
      <c r="F10948" s="608">
        <v>43708</v>
      </c>
      <c r="G10948" s="304" t="s">
        <v>114</v>
      </c>
      <c r="H10948" s="326">
        <v>100</v>
      </c>
    </row>
    <row r="10949" spans="2:8" s="1" customFormat="1" ht="15">
      <c r="B10949" s="608">
        <v>43688</v>
      </c>
      <c r="C10949" s="394" t="s">
        <v>205</v>
      </c>
      <c r="D10949" s="614">
        <v>130</v>
      </c>
      <c r="E10949" s="1023"/>
      <c r="F10949" s="608">
        <v>43708</v>
      </c>
      <c r="G10949" s="280" t="s">
        <v>23</v>
      </c>
      <c r="H10949" s="294">
        <v>150</v>
      </c>
    </row>
    <row r="10950" spans="2:8" s="1" customFormat="1" ht="15">
      <c r="B10950" s="608">
        <v>43688</v>
      </c>
      <c r="C10950" s="280" t="s">
        <v>401</v>
      </c>
      <c r="D10950" s="294">
        <v>25</v>
      </c>
      <c r="E10950" s="1023"/>
      <c r="F10950" s="608"/>
      <c r="G10950" s="280"/>
      <c r="H10950" s="294"/>
    </row>
    <row r="10951" spans="2:8" s="1" customFormat="1" ht="15">
      <c r="B10951" s="608">
        <v>43688</v>
      </c>
      <c r="C10951" s="394" t="s">
        <v>23</v>
      </c>
      <c r="D10951" s="1776">
        <v>280</v>
      </c>
      <c r="E10951" s="1023"/>
      <c r="F10951" s="608"/>
      <c r="G10951" s="304"/>
      <c r="H10951" s="326"/>
    </row>
    <row r="10952" spans="2:8" s="1" customFormat="1" ht="15">
      <c r="B10952" s="608">
        <v>43689</v>
      </c>
      <c r="C10952" s="280" t="s">
        <v>525</v>
      </c>
      <c r="D10952" s="294">
        <v>150</v>
      </c>
      <c r="E10952" s="1023"/>
      <c r="F10952" s="608"/>
      <c r="G10952" s="304"/>
      <c r="H10952" s="326"/>
    </row>
    <row r="10953" spans="2:8" s="1" customFormat="1" ht="15">
      <c r="B10953" s="608">
        <v>43689</v>
      </c>
      <c r="C10953" s="612" t="s">
        <v>187</v>
      </c>
      <c r="D10953" s="613">
        <v>50</v>
      </c>
      <c r="E10953" s="1023"/>
      <c r="F10953" s="608"/>
      <c r="G10953" s="304"/>
      <c r="H10953" s="326"/>
    </row>
    <row r="10954" spans="2:8" s="1" customFormat="1" ht="15">
      <c r="B10954" s="608">
        <v>43689</v>
      </c>
      <c r="C10954" s="612" t="s">
        <v>10805</v>
      </c>
      <c r="D10954" s="613">
        <v>310</v>
      </c>
      <c r="E10954" s="1023"/>
      <c r="F10954" s="608"/>
      <c r="G10954" s="304"/>
      <c r="H10954" s="326"/>
    </row>
    <row r="10955" spans="2:8" s="1" customFormat="1" ht="15">
      <c r="B10955" s="608">
        <v>43689</v>
      </c>
      <c r="C10955" s="612" t="s">
        <v>11305</v>
      </c>
      <c r="D10955" s="613">
        <v>10</v>
      </c>
      <c r="E10955" s="1023"/>
      <c r="F10955" s="608"/>
      <c r="G10955" s="304"/>
      <c r="H10955" s="326"/>
    </row>
    <row r="10956" spans="2:8" s="1" customFormat="1" ht="15">
      <c r="B10956" s="608">
        <v>43690</v>
      </c>
      <c r="C10956" s="612" t="s">
        <v>525</v>
      </c>
      <c r="D10956" s="613">
        <v>180</v>
      </c>
      <c r="E10956" s="1023"/>
      <c r="F10956" s="608"/>
      <c r="G10956" s="304"/>
      <c r="H10956" s="326"/>
    </row>
    <row r="10957" spans="2:8" s="1" customFormat="1" ht="15">
      <c r="B10957" s="608">
        <v>43690</v>
      </c>
      <c r="C10957" s="612" t="s">
        <v>12</v>
      </c>
      <c r="D10957" s="613">
        <v>80</v>
      </c>
      <c r="E10957" s="1023"/>
      <c r="F10957" s="608"/>
      <c r="G10957" s="304"/>
      <c r="H10957" s="326"/>
    </row>
    <row r="10958" spans="2:8" s="1" customFormat="1" ht="15">
      <c r="B10958" s="608">
        <v>43690</v>
      </c>
      <c r="C10958" s="484" t="s">
        <v>220</v>
      </c>
      <c r="D10958" s="610">
        <v>30</v>
      </c>
      <c r="E10958" s="1023"/>
      <c r="F10958" s="608"/>
      <c r="G10958" s="304"/>
      <c r="H10958" s="326"/>
    </row>
    <row r="10959" spans="2:8" s="1" customFormat="1" ht="15">
      <c r="B10959" s="608">
        <v>43691</v>
      </c>
      <c r="C10959" s="394" t="s">
        <v>525</v>
      </c>
      <c r="D10959" s="614">
        <v>190</v>
      </c>
      <c r="E10959" s="1023"/>
      <c r="F10959" s="608"/>
      <c r="G10959" s="304"/>
      <c r="H10959" s="326"/>
    </row>
    <row r="10960" spans="2:8" s="1" customFormat="1" ht="15">
      <c r="B10960" s="608">
        <v>43691</v>
      </c>
      <c r="C10960" s="394" t="s">
        <v>401</v>
      </c>
      <c r="D10960" s="614">
        <v>40</v>
      </c>
      <c r="E10960" s="1023"/>
      <c r="F10960" s="608"/>
      <c r="G10960" s="304"/>
      <c r="H10960" s="326"/>
    </row>
    <row r="10961" spans="2:8" s="1" customFormat="1" ht="15">
      <c r="B10961" s="608">
        <v>43692</v>
      </c>
      <c r="C10961" s="394" t="s">
        <v>187</v>
      </c>
      <c r="D10961" s="614">
        <v>190</v>
      </c>
      <c r="E10961" s="1023"/>
      <c r="F10961" s="608"/>
      <c r="G10961" s="304"/>
      <c r="H10961" s="326"/>
    </row>
    <row r="10962" spans="2:8" s="1" customFormat="1" ht="15">
      <c r="B10962" s="608">
        <v>43692</v>
      </c>
      <c r="C10962" s="394" t="s">
        <v>4523</v>
      </c>
      <c r="D10962" s="614">
        <v>90</v>
      </c>
      <c r="E10962" s="1023"/>
      <c r="F10962" s="608"/>
      <c r="G10962" s="304"/>
      <c r="H10962" s="326"/>
    </row>
    <row r="10963" spans="2:8" s="1" customFormat="1" ht="15">
      <c r="B10963" s="608">
        <v>43692</v>
      </c>
      <c r="C10963" s="280" t="s">
        <v>11307</v>
      </c>
      <c r="D10963" s="294">
        <v>300</v>
      </c>
      <c r="E10963" s="1023"/>
      <c r="F10963" s="608"/>
      <c r="G10963" s="304"/>
      <c r="H10963" s="326"/>
    </row>
    <row r="10964" spans="2:8" s="1" customFormat="1" ht="15">
      <c r="B10964" s="608">
        <v>43692</v>
      </c>
      <c r="C10964" s="394" t="s">
        <v>1173</v>
      </c>
      <c r="D10964" s="1776">
        <v>30</v>
      </c>
      <c r="E10964" s="1023"/>
      <c r="F10964" s="608"/>
      <c r="G10964" s="304"/>
      <c r="H10964" s="326"/>
    </row>
    <row r="10965" spans="2:8" s="1" customFormat="1" ht="15">
      <c r="B10965" s="608">
        <v>43692</v>
      </c>
      <c r="C10965" s="280" t="s">
        <v>11308</v>
      </c>
      <c r="D10965" s="294">
        <v>140</v>
      </c>
      <c r="E10965" s="1023"/>
      <c r="F10965" s="608"/>
      <c r="G10965" s="304"/>
      <c r="H10965" s="326"/>
    </row>
    <row r="10966" spans="2:8" s="1" customFormat="1" ht="15">
      <c r="B10966" s="608">
        <v>43693</v>
      </c>
      <c r="C10966" s="612" t="s">
        <v>525</v>
      </c>
      <c r="D10966" s="613">
        <v>230</v>
      </c>
      <c r="E10966" s="1023"/>
      <c r="F10966" s="608"/>
      <c r="G10966" s="304"/>
      <c r="H10966" s="326"/>
    </row>
    <row r="10967" spans="2:8" s="1" customFormat="1" ht="15">
      <c r="B10967" s="608">
        <v>43693</v>
      </c>
      <c r="C10967" s="612" t="s">
        <v>525</v>
      </c>
      <c r="D10967" s="613">
        <v>500</v>
      </c>
      <c r="E10967" s="1023"/>
      <c r="F10967" s="608"/>
      <c r="G10967" s="304"/>
      <c r="H10967" s="326"/>
    </row>
    <row r="10968" spans="2:8" s="1" customFormat="1" ht="15">
      <c r="B10968" s="608">
        <v>43693</v>
      </c>
      <c r="C10968" s="484" t="s">
        <v>5333</v>
      </c>
      <c r="D10968" s="610">
        <v>100</v>
      </c>
      <c r="E10968" s="1023"/>
      <c r="F10968" s="608"/>
      <c r="G10968" s="304"/>
      <c r="H10968" s="326"/>
    </row>
    <row r="10969" spans="2:8" s="1" customFormat="1" ht="15">
      <c r="B10969" s="608">
        <v>43693</v>
      </c>
      <c r="C10969" s="394" t="s">
        <v>111</v>
      </c>
      <c r="D10969" s="614">
        <v>50</v>
      </c>
      <c r="E10969" s="1023"/>
      <c r="F10969" s="608"/>
      <c r="G10969" s="304"/>
      <c r="H10969" s="326"/>
    </row>
    <row r="10970" spans="2:8" s="1" customFormat="1" ht="15">
      <c r="B10970" s="608">
        <v>43693</v>
      </c>
      <c r="C10970" s="394" t="s">
        <v>5113</v>
      </c>
      <c r="D10970" s="614">
        <v>210</v>
      </c>
      <c r="E10970" s="1023"/>
      <c r="F10970" s="608"/>
      <c r="G10970" s="304"/>
      <c r="H10970" s="326"/>
    </row>
    <row r="10971" spans="2:8" s="1" customFormat="1" ht="15">
      <c r="B10971" s="608">
        <v>43694</v>
      </c>
      <c r="C10971" s="394" t="s">
        <v>605</v>
      </c>
      <c r="D10971" s="614">
        <v>120</v>
      </c>
      <c r="E10971" s="1023"/>
      <c r="F10971" s="608"/>
      <c r="G10971" s="304"/>
      <c r="H10971" s="326"/>
    </row>
    <row r="10972" spans="2:8" s="1" customFormat="1" ht="15">
      <c r="B10972" s="608">
        <v>43694</v>
      </c>
      <c r="C10972" s="394" t="s">
        <v>23</v>
      </c>
      <c r="D10972" s="614">
        <v>120</v>
      </c>
      <c r="E10972" s="1023"/>
      <c r="F10972" s="608"/>
      <c r="G10972" s="304"/>
      <c r="H10972" s="326"/>
    </row>
    <row r="10973" spans="2:8" s="1" customFormat="1" ht="15">
      <c r="B10973" s="549">
        <v>43694</v>
      </c>
      <c r="C10973" s="554" t="s">
        <v>2598</v>
      </c>
      <c r="D10973" s="587">
        <v>180</v>
      </c>
      <c r="E10973" s="1023"/>
      <c r="F10973" s="608"/>
      <c r="G10973" s="304"/>
      <c r="H10973" s="326"/>
    </row>
    <row r="10974" spans="2:8" s="1" customFormat="1" ht="15">
      <c r="B10974" s="608">
        <v>43695</v>
      </c>
      <c r="C10974" s="280" t="s">
        <v>111</v>
      </c>
      <c r="D10974" s="294">
        <v>50</v>
      </c>
      <c r="E10974" s="1023"/>
      <c r="F10974" s="608"/>
      <c r="G10974" s="304"/>
      <c r="H10974" s="326"/>
    </row>
    <row r="10975" spans="2:8" s="1" customFormat="1" ht="15">
      <c r="B10975" s="608">
        <v>43695</v>
      </c>
      <c r="C10975" s="394" t="s">
        <v>51</v>
      </c>
      <c r="D10975" s="1776">
        <v>70</v>
      </c>
      <c r="E10975" s="1023"/>
      <c r="F10975" s="608"/>
      <c r="G10975" s="304"/>
      <c r="H10975" s="326"/>
    </row>
    <row r="10976" spans="2:8" s="1" customFormat="1" ht="15">
      <c r="B10976" s="608">
        <v>43695</v>
      </c>
      <c r="C10976" s="280" t="s">
        <v>114</v>
      </c>
      <c r="D10976" s="294">
        <v>240</v>
      </c>
      <c r="E10976" s="1023"/>
      <c r="F10976" s="608"/>
      <c r="G10976" s="304"/>
      <c r="H10976" s="326"/>
    </row>
    <row r="10977" spans="2:8" s="1" customFormat="1" ht="15">
      <c r="B10977" s="608">
        <v>43695</v>
      </c>
      <c r="C10977" s="612" t="s">
        <v>222</v>
      </c>
      <c r="D10977" s="613">
        <v>100</v>
      </c>
      <c r="E10977" s="1023"/>
      <c r="F10977" s="608"/>
      <c r="G10977" s="304"/>
      <c r="H10977" s="326"/>
    </row>
    <row r="10978" spans="2:8" s="1" customFormat="1" ht="15">
      <c r="B10978" s="608">
        <v>43695</v>
      </c>
      <c r="C10978" s="612" t="s">
        <v>23</v>
      </c>
      <c r="D10978" s="613">
        <v>80</v>
      </c>
      <c r="E10978" s="1023"/>
      <c r="F10978" s="608"/>
      <c r="G10978" s="304"/>
      <c r="H10978" s="326"/>
    </row>
    <row r="10979" spans="2:8" s="1" customFormat="1" ht="15">
      <c r="B10979" s="608">
        <v>43696</v>
      </c>
      <c r="C10979" s="612" t="s">
        <v>367</v>
      </c>
      <c r="D10979" s="613">
        <v>10</v>
      </c>
      <c r="E10979" s="1023"/>
      <c r="F10979" s="608"/>
      <c r="G10979" s="304"/>
      <c r="H10979" s="326"/>
    </row>
    <row r="10980" spans="2:8" s="1" customFormat="1" ht="15">
      <c r="B10980" s="608">
        <v>43696</v>
      </c>
      <c r="C10980" s="280" t="s">
        <v>525</v>
      </c>
      <c r="D10980" s="294">
        <v>50</v>
      </c>
      <c r="E10980" s="1023"/>
      <c r="F10980" s="608"/>
      <c r="G10980" s="304"/>
      <c r="H10980" s="326"/>
    </row>
    <row r="10981" spans="2:8" s="1" customFormat="1" ht="15">
      <c r="B10981" s="608">
        <v>43696</v>
      </c>
      <c r="C10981" s="484" t="s">
        <v>246</v>
      </c>
      <c r="D10981" s="610">
        <v>210</v>
      </c>
      <c r="E10981" s="1023"/>
      <c r="F10981" s="608"/>
      <c r="G10981" s="304"/>
      <c r="H10981" s="326"/>
    </row>
    <row r="10982" spans="2:8" s="1" customFormat="1" ht="15">
      <c r="B10982" s="608">
        <v>43696</v>
      </c>
      <c r="C10982" s="394" t="s">
        <v>51</v>
      </c>
      <c r="D10982" s="1776">
        <v>220</v>
      </c>
      <c r="E10982" s="1023"/>
      <c r="F10982" s="608"/>
      <c r="G10982" s="304"/>
      <c r="H10982" s="326"/>
    </row>
    <row r="10983" spans="2:8" s="1" customFormat="1" ht="15">
      <c r="B10983" s="608">
        <v>43696</v>
      </c>
      <c r="C10983" s="280" t="s">
        <v>18</v>
      </c>
      <c r="D10983" s="294">
        <v>70</v>
      </c>
      <c r="E10983" s="1023"/>
      <c r="F10983" s="608"/>
      <c r="G10983" s="304"/>
      <c r="H10983" s="326"/>
    </row>
    <row r="10984" spans="2:8" s="1" customFormat="1" ht="15">
      <c r="B10984" s="608">
        <v>43696</v>
      </c>
      <c r="C10984" s="394" t="s">
        <v>721</v>
      </c>
      <c r="D10984" s="614">
        <v>190</v>
      </c>
      <c r="E10984" s="1023"/>
      <c r="F10984" s="608"/>
      <c r="G10984" s="304"/>
      <c r="H10984" s="326"/>
    </row>
    <row r="10985" spans="2:8" s="1" customFormat="1" ht="15">
      <c r="B10985" s="608">
        <v>43696</v>
      </c>
      <c r="C10985" s="280" t="s">
        <v>11325</v>
      </c>
      <c r="D10985" s="294">
        <v>180</v>
      </c>
      <c r="E10985" s="1023"/>
      <c r="F10985" s="608"/>
      <c r="G10985" s="304"/>
      <c r="H10985" s="326"/>
    </row>
    <row r="10986" spans="2:8" s="1" customFormat="1" ht="15">
      <c r="B10986" s="608">
        <v>43696</v>
      </c>
      <c r="C10986" s="280" t="s">
        <v>111</v>
      </c>
      <c r="D10986" s="294">
        <v>50</v>
      </c>
      <c r="E10986" s="1023"/>
      <c r="F10986" s="608"/>
      <c r="G10986" s="304"/>
      <c r="H10986" s="326"/>
    </row>
    <row r="10987" spans="2:8" s="1" customFormat="1" ht="15">
      <c r="B10987" s="608">
        <v>43697</v>
      </c>
      <c r="C10987" s="280" t="s">
        <v>11329</v>
      </c>
      <c r="D10987" s="294">
        <v>10</v>
      </c>
      <c r="E10987" s="1023"/>
      <c r="F10987" s="608"/>
      <c r="G10987" s="304"/>
      <c r="H10987" s="326"/>
    </row>
    <row r="10988" spans="2:8" s="1" customFormat="1" ht="15">
      <c r="B10988" s="608">
        <v>43697</v>
      </c>
      <c r="C10988" s="280" t="s">
        <v>11330</v>
      </c>
      <c r="D10988" s="294">
        <v>10</v>
      </c>
      <c r="E10988" s="1023"/>
      <c r="F10988" s="608"/>
      <c r="G10988" s="304"/>
      <c r="H10988" s="326"/>
    </row>
    <row r="10989" spans="2:8" s="1" customFormat="1" ht="15">
      <c r="B10989" s="608">
        <v>43697</v>
      </c>
      <c r="C10989" s="280" t="s">
        <v>11331</v>
      </c>
      <c r="D10989" s="294">
        <v>90</v>
      </c>
      <c r="E10989" s="1023"/>
      <c r="F10989" s="608"/>
      <c r="G10989" s="304"/>
      <c r="H10989" s="326"/>
    </row>
    <row r="10990" spans="2:8" s="1" customFormat="1" ht="15">
      <c r="B10990" s="608">
        <v>43697</v>
      </c>
      <c r="C10990" s="394" t="s">
        <v>2487</v>
      </c>
      <c r="D10990" s="614">
        <v>200</v>
      </c>
      <c r="E10990" s="1023"/>
      <c r="F10990" s="608"/>
      <c r="G10990" s="304"/>
      <c r="H10990" s="326"/>
    </row>
    <row r="10991" spans="2:8" s="1" customFormat="1" ht="15">
      <c r="B10991" s="608">
        <v>43698</v>
      </c>
      <c r="C10991" s="280" t="s">
        <v>525</v>
      </c>
      <c r="D10991" s="294">
        <v>200</v>
      </c>
      <c r="E10991" s="1023"/>
      <c r="F10991" s="608"/>
      <c r="G10991" s="304"/>
      <c r="H10991" s="326"/>
    </row>
    <row r="10992" spans="2:8" s="1" customFormat="1" ht="15">
      <c r="B10992" s="608">
        <v>43698</v>
      </c>
      <c r="C10992" s="280" t="s">
        <v>12</v>
      </c>
      <c r="D10992" s="294">
        <v>80</v>
      </c>
      <c r="E10992" s="1023"/>
      <c r="F10992" s="608"/>
      <c r="G10992" s="304"/>
      <c r="H10992" s="326"/>
    </row>
    <row r="10993" spans="2:10" s="1" customFormat="1" ht="15">
      <c r="B10993" s="608">
        <v>43698</v>
      </c>
      <c r="C10993" s="484" t="s">
        <v>246</v>
      </c>
      <c r="D10993" s="1776">
        <v>200</v>
      </c>
      <c r="E10993" s="1023"/>
      <c r="F10993" s="608"/>
      <c r="G10993" s="304"/>
      <c r="H10993" s="326"/>
    </row>
    <row r="10994" spans="2:10" s="1" customFormat="1" ht="15">
      <c r="B10994" s="608">
        <v>43698</v>
      </c>
      <c r="C10994" s="612" t="s">
        <v>23</v>
      </c>
      <c r="D10994" s="613">
        <v>110</v>
      </c>
      <c r="E10994" s="1023"/>
      <c r="F10994" s="608"/>
      <c r="G10994" s="304"/>
      <c r="H10994" s="326"/>
    </row>
    <row r="10995" spans="2:10" s="1" customFormat="1" ht="15">
      <c r="B10995" s="608">
        <v>43698</v>
      </c>
      <c r="C10995" s="484" t="s">
        <v>850</v>
      </c>
      <c r="D10995" s="610">
        <v>100</v>
      </c>
      <c r="E10995" s="1023"/>
      <c r="F10995" s="608"/>
      <c r="G10995" s="304"/>
      <c r="H10995" s="326"/>
    </row>
    <row r="10996" spans="2:10" s="1" customFormat="1" ht="15">
      <c r="B10996" s="608">
        <v>43699</v>
      </c>
      <c r="C10996" s="280" t="s">
        <v>525</v>
      </c>
      <c r="D10996" s="294">
        <v>190</v>
      </c>
      <c r="E10996" s="1023"/>
      <c r="F10996" s="608"/>
      <c r="G10996" s="304"/>
      <c r="H10996" s="326"/>
    </row>
    <row r="10997" spans="2:10" s="1" customFormat="1" ht="15">
      <c r="B10997" s="608">
        <v>43699</v>
      </c>
      <c r="C10997" s="280" t="s">
        <v>246</v>
      </c>
      <c r="D10997" s="294">
        <v>150</v>
      </c>
      <c r="E10997" s="1023"/>
      <c r="F10997" s="608"/>
      <c r="G10997" s="304"/>
      <c r="H10997" s="326"/>
    </row>
    <row r="10998" spans="2:10" s="1" customFormat="1" ht="15">
      <c r="B10998" s="608">
        <v>43699</v>
      </c>
      <c r="C10998" s="484" t="s">
        <v>23</v>
      </c>
      <c r="D10998" s="614">
        <v>90</v>
      </c>
      <c r="E10998" s="1023"/>
      <c r="F10998" s="608"/>
      <c r="G10998" s="304"/>
      <c r="H10998" s="326"/>
    </row>
    <row r="10999" spans="2:10" s="1" customFormat="1" ht="15">
      <c r="B10999" s="608"/>
      <c r="C10999" s="304"/>
      <c r="D10999" s="326"/>
      <c r="F10999" s="280"/>
      <c r="G10999" s="280"/>
      <c r="H10999" s="280"/>
    </row>
    <row r="11000" spans="2:10" s="1" customFormat="1" ht="15">
      <c r="D11000" s="2">
        <f>SUM(D10906:D10999)</f>
        <v>23090</v>
      </c>
      <c r="H11000" s="2">
        <f>SUM(H10906:H10999)</f>
        <v>11908</v>
      </c>
    </row>
    <row r="11002" spans="2:10" s="1" customFormat="1" ht="15.75">
      <c r="C11002" s="2480" t="s">
        <v>11362</v>
      </c>
      <c r="D11002" s="2480"/>
      <c r="E11002" s="2480"/>
      <c r="F11002" s="2480"/>
      <c r="G11002" s="2480"/>
      <c r="H11002" s="2480"/>
      <c r="I11002" s="2480"/>
      <c r="J11002" s="18"/>
    </row>
    <row r="11003" spans="2:10" s="1" customFormat="1" ht="15" outlineLevel="1">
      <c r="C11003" s="18"/>
      <c r="D11003" s="18"/>
      <c r="E11003" s="18"/>
      <c r="F11003" s="18"/>
      <c r="G11003" s="18"/>
      <c r="H11003" s="18"/>
      <c r="I11003" s="18"/>
      <c r="J11003" s="18"/>
    </row>
    <row r="11004" spans="2:10" s="1" customFormat="1" ht="15" outlineLevel="1">
      <c r="B11004" s="152" t="s">
        <v>115</v>
      </c>
      <c r="C11004" s="152" t="s">
        <v>1330</v>
      </c>
      <c r="D11004" s="355" t="s">
        <v>4</v>
      </c>
      <c r="F11004" s="354" t="s">
        <v>115</v>
      </c>
      <c r="G11004" s="354" t="s">
        <v>1331</v>
      </c>
      <c r="H11004" s="355" t="s">
        <v>4</v>
      </c>
    </row>
    <row r="11005" spans="2:10" s="1" customFormat="1" ht="45" customHeight="1" outlineLevel="1">
      <c r="B11005" s="1825">
        <v>43709</v>
      </c>
      <c r="C11005" s="1826" t="s">
        <v>1039</v>
      </c>
      <c r="D11005" s="1905">
        <v>202047.92</v>
      </c>
      <c r="F11005" s="1964">
        <v>43710</v>
      </c>
      <c r="G11005" s="1965" t="s">
        <v>11363</v>
      </c>
      <c r="H11005" s="1966">
        <v>2000</v>
      </c>
      <c r="I11005" s="1965" t="s">
        <v>3287</v>
      </c>
    </row>
    <row r="11006" spans="2:10" s="1" customFormat="1" ht="45" customHeight="1" outlineLevel="1">
      <c r="B11006" s="2039">
        <v>43713</v>
      </c>
      <c r="C11006" s="1873" t="s">
        <v>11415</v>
      </c>
      <c r="D11006" s="1761">
        <v>50000</v>
      </c>
      <c r="E11006" s="205"/>
      <c r="F11006" s="1964">
        <v>43711</v>
      </c>
      <c r="G11006" s="1965" t="s">
        <v>11389</v>
      </c>
      <c r="H11006" s="1966">
        <v>21792.01</v>
      </c>
      <c r="I11006" s="1965" t="s">
        <v>8394</v>
      </c>
    </row>
    <row r="11007" spans="2:10" s="1" customFormat="1" ht="60" customHeight="1" outlineLevel="1">
      <c r="B11007" s="285">
        <v>43738</v>
      </c>
      <c r="C11007" s="1640" t="s">
        <v>11497</v>
      </c>
      <c r="D11007" s="2062">
        <v>177863</v>
      </c>
      <c r="F11007" s="1964">
        <v>43711</v>
      </c>
      <c r="G11007" s="1965" t="s">
        <v>10102</v>
      </c>
      <c r="H11007" s="1966">
        <v>78476</v>
      </c>
      <c r="I11007" s="814" t="s">
        <v>11392</v>
      </c>
    </row>
    <row r="11008" spans="2:10" s="1" customFormat="1" ht="45" customHeight="1" outlineLevel="1">
      <c r="B11008" s="285">
        <v>43738</v>
      </c>
      <c r="C11008" s="1763" t="s">
        <v>11498</v>
      </c>
      <c r="D11008" s="2062">
        <v>561</v>
      </c>
      <c r="F11008" s="2037">
        <v>43711</v>
      </c>
      <c r="G11008" s="1965" t="s">
        <v>11399</v>
      </c>
      <c r="H11008" s="1966">
        <v>2500</v>
      </c>
      <c r="I11008" s="1965" t="s">
        <v>11391</v>
      </c>
    </row>
    <row r="11009" spans="2:15" s="1" customFormat="1" ht="45" customHeight="1" outlineLevel="1">
      <c r="B11009" s="285"/>
      <c r="C11009" s="1763"/>
      <c r="D11009" s="1764"/>
      <c r="F11009" s="2037">
        <v>43711</v>
      </c>
      <c r="G11009" s="1965" t="s">
        <v>11400</v>
      </c>
      <c r="H11009" s="1966">
        <v>30000</v>
      </c>
      <c r="I11009" s="1965" t="s">
        <v>11390</v>
      </c>
    </row>
    <row r="11010" spans="2:15" s="1" customFormat="1" ht="45" customHeight="1" outlineLevel="1">
      <c r="B11010" s="269"/>
      <c r="C11010" s="47"/>
      <c r="D11010" s="48"/>
      <c r="F11010" s="1964">
        <v>43711</v>
      </c>
      <c r="G11010" s="1097" t="s">
        <v>11401</v>
      </c>
      <c r="H11010" s="876">
        <v>32500</v>
      </c>
      <c r="I11010" s="814" t="s">
        <v>8820</v>
      </c>
    </row>
    <row r="11011" spans="2:15" s="1" customFormat="1" ht="30" customHeight="1" outlineLevel="1">
      <c r="B11011" s="46"/>
      <c r="C11011" s="47"/>
      <c r="D11011" s="48"/>
      <c r="F11011" s="1964">
        <v>43711</v>
      </c>
      <c r="G11011" s="814" t="s">
        <v>11402</v>
      </c>
      <c r="H11011" s="876">
        <v>7886</v>
      </c>
      <c r="I11011" s="814" t="s">
        <v>8392</v>
      </c>
    </row>
    <row r="11012" spans="2:15" s="1" customFormat="1" ht="45" customHeight="1" outlineLevel="1">
      <c r="B11012" s="46"/>
      <c r="C11012" s="47"/>
      <c r="D11012" s="48"/>
      <c r="F11012" s="1964">
        <v>43713</v>
      </c>
      <c r="G11012" s="1097" t="s">
        <v>11416</v>
      </c>
      <c r="H11012" s="876">
        <v>5000</v>
      </c>
      <c r="I11012" s="814" t="s">
        <v>3287</v>
      </c>
    </row>
    <row r="11013" spans="2:15" s="1" customFormat="1" ht="45" customHeight="1" outlineLevel="1">
      <c r="B11013" s="1909"/>
      <c r="C11013" s="570"/>
      <c r="D11013" s="48"/>
      <c r="F11013" s="1964">
        <v>43717</v>
      </c>
      <c r="G11013" s="1097" t="s">
        <v>11436</v>
      </c>
      <c r="H11013" s="876">
        <v>5000</v>
      </c>
      <c r="I11013" s="814" t="s">
        <v>3287</v>
      </c>
      <c r="L11013" s="2"/>
      <c r="O11013" s="2"/>
    </row>
    <row r="11014" spans="2:15" s="1" customFormat="1" ht="45" customHeight="1" outlineLevel="1">
      <c r="B11014" s="677"/>
      <c r="C11014" s="1041"/>
      <c r="D11014" s="1542"/>
      <c r="E11014" s="2"/>
      <c r="F11014" s="1964">
        <v>43721</v>
      </c>
      <c r="G11014" s="1097" t="s">
        <v>11441</v>
      </c>
      <c r="H11014" s="876">
        <v>5000</v>
      </c>
      <c r="I11014" s="814" t="s">
        <v>3287</v>
      </c>
      <c r="L11014" s="2"/>
      <c r="O11014" s="2"/>
    </row>
    <row r="11015" spans="2:15" s="1" customFormat="1" ht="45" customHeight="1" outlineLevel="1">
      <c r="B11015" s="1932"/>
      <c r="C11015" s="1932"/>
      <c r="D11015" s="1933"/>
      <c r="F11015" s="1964">
        <v>43727</v>
      </c>
      <c r="G11015" s="814" t="s">
        <v>11442</v>
      </c>
      <c r="H11015" s="876">
        <v>5000</v>
      </c>
      <c r="I11015" s="814" t="s">
        <v>3287</v>
      </c>
      <c r="L11015" s="2"/>
      <c r="O11015" s="2"/>
    </row>
    <row r="11016" spans="2:15" s="1" customFormat="1" ht="45" customHeight="1" outlineLevel="1">
      <c r="B11016" s="677"/>
      <c r="C11016" s="677"/>
      <c r="D11016" s="349"/>
      <c r="F11016" s="1964">
        <v>43731</v>
      </c>
      <c r="G11016" s="814" t="s">
        <v>11443</v>
      </c>
      <c r="H11016" s="876">
        <v>5000</v>
      </c>
      <c r="I11016" s="814" t="s">
        <v>3287</v>
      </c>
    </row>
    <row r="11017" spans="2:15" s="1" customFormat="1" ht="15" outlineLevel="1">
      <c r="B11017" s="426"/>
      <c r="C11017" s="278"/>
      <c r="D11017" s="279"/>
      <c r="F11017" s="811"/>
      <c r="G11017" s="812"/>
      <c r="H11017" s="893"/>
      <c r="I11017" s="812"/>
    </row>
    <row r="11018" spans="2:15" s="1" customFormat="1" ht="15" outlineLevel="1">
      <c r="B11018" s="50"/>
      <c r="C11018" s="50" t="s">
        <v>195</v>
      </c>
      <c r="D11018" s="571">
        <f>SUM(D11005:D11017)</f>
        <v>430471.92000000004</v>
      </c>
      <c r="E11018" s="18"/>
      <c r="F11018" s="319"/>
      <c r="G11018" s="319" t="s">
        <v>195</v>
      </c>
      <c r="H11018" s="279">
        <f>SUM(H11005:H11017)</f>
        <v>200154.01</v>
      </c>
    </row>
    <row r="11019" spans="2:15" s="1" customFormat="1" ht="15" outlineLevel="1">
      <c r="B11019" s="50"/>
      <c r="C11019" s="50" t="s">
        <v>1328</v>
      </c>
      <c r="D11019" s="48">
        <f>D11018-H11018</f>
        <v>230317.91000000003</v>
      </c>
      <c r="E11019" s="13"/>
      <c r="F11019" s="13"/>
      <c r="H11019" s="13"/>
    </row>
    <row r="11020" spans="2:15" s="1" customFormat="1" ht="15" outlineLevel="1">
      <c r="E11020" s="87"/>
      <c r="F11020" s="13"/>
      <c r="G11020" s="2"/>
      <c r="H11020" s="226"/>
      <c r="I11020" s="2"/>
      <c r="N11020" s="2"/>
      <c r="O11020" s="2"/>
    </row>
    <row r="11021" spans="2:15" s="1" customFormat="1" ht="15" customHeight="1">
      <c r="E11021" s="13"/>
      <c r="F11021" s="13"/>
      <c r="G11021" s="2054" t="s">
        <v>11259</v>
      </c>
      <c r="H11021" s="2055"/>
      <c r="I11021" s="2055"/>
    </row>
    <row r="11022" spans="2:15" s="1" customFormat="1" ht="15">
      <c r="B11022" s="1465">
        <v>43709</v>
      </c>
      <c r="C11022" s="1466" t="s">
        <v>4800</v>
      </c>
      <c r="D11022" s="1467">
        <v>1782</v>
      </c>
      <c r="E11022" s="812" t="s">
        <v>421</v>
      </c>
      <c r="I11022" s="13"/>
    </row>
    <row r="11023" spans="2:15" s="1" customFormat="1" ht="45" customHeight="1">
      <c r="B11023" s="1964">
        <v>43710</v>
      </c>
      <c r="C11023" s="1965" t="s">
        <v>11363</v>
      </c>
      <c r="D11023" s="1966">
        <v>2000</v>
      </c>
      <c r="E11023" s="1965" t="s">
        <v>3287</v>
      </c>
      <c r="G11023" s="612" t="s">
        <v>8394</v>
      </c>
      <c r="H11023" s="467">
        <v>21792.01</v>
      </c>
      <c r="I11023" s="13"/>
    </row>
    <row r="11024" spans="2:15" s="1" customFormat="1" ht="15" customHeight="1">
      <c r="B11024" s="1964">
        <v>43712</v>
      </c>
      <c r="C11024" s="1965" t="s">
        <v>11413</v>
      </c>
      <c r="D11024" s="1966">
        <v>200</v>
      </c>
      <c r="E11024" s="1965" t="s">
        <v>421</v>
      </c>
      <c r="G11024" s="612" t="s">
        <v>11388</v>
      </c>
      <c r="H11024" s="467">
        <v>78476</v>
      </c>
      <c r="I11024" s="13"/>
    </row>
    <row r="11025" spans="2:12" s="1" customFormat="1" ht="60" customHeight="1">
      <c r="B11025" s="1964">
        <v>43713</v>
      </c>
      <c r="C11025" s="1097" t="s">
        <v>11416</v>
      </c>
      <c r="D11025" s="876">
        <v>5000</v>
      </c>
      <c r="E11025" s="814" t="s">
        <v>3287</v>
      </c>
      <c r="G11025" s="612" t="s">
        <v>7422</v>
      </c>
      <c r="H11025" s="613">
        <v>0</v>
      </c>
      <c r="I11025" s="13"/>
    </row>
    <row r="11026" spans="2:12" s="1" customFormat="1" ht="60" customHeight="1">
      <c r="B11026" s="1964">
        <v>43717</v>
      </c>
      <c r="C11026" s="1097" t="s">
        <v>11436</v>
      </c>
      <c r="D11026" s="876">
        <v>5000</v>
      </c>
      <c r="E11026" s="814" t="s">
        <v>3287</v>
      </c>
      <c r="G11026" s="612" t="s">
        <v>10482</v>
      </c>
      <c r="H11026" s="613">
        <v>0</v>
      </c>
      <c r="L11026" s="2"/>
    </row>
    <row r="11027" spans="2:12" s="1" customFormat="1" ht="60" customHeight="1">
      <c r="B11027" s="1964">
        <v>43721</v>
      </c>
      <c r="C11027" s="1097" t="s">
        <v>11441</v>
      </c>
      <c r="D11027" s="876">
        <v>5000</v>
      </c>
      <c r="E11027" s="814" t="s">
        <v>3287</v>
      </c>
      <c r="G11027" s="612" t="s">
        <v>8818</v>
      </c>
      <c r="H11027" s="1792">
        <v>0</v>
      </c>
    </row>
    <row r="11028" spans="2:12" s="1" customFormat="1" ht="60" customHeight="1">
      <c r="B11028" s="1964">
        <v>43727</v>
      </c>
      <c r="C11028" s="814" t="s">
        <v>11442</v>
      </c>
      <c r="D11028" s="876">
        <v>5000</v>
      </c>
      <c r="E11028" s="814" t="s">
        <v>3287</v>
      </c>
      <c r="G11028" s="612" t="s">
        <v>9959</v>
      </c>
      <c r="H11028" s="1792">
        <f>0</f>
        <v>0</v>
      </c>
    </row>
    <row r="11029" spans="2:12" s="1" customFormat="1" ht="45" customHeight="1">
      <c r="B11029" s="1964">
        <v>43731</v>
      </c>
      <c r="C11029" s="814" t="s">
        <v>11443</v>
      </c>
      <c r="D11029" s="876">
        <v>5000</v>
      </c>
      <c r="E11029" s="814" t="s">
        <v>3287</v>
      </c>
      <c r="G11029" s="612" t="s">
        <v>7425</v>
      </c>
      <c r="H11029" s="2033">
        <v>32500</v>
      </c>
    </row>
    <row r="11030" spans="2:12" s="1" customFormat="1" ht="15">
      <c r="B11030" s="1964"/>
      <c r="C11030" s="814"/>
      <c r="D11030" s="876"/>
      <c r="E11030" s="814"/>
      <c r="G11030" s="612" t="s">
        <v>7426</v>
      </c>
      <c r="H11030" s="2033">
        <v>30000</v>
      </c>
      <c r="I11030" s="13"/>
    </row>
    <row r="11031" spans="2:12" s="1" customFormat="1" ht="15">
      <c r="B11031" s="1964"/>
      <c r="C11031" s="814"/>
      <c r="D11031" s="876"/>
      <c r="E11031" s="814"/>
      <c r="G11031" s="612" t="s">
        <v>8819</v>
      </c>
      <c r="H11031" s="2033">
        <v>2500</v>
      </c>
      <c r="I11031" s="13"/>
    </row>
    <row r="11032" spans="2:12" s="1" customFormat="1" ht="15">
      <c r="B11032" s="1964"/>
      <c r="C11032" s="814"/>
      <c r="D11032" s="876"/>
      <c r="E11032" s="814"/>
      <c r="F11032" s="2"/>
      <c r="G11032" s="612" t="s">
        <v>7420</v>
      </c>
      <c r="H11032" s="467">
        <v>7886</v>
      </c>
      <c r="I11032" s="13"/>
      <c r="J11032" s="2"/>
    </row>
    <row r="11033" spans="2:12" s="1" customFormat="1" ht="15">
      <c r="B11033" s="1964"/>
      <c r="C11033" s="814"/>
      <c r="D11033" s="876"/>
      <c r="E11033" s="814"/>
      <c r="F11033" s="2"/>
      <c r="G11033" s="612" t="s">
        <v>11378</v>
      </c>
      <c r="H11033" s="613">
        <v>951</v>
      </c>
      <c r="I11033" s="13" t="s">
        <v>11395</v>
      </c>
    </row>
    <row r="11034" spans="2:12" s="1" customFormat="1" ht="15">
      <c r="B11034" s="1964"/>
      <c r="C11034" s="814"/>
      <c r="D11034" s="876"/>
      <c r="E11034" s="814"/>
      <c r="F11034" s="2"/>
      <c r="G11034" s="2001"/>
      <c r="H11034" s="2002">
        <f>SUM(H11023:H11033)</f>
        <v>174105.01</v>
      </c>
      <c r="I11034" s="13"/>
    </row>
    <row r="11035" spans="2:12" s="1" customFormat="1" ht="15">
      <c r="B11035" s="280"/>
      <c r="C11035" s="280"/>
      <c r="D11035" s="294">
        <f>SUM(D11022:D11034)</f>
        <v>28982</v>
      </c>
      <c r="E11035" s="2">
        <f>D11035-D11132-H11132</f>
        <v>1480</v>
      </c>
      <c r="F11035" s="1" t="s">
        <v>3088</v>
      </c>
    </row>
    <row r="11036" spans="2:12" s="1" customFormat="1" ht="15">
      <c r="E11036" s="2"/>
    </row>
    <row r="11037" spans="2:12" s="1" customFormat="1" ht="15"/>
    <row r="11038" spans="2:12" s="1" customFormat="1" ht="15">
      <c r="B11038" s="608">
        <v>43709</v>
      </c>
      <c r="C11038" s="280" t="s">
        <v>172</v>
      </c>
      <c r="D11038" s="294">
        <v>30</v>
      </c>
      <c r="E11038" s="1023"/>
      <c r="F11038" s="608">
        <v>43723</v>
      </c>
      <c r="G11038" s="280" t="s">
        <v>516</v>
      </c>
      <c r="H11038" s="294">
        <v>50</v>
      </c>
    </row>
    <row r="11039" spans="2:12" s="1" customFormat="1" ht="15">
      <c r="B11039" s="608">
        <v>43709</v>
      </c>
      <c r="C11039" s="280" t="s">
        <v>774</v>
      </c>
      <c r="D11039" s="294">
        <v>100</v>
      </c>
      <c r="E11039" s="1023"/>
      <c r="F11039" s="608">
        <v>43724</v>
      </c>
      <c r="G11039" s="280" t="s">
        <v>525</v>
      </c>
      <c r="H11039" s="294">
        <v>200</v>
      </c>
    </row>
    <row r="11040" spans="2:12" s="1" customFormat="1" ht="15">
      <c r="B11040" s="608">
        <v>43709</v>
      </c>
      <c r="C11040" s="612" t="s">
        <v>224</v>
      </c>
      <c r="D11040" s="613">
        <v>70</v>
      </c>
      <c r="E11040" s="1023"/>
      <c r="F11040" s="608">
        <v>43725</v>
      </c>
      <c r="G11040" s="484" t="s">
        <v>525</v>
      </c>
      <c r="H11040" s="610">
        <v>200</v>
      </c>
    </row>
    <row r="11041" spans="2:8" s="1" customFormat="1" ht="15">
      <c r="B11041" s="608">
        <v>43709</v>
      </c>
      <c r="C11041" s="612" t="s">
        <v>289</v>
      </c>
      <c r="D11041" s="613">
        <v>10</v>
      </c>
      <c r="E11041" s="1023"/>
      <c r="F11041" s="608">
        <v>43725</v>
      </c>
      <c r="G11041" s="484" t="s">
        <v>11461</v>
      </c>
      <c r="H11041" s="610">
        <v>100</v>
      </c>
    </row>
    <row r="11042" spans="2:8" s="1" customFormat="1" ht="15">
      <c r="B11042" s="608">
        <v>43709</v>
      </c>
      <c r="C11042" s="612" t="s">
        <v>154</v>
      </c>
      <c r="D11042" s="613">
        <v>230</v>
      </c>
      <c r="E11042" s="1023"/>
      <c r="F11042" s="608">
        <v>43726</v>
      </c>
      <c r="G11042" s="484" t="s">
        <v>525</v>
      </c>
      <c r="H11042" s="614">
        <v>250</v>
      </c>
    </row>
    <row r="11043" spans="2:8" s="1" customFormat="1" ht="15">
      <c r="B11043" s="608">
        <v>43709</v>
      </c>
      <c r="C11043" s="484" t="s">
        <v>401</v>
      </c>
      <c r="D11043" s="610">
        <v>60</v>
      </c>
      <c r="E11043" s="1023"/>
      <c r="F11043" s="608">
        <v>43727</v>
      </c>
      <c r="G11043" s="280" t="s">
        <v>525</v>
      </c>
      <c r="H11043" s="294">
        <v>260</v>
      </c>
    </row>
    <row r="11044" spans="2:8" s="1" customFormat="1" ht="15">
      <c r="B11044" s="608">
        <v>43709</v>
      </c>
      <c r="C11044" s="484" t="s">
        <v>3052</v>
      </c>
      <c r="D11044" s="614">
        <v>10</v>
      </c>
      <c r="E11044" s="1023"/>
      <c r="F11044" s="608">
        <v>43727</v>
      </c>
      <c r="G11044" s="280" t="s">
        <v>246</v>
      </c>
      <c r="H11044" s="294">
        <v>160</v>
      </c>
    </row>
    <row r="11045" spans="2:8" s="1" customFormat="1" ht="15">
      <c r="B11045" s="608">
        <v>43709</v>
      </c>
      <c r="C11045" s="394" t="s">
        <v>114</v>
      </c>
      <c r="D11045" s="614">
        <v>40</v>
      </c>
      <c r="E11045" s="1023"/>
      <c r="F11045" s="608">
        <v>43727</v>
      </c>
      <c r="G11045" s="484" t="s">
        <v>51</v>
      </c>
      <c r="H11045" s="1776">
        <v>60</v>
      </c>
    </row>
    <row r="11046" spans="2:8" s="1" customFormat="1" ht="15">
      <c r="B11046" s="608">
        <v>43709</v>
      </c>
      <c r="C11046" s="394" t="s">
        <v>516</v>
      </c>
      <c r="D11046" s="614">
        <v>70</v>
      </c>
      <c r="E11046" s="1023"/>
      <c r="F11046" s="608">
        <v>43727</v>
      </c>
      <c r="G11046" s="612" t="s">
        <v>306</v>
      </c>
      <c r="H11046" s="613">
        <v>120</v>
      </c>
    </row>
    <row r="11047" spans="2:8" s="1" customFormat="1" ht="15">
      <c r="B11047" s="608">
        <v>43709</v>
      </c>
      <c r="C11047" s="394" t="s">
        <v>12</v>
      </c>
      <c r="D11047" s="614">
        <v>250</v>
      </c>
      <c r="E11047" s="1023"/>
      <c r="F11047" s="608">
        <v>43727</v>
      </c>
      <c r="G11047" s="484" t="s">
        <v>4963</v>
      </c>
      <c r="H11047" s="610">
        <v>30</v>
      </c>
    </row>
    <row r="11048" spans="2:8" s="1" customFormat="1" ht="15">
      <c r="B11048" s="608">
        <v>43709</v>
      </c>
      <c r="C11048" s="280" t="s">
        <v>11379</v>
      </c>
      <c r="D11048" s="294">
        <v>320</v>
      </c>
      <c r="E11048" s="1023"/>
      <c r="F11048" s="608">
        <v>43727</v>
      </c>
      <c r="G11048" s="394" t="s">
        <v>2164</v>
      </c>
      <c r="H11048" s="614">
        <v>400</v>
      </c>
    </row>
    <row r="11049" spans="2:8" s="1" customFormat="1" ht="15">
      <c r="B11049" s="608">
        <v>43709</v>
      </c>
      <c r="C11049" s="394" t="s">
        <v>18</v>
      </c>
      <c r="D11049" s="1776">
        <v>125</v>
      </c>
      <c r="E11049" s="1023"/>
      <c r="F11049" s="549">
        <v>43727</v>
      </c>
      <c r="G11049" s="554" t="s">
        <v>112</v>
      </c>
      <c r="H11049" s="587">
        <v>1040</v>
      </c>
    </row>
    <row r="11050" spans="2:8" s="1" customFormat="1" ht="15">
      <c r="B11050" s="608">
        <v>43709</v>
      </c>
      <c r="C11050" s="394" t="s">
        <v>51</v>
      </c>
      <c r="D11050" s="1776">
        <v>290</v>
      </c>
      <c r="E11050" s="1023"/>
      <c r="F11050" s="608">
        <v>43728</v>
      </c>
      <c r="G11050" s="394" t="s">
        <v>246</v>
      </c>
      <c r="H11050" s="614">
        <v>200</v>
      </c>
    </row>
    <row r="11051" spans="2:8" s="1" customFormat="1" ht="15">
      <c r="B11051" s="608">
        <v>43709</v>
      </c>
      <c r="C11051" s="612" t="s">
        <v>11380</v>
      </c>
      <c r="D11051" s="613">
        <v>75</v>
      </c>
      <c r="E11051" s="1023"/>
      <c r="F11051" s="608">
        <v>43728</v>
      </c>
      <c r="G11051" s="280" t="s">
        <v>11463</v>
      </c>
      <c r="H11051" s="294">
        <v>10</v>
      </c>
    </row>
    <row r="11052" spans="2:8" s="1" customFormat="1" ht="15">
      <c r="B11052" s="608">
        <v>43709</v>
      </c>
      <c r="C11052" s="484" t="s">
        <v>59</v>
      </c>
      <c r="D11052" s="1739">
        <v>50</v>
      </c>
      <c r="E11052" s="1023"/>
      <c r="F11052" s="608">
        <v>43728</v>
      </c>
      <c r="G11052" s="280" t="s">
        <v>11464</v>
      </c>
      <c r="H11052" s="294">
        <v>140</v>
      </c>
    </row>
    <row r="11053" spans="2:8" s="1" customFormat="1" ht="15">
      <c r="B11053" s="608">
        <v>43709</v>
      </c>
      <c r="C11053" s="484" t="s">
        <v>220</v>
      </c>
      <c r="D11053" s="1739">
        <v>50</v>
      </c>
      <c r="E11053" s="1023"/>
      <c r="F11053" s="608">
        <v>43728</v>
      </c>
      <c r="G11053" s="280" t="s">
        <v>9555</v>
      </c>
      <c r="H11053" s="294">
        <v>50</v>
      </c>
    </row>
    <row r="11054" spans="2:8" s="1" customFormat="1" ht="15">
      <c r="B11054" s="608">
        <v>43709</v>
      </c>
      <c r="C11054" s="484" t="s">
        <v>23</v>
      </c>
      <c r="D11054" s="1739">
        <v>140</v>
      </c>
      <c r="E11054" s="1023"/>
      <c r="F11054" s="608">
        <v>43728</v>
      </c>
      <c r="G11054" s="484" t="s">
        <v>11465</v>
      </c>
      <c r="H11054" s="1776">
        <v>70</v>
      </c>
    </row>
    <row r="11055" spans="2:8" s="1" customFormat="1" ht="15">
      <c r="B11055" s="608">
        <v>43709</v>
      </c>
      <c r="C11055" s="484" t="s">
        <v>774</v>
      </c>
      <c r="D11055" s="1739">
        <v>50</v>
      </c>
      <c r="E11055" s="1023"/>
      <c r="F11055" s="608">
        <v>43728</v>
      </c>
      <c r="G11055" s="612" t="s">
        <v>11466</v>
      </c>
      <c r="H11055" s="613">
        <v>290</v>
      </c>
    </row>
    <row r="11056" spans="2:8" s="1" customFormat="1" ht="15">
      <c r="B11056" s="608">
        <v>43711</v>
      </c>
      <c r="C11056" s="280" t="s">
        <v>525</v>
      </c>
      <c r="D11056" s="294">
        <v>30</v>
      </c>
      <c r="E11056" s="1023"/>
      <c r="F11056" s="608">
        <v>43728</v>
      </c>
      <c r="G11056" s="484" t="s">
        <v>111</v>
      </c>
      <c r="H11056" s="610">
        <v>50</v>
      </c>
    </row>
    <row r="11057" spans="2:8" s="1" customFormat="1" ht="15">
      <c r="B11057" s="608">
        <v>43711</v>
      </c>
      <c r="C11057" s="280" t="s">
        <v>12</v>
      </c>
      <c r="D11057" s="613">
        <v>40</v>
      </c>
      <c r="E11057" s="1023"/>
      <c r="F11057" s="608">
        <v>43728</v>
      </c>
      <c r="G11057" s="484" t="s">
        <v>525</v>
      </c>
      <c r="H11057" s="614">
        <v>100</v>
      </c>
    </row>
    <row r="11058" spans="2:8" s="1" customFormat="1" ht="15">
      <c r="B11058" s="608">
        <v>43711</v>
      </c>
      <c r="C11058" s="484" t="s">
        <v>5687</v>
      </c>
      <c r="D11058" s="1739">
        <v>122</v>
      </c>
      <c r="E11058" s="1023"/>
      <c r="F11058" s="608">
        <v>43728</v>
      </c>
      <c r="G11058" s="484" t="s">
        <v>11467</v>
      </c>
      <c r="H11058" s="614">
        <v>500</v>
      </c>
    </row>
    <row r="11059" spans="2:8" s="1" customFormat="1" ht="15">
      <c r="B11059" s="608">
        <v>43711</v>
      </c>
      <c r="C11059" s="612" t="s">
        <v>12</v>
      </c>
      <c r="D11059" s="613">
        <v>40</v>
      </c>
      <c r="E11059" s="1023"/>
      <c r="F11059" s="608">
        <v>43729</v>
      </c>
      <c r="G11059" s="394" t="s">
        <v>367</v>
      </c>
      <c r="H11059" s="614">
        <v>10</v>
      </c>
    </row>
    <row r="11060" spans="2:8" s="1" customFormat="1" ht="15">
      <c r="B11060" s="608">
        <v>43711</v>
      </c>
      <c r="C11060" s="280" t="s">
        <v>172</v>
      </c>
      <c r="D11060" s="294">
        <v>20</v>
      </c>
      <c r="E11060" s="1023"/>
      <c r="F11060" s="608">
        <v>43729</v>
      </c>
      <c r="G11060" s="304" t="s">
        <v>401</v>
      </c>
      <c r="H11060" s="294">
        <v>100</v>
      </c>
    </row>
    <row r="11061" spans="2:8" s="1" customFormat="1" ht="15">
      <c r="B11061" s="608">
        <v>43711</v>
      </c>
      <c r="C11061" s="484" t="s">
        <v>11398</v>
      </c>
      <c r="D11061" s="610">
        <v>500</v>
      </c>
      <c r="E11061" s="1023"/>
      <c r="F11061" s="608">
        <v>43729</v>
      </c>
      <c r="G11061" s="317" t="s">
        <v>114</v>
      </c>
      <c r="H11061" s="294">
        <v>100</v>
      </c>
    </row>
    <row r="11062" spans="2:8" s="1" customFormat="1" ht="15">
      <c r="B11062" s="608">
        <v>43711</v>
      </c>
      <c r="C11062" s="394" t="s">
        <v>111</v>
      </c>
      <c r="D11062" s="614">
        <v>100</v>
      </c>
      <c r="E11062" s="1023"/>
      <c r="F11062" s="608">
        <v>43729</v>
      </c>
      <c r="G11062" s="304" t="s">
        <v>901</v>
      </c>
      <c r="H11062" s="326">
        <v>10</v>
      </c>
    </row>
    <row r="11063" spans="2:8" s="1" customFormat="1" ht="15">
      <c r="B11063" s="608">
        <v>43711</v>
      </c>
      <c r="C11063" s="394" t="s">
        <v>531</v>
      </c>
      <c r="D11063" s="614">
        <v>140</v>
      </c>
      <c r="E11063" s="1023"/>
      <c r="F11063" s="608">
        <v>43729</v>
      </c>
      <c r="G11063" s="304" t="s">
        <v>114</v>
      </c>
      <c r="H11063" s="326">
        <v>240</v>
      </c>
    </row>
    <row r="11064" spans="2:8" s="1" customFormat="1" ht="15">
      <c r="B11064" s="608">
        <v>43711</v>
      </c>
      <c r="C11064" s="394" t="s">
        <v>205</v>
      </c>
      <c r="D11064" s="294">
        <v>40</v>
      </c>
      <c r="E11064" s="1023"/>
      <c r="F11064" s="608">
        <v>43729</v>
      </c>
      <c r="G11064" s="304" t="s">
        <v>23</v>
      </c>
      <c r="H11064" s="326">
        <v>400</v>
      </c>
    </row>
    <row r="11065" spans="2:8" s="1" customFormat="1" ht="15">
      <c r="B11065" s="608">
        <v>43712</v>
      </c>
      <c r="C11065" s="394" t="s">
        <v>525</v>
      </c>
      <c r="D11065" s="614">
        <v>180</v>
      </c>
      <c r="E11065" s="1023"/>
      <c r="F11065" s="608">
        <v>43729</v>
      </c>
      <c r="G11065" s="304" t="s">
        <v>224</v>
      </c>
      <c r="H11065" s="326">
        <v>20</v>
      </c>
    </row>
    <row r="11066" spans="2:8" s="1" customFormat="1" ht="15">
      <c r="B11066" s="608">
        <v>43712</v>
      </c>
      <c r="C11066" s="394" t="s">
        <v>11414</v>
      </c>
      <c r="D11066" s="1776">
        <v>400</v>
      </c>
      <c r="E11066" s="1023"/>
      <c r="F11066" s="608">
        <v>43730</v>
      </c>
      <c r="G11066" s="304" t="s">
        <v>289</v>
      </c>
      <c r="H11066" s="326">
        <v>130</v>
      </c>
    </row>
    <row r="11067" spans="2:8" s="1" customFormat="1" ht="15">
      <c r="B11067" s="608">
        <v>43712</v>
      </c>
      <c r="C11067" s="394" t="s">
        <v>2164</v>
      </c>
      <c r="D11067" s="1776">
        <v>60</v>
      </c>
      <c r="E11067" s="1023"/>
      <c r="F11067" s="608">
        <v>43731</v>
      </c>
      <c r="G11067" s="304" t="s">
        <v>163</v>
      </c>
      <c r="H11067" s="326">
        <v>130</v>
      </c>
    </row>
    <row r="11068" spans="2:8" s="1" customFormat="1" ht="15">
      <c r="B11068" s="608">
        <v>43712</v>
      </c>
      <c r="C11068" s="612" t="s">
        <v>114</v>
      </c>
      <c r="D11068" s="613">
        <v>40</v>
      </c>
      <c r="E11068" s="1023"/>
      <c r="F11068" s="608">
        <v>43731</v>
      </c>
      <c r="G11068" s="304" t="s">
        <v>80</v>
      </c>
      <c r="H11068" s="326">
        <v>80</v>
      </c>
    </row>
    <row r="11069" spans="2:8" s="1" customFormat="1" ht="15">
      <c r="B11069" s="608">
        <v>43713</v>
      </c>
      <c r="C11069" s="612" t="s">
        <v>525</v>
      </c>
      <c r="D11069" s="613">
        <v>160</v>
      </c>
      <c r="E11069" s="1023"/>
      <c r="F11069" s="608">
        <v>43731</v>
      </c>
      <c r="G11069" s="304" t="s">
        <v>111</v>
      </c>
      <c r="H11069" s="326">
        <v>50</v>
      </c>
    </row>
    <row r="11070" spans="2:8" s="1" customFormat="1" ht="15" customHeight="1">
      <c r="B11070" s="608">
        <v>43713</v>
      </c>
      <c r="C11070" s="612" t="s">
        <v>12</v>
      </c>
      <c r="D11070" s="613">
        <v>40</v>
      </c>
      <c r="E11070" s="1023"/>
      <c r="F11070" s="1323">
        <v>43731</v>
      </c>
      <c r="G11070" s="554" t="s">
        <v>475</v>
      </c>
      <c r="H11070" s="1002">
        <v>640</v>
      </c>
    </row>
    <row r="11071" spans="2:8" s="1" customFormat="1" ht="15">
      <c r="B11071" s="608">
        <v>43713</v>
      </c>
      <c r="C11071" s="484" t="s">
        <v>59</v>
      </c>
      <c r="D11071" s="610">
        <v>280</v>
      </c>
      <c r="E11071" s="1023"/>
      <c r="F11071" s="608">
        <v>43732</v>
      </c>
      <c r="G11071" s="304" t="s">
        <v>205</v>
      </c>
      <c r="H11071" s="326">
        <v>190</v>
      </c>
    </row>
    <row r="11072" spans="2:8" s="1" customFormat="1" ht="15">
      <c r="B11072" s="608">
        <v>43713</v>
      </c>
      <c r="C11072" s="394" t="s">
        <v>51</v>
      </c>
      <c r="D11072" s="614">
        <v>10</v>
      </c>
      <c r="E11072" s="1023"/>
      <c r="F11072" s="608">
        <v>43732</v>
      </c>
      <c r="G11072" s="304" t="s">
        <v>51</v>
      </c>
      <c r="H11072" s="326">
        <v>30</v>
      </c>
    </row>
    <row r="11073" spans="2:8" s="1" customFormat="1" ht="15">
      <c r="B11073" s="608">
        <v>43714</v>
      </c>
      <c r="C11073" s="394" t="s">
        <v>525</v>
      </c>
      <c r="D11073" s="614">
        <v>170</v>
      </c>
      <c r="E11073" s="1023"/>
      <c r="F11073" s="608">
        <v>43732</v>
      </c>
      <c r="G11073" s="304" t="s">
        <v>525</v>
      </c>
      <c r="H11073" s="326">
        <v>230</v>
      </c>
    </row>
    <row r="11074" spans="2:8" s="1" customFormat="1" ht="15">
      <c r="B11074" s="608">
        <v>43714</v>
      </c>
      <c r="C11074" s="394" t="s">
        <v>12</v>
      </c>
      <c r="D11074" s="614">
        <v>80</v>
      </c>
      <c r="E11074" s="1023"/>
      <c r="F11074" s="608">
        <v>43732</v>
      </c>
      <c r="G11074" s="304" t="s">
        <v>23</v>
      </c>
      <c r="H11074" s="326">
        <v>120</v>
      </c>
    </row>
    <row r="11075" spans="2:8" s="1" customFormat="1" ht="15">
      <c r="B11075" s="608">
        <v>43714</v>
      </c>
      <c r="C11075" s="394" t="s">
        <v>114</v>
      </c>
      <c r="D11075" s="614">
        <v>60</v>
      </c>
      <c r="E11075" s="1023"/>
      <c r="F11075" s="608">
        <v>43733</v>
      </c>
      <c r="G11075" s="304" t="s">
        <v>525</v>
      </c>
      <c r="H11075" s="294">
        <v>240</v>
      </c>
    </row>
    <row r="11076" spans="2:8" s="1" customFormat="1" ht="15">
      <c r="B11076" s="608">
        <v>43714</v>
      </c>
      <c r="C11076" s="280" t="s">
        <v>246</v>
      </c>
      <c r="D11076" s="294">
        <v>100</v>
      </c>
      <c r="E11076" s="1023"/>
      <c r="F11076" s="608">
        <v>43733</v>
      </c>
      <c r="G11076" s="280" t="s">
        <v>23</v>
      </c>
      <c r="H11076" s="294">
        <v>70</v>
      </c>
    </row>
    <row r="11077" spans="2:8" s="1" customFormat="1" ht="15">
      <c r="B11077" s="608">
        <v>43714</v>
      </c>
      <c r="C11077" s="394" t="s">
        <v>111</v>
      </c>
      <c r="D11077" s="1776">
        <v>100</v>
      </c>
      <c r="E11077" s="1023"/>
      <c r="F11077" s="608">
        <v>43733</v>
      </c>
      <c r="G11077" s="304" t="s">
        <v>246</v>
      </c>
      <c r="H11077" s="326">
        <v>200</v>
      </c>
    </row>
    <row r="11078" spans="2:8" s="1" customFormat="1" ht="15">
      <c r="B11078" s="608">
        <v>43714</v>
      </c>
      <c r="C11078" s="280" t="s">
        <v>7717</v>
      </c>
      <c r="D11078" s="294">
        <v>15</v>
      </c>
      <c r="E11078" s="1023"/>
      <c r="F11078" s="608">
        <v>43733</v>
      </c>
      <c r="G11078" s="280" t="s">
        <v>51</v>
      </c>
      <c r="H11078" s="294">
        <v>90</v>
      </c>
    </row>
    <row r="11079" spans="2:8" s="1" customFormat="1" ht="15">
      <c r="B11079" s="608">
        <v>43715</v>
      </c>
      <c r="C11079" s="612" t="s">
        <v>114</v>
      </c>
      <c r="D11079" s="613">
        <v>170</v>
      </c>
      <c r="E11079" s="1023"/>
      <c r="F11079" s="608">
        <v>43734</v>
      </c>
      <c r="G11079" s="280" t="s">
        <v>525</v>
      </c>
      <c r="H11079" s="294">
        <v>360</v>
      </c>
    </row>
    <row r="11080" spans="2:8" s="1" customFormat="1" ht="15">
      <c r="B11080" s="608">
        <v>43715</v>
      </c>
      <c r="C11080" s="612" t="s">
        <v>401</v>
      </c>
      <c r="D11080" s="613">
        <v>35</v>
      </c>
      <c r="E11080" s="1023"/>
      <c r="F11080" s="608">
        <v>43735</v>
      </c>
      <c r="G11080" s="280" t="s">
        <v>525</v>
      </c>
      <c r="H11080" s="294">
        <v>200</v>
      </c>
    </row>
    <row r="11081" spans="2:8" s="1" customFormat="1" ht="15">
      <c r="B11081" s="608">
        <v>43715</v>
      </c>
      <c r="C11081" s="612" t="s">
        <v>774</v>
      </c>
      <c r="D11081" s="613">
        <v>45</v>
      </c>
      <c r="E11081" s="1023"/>
      <c r="F11081" s="608">
        <v>43735</v>
      </c>
      <c r="G11081" s="280" t="s">
        <v>23</v>
      </c>
      <c r="H11081" s="294">
        <v>60</v>
      </c>
    </row>
    <row r="11082" spans="2:8" s="1" customFormat="1" ht="15">
      <c r="B11082" s="608">
        <v>43715</v>
      </c>
      <c r="C11082" s="612" t="s">
        <v>23</v>
      </c>
      <c r="D11082" s="613">
        <v>300</v>
      </c>
      <c r="E11082" s="1023"/>
      <c r="F11082" s="608">
        <v>43736</v>
      </c>
      <c r="G11082" s="280" t="s">
        <v>154</v>
      </c>
      <c r="H11082" s="294">
        <v>130</v>
      </c>
    </row>
    <row r="11083" spans="2:8" s="1" customFormat="1" ht="15">
      <c r="B11083" s="608">
        <v>43715</v>
      </c>
      <c r="C11083" s="612" t="s">
        <v>247</v>
      </c>
      <c r="D11083" s="613">
        <v>25</v>
      </c>
      <c r="E11083" s="1023"/>
      <c r="F11083" s="608">
        <v>43736</v>
      </c>
      <c r="G11083" s="280" t="s">
        <v>4430</v>
      </c>
      <c r="H11083" s="294">
        <v>160</v>
      </c>
    </row>
    <row r="11084" spans="2:8" s="1" customFormat="1" ht="15">
      <c r="B11084" s="608">
        <v>43716</v>
      </c>
      <c r="C11084" s="484" t="s">
        <v>114</v>
      </c>
      <c r="D11084" s="610">
        <v>70</v>
      </c>
      <c r="E11084" s="1023"/>
      <c r="F11084" s="608">
        <v>43736</v>
      </c>
      <c r="G11084" s="280" t="s">
        <v>8849</v>
      </c>
      <c r="H11084" s="294">
        <v>200</v>
      </c>
    </row>
    <row r="11085" spans="2:8" s="1" customFormat="1" ht="15">
      <c r="B11085" s="608">
        <v>43717</v>
      </c>
      <c r="C11085" s="394" t="s">
        <v>11427</v>
      </c>
      <c r="D11085" s="614">
        <v>200</v>
      </c>
      <c r="E11085" s="1023"/>
      <c r="F11085" s="608">
        <v>43736</v>
      </c>
      <c r="G11085" s="280" t="s">
        <v>11489</v>
      </c>
      <c r="H11085" s="294">
        <v>100</v>
      </c>
    </row>
    <row r="11086" spans="2:8" s="1" customFormat="1" ht="15">
      <c r="B11086" s="608">
        <v>43717</v>
      </c>
      <c r="C11086" s="394" t="s">
        <v>2487</v>
      </c>
      <c r="D11086" s="614">
        <v>300</v>
      </c>
      <c r="E11086" s="1023"/>
      <c r="F11086" s="608">
        <v>43736</v>
      </c>
      <c r="G11086" s="280" t="s">
        <v>23</v>
      </c>
      <c r="H11086" s="294">
        <v>80</v>
      </c>
    </row>
    <row r="11087" spans="2:8" s="1" customFormat="1" ht="15">
      <c r="B11087" s="608">
        <v>43717</v>
      </c>
      <c r="C11087" s="394" t="s">
        <v>525</v>
      </c>
      <c r="D11087" s="614">
        <v>170</v>
      </c>
      <c r="E11087" s="1023"/>
      <c r="F11087" s="608">
        <v>43736</v>
      </c>
      <c r="G11087" s="280" t="s">
        <v>64</v>
      </c>
      <c r="H11087" s="294">
        <v>100</v>
      </c>
    </row>
    <row r="11088" spans="2:8" s="1" customFormat="1" ht="15">
      <c r="B11088" s="608">
        <v>43717</v>
      </c>
      <c r="C11088" s="394" t="s">
        <v>12</v>
      </c>
      <c r="D11088" s="614">
        <v>70</v>
      </c>
      <c r="E11088" s="1023"/>
      <c r="F11088" s="608">
        <v>43736</v>
      </c>
      <c r="G11088" s="280" t="s">
        <v>205</v>
      </c>
      <c r="H11088" s="294">
        <v>100</v>
      </c>
    </row>
    <row r="11089" spans="2:8" s="1" customFormat="1" ht="15">
      <c r="B11089" s="608">
        <v>43717</v>
      </c>
      <c r="C11089" s="280" t="s">
        <v>80</v>
      </c>
      <c r="D11089" s="294">
        <v>50</v>
      </c>
      <c r="E11089" s="1023"/>
      <c r="F11089" s="608">
        <v>43737</v>
      </c>
      <c r="G11089" s="280" t="s">
        <v>901</v>
      </c>
      <c r="H11089" s="294">
        <v>20</v>
      </c>
    </row>
    <row r="11090" spans="2:8" s="1" customFormat="1" ht="15">
      <c r="B11090" s="608">
        <v>43717</v>
      </c>
      <c r="C11090" s="394" t="s">
        <v>7717</v>
      </c>
      <c r="D11090" s="1776">
        <v>175</v>
      </c>
      <c r="E11090" s="1023"/>
      <c r="F11090" s="608">
        <v>43737</v>
      </c>
      <c r="G11090" s="280" t="s">
        <v>367</v>
      </c>
      <c r="H11090" s="294">
        <v>50</v>
      </c>
    </row>
    <row r="11091" spans="2:8" s="1" customFormat="1" ht="15">
      <c r="B11091" s="608">
        <v>43717</v>
      </c>
      <c r="C11091" s="280" t="s">
        <v>246</v>
      </c>
      <c r="D11091" s="294">
        <v>160</v>
      </c>
      <c r="E11091" s="1023"/>
      <c r="F11091" s="608">
        <v>43737</v>
      </c>
      <c r="G11091" s="280" t="s">
        <v>11490</v>
      </c>
      <c r="H11091" s="294">
        <v>140</v>
      </c>
    </row>
    <row r="11092" spans="2:8" s="1" customFormat="1" ht="15">
      <c r="B11092" s="608">
        <v>43717</v>
      </c>
      <c r="C11092" s="612" t="s">
        <v>23</v>
      </c>
      <c r="D11092" s="613">
        <v>160</v>
      </c>
      <c r="E11092" s="1023"/>
      <c r="F11092" s="608">
        <v>43737</v>
      </c>
      <c r="G11092" s="280" t="s">
        <v>525</v>
      </c>
      <c r="H11092" s="294">
        <v>390</v>
      </c>
    </row>
    <row r="11093" spans="2:8" s="1" customFormat="1" ht="15">
      <c r="B11093" s="608">
        <v>43717</v>
      </c>
      <c r="C11093" s="612" t="s">
        <v>6251</v>
      </c>
      <c r="D11093" s="613">
        <v>10</v>
      </c>
      <c r="E11093" s="1023"/>
      <c r="F11093" s="608">
        <v>43738</v>
      </c>
      <c r="G11093" s="280" t="s">
        <v>525</v>
      </c>
      <c r="H11093" s="294">
        <v>360</v>
      </c>
    </row>
    <row r="11094" spans="2:8" s="1" customFormat="1" ht="15">
      <c r="B11094" s="608">
        <v>43718</v>
      </c>
      <c r="C11094" s="484" t="s">
        <v>11338</v>
      </c>
      <c r="D11094" s="610">
        <v>500</v>
      </c>
      <c r="E11094" s="1023"/>
      <c r="F11094" s="608"/>
      <c r="G11094" s="304"/>
      <c r="H11094" s="326"/>
    </row>
    <row r="11095" spans="2:8" s="1" customFormat="1" ht="15">
      <c r="B11095" s="608">
        <v>43718</v>
      </c>
      <c r="C11095" s="394" t="s">
        <v>525</v>
      </c>
      <c r="D11095" s="614">
        <v>155</v>
      </c>
      <c r="E11095" s="1023"/>
      <c r="F11095" s="608"/>
      <c r="G11095" s="304"/>
      <c r="H11095" s="326"/>
    </row>
    <row r="11096" spans="2:8" s="1" customFormat="1" ht="15">
      <c r="B11096" s="608">
        <v>43718</v>
      </c>
      <c r="C11096" s="394" t="s">
        <v>246</v>
      </c>
      <c r="D11096" s="614">
        <v>160</v>
      </c>
      <c r="E11096" s="1023"/>
      <c r="F11096" s="608"/>
      <c r="G11096" s="304"/>
      <c r="H11096" s="326"/>
    </row>
    <row r="11097" spans="2:8" s="1" customFormat="1" ht="15">
      <c r="B11097" s="608">
        <v>43719</v>
      </c>
      <c r="C11097" s="394" t="s">
        <v>352</v>
      </c>
      <c r="D11097" s="614">
        <v>90</v>
      </c>
      <c r="E11097" s="1023"/>
      <c r="F11097" s="608"/>
      <c r="G11097" s="304"/>
      <c r="H11097" s="326"/>
    </row>
    <row r="11098" spans="2:8" s="1" customFormat="1" ht="15">
      <c r="B11098" s="608">
        <v>43719</v>
      </c>
      <c r="C11098" s="394" t="s">
        <v>525</v>
      </c>
      <c r="D11098" s="614">
        <v>170</v>
      </c>
      <c r="E11098" s="1023"/>
      <c r="F11098" s="608"/>
      <c r="G11098" s="304"/>
      <c r="H11098" s="326"/>
    </row>
    <row r="11099" spans="2:8" s="1" customFormat="1" ht="15">
      <c r="B11099" s="608">
        <v>43719</v>
      </c>
      <c r="C11099" s="280" t="s">
        <v>23</v>
      </c>
      <c r="D11099" s="294">
        <v>300</v>
      </c>
      <c r="E11099" s="1023"/>
      <c r="F11099" s="608"/>
      <c r="G11099" s="304"/>
      <c r="H11099" s="326"/>
    </row>
    <row r="11100" spans="2:8" s="1" customFormat="1" ht="15">
      <c r="B11100" s="608">
        <v>43720</v>
      </c>
      <c r="C11100" s="394" t="s">
        <v>525</v>
      </c>
      <c r="D11100" s="1776">
        <v>70</v>
      </c>
      <c r="E11100" s="1023"/>
      <c r="F11100" s="608"/>
      <c r="G11100" s="304"/>
      <c r="H11100" s="326"/>
    </row>
    <row r="11101" spans="2:8" s="1" customFormat="1" ht="15">
      <c r="B11101" s="608">
        <v>43720</v>
      </c>
      <c r="C11101" s="280" t="s">
        <v>205</v>
      </c>
      <c r="D11101" s="294">
        <v>100</v>
      </c>
      <c r="E11101" s="1023"/>
      <c r="F11101" s="608"/>
      <c r="G11101" s="304"/>
      <c r="H11101" s="326"/>
    </row>
    <row r="11102" spans="2:8" s="1" customFormat="1" ht="15">
      <c r="B11102" s="608">
        <v>43721</v>
      </c>
      <c r="C11102" s="612" t="s">
        <v>12</v>
      </c>
      <c r="D11102" s="613">
        <v>70</v>
      </c>
      <c r="E11102" s="1023"/>
      <c r="F11102" s="608"/>
      <c r="G11102" s="304"/>
      <c r="H11102" s="326"/>
    </row>
    <row r="11103" spans="2:8" s="1" customFormat="1" ht="15">
      <c r="B11103" s="608">
        <v>43721</v>
      </c>
      <c r="C11103" s="612" t="s">
        <v>11456</v>
      </c>
      <c r="D11103" s="613">
        <v>200</v>
      </c>
      <c r="E11103" s="1023"/>
      <c r="F11103" s="608"/>
      <c r="G11103" s="304"/>
      <c r="H11103" s="326"/>
    </row>
    <row r="11104" spans="2:8" s="1" customFormat="1" ht="15">
      <c r="B11104" s="608">
        <v>43721</v>
      </c>
      <c r="C11104" s="612" t="s">
        <v>11457</v>
      </c>
      <c r="D11104" s="613">
        <v>40</v>
      </c>
      <c r="E11104" s="1023"/>
      <c r="F11104" s="608"/>
      <c r="G11104" s="304"/>
      <c r="H11104" s="326"/>
    </row>
    <row r="11105" spans="2:8" s="1" customFormat="1" ht="15">
      <c r="B11105" s="608">
        <v>43721</v>
      </c>
      <c r="C11105" s="280" t="s">
        <v>114</v>
      </c>
      <c r="D11105" s="294">
        <v>70</v>
      </c>
      <c r="E11105" s="1023"/>
      <c r="F11105" s="608"/>
      <c r="G11105" s="304"/>
      <c r="H11105" s="326"/>
    </row>
    <row r="11106" spans="2:8" s="1" customFormat="1" ht="15">
      <c r="B11106" s="608">
        <v>43721</v>
      </c>
      <c r="C11106" s="484" t="s">
        <v>774</v>
      </c>
      <c r="D11106" s="610">
        <v>20</v>
      </c>
      <c r="E11106" s="1023"/>
      <c r="F11106" s="608"/>
      <c r="G11106" s="304"/>
      <c r="H11106" s="326"/>
    </row>
    <row r="11107" spans="2:8" s="1" customFormat="1" ht="15">
      <c r="B11107" s="1323">
        <v>43721</v>
      </c>
      <c r="C11107" s="463" t="s">
        <v>11376</v>
      </c>
      <c r="D11107" s="1002">
        <v>1000</v>
      </c>
      <c r="E11107" s="1023"/>
      <c r="F11107" s="608"/>
      <c r="G11107" s="304"/>
      <c r="H11107" s="326"/>
    </row>
    <row r="11108" spans="2:8" s="1" customFormat="1" ht="15">
      <c r="B11108" s="1323">
        <v>43721</v>
      </c>
      <c r="C11108" s="463" t="s">
        <v>11377</v>
      </c>
      <c r="D11108" s="1002">
        <v>2130</v>
      </c>
      <c r="E11108" s="1023"/>
      <c r="F11108" s="608"/>
      <c r="G11108" s="304"/>
      <c r="H11108" s="326"/>
    </row>
    <row r="11109" spans="2:8" s="1" customFormat="1" ht="15">
      <c r="B11109" s="1323">
        <v>43721</v>
      </c>
      <c r="C11109" s="1324" t="s">
        <v>6</v>
      </c>
      <c r="D11109" s="1325">
        <v>2000</v>
      </c>
      <c r="E11109" s="1023"/>
      <c r="F11109" s="608"/>
      <c r="G11109" s="304"/>
      <c r="H11109" s="326"/>
    </row>
    <row r="11110" spans="2:8" s="1" customFormat="1" ht="15">
      <c r="B11110" s="608">
        <v>43722</v>
      </c>
      <c r="C11110" s="394" t="s">
        <v>5761</v>
      </c>
      <c r="D11110" s="1776">
        <v>20</v>
      </c>
      <c r="E11110" s="1023"/>
      <c r="F11110" s="608"/>
      <c r="G11110" s="304"/>
      <c r="H11110" s="326"/>
    </row>
    <row r="11111" spans="2:8" s="1" customFormat="1" ht="15">
      <c r="B11111" s="608">
        <v>43722</v>
      </c>
      <c r="C11111" s="280" t="s">
        <v>114</v>
      </c>
      <c r="D11111" s="294">
        <v>85</v>
      </c>
      <c r="E11111" s="1023"/>
      <c r="F11111" s="608"/>
      <c r="G11111" s="304"/>
      <c r="H11111" s="326"/>
    </row>
    <row r="11112" spans="2:8" s="1" customFormat="1" ht="15">
      <c r="B11112" s="608">
        <v>43722</v>
      </c>
      <c r="C11112" s="394" t="s">
        <v>516</v>
      </c>
      <c r="D11112" s="614">
        <v>50</v>
      </c>
      <c r="E11112" s="1023"/>
      <c r="F11112" s="608"/>
      <c r="G11112" s="304"/>
      <c r="H11112" s="326"/>
    </row>
    <row r="11113" spans="2:8" s="1" customFormat="1" ht="15">
      <c r="B11113" s="608">
        <v>43722</v>
      </c>
      <c r="C11113" s="280" t="s">
        <v>289</v>
      </c>
      <c r="D11113" s="294">
        <v>235</v>
      </c>
      <c r="E11113" s="1023"/>
      <c r="F11113" s="608"/>
      <c r="G11113" s="304"/>
      <c r="H11113" s="326"/>
    </row>
    <row r="11114" spans="2:8" s="1" customFormat="1" ht="15">
      <c r="B11114" s="608">
        <v>43722</v>
      </c>
      <c r="C11114" s="280" t="s">
        <v>4068</v>
      </c>
      <c r="D11114" s="294">
        <v>60</v>
      </c>
      <c r="E11114" s="1023"/>
      <c r="F11114" s="608"/>
      <c r="G11114" s="304"/>
      <c r="H11114" s="326"/>
    </row>
    <row r="11115" spans="2:8" s="1" customFormat="1" ht="15">
      <c r="B11115" s="608">
        <v>43722</v>
      </c>
      <c r="C11115" s="280" t="s">
        <v>401</v>
      </c>
      <c r="D11115" s="294">
        <v>25</v>
      </c>
      <c r="E11115" s="1023"/>
      <c r="F11115" s="608"/>
      <c r="G11115" s="304"/>
      <c r="H11115" s="326"/>
    </row>
    <row r="11116" spans="2:8" s="1" customFormat="1" ht="15">
      <c r="B11116" s="608">
        <v>43722</v>
      </c>
      <c r="C11116" s="280" t="s">
        <v>5295</v>
      </c>
      <c r="D11116" s="294">
        <v>15</v>
      </c>
      <c r="E11116" s="1023"/>
      <c r="F11116" s="608"/>
      <c r="G11116" s="304"/>
      <c r="H11116" s="326"/>
    </row>
    <row r="11117" spans="2:8" s="1" customFormat="1" ht="15">
      <c r="B11117" s="608">
        <v>43722</v>
      </c>
      <c r="C11117" s="280" t="s">
        <v>289</v>
      </c>
      <c r="D11117" s="294">
        <v>10</v>
      </c>
      <c r="E11117" s="1023"/>
      <c r="F11117" s="608"/>
      <c r="G11117" s="304"/>
      <c r="H11117" s="326"/>
    </row>
    <row r="11118" spans="2:8" s="1" customFormat="1" ht="15">
      <c r="B11118" s="608">
        <v>43722</v>
      </c>
      <c r="C11118" s="394" t="s">
        <v>12</v>
      </c>
      <c r="D11118" s="614">
        <v>440</v>
      </c>
      <c r="E11118" s="1023"/>
      <c r="F11118" s="608"/>
      <c r="G11118" s="304"/>
      <c r="H11118" s="326"/>
    </row>
    <row r="11119" spans="2:8" s="1" customFormat="1" ht="15">
      <c r="B11119" s="608">
        <v>43722</v>
      </c>
      <c r="C11119" s="280" t="s">
        <v>11458</v>
      </c>
      <c r="D11119" s="294">
        <v>500</v>
      </c>
      <c r="E11119" s="1023"/>
      <c r="F11119" s="608"/>
      <c r="G11119" s="304"/>
      <c r="H11119" s="326"/>
    </row>
    <row r="11120" spans="2:8" s="1" customFormat="1" ht="15">
      <c r="B11120" s="608">
        <v>43722</v>
      </c>
      <c r="C11120" s="280" t="s">
        <v>11459</v>
      </c>
      <c r="D11120" s="294">
        <v>500</v>
      </c>
      <c r="E11120" s="1023"/>
      <c r="F11120" s="608"/>
      <c r="G11120" s="304"/>
      <c r="H11120" s="326"/>
    </row>
    <row r="11121" spans="2:10" s="1" customFormat="1" ht="15">
      <c r="B11121" s="608">
        <v>43722</v>
      </c>
      <c r="C11121" s="484" t="s">
        <v>175</v>
      </c>
      <c r="D11121" s="1776">
        <v>300</v>
      </c>
      <c r="E11121" s="1023"/>
      <c r="F11121" s="608"/>
      <c r="G11121" s="304"/>
      <c r="H11121" s="326"/>
    </row>
    <row r="11122" spans="2:10" s="1" customFormat="1" ht="15">
      <c r="B11122" s="608">
        <v>43722</v>
      </c>
      <c r="C11122" s="612" t="s">
        <v>114</v>
      </c>
      <c r="D11122" s="613">
        <v>130</v>
      </c>
      <c r="E11122" s="1023"/>
      <c r="F11122" s="608"/>
      <c r="G11122" s="304"/>
      <c r="H11122" s="326"/>
    </row>
    <row r="11123" spans="2:10" s="1" customFormat="1" ht="15">
      <c r="B11123" s="608">
        <v>43722</v>
      </c>
      <c r="C11123" s="484" t="s">
        <v>80</v>
      </c>
      <c r="D11123" s="610">
        <v>20</v>
      </c>
      <c r="E11123" s="1023"/>
      <c r="F11123" s="608"/>
      <c r="G11123" s="304"/>
      <c r="H11123" s="326"/>
    </row>
    <row r="11124" spans="2:10" s="1" customFormat="1" ht="15">
      <c r="B11124" s="608">
        <v>43722</v>
      </c>
      <c r="C11124" s="280" t="s">
        <v>9643</v>
      </c>
      <c r="D11124" s="294">
        <v>20</v>
      </c>
      <c r="E11124" s="1023"/>
      <c r="F11124" s="608"/>
      <c r="G11124" s="304"/>
      <c r="H11124" s="326"/>
    </row>
    <row r="11125" spans="2:10" s="1" customFormat="1" ht="15">
      <c r="B11125" s="608">
        <v>43722</v>
      </c>
      <c r="C11125" s="280" t="s">
        <v>112</v>
      </c>
      <c r="D11125" s="294">
        <v>60</v>
      </c>
      <c r="E11125" s="1023"/>
      <c r="F11125" s="608"/>
      <c r="G11125" s="304"/>
      <c r="H11125" s="326"/>
    </row>
    <row r="11126" spans="2:10" s="1" customFormat="1" ht="15">
      <c r="B11126" s="608">
        <v>43723</v>
      </c>
      <c r="C11126" s="484" t="s">
        <v>187</v>
      </c>
      <c r="D11126" s="614">
        <v>380</v>
      </c>
      <c r="E11126" s="1023"/>
      <c r="F11126" s="608"/>
      <c r="G11126" s="304"/>
      <c r="H11126" s="326"/>
    </row>
    <row r="11127" spans="2:10" s="1" customFormat="1" ht="15">
      <c r="B11127" s="608">
        <v>43723</v>
      </c>
      <c r="C11127" s="280" t="s">
        <v>11460</v>
      </c>
      <c r="D11127" s="294">
        <v>20</v>
      </c>
      <c r="E11127" s="1023"/>
      <c r="F11127" s="608"/>
      <c r="G11127" s="304"/>
      <c r="H11127" s="326"/>
    </row>
    <row r="11128" spans="2:10" s="1" customFormat="1" ht="15">
      <c r="B11128" s="608">
        <v>43723</v>
      </c>
      <c r="C11128" s="280" t="s">
        <v>172</v>
      </c>
      <c r="D11128" s="294">
        <v>10</v>
      </c>
      <c r="E11128" s="1023"/>
      <c r="F11128" s="608"/>
      <c r="G11128" s="304"/>
      <c r="H11128" s="326"/>
    </row>
    <row r="11129" spans="2:10" s="1" customFormat="1" ht="15">
      <c r="B11129" s="608">
        <v>43723</v>
      </c>
      <c r="C11129" s="280" t="s">
        <v>774</v>
      </c>
      <c r="D11129" s="294">
        <v>420</v>
      </c>
      <c r="E11129" s="1023"/>
      <c r="F11129" s="608"/>
      <c r="G11129" s="304"/>
      <c r="H11129" s="326"/>
    </row>
    <row r="11130" spans="2:10" s="1" customFormat="1" ht="15">
      <c r="B11130" s="608">
        <v>43723</v>
      </c>
      <c r="C11130" s="280" t="s">
        <v>114</v>
      </c>
      <c r="D11130" s="294">
        <v>380</v>
      </c>
      <c r="E11130" s="1023"/>
      <c r="F11130" s="608"/>
      <c r="G11130" s="304"/>
      <c r="H11130" s="326"/>
    </row>
    <row r="11131" spans="2:10" s="1" customFormat="1" ht="15">
      <c r="B11131" s="608">
        <v>43723</v>
      </c>
      <c r="C11131" s="280" t="s">
        <v>51</v>
      </c>
      <c r="D11131" s="294">
        <v>300</v>
      </c>
      <c r="F11131" s="280"/>
      <c r="G11131" s="280"/>
      <c r="H11131" s="280"/>
    </row>
    <row r="11132" spans="2:10" s="1" customFormat="1" ht="15">
      <c r="D11132" s="2">
        <f>SUM(D11038:D11131)</f>
        <v>17692</v>
      </c>
      <c r="H11132" s="2">
        <f>SUM(H11038:H11131)</f>
        <v>9810</v>
      </c>
    </row>
    <row r="11134" spans="2:10" s="1" customFormat="1" ht="15.75">
      <c r="C11134" s="2480" t="s">
        <v>11499</v>
      </c>
      <c r="D11134" s="2480"/>
      <c r="E11134" s="2480"/>
      <c r="F11134" s="2480"/>
      <c r="G11134" s="2480"/>
      <c r="H11134" s="2480"/>
      <c r="I11134" s="2480"/>
      <c r="J11134" s="18"/>
    </row>
    <row r="11135" spans="2:10" s="1" customFormat="1" ht="15" outlineLevel="1">
      <c r="C11135" s="18"/>
      <c r="D11135" s="18"/>
      <c r="E11135" s="18"/>
      <c r="F11135" s="18"/>
      <c r="G11135" s="18"/>
      <c r="H11135" s="18"/>
      <c r="I11135" s="18"/>
      <c r="J11135" s="18"/>
    </row>
    <row r="11136" spans="2:10" s="1" customFormat="1" ht="15" outlineLevel="1">
      <c r="B11136" s="152" t="s">
        <v>115</v>
      </c>
      <c r="C11136" s="152" t="s">
        <v>1330</v>
      </c>
      <c r="D11136" s="355" t="s">
        <v>4</v>
      </c>
      <c r="F11136" s="354" t="s">
        <v>115</v>
      </c>
      <c r="G11136" s="354" t="s">
        <v>1331</v>
      </c>
      <c r="H11136" s="355" t="s">
        <v>4</v>
      </c>
    </row>
    <row r="11137" spans="2:15" s="1" customFormat="1" ht="45" customHeight="1" outlineLevel="1">
      <c r="B11137" s="1825">
        <v>43739</v>
      </c>
      <c r="C11137" s="1826" t="s">
        <v>1039</v>
      </c>
      <c r="D11137" s="1905">
        <v>230317.91</v>
      </c>
      <c r="F11137" s="1964">
        <v>43741</v>
      </c>
      <c r="G11137" s="1965" t="s">
        <v>11500</v>
      </c>
      <c r="H11137" s="1966">
        <v>5000</v>
      </c>
      <c r="I11137" s="1965" t="s">
        <v>3287</v>
      </c>
    </row>
    <row r="11138" spans="2:15" s="1" customFormat="1" ht="90" customHeight="1" outlineLevel="1">
      <c r="B11138" s="1481">
        <v>43753</v>
      </c>
      <c r="C11138" s="1763" t="s">
        <v>11568</v>
      </c>
      <c r="D11138" s="1764">
        <v>3000</v>
      </c>
      <c r="E11138" s="205"/>
      <c r="F11138" s="1964">
        <v>43741</v>
      </c>
      <c r="G11138" s="1965" t="s">
        <v>11506</v>
      </c>
      <c r="H11138" s="1966">
        <v>1297</v>
      </c>
      <c r="I11138" s="1965" t="s">
        <v>11507</v>
      </c>
    </row>
    <row r="11139" spans="2:15" s="1" customFormat="1" ht="60" customHeight="1" outlineLevel="1">
      <c r="B11139" s="1481">
        <v>43769</v>
      </c>
      <c r="C11139" s="1640" t="s">
        <v>11604</v>
      </c>
      <c r="D11139" s="1641">
        <v>178696</v>
      </c>
      <c r="F11139" s="1964">
        <v>43741</v>
      </c>
      <c r="G11139" s="1965" t="s">
        <v>11508</v>
      </c>
      <c r="H11139" s="1966">
        <v>23017.06</v>
      </c>
      <c r="I11139" s="814" t="s">
        <v>8394</v>
      </c>
    </row>
    <row r="11140" spans="2:15" s="1" customFormat="1" ht="30" customHeight="1" outlineLevel="1">
      <c r="B11140" s="285"/>
      <c r="C11140" s="1763"/>
      <c r="D11140" s="2062"/>
      <c r="F11140" s="1964">
        <v>43741</v>
      </c>
      <c r="G11140" s="2066" t="s">
        <v>11522</v>
      </c>
      <c r="H11140" s="2067">
        <v>25000</v>
      </c>
      <c r="I11140" s="2066" t="s">
        <v>3702</v>
      </c>
    </row>
    <row r="11141" spans="2:15" s="1" customFormat="1" ht="45" customHeight="1" outlineLevel="1">
      <c r="B11141" s="285"/>
      <c r="C11141" s="1763"/>
      <c r="D11141" s="1764"/>
      <c r="F11141" s="2037">
        <v>43741</v>
      </c>
      <c r="G11141" s="1965" t="s">
        <v>11523</v>
      </c>
      <c r="H11141" s="1966">
        <v>24867</v>
      </c>
      <c r="I11141" s="1965" t="s">
        <v>9077</v>
      </c>
    </row>
    <row r="11142" spans="2:15" s="1" customFormat="1" ht="45" customHeight="1" outlineLevel="1">
      <c r="B11142" s="269"/>
      <c r="C11142" s="47"/>
      <c r="D11142" s="48"/>
      <c r="F11142" s="2037">
        <v>43741</v>
      </c>
      <c r="G11142" s="2102" t="s">
        <v>11524</v>
      </c>
      <c r="H11142" s="1966">
        <v>951</v>
      </c>
      <c r="I11142" s="1965" t="s">
        <v>11517</v>
      </c>
    </row>
    <row r="11143" spans="2:15" s="1" customFormat="1" ht="45" customHeight="1" outlineLevel="1">
      <c r="B11143" s="46"/>
      <c r="C11143" s="47"/>
      <c r="D11143" s="48"/>
      <c r="F11143" s="1126">
        <v>43741</v>
      </c>
      <c r="G11143" s="1129" t="s">
        <v>11527</v>
      </c>
      <c r="H11143" s="1128">
        <v>32500</v>
      </c>
      <c r="I11143" s="1129" t="s">
        <v>8820</v>
      </c>
    </row>
    <row r="11144" spans="2:15" s="1" customFormat="1" ht="45" customHeight="1" outlineLevel="1">
      <c r="B11144" s="46"/>
      <c r="C11144" s="47"/>
      <c r="D11144" s="48"/>
      <c r="F11144" s="1126">
        <v>43741</v>
      </c>
      <c r="G11144" s="1127" t="s">
        <v>11526</v>
      </c>
      <c r="H11144" s="1128">
        <v>30000</v>
      </c>
      <c r="I11144" s="1129" t="s">
        <v>11519</v>
      </c>
    </row>
    <row r="11145" spans="2:15" s="1" customFormat="1" ht="45" customHeight="1" outlineLevel="1">
      <c r="B11145" s="1909"/>
      <c r="C11145" s="570"/>
      <c r="D11145" s="48"/>
      <c r="F11145" s="2037">
        <v>43741</v>
      </c>
      <c r="G11145" s="2102" t="s">
        <v>11525</v>
      </c>
      <c r="H11145" s="1966">
        <v>9260</v>
      </c>
      <c r="I11145" s="1965" t="s">
        <v>8392</v>
      </c>
      <c r="M11145" s="2"/>
      <c r="O11145" s="2"/>
    </row>
    <row r="11146" spans="2:15" s="1" customFormat="1" ht="45" customHeight="1" outlineLevel="1">
      <c r="B11146" s="677"/>
      <c r="C11146" s="1041"/>
      <c r="D11146" s="1542"/>
      <c r="E11146" s="2"/>
      <c r="F11146" s="1126">
        <v>43741</v>
      </c>
      <c r="G11146" s="1127" t="s">
        <v>11528</v>
      </c>
      <c r="H11146" s="1128">
        <v>2500</v>
      </c>
      <c r="I11146" s="1129" t="s">
        <v>11520</v>
      </c>
      <c r="M11146" s="2"/>
      <c r="O11146" s="2"/>
    </row>
    <row r="11147" spans="2:15" s="1" customFormat="1" ht="45" customHeight="1" outlineLevel="1">
      <c r="B11147" s="1932"/>
      <c r="C11147" s="1932"/>
      <c r="D11147" s="1933"/>
      <c r="F11147" s="2037">
        <v>43743</v>
      </c>
      <c r="G11147" s="814" t="s">
        <v>11529</v>
      </c>
      <c r="H11147" s="1966">
        <v>5000</v>
      </c>
      <c r="I11147" s="1965" t="s">
        <v>3287</v>
      </c>
      <c r="M11147" s="2"/>
      <c r="O11147" s="2"/>
    </row>
    <row r="11148" spans="2:15" s="1" customFormat="1" ht="45" customHeight="1" outlineLevel="1">
      <c r="B11148" s="677"/>
      <c r="C11148" s="677"/>
      <c r="D11148" s="349"/>
      <c r="F11148" s="2037">
        <v>43745</v>
      </c>
      <c r="G11148" s="814" t="s">
        <v>11530</v>
      </c>
      <c r="H11148" s="1966">
        <v>5000</v>
      </c>
      <c r="I11148" s="1965" t="s">
        <v>3287</v>
      </c>
    </row>
    <row r="11149" spans="2:15" s="1" customFormat="1" ht="45" customHeight="1" outlineLevel="1">
      <c r="B11149" s="677"/>
      <c r="C11149" s="677"/>
      <c r="D11149" s="349"/>
      <c r="F11149" s="2037">
        <v>43752</v>
      </c>
      <c r="G11149" s="814" t="s">
        <v>11547</v>
      </c>
      <c r="H11149" s="876">
        <v>2000</v>
      </c>
      <c r="I11149" s="1965" t="s">
        <v>3287</v>
      </c>
      <c r="M11149" s="2"/>
    </row>
    <row r="11150" spans="2:15" s="1" customFormat="1" ht="45" customHeight="1" outlineLevel="1">
      <c r="B11150" s="677"/>
      <c r="C11150" s="677"/>
      <c r="D11150" s="349"/>
      <c r="F11150" s="2037">
        <v>43752</v>
      </c>
      <c r="G11150" s="1097" t="s">
        <v>11548</v>
      </c>
      <c r="H11150" s="876">
        <v>3000</v>
      </c>
      <c r="I11150" s="1965" t="s">
        <v>3287</v>
      </c>
      <c r="M11150" s="2"/>
    </row>
    <row r="11151" spans="2:15" s="1" customFormat="1" ht="45" customHeight="1" outlineLevel="1">
      <c r="B11151" s="677"/>
      <c r="C11151" s="677"/>
      <c r="D11151" s="349"/>
      <c r="F11151" s="1964">
        <v>43753</v>
      </c>
      <c r="G11151" s="814" t="s">
        <v>11569</v>
      </c>
      <c r="H11151" s="876">
        <v>3000</v>
      </c>
      <c r="I11151" s="1965" t="s">
        <v>3287</v>
      </c>
      <c r="M11151" s="2"/>
      <c r="O11151" s="2"/>
    </row>
    <row r="11152" spans="2:15" s="1" customFormat="1" ht="45" customHeight="1" outlineLevel="1">
      <c r="B11152" s="677"/>
      <c r="C11152" s="677"/>
      <c r="D11152" s="349"/>
      <c r="F11152" s="1964">
        <v>43757</v>
      </c>
      <c r="G11152" s="814" t="s">
        <v>11566</v>
      </c>
      <c r="H11152" s="876">
        <v>3000</v>
      </c>
      <c r="I11152" s="1965" t="s">
        <v>3287</v>
      </c>
      <c r="O11152" s="2"/>
    </row>
    <row r="11153" spans="2:15" s="1" customFormat="1" ht="45" customHeight="1" outlineLevel="1">
      <c r="B11153" s="677"/>
      <c r="C11153" s="677"/>
      <c r="D11153" s="349"/>
      <c r="F11153" s="1964">
        <v>43761</v>
      </c>
      <c r="G11153" s="814" t="s">
        <v>11579</v>
      </c>
      <c r="H11153" s="876">
        <v>5000</v>
      </c>
      <c r="I11153" s="1965" t="s">
        <v>3287</v>
      </c>
      <c r="O11153" s="2"/>
    </row>
    <row r="11154" spans="2:15" s="1" customFormat="1" ht="45" customHeight="1" outlineLevel="1">
      <c r="B11154" s="677"/>
      <c r="C11154" s="677"/>
      <c r="D11154" s="349"/>
      <c r="F11154" s="1964">
        <v>43766</v>
      </c>
      <c r="G11154" s="814" t="s">
        <v>11603</v>
      </c>
      <c r="H11154" s="876">
        <v>5000</v>
      </c>
      <c r="I11154" s="1965" t="s">
        <v>3287</v>
      </c>
      <c r="O11154" s="2"/>
    </row>
    <row r="11155" spans="2:15" s="1" customFormat="1" ht="30" customHeight="1" outlineLevel="1">
      <c r="B11155" s="677"/>
      <c r="C11155" s="677"/>
      <c r="D11155" s="349"/>
      <c r="F11155" s="1964">
        <v>43769</v>
      </c>
      <c r="G11155" s="814" t="s">
        <v>11611</v>
      </c>
      <c r="H11155" s="876">
        <v>1297</v>
      </c>
      <c r="I11155" s="814" t="s">
        <v>11507</v>
      </c>
      <c r="O11155" s="2"/>
    </row>
    <row r="11156" spans="2:15" s="1" customFormat="1" ht="15" customHeight="1" outlineLevel="1">
      <c r="B11156" s="677"/>
      <c r="C11156" s="677"/>
      <c r="D11156" s="349"/>
      <c r="F11156" s="1126">
        <v>43769</v>
      </c>
      <c r="G11156" s="1129" t="s">
        <v>10102</v>
      </c>
      <c r="H11156" s="1128">
        <v>23017.06</v>
      </c>
      <c r="I11156" s="814" t="s">
        <v>8394</v>
      </c>
      <c r="O11156" s="2"/>
    </row>
    <row r="11157" spans="2:15" s="1" customFormat="1" ht="15" customHeight="1" outlineLevel="1">
      <c r="B11157" s="677"/>
      <c r="C11157" s="677"/>
      <c r="D11157" s="349"/>
      <c r="F11157" s="1126">
        <v>43769</v>
      </c>
      <c r="G11157" s="1129" t="s">
        <v>10102</v>
      </c>
      <c r="H11157" s="1128">
        <v>4228.75</v>
      </c>
      <c r="I11157" s="814" t="s">
        <v>8394</v>
      </c>
      <c r="O11157" s="2"/>
    </row>
    <row r="11158" spans="2:15" s="1" customFormat="1" ht="15" outlineLevel="1">
      <c r="B11158" s="50"/>
      <c r="C11158" s="50" t="s">
        <v>195</v>
      </c>
      <c r="D11158" s="571">
        <f>SUM(D11137:D11157)</f>
        <v>412013.91000000003</v>
      </c>
      <c r="E11158" s="18"/>
      <c r="F11158" s="319"/>
      <c r="G11158" s="319" t="s">
        <v>195</v>
      </c>
      <c r="H11158" s="279">
        <f>SUM(H11137:H11157)</f>
        <v>213934.87</v>
      </c>
    </row>
    <row r="11159" spans="2:15" s="1" customFormat="1" ht="15" outlineLevel="1">
      <c r="B11159" s="50"/>
      <c r="C11159" s="50" t="s">
        <v>1328</v>
      </c>
      <c r="D11159" s="48">
        <f>D11158-H11158</f>
        <v>198079.04000000004</v>
      </c>
      <c r="E11159" s="13"/>
      <c r="F11159" s="13"/>
      <c r="H11159" s="13"/>
    </row>
    <row r="11160" spans="2:15" s="1" customFormat="1" ht="15" outlineLevel="1">
      <c r="E11160" s="87"/>
      <c r="F11160" s="13"/>
      <c r="G11160" s="2"/>
      <c r="H11160" s="226"/>
      <c r="I11160" s="2"/>
      <c r="N11160" s="2"/>
      <c r="O11160" s="2"/>
    </row>
    <row r="11161" spans="2:15" s="1" customFormat="1" ht="15" customHeight="1">
      <c r="E11161" s="13"/>
      <c r="F11161" s="13"/>
      <c r="G11161" s="2119" t="s">
        <v>11259</v>
      </c>
      <c r="H11161" s="2120"/>
      <c r="I11161" s="2120"/>
    </row>
    <row r="11162" spans="2:15" s="1" customFormat="1" ht="15">
      <c r="B11162" s="1465">
        <v>43709</v>
      </c>
      <c r="C11162" s="1466" t="s">
        <v>7252</v>
      </c>
      <c r="D11162" s="1467">
        <v>1480</v>
      </c>
      <c r="E11162" s="812" t="s">
        <v>421</v>
      </c>
      <c r="I11162" s="13"/>
    </row>
    <row r="11163" spans="2:15" s="1" customFormat="1" ht="45" customHeight="1">
      <c r="B11163" s="1964">
        <v>43741</v>
      </c>
      <c r="C11163" s="1965" t="s">
        <v>11500</v>
      </c>
      <c r="D11163" s="1966">
        <v>5000</v>
      </c>
      <c r="E11163" s="1965" t="s">
        <v>3287</v>
      </c>
      <c r="G11163" s="437" t="s">
        <v>8394</v>
      </c>
      <c r="H11163" s="467">
        <v>23017.06</v>
      </c>
      <c r="I11163" s="13"/>
    </row>
    <row r="11164" spans="2:15" s="1" customFormat="1" ht="60" customHeight="1">
      <c r="B11164" s="2037">
        <v>43743</v>
      </c>
      <c r="C11164" s="814" t="s">
        <v>11529</v>
      </c>
      <c r="D11164" s="1966">
        <v>5000</v>
      </c>
      <c r="E11164" s="1965" t="s">
        <v>3287</v>
      </c>
      <c r="G11164" s="437" t="s">
        <v>7422</v>
      </c>
      <c r="H11164" s="467">
        <v>1297</v>
      </c>
      <c r="I11164" s="13"/>
    </row>
    <row r="11165" spans="2:15" s="1" customFormat="1" ht="60" customHeight="1">
      <c r="B11165" s="2037">
        <v>43745</v>
      </c>
      <c r="C11165" s="814" t="s">
        <v>11530</v>
      </c>
      <c r="D11165" s="1966">
        <v>5000</v>
      </c>
      <c r="E11165" s="1965" t="s">
        <v>3287</v>
      </c>
      <c r="G11165" s="437" t="s">
        <v>11501</v>
      </c>
      <c r="H11165" s="467">
        <v>0</v>
      </c>
      <c r="I11165" s="13"/>
    </row>
    <row r="11166" spans="2:15" s="1" customFormat="1" ht="60" customHeight="1">
      <c r="B11166" s="2037">
        <v>43752</v>
      </c>
      <c r="C11166" s="814" t="s">
        <v>11547</v>
      </c>
      <c r="D11166" s="876">
        <v>2000</v>
      </c>
      <c r="E11166" s="1965" t="s">
        <v>3287</v>
      </c>
      <c r="G11166" s="437" t="s">
        <v>8818</v>
      </c>
      <c r="H11166" s="467">
        <v>24867</v>
      </c>
      <c r="M11166" s="2"/>
    </row>
    <row r="11167" spans="2:15" s="1" customFormat="1" ht="60" customHeight="1">
      <c r="B11167" s="2037">
        <v>43752</v>
      </c>
      <c r="C11167" s="1097" t="s">
        <v>11548</v>
      </c>
      <c r="D11167" s="876">
        <v>3000</v>
      </c>
      <c r="E11167" s="1965" t="s">
        <v>3287</v>
      </c>
      <c r="G11167" s="437" t="s">
        <v>9959</v>
      </c>
      <c r="H11167" s="467">
        <f>0</f>
        <v>0</v>
      </c>
    </row>
    <row r="11168" spans="2:15" s="1" customFormat="1" ht="60" customHeight="1">
      <c r="B11168" s="1964">
        <v>43753</v>
      </c>
      <c r="C11168" s="814" t="s">
        <v>11569</v>
      </c>
      <c r="D11168" s="876">
        <v>3000</v>
      </c>
      <c r="E11168" s="1965" t="s">
        <v>3287</v>
      </c>
      <c r="G11168" s="437" t="s">
        <v>7425</v>
      </c>
      <c r="H11168" s="467">
        <v>32500</v>
      </c>
    </row>
    <row r="11169" spans="2:11" s="1" customFormat="1" ht="60" customHeight="1">
      <c r="B11169" s="1964">
        <v>43757</v>
      </c>
      <c r="C11169" s="814" t="s">
        <v>11566</v>
      </c>
      <c r="D11169" s="876">
        <v>3000</v>
      </c>
      <c r="E11169" s="1965" t="s">
        <v>3287</v>
      </c>
      <c r="G11169" s="437" t="s">
        <v>7426</v>
      </c>
      <c r="H11169" s="467">
        <v>30000</v>
      </c>
    </row>
    <row r="11170" spans="2:11" s="1" customFormat="1" ht="60" customHeight="1">
      <c r="B11170" s="1964">
        <v>43761</v>
      </c>
      <c r="C11170" s="814" t="s">
        <v>11579</v>
      </c>
      <c r="D11170" s="876">
        <v>5000</v>
      </c>
      <c r="E11170" s="1965" t="s">
        <v>3287</v>
      </c>
      <c r="G11170" s="437" t="s">
        <v>8819</v>
      </c>
      <c r="H11170" s="467">
        <v>2500</v>
      </c>
      <c r="I11170" s="13"/>
    </row>
    <row r="11171" spans="2:11" s="1" customFormat="1" ht="15" customHeight="1">
      <c r="B11171" s="1964">
        <v>43762</v>
      </c>
      <c r="C11171" s="814" t="s">
        <v>11594</v>
      </c>
      <c r="D11171" s="876">
        <v>500</v>
      </c>
      <c r="E11171" s="814" t="s">
        <v>421</v>
      </c>
      <c r="G11171" s="437" t="s">
        <v>7420</v>
      </c>
      <c r="H11171" s="467">
        <v>9260</v>
      </c>
      <c r="I11171" s="13"/>
    </row>
    <row r="11172" spans="2:11" s="1" customFormat="1" ht="15" customHeight="1">
      <c r="B11172" s="1964">
        <v>43762</v>
      </c>
      <c r="C11172" s="814" t="s">
        <v>11595</v>
      </c>
      <c r="D11172" s="876">
        <v>1000</v>
      </c>
      <c r="E11172" s="814" t="s">
        <v>421</v>
      </c>
      <c r="F11172" s="2"/>
      <c r="G11172" s="439" t="s">
        <v>11502</v>
      </c>
      <c r="H11172" s="467">
        <v>25000</v>
      </c>
      <c r="I11172" s="13"/>
      <c r="K11172" s="2"/>
    </row>
    <row r="11173" spans="2:11" s="1" customFormat="1" ht="15">
      <c r="B11173" s="1964">
        <v>43763</v>
      </c>
      <c r="C11173" s="814" t="s">
        <v>421</v>
      </c>
      <c r="D11173" s="876">
        <v>210</v>
      </c>
      <c r="E11173" s="814" t="s">
        <v>421</v>
      </c>
      <c r="F11173" s="2"/>
      <c r="G11173" s="437" t="s">
        <v>11378</v>
      </c>
      <c r="H11173" s="1144">
        <v>951</v>
      </c>
      <c r="I11173" s="13"/>
    </row>
    <row r="11174" spans="2:11" s="1" customFormat="1" ht="15" customHeight="1">
      <c r="B11174" s="1964">
        <v>43765</v>
      </c>
      <c r="C11174" s="814" t="s">
        <v>11596</v>
      </c>
      <c r="D11174" s="876">
        <v>700</v>
      </c>
      <c r="E11174" s="814" t="s">
        <v>421</v>
      </c>
      <c r="F11174" s="2"/>
      <c r="G11174" s="2001"/>
      <c r="H11174" s="2002">
        <f>SUM(H11163:H11173)</f>
        <v>149392.06</v>
      </c>
      <c r="I11174" s="13"/>
    </row>
    <row r="11175" spans="2:11" s="1" customFormat="1" ht="45" customHeight="1">
      <c r="B11175" s="1964">
        <v>43766</v>
      </c>
      <c r="C11175" s="814" t="s">
        <v>11603</v>
      </c>
      <c r="D11175" s="876">
        <v>5000</v>
      </c>
      <c r="E11175" s="1965" t="s">
        <v>3287</v>
      </c>
      <c r="F11175" s="2"/>
      <c r="I11175" s="13"/>
    </row>
    <row r="11176" spans="2:11" s="1" customFormat="1" ht="15">
      <c r="B11176" s="280"/>
      <c r="C11176" s="280"/>
      <c r="D11176" s="294">
        <f>SUM(D11162:D11175)</f>
        <v>39890</v>
      </c>
      <c r="E11176" s="2">
        <f>D11176-D11269-H11269</f>
        <v>820</v>
      </c>
      <c r="F11176" s="1" t="s">
        <v>3088</v>
      </c>
    </row>
    <row r="11177" spans="2:11" s="1" customFormat="1" ht="15">
      <c r="E11177" s="2"/>
    </row>
    <row r="11178" spans="2:11" s="1" customFormat="1" ht="15"/>
    <row r="11179" spans="2:11" s="1" customFormat="1" ht="15">
      <c r="B11179" s="608">
        <v>43739</v>
      </c>
      <c r="C11179" s="280" t="s">
        <v>367</v>
      </c>
      <c r="D11179" s="294">
        <v>100</v>
      </c>
      <c r="E11179" s="1023"/>
      <c r="F11179" s="608">
        <v>43756</v>
      </c>
      <c r="G11179" s="484" t="s">
        <v>2164</v>
      </c>
      <c r="H11179" s="614">
        <v>200</v>
      </c>
    </row>
    <row r="11180" spans="2:11" s="1" customFormat="1" ht="15">
      <c r="B11180" s="608">
        <v>43739</v>
      </c>
      <c r="C11180" s="280" t="s">
        <v>525</v>
      </c>
      <c r="D11180" s="294">
        <v>200</v>
      </c>
      <c r="E11180" s="1023"/>
      <c r="F11180" s="608">
        <v>43756</v>
      </c>
      <c r="G11180" s="280" t="s">
        <v>525</v>
      </c>
      <c r="H11180" s="294">
        <v>200</v>
      </c>
    </row>
    <row r="11181" spans="2:11" s="1" customFormat="1" ht="15">
      <c r="B11181" s="608">
        <v>43739</v>
      </c>
      <c r="C11181" s="612" t="s">
        <v>57</v>
      </c>
      <c r="D11181" s="613">
        <v>500</v>
      </c>
      <c r="E11181" s="1023"/>
      <c r="F11181" s="608">
        <v>43756</v>
      </c>
      <c r="G11181" s="280" t="s">
        <v>111</v>
      </c>
      <c r="H11181" s="294">
        <v>50</v>
      </c>
    </row>
    <row r="11182" spans="2:11" s="1" customFormat="1" ht="15">
      <c r="B11182" s="608">
        <v>43740</v>
      </c>
      <c r="C11182" s="612" t="s">
        <v>2556</v>
      </c>
      <c r="D11182" s="613">
        <v>350</v>
      </c>
      <c r="E11182" s="1023"/>
      <c r="F11182" s="608">
        <v>43756</v>
      </c>
      <c r="G11182" s="280" t="s">
        <v>114</v>
      </c>
      <c r="H11182" s="294">
        <v>75</v>
      </c>
    </row>
    <row r="11183" spans="2:11" s="1" customFormat="1" ht="15">
      <c r="B11183" s="608">
        <v>43740</v>
      </c>
      <c r="C11183" s="612" t="s">
        <v>11286</v>
      </c>
      <c r="D11183" s="613">
        <v>150</v>
      </c>
      <c r="E11183" s="1023"/>
      <c r="F11183" s="608">
        <v>43756</v>
      </c>
      <c r="G11183" s="280" t="s">
        <v>774</v>
      </c>
      <c r="H11183" s="294">
        <v>50</v>
      </c>
    </row>
    <row r="11184" spans="2:11" s="1" customFormat="1" ht="15">
      <c r="B11184" s="608">
        <v>43740</v>
      </c>
      <c r="C11184" s="484" t="s">
        <v>10326</v>
      </c>
      <c r="D11184" s="610">
        <v>100</v>
      </c>
      <c r="E11184" s="1023"/>
      <c r="F11184" s="608">
        <v>43757</v>
      </c>
      <c r="G11184" s="280" t="s">
        <v>64</v>
      </c>
      <c r="H11184" s="294">
        <v>500</v>
      </c>
    </row>
    <row r="11185" spans="2:8" s="1" customFormat="1" ht="15">
      <c r="B11185" s="608">
        <v>43740</v>
      </c>
      <c r="C11185" s="484" t="s">
        <v>430</v>
      </c>
      <c r="D11185" s="614">
        <v>40</v>
      </c>
      <c r="E11185" s="1023"/>
      <c r="F11185" s="608">
        <v>43757</v>
      </c>
      <c r="G11185" s="280" t="s">
        <v>525</v>
      </c>
      <c r="H11185" s="294">
        <v>210</v>
      </c>
    </row>
    <row r="11186" spans="2:8" s="1" customFormat="1" ht="15">
      <c r="B11186" s="608">
        <v>43740</v>
      </c>
      <c r="C11186" s="394" t="s">
        <v>173</v>
      </c>
      <c r="D11186" s="614">
        <v>10</v>
      </c>
      <c r="E11186" s="1023"/>
      <c r="F11186" s="608">
        <v>43757</v>
      </c>
      <c r="G11186" s="280" t="s">
        <v>226</v>
      </c>
      <c r="H11186" s="294">
        <v>60</v>
      </c>
    </row>
    <row r="11187" spans="2:8" s="1" customFormat="1" ht="15">
      <c r="B11187" s="608">
        <v>43740</v>
      </c>
      <c r="C11187" s="394" t="s">
        <v>4068</v>
      </c>
      <c r="D11187" s="614">
        <v>30</v>
      </c>
      <c r="E11187" s="1023"/>
      <c r="F11187" s="608">
        <v>43757</v>
      </c>
      <c r="G11187" s="484" t="s">
        <v>114</v>
      </c>
      <c r="H11187" s="610">
        <v>120</v>
      </c>
    </row>
    <row r="11188" spans="2:8" s="1" customFormat="1" ht="15">
      <c r="B11188" s="608">
        <v>43740</v>
      </c>
      <c r="C11188" s="394" t="s">
        <v>256</v>
      </c>
      <c r="D11188" s="614">
        <v>940</v>
      </c>
      <c r="E11188" s="1023"/>
      <c r="F11188" s="608">
        <v>43757</v>
      </c>
      <c r="G11188" s="484" t="s">
        <v>957</v>
      </c>
      <c r="H11188" s="610">
        <v>400</v>
      </c>
    </row>
    <row r="11189" spans="2:8" s="1" customFormat="1" ht="15">
      <c r="B11189" s="608">
        <v>43740</v>
      </c>
      <c r="C11189" s="280" t="s">
        <v>23</v>
      </c>
      <c r="D11189" s="294">
        <v>500</v>
      </c>
      <c r="E11189" s="1023"/>
      <c r="F11189" s="608">
        <v>43757</v>
      </c>
      <c r="G11189" s="484" t="s">
        <v>11572</v>
      </c>
      <c r="H11189" s="614">
        <v>100</v>
      </c>
    </row>
    <row r="11190" spans="2:8" s="1" customFormat="1" ht="15">
      <c r="B11190" s="608">
        <v>43741</v>
      </c>
      <c r="C11190" s="394" t="s">
        <v>11532</v>
      </c>
      <c r="D11190" s="1776">
        <v>1000</v>
      </c>
      <c r="E11190" s="1023"/>
      <c r="F11190" s="608">
        <v>43758</v>
      </c>
      <c r="G11190" s="280" t="s">
        <v>18</v>
      </c>
      <c r="H11190" s="294">
        <v>110</v>
      </c>
    </row>
    <row r="11191" spans="2:8" s="1" customFormat="1" ht="15">
      <c r="B11191" s="608">
        <v>43741</v>
      </c>
      <c r="C11191" s="394" t="s">
        <v>525</v>
      </c>
      <c r="D11191" s="1776">
        <v>350</v>
      </c>
      <c r="E11191" s="1023"/>
      <c r="F11191" s="608">
        <v>43758</v>
      </c>
      <c r="G11191" s="280" t="s">
        <v>23</v>
      </c>
      <c r="H11191" s="294">
        <v>290</v>
      </c>
    </row>
    <row r="11192" spans="2:8" s="1" customFormat="1" ht="15">
      <c r="B11192" s="608">
        <v>43741</v>
      </c>
      <c r="C11192" s="612" t="s">
        <v>23</v>
      </c>
      <c r="D11192" s="613">
        <v>140</v>
      </c>
      <c r="E11192" s="1023"/>
      <c r="F11192" s="608">
        <v>43759</v>
      </c>
      <c r="G11192" s="484" t="s">
        <v>525</v>
      </c>
      <c r="H11192" s="1776">
        <v>220</v>
      </c>
    </row>
    <row r="11193" spans="2:8" s="1" customFormat="1" ht="15">
      <c r="B11193" s="608">
        <v>43741</v>
      </c>
      <c r="C11193" s="484" t="s">
        <v>246</v>
      </c>
      <c r="D11193" s="1739">
        <v>160</v>
      </c>
      <c r="E11193" s="1023"/>
      <c r="F11193" s="608">
        <v>43759</v>
      </c>
      <c r="G11193" s="612" t="s">
        <v>11584</v>
      </c>
      <c r="H11193" s="613">
        <v>100</v>
      </c>
    </row>
    <row r="11194" spans="2:8" s="1" customFormat="1" ht="15">
      <c r="B11194" s="608">
        <v>43742</v>
      </c>
      <c r="C11194" s="484" t="s">
        <v>525</v>
      </c>
      <c r="D11194" s="1739">
        <v>200</v>
      </c>
      <c r="E11194" s="1023"/>
      <c r="F11194" s="608">
        <v>43759</v>
      </c>
      <c r="G11194" s="484" t="s">
        <v>51</v>
      </c>
      <c r="H11194" s="610">
        <v>370</v>
      </c>
    </row>
    <row r="11195" spans="2:8" s="1" customFormat="1" ht="15">
      <c r="B11195" s="608">
        <v>43742</v>
      </c>
      <c r="C11195" s="484" t="s">
        <v>401</v>
      </c>
      <c r="D11195" s="1739">
        <v>70</v>
      </c>
      <c r="E11195" s="1023"/>
      <c r="F11195" s="608">
        <v>43759</v>
      </c>
      <c r="G11195" s="394" t="s">
        <v>205</v>
      </c>
      <c r="H11195" s="614">
        <v>80</v>
      </c>
    </row>
    <row r="11196" spans="2:8" s="1" customFormat="1" ht="15">
      <c r="B11196" s="608">
        <v>43743</v>
      </c>
      <c r="C11196" s="484" t="s">
        <v>11533</v>
      </c>
      <c r="D11196" s="1739">
        <v>1900</v>
      </c>
      <c r="E11196" s="1023"/>
      <c r="F11196" s="608">
        <v>43759</v>
      </c>
      <c r="G11196" s="394" t="s">
        <v>11585</v>
      </c>
      <c r="H11196" s="614">
        <v>500</v>
      </c>
    </row>
    <row r="11197" spans="2:8" s="1" customFormat="1" ht="15">
      <c r="B11197" s="608">
        <v>43743</v>
      </c>
      <c r="C11197" s="484" t="s">
        <v>742</v>
      </c>
      <c r="D11197" s="1739">
        <v>150</v>
      </c>
      <c r="E11197" s="1023"/>
      <c r="F11197" s="608">
        <v>43760</v>
      </c>
      <c r="G11197" s="280" t="s">
        <v>525</v>
      </c>
      <c r="H11197" s="294">
        <v>200</v>
      </c>
    </row>
    <row r="11198" spans="2:8" s="1" customFormat="1" ht="15">
      <c r="B11198" s="608">
        <v>43743</v>
      </c>
      <c r="C11198" s="484" t="s">
        <v>246</v>
      </c>
      <c r="D11198" s="1739">
        <v>110</v>
      </c>
      <c r="E11198" s="1023"/>
      <c r="F11198" s="608">
        <v>43760</v>
      </c>
      <c r="G11198" s="280" t="s">
        <v>11586</v>
      </c>
      <c r="H11198" s="294">
        <v>500</v>
      </c>
    </row>
    <row r="11199" spans="2:8" s="1" customFormat="1" ht="15">
      <c r="B11199" s="1323">
        <v>43743</v>
      </c>
      <c r="C11199" s="463" t="s">
        <v>11491</v>
      </c>
      <c r="D11199" s="1002">
        <v>1000</v>
      </c>
      <c r="E11199" s="1023"/>
      <c r="F11199" s="608">
        <v>43761</v>
      </c>
      <c r="G11199" s="280" t="s">
        <v>11590</v>
      </c>
      <c r="H11199" s="294">
        <v>100</v>
      </c>
    </row>
    <row r="11200" spans="2:8" s="1" customFormat="1" ht="15">
      <c r="B11200" s="1323">
        <v>43743</v>
      </c>
      <c r="C11200" s="463" t="s">
        <v>11492</v>
      </c>
      <c r="D11200" s="1002">
        <v>2100</v>
      </c>
      <c r="E11200" s="1023"/>
      <c r="F11200" s="608">
        <v>43761</v>
      </c>
      <c r="G11200" s="484" t="s">
        <v>525</v>
      </c>
      <c r="H11200" s="1776">
        <v>200</v>
      </c>
    </row>
    <row r="11201" spans="2:8" s="1" customFormat="1" ht="15">
      <c r="B11201" s="608">
        <v>43743</v>
      </c>
      <c r="C11201" s="484" t="s">
        <v>6167</v>
      </c>
      <c r="D11201" s="1739">
        <v>100</v>
      </c>
      <c r="E11201" s="1023"/>
      <c r="F11201" s="608">
        <v>43761</v>
      </c>
      <c r="G11201" s="612" t="s">
        <v>114</v>
      </c>
      <c r="H11201" s="613">
        <v>70</v>
      </c>
    </row>
    <row r="11202" spans="2:8" s="1" customFormat="1" ht="15">
      <c r="B11202" s="608">
        <v>43743</v>
      </c>
      <c r="C11202" s="484" t="s">
        <v>114</v>
      </c>
      <c r="D11202" s="1739">
        <v>270</v>
      </c>
      <c r="E11202" s="1023"/>
      <c r="F11202" s="608">
        <v>43761</v>
      </c>
      <c r="G11202" s="484" t="s">
        <v>226</v>
      </c>
      <c r="H11202" s="610">
        <v>60</v>
      </c>
    </row>
    <row r="11203" spans="2:8" s="1" customFormat="1" ht="15">
      <c r="B11203" s="608">
        <v>43743</v>
      </c>
      <c r="C11203" s="612" t="s">
        <v>173</v>
      </c>
      <c r="D11203" s="613">
        <v>120</v>
      </c>
      <c r="E11203" s="1023"/>
      <c r="F11203" s="608">
        <v>43761</v>
      </c>
      <c r="G11203" s="484" t="s">
        <v>7717</v>
      </c>
      <c r="H11203" s="614">
        <v>140</v>
      </c>
    </row>
    <row r="11204" spans="2:8" s="1" customFormat="1" ht="15">
      <c r="B11204" s="608">
        <v>43743</v>
      </c>
      <c r="C11204" s="280" t="s">
        <v>11534</v>
      </c>
      <c r="D11204" s="294">
        <v>260</v>
      </c>
      <c r="E11204" s="1023"/>
      <c r="F11204" s="608">
        <v>43761</v>
      </c>
      <c r="G11204" s="484" t="s">
        <v>23</v>
      </c>
      <c r="H11204" s="614">
        <v>300</v>
      </c>
    </row>
    <row r="11205" spans="2:8" s="1" customFormat="1" ht="15">
      <c r="B11205" s="608">
        <v>43743</v>
      </c>
      <c r="C11205" s="484" t="s">
        <v>3373</v>
      </c>
      <c r="D11205" s="610">
        <v>250</v>
      </c>
      <c r="E11205" s="1023"/>
      <c r="F11205" s="608">
        <v>43761</v>
      </c>
      <c r="G11205" s="280" t="s">
        <v>173</v>
      </c>
      <c r="H11205" s="294">
        <v>30</v>
      </c>
    </row>
    <row r="11206" spans="2:8" s="1" customFormat="1" ht="15">
      <c r="B11206" s="608">
        <v>43743</v>
      </c>
      <c r="C11206" s="394" t="s">
        <v>226</v>
      </c>
      <c r="D11206" s="614">
        <v>60</v>
      </c>
      <c r="E11206" s="1023"/>
      <c r="F11206" s="608">
        <v>43762</v>
      </c>
      <c r="G11206" s="394" t="s">
        <v>246</v>
      </c>
      <c r="H11206" s="614">
        <v>120</v>
      </c>
    </row>
    <row r="11207" spans="2:8" s="1" customFormat="1" ht="15">
      <c r="B11207" s="608">
        <v>43744</v>
      </c>
      <c r="C11207" s="394" t="s">
        <v>72</v>
      </c>
      <c r="D11207" s="614">
        <v>140</v>
      </c>
      <c r="E11207" s="1023"/>
      <c r="F11207" s="608">
        <v>43762</v>
      </c>
      <c r="G11207" s="304" t="s">
        <v>80</v>
      </c>
      <c r="H11207" s="294">
        <v>70</v>
      </c>
    </row>
    <row r="11208" spans="2:8" s="1" customFormat="1" ht="15">
      <c r="B11208" s="608">
        <v>43744</v>
      </c>
      <c r="C11208" s="394" t="s">
        <v>246</v>
      </c>
      <c r="D11208" s="294">
        <v>120</v>
      </c>
      <c r="E11208" s="1023"/>
      <c r="F11208" s="608">
        <v>43762</v>
      </c>
      <c r="G11208" s="280" t="s">
        <v>11571</v>
      </c>
      <c r="H11208" s="294">
        <v>20</v>
      </c>
    </row>
    <row r="11209" spans="2:8" s="1" customFormat="1" ht="15">
      <c r="B11209" s="608">
        <v>43744</v>
      </c>
      <c r="C11209" s="394" t="s">
        <v>516</v>
      </c>
      <c r="D11209" s="614">
        <v>180</v>
      </c>
      <c r="E11209" s="1023"/>
      <c r="F11209" s="608">
        <v>43762</v>
      </c>
      <c r="G11209" s="304" t="s">
        <v>11597</v>
      </c>
      <c r="H11209" s="326">
        <v>1000</v>
      </c>
    </row>
    <row r="11210" spans="2:8" s="1" customFormat="1" ht="15">
      <c r="B11210" s="608">
        <v>43744</v>
      </c>
      <c r="C11210" s="394" t="s">
        <v>51</v>
      </c>
      <c r="D11210" s="1776">
        <v>340</v>
      </c>
      <c r="E11210" s="1023"/>
      <c r="F11210" s="608">
        <v>43762</v>
      </c>
      <c r="G11210" s="304" t="s">
        <v>11585</v>
      </c>
      <c r="H11210" s="326">
        <v>250</v>
      </c>
    </row>
    <row r="11211" spans="2:8" s="1" customFormat="1" ht="15">
      <c r="B11211" s="608">
        <v>43744</v>
      </c>
      <c r="C11211" s="280" t="s">
        <v>5687</v>
      </c>
      <c r="D11211" s="294">
        <v>120</v>
      </c>
      <c r="E11211" s="1023"/>
      <c r="F11211" s="608">
        <v>43762</v>
      </c>
      <c r="G11211" s="304" t="s">
        <v>205</v>
      </c>
      <c r="H11211" s="326">
        <v>115</v>
      </c>
    </row>
    <row r="11212" spans="2:8" s="1" customFormat="1" ht="15">
      <c r="B11212" s="608">
        <v>43744</v>
      </c>
      <c r="C11212" s="394" t="s">
        <v>9620</v>
      </c>
      <c r="D11212" s="614">
        <v>120</v>
      </c>
      <c r="E11212" s="1023"/>
      <c r="F11212" s="608">
        <v>43762</v>
      </c>
      <c r="G11212" s="304" t="s">
        <v>111</v>
      </c>
      <c r="H11212" s="326">
        <v>50</v>
      </c>
    </row>
    <row r="11213" spans="2:8" s="1" customFormat="1" ht="15">
      <c r="B11213" s="608">
        <v>43744</v>
      </c>
      <c r="C11213" s="394" t="s">
        <v>11539</v>
      </c>
      <c r="D11213" s="614">
        <v>700</v>
      </c>
      <c r="E11213" s="1023"/>
      <c r="F11213" s="608">
        <v>43762</v>
      </c>
      <c r="G11213" s="304" t="s">
        <v>220</v>
      </c>
      <c r="H11213" s="326">
        <v>50</v>
      </c>
    </row>
    <row r="11214" spans="2:8" s="1" customFormat="1" ht="15">
      <c r="B11214" s="608">
        <v>43744</v>
      </c>
      <c r="C11214" s="394" t="s">
        <v>23</v>
      </c>
      <c r="D11214" s="294">
        <v>330</v>
      </c>
      <c r="E11214" s="1023"/>
      <c r="F11214" s="608">
        <v>43762</v>
      </c>
      <c r="G11214" s="304" t="s">
        <v>11600</v>
      </c>
      <c r="H11214" s="326">
        <v>60</v>
      </c>
    </row>
    <row r="11215" spans="2:8" s="1" customFormat="1" ht="15">
      <c r="B11215" s="608">
        <v>43745</v>
      </c>
      <c r="C11215" s="484" t="s">
        <v>246</v>
      </c>
      <c r="D11215" s="610">
        <v>320</v>
      </c>
      <c r="E11215" s="1023"/>
      <c r="F11215" s="608">
        <v>43763</v>
      </c>
      <c r="G11215" s="304" t="s">
        <v>525</v>
      </c>
      <c r="H11215" s="326">
        <v>50</v>
      </c>
    </row>
    <row r="11216" spans="2:8" s="1" customFormat="1" ht="15">
      <c r="B11216" s="608">
        <v>43745</v>
      </c>
      <c r="C11216" s="394" t="s">
        <v>80</v>
      </c>
      <c r="D11216" s="614">
        <v>60</v>
      </c>
      <c r="E11216" s="1023"/>
      <c r="F11216" s="608">
        <v>43763</v>
      </c>
      <c r="G11216" s="304" t="s">
        <v>11601</v>
      </c>
      <c r="H11216" s="326">
        <v>1180</v>
      </c>
    </row>
    <row r="11217" spans="2:8" s="1" customFormat="1" ht="15">
      <c r="B11217" s="608">
        <v>43745</v>
      </c>
      <c r="C11217" s="394" t="s">
        <v>247</v>
      </c>
      <c r="D11217" s="614">
        <v>60</v>
      </c>
      <c r="E11217" s="1023"/>
      <c r="F11217" s="608">
        <v>43763</v>
      </c>
      <c r="G11217" s="304" t="s">
        <v>114</v>
      </c>
      <c r="H11217" s="326">
        <v>80</v>
      </c>
    </row>
    <row r="11218" spans="2:8" s="1" customFormat="1" ht="15">
      <c r="B11218" s="608">
        <v>43745</v>
      </c>
      <c r="C11218" s="394" t="s">
        <v>23</v>
      </c>
      <c r="D11218" s="614">
        <v>255</v>
      </c>
      <c r="E11218" s="1023"/>
      <c r="F11218" s="608">
        <v>43764</v>
      </c>
      <c r="G11218" s="304" t="s">
        <v>205</v>
      </c>
      <c r="H11218" s="326">
        <v>150</v>
      </c>
    </row>
    <row r="11219" spans="2:8" s="1" customFormat="1" ht="15">
      <c r="B11219" s="608">
        <v>43746</v>
      </c>
      <c r="C11219" s="394" t="s">
        <v>1173</v>
      </c>
      <c r="D11219" s="614">
        <v>50</v>
      </c>
      <c r="E11219" s="1023"/>
      <c r="F11219" s="608">
        <v>43764</v>
      </c>
      <c r="G11219" s="304" t="s">
        <v>246</v>
      </c>
      <c r="H11219" s="326">
        <v>40</v>
      </c>
    </row>
    <row r="11220" spans="2:8" s="1" customFormat="1" ht="15">
      <c r="B11220" s="1323">
        <v>43746</v>
      </c>
      <c r="C11220" s="463" t="s">
        <v>6</v>
      </c>
      <c r="D11220" s="1002">
        <v>2200</v>
      </c>
      <c r="E11220" s="1023"/>
      <c r="F11220" s="608">
        <v>43764</v>
      </c>
      <c r="G11220" s="304" t="s">
        <v>58</v>
      </c>
      <c r="H11220" s="294">
        <v>45</v>
      </c>
    </row>
    <row r="11221" spans="2:8" s="1" customFormat="1" ht="15">
      <c r="B11221" s="608">
        <v>43746</v>
      </c>
      <c r="C11221" s="394" t="s">
        <v>224</v>
      </c>
      <c r="D11221" s="1776">
        <v>225</v>
      </c>
      <c r="E11221" s="1023"/>
      <c r="F11221" s="608">
        <v>43764</v>
      </c>
      <c r="G11221" s="280" t="s">
        <v>6213</v>
      </c>
      <c r="H11221" s="294">
        <v>200</v>
      </c>
    </row>
    <row r="11222" spans="2:8" s="1" customFormat="1" ht="15">
      <c r="B11222" s="608">
        <v>43746</v>
      </c>
      <c r="C11222" s="280" t="s">
        <v>901</v>
      </c>
      <c r="D11222" s="294">
        <v>25</v>
      </c>
      <c r="E11222" s="1023"/>
      <c r="F11222" s="608">
        <v>43764</v>
      </c>
      <c r="G11222" s="304" t="s">
        <v>18</v>
      </c>
      <c r="H11222" s="326">
        <v>115</v>
      </c>
    </row>
    <row r="11223" spans="2:8" s="1" customFormat="1" ht="15">
      <c r="B11223" s="608">
        <v>43747</v>
      </c>
      <c r="C11223" s="612" t="s">
        <v>525</v>
      </c>
      <c r="D11223" s="613">
        <v>200</v>
      </c>
      <c r="E11223" s="1023"/>
      <c r="F11223" s="608">
        <v>43764</v>
      </c>
      <c r="G11223" s="280" t="s">
        <v>72</v>
      </c>
      <c r="H11223" s="294">
        <v>70</v>
      </c>
    </row>
    <row r="11224" spans="2:8" s="1" customFormat="1" ht="15">
      <c r="B11224" s="608">
        <v>43748</v>
      </c>
      <c r="C11224" s="612" t="s">
        <v>525</v>
      </c>
      <c r="D11224" s="613">
        <v>200</v>
      </c>
      <c r="E11224" s="1023"/>
      <c r="F11224" s="608">
        <v>43764</v>
      </c>
      <c r="G11224" s="280" t="s">
        <v>114</v>
      </c>
      <c r="H11224" s="294">
        <v>205</v>
      </c>
    </row>
    <row r="11225" spans="2:8" s="1" customFormat="1" ht="15">
      <c r="B11225" s="608">
        <v>43749</v>
      </c>
      <c r="C11225" s="612" t="s">
        <v>11546</v>
      </c>
      <c r="D11225" s="613">
        <v>80</v>
      </c>
      <c r="E11225" s="1023"/>
      <c r="F11225" s="608">
        <v>43764</v>
      </c>
      <c r="G11225" s="280" t="s">
        <v>401</v>
      </c>
      <c r="H11225" s="294">
        <v>100</v>
      </c>
    </row>
    <row r="11226" spans="2:8" s="1" customFormat="1" ht="15">
      <c r="B11226" s="608">
        <v>43749</v>
      </c>
      <c r="C11226" s="612" t="s">
        <v>246</v>
      </c>
      <c r="D11226" s="613">
        <v>80</v>
      </c>
      <c r="E11226" s="1023"/>
      <c r="F11226" s="608">
        <v>43764</v>
      </c>
      <c r="G11226" s="280" t="s">
        <v>516</v>
      </c>
      <c r="H11226" s="294">
        <v>150</v>
      </c>
    </row>
    <row r="11227" spans="2:8" s="1" customFormat="1" ht="15">
      <c r="B11227" s="608">
        <v>43749</v>
      </c>
      <c r="C11227" s="612" t="s">
        <v>23</v>
      </c>
      <c r="D11227" s="613">
        <v>220</v>
      </c>
      <c r="E11227" s="1023"/>
      <c r="F11227" s="608">
        <v>43765</v>
      </c>
      <c r="G11227" s="280" t="s">
        <v>289</v>
      </c>
      <c r="H11227" s="294">
        <v>160</v>
      </c>
    </row>
    <row r="11228" spans="2:8" s="1" customFormat="1" ht="15">
      <c r="B11228" s="608">
        <v>43749</v>
      </c>
      <c r="C11228" s="484" t="s">
        <v>6638</v>
      </c>
      <c r="D11228" s="610">
        <v>50</v>
      </c>
      <c r="E11228" s="1023"/>
      <c r="F11228" s="608">
        <v>43765</v>
      </c>
      <c r="G11228" s="280" t="s">
        <v>11558</v>
      </c>
      <c r="H11228" s="294">
        <v>150</v>
      </c>
    </row>
    <row r="11229" spans="2:8" s="1" customFormat="1" ht="15">
      <c r="B11229" s="608">
        <v>43750</v>
      </c>
      <c r="C11229" s="394" t="s">
        <v>774</v>
      </c>
      <c r="D11229" s="614">
        <v>80</v>
      </c>
      <c r="E11229" s="1023"/>
      <c r="F11229" s="608">
        <v>43766</v>
      </c>
      <c r="G11229" s="280" t="s">
        <v>401</v>
      </c>
      <c r="H11229" s="294">
        <v>50</v>
      </c>
    </row>
    <row r="11230" spans="2:8" s="1" customFormat="1" ht="15">
      <c r="B11230" s="608">
        <v>43750</v>
      </c>
      <c r="C11230" s="394" t="s">
        <v>114</v>
      </c>
      <c r="D11230" s="614">
        <v>420</v>
      </c>
      <c r="E11230" s="1023"/>
      <c r="F11230" s="608">
        <v>43766</v>
      </c>
      <c r="G11230" s="280" t="s">
        <v>8508</v>
      </c>
      <c r="H11230" s="294">
        <v>60</v>
      </c>
    </row>
    <row r="11231" spans="2:8" s="1" customFormat="1" ht="15">
      <c r="B11231" s="608">
        <v>43750</v>
      </c>
      <c r="C11231" s="394" t="s">
        <v>11549</v>
      </c>
      <c r="D11231" s="614">
        <v>60</v>
      </c>
      <c r="E11231" s="1023"/>
      <c r="F11231" s="608">
        <v>43767</v>
      </c>
      <c r="G11231" s="280" t="s">
        <v>11608</v>
      </c>
      <c r="H11231" s="294">
        <v>560</v>
      </c>
    </row>
    <row r="11232" spans="2:8" s="1" customFormat="1" ht="15">
      <c r="B11232" s="608">
        <v>43750</v>
      </c>
      <c r="C11232" s="394" t="s">
        <v>173</v>
      </c>
      <c r="D11232" s="614">
        <v>130</v>
      </c>
      <c r="E11232" s="1023"/>
      <c r="F11232" s="608">
        <v>43767</v>
      </c>
      <c r="G11232" s="280" t="s">
        <v>51</v>
      </c>
      <c r="H11232" s="294">
        <v>210</v>
      </c>
    </row>
    <row r="11233" spans="2:8" s="1" customFormat="1" ht="15">
      <c r="B11233" s="608">
        <v>43750</v>
      </c>
      <c r="C11233" s="280" t="s">
        <v>11550</v>
      </c>
      <c r="D11233" s="294">
        <v>400</v>
      </c>
      <c r="E11233" s="1023"/>
      <c r="F11233" s="608">
        <v>43767</v>
      </c>
      <c r="G11233" s="280" t="s">
        <v>18</v>
      </c>
      <c r="H11233" s="294">
        <v>110</v>
      </c>
    </row>
    <row r="11234" spans="2:8" s="1" customFormat="1" ht="15">
      <c r="B11234" s="608">
        <v>43750</v>
      </c>
      <c r="C11234" s="394" t="s">
        <v>11552</v>
      </c>
      <c r="D11234" s="1776">
        <v>220</v>
      </c>
      <c r="E11234" s="1023"/>
      <c r="F11234" s="608">
        <v>43768</v>
      </c>
      <c r="G11234" s="280" t="s">
        <v>525</v>
      </c>
      <c r="H11234" s="294">
        <v>210</v>
      </c>
    </row>
    <row r="11235" spans="2:8" s="1" customFormat="1" ht="15">
      <c r="B11235" s="608">
        <v>43750</v>
      </c>
      <c r="C11235" s="280" t="s">
        <v>11553</v>
      </c>
      <c r="D11235" s="294">
        <v>300</v>
      </c>
      <c r="E11235" s="1023"/>
      <c r="F11235" s="608">
        <v>43769</v>
      </c>
      <c r="G11235" s="280" t="s">
        <v>525</v>
      </c>
      <c r="H11235" s="294">
        <v>200</v>
      </c>
    </row>
    <row r="11236" spans="2:8" s="1" customFormat="1" ht="15">
      <c r="B11236" s="608">
        <v>43750</v>
      </c>
      <c r="C11236" s="612" t="s">
        <v>51</v>
      </c>
      <c r="D11236" s="613">
        <v>70</v>
      </c>
      <c r="E11236" s="1023"/>
      <c r="F11236" s="608">
        <v>43769</v>
      </c>
      <c r="G11236" s="280" t="s">
        <v>2487</v>
      </c>
      <c r="H11236" s="294">
        <v>100</v>
      </c>
    </row>
    <row r="11237" spans="2:8" s="1" customFormat="1" ht="15">
      <c r="B11237" s="608">
        <v>43750</v>
      </c>
      <c r="C11237" s="612" t="s">
        <v>23</v>
      </c>
      <c r="D11237" s="613">
        <v>90</v>
      </c>
      <c r="E11237" s="1023"/>
      <c r="F11237" s="608">
        <v>43769</v>
      </c>
      <c r="G11237" s="280" t="s">
        <v>11609</v>
      </c>
      <c r="H11237" s="294">
        <v>3000</v>
      </c>
    </row>
    <row r="11238" spans="2:8" s="1" customFormat="1" ht="15">
      <c r="B11238" s="608">
        <v>43750</v>
      </c>
      <c r="C11238" s="484" t="s">
        <v>4406</v>
      </c>
      <c r="D11238" s="610">
        <v>1620</v>
      </c>
      <c r="E11238" s="1023"/>
      <c r="F11238" s="608">
        <v>43769</v>
      </c>
      <c r="G11238" s="280" t="s">
        <v>2164</v>
      </c>
      <c r="H11238" s="294">
        <v>200</v>
      </c>
    </row>
    <row r="11239" spans="2:8" s="1" customFormat="1" ht="15">
      <c r="B11239" s="608">
        <v>43751</v>
      </c>
      <c r="C11239" s="394" t="s">
        <v>6638</v>
      </c>
      <c r="D11239" s="614">
        <v>35</v>
      </c>
      <c r="E11239" s="1023"/>
      <c r="F11239" s="608"/>
      <c r="G11239" s="280"/>
      <c r="H11239" s="294"/>
    </row>
    <row r="11240" spans="2:8" s="1" customFormat="1" ht="15">
      <c r="B11240" s="608">
        <v>43751</v>
      </c>
      <c r="C11240" s="394" t="s">
        <v>7509</v>
      </c>
      <c r="D11240" s="1776">
        <v>20</v>
      </c>
      <c r="E11240" s="1023"/>
      <c r="F11240" s="608"/>
      <c r="G11240" s="280"/>
      <c r="H11240" s="294"/>
    </row>
    <row r="11241" spans="2:8" s="1" customFormat="1" ht="15">
      <c r="B11241" s="608">
        <v>43751</v>
      </c>
      <c r="C11241" s="280" t="s">
        <v>12</v>
      </c>
      <c r="D11241" s="294">
        <v>25</v>
      </c>
      <c r="E11241" s="1023"/>
      <c r="F11241" s="608"/>
      <c r="G11241" s="280"/>
      <c r="H11241" s="294"/>
    </row>
    <row r="11242" spans="2:8" s="1" customFormat="1" ht="15">
      <c r="B11242" s="608">
        <v>43751</v>
      </c>
      <c r="C11242" s="612" t="s">
        <v>11555</v>
      </c>
      <c r="D11242" s="613">
        <v>200</v>
      </c>
      <c r="E11242" s="1023"/>
      <c r="F11242" s="608"/>
      <c r="G11242" s="280"/>
      <c r="H11242" s="294"/>
    </row>
    <row r="11243" spans="2:8" s="1" customFormat="1" ht="15">
      <c r="B11243" s="608">
        <v>43751</v>
      </c>
      <c r="C11243" s="612" t="s">
        <v>11561</v>
      </c>
      <c r="D11243" s="613">
        <v>340</v>
      </c>
      <c r="E11243" s="1023"/>
      <c r="F11243" s="608"/>
      <c r="G11243" s="280"/>
      <c r="H11243" s="294"/>
    </row>
    <row r="11244" spans="2:8" s="1" customFormat="1" ht="15">
      <c r="B11244" s="608">
        <v>43752</v>
      </c>
      <c r="C11244" s="394" t="s">
        <v>525</v>
      </c>
      <c r="D11244" s="1776">
        <v>350</v>
      </c>
      <c r="E11244" s="1023"/>
      <c r="F11244" s="608"/>
      <c r="G11244" s="280"/>
      <c r="H11244" s="294"/>
    </row>
    <row r="11245" spans="2:8" s="1" customFormat="1" ht="15">
      <c r="B11245" s="608">
        <v>43752</v>
      </c>
      <c r="C11245" s="280" t="s">
        <v>224</v>
      </c>
      <c r="D11245" s="294">
        <v>25</v>
      </c>
      <c r="E11245" s="1023"/>
      <c r="F11245" s="608"/>
      <c r="G11245" s="280"/>
      <c r="H11245" s="294"/>
    </row>
    <row r="11246" spans="2:8" s="1" customFormat="1" ht="15">
      <c r="B11246" s="608">
        <v>43752</v>
      </c>
      <c r="C11246" s="612" t="s">
        <v>114</v>
      </c>
      <c r="D11246" s="613">
        <v>130</v>
      </c>
      <c r="E11246" s="1023"/>
      <c r="F11246" s="608"/>
      <c r="G11246" s="280"/>
      <c r="H11246" s="294"/>
    </row>
    <row r="11247" spans="2:8" s="1" customFormat="1" ht="15">
      <c r="B11247" s="608">
        <v>43752</v>
      </c>
      <c r="C11247" s="612" t="s">
        <v>516</v>
      </c>
      <c r="D11247" s="613">
        <v>60</v>
      </c>
      <c r="E11247" s="1023"/>
      <c r="F11247" s="608"/>
      <c r="G11247" s="280"/>
      <c r="H11247" s="294"/>
    </row>
    <row r="11248" spans="2:8" s="1" customFormat="1" ht="15">
      <c r="B11248" s="608">
        <v>43752</v>
      </c>
      <c r="C11248" s="612" t="s">
        <v>246</v>
      </c>
      <c r="D11248" s="613">
        <v>160</v>
      </c>
      <c r="E11248" s="1023"/>
      <c r="F11248" s="608"/>
      <c r="G11248" s="280"/>
      <c r="H11248" s="294"/>
    </row>
    <row r="11249" spans="2:8" s="1" customFormat="1" ht="15">
      <c r="B11249" s="608">
        <v>43752</v>
      </c>
      <c r="C11249" s="280" t="s">
        <v>111</v>
      </c>
      <c r="D11249" s="294">
        <v>50</v>
      </c>
      <c r="E11249" s="1023"/>
      <c r="F11249" s="608"/>
      <c r="G11249" s="280"/>
      <c r="H11249" s="294"/>
    </row>
    <row r="11250" spans="2:8" s="1" customFormat="1" ht="15">
      <c r="B11250" s="549">
        <v>43752</v>
      </c>
      <c r="C11250" s="554" t="s">
        <v>2598</v>
      </c>
      <c r="D11250" s="587">
        <v>180</v>
      </c>
      <c r="E11250" s="1023"/>
      <c r="F11250" s="608"/>
      <c r="G11250" s="280"/>
      <c r="H11250" s="294"/>
    </row>
    <row r="11251" spans="2:8" s="1" customFormat="1" ht="15">
      <c r="B11251" s="608">
        <v>43752</v>
      </c>
      <c r="C11251" s="484" t="s">
        <v>220</v>
      </c>
      <c r="D11251" s="610">
        <v>30</v>
      </c>
      <c r="E11251" s="1023"/>
      <c r="F11251" s="608"/>
      <c r="G11251" s="280"/>
      <c r="H11251" s="294"/>
    </row>
    <row r="11252" spans="2:8" s="1" customFormat="1" ht="15">
      <c r="B11252" s="608">
        <v>43752</v>
      </c>
      <c r="C11252" s="394" t="s">
        <v>9642</v>
      </c>
      <c r="D11252" s="1776">
        <v>80</v>
      </c>
      <c r="E11252" s="1023"/>
      <c r="F11252" s="608"/>
      <c r="G11252" s="280"/>
      <c r="H11252" s="294"/>
    </row>
    <row r="11253" spans="2:8" s="1" customFormat="1" ht="15">
      <c r="B11253" s="608">
        <v>43753</v>
      </c>
      <c r="C11253" s="280" t="s">
        <v>10624</v>
      </c>
      <c r="D11253" s="294">
        <v>500</v>
      </c>
      <c r="E11253" s="1023"/>
      <c r="F11253" s="608"/>
      <c r="G11253" s="280"/>
      <c r="H11253" s="294"/>
    </row>
    <row r="11254" spans="2:8" s="1" customFormat="1" ht="15">
      <c r="B11254" s="608">
        <v>43753</v>
      </c>
      <c r="C11254" s="394" t="s">
        <v>114</v>
      </c>
      <c r="D11254" s="614">
        <v>40</v>
      </c>
      <c r="E11254" s="1023"/>
      <c r="F11254" s="608"/>
      <c r="G11254" s="280"/>
      <c r="H11254" s="294"/>
    </row>
    <row r="11255" spans="2:8" s="1" customFormat="1" ht="15">
      <c r="B11255" s="608">
        <v>43753</v>
      </c>
      <c r="C11255" s="280" t="s">
        <v>5174</v>
      </c>
      <c r="D11255" s="294">
        <v>180</v>
      </c>
      <c r="E11255" s="1023"/>
      <c r="F11255" s="608"/>
      <c r="G11255" s="280"/>
      <c r="H11255" s="294"/>
    </row>
    <row r="11256" spans="2:8" s="1" customFormat="1" ht="15">
      <c r="B11256" s="608">
        <v>43753</v>
      </c>
      <c r="C11256" s="280" t="s">
        <v>18</v>
      </c>
      <c r="D11256" s="294">
        <v>60</v>
      </c>
      <c r="E11256" s="1023"/>
      <c r="F11256" s="608"/>
      <c r="G11256" s="280"/>
      <c r="H11256" s="294"/>
    </row>
    <row r="11257" spans="2:8" s="1" customFormat="1" ht="15">
      <c r="B11257" s="608">
        <v>43754</v>
      </c>
      <c r="C11257" s="280" t="s">
        <v>525</v>
      </c>
      <c r="D11257" s="294">
        <v>200</v>
      </c>
      <c r="E11257" s="1023"/>
      <c r="F11257" s="608"/>
      <c r="G11257" s="280"/>
      <c r="H11257" s="294"/>
    </row>
    <row r="11258" spans="2:8" s="1" customFormat="1" ht="15">
      <c r="B11258" s="608">
        <v>43754</v>
      </c>
      <c r="C11258" s="280" t="s">
        <v>11570</v>
      </c>
      <c r="D11258" s="294">
        <v>200</v>
      </c>
      <c r="E11258" s="1023"/>
      <c r="F11258" s="608"/>
      <c r="G11258" s="280"/>
      <c r="H11258" s="294"/>
    </row>
    <row r="11259" spans="2:8" s="1" customFormat="1" ht="15">
      <c r="B11259" s="608">
        <v>43754</v>
      </c>
      <c r="C11259" s="280" t="s">
        <v>246</v>
      </c>
      <c r="D11259" s="294">
        <v>120</v>
      </c>
      <c r="E11259" s="1023"/>
      <c r="F11259" s="608"/>
      <c r="G11259" s="280"/>
      <c r="H11259" s="294"/>
    </row>
    <row r="11260" spans="2:8" s="1" customFormat="1" ht="15">
      <c r="B11260" s="608">
        <v>43754</v>
      </c>
      <c r="C11260" s="394" t="s">
        <v>3262</v>
      </c>
      <c r="D11260" s="614">
        <v>100</v>
      </c>
      <c r="E11260" s="1023"/>
      <c r="F11260" s="608"/>
      <c r="G11260" s="280"/>
      <c r="H11260" s="294"/>
    </row>
    <row r="11261" spans="2:8" s="1" customFormat="1" ht="15">
      <c r="B11261" s="608">
        <v>43754</v>
      </c>
      <c r="C11261" s="280" t="s">
        <v>80</v>
      </c>
      <c r="D11261" s="294">
        <v>30</v>
      </c>
      <c r="E11261" s="1023"/>
      <c r="F11261" s="608"/>
      <c r="G11261" s="280"/>
      <c r="H11261" s="294"/>
    </row>
    <row r="11262" spans="2:8" s="1" customFormat="1" ht="15">
      <c r="B11262" s="608">
        <v>43754</v>
      </c>
      <c r="C11262" s="280" t="s">
        <v>23</v>
      </c>
      <c r="D11262" s="294">
        <v>150</v>
      </c>
      <c r="E11262" s="1023"/>
      <c r="F11262" s="608"/>
      <c r="G11262" s="280"/>
      <c r="H11262" s="294"/>
    </row>
    <row r="11263" spans="2:8" s="1" customFormat="1" ht="15">
      <c r="B11263" s="608">
        <v>43754</v>
      </c>
      <c r="C11263" s="484" t="s">
        <v>220</v>
      </c>
      <c r="D11263" s="1776">
        <v>35</v>
      </c>
      <c r="E11263" s="1023"/>
      <c r="F11263" s="608"/>
      <c r="G11263" s="280"/>
      <c r="H11263" s="294"/>
    </row>
    <row r="11264" spans="2:8" s="1" customFormat="1" ht="15">
      <c r="B11264" s="608">
        <v>43755</v>
      </c>
      <c r="C11264" s="612" t="s">
        <v>525</v>
      </c>
      <c r="D11264" s="613">
        <v>250</v>
      </c>
      <c r="E11264" s="1023"/>
      <c r="F11264" s="608"/>
      <c r="G11264" s="280"/>
      <c r="H11264" s="294"/>
    </row>
    <row r="11265" spans="2:9" s="1" customFormat="1" ht="15">
      <c r="B11265" s="608">
        <v>43755</v>
      </c>
      <c r="C11265" s="484" t="s">
        <v>114</v>
      </c>
      <c r="D11265" s="610">
        <v>110</v>
      </c>
      <c r="E11265" s="1023"/>
      <c r="F11265" s="608"/>
      <c r="G11265" s="280"/>
      <c r="H11265" s="294"/>
    </row>
    <row r="11266" spans="2:9" s="1" customFormat="1" ht="15">
      <c r="B11266" s="608">
        <v>43755</v>
      </c>
      <c r="C11266" s="280" t="s">
        <v>23</v>
      </c>
      <c r="D11266" s="294">
        <v>400</v>
      </c>
      <c r="E11266" s="1023"/>
      <c r="F11266" s="608"/>
      <c r="G11266" s="280"/>
      <c r="H11266" s="294"/>
    </row>
    <row r="11267" spans="2:9" s="1" customFormat="1" ht="15">
      <c r="B11267" s="608">
        <v>43755</v>
      </c>
      <c r="C11267" s="280" t="s">
        <v>11571</v>
      </c>
      <c r="D11267" s="294">
        <v>20</v>
      </c>
      <c r="E11267" s="1023"/>
      <c r="F11267" s="608"/>
      <c r="G11267" s="280"/>
      <c r="H11267" s="294"/>
    </row>
    <row r="11268" spans="2:9" s="1" customFormat="1" ht="15">
      <c r="B11268" s="608"/>
      <c r="C11268" s="280"/>
      <c r="D11268" s="294"/>
      <c r="F11268" s="280"/>
      <c r="G11268" s="280"/>
      <c r="H11268" s="280"/>
    </row>
    <row r="11269" spans="2:9" s="1" customFormat="1" ht="15">
      <c r="D11269" s="2">
        <f>SUM(D11179:D11268)</f>
        <v>24705</v>
      </c>
      <c r="H11269" s="2">
        <f>SUM(H11179:H11268)</f>
        <v>14365</v>
      </c>
    </row>
    <row r="11271" spans="2:9" s="1" customFormat="1" ht="15.75">
      <c r="B11271" s="2538" t="s">
        <v>11612</v>
      </c>
      <c r="C11271" s="2539"/>
      <c r="D11271" s="2539"/>
      <c r="E11271" s="2539"/>
      <c r="F11271" s="2539"/>
      <c r="G11271" s="2539"/>
      <c r="H11271" s="2540"/>
      <c r="I11271" s="18"/>
    </row>
    <row r="11272" spans="2:9" s="1" customFormat="1" ht="15" outlineLevel="1">
      <c r="B11272" s="18"/>
      <c r="C11272" s="18"/>
      <c r="D11272" s="18"/>
      <c r="E11272" s="18"/>
      <c r="F11272" s="18"/>
      <c r="G11272" s="18"/>
      <c r="H11272" s="18"/>
      <c r="I11272" s="18"/>
    </row>
    <row r="11273" spans="2:9" s="1" customFormat="1" ht="15" outlineLevel="1">
      <c r="B11273" s="152" t="s">
        <v>115</v>
      </c>
      <c r="C11273" s="152" t="s">
        <v>1330</v>
      </c>
      <c r="D11273" s="355" t="s">
        <v>4</v>
      </c>
      <c r="F11273" s="354" t="s">
        <v>115</v>
      </c>
      <c r="G11273" s="354" t="s">
        <v>1331</v>
      </c>
      <c r="H11273" s="355" t="s">
        <v>4</v>
      </c>
    </row>
    <row r="11274" spans="2:9" s="1" customFormat="1" ht="30" customHeight="1" outlineLevel="1">
      <c r="B11274" s="1825">
        <v>43770</v>
      </c>
      <c r="C11274" s="1826" t="s">
        <v>1039</v>
      </c>
      <c r="D11274" s="1905">
        <v>198079.04</v>
      </c>
      <c r="F11274" s="1126">
        <v>43770</v>
      </c>
      <c r="G11274" s="1127" t="s">
        <v>11614</v>
      </c>
      <c r="H11274" s="1128">
        <v>2500</v>
      </c>
      <c r="I11274" s="1129" t="s">
        <v>11520</v>
      </c>
    </row>
    <row r="11275" spans="2:9" s="1" customFormat="1" ht="45" customHeight="1" outlineLevel="1">
      <c r="B11275" s="1481">
        <v>43785</v>
      </c>
      <c r="C11275" s="1763" t="s">
        <v>11665</v>
      </c>
      <c r="D11275" s="1764">
        <v>1090</v>
      </c>
      <c r="E11275" s="205"/>
      <c r="F11275" s="2037">
        <v>43770</v>
      </c>
      <c r="G11275" s="2102" t="s">
        <v>11615</v>
      </c>
      <c r="H11275" s="1966">
        <v>32500</v>
      </c>
      <c r="I11275" s="1965" t="s">
        <v>8820</v>
      </c>
    </row>
    <row r="11276" spans="2:9" s="1" customFormat="1" ht="60" customHeight="1" outlineLevel="1">
      <c r="B11276" s="1481">
        <v>43798</v>
      </c>
      <c r="C11276" s="1640" t="s">
        <v>11705</v>
      </c>
      <c r="D11276" s="1641">
        <v>178696</v>
      </c>
      <c r="F11276" s="2037">
        <v>43770</v>
      </c>
      <c r="G11276" s="1965" t="s">
        <v>11616</v>
      </c>
      <c r="H11276" s="1966">
        <v>938</v>
      </c>
      <c r="I11276" s="1965" t="s">
        <v>11517</v>
      </c>
    </row>
    <row r="11277" spans="2:9" s="1" customFormat="1" ht="30" customHeight="1" outlineLevel="1">
      <c r="B11277" s="285"/>
      <c r="C11277" s="1763"/>
      <c r="D11277" s="2062"/>
      <c r="F11277" s="2037">
        <v>43770</v>
      </c>
      <c r="G11277" s="1965" t="s">
        <v>11617</v>
      </c>
      <c r="H11277" s="1966">
        <v>15393</v>
      </c>
      <c r="I11277" s="1965" t="s">
        <v>9077</v>
      </c>
    </row>
    <row r="11278" spans="2:9" s="1" customFormat="1" ht="30" customHeight="1" outlineLevel="1">
      <c r="B11278" s="285"/>
      <c r="C11278" s="1763"/>
      <c r="D11278" s="1764"/>
      <c r="F11278" s="2037">
        <v>43770</v>
      </c>
      <c r="G11278" s="1965" t="s">
        <v>11618</v>
      </c>
      <c r="H11278" s="1966">
        <v>12537</v>
      </c>
      <c r="I11278" s="1965" t="s">
        <v>8392</v>
      </c>
    </row>
    <row r="11279" spans="2:9" s="1" customFormat="1" ht="30" customHeight="1" outlineLevel="1">
      <c r="B11279" s="269"/>
      <c r="C11279" s="47"/>
      <c r="D11279" s="48"/>
      <c r="F11279" s="1126">
        <v>43770</v>
      </c>
      <c r="G11279" s="1127" t="s">
        <v>11619</v>
      </c>
      <c r="H11279" s="1128">
        <v>30000</v>
      </c>
      <c r="I11279" s="1129" t="s">
        <v>11519</v>
      </c>
    </row>
    <row r="11280" spans="2:9" s="1" customFormat="1" ht="30" customHeight="1" outlineLevel="1">
      <c r="B11280" s="46"/>
      <c r="C11280" s="47"/>
      <c r="D11280" s="48"/>
      <c r="F11280" s="1126">
        <v>43770</v>
      </c>
      <c r="G11280" s="1129" t="s">
        <v>11522</v>
      </c>
      <c r="H11280" s="1128">
        <v>25000</v>
      </c>
      <c r="I11280" s="1129" t="s">
        <v>3702</v>
      </c>
    </row>
    <row r="11281" spans="2:15" s="1" customFormat="1" ht="45" customHeight="1" outlineLevel="1">
      <c r="B11281" s="46"/>
      <c r="C11281" s="47"/>
      <c r="D11281" s="48"/>
      <c r="F11281" s="2037">
        <v>43771</v>
      </c>
      <c r="G11281" s="2102" t="s">
        <v>11640</v>
      </c>
      <c r="H11281" s="1966">
        <v>10000</v>
      </c>
      <c r="I11281" s="1965" t="s">
        <v>3287</v>
      </c>
    </row>
    <row r="11282" spans="2:15" s="1" customFormat="1" ht="45" customHeight="1" outlineLevel="1">
      <c r="B11282" s="1909"/>
      <c r="C11282" s="570"/>
      <c r="D11282" s="48"/>
      <c r="F11282" s="2037">
        <v>43774</v>
      </c>
      <c r="G11282" s="2102" t="s">
        <v>11641</v>
      </c>
      <c r="H11282" s="1966">
        <v>10000</v>
      </c>
      <c r="I11282" s="1965" t="s">
        <v>3287</v>
      </c>
      <c r="L11282" s="2"/>
      <c r="O11282" s="2"/>
    </row>
    <row r="11283" spans="2:15" s="1" customFormat="1" ht="45" customHeight="1" outlineLevel="1">
      <c r="B11283" s="677"/>
      <c r="C11283" s="1041"/>
      <c r="D11283" s="1542"/>
      <c r="E11283" s="2"/>
      <c r="F11283" s="2037">
        <v>43780</v>
      </c>
      <c r="G11283" s="2102" t="s">
        <v>11662</v>
      </c>
      <c r="H11283" s="2123">
        <v>9000</v>
      </c>
      <c r="I11283" s="1965" t="s">
        <v>3287</v>
      </c>
      <c r="L11283" s="2"/>
      <c r="O11283" s="2"/>
    </row>
    <row r="11284" spans="2:15" s="1" customFormat="1" ht="45" customHeight="1" outlineLevel="1">
      <c r="B11284" s="1932"/>
      <c r="C11284" s="1932"/>
      <c r="D11284" s="1933"/>
      <c r="F11284" s="2037">
        <v>43797</v>
      </c>
      <c r="G11284" s="814" t="s">
        <v>11704</v>
      </c>
      <c r="H11284" s="1966">
        <v>10000</v>
      </c>
      <c r="I11284" s="1965" t="s">
        <v>3287</v>
      </c>
      <c r="L11284" s="2"/>
      <c r="O11284" s="2"/>
    </row>
    <row r="11285" spans="2:15" s="1" customFormat="1" ht="45" customHeight="1" outlineLevel="1">
      <c r="B11285" s="677"/>
      <c r="C11285" s="677"/>
      <c r="D11285" s="349"/>
      <c r="F11285" s="1126">
        <v>43798</v>
      </c>
      <c r="G11285" s="1129" t="s">
        <v>11710</v>
      </c>
      <c r="H11285" s="1128">
        <v>2500</v>
      </c>
      <c r="I11285" s="1129" t="s">
        <v>11520</v>
      </c>
    </row>
    <row r="11286" spans="2:15" s="1" customFormat="1" ht="45" customHeight="1" outlineLevel="1">
      <c r="B11286" s="677"/>
      <c r="C11286" s="677"/>
      <c r="D11286" s="349"/>
      <c r="F11286" s="1126">
        <v>43798</v>
      </c>
      <c r="G11286" s="1129" t="s">
        <v>11711</v>
      </c>
      <c r="H11286" s="1128">
        <v>30000</v>
      </c>
      <c r="I11286" s="1129" t="s">
        <v>11519</v>
      </c>
      <c r="L11286" s="2"/>
    </row>
    <row r="11287" spans="2:15" s="1" customFormat="1" ht="45" customHeight="1" outlineLevel="1">
      <c r="B11287" s="677"/>
      <c r="C11287" s="677"/>
      <c r="D11287" s="349"/>
      <c r="F11287" s="2037">
        <v>43798</v>
      </c>
      <c r="G11287" s="2102" t="s">
        <v>11712</v>
      </c>
      <c r="H11287" s="1966">
        <v>10177</v>
      </c>
      <c r="I11287" s="1965" t="s">
        <v>8392</v>
      </c>
      <c r="L11287" s="2"/>
    </row>
    <row r="11288" spans="2:15" s="1" customFormat="1" ht="30" customHeight="1" outlineLevel="1">
      <c r="B11288" s="677"/>
      <c r="C11288" s="677"/>
      <c r="D11288" s="349"/>
      <c r="F11288" s="2037">
        <v>43798</v>
      </c>
      <c r="G11288" s="1965" t="s">
        <v>11713</v>
      </c>
      <c r="H11288" s="1966">
        <v>1297</v>
      </c>
      <c r="I11288" s="1965" t="s">
        <v>11507</v>
      </c>
      <c r="L11288" s="2"/>
      <c r="O11288" s="2"/>
    </row>
    <row r="11289" spans="2:15" s="1" customFormat="1" ht="15" customHeight="1" outlineLevel="1">
      <c r="B11289" s="677"/>
      <c r="C11289" s="677"/>
      <c r="D11289" s="349"/>
      <c r="F11289" s="1126">
        <v>43798</v>
      </c>
      <c r="G11289" s="1129" t="s">
        <v>11389</v>
      </c>
      <c r="H11289" s="1128">
        <v>43049.62</v>
      </c>
      <c r="I11289" s="1129" t="s">
        <v>8394</v>
      </c>
      <c r="O11289" s="2"/>
    </row>
    <row r="11290" spans="2:15" s="1" customFormat="1" ht="30" customHeight="1" outlineLevel="1">
      <c r="B11290" s="677"/>
      <c r="C11290" s="677"/>
      <c r="D11290" s="349"/>
      <c r="F11290" s="2037">
        <v>43798</v>
      </c>
      <c r="G11290" s="1965" t="s">
        <v>11714</v>
      </c>
      <c r="H11290" s="1966">
        <v>839</v>
      </c>
      <c r="I11290" s="1965" t="s">
        <v>11517</v>
      </c>
      <c r="O11290" s="2"/>
    </row>
    <row r="11291" spans="2:15" s="1" customFormat="1" ht="30" customHeight="1" outlineLevel="1">
      <c r="B11291" s="677"/>
      <c r="C11291" s="677"/>
      <c r="D11291" s="349"/>
      <c r="F11291" s="2037">
        <v>43798</v>
      </c>
      <c r="G11291" s="1965" t="s">
        <v>11028</v>
      </c>
      <c r="H11291" s="1966">
        <v>40000</v>
      </c>
      <c r="I11291" s="1965" t="s">
        <v>8820</v>
      </c>
      <c r="O11291" s="2"/>
    </row>
    <row r="11292" spans="2:15" s="1" customFormat="1" ht="30" customHeight="1" outlineLevel="1">
      <c r="B11292" s="677"/>
      <c r="C11292" s="677"/>
      <c r="D11292" s="349"/>
      <c r="F11292" s="1126">
        <v>43798</v>
      </c>
      <c r="G11292" s="1129" t="s">
        <v>11347</v>
      </c>
      <c r="H11292" s="1128">
        <v>4423</v>
      </c>
      <c r="I11292" s="1129" t="s">
        <v>9077</v>
      </c>
      <c r="O11292" s="2"/>
    </row>
    <row r="11293" spans="2:15" s="1" customFormat="1" ht="15" outlineLevel="1">
      <c r="B11293" s="50"/>
      <c r="C11293" s="50" t="s">
        <v>195</v>
      </c>
      <c r="D11293" s="571">
        <f>SUM(D11274:D11292)</f>
        <v>377865.04000000004</v>
      </c>
      <c r="E11293" s="18"/>
      <c r="F11293" s="319"/>
      <c r="G11293" s="319" t="s">
        <v>195</v>
      </c>
      <c r="H11293" s="279">
        <f>SUM(H11274:H11292)</f>
        <v>290153.62</v>
      </c>
    </row>
    <row r="11294" spans="2:15" s="1" customFormat="1" ht="15" outlineLevel="1">
      <c r="B11294" s="50"/>
      <c r="C11294" s="50" t="s">
        <v>1328</v>
      </c>
      <c r="D11294" s="48">
        <f>D11293-H11293</f>
        <v>87711.420000000042</v>
      </c>
      <c r="E11294" s="13"/>
      <c r="F11294" s="13"/>
      <c r="H11294" s="13"/>
    </row>
    <row r="11295" spans="2:15" s="1" customFormat="1" ht="15" outlineLevel="1">
      <c r="E11295" s="87"/>
      <c r="F11295" s="13"/>
      <c r="G11295" s="2"/>
      <c r="H11295" s="226"/>
      <c r="I11295" s="2"/>
      <c r="N11295" s="2"/>
      <c r="O11295" s="2"/>
    </row>
    <row r="11296" spans="2:15" s="1" customFormat="1" ht="15" customHeight="1">
      <c r="E11296" s="13"/>
      <c r="F11296" s="13"/>
      <c r="G11296" s="2148" t="s">
        <v>11259</v>
      </c>
      <c r="H11296" s="2149"/>
      <c r="I11296" s="2149"/>
    </row>
    <row r="11297" spans="2:12" s="1" customFormat="1" ht="15">
      <c r="B11297" s="1465">
        <v>43770</v>
      </c>
      <c r="C11297" s="1466" t="s">
        <v>4982</v>
      </c>
      <c r="D11297" s="1467">
        <v>820</v>
      </c>
      <c r="E11297" s="812" t="s">
        <v>421</v>
      </c>
      <c r="I11297" s="13"/>
    </row>
    <row r="11298" spans="2:12" s="1" customFormat="1" ht="60" customHeight="1">
      <c r="B11298" s="2037">
        <v>43771</v>
      </c>
      <c r="C11298" s="2102" t="s">
        <v>11640</v>
      </c>
      <c r="D11298" s="1966">
        <v>10000</v>
      </c>
      <c r="E11298" s="1965" t="s">
        <v>3287</v>
      </c>
      <c r="G11298" s="437" t="s">
        <v>8394</v>
      </c>
      <c r="H11298" s="467">
        <v>27245.81</v>
      </c>
      <c r="I11298" s="1463">
        <v>43049.62</v>
      </c>
    </row>
    <row r="11299" spans="2:12" s="1" customFormat="1" ht="60" customHeight="1">
      <c r="B11299" s="2037">
        <v>43774</v>
      </c>
      <c r="C11299" s="2102" t="s">
        <v>11641</v>
      </c>
      <c r="D11299" s="1966">
        <v>10000</v>
      </c>
      <c r="E11299" s="1965" t="s">
        <v>3287</v>
      </c>
      <c r="G11299" s="437" t="s">
        <v>7422</v>
      </c>
      <c r="H11299" s="467">
        <v>1297</v>
      </c>
      <c r="I11299" s="1463">
        <v>1297</v>
      </c>
    </row>
    <row r="11300" spans="2:12" s="1" customFormat="1" ht="15" customHeight="1">
      <c r="B11300" s="2037">
        <v>43779</v>
      </c>
      <c r="C11300" s="814" t="s">
        <v>11660</v>
      </c>
      <c r="D11300" s="1966">
        <v>500</v>
      </c>
      <c r="E11300" s="1965" t="s">
        <v>421</v>
      </c>
      <c r="G11300" s="437" t="s">
        <v>11501</v>
      </c>
      <c r="H11300" s="467">
        <v>0</v>
      </c>
      <c r="I11300" s="13">
        <v>1297</v>
      </c>
    </row>
    <row r="11301" spans="2:12" s="1" customFormat="1" ht="45" customHeight="1">
      <c r="B11301" s="2037">
        <v>43780</v>
      </c>
      <c r="C11301" s="2102" t="s">
        <v>11662</v>
      </c>
      <c r="D11301" s="2123">
        <v>9000</v>
      </c>
      <c r="E11301" s="1965" t="s">
        <v>3287</v>
      </c>
      <c r="G11301" s="437" t="s">
        <v>8818</v>
      </c>
      <c r="H11301" s="467">
        <v>15393</v>
      </c>
      <c r="I11301" s="1463">
        <v>4423</v>
      </c>
      <c r="L11301" s="2"/>
    </row>
    <row r="11302" spans="2:12" s="1" customFormat="1" ht="30" customHeight="1">
      <c r="B11302" s="2037">
        <v>43785</v>
      </c>
      <c r="C11302" s="2102" t="s">
        <v>11674</v>
      </c>
      <c r="D11302" s="2123">
        <v>10000</v>
      </c>
      <c r="E11302" s="1965" t="s">
        <v>7611</v>
      </c>
      <c r="G11302" s="437" t="s">
        <v>9959</v>
      </c>
      <c r="H11302" s="467">
        <f>0</f>
        <v>0</v>
      </c>
      <c r="I11302" s="13">
        <v>0</v>
      </c>
    </row>
    <row r="11303" spans="2:12" s="1" customFormat="1" ht="15" customHeight="1">
      <c r="B11303" s="2037">
        <v>43793</v>
      </c>
      <c r="C11303" s="814" t="s">
        <v>3546</v>
      </c>
      <c r="D11303" s="876">
        <v>4000</v>
      </c>
      <c r="E11303" s="1965" t="s">
        <v>421</v>
      </c>
      <c r="G11303" s="437" t="s">
        <v>7425</v>
      </c>
      <c r="H11303" s="467">
        <v>32500</v>
      </c>
      <c r="I11303" s="1463">
        <v>40000</v>
      </c>
    </row>
    <row r="11304" spans="2:12" s="1" customFormat="1" ht="60" customHeight="1">
      <c r="B11304" s="2037">
        <v>43797</v>
      </c>
      <c r="C11304" s="814" t="s">
        <v>11704</v>
      </c>
      <c r="D11304" s="1966">
        <v>10000</v>
      </c>
      <c r="E11304" s="1965" t="s">
        <v>3287</v>
      </c>
      <c r="G11304" s="437" t="s">
        <v>7426</v>
      </c>
      <c r="H11304" s="467">
        <v>30000</v>
      </c>
      <c r="I11304" s="1463">
        <v>30000</v>
      </c>
    </row>
    <row r="11305" spans="2:12" s="1" customFormat="1" ht="15">
      <c r="B11305" s="1964"/>
      <c r="C11305" s="814"/>
      <c r="D11305" s="876"/>
      <c r="E11305" s="1965"/>
      <c r="G11305" s="437" t="s">
        <v>8819</v>
      </c>
      <c r="H11305" s="467">
        <v>2500</v>
      </c>
      <c r="I11305" s="1463">
        <v>2500</v>
      </c>
    </row>
    <row r="11306" spans="2:12" s="1" customFormat="1" ht="15">
      <c r="B11306" s="1964"/>
      <c r="C11306" s="814"/>
      <c r="D11306" s="876"/>
      <c r="E11306" s="814"/>
      <c r="G11306" s="437" t="s">
        <v>7420</v>
      </c>
      <c r="H11306" s="467">
        <v>12537</v>
      </c>
      <c r="I11306" s="1463">
        <v>10177</v>
      </c>
    </row>
    <row r="11307" spans="2:12" s="1" customFormat="1" ht="15">
      <c r="B11307" s="1964"/>
      <c r="C11307" s="814"/>
      <c r="D11307" s="876"/>
      <c r="E11307" s="814"/>
      <c r="F11307" s="2"/>
      <c r="G11307" s="439" t="s">
        <v>11502</v>
      </c>
      <c r="H11307" s="467">
        <v>25000</v>
      </c>
      <c r="I11307" s="13">
        <v>0</v>
      </c>
      <c r="J11307" s="2"/>
    </row>
    <row r="11308" spans="2:12" s="1" customFormat="1" ht="15">
      <c r="B11308" s="1964"/>
      <c r="C11308" s="814"/>
      <c r="D11308" s="876"/>
      <c r="E11308" s="814"/>
      <c r="F11308" s="2"/>
      <c r="G11308" s="437" t="s">
        <v>11378</v>
      </c>
      <c r="H11308" s="467">
        <v>938</v>
      </c>
      <c r="I11308" s="1463">
        <v>839</v>
      </c>
    </row>
    <row r="11309" spans="2:12" s="1" customFormat="1" ht="15">
      <c r="B11309" s="280"/>
      <c r="C11309" s="280"/>
      <c r="D11309" s="294">
        <f>SUM(D11297:D11308)</f>
        <v>54320</v>
      </c>
      <c r="E11309" s="2">
        <f>D11309-D11401-H11401</f>
        <v>3140</v>
      </c>
      <c r="F11309" s="1" t="s">
        <v>3088</v>
      </c>
    </row>
    <row r="11310" spans="2:12" s="1" customFormat="1" ht="15">
      <c r="E11310" s="2"/>
    </row>
    <row r="11311" spans="2:12" s="1" customFormat="1" ht="15"/>
    <row r="11312" spans="2:12" s="1" customFormat="1" ht="15">
      <c r="B11312" s="608">
        <v>43770</v>
      </c>
      <c r="C11312" s="280" t="s">
        <v>367</v>
      </c>
      <c r="D11312" s="294">
        <v>100</v>
      </c>
      <c r="E11312" s="1023"/>
      <c r="F11312" s="608">
        <v>43790</v>
      </c>
      <c r="G11312" s="484" t="s">
        <v>456</v>
      </c>
      <c r="H11312" s="1776">
        <v>60</v>
      </c>
    </row>
    <row r="11313" spans="2:8" s="1" customFormat="1" ht="15">
      <c r="B11313" s="608">
        <v>43770</v>
      </c>
      <c r="C11313" s="280" t="s">
        <v>525</v>
      </c>
      <c r="D11313" s="294">
        <v>220</v>
      </c>
      <c r="E11313" s="1023"/>
      <c r="F11313" s="608">
        <v>43790</v>
      </c>
      <c r="G11313" s="612" t="s">
        <v>4295</v>
      </c>
      <c r="H11313" s="613">
        <v>10</v>
      </c>
    </row>
    <row r="11314" spans="2:8" s="1" customFormat="1" ht="15">
      <c r="B11314" s="608">
        <v>43770</v>
      </c>
      <c r="C11314" s="612" t="s">
        <v>51</v>
      </c>
      <c r="D11314" s="613">
        <v>530</v>
      </c>
      <c r="E11314" s="1023"/>
      <c r="F11314" s="608">
        <v>43790</v>
      </c>
      <c r="G11314" s="484" t="s">
        <v>7667</v>
      </c>
      <c r="H11314" s="610">
        <v>790</v>
      </c>
    </row>
    <row r="11315" spans="2:8" s="1" customFormat="1" ht="15">
      <c r="B11315" s="608">
        <v>43770</v>
      </c>
      <c r="C11315" s="612" t="s">
        <v>5174</v>
      </c>
      <c r="D11315" s="613">
        <v>400</v>
      </c>
      <c r="E11315" s="1023"/>
      <c r="F11315" s="608">
        <v>43790</v>
      </c>
      <c r="G11315" s="280" t="s">
        <v>12</v>
      </c>
      <c r="H11315" s="294">
        <v>280</v>
      </c>
    </row>
    <row r="11316" spans="2:8" s="1" customFormat="1" ht="15">
      <c r="B11316" s="608">
        <v>43771</v>
      </c>
      <c r="C11316" s="612" t="s">
        <v>11630</v>
      </c>
      <c r="D11316" s="613">
        <v>200</v>
      </c>
      <c r="E11316" s="1023"/>
      <c r="F11316" s="608">
        <v>43790</v>
      </c>
      <c r="G11316" s="280" t="s">
        <v>51</v>
      </c>
      <c r="H11316" s="294">
        <v>210</v>
      </c>
    </row>
    <row r="11317" spans="2:8" s="1" customFormat="1" ht="15">
      <c r="B11317" s="608">
        <v>43771</v>
      </c>
      <c r="C11317" s="484" t="s">
        <v>11631</v>
      </c>
      <c r="D11317" s="610">
        <v>100</v>
      </c>
      <c r="E11317" s="1023"/>
      <c r="F11317" s="608">
        <v>43790</v>
      </c>
      <c r="G11317" s="484" t="s">
        <v>2951</v>
      </c>
      <c r="H11317" s="614">
        <v>80</v>
      </c>
    </row>
    <row r="11318" spans="2:8" s="1" customFormat="1" ht="15">
      <c r="B11318" s="608">
        <v>43771</v>
      </c>
      <c r="C11318" s="484" t="s">
        <v>3043</v>
      </c>
      <c r="D11318" s="614">
        <v>120</v>
      </c>
      <c r="E11318" s="1023"/>
      <c r="F11318" s="608">
        <v>43790</v>
      </c>
      <c r="G11318" s="280" t="s">
        <v>207</v>
      </c>
      <c r="H11318" s="294">
        <v>40</v>
      </c>
    </row>
    <row r="11319" spans="2:8" s="1" customFormat="1" ht="15">
      <c r="B11319" s="608">
        <v>43771</v>
      </c>
      <c r="C11319" s="394" t="s">
        <v>525</v>
      </c>
      <c r="D11319" s="614">
        <v>41</v>
      </c>
      <c r="E11319" s="1023"/>
      <c r="F11319" s="608">
        <v>43790</v>
      </c>
      <c r="G11319" s="280" t="s">
        <v>2853</v>
      </c>
      <c r="H11319" s="294">
        <v>50</v>
      </c>
    </row>
    <row r="11320" spans="2:8" s="1" customFormat="1" ht="15">
      <c r="B11320" s="608">
        <v>43771</v>
      </c>
      <c r="C11320" s="394" t="s">
        <v>11634</v>
      </c>
      <c r="D11320" s="614">
        <v>275</v>
      </c>
      <c r="E11320" s="1023"/>
      <c r="F11320" s="608">
        <v>43790</v>
      </c>
      <c r="G11320" s="280" t="s">
        <v>915</v>
      </c>
      <c r="H11320" s="294">
        <v>100</v>
      </c>
    </row>
    <row r="11321" spans="2:8" s="1" customFormat="1" ht="15">
      <c r="B11321" s="608">
        <v>43771</v>
      </c>
      <c r="C11321" s="394" t="s">
        <v>11635</v>
      </c>
      <c r="D11321" s="614">
        <v>100</v>
      </c>
      <c r="E11321" s="1023"/>
      <c r="F11321" s="608">
        <v>43790</v>
      </c>
      <c r="G11321" s="280" t="s">
        <v>401</v>
      </c>
      <c r="H11321" s="294">
        <v>50</v>
      </c>
    </row>
    <row r="11322" spans="2:8" s="1" customFormat="1" ht="15">
      <c r="B11322" s="608">
        <v>43771</v>
      </c>
      <c r="C11322" s="280" t="s">
        <v>4430</v>
      </c>
      <c r="D11322" s="294">
        <v>200</v>
      </c>
      <c r="E11322" s="1023"/>
      <c r="F11322" s="608">
        <v>43790</v>
      </c>
      <c r="G11322" s="280" t="s">
        <v>4529</v>
      </c>
      <c r="H11322" s="294">
        <v>80</v>
      </c>
    </row>
    <row r="11323" spans="2:8" s="1" customFormat="1" ht="15">
      <c r="B11323" s="608">
        <v>43771</v>
      </c>
      <c r="C11323" s="612" t="s">
        <v>531</v>
      </c>
      <c r="D11323" s="1776">
        <v>70</v>
      </c>
      <c r="E11323" s="1023"/>
      <c r="F11323" s="608">
        <v>43791</v>
      </c>
      <c r="G11323" s="280" t="s">
        <v>525</v>
      </c>
      <c r="H11323" s="294">
        <v>280</v>
      </c>
    </row>
    <row r="11324" spans="2:8" s="1" customFormat="1" ht="15" customHeight="1">
      <c r="B11324" s="549">
        <v>43771</v>
      </c>
      <c r="C11324" s="554" t="s">
        <v>11639</v>
      </c>
      <c r="D11324" s="587">
        <v>360</v>
      </c>
      <c r="E11324" s="1023"/>
      <c r="F11324" s="608">
        <v>43791</v>
      </c>
      <c r="G11324" s="280" t="s">
        <v>11678</v>
      </c>
      <c r="H11324" s="294">
        <v>200</v>
      </c>
    </row>
    <row r="11325" spans="2:8" s="1" customFormat="1" ht="15">
      <c r="B11325" s="1323">
        <v>43772</v>
      </c>
      <c r="C11325" s="1324" t="s">
        <v>6</v>
      </c>
      <c r="D11325" s="1325">
        <v>5000</v>
      </c>
      <c r="E11325" s="1023"/>
      <c r="F11325" s="608">
        <v>43791</v>
      </c>
      <c r="G11325" s="484" t="s">
        <v>516</v>
      </c>
      <c r="H11325" s="610">
        <v>60</v>
      </c>
    </row>
    <row r="11326" spans="2:8" s="1" customFormat="1" ht="15" customHeight="1">
      <c r="B11326" s="1323">
        <v>43772</v>
      </c>
      <c r="C11326" s="1324" t="s">
        <v>11637</v>
      </c>
      <c r="D11326" s="1325">
        <v>1225</v>
      </c>
      <c r="E11326" s="1023"/>
      <c r="F11326" s="608">
        <v>43791</v>
      </c>
      <c r="G11326" s="484" t="s">
        <v>114</v>
      </c>
      <c r="H11326" s="610">
        <v>60</v>
      </c>
    </row>
    <row r="11327" spans="2:8" s="1" customFormat="1" ht="15" customHeight="1">
      <c r="B11327" s="1323">
        <v>43772</v>
      </c>
      <c r="C11327" s="1324" t="s">
        <v>11638</v>
      </c>
      <c r="D11327" s="1325">
        <v>1029</v>
      </c>
      <c r="E11327" s="1023"/>
      <c r="F11327" s="608">
        <v>43791</v>
      </c>
      <c r="G11327" s="484" t="s">
        <v>401</v>
      </c>
      <c r="H11327" s="614">
        <v>70</v>
      </c>
    </row>
    <row r="11328" spans="2:8" s="1" customFormat="1" ht="15">
      <c r="B11328" s="608">
        <v>43772</v>
      </c>
      <c r="C11328" s="394" t="s">
        <v>5687</v>
      </c>
      <c r="D11328" s="1776">
        <v>40</v>
      </c>
      <c r="E11328" s="1023"/>
      <c r="F11328" s="608">
        <v>43792</v>
      </c>
      <c r="G11328" s="280" t="s">
        <v>434</v>
      </c>
      <c r="H11328" s="294">
        <v>15</v>
      </c>
    </row>
    <row r="11329" spans="2:8" s="1" customFormat="1" ht="15">
      <c r="B11329" s="608">
        <v>43772</v>
      </c>
      <c r="C11329" s="280" t="s">
        <v>11649</v>
      </c>
      <c r="D11329" s="613">
        <v>135</v>
      </c>
      <c r="E11329" s="1023"/>
      <c r="F11329" s="608">
        <v>43792</v>
      </c>
      <c r="G11329" s="280" t="s">
        <v>11286</v>
      </c>
      <c r="H11329" s="294">
        <v>140</v>
      </c>
    </row>
    <row r="11330" spans="2:8" s="1" customFormat="1" ht="15">
      <c r="B11330" s="608">
        <v>43773</v>
      </c>
      <c r="C11330" s="484" t="s">
        <v>525</v>
      </c>
      <c r="D11330" s="1739">
        <v>350</v>
      </c>
      <c r="E11330" s="1023"/>
      <c r="F11330" s="608">
        <v>43792</v>
      </c>
      <c r="G11330" s="484" t="s">
        <v>11679</v>
      </c>
      <c r="H11330" s="1776">
        <v>100</v>
      </c>
    </row>
    <row r="11331" spans="2:8" s="1" customFormat="1" ht="15">
      <c r="B11331" s="608">
        <v>43773</v>
      </c>
      <c r="C11331" s="484" t="s">
        <v>51</v>
      </c>
      <c r="D11331" s="1739">
        <v>80</v>
      </c>
      <c r="E11331" s="1023"/>
      <c r="F11331" s="608">
        <v>43792</v>
      </c>
      <c r="G11331" s="612" t="s">
        <v>401</v>
      </c>
      <c r="H11331" s="613">
        <v>20</v>
      </c>
    </row>
    <row r="11332" spans="2:8" s="1" customFormat="1" ht="15">
      <c r="B11332" s="608">
        <v>43773</v>
      </c>
      <c r="C11332" s="484" t="s">
        <v>18</v>
      </c>
      <c r="D11332" s="1739">
        <v>130</v>
      </c>
      <c r="E11332" s="1023"/>
      <c r="F11332" s="608">
        <v>43792</v>
      </c>
      <c r="G11332" s="484" t="s">
        <v>11680</v>
      </c>
      <c r="H11332" s="610">
        <v>100</v>
      </c>
    </row>
    <row r="11333" spans="2:8" s="1" customFormat="1" ht="15">
      <c r="B11333" s="608">
        <v>43774</v>
      </c>
      <c r="C11333" s="484" t="s">
        <v>525</v>
      </c>
      <c r="D11333" s="1739">
        <v>350</v>
      </c>
      <c r="E11333" s="1023"/>
      <c r="F11333" s="608">
        <v>43793</v>
      </c>
      <c r="G11333" s="394" t="s">
        <v>11686</v>
      </c>
      <c r="H11333" s="614">
        <v>4300</v>
      </c>
    </row>
    <row r="11334" spans="2:8" s="1" customFormat="1" ht="15">
      <c r="B11334" s="608">
        <v>43774</v>
      </c>
      <c r="C11334" s="484" t="s">
        <v>246</v>
      </c>
      <c r="D11334" s="1739">
        <v>240</v>
      </c>
      <c r="E11334" s="1023"/>
      <c r="F11334" s="608">
        <v>43793</v>
      </c>
      <c r="G11334" s="394" t="s">
        <v>11687</v>
      </c>
      <c r="H11334" s="614">
        <v>600</v>
      </c>
    </row>
    <row r="11335" spans="2:8" s="1" customFormat="1" ht="15">
      <c r="B11335" s="608">
        <v>43774</v>
      </c>
      <c r="C11335" s="484" t="s">
        <v>901</v>
      </c>
      <c r="D11335" s="1739">
        <v>10</v>
      </c>
      <c r="E11335" s="1023"/>
      <c r="F11335" s="608">
        <v>43793</v>
      </c>
      <c r="G11335" s="280" t="s">
        <v>11688</v>
      </c>
      <c r="H11335" s="294">
        <v>20</v>
      </c>
    </row>
    <row r="11336" spans="2:8" s="1" customFormat="1" ht="15">
      <c r="B11336" s="608">
        <v>43774</v>
      </c>
      <c r="C11336" s="484" t="s">
        <v>51</v>
      </c>
      <c r="D11336" s="1739">
        <v>350</v>
      </c>
      <c r="E11336" s="1023"/>
      <c r="F11336" s="608">
        <v>43793</v>
      </c>
      <c r="G11336" s="280" t="s">
        <v>525</v>
      </c>
      <c r="H11336" s="294">
        <v>50</v>
      </c>
    </row>
    <row r="11337" spans="2:8" s="1" customFormat="1" ht="15">
      <c r="B11337" s="608">
        <v>43775</v>
      </c>
      <c r="C11337" s="484" t="s">
        <v>525</v>
      </c>
      <c r="D11337" s="1739">
        <v>200</v>
      </c>
      <c r="E11337" s="1023"/>
      <c r="F11337" s="608">
        <v>43793</v>
      </c>
      <c r="G11337" s="280" t="s">
        <v>18</v>
      </c>
      <c r="H11337" s="294">
        <v>60</v>
      </c>
    </row>
    <row r="11338" spans="2:8" s="1" customFormat="1" ht="15">
      <c r="B11338" s="608">
        <v>43775</v>
      </c>
      <c r="C11338" s="612" t="s">
        <v>58</v>
      </c>
      <c r="D11338" s="613">
        <v>30</v>
      </c>
      <c r="E11338" s="1023"/>
      <c r="F11338" s="608">
        <v>43793</v>
      </c>
      <c r="G11338" s="484" t="s">
        <v>401</v>
      </c>
      <c r="H11338" s="1776">
        <v>70</v>
      </c>
    </row>
    <row r="11339" spans="2:8" s="1" customFormat="1" ht="15">
      <c r="B11339" s="608">
        <v>43775</v>
      </c>
      <c r="C11339" s="280" t="s">
        <v>114</v>
      </c>
      <c r="D11339" s="294">
        <v>50</v>
      </c>
      <c r="E11339" s="1023"/>
      <c r="F11339" s="608">
        <v>43793</v>
      </c>
      <c r="G11339" s="612" t="s">
        <v>2681</v>
      </c>
      <c r="H11339" s="613">
        <v>45</v>
      </c>
    </row>
    <row r="11340" spans="2:8" s="1" customFormat="1" ht="15">
      <c r="B11340" s="608">
        <v>43775</v>
      </c>
      <c r="C11340" s="484" t="s">
        <v>2853</v>
      </c>
      <c r="D11340" s="610">
        <v>40</v>
      </c>
      <c r="E11340" s="1023"/>
      <c r="F11340" s="608">
        <v>43794</v>
      </c>
      <c r="G11340" s="484" t="s">
        <v>730</v>
      </c>
      <c r="H11340" s="610">
        <v>350</v>
      </c>
    </row>
    <row r="11341" spans="2:8" s="1" customFormat="1" ht="15">
      <c r="B11341" s="608">
        <v>43776</v>
      </c>
      <c r="C11341" s="394" t="s">
        <v>367</v>
      </c>
      <c r="D11341" s="614">
        <v>2000</v>
      </c>
      <c r="E11341" s="1023"/>
      <c r="F11341" s="608">
        <v>43794</v>
      </c>
      <c r="G11341" s="484" t="s">
        <v>205</v>
      </c>
      <c r="H11341" s="614">
        <v>250</v>
      </c>
    </row>
    <row r="11342" spans="2:8" s="1" customFormat="1" ht="15">
      <c r="B11342" s="608">
        <v>43776</v>
      </c>
      <c r="C11342" s="484" t="s">
        <v>525</v>
      </c>
      <c r="D11342" s="1739">
        <v>180</v>
      </c>
      <c r="E11342" s="1023"/>
      <c r="F11342" s="608">
        <v>43794</v>
      </c>
      <c r="G11342" s="484" t="s">
        <v>246</v>
      </c>
      <c r="H11342" s="614">
        <v>230</v>
      </c>
    </row>
    <row r="11343" spans="2:8" s="1" customFormat="1" ht="15">
      <c r="B11343" s="608">
        <v>43776</v>
      </c>
      <c r="C11343" s="484" t="s">
        <v>223</v>
      </c>
      <c r="D11343" s="1739">
        <v>45</v>
      </c>
      <c r="E11343" s="1023"/>
      <c r="F11343" s="608">
        <v>43794</v>
      </c>
      <c r="G11343" s="280" t="s">
        <v>5174</v>
      </c>
      <c r="H11343" s="294">
        <v>150</v>
      </c>
    </row>
    <row r="11344" spans="2:8" s="1" customFormat="1" ht="15">
      <c r="B11344" s="608">
        <v>43776</v>
      </c>
      <c r="C11344" s="612" t="s">
        <v>11652</v>
      </c>
      <c r="D11344" s="613">
        <v>125</v>
      </c>
      <c r="E11344" s="1023"/>
      <c r="F11344" s="608">
        <v>43794</v>
      </c>
      <c r="G11344" s="394" t="s">
        <v>51</v>
      </c>
      <c r="H11344" s="614">
        <v>100</v>
      </c>
    </row>
    <row r="11345" spans="2:8" s="1" customFormat="1" ht="15">
      <c r="B11345" s="1323">
        <v>43776</v>
      </c>
      <c r="C11345" s="554" t="s">
        <v>8676</v>
      </c>
      <c r="D11345" s="1325">
        <v>740</v>
      </c>
      <c r="E11345" s="1023"/>
      <c r="F11345" s="608">
        <v>43795</v>
      </c>
      <c r="G11345" s="304" t="s">
        <v>525</v>
      </c>
      <c r="H11345" s="294">
        <v>200</v>
      </c>
    </row>
    <row r="11346" spans="2:8" s="1" customFormat="1" ht="15">
      <c r="B11346" s="608">
        <v>43777</v>
      </c>
      <c r="C11346" s="280" t="s">
        <v>525</v>
      </c>
      <c r="D11346" s="294">
        <v>315</v>
      </c>
      <c r="E11346" s="1023"/>
      <c r="F11346" s="608">
        <v>43795</v>
      </c>
      <c r="G11346" s="280" t="s">
        <v>246</v>
      </c>
      <c r="H11346" s="294">
        <v>200</v>
      </c>
    </row>
    <row r="11347" spans="2:8" s="1" customFormat="1" ht="15">
      <c r="B11347" s="608">
        <v>43777</v>
      </c>
      <c r="C11347" s="280" t="s">
        <v>11661</v>
      </c>
      <c r="D11347" s="294">
        <v>100</v>
      </c>
      <c r="E11347" s="1023"/>
      <c r="F11347" s="608">
        <v>43795</v>
      </c>
      <c r="G11347" s="304" t="s">
        <v>205</v>
      </c>
      <c r="H11347" s="326">
        <v>130</v>
      </c>
    </row>
    <row r="11348" spans="2:8" s="1" customFormat="1" ht="15">
      <c r="B11348" s="608">
        <v>43778</v>
      </c>
      <c r="C11348" s="394" t="s">
        <v>11653</v>
      </c>
      <c r="D11348" s="614">
        <v>90</v>
      </c>
      <c r="E11348" s="1023"/>
      <c r="F11348" s="608">
        <v>43796</v>
      </c>
      <c r="G11348" s="304" t="s">
        <v>525</v>
      </c>
      <c r="H11348" s="326">
        <v>245</v>
      </c>
    </row>
    <row r="11349" spans="2:8" s="1" customFormat="1" ht="15">
      <c r="B11349" s="608">
        <v>43778</v>
      </c>
      <c r="C11349" s="394" t="s">
        <v>11655</v>
      </c>
      <c r="D11349" s="614">
        <v>300</v>
      </c>
      <c r="E11349" s="1023"/>
      <c r="F11349" s="608">
        <v>43797</v>
      </c>
      <c r="G11349" s="304" t="s">
        <v>525</v>
      </c>
      <c r="H11349" s="614">
        <v>310</v>
      </c>
    </row>
    <row r="11350" spans="2:8" s="1" customFormat="1" ht="15">
      <c r="B11350" s="608">
        <v>43778</v>
      </c>
      <c r="C11350" s="394" t="s">
        <v>11656</v>
      </c>
      <c r="D11350" s="294">
        <v>50</v>
      </c>
      <c r="E11350" s="1023"/>
      <c r="F11350" s="608">
        <v>43797</v>
      </c>
      <c r="G11350" s="304" t="s">
        <v>2164</v>
      </c>
      <c r="H11350" s="326">
        <v>4000</v>
      </c>
    </row>
    <row r="11351" spans="2:8" s="1" customFormat="1" ht="15">
      <c r="B11351" s="608">
        <v>43778</v>
      </c>
      <c r="C11351" s="484" t="s">
        <v>220</v>
      </c>
      <c r="D11351" s="610">
        <v>55</v>
      </c>
      <c r="E11351" s="1023"/>
      <c r="F11351" s="608">
        <v>43797</v>
      </c>
      <c r="G11351" s="304" t="s">
        <v>114</v>
      </c>
      <c r="H11351" s="326">
        <v>40</v>
      </c>
    </row>
    <row r="11352" spans="2:8" s="1" customFormat="1" ht="15">
      <c r="B11352" s="608">
        <v>43778</v>
      </c>
      <c r="C11352" s="394" t="s">
        <v>223</v>
      </c>
      <c r="D11352" s="614">
        <v>100</v>
      </c>
      <c r="E11352" s="1023"/>
      <c r="F11352" s="608">
        <v>43798</v>
      </c>
      <c r="G11352" s="304" t="s">
        <v>525</v>
      </c>
      <c r="H11352" s="326">
        <v>240</v>
      </c>
    </row>
    <row r="11353" spans="2:8" s="1" customFormat="1" ht="15">
      <c r="B11353" s="608">
        <v>43778</v>
      </c>
      <c r="C11353" s="394" t="s">
        <v>11657</v>
      </c>
      <c r="D11353" s="614">
        <v>20</v>
      </c>
      <c r="E11353" s="1023"/>
      <c r="F11353" s="608">
        <v>43798</v>
      </c>
      <c r="G11353" s="304" t="s">
        <v>11724</v>
      </c>
      <c r="H11353" s="326">
        <v>350</v>
      </c>
    </row>
    <row r="11354" spans="2:8" s="1" customFormat="1" ht="15">
      <c r="B11354" s="608">
        <v>43778</v>
      </c>
      <c r="C11354" s="394" t="s">
        <v>247</v>
      </c>
      <c r="D11354" s="614">
        <v>190</v>
      </c>
      <c r="E11354" s="1023"/>
      <c r="F11354" s="608">
        <v>43798</v>
      </c>
      <c r="G11354" s="304" t="s">
        <v>11725</v>
      </c>
      <c r="H11354" s="326">
        <v>350</v>
      </c>
    </row>
    <row r="11355" spans="2:8" s="1" customFormat="1" ht="15">
      <c r="B11355" s="608">
        <v>43778</v>
      </c>
      <c r="C11355" s="394" t="s">
        <v>11338</v>
      </c>
      <c r="D11355" s="614">
        <v>500</v>
      </c>
      <c r="E11355" s="1023"/>
      <c r="F11355" s="608">
        <v>43798</v>
      </c>
      <c r="G11355" s="304" t="s">
        <v>11726</v>
      </c>
      <c r="H11355" s="326">
        <v>500</v>
      </c>
    </row>
    <row r="11356" spans="2:8" s="1" customFormat="1" ht="15">
      <c r="B11356" s="1323">
        <v>43778</v>
      </c>
      <c r="C11356" s="463" t="s">
        <v>11491</v>
      </c>
      <c r="D11356" s="1002">
        <v>1000</v>
      </c>
      <c r="E11356" s="1023"/>
      <c r="F11356" s="608">
        <v>43798</v>
      </c>
      <c r="G11356" s="304" t="s">
        <v>80</v>
      </c>
      <c r="H11356" s="326">
        <v>100</v>
      </c>
    </row>
    <row r="11357" spans="2:8" s="1" customFormat="1" ht="15">
      <c r="B11357" s="1323">
        <v>43778</v>
      </c>
      <c r="C11357" s="463" t="s">
        <v>11492</v>
      </c>
      <c r="D11357" s="1002">
        <v>1820</v>
      </c>
      <c r="E11357" s="1023"/>
      <c r="F11357" s="608">
        <v>43798</v>
      </c>
      <c r="G11357" s="304" t="s">
        <v>11728</v>
      </c>
      <c r="H11357" s="326">
        <v>10</v>
      </c>
    </row>
    <row r="11358" spans="2:8" s="1" customFormat="1" ht="15">
      <c r="B11358" s="608">
        <v>43779</v>
      </c>
      <c r="C11358" s="280" t="s">
        <v>187</v>
      </c>
      <c r="D11358" s="294">
        <v>175</v>
      </c>
      <c r="E11358" s="1023"/>
      <c r="F11358" s="608">
        <v>43798</v>
      </c>
      <c r="G11358" s="484" t="s">
        <v>205</v>
      </c>
      <c r="H11358" s="610">
        <v>50</v>
      </c>
    </row>
    <row r="11359" spans="2:8" s="1" customFormat="1" ht="15">
      <c r="B11359" s="608">
        <v>43779</v>
      </c>
      <c r="C11359" s="394" t="s">
        <v>51</v>
      </c>
      <c r="D11359" s="1776">
        <v>190</v>
      </c>
      <c r="E11359" s="1023"/>
      <c r="F11359" s="608">
        <v>43799</v>
      </c>
      <c r="G11359" s="280" t="s">
        <v>278</v>
      </c>
      <c r="H11359" s="294">
        <v>70</v>
      </c>
    </row>
    <row r="11360" spans="2:8" s="1" customFormat="1" ht="15">
      <c r="B11360" s="608">
        <v>43779</v>
      </c>
      <c r="C11360" s="280" t="s">
        <v>6673</v>
      </c>
      <c r="D11360" s="294">
        <v>100</v>
      </c>
      <c r="E11360" s="1023"/>
      <c r="F11360" s="608">
        <v>43799</v>
      </c>
      <c r="G11360" s="304" t="s">
        <v>5295</v>
      </c>
      <c r="H11360" s="326">
        <v>70</v>
      </c>
    </row>
    <row r="11361" spans="2:8" s="1" customFormat="1" ht="15">
      <c r="B11361" s="608">
        <v>43779</v>
      </c>
      <c r="C11361" s="612" t="s">
        <v>11659</v>
      </c>
      <c r="D11361" s="613">
        <v>350</v>
      </c>
      <c r="E11361" s="1023"/>
      <c r="F11361" s="608">
        <v>43799</v>
      </c>
      <c r="G11361" s="280" t="s">
        <v>92</v>
      </c>
      <c r="H11361" s="294">
        <v>70</v>
      </c>
    </row>
    <row r="11362" spans="2:8" s="1" customFormat="1" ht="15">
      <c r="B11362" s="608">
        <v>43779</v>
      </c>
      <c r="C11362" s="612" t="s">
        <v>11286</v>
      </c>
      <c r="D11362" s="613">
        <v>120</v>
      </c>
      <c r="E11362" s="1023"/>
      <c r="F11362" s="608">
        <v>43799</v>
      </c>
      <c r="G11362" s="280" t="s">
        <v>11729</v>
      </c>
      <c r="H11362" s="294">
        <v>20</v>
      </c>
    </row>
    <row r="11363" spans="2:8" s="1" customFormat="1" ht="15">
      <c r="B11363" s="608">
        <v>43779</v>
      </c>
      <c r="C11363" s="612" t="s">
        <v>901</v>
      </c>
      <c r="D11363" s="613">
        <v>10</v>
      </c>
      <c r="E11363" s="1023"/>
      <c r="F11363" s="608">
        <v>43799</v>
      </c>
      <c r="G11363" s="280" t="s">
        <v>11730</v>
      </c>
      <c r="H11363" s="294">
        <v>10</v>
      </c>
    </row>
    <row r="11364" spans="2:8" s="1" customFormat="1" ht="15">
      <c r="B11364" s="608">
        <v>43779</v>
      </c>
      <c r="C11364" s="280" t="s">
        <v>2359</v>
      </c>
      <c r="D11364" s="613">
        <v>220</v>
      </c>
      <c r="E11364" s="1023"/>
      <c r="F11364" s="608">
        <v>43799</v>
      </c>
      <c r="G11364" s="280" t="s">
        <v>222</v>
      </c>
      <c r="H11364" s="294">
        <v>500</v>
      </c>
    </row>
    <row r="11365" spans="2:8" s="1" customFormat="1" ht="15">
      <c r="B11365" s="608">
        <v>43779</v>
      </c>
      <c r="C11365" s="612" t="s">
        <v>114</v>
      </c>
      <c r="D11365" s="613">
        <v>180</v>
      </c>
      <c r="E11365" s="1023"/>
      <c r="F11365" s="608">
        <v>43799</v>
      </c>
      <c r="G11365" s="280" t="s">
        <v>11731</v>
      </c>
      <c r="H11365" s="294">
        <v>500</v>
      </c>
    </row>
    <row r="11366" spans="2:8" s="1" customFormat="1" ht="15">
      <c r="B11366" s="608">
        <v>43779</v>
      </c>
      <c r="C11366" s="484" t="s">
        <v>222</v>
      </c>
      <c r="D11366" s="610">
        <v>10</v>
      </c>
      <c r="E11366" s="1023"/>
      <c r="F11366" s="608">
        <v>43799</v>
      </c>
      <c r="G11366" s="280" t="s">
        <v>172</v>
      </c>
      <c r="H11366" s="294">
        <v>20</v>
      </c>
    </row>
    <row r="11367" spans="2:8" s="1" customFormat="1" ht="15">
      <c r="B11367" s="608">
        <v>43780</v>
      </c>
      <c r="C11367" s="394" t="s">
        <v>525</v>
      </c>
      <c r="D11367" s="614">
        <v>220</v>
      </c>
      <c r="E11367" s="1023"/>
      <c r="F11367" s="608">
        <v>43799</v>
      </c>
      <c r="G11367" s="280" t="s">
        <v>11732</v>
      </c>
      <c r="H11367" s="294">
        <v>20</v>
      </c>
    </row>
    <row r="11368" spans="2:8" s="1" customFormat="1" ht="15">
      <c r="B11368" s="608">
        <v>43780</v>
      </c>
      <c r="C11368" s="394" t="s">
        <v>246</v>
      </c>
      <c r="D11368" s="614">
        <v>120</v>
      </c>
      <c r="E11368" s="1023"/>
      <c r="F11368" s="608"/>
      <c r="G11368" s="484"/>
      <c r="H11368" s="610"/>
    </row>
    <row r="11369" spans="2:8" s="1" customFormat="1" ht="15">
      <c r="B11369" s="608">
        <v>43780</v>
      </c>
      <c r="C11369" s="394" t="s">
        <v>4391</v>
      </c>
      <c r="D11369" s="614">
        <v>30</v>
      </c>
      <c r="E11369" s="1023"/>
      <c r="F11369" s="608"/>
      <c r="G11369" s="394"/>
      <c r="H11369" s="614"/>
    </row>
    <row r="11370" spans="2:8" s="1" customFormat="1" ht="15">
      <c r="B11370" s="608">
        <v>43781</v>
      </c>
      <c r="C11370" s="394" t="s">
        <v>220</v>
      </c>
      <c r="D11370" s="614">
        <v>30</v>
      </c>
      <c r="E11370" s="1023"/>
      <c r="F11370" s="608"/>
      <c r="G11370" s="280"/>
      <c r="H11370" s="294"/>
    </row>
    <row r="11371" spans="2:8" s="1" customFormat="1" ht="15">
      <c r="B11371" s="608">
        <v>43781</v>
      </c>
      <c r="C11371" s="280" t="s">
        <v>525</v>
      </c>
      <c r="D11371" s="294">
        <v>180</v>
      </c>
      <c r="E11371" s="1023"/>
      <c r="F11371" s="608"/>
      <c r="G11371" s="484"/>
      <c r="H11371" s="610"/>
    </row>
    <row r="11372" spans="2:8" s="1" customFormat="1" ht="15">
      <c r="B11372" s="608">
        <v>43781</v>
      </c>
      <c r="C11372" s="394" t="s">
        <v>114</v>
      </c>
      <c r="D11372" s="1776">
        <v>40</v>
      </c>
      <c r="E11372" s="1023"/>
      <c r="F11372" s="608"/>
      <c r="G11372" s="484"/>
      <c r="H11372" s="610"/>
    </row>
    <row r="11373" spans="2:8" s="1" customFormat="1" ht="15">
      <c r="B11373" s="608">
        <v>43782</v>
      </c>
      <c r="C11373" s="280" t="s">
        <v>525</v>
      </c>
      <c r="D11373" s="294">
        <v>350</v>
      </c>
      <c r="E11373" s="1023"/>
      <c r="F11373" s="608"/>
      <c r="G11373" s="484"/>
      <c r="H11373" s="614"/>
    </row>
    <row r="11374" spans="2:8" s="1" customFormat="1" ht="15">
      <c r="B11374" s="608">
        <v>43782</v>
      </c>
      <c r="C11374" s="612" t="s">
        <v>11490</v>
      </c>
      <c r="D11374" s="613">
        <v>90</v>
      </c>
      <c r="E11374" s="1023"/>
      <c r="F11374" s="608"/>
      <c r="G11374" s="280"/>
      <c r="H11374" s="294"/>
    </row>
    <row r="11375" spans="2:8" s="1" customFormat="1" ht="15">
      <c r="B11375" s="608">
        <v>43782</v>
      </c>
      <c r="C11375" s="612" t="s">
        <v>51</v>
      </c>
      <c r="D11375" s="613">
        <v>420</v>
      </c>
      <c r="E11375" s="1023"/>
      <c r="F11375" s="608"/>
      <c r="G11375" s="280"/>
      <c r="H11375" s="294"/>
    </row>
    <row r="11376" spans="2:8" s="1" customFormat="1" ht="15">
      <c r="B11376" s="608">
        <v>43782</v>
      </c>
      <c r="C11376" s="484" t="s">
        <v>4068</v>
      </c>
      <c r="D11376" s="610">
        <v>30</v>
      </c>
      <c r="E11376" s="1023"/>
      <c r="F11376" s="608"/>
      <c r="G11376" s="484"/>
      <c r="H11376" s="1776"/>
    </row>
    <row r="11377" spans="2:8" s="1" customFormat="1" ht="15">
      <c r="B11377" s="608">
        <v>43782</v>
      </c>
      <c r="C11377" s="394" t="s">
        <v>11664</v>
      </c>
      <c r="D11377" s="614">
        <v>90</v>
      </c>
      <c r="E11377" s="1023"/>
      <c r="F11377" s="608"/>
      <c r="G11377" s="612"/>
      <c r="H11377" s="613"/>
    </row>
    <row r="11378" spans="2:8" s="1" customFormat="1" ht="15">
      <c r="B11378" s="608">
        <v>43783</v>
      </c>
      <c r="C11378" s="394" t="s">
        <v>525</v>
      </c>
      <c r="D11378" s="1776">
        <v>340</v>
      </c>
      <c r="E11378" s="1023"/>
      <c r="F11378" s="608"/>
      <c r="G11378" s="484"/>
      <c r="H11378" s="610"/>
    </row>
    <row r="11379" spans="2:8" s="1" customFormat="1" ht="15">
      <c r="B11379" s="608">
        <v>43783</v>
      </c>
      <c r="C11379" s="280" t="s">
        <v>57</v>
      </c>
      <c r="D11379" s="294">
        <v>200</v>
      </c>
      <c r="E11379" s="1023"/>
      <c r="F11379" s="608"/>
      <c r="G11379" s="394"/>
      <c r="H11379" s="614"/>
    </row>
    <row r="11380" spans="2:8" s="1" customFormat="1" ht="15">
      <c r="B11380" s="608">
        <v>43783</v>
      </c>
      <c r="C11380" s="612" t="s">
        <v>111</v>
      </c>
      <c r="D11380" s="613">
        <v>50</v>
      </c>
      <c r="E11380" s="1023"/>
      <c r="F11380" s="608"/>
      <c r="G11380" s="280"/>
      <c r="H11380" s="294"/>
    </row>
    <row r="11381" spans="2:8" s="1" customFormat="1" ht="15">
      <c r="B11381" s="608">
        <v>43783</v>
      </c>
      <c r="C11381" s="612" t="s">
        <v>246</v>
      </c>
      <c r="D11381" s="613">
        <v>80</v>
      </c>
      <c r="E11381" s="1023"/>
      <c r="F11381" s="608"/>
      <c r="G11381" s="484"/>
      <c r="H11381" s="610"/>
    </row>
    <row r="11382" spans="2:8" s="1" customFormat="1" ht="15">
      <c r="B11382" s="608">
        <v>43784</v>
      </c>
      <c r="C11382" s="394" t="s">
        <v>525</v>
      </c>
      <c r="D11382" s="1776">
        <v>220</v>
      </c>
      <c r="E11382" s="1023"/>
      <c r="F11382" s="608"/>
      <c r="G11382" s="484"/>
      <c r="H11382" s="610"/>
    </row>
    <row r="11383" spans="2:8" s="1" customFormat="1" ht="15">
      <c r="B11383" s="725">
        <v>43785</v>
      </c>
      <c r="C11383" s="280" t="s">
        <v>12</v>
      </c>
      <c r="D11383" s="294">
        <v>170</v>
      </c>
      <c r="E11383" s="1023"/>
      <c r="F11383" s="608"/>
      <c r="G11383" s="484"/>
      <c r="H11383" s="614"/>
    </row>
    <row r="11384" spans="2:8" s="1" customFormat="1" ht="15">
      <c r="B11384" s="608">
        <v>43785</v>
      </c>
      <c r="C11384" s="612" t="s">
        <v>525</v>
      </c>
      <c r="D11384" s="613">
        <v>160</v>
      </c>
      <c r="E11384" s="1023"/>
      <c r="F11384" s="608"/>
      <c r="G11384" s="280"/>
      <c r="H11384" s="294"/>
    </row>
    <row r="11385" spans="2:8" s="1" customFormat="1" ht="15">
      <c r="B11385" s="608">
        <v>43785</v>
      </c>
      <c r="C11385" s="612" t="s">
        <v>525</v>
      </c>
      <c r="D11385" s="613">
        <v>6250</v>
      </c>
      <c r="E11385" s="1023"/>
      <c r="F11385" s="608"/>
      <c r="G11385" s="280"/>
      <c r="H11385" s="294"/>
    </row>
    <row r="11386" spans="2:8" s="1" customFormat="1" ht="15">
      <c r="B11386" s="608">
        <v>43786</v>
      </c>
      <c r="C11386" s="612" t="s">
        <v>531</v>
      </c>
      <c r="D11386" s="613">
        <v>105</v>
      </c>
      <c r="E11386" s="1023"/>
      <c r="F11386" s="608"/>
      <c r="G11386" s="484"/>
      <c r="H11386" s="1776"/>
    </row>
    <row r="11387" spans="2:8" s="1" customFormat="1" ht="15">
      <c r="B11387" s="608">
        <v>43787</v>
      </c>
      <c r="C11387" s="280" t="s">
        <v>525</v>
      </c>
      <c r="D11387" s="294">
        <v>200</v>
      </c>
      <c r="E11387" s="1023"/>
      <c r="F11387" s="608"/>
      <c r="G11387" s="612"/>
      <c r="H11387" s="613"/>
    </row>
    <row r="11388" spans="2:8" s="1" customFormat="1" ht="15">
      <c r="B11388" s="608">
        <v>43787</v>
      </c>
      <c r="C11388" s="484" t="s">
        <v>220</v>
      </c>
      <c r="D11388" s="610">
        <v>30</v>
      </c>
      <c r="E11388" s="1023"/>
      <c r="F11388" s="608"/>
      <c r="G11388" s="484"/>
      <c r="H11388" s="610"/>
    </row>
    <row r="11389" spans="2:8" s="1" customFormat="1" ht="15">
      <c r="B11389" s="608">
        <v>43787</v>
      </c>
      <c r="C11389" s="394" t="s">
        <v>76</v>
      </c>
      <c r="D11389" s="1776">
        <v>10</v>
      </c>
      <c r="E11389" s="1023"/>
      <c r="F11389" s="608"/>
      <c r="G11389" s="394"/>
      <c r="H11389" s="614"/>
    </row>
    <row r="11390" spans="2:8" s="1" customFormat="1" ht="15">
      <c r="B11390" s="608">
        <v>43787</v>
      </c>
      <c r="C11390" s="280" t="s">
        <v>4421</v>
      </c>
      <c r="D11390" s="294">
        <v>200</v>
      </c>
      <c r="E11390" s="1023"/>
      <c r="F11390" s="608"/>
      <c r="G11390" s="280"/>
      <c r="H11390" s="294"/>
    </row>
    <row r="11391" spans="2:8" s="1" customFormat="1" ht="15">
      <c r="B11391" s="608">
        <v>43788</v>
      </c>
      <c r="C11391" s="394" t="s">
        <v>111</v>
      </c>
      <c r="D11391" s="614">
        <v>90</v>
      </c>
      <c r="E11391" s="1023"/>
      <c r="F11391" s="608"/>
      <c r="G11391" s="484"/>
      <c r="H11391" s="610"/>
    </row>
    <row r="11392" spans="2:8" s="1" customFormat="1" ht="15">
      <c r="B11392" s="608">
        <v>43788</v>
      </c>
      <c r="C11392" s="280" t="s">
        <v>401</v>
      </c>
      <c r="D11392" s="294">
        <v>60</v>
      </c>
      <c r="E11392" s="1023"/>
      <c r="F11392" s="608"/>
      <c r="G11392" s="484"/>
      <c r="H11392" s="610"/>
    </row>
    <row r="11393" spans="2:9" s="1" customFormat="1" ht="15">
      <c r="B11393" s="608">
        <v>43788</v>
      </c>
      <c r="C11393" s="280" t="s">
        <v>11676</v>
      </c>
      <c r="D11393" s="294">
        <v>2800</v>
      </c>
      <c r="E11393" s="1023"/>
      <c r="F11393" s="608"/>
      <c r="G11393" s="484"/>
      <c r="H11393" s="614"/>
    </row>
    <row r="11394" spans="2:9" s="1" customFormat="1" ht="15">
      <c r="B11394" s="608">
        <v>43788</v>
      </c>
      <c r="C11394" s="280" t="s">
        <v>224</v>
      </c>
      <c r="D11394" s="294">
        <v>50</v>
      </c>
      <c r="E11394" s="1023"/>
      <c r="F11394" s="608"/>
      <c r="G11394" s="280"/>
      <c r="H11394" s="294"/>
    </row>
    <row r="11395" spans="2:9" s="1" customFormat="1" ht="15">
      <c r="B11395" s="608">
        <v>43788</v>
      </c>
      <c r="C11395" s="280" t="s">
        <v>246</v>
      </c>
      <c r="D11395" s="294">
        <v>80</v>
      </c>
      <c r="E11395" s="1023"/>
      <c r="F11395" s="608"/>
      <c r="G11395" s="280"/>
      <c r="H11395" s="294"/>
    </row>
    <row r="11396" spans="2:9" s="1" customFormat="1" ht="15">
      <c r="B11396" s="608">
        <v>43788</v>
      </c>
      <c r="C11396" s="280" t="s">
        <v>4068</v>
      </c>
      <c r="D11396" s="294">
        <v>50</v>
      </c>
      <c r="E11396" s="1023"/>
      <c r="F11396" s="608"/>
      <c r="G11396" s="484"/>
      <c r="H11396" s="1776"/>
    </row>
    <row r="11397" spans="2:9" s="1" customFormat="1" ht="15">
      <c r="B11397" s="608">
        <v>43789</v>
      </c>
      <c r="C11397" s="394" t="s">
        <v>525</v>
      </c>
      <c r="D11397" s="614">
        <v>300</v>
      </c>
      <c r="E11397" s="1023"/>
      <c r="F11397" s="608"/>
      <c r="G11397" s="612"/>
      <c r="H11397" s="613"/>
    </row>
    <row r="11398" spans="2:9" s="1" customFormat="1" ht="15">
      <c r="B11398" s="608">
        <v>43789</v>
      </c>
      <c r="C11398" s="280" t="s">
        <v>114</v>
      </c>
      <c r="D11398" s="294">
        <v>60</v>
      </c>
      <c r="E11398" s="1023"/>
      <c r="F11398" s="608"/>
      <c r="G11398" s="484"/>
      <c r="H11398" s="610"/>
    </row>
    <row r="11399" spans="2:9" s="1" customFormat="1" ht="15">
      <c r="B11399" s="608">
        <v>43789</v>
      </c>
      <c r="C11399" s="280" t="s">
        <v>246</v>
      </c>
      <c r="D11399" s="294">
        <v>90</v>
      </c>
      <c r="E11399" s="1023"/>
      <c r="F11399" s="608"/>
      <c r="G11399" s="394"/>
      <c r="H11399" s="614"/>
    </row>
    <row r="11400" spans="2:9" s="1" customFormat="1" ht="15">
      <c r="B11400" s="608"/>
      <c r="C11400" s="280"/>
      <c r="D11400" s="294"/>
      <c r="F11400" s="280"/>
      <c r="G11400" s="280"/>
      <c r="H11400" s="280"/>
    </row>
    <row r="11401" spans="2:9" s="1" customFormat="1" ht="15">
      <c r="D11401" s="2">
        <f>SUM(D11312:D11400)</f>
        <v>34155</v>
      </c>
      <c r="H11401" s="2">
        <f>SUM(H11312:H11400)</f>
        <v>17025</v>
      </c>
    </row>
    <row r="11403" spans="2:9" s="1" customFormat="1" ht="15.75">
      <c r="B11403" s="2480" t="s">
        <v>11733</v>
      </c>
      <c r="C11403" s="2480"/>
      <c r="D11403" s="2480"/>
      <c r="E11403" s="2480"/>
      <c r="F11403" s="2480"/>
      <c r="G11403" s="2480"/>
      <c r="H11403" s="2480"/>
      <c r="I11403" s="18"/>
    </row>
    <row r="11404" spans="2:9" s="1" customFormat="1" ht="15" outlineLevel="1">
      <c r="B11404" s="18"/>
      <c r="C11404" s="18"/>
      <c r="D11404" s="18"/>
      <c r="E11404" s="18"/>
      <c r="F11404" s="18"/>
      <c r="G11404" s="18"/>
      <c r="H11404" s="18"/>
      <c r="I11404" s="18"/>
    </row>
    <row r="11405" spans="2:9" s="1" customFormat="1" ht="15" outlineLevel="1">
      <c r="B11405" s="152" t="s">
        <v>115</v>
      </c>
      <c r="C11405" s="152" t="s">
        <v>1330</v>
      </c>
      <c r="D11405" s="355" t="s">
        <v>4</v>
      </c>
      <c r="F11405" s="354" t="s">
        <v>115</v>
      </c>
      <c r="G11405" s="354" t="s">
        <v>1331</v>
      </c>
      <c r="H11405" s="355" t="s">
        <v>4</v>
      </c>
    </row>
    <row r="11406" spans="2:9" s="1" customFormat="1" ht="45" outlineLevel="1">
      <c r="B11406" s="1825">
        <v>43800</v>
      </c>
      <c r="C11406" s="1826" t="s">
        <v>1039</v>
      </c>
      <c r="D11406" s="1905">
        <v>87711.42</v>
      </c>
      <c r="F11406" s="2037">
        <v>43802</v>
      </c>
      <c r="G11406" s="2102" t="s">
        <v>11738</v>
      </c>
      <c r="H11406" s="1966">
        <v>10000</v>
      </c>
      <c r="I11406" s="1965" t="s">
        <v>3287</v>
      </c>
    </row>
    <row r="11407" spans="2:9" s="1" customFormat="1" ht="30" outlineLevel="1">
      <c r="B11407" s="1481">
        <v>43812</v>
      </c>
      <c r="C11407" s="1763" t="s">
        <v>11769</v>
      </c>
      <c r="D11407" s="1764">
        <v>49</v>
      </c>
      <c r="E11407" s="205"/>
      <c r="F11407" s="2037">
        <v>43802</v>
      </c>
      <c r="G11407" s="2102" t="s">
        <v>11744</v>
      </c>
      <c r="H11407" s="1966">
        <v>3760</v>
      </c>
      <c r="I11407" s="1965" t="s">
        <v>11745</v>
      </c>
    </row>
    <row r="11408" spans="2:9" s="1" customFormat="1" ht="90" outlineLevel="1">
      <c r="B11408" s="1481">
        <v>43823</v>
      </c>
      <c r="C11408" s="1640" t="s">
        <v>11817</v>
      </c>
      <c r="D11408" s="1641">
        <v>2650</v>
      </c>
      <c r="F11408" s="2037">
        <v>43808</v>
      </c>
      <c r="G11408" s="1965" t="s">
        <v>11759</v>
      </c>
      <c r="H11408" s="1966">
        <v>5000</v>
      </c>
      <c r="I11408" s="1965" t="s">
        <v>3287</v>
      </c>
    </row>
    <row r="11409" spans="2:14" s="1" customFormat="1" ht="45" outlineLevel="1">
      <c r="B11409" s="1481">
        <v>43823</v>
      </c>
      <c r="C11409" s="1763" t="s">
        <v>11823</v>
      </c>
      <c r="D11409" s="2062">
        <v>1000</v>
      </c>
      <c r="F11409" s="2037">
        <v>43815</v>
      </c>
      <c r="G11409" s="1965" t="s">
        <v>11770</v>
      </c>
      <c r="H11409" s="1966">
        <v>5000</v>
      </c>
      <c r="I11409" s="1965" t="s">
        <v>3287</v>
      </c>
    </row>
    <row r="11410" spans="2:14" s="1" customFormat="1" ht="90" outlineLevel="1">
      <c r="B11410" s="1481">
        <v>43829</v>
      </c>
      <c r="C11410" s="1763" t="s">
        <v>11871</v>
      </c>
      <c r="D11410" s="1764">
        <v>15331</v>
      </c>
      <c r="F11410" s="2037">
        <v>43819</v>
      </c>
      <c r="G11410" s="1965" t="s">
        <v>11777</v>
      </c>
      <c r="H11410" s="1966">
        <v>5000</v>
      </c>
      <c r="I11410" s="1965" t="s">
        <v>3287</v>
      </c>
    </row>
    <row r="11411" spans="2:14" s="1" customFormat="1" ht="60" outlineLevel="1">
      <c r="B11411" s="1481">
        <v>43830</v>
      </c>
      <c r="C11411" s="47" t="s">
        <v>11884</v>
      </c>
      <c r="D11411" s="48">
        <v>178685</v>
      </c>
      <c r="F11411" s="2037">
        <v>43822</v>
      </c>
      <c r="G11411" s="1965" t="s">
        <v>11779</v>
      </c>
      <c r="H11411" s="1966">
        <v>2000</v>
      </c>
      <c r="I11411" s="1965" t="s">
        <v>3287</v>
      </c>
    </row>
    <row r="11412" spans="2:14" s="1" customFormat="1" ht="30" outlineLevel="1">
      <c r="B11412" s="1481">
        <v>43830</v>
      </c>
      <c r="C11412" s="47" t="s">
        <v>11898</v>
      </c>
      <c r="D11412" s="48">
        <v>538</v>
      </c>
      <c r="F11412" s="2037">
        <v>43822</v>
      </c>
      <c r="G11412" s="2163" t="s">
        <v>11802</v>
      </c>
      <c r="H11412" s="2067">
        <v>1000</v>
      </c>
      <c r="I11412" s="1965" t="s">
        <v>11795</v>
      </c>
    </row>
    <row r="11413" spans="2:14" s="1" customFormat="1" ht="30" outlineLevel="1">
      <c r="B11413" s="46"/>
      <c r="C11413" s="47"/>
      <c r="D11413" s="48"/>
      <c r="F11413" s="2037">
        <v>43822</v>
      </c>
      <c r="G11413" s="2102" t="s">
        <v>11803</v>
      </c>
      <c r="H11413" s="2067">
        <v>1000</v>
      </c>
      <c r="I11413" s="1965" t="s">
        <v>11795</v>
      </c>
    </row>
    <row r="11414" spans="2:14" s="1" customFormat="1" ht="30" outlineLevel="1">
      <c r="B11414" s="1909"/>
      <c r="C11414" s="570"/>
      <c r="D11414" s="48"/>
      <c r="F11414" s="2037">
        <v>43822</v>
      </c>
      <c r="G11414" s="2163" t="s">
        <v>11804</v>
      </c>
      <c r="H11414" s="2067">
        <v>1000</v>
      </c>
      <c r="I11414" s="1965" t="s">
        <v>11795</v>
      </c>
      <c r="L11414" s="2"/>
      <c r="N11414" s="2"/>
    </row>
    <row r="11415" spans="2:14" s="1" customFormat="1" ht="30" outlineLevel="1">
      <c r="B11415" s="677"/>
      <c r="C11415" s="1041"/>
      <c r="D11415" s="1542"/>
      <c r="E11415" s="2"/>
      <c r="F11415" s="2037">
        <v>43822</v>
      </c>
      <c r="G11415" s="2102" t="s">
        <v>11805</v>
      </c>
      <c r="H11415" s="2067">
        <v>1000</v>
      </c>
      <c r="I11415" s="1965" t="s">
        <v>11795</v>
      </c>
      <c r="L11415" s="2"/>
      <c r="N11415" s="2"/>
    </row>
    <row r="11416" spans="2:14" s="1" customFormat="1" ht="30" outlineLevel="1">
      <c r="B11416" s="1932"/>
      <c r="C11416" s="1932"/>
      <c r="D11416" s="1933"/>
      <c r="F11416" s="2037">
        <v>43823</v>
      </c>
      <c r="G11416" s="1965" t="s">
        <v>11820</v>
      </c>
      <c r="H11416" s="1966">
        <v>1300</v>
      </c>
      <c r="I11416" s="1965" t="s">
        <v>9686</v>
      </c>
      <c r="L11416" s="2"/>
      <c r="N11416" s="2"/>
    </row>
    <row r="11417" spans="2:14" s="1" customFormat="1" ht="30" outlineLevel="1">
      <c r="B11417" s="677"/>
      <c r="C11417" s="677"/>
      <c r="D11417" s="349"/>
      <c r="F11417" s="2037">
        <v>43823</v>
      </c>
      <c r="G11417" s="1129" t="s">
        <v>11821</v>
      </c>
      <c r="H11417" s="1128">
        <v>450</v>
      </c>
      <c r="I11417" s="1129" t="s">
        <v>9077</v>
      </c>
    </row>
    <row r="11418" spans="2:14" s="1" customFormat="1" ht="30" outlineLevel="1">
      <c r="B11418" s="677"/>
      <c r="C11418" s="677"/>
      <c r="D11418" s="349"/>
      <c r="F11418" s="2037">
        <v>43823</v>
      </c>
      <c r="G11418" s="2102" t="s">
        <v>11824</v>
      </c>
      <c r="H11418" s="1966">
        <v>29200</v>
      </c>
      <c r="I11418" s="1965" t="s">
        <v>11795</v>
      </c>
      <c r="L11418" s="2"/>
    </row>
    <row r="11419" spans="2:14" s="1" customFormat="1" ht="45" outlineLevel="1">
      <c r="B11419" s="677"/>
      <c r="C11419" s="677"/>
      <c r="D11419" s="349"/>
      <c r="F11419" s="2037">
        <v>43825</v>
      </c>
      <c r="G11419" s="1965" t="s">
        <v>11841</v>
      </c>
      <c r="H11419" s="1966">
        <v>5000</v>
      </c>
      <c r="I11419" s="1965" t="s">
        <v>3287</v>
      </c>
      <c r="L11419" s="2"/>
    </row>
    <row r="11420" spans="2:14" s="1" customFormat="1" ht="45" outlineLevel="1">
      <c r="B11420" s="677"/>
      <c r="C11420" s="677"/>
      <c r="D11420" s="349"/>
      <c r="F11420" s="2037">
        <v>43825</v>
      </c>
      <c r="G11420" s="1965" t="s">
        <v>11842</v>
      </c>
      <c r="H11420" s="1966">
        <v>1000</v>
      </c>
      <c r="I11420" s="1965" t="s">
        <v>11843</v>
      </c>
      <c r="L11420" s="2"/>
      <c r="N11420" s="2"/>
    </row>
    <row r="11421" spans="2:14" s="1" customFormat="1" ht="45" outlineLevel="1">
      <c r="B11421" s="677"/>
      <c r="C11421" s="677"/>
      <c r="D11421" s="349"/>
      <c r="F11421" s="2037">
        <v>43826</v>
      </c>
      <c r="G11421" s="1965" t="s">
        <v>11853</v>
      </c>
      <c r="H11421" s="1966">
        <v>1700</v>
      </c>
      <c r="I11421" s="1965" t="s">
        <v>3287</v>
      </c>
      <c r="N11421" s="2"/>
    </row>
    <row r="11422" spans="2:14" s="1" customFormat="1" ht="30" outlineLevel="1">
      <c r="B11422" s="677"/>
      <c r="C11422" s="677"/>
      <c r="D11422" s="349"/>
      <c r="F11422" s="2037">
        <v>43829</v>
      </c>
      <c r="G11422" s="1965" t="s">
        <v>11872</v>
      </c>
      <c r="H11422" s="1966">
        <v>15331</v>
      </c>
      <c r="I11422" s="1965" t="s">
        <v>11795</v>
      </c>
      <c r="N11422" s="2"/>
    </row>
    <row r="11423" spans="2:14" s="1" customFormat="1" ht="30" outlineLevel="1">
      <c r="B11423" s="677"/>
      <c r="C11423" s="677"/>
      <c r="D11423" s="349"/>
      <c r="F11423" s="1126">
        <v>43830</v>
      </c>
      <c r="G11423" s="1129" t="s">
        <v>11028</v>
      </c>
      <c r="H11423" s="1128">
        <v>33843</v>
      </c>
      <c r="I11423" s="1129" t="s">
        <v>8820</v>
      </c>
      <c r="N11423" s="2"/>
    </row>
    <row r="11424" spans="2:14" s="1" customFormat="1" ht="30" outlineLevel="1">
      <c r="B11424" s="677"/>
      <c r="C11424" s="677"/>
      <c r="D11424" s="349"/>
      <c r="F11424" s="1126">
        <v>43830</v>
      </c>
      <c r="G11424" s="1129" t="s">
        <v>11885</v>
      </c>
      <c r="H11424" s="1128">
        <v>30000</v>
      </c>
      <c r="I11424" s="1129" t="s">
        <v>11519</v>
      </c>
      <c r="N11424" s="2"/>
    </row>
    <row r="11425" spans="2:14" s="1" customFormat="1" ht="30" outlineLevel="1">
      <c r="B11425" s="677"/>
      <c r="C11425" s="677"/>
      <c r="D11425" s="349"/>
      <c r="F11425" s="1126">
        <v>43830</v>
      </c>
      <c r="G11425" s="1129" t="s">
        <v>11886</v>
      </c>
      <c r="H11425" s="1128">
        <v>3000</v>
      </c>
      <c r="I11425" s="1129" t="s">
        <v>11520</v>
      </c>
      <c r="N11425" s="2"/>
    </row>
    <row r="11426" spans="2:14" s="1" customFormat="1" ht="30" outlineLevel="1">
      <c r="B11426" s="677"/>
      <c r="C11426" s="677"/>
      <c r="D11426" s="349"/>
      <c r="F11426" s="2037">
        <v>43830</v>
      </c>
      <c r="G11426" s="1965" t="s">
        <v>11887</v>
      </c>
      <c r="H11426" s="1966">
        <v>22669</v>
      </c>
      <c r="I11426" s="1965" t="s">
        <v>8392</v>
      </c>
      <c r="N11426" s="2"/>
    </row>
    <row r="11427" spans="2:14" s="1" customFormat="1" ht="30" outlineLevel="1">
      <c r="B11427" s="677"/>
      <c r="C11427" s="677"/>
      <c r="D11427" s="349"/>
      <c r="F11427" s="1126">
        <v>43830</v>
      </c>
      <c r="G11427" s="1129" t="s">
        <v>11888</v>
      </c>
      <c r="H11427" s="1128">
        <v>26</v>
      </c>
      <c r="I11427" s="1129" t="s">
        <v>11517</v>
      </c>
      <c r="N11427" s="2"/>
    </row>
    <row r="11428" spans="2:14" s="1" customFormat="1" ht="30" outlineLevel="1">
      <c r="B11428" s="677"/>
      <c r="C11428" s="677"/>
      <c r="D11428" s="349"/>
      <c r="F11428" s="2037">
        <v>43830</v>
      </c>
      <c r="G11428" s="1965" t="s">
        <v>11889</v>
      </c>
      <c r="H11428" s="1966">
        <v>51469</v>
      </c>
      <c r="I11428" s="1965" t="s">
        <v>11795</v>
      </c>
      <c r="N11428" s="2"/>
    </row>
    <row r="11429" spans="2:14" s="1" customFormat="1" ht="30" outlineLevel="1">
      <c r="B11429" s="677"/>
      <c r="C11429" s="677"/>
      <c r="D11429" s="349"/>
      <c r="F11429" s="2037">
        <v>43830</v>
      </c>
      <c r="G11429" s="1965" t="s">
        <v>11890</v>
      </c>
      <c r="H11429" s="1966">
        <v>10</v>
      </c>
      <c r="I11429" s="1965" t="s">
        <v>11795</v>
      </c>
      <c r="N11429" s="2"/>
    </row>
    <row r="11430" spans="2:14" s="1" customFormat="1" ht="45" outlineLevel="1">
      <c r="B11430" s="677"/>
      <c r="C11430" s="677"/>
      <c r="D11430" s="349"/>
      <c r="F11430" s="2037">
        <v>43830</v>
      </c>
      <c r="G11430" s="1965" t="s">
        <v>11897</v>
      </c>
      <c r="H11430" s="1966">
        <v>10000</v>
      </c>
      <c r="I11430" s="1965" t="s">
        <v>3287</v>
      </c>
      <c r="N11430" s="2"/>
    </row>
    <row r="11431" spans="2:14" s="1" customFormat="1" ht="15" outlineLevel="1">
      <c r="B11431" s="426"/>
      <c r="C11431" s="278"/>
      <c r="D11431" s="279"/>
      <c r="F11431" s="811"/>
      <c r="G11431" s="812"/>
      <c r="H11431" s="893"/>
      <c r="I11431" s="812"/>
    </row>
    <row r="11432" spans="2:14" s="1" customFormat="1" ht="15" outlineLevel="1">
      <c r="B11432" s="50"/>
      <c r="C11432" s="50" t="s">
        <v>195</v>
      </c>
      <c r="D11432" s="571">
        <f>SUM(D11406:D11431)</f>
        <v>285964.42</v>
      </c>
      <c r="E11432" s="18"/>
      <c r="F11432" s="319"/>
      <c r="G11432" s="319" t="s">
        <v>195</v>
      </c>
      <c r="H11432" s="279">
        <f>SUM(H11406:H11431)</f>
        <v>239758</v>
      </c>
    </row>
    <row r="11433" spans="2:14" s="1" customFormat="1" ht="15" outlineLevel="1">
      <c r="B11433" s="50"/>
      <c r="C11433" s="50" t="s">
        <v>1328</v>
      </c>
      <c r="D11433" s="48">
        <f>D11432-H11432</f>
        <v>46206.419999999984</v>
      </c>
      <c r="E11433" s="13"/>
      <c r="F11433" s="13"/>
      <c r="H11433" s="13"/>
    </row>
    <row r="11434" spans="2:14" s="1" customFormat="1" ht="15" outlineLevel="1">
      <c r="E11434" s="87"/>
      <c r="F11434" s="13"/>
      <c r="G11434" s="2"/>
      <c r="H11434" s="226"/>
      <c r="I11434" s="2"/>
      <c r="M11434" s="2"/>
      <c r="N11434" s="2"/>
    </row>
    <row r="11435" spans="2:14" s="1" customFormat="1" ht="15">
      <c r="E11435" s="13"/>
      <c r="F11435" s="13"/>
      <c r="G11435" s="2543" t="s">
        <v>11259</v>
      </c>
      <c r="H11435" s="2484"/>
      <c r="I11435" s="2484"/>
    </row>
    <row r="11436" spans="2:14" s="1" customFormat="1" ht="15">
      <c r="B11436" s="1465">
        <v>43800</v>
      </c>
      <c r="C11436" s="1466" t="s">
        <v>5078</v>
      </c>
      <c r="D11436" s="1467">
        <v>3140</v>
      </c>
      <c r="E11436" s="812" t="s">
        <v>421</v>
      </c>
      <c r="I11436" s="13"/>
    </row>
    <row r="11437" spans="2:14" s="1" customFormat="1" ht="60">
      <c r="B11437" s="2037">
        <v>43802</v>
      </c>
      <c r="C11437" s="2102" t="s">
        <v>11738</v>
      </c>
      <c r="D11437" s="1966">
        <v>10000</v>
      </c>
      <c r="E11437" s="1965" t="s">
        <v>3287</v>
      </c>
      <c r="G11437" s="437" t="s">
        <v>8394</v>
      </c>
      <c r="H11437" s="2194">
        <v>43049.62</v>
      </c>
    </row>
    <row r="11438" spans="2:14" s="1" customFormat="1" ht="15">
      <c r="B11438" s="2037">
        <v>43806</v>
      </c>
      <c r="C11438" s="2102" t="s">
        <v>11758</v>
      </c>
      <c r="D11438" s="1966">
        <v>900</v>
      </c>
      <c r="E11438" s="1965" t="s">
        <v>421</v>
      </c>
      <c r="G11438" s="437" t="s">
        <v>7422</v>
      </c>
      <c r="H11438" s="2194">
        <v>1297</v>
      </c>
    </row>
    <row r="11439" spans="2:14" s="1" customFormat="1" ht="60">
      <c r="B11439" s="2037">
        <v>43808</v>
      </c>
      <c r="C11439" s="1965" t="s">
        <v>11759</v>
      </c>
      <c r="D11439" s="1966">
        <v>5000</v>
      </c>
      <c r="E11439" s="1965" t="s">
        <v>3287</v>
      </c>
      <c r="G11439" s="437" t="s">
        <v>11501</v>
      </c>
      <c r="H11439" s="434">
        <v>1297</v>
      </c>
    </row>
    <row r="11440" spans="2:14" s="1" customFormat="1" ht="45">
      <c r="B11440" s="2037">
        <v>43815</v>
      </c>
      <c r="C11440" s="1965" t="s">
        <v>11770</v>
      </c>
      <c r="D11440" s="1966">
        <v>5000</v>
      </c>
      <c r="E11440" s="1965" t="s">
        <v>3287</v>
      </c>
      <c r="G11440" s="437" t="s">
        <v>8818</v>
      </c>
      <c r="H11440" s="2194">
        <v>4423</v>
      </c>
      <c r="L11440" s="2"/>
    </row>
    <row r="11441" spans="2:10" s="1" customFormat="1" ht="60">
      <c r="B11441" s="2037">
        <v>43819</v>
      </c>
      <c r="C11441" s="1965" t="s">
        <v>11777</v>
      </c>
      <c r="D11441" s="1966">
        <v>5000</v>
      </c>
      <c r="E11441" s="1965" t="s">
        <v>3287</v>
      </c>
      <c r="G11441" s="437" t="s">
        <v>9959</v>
      </c>
      <c r="H11441" s="434">
        <v>0</v>
      </c>
    </row>
    <row r="11442" spans="2:10" s="1" customFormat="1" ht="60">
      <c r="B11442" s="2037">
        <v>43822</v>
      </c>
      <c r="C11442" s="1965" t="s">
        <v>11779</v>
      </c>
      <c r="D11442" s="1966">
        <v>2000</v>
      </c>
      <c r="E11442" s="1965" t="s">
        <v>3287</v>
      </c>
      <c r="G11442" s="437" t="s">
        <v>7425</v>
      </c>
      <c r="H11442" s="2194">
        <v>40000</v>
      </c>
    </row>
    <row r="11443" spans="2:10" s="1" customFormat="1" ht="15">
      <c r="B11443" s="2037">
        <v>43822</v>
      </c>
      <c r="C11443" s="1965" t="s">
        <v>11827</v>
      </c>
      <c r="D11443" s="1966">
        <v>5000</v>
      </c>
      <c r="E11443" s="1965" t="s">
        <v>1433</v>
      </c>
      <c r="G11443" s="437" t="s">
        <v>7426</v>
      </c>
      <c r="H11443" s="2194">
        <v>30000</v>
      </c>
    </row>
    <row r="11444" spans="2:10" s="1" customFormat="1" ht="45">
      <c r="B11444" s="2037">
        <v>43825</v>
      </c>
      <c r="C11444" s="1965" t="s">
        <v>11841</v>
      </c>
      <c r="D11444" s="1966">
        <v>5000</v>
      </c>
      <c r="E11444" s="1965" t="s">
        <v>3287</v>
      </c>
      <c r="G11444" s="437" t="s">
        <v>8819</v>
      </c>
      <c r="H11444" s="2194">
        <v>2500</v>
      </c>
    </row>
    <row r="11445" spans="2:10" s="1" customFormat="1" ht="15">
      <c r="B11445" s="2037">
        <v>43824</v>
      </c>
      <c r="C11445" s="814" t="s">
        <v>11844</v>
      </c>
      <c r="D11445" s="876">
        <v>4000</v>
      </c>
      <c r="E11445" s="814" t="s">
        <v>421</v>
      </c>
      <c r="G11445" s="437" t="s">
        <v>7420</v>
      </c>
      <c r="H11445" s="2194">
        <v>10177</v>
      </c>
    </row>
    <row r="11446" spans="2:10" s="1" customFormat="1" ht="45">
      <c r="B11446" s="2037">
        <v>43826</v>
      </c>
      <c r="C11446" s="1965" t="s">
        <v>11853</v>
      </c>
      <c r="D11446" s="1966">
        <v>1700</v>
      </c>
      <c r="E11446" s="1965" t="s">
        <v>3287</v>
      </c>
      <c r="F11446" s="2"/>
      <c r="G11446" s="439" t="s">
        <v>11502</v>
      </c>
      <c r="H11446" s="434">
        <v>0</v>
      </c>
      <c r="I11446" s="2"/>
      <c r="J11446" s="2"/>
    </row>
    <row r="11447" spans="2:10" s="1" customFormat="1" ht="15">
      <c r="B11447" s="1964">
        <v>43830</v>
      </c>
      <c r="C11447" s="814" t="s">
        <v>3868</v>
      </c>
      <c r="D11447" s="876">
        <v>150</v>
      </c>
      <c r="E11447" s="814" t="s">
        <v>421</v>
      </c>
      <c r="F11447" s="2"/>
      <c r="G11447" s="437" t="s">
        <v>11378</v>
      </c>
      <c r="H11447" s="2194">
        <v>839</v>
      </c>
    </row>
    <row r="11448" spans="2:10" s="1" customFormat="1" ht="60">
      <c r="B11448" s="2037">
        <v>43830</v>
      </c>
      <c r="C11448" s="1965" t="s">
        <v>11897</v>
      </c>
      <c r="D11448" s="1966">
        <v>10000</v>
      </c>
      <c r="E11448" s="1965" t="s">
        <v>3287</v>
      </c>
      <c r="F11448" s="2"/>
      <c r="G11448" s="437" t="s">
        <v>11891</v>
      </c>
      <c r="H11448" s="434"/>
    </row>
    <row r="11449" spans="2:10" s="1" customFormat="1" ht="15">
      <c r="B11449" s="280"/>
      <c r="C11449" s="280"/>
      <c r="D11449" s="294">
        <f>SUM(D11436:D11448)</f>
        <v>56890</v>
      </c>
      <c r="E11449" s="2">
        <f>D11449-D11547-H11547</f>
        <v>9820</v>
      </c>
      <c r="F11449" s="1" t="s">
        <v>3088</v>
      </c>
    </row>
    <row r="11450" spans="2:10" s="1" customFormat="1" ht="15">
      <c r="E11450" s="2"/>
    </row>
    <row r="11451" spans="2:10" s="1" customFormat="1" ht="15">
      <c r="F11451" s="608">
        <v>43820</v>
      </c>
      <c r="G11451" s="280" t="s">
        <v>57</v>
      </c>
      <c r="H11451" s="294">
        <v>200</v>
      </c>
    </row>
    <row r="11452" spans="2:10" s="1" customFormat="1" ht="15">
      <c r="B11452" s="608">
        <v>43800</v>
      </c>
      <c r="C11452" s="280" t="s">
        <v>11736</v>
      </c>
      <c r="D11452" s="294">
        <v>10</v>
      </c>
      <c r="E11452" s="1023"/>
      <c r="F11452" s="608">
        <v>43820</v>
      </c>
      <c r="G11452" s="484" t="s">
        <v>173</v>
      </c>
      <c r="H11452" s="614">
        <v>110</v>
      </c>
    </row>
    <row r="11453" spans="2:10" s="1" customFormat="1" ht="15">
      <c r="B11453" s="608">
        <v>43800</v>
      </c>
      <c r="C11453" s="280" t="s">
        <v>96</v>
      </c>
      <c r="D11453" s="294">
        <v>280</v>
      </c>
      <c r="E11453" s="1023"/>
      <c r="F11453" s="608">
        <v>43820</v>
      </c>
      <c r="G11453" s="280" t="s">
        <v>901</v>
      </c>
      <c r="H11453" s="294">
        <v>20</v>
      </c>
    </row>
    <row r="11454" spans="2:10" s="1" customFormat="1" ht="15">
      <c r="B11454" s="608">
        <v>43800</v>
      </c>
      <c r="C11454" s="612" t="s">
        <v>59</v>
      </c>
      <c r="D11454" s="613">
        <v>210</v>
      </c>
      <c r="E11454" s="1023"/>
      <c r="F11454" s="608">
        <v>43820</v>
      </c>
      <c r="G11454" s="280" t="s">
        <v>11288</v>
      </c>
      <c r="H11454" s="294">
        <v>100</v>
      </c>
    </row>
    <row r="11455" spans="2:10" s="1" customFormat="1" ht="15">
      <c r="B11455" s="608">
        <v>43800</v>
      </c>
      <c r="C11455" s="612" t="s">
        <v>51</v>
      </c>
      <c r="D11455" s="613">
        <v>330</v>
      </c>
      <c r="E11455" s="1023"/>
      <c r="F11455" s="608">
        <v>43820</v>
      </c>
      <c r="G11455" s="280" t="s">
        <v>23</v>
      </c>
      <c r="H11455" s="294">
        <v>200</v>
      </c>
    </row>
    <row r="11456" spans="2:10" s="1" customFormat="1" ht="15">
      <c r="B11456" s="608">
        <v>43800</v>
      </c>
      <c r="C11456" s="612" t="s">
        <v>76</v>
      </c>
      <c r="D11456" s="613">
        <v>10</v>
      </c>
      <c r="E11456" s="1023"/>
      <c r="F11456" s="608">
        <v>43821</v>
      </c>
      <c r="G11456" s="280" t="s">
        <v>6</v>
      </c>
      <c r="H11456" s="294">
        <v>30</v>
      </c>
    </row>
    <row r="11457" spans="2:8" s="1" customFormat="1" ht="15">
      <c r="B11457" s="608">
        <v>43801</v>
      </c>
      <c r="C11457" s="484" t="s">
        <v>11739</v>
      </c>
      <c r="D11457" s="610">
        <v>100</v>
      </c>
      <c r="E11457" s="1023"/>
      <c r="F11457" s="608">
        <v>43821</v>
      </c>
      <c r="G11457" s="280" t="s">
        <v>6213</v>
      </c>
      <c r="H11457" s="294">
        <v>200</v>
      </c>
    </row>
    <row r="11458" spans="2:8" s="1" customFormat="1" ht="15">
      <c r="B11458" s="608">
        <v>43801</v>
      </c>
      <c r="C11458" s="484" t="s">
        <v>57</v>
      </c>
      <c r="D11458" s="614">
        <v>200</v>
      </c>
      <c r="E11458" s="1023"/>
      <c r="F11458" s="608">
        <v>43821</v>
      </c>
      <c r="G11458" s="280" t="s">
        <v>525</v>
      </c>
      <c r="H11458" s="294">
        <v>370</v>
      </c>
    </row>
    <row r="11459" spans="2:8" s="1" customFormat="1" ht="15">
      <c r="B11459" s="608">
        <v>43801</v>
      </c>
      <c r="C11459" s="394" t="s">
        <v>957</v>
      </c>
      <c r="D11459" s="614">
        <v>560</v>
      </c>
      <c r="E11459" s="1023"/>
      <c r="F11459" s="608">
        <v>43821</v>
      </c>
      <c r="G11459" s="280" t="s">
        <v>114</v>
      </c>
      <c r="H11459" s="294">
        <v>100</v>
      </c>
    </row>
    <row r="11460" spans="2:8" s="1" customFormat="1" ht="15">
      <c r="B11460" s="608">
        <v>43801</v>
      </c>
      <c r="C11460" s="394" t="s">
        <v>23</v>
      </c>
      <c r="D11460" s="614">
        <v>10</v>
      </c>
      <c r="E11460" s="1023"/>
      <c r="F11460" s="608">
        <v>43822</v>
      </c>
      <c r="G11460" s="484" t="s">
        <v>525</v>
      </c>
      <c r="H11460" s="610">
        <v>190</v>
      </c>
    </row>
    <row r="11461" spans="2:8" s="1" customFormat="1" ht="15">
      <c r="B11461" s="608">
        <v>43802</v>
      </c>
      <c r="C11461" s="394" t="s">
        <v>2625</v>
      </c>
      <c r="D11461" s="614">
        <v>220</v>
      </c>
      <c r="E11461" s="1023"/>
      <c r="F11461" s="608">
        <v>43822</v>
      </c>
      <c r="G11461" s="280" t="s">
        <v>5687</v>
      </c>
      <c r="H11461" s="294">
        <v>140</v>
      </c>
    </row>
    <row r="11462" spans="2:8" s="1" customFormat="1" ht="15">
      <c r="B11462" s="608">
        <v>43802</v>
      </c>
      <c r="C11462" s="280" t="s">
        <v>12</v>
      </c>
      <c r="D11462" s="294">
        <v>100</v>
      </c>
      <c r="E11462" s="1023"/>
      <c r="F11462" s="608">
        <v>43822</v>
      </c>
      <c r="G11462" s="484" t="s">
        <v>7162</v>
      </c>
      <c r="H11462" s="610">
        <v>2680</v>
      </c>
    </row>
    <row r="11463" spans="2:8" s="1" customFormat="1" ht="15">
      <c r="B11463" s="608">
        <v>43802</v>
      </c>
      <c r="C11463" s="612" t="s">
        <v>51</v>
      </c>
      <c r="D11463" s="1776">
        <v>370</v>
      </c>
      <c r="E11463" s="1023"/>
      <c r="F11463" s="608">
        <v>43822</v>
      </c>
      <c r="G11463" s="280" t="s">
        <v>23</v>
      </c>
      <c r="H11463" s="294">
        <v>120</v>
      </c>
    </row>
    <row r="11464" spans="2:8" s="1" customFormat="1" ht="15">
      <c r="B11464" s="608">
        <v>43802</v>
      </c>
      <c r="C11464" s="394" t="s">
        <v>114</v>
      </c>
      <c r="D11464" s="1776">
        <v>110</v>
      </c>
      <c r="E11464" s="1023"/>
      <c r="F11464" s="608">
        <v>43823</v>
      </c>
      <c r="G11464" s="280" t="s">
        <v>525</v>
      </c>
      <c r="H11464" s="294">
        <v>150</v>
      </c>
    </row>
    <row r="11465" spans="2:8" s="1" customFormat="1" ht="15">
      <c r="B11465" s="608">
        <v>43802</v>
      </c>
      <c r="C11465" s="280" t="s">
        <v>18</v>
      </c>
      <c r="D11465" s="613">
        <v>180</v>
      </c>
      <c r="E11465" s="1023"/>
      <c r="F11465" s="608">
        <v>43823</v>
      </c>
      <c r="G11465" s="484" t="s">
        <v>114</v>
      </c>
      <c r="H11465" s="1776">
        <v>40</v>
      </c>
    </row>
    <row r="11466" spans="2:8" s="1" customFormat="1" ht="15">
      <c r="B11466" s="608">
        <v>43802</v>
      </c>
      <c r="C11466" s="484" t="s">
        <v>81</v>
      </c>
      <c r="D11466" s="1739">
        <v>100</v>
      </c>
      <c r="E11466" s="1023"/>
      <c r="F11466" s="608">
        <v>43823</v>
      </c>
      <c r="G11466" s="612" t="s">
        <v>12</v>
      </c>
      <c r="H11466" s="613">
        <v>50</v>
      </c>
    </row>
    <row r="11467" spans="2:8" s="1" customFormat="1" ht="15">
      <c r="B11467" s="1323">
        <v>43802</v>
      </c>
      <c r="C11467" s="1324" t="s">
        <v>6</v>
      </c>
      <c r="D11467" s="1325">
        <v>5000</v>
      </c>
      <c r="E11467" s="1023"/>
      <c r="F11467" s="608">
        <v>43823</v>
      </c>
      <c r="G11467" s="484" t="s">
        <v>525</v>
      </c>
      <c r="H11467" s="610">
        <v>290</v>
      </c>
    </row>
    <row r="11468" spans="2:8" s="1" customFormat="1" ht="15">
      <c r="B11468" s="1323">
        <v>43802</v>
      </c>
      <c r="C11468" s="1324" t="s">
        <v>2316</v>
      </c>
      <c r="D11468" s="1325">
        <v>1000</v>
      </c>
      <c r="E11468" s="1023"/>
      <c r="F11468" s="608">
        <v>43824</v>
      </c>
      <c r="G11468" s="394" t="s">
        <v>11845</v>
      </c>
      <c r="H11468" s="614">
        <v>4800</v>
      </c>
    </row>
    <row r="11469" spans="2:8" s="1" customFormat="1" ht="15">
      <c r="B11469" s="608">
        <v>43803</v>
      </c>
      <c r="C11469" s="484" t="s">
        <v>525</v>
      </c>
      <c r="D11469" s="1739">
        <v>190</v>
      </c>
      <c r="E11469" s="1023"/>
      <c r="F11469" s="608">
        <v>43824</v>
      </c>
      <c r="G11469" s="394" t="s">
        <v>11846</v>
      </c>
      <c r="H11469" s="614">
        <v>2240</v>
      </c>
    </row>
    <row r="11470" spans="2:8" s="1" customFormat="1" ht="15">
      <c r="B11470" s="608">
        <v>43803</v>
      </c>
      <c r="C11470" s="484" t="s">
        <v>11747</v>
      </c>
      <c r="D11470" s="1739">
        <v>300</v>
      </c>
      <c r="E11470" s="1023"/>
      <c r="F11470" s="608">
        <v>43824</v>
      </c>
      <c r="G11470" s="280" t="s">
        <v>11847</v>
      </c>
      <c r="H11470" s="294">
        <v>70</v>
      </c>
    </row>
    <row r="11471" spans="2:8" s="1" customFormat="1" ht="15">
      <c r="B11471" s="608">
        <v>43803</v>
      </c>
      <c r="C11471" s="484" t="s">
        <v>246</v>
      </c>
      <c r="D11471" s="1739">
        <v>150</v>
      </c>
      <c r="E11471" s="1023"/>
      <c r="F11471" s="608">
        <v>43824</v>
      </c>
      <c r="G11471" s="280" t="s">
        <v>110</v>
      </c>
      <c r="H11471" s="294">
        <v>120</v>
      </c>
    </row>
    <row r="11472" spans="2:8" s="1" customFormat="1" ht="15">
      <c r="B11472" s="608">
        <v>43804</v>
      </c>
      <c r="C11472" s="484" t="s">
        <v>525</v>
      </c>
      <c r="D11472" s="1739">
        <v>170</v>
      </c>
      <c r="E11472" s="1023"/>
      <c r="F11472" s="608">
        <v>43824</v>
      </c>
      <c r="G11472" s="280" t="s">
        <v>525</v>
      </c>
      <c r="H11472" s="294">
        <v>220</v>
      </c>
    </row>
    <row r="11473" spans="2:8" s="1" customFormat="1" ht="15">
      <c r="B11473" s="608">
        <v>43804</v>
      </c>
      <c r="C11473" s="484" t="s">
        <v>525</v>
      </c>
      <c r="D11473" s="1739">
        <v>60</v>
      </c>
      <c r="E11473" s="1023"/>
      <c r="F11473" s="608">
        <v>43824</v>
      </c>
      <c r="G11473" s="484" t="s">
        <v>11848</v>
      </c>
      <c r="H11473" s="1776">
        <v>500</v>
      </c>
    </row>
    <row r="11474" spans="2:8" s="1" customFormat="1" ht="15">
      <c r="B11474" s="608">
        <v>43805</v>
      </c>
      <c r="C11474" s="484" t="s">
        <v>525</v>
      </c>
      <c r="D11474" s="1739">
        <v>380</v>
      </c>
      <c r="E11474" s="1023"/>
      <c r="F11474" s="608">
        <v>43824</v>
      </c>
      <c r="G11474" s="612" t="s">
        <v>12</v>
      </c>
      <c r="H11474" s="613">
        <v>400</v>
      </c>
    </row>
    <row r="11475" spans="2:8" s="1" customFormat="1" ht="15">
      <c r="B11475" s="1323">
        <v>43805</v>
      </c>
      <c r="C11475" s="554" t="s">
        <v>475</v>
      </c>
      <c r="D11475" s="1002">
        <v>750</v>
      </c>
      <c r="E11475" s="1023"/>
      <c r="F11475" s="608">
        <v>43824</v>
      </c>
      <c r="G11475" s="484" t="s">
        <v>11849</v>
      </c>
      <c r="H11475" s="610">
        <v>520</v>
      </c>
    </row>
    <row r="11476" spans="2:8" s="1" customFormat="1" ht="15">
      <c r="B11476" s="608">
        <v>43805</v>
      </c>
      <c r="C11476" s="484" t="s">
        <v>5333</v>
      </c>
      <c r="D11476" s="1739">
        <v>200</v>
      </c>
      <c r="E11476" s="1023"/>
      <c r="F11476" s="608">
        <v>43824</v>
      </c>
      <c r="G11476" s="484" t="s">
        <v>23</v>
      </c>
      <c r="H11476" s="614">
        <v>90</v>
      </c>
    </row>
    <row r="11477" spans="2:8" s="1" customFormat="1" ht="15">
      <c r="B11477" s="608">
        <v>43805</v>
      </c>
      <c r="C11477" s="612" t="s">
        <v>114</v>
      </c>
      <c r="D11477" s="613">
        <v>90</v>
      </c>
      <c r="E11477" s="1023"/>
      <c r="F11477" s="608">
        <v>43824</v>
      </c>
      <c r="G11477" s="484" t="s">
        <v>5333</v>
      </c>
      <c r="H11477" s="614">
        <v>100</v>
      </c>
    </row>
    <row r="11478" spans="2:8" s="1" customFormat="1" ht="15">
      <c r="B11478" s="608">
        <v>43805</v>
      </c>
      <c r="C11478" s="280" t="s">
        <v>2853</v>
      </c>
      <c r="D11478" s="294">
        <v>1110</v>
      </c>
      <c r="E11478" s="1023"/>
      <c r="F11478" s="608">
        <v>43825</v>
      </c>
      <c r="G11478" s="280" t="s">
        <v>525</v>
      </c>
      <c r="H11478" s="294">
        <v>2700</v>
      </c>
    </row>
    <row r="11479" spans="2:8" s="1" customFormat="1" ht="15">
      <c r="B11479" s="608">
        <v>43805</v>
      </c>
      <c r="C11479" s="484" t="s">
        <v>7633</v>
      </c>
      <c r="D11479" s="610">
        <v>6</v>
      </c>
      <c r="E11479" s="1023"/>
      <c r="F11479" s="608">
        <v>43825</v>
      </c>
      <c r="G11479" s="394" t="s">
        <v>12</v>
      </c>
      <c r="H11479" s="614">
        <v>50</v>
      </c>
    </row>
    <row r="11480" spans="2:8" s="1" customFormat="1" ht="15">
      <c r="B11480" s="608">
        <v>43805</v>
      </c>
      <c r="C11480" s="394" t="s">
        <v>110</v>
      </c>
      <c r="D11480" s="614">
        <v>34</v>
      </c>
      <c r="E11480" s="1023"/>
      <c r="F11480" s="608">
        <v>43825</v>
      </c>
      <c r="G11480" s="304" t="s">
        <v>401</v>
      </c>
      <c r="H11480" s="294">
        <v>40</v>
      </c>
    </row>
    <row r="11481" spans="2:8" s="1" customFormat="1" ht="15">
      <c r="B11481" s="608">
        <v>43806</v>
      </c>
      <c r="C11481" s="484" t="s">
        <v>11754</v>
      </c>
      <c r="D11481" s="1739">
        <v>140</v>
      </c>
      <c r="E11481" s="1023"/>
      <c r="F11481" s="608">
        <v>43826</v>
      </c>
      <c r="G11481" s="280" t="s">
        <v>224</v>
      </c>
      <c r="H11481" s="294">
        <v>10</v>
      </c>
    </row>
    <row r="11482" spans="2:8" s="1" customFormat="1" ht="15">
      <c r="B11482" s="608">
        <v>43806</v>
      </c>
      <c r="C11482" s="484" t="s">
        <v>11755</v>
      </c>
      <c r="D11482" s="1739">
        <v>400</v>
      </c>
      <c r="E11482" s="1023"/>
      <c r="F11482" s="608">
        <v>43826</v>
      </c>
      <c r="G11482" s="304" t="s">
        <v>2330</v>
      </c>
      <c r="H11482" s="326">
        <v>20</v>
      </c>
    </row>
    <row r="11483" spans="2:8" s="1" customFormat="1" ht="15">
      <c r="B11483" s="608">
        <v>43806</v>
      </c>
      <c r="C11483" s="612" t="s">
        <v>11756</v>
      </c>
      <c r="D11483" s="613">
        <v>50</v>
      </c>
      <c r="E11483" s="1023"/>
      <c r="F11483" s="608">
        <v>43826</v>
      </c>
      <c r="G11483" s="304" t="s">
        <v>23</v>
      </c>
      <c r="H11483" s="326">
        <v>230</v>
      </c>
    </row>
    <row r="11484" spans="2:8" s="1" customFormat="1" ht="15">
      <c r="B11484" s="608">
        <v>43806</v>
      </c>
      <c r="C11484" s="280" t="s">
        <v>2556</v>
      </c>
      <c r="D11484" s="294">
        <v>250</v>
      </c>
      <c r="E11484" s="1023"/>
      <c r="F11484" s="608">
        <v>43827</v>
      </c>
      <c r="G11484" s="304" t="s">
        <v>187</v>
      </c>
      <c r="H11484" s="326">
        <v>135</v>
      </c>
    </row>
    <row r="11485" spans="2:8" s="1" customFormat="1" ht="15">
      <c r="B11485" s="608">
        <v>43806</v>
      </c>
      <c r="C11485" s="280" t="s">
        <v>187</v>
      </c>
      <c r="D11485" s="294">
        <v>50</v>
      </c>
      <c r="E11485" s="1023"/>
      <c r="F11485" s="608">
        <v>43827</v>
      </c>
      <c r="G11485" s="304" t="s">
        <v>516</v>
      </c>
      <c r="H11485" s="326">
        <v>55</v>
      </c>
    </row>
    <row r="11486" spans="2:8" s="1" customFormat="1" ht="15">
      <c r="B11486" s="608">
        <v>43806</v>
      </c>
      <c r="C11486" s="484" t="s">
        <v>58</v>
      </c>
      <c r="D11486" s="610">
        <v>30</v>
      </c>
      <c r="E11486" s="1023"/>
      <c r="F11486" s="608">
        <v>43827</v>
      </c>
      <c r="G11486" s="304" t="s">
        <v>51</v>
      </c>
      <c r="H11486" s="326">
        <v>320</v>
      </c>
    </row>
    <row r="11487" spans="2:8" s="1" customFormat="1" ht="15">
      <c r="B11487" s="608">
        <v>43806</v>
      </c>
      <c r="C11487" s="394" t="s">
        <v>525</v>
      </c>
      <c r="D11487" s="614">
        <v>70</v>
      </c>
      <c r="E11487" s="1023"/>
      <c r="F11487" s="608">
        <v>43827</v>
      </c>
      <c r="G11487" s="304" t="s">
        <v>456</v>
      </c>
      <c r="H11487" s="326">
        <v>100</v>
      </c>
    </row>
    <row r="11488" spans="2:8" s="1" customFormat="1" ht="15">
      <c r="B11488" s="608">
        <v>43806</v>
      </c>
      <c r="C11488" s="394" t="s">
        <v>7162</v>
      </c>
      <c r="D11488" s="614">
        <v>230</v>
      </c>
      <c r="E11488" s="1023"/>
      <c r="F11488" s="608">
        <v>43827</v>
      </c>
      <c r="G11488" s="304" t="s">
        <v>80</v>
      </c>
      <c r="H11488" s="326">
        <v>50</v>
      </c>
    </row>
    <row r="11489" spans="2:8" s="1" customFormat="1" ht="15">
      <c r="B11489" s="608">
        <v>43807</v>
      </c>
      <c r="C11489" s="394" t="s">
        <v>18</v>
      </c>
      <c r="D11489" s="294">
        <v>50</v>
      </c>
      <c r="E11489" s="1023"/>
      <c r="F11489" s="608">
        <v>43827</v>
      </c>
      <c r="G11489" s="304" t="s">
        <v>401</v>
      </c>
      <c r="H11489" s="326">
        <v>20</v>
      </c>
    </row>
    <row r="11490" spans="2:8" s="1" customFormat="1" ht="15">
      <c r="B11490" s="608">
        <v>43807</v>
      </c>
      <c r="C11490" s="484" t="s">
        <v>23</v>
      </c>
      <c r="D11490" s="610">
        <v>200</v>
      </c>
      <c r="E11490" s="1023"/>
      <c r="F11490" s="608">
        <v>43827</v>
      </c>
      <c r="G11490" s="304" t="s">
        <v>18</v>
      </c>
      <c r="H11490" s="326">
        <v>70</v>
      </c>
    </row>
    <row r="11491" spans="2:8" s="1" customFormat="1" ht="15">
      <c r="B11491" s="608">
        <v>43808</v>
      </c>
      <c r="C11491" s="394" t="s">
        <v>525</v>
      </c>
      <c r="D11491" s="614">
        <v>200</v>
      </c>
      <c r="E11491" s="1023"/>
      <c r="F11491" s="608">
        <v>43827</v>
      </c>
      <c r="G11491" s="304" t="s">
        <v>516</v>
      </c>
      <c r="H11491" s="326">
        <v>180</v>
      </c>
    </row>
    <row r="11492" spans="2:8" s="1" customFormat="1" ht="15">
      <c r="B11492" s="608">
        <v>43808</v>
      </c>
      <c r="C11492" s="394" t="s">
        <v>23</v>
      </c>
      <c r="D11492" s="614">
        <v>225</v>
      </c>
      <c r="E11492" s="1023"/>
      <c r="F11492" s="608">
        <v>43827</v>
      </c>
      <c r="G11492" s="304" t="s">
        <v>111</v>
      </c>
      <c r="H11492" s="326">
        <v>100</v>
      </c>
    </row>
    <row r="11493" spans="2:8" s="1" customFormat="1" ht="15">
      <c r="B11493" s="608">
        <v>43808</v>
      </c>
      <c r="C11493" s="394" t="s">
        <v>11760</v>
      </c>
      <c r="D11493" s="614">
        <v>30</v>
      </c>
      <c r="E11493" s="1023"/>
      <c r="F11493" s="608">
        <v>43827</v>
      </c>
      <c r="G11493" s="304" t="s">
        <v>401</v>
      </c>
      <c r="H11493" s="326">
        <v>40</v>
      </c>
    </row>
    <row r="11494" spans="2:8" s="1" customFormat="1" ht="15">
      <c r="B11494" s="608">
        <v>43808</v>
      </c>
      <c r="C11494" s="394" t="s">
        <v>7169</v>
      </c>
      <c r="D11494" s="614">
        <v>20</v>
      </c>
      <c r="E11494" s="1023"/>
      <c r="F11494" s="608">
        <v>43829</v>
      </c>
      <c r="G11494" s="280" t="s">
        <v>525</v>
      </c>
      <c r="H11494" s="294">
        <v>210</v>
      </c>
    </row>
    <row r="11495" spans="2:8" s="1" customFormat="1" ht="15">
      <c r="B11495" s="608">
        <v>43808</v>
      </c>
      <c r="C11495" s="280" t="s">
        <v>366</v>
      </c>
      <c r="D11495" s="294">
        <v>120</v>
      </c>
      <c r="E11495" s="1023"/>
      <c r="F11495" s="608">
        <v>43829</v>
      </c>
      <c r="G11495" s="304" t="s">
        <v>11869</v>
      </c>
      <c r="H11495" s="326">
        <v>200</v>
      </c>
    </row>
    <row r="11496" spans="2:8" s="1" customFormat="1" ht="15">
      <c r="B11496" s="608">
        <v>43808</v>
      </c>
      <c r="C11496" s="394" t="s">
        <v>80</v>
      </c>
      <c r="D11496" s="1776">
        <v>110</v>
      </c>
      <c r="E11496" s="1023"/>
      <c r="F11496" s="608">
        <v>43829</v>
      </c>
      <c r="G11496" s="280" t="s">
        <v>114</v>
      </c>
      <c r="H11496" s="294">
        <v>90</v>
      </c>
    </row>
    <row r="11497" spans="2:8" s="1" customFormat="1" ht="15">
      <c r="B11497" s="608">
        <v>43808</v>
      </c>
      <c r="C11497" s="280" t="s">
        <v>246</v>
      </c>
      <c r="D11497" s="294">
        <v>110</v>
      </c>
      <c r="E11497" s="1023"/>
      <c r="F11497" s="608">
        <v>43830</v>
      </c>
      <c r="G11497" s="280" t="s">
        <v>525</v>
      </c>
      <c r="H11497" s="294">
        <v>170</v>
      </c>
    </row>
    <row r="11498" spans="2:8" s="1" customFormat="1" ht="15">
      <c r="B11498" s="608">
        <v>43810</v>
      </c>
      <c r="C11498" s="612" t="s">
        <v>525</v>
      </c>
      <c r="D11498" s="613">
        <v>225</v>
      </c>
      <c r="E11498" s="1023"/>
      <c r="F11498" s="608">
        <v>43830</v>
      </c>
      <c r="G11498" s="280" t="s">
        <v>12</v>
      </c>
      <c r="H11498" s="294">
        <v>90</v>
      </c>
    </row>
    <row r="11499" spans="2:8" s="1" customFormat="1" ht="15">
      <c r="B11499" s="608">
        <v>43810</v>
      </c>
      <c r="C11499" s="612" t="s">
        <v>246</v>
      </c>
      <c r="D11499" s="613">
        <v>120</v>
      </c>
      <c r="E11499" s="1023"/>
      <c r="F11499" s="608"/>
      <c r="G11499" s="280"/>
      <c r="H11499" s="294"/>
    </row>
    <row r="11500" spans="2:8" s="1" customFormat="1" ht="15">
      <c r="B11500" s="608">
        <v>43810</v>
      </c>
      <c r="C11500" s="612" t="s">
        <v>114</v>
      </c>
      <c r="D11500" s="613">
        <v>120</v>
      </c>
      <c r="E11500" s="1023"/>
      <c r="F11500" s="608"/>
      <c r="G11500" s="304"/>
      <c r="H11500" s="326"/>
    </row>
    <row r="11501" spans="2:8" s="1" customFormat="1" ht="15">
      <c r="B11501" s="608">
        <v>43810</v>
      </c>
      <c r="C11501" s="280" t="s">
        <v>6352</v>
      </c>
      <c r="D11501" s="613">
        <v>170</v>
      </c>
      <c r="E11501" s="1023"/>
      <c r="F11501" s="608"/>
      <c r="G11501" s="280"/>
      <c r="H11501" s="294"/>
    </row>
    <row r="11502" spans="2:8" s="1" customFormat="1" ht="15">
      <c r="B11502" s="608">
        <v>43810</v>
      </c>
      <c r="C11502" s="612" t="s">
        <v>51</v>
      </c>
      <c r="D11502" s="613">
        <v>170</v>
      </c>
      <c r="E11502" s="1023"/>
      <c r="F11502" s="608"/>
      <c r="G11502" s="280"/>
      <c r="H11502" s="294"/>
    </row>
    <row r="11503" spans="2:8" s="1" customFormat="1" ht="15">
      <c r="B11503" s="1323">
        <v>43810</v>
      </c>
      <c r="C11503" s="463" t="s">
        <v>11491</v>
      </c>
      <c r="D11503" s="1002">
        <v>1000</v>
      </c>
      <c r="E11503" s="1023"/>
      <c r="F11503" s="608"/>
      <c r="G11503" s="280"/>
      <c r="H11503" s="294"/>
    </row>
    <row r="11504" spans="2:8" s="1" customFormat="1" ht="15">
      <c r="B11504" s="1323">
        <v>43810</v>
      </c>
      <c r="C11504" s="463" t="s">
        <v>11492</v>
      </c>
      <c r="D11504" s="1002">
        <v>220</v>
      </c>
      <c r="E11504" s="1023"/>
      <c r="F11504" s="608"/>
      <c r="G11504" s="280"/>
      <c r="H11504" s="294"/>
    </row>
    <row r="11505" spans="2:8" s="1" customFormat="1" ht="15">
      <c r="B11505" s="608">
        <v>43811</v>
      </c>
      <c r="C11505" s="484" t="s">
        <v>525</v>
      </c>
      <c r="D11505" s="610">
        <v>400</v>
      </c>
      <c r="E11505" s="1023"/>
      <c r="F11505" s="608"/>
      <c r="G11505" s="280"/>
      <c r="H11505" s="294"/>
    </row>
    <row r="11506" spans="2:8" s="1" customFormat="1" ht="15">
      <c r="B11506" s="608">
        <v>43811</v>
      </c>
      <c r="C11506" s="394" t="s">
        <v>51</v>
      </c>
      <c r="D11506" s="614">
        <v>50</v>
      </c>
      <c r="E11506" s="1023"/>
      <c r="F11506" s="608"/>
      <c r="G11506" s="280"/>
      <c r="H11506" s="294"/>
    </row>
    <row r="11507" spans="2:8" s="1" customFormat="1" ht="15">
      <c r="B11507" s="608">
        <v>43811</v>
      </c>
      <c r="C11507" s="394" t="s">
        <v>59</v>
      </c>
      <c r="D11507" s="614">
        <v>200</v>
      </c>
      <c r="E11507" s="1023"/>
      <c r="F11507" s="608"/>
      <c r="G11507" s="280"/>
      <c r="H11507" s="294"/>
    </row>
    <row r="11508" spans="2:8" s="1" customFormat="1" ht="15">
      <c r="B11508" s="608">
        <v>43811</v>
      </c>
      <c r="C11508" s="394" t="s">
        <v>246</v>
      </c>
      <c r="D11508" s="614">
        <v>70</v>
      </c>
      <c r="E11508" s="1023"/>
      <c r="F11508" s="608"/>
      <c r="G11508" s="484"/>
      <c r="H11508" s="610"/>
    </row>
    <row r="11509" spans="2:8" s="1" customFormat="1" ht="15">
      <c r="B11509" s="608">
        <v>43812</v>
      </c>
      <c r="C11509" s="394" t="s">
        <v>525</v>
      </c>
      <c r="D11509" s="614">
        <v>220</v>
      </c>
      <c r="E11509" s="1023"/>
      <c r="F11509" s="608"/>
      <c r="G11509" s="394"/>
      <c r="H11509" s="614"/>
    </row>
    <row r="11510" spans="2:8" s="1" customFormat="1" ht="15">
      <c r="B11510" s="608">
        <v>43813</v>
      </c>
      <c r="C11510" s="280" t="s">
        <v>187</v>
      </c>
      <c r="D11510" s="294">
        <v>290</v>
      </c>
      <c r="E11510" s="1023"/>
      <c r="F11510" s="608"/>
      <c r="G11510" s="280"/>
      <c r="H11510" s="294"/>
    </row>
    <row r="11511" spans="2:8" s="1" customFormat="1" ht="15">
      <c r="B11511" s="608">
        <v>43813</v>
      </c>
      <c r="C11511" s="394" t="s">
        <v>5295</v>
      </c>
      <c r="D11511" s="1776">
        <v>90</v>
      </c>
      <c r="E11511" s="1023"/>
      <c r="F11511" s="608"/>
      <c r="G11511" s="484"/>
      <c r="H11511" s="610"/>
    </row>
    <row r="11512" spans="2:8" s="1" customFormat="1" ht="15">
      <c r="B11512" s="608">
        <v>43813</v>
      </c>
      <c r="C11512" s="280" t="s">
        <v>11773</v>
      </c>
      <c r="D11512" s="294">
        <v>30</v>
      </c>
      <c r="E11512" s="1023"/>
      <c r="F11512" s="608"/>
      <c r="G11512" s="484"/>
      <c r="H11512" s="610"/>
    </row>
    <row r="11513" spans="2:8" s="1" customFormat="1" ht="15">
      <c r="B11513" s="608">
        <v>43813</v>
      </c>
      <c r="C11513" s="612" t="s">
        <v>8263</v>
      </c>
      <c r="D11513" s="613">
        <v>1500</v>
      </c>
      <c r="E11513" s="1023"/>
      <c r="F11513" s="608"/>
      <c r="G11513" s="484"/>
      <c r="H11513" s="614"/>
    </row>
    <row r="11514" spans="2:8" s="1" customFormat="1" ht="15">
      <c r="B11514" s="608">
        <v>43813</v>
      </c>
      <c r="C11514" s="612" t="s">
        <v>222</v>
      </c>
      <c r="D11514" s="613">
        <v>500</v>
      </c>
      <c r="E11514" s="1023"/>
      <c r="F11514" s="608"/>
      <c r="G11514" s="280"/>
      <c r="H11514" s="294"/>
    </row>
    <row r="11515" spans="2:8" s="1" customFormat="1" ht="15">
      <c r="B11515" s="608">
        <v>43813</v>
      </c>
      <c r="C11515" s="484" t="s">
        <v>175</v>
      </c>
      <c r="D11515" s="610">
        <v>200</v>
      </c>
      <c r="E11515" s="1023"/>
      <c r="F11515" s="608"/>
      <c r="G11515" s="280"/>
      <c r="H11515" s="294"/>
    </row>
    <row r="11516" spans="2:8" s="1" customFormat="1" ht="15">
      <c r="B11516" s="608">
        <v>43813</v>
      </c>
      <c r="C11516" s="394" t="s">
        <v>114</v>
      </c>
      <c r="D11516" s="614">
        <v>140</v>
      </c>
      <c r="E11516" s="1023"/>
      <c r="F11516" s="608"/>
      <c r="G11516" s="484"/>
      <c r="H11516" s="1776"/>
    </row>
    <row r="11517" spans="2:8" s="1" customFormat="1" ht="15">
      <c r="B11517" s="608">
        <v>43813</v>
      </c>
      <c r="C11517" s="394" t="s">
        <v>2401</v>
      </c>
      <c r="D11517" s="1776">
        <v>100</v>
      </c>
      <c r="E11517" s="1023"/>
      <c r="F11517" s="608"/>
      <c r="G11517" s="612"/>
      <c r="H11517" s="613"/>
    </row>
    <row r="11518" spans="2:8" s="1" customFormat="1" ht="15">
      <c r="B11518" s="608">
        <v>43813</v>
      </c>
      <c r="C11518" s="280" t="s">
        <v>11776</v>
      </c>
      <c r="D11518" s="294">
        <v>100</v>
      </c>
      <c r="E11518" s="1023"/>
      <c r="F11518" s="608"/>
      <c r="G11518" s="484"/>
      <c r="H11518" s="610"/>
    </row>
    <row r="11519" spans="2:8" s="1" customFormat="1" ht="15">
      <c r="B11519" s="608">
        <v>43813</v>
      </c>
      <c r="C11519" s="612" t="s">
        <v>850</v>
      </c>
      <c r="D11519" s="613">
        <v>90</v>
      </c>
      <c r="E11519" s="1023"/>
      <c r="F11519" s="608"/>
      <c r="G11519" s="394"/>
      <c r="H11519" s="614"/>
    </row>
    <row r="11520" spans="2:8" s="1" customFormat="1" ht="15">
      <c r="B11520" s="608">
        <v>43813</v>
      </c>
      <c r="C11520" s="612" t="s">
        <v>8255</v>
      </c>
      <c r="D11520" s="613">
        <v>550</v>
      </c>
      <c r="E11520" s="1023"/>
      <c r="F11520" s="608"/>
      <c r="G11520" s="280"/>
      <c r="H11520" s="294"/>
    </row>
    <row r="11521" spans="2:8" s="1" customFormat="1" ht="15">
      <c r="B11521" s="608">
        <v>43814</v>
      </c>
      <c r="C11521" s="394" t="s">
        <v>59</v>
      </c>
      <c r="D11521" s="1776">
        <v>320</v>
      </c>
      <c r="E11521" s="1023"/>
      <c r="F11521" s="608"/>
      <c r="G11521" s="484"/>
      <c r="H11521" s="610"/>
    </row>
    <row r="11522" spans="2:8" s="1" customFormat="1" ht="15">
      <c r="B11522" s="608">
        <v>43814</v>
      </c>
      <c r="C11522" s="280" t="s">
        <v>246</v>
      </c>
      <c r="D11522" s="294">
        <v>100</v>
      </c>
      <c r="E11522" s="1023"/>
      <c r="F11522" s="608"/>
      <c r="G11522" s="484"/>
      <c r="H11522" s="610"/>
    </row>
    <row r="11523" spans="2:8" s="1" customFormat="1" ht="15">
      <c r="B11523" s="608">
        <v>43814</v>
      </c>
      <c r="C11523" s="612" t="s">
        <v>5295</v>
      </c>
      <c r="D11523" s="613">
        <v>70</v>
      </c>
      <c r="E11523" s="1023"/>
      <c r="F11523" s="608"/>
      <c r="G11523" s="484"/>
      <c r="H11523" s="614"/>
    </row>
    <row r="11524" spans="2:8" s="1" customFormat="1" ht="15">
      <c r="B11524" s="608">
        <v>43814</v>
      </c>
      <c r="C11524" s="612" t="s">
        <v>4849</v>
      </c>
      <c r="D11524" s="613">
        <v>430</v>
      </c>
      <c r="E11524" s="1023"/>
      <c r="F11524" s="608"/>
      <c r="G11524" s="280"/>
      <c r="H11524" s="294"/>
    </row>
    <row r="11525" spans="2:8" s="1" customFormat="1" ht="15">
      <c r="B11525" s="608">
        <v>43815</v>
      </c>
      <c r="C11525" s="612" t="s">
        <v>525</v>
      </c>
      <c r="D11525" s="613">
        <v>230</v>
      </c>
      <c r="E11525" s="1023"/>
      <c r="F11525" s="608"/>
      <c r="G11525" s="280"/>
      <c r="H11525" s="294"/>
    </row>
    <row r="11526" spans="2:8" s="1" customFormat="1" ht="15">
      <c r="B11526" s="608">
        <v>43815</v>
      </c>
      <c r="C11526" s="280" t="s">
        <v>173</v>
      </c>
      <c r="D11526" s="294">
        <v>130</v>
      </c>
      <c r="E11526" s="1023"/>
      <c r="F11526" s="608"/>
      <c r="G11526" s="484"/>
      <c r="H11526" s="1776"/>
    </row>
    <row r="11527" spans="2:8" s="1" customFormat="1" ht="15">
      <c r="B11527" s="608">
        <v>43816</v>
      </c>
      <c r="C11527" s="484" t="s">
        <v>525</v>
      </c>
      <c r="D11527" s="610">
        <v>270</v>
      </c>
      <c r="E11527" s="1023"/>
      <c r="F11527" s="608"/>
      <c r="G11527" s="612"/>
      <c r="H11527" s="613"/>
    </row>
    <row r="11528" spans="2:8" s="1" customFormat="1" ht="15">
      <c r="B11528" s="608">
        <v>43816</v>
      </c>
      <c r="C11528" s="394" t="s">
        <v>23</v>
      </c>
      <c r="D11528" s="1776">
        <v>90</v>
      </c>
      <c r="E11528" s="1023"/>
      <c r="F11528" s="608"/>
      <c r="G11528" s="484"/>
      <c r="H11528" s="610"/>
    </row>
    <row r="11529" spans="2:8" s="1" customFormat="1" ht="15">
      <c r="B11529" s="608">
        <v>43816</v>
      </c>
      <c r="C11529" s="280" t="s">
        <v>111</v>
      </c>
      <c r="D11529" s="294">
        <v>50</v>
      </c>
      <c r="E11529" s="1023"/>
      <c r="F11529" s="608"/>
      <c r="G11529" s="394"/>
      <c r="H11529" s="614"/>
    </row>
    <row r="11530" spans="2:8" s="1" customFormat="1" ht="15">
      <c r="B11530" s="608">
        <v>43817</v>
      </c>
      <c r="C11530" s="394" t="s">
        <v>525</v>
      </c>
      <c r="D11530" s="614">
        <v>160</v>
      </c>
      <c r="E11530" s="1023"/>
      <c r="F11530" s="608"/>
      <c r="G11530" s="280"/>
      <c r="H11530" s="294"/>
    </row>
    <row r="11531" spans="2:8" s="1" customFormat="1" ht="15">
      <c r="B11531" s="608">
        <v>43817</v>
      </c>
      <c r="C11531" s="280" t="s">
        <v>114</v>
      </c>
      <c r="D11531" s="294">
        <v>60</v>
      </c>
      <c r="E11531" s="1023"/>
      <c r="F11531" s="608"/>
      <c r="G11531" s="484"/>
      <c r="H11531" s="610"/>
    </row>
    <row r="11532" spans="2:8" s="1" customFormat="1" ht="15">
      <c r="B11532" s="608">
        <v>43818</v>
      </c>
      <c r="C11532" s="280" t="s">
        <v>525</v>
      </c>
      <c r="D11532" s="294">
        <v>200</v>
      </c>
      <c r="E11532" s="1023"/>
      <c r="F11532" s="608"/>
      <c r="G11532" s="484"/>
      <c r="H11532" s="610"/>
    </row>
    <row r="11533" spans="2:8" s="1" customFormat="1" ht="15">
      <c r="B11533" s="608">
        <v>43818</v>
      </c>
      <c r="C11533" s="280" t="s">
        <v>516</v>
      </c>
      <c r="D11533" s="294">
        <v>60</v>
      </c>
      <c r="E11533" s="1023"/>
      <c r="F11533" s="608"/>
      <c r="G11533" s="484"/>
      <c r="H11533" s="614"/>
    </row>
    <row r="11534" spans="2:8" s="1" customFormat="1" ht="15">
      <c r="B11534" s="608">
        <v>43819</v>
      </c>
      <c r="C11534" s="280" t="s">
        <v>525</v>
      </c>
      <c r="D11534" s="294">
        <v>200</v>
      </c>
      <c r="E11534" s="1023"/>
      <c r="F11534" s="608"/>
      <c r="G11534" s="280"/>
      <c r="H11534" s="294"/>
    </row>
    <row r="11535" spans="2:8" s="1" customFormat="1" ht="15">
      <c r="B11535" s="608">
        <v>43819</v>
      </c>
      <c r="C11535" s="280" t="s">
        <v>9906</v>
      </c>
      <c r="D11535" s="294">
        <v>40</v>
      </c>
      <c r="E11535" s="1023"/>
      <c r="F11535" s="608"/>
      <c r="G11535" s="280"/>
      <c r="H11535" s="294"/>
    </row>
    <row r="11536" spans="2:8" s="1" customFormat="1" ht="15">
      <c r="B11536" s="608">
        <v>43820</v>
      </c>
      <c r="C11536" s="394" t="s">
        <v>367</v>
      </c>
      <c r="D11536" s="614">
        <v>5</v>
      </c>
      <c r="E11536" s="1023"/>
      <c r="F11536" s="608"/>
      <c r="G11536" s="484"/>
      <c r="H11536" s="1776"/>
    </row>
    <row r="11537" spans="2:9" s="1" customFormat="1" ht="15">
      <c r="B11537" s="608">
        <v>43820</v>
      </c>
      <c r="C11537" s="280" t="s">
        <v>64</v>
      </c>
      <c r="D11537" s="294">
        <v>2800</v>
      </c>
      <c r="E11537" s="1023"/>
      <c r="F11537" s="608"/>
      <c r="G11537" s="612"/>
      <c r="H11537" s="613"/>
    </row>
    <row r="11538" spans="2:9" s="1" customFormat="1" ht="15">
      <c r="B11538" s="608">
        <v>43820</v>
      </c>
      <c r="C11538" s="280" t="s">
        <v>205</v>
      </c>
      <c r="D11538" s="294">
        <v>220</v>
      </c>
      <c r="E11538" s="1023"/>
      <c r="F11538" s="608"/>
      <c r="G11538" s="484"/>
      <c r="H11538" s="610"/>
    </row>
    <row r="11539" spans="2:9" s="1" customFormat="1" ht="15">
      <c r="B11539" s="608">
        <v>43820</v>
      </c>
      <c r="C11539" s="484" t="s">
        <v>187</v>
      </c>
      <c r="D11539" s="1776">
        <v>110</v>
      </c>
      <c r="E11539" s="1023"/>
      <c r="F11539" s="608"/>
      <c r="G11539" s="394"/>
      <c r="H11539" s="614"/>
    </row>
    <row r="11540" spans="2:9" s="1" customFormat="1" ht="15">
      <c r="B11540" s="608">
        <v>43820</v>
      </c>
      <c r="C11540" s="612" t="s">
        <v>977</v>
      </c>
      <c r="D11540" s="613">
        <v>100</v>
      </c>
      <c r="E11540" s="1023"/>
      <c r="F11540" s="608"/>
      <c r="G11540" s="280"/>
      <c r="H11540" s="294"/>
    </row>
    <row r="11541" spans="2:9" s="1" customFormat="1" ht="15">
      <c r="B11541" s="608">
        <v>43820</v>
      </c>
      <c r="C11541" s="484" t="s">
        <v>3043</v>
      </c>
      <c r="D11541" s="610">
        <v>140</v>
      </c>
      <c r="E11541" s="1023"/>
      <c r="F11541" s="608"/>
      <c r="G11541" s="484"/>
      <c r="H11541" s="610"/>
    </row>
    <row r="11542" spans="2:9" s="1" customFormat="1" ht="15">
      <c r="B11542" s="608">
        <v>43820</v>
      </c>
      <c r="C11542" s="280" t="s">
        <v>2318</v>
      </c>
      <c r="D11542" s="294">
        <v>5</v>
      </c>
      <c r="E11542" s="1023"/>
      <c r="F11542" s="608"/>
      <c r="G11542" s="484"/>
      <c r="H11542" s="610"/>
    </row>
    <row r="11543" spans="2:9" s="1" customFormat="1" ht="15">
      <c r="B11543" s="549">
        <v>43820</v>
      </c>
      <c r="C11543" s="554" t="s">
        <v>112</v>
      </c>
      <c r="D11543" s="587">
        <v>1280</v>
      </c>
      <c r="E11543" s="1023"/>
      <c r="F11543" s="608"/>
      <c r="G11543" s="484"/>
      <c r="H11543" s="614"/>
    </row>
    <row r="11544" spans="2:9" s="1" customFormat="1" ht="15">
      <c r="B11544" s="608"/>
      <c r="C11544" s="280"/>
      <c r="D11544" s="294"/>
      <c r="E11544" s="1023"/>
      <c r="F11544" s="608"/>
      <c r="G11544" s="304"/>
      <c r="H11544" s="326"/>
    </row>
    <row r="11545" spans="2:9" s="1" customFormat="1" ht="15">
      <c r="B11545" s="608"/>
      <c r="C11545" s="280"/>
      <c r="D11545" s="294"/>
      <c r="E11545" s="1023"/>
      <c r="F11545" s="608"/>
      <c r="G11545" s="304"/>
      <c r="H11545" s="326"/>
    </row>
    <row r="11546" spans="2:9" s="1" customFormat="1" ht="15">
      <c r="B11546" s="608"/>
      <c r="C11546" s="280"/>
      <c r="D11546" s="294"/>
      <c r="F11546" s="280"/>
      <c r="G11546" s="280"/>
      <c r="H11546" s="280"/>
    </row>
    <row r="11547" spans="2:9" s="1" customFormat="1" ht="15">
      <c r="D11547" s="2">
        <f>SUM(D11452:D11546)</f>
        <v>28140</v>
      </c>
      <c r="H11547" s="2">
        <f>SUM(H11451:H11546)</f>
        <v>18930</v>
      </c>
    </row>
    <row r="11549" spans="2:9" s="1" customFormat="1" ht="15.75">
      <c r="B11549" s="2480" t="s">
        <v>11902</v>
      </c>
      <c r="C11549" s="2480"/>
      <c r="D11549" s="2480"/>
      <c r="E11549" s="2480"/>
      <c r="F11549" s="2480"/>
      <c r="G11549" s="2480"/>
      <c r="H11549" s="2480"/>
      <c r="I11549" s="18"/>
    </row>
    <row r="11550" spans="2:9" s="1" customFormat="1" ht="15" outlineLevel="1">
      <c r="B11550" s="18"/>
      <c r="C11550" s="18"/>
      <c r="D11550" s="18"/>
      <c r="E11550" s="18"/>
      <c r="F11550" s="18"/>
      <c r="G11550" s="18"/>
      <c r="H11550" s="18"/>
      <c r="I11550" s="18"/>
    </row>
    <row r="11551" spans="2:9" s="1" customFormat="1" ht="15" outlineLevel="1">
      <c r="B11551" s="152" t="s">
        <v>115</v>
      </c>
      <c r="C11551" s="152" t="s">
        <v>1330</v>
      </c>
      <c r="D11551" s="355" t="s">
        <v>4</v>
      </c>
      <c r="F11551" s="354" t="s">
        <v>115</v>
      </c>
      <c r="G11551" s="354" t="s">
        <v>1331</v>
      </c>
      <c r="H11551" s="355" t="s">
        <v>4</v>
      </c>
    </row>
    <row r="11552" spans="2:9" s="1" customFormat="1" ht="15" outlineLevel="1">
      <c r="B11552" s="1825">
        <v>43831</v>
      </c>
      <c r="C11552" s="1826" t="s">
        <v>1039</v>
      </c>
      <c r="D11552" s="1905">
        <v>46206.42</v>
      </c>
      <c r="F11552" s="1126">
        <v>43836</v>
      </c>
      <c r="G11552" s="1127" t="s">
        <v>10102</v>
      </c>
      <c r="H11552" s="1128">
        <v>28186.5</v>
      </c>
      <c r="I11552" s="1965" t="s">
        <v>8394</v>
      </c>
    </row>
    <row r="11553" spans="2:14" s="1" customFormat="1" ht="45" outlineLevel="1">
      <c r="B11553" s="1481">
        <v>43844</v>
      </c>
      <c r="C11553" s="1763" t="s">
        <v>11964</v>
      </c>
      <c r="D11553" s="1764">
        <v>8</v>
      </c>
      <c r="E11553" s="205"/>
      <c r="F11553" s="2037">
        <v>43843</v>
      </c>
      <c r="G11553" s="2102" t="s">
        <v>11944</v>
      </c>
      <c r="H11553" s="1966">
        <v>5000</v>
      </c>
      <c r="I11553" s="1965" t="s">
        <v>3287</v>
      </c>
    </row>
    <row r="11554" spans="2:14" s="1" customFormat="1" ht="60" outlineLevel="1">
      <c r="B11554" s="1481">
        <v>43861</v>
      </c>
      <c r="C11554" s="1640" t="s">
        <v>12055</v>
      </c>
      <c r="D11554" s="1641">
        <v>178695</v>
      </c>
      <c r="F11554" s="2037">
        <v>43846</v>
      </c>
      <c r="G11554" s="1965" t="s">
        <v>11965</v>
      </c>
      <c r="H11554" s="1966">
        <v>6000</v>
      </c>
      <c r="I11554" s="1965" t="s">
        <v>3287</v>
      </c>
    </row>
    <row r="11555" spans="2:14" s="1" customFormat="1" ht="45" outlineLevel="1">
      <c r="B11555" s="1481">
        <v>43861</v>
      </c>
      <c r="C11555" s="1763" t="s">
        <v>12067</v>
      </c>
      <c r="D11555" s="2062">
        <v>90000</v>
      </c>
      <c r="F11555" s="2037">
        <v>43848</v>
      </c>
      <c r="G11555" s="1965" t="s">
        <v>11990</v>
      </c>
      <c r="H11555" s="1966">
        <v>2000</v>
      </c>
      <c r="I11555" s="1965" t="s">
        <v>3287</v>
      </c>
    </row>
    <row r="11556" spans="2:14" s="1" customFormat="1" ht="45" outlineLevel="1">
      <c r="B11556" s="1481"/>
      <c r="C11556" s="1763"/>
      <c r="D11556" s="1764"/>
      <c r="F11556" s="2037">
        <v>43851</v>
      </c>
      <c r="G11556" s="1965" t="s">
        <v>11991</v>
      </c>
      <c r="H11556" s="1966">
        <v>2000</v>
      </c>
      <c r="I11556" s="1965" t="s">
        <v>3287</v>
      </c>
    </row>
    <row r="11557" spans="2:14" s="1" customFormat="1" ht="30" outlineLevel="1">
      <c r="B11557" s="1481"/>
      <c r="C11557" s="47"/>
      <c r="D11557" s="48"/>
      <c r="F11557" s="2037">
        <v>43855</v>
      </c>
      <c r="G11557" s="1965" t="s">
        <v>12032</v>
      </c>
      <c r="H11557" s="1966">
        <v>641</v>
      </c>
      <c r="I11557" s="1965" t="s">
        <v>12023</v>
      </c>
    </row>
    <row r="11558" spans="2:14" s="1" customFormat="1" ht="45" outlineLevel="1">
      <c r="B11558" s="1481"/>
      <c r="C11558" s="47"/>
      <c r="D11558" s="48"/>
      <c r="F11558" s="2037">
        <v>43858</v>
      </c>
      <c r="G11558" s="2163" t="s">
        <v>12036</v>
      </c>
      <c r="H11558" s="2067">
        <v>1300</v>
      </c>
      <c r="I11558" s="1965" t="s">
        <v>3287</v>
      </c>
    </row>
    <row r="11559" spans="2:14" s="1" customFormat="1" ht="45" outlineLevel="1">
      <c r="B11559" s="46"/>
      <c r="C11559" s="47"/>
      <c r="D11559" s="48"/>
      <c r="F11559" s="2037">
        <v>43859</v>
      </c>
      <c r="G11559" s="2102" t="s">
        <v>12037</v>
      </c>
      <c r="H11559" s="2067">
        <v>500</v>
      </c>
      <c r="I11559" s="1965" t="s">
        <v>11795</v>
      </c>
    </row>
    <row r="11560" spans="2:14" s="1" customFormat="1" ht="45" outlineLevel="1">
      <c r="B11560" s="1909"/>
      <c r="C11560" s="570"/>
      <c r="D11560" s="48"/>
      <c r="F11560" s="2037">
        <v>43859</v>
      </c>
      <c r="G11560" s="2163" t="s">
        <v>12038</v>
      </c>
      <c r="H11560" s="2067">
        <v>36</v>
      </c>
      <c r="I11560" s="1965" t="s">
        <v>11795</v>
      </c>
      <c r="L11560" s="2"/>
      <c r="N11560" s="2"/>
    </row>
    <row r="11561" spans="2:14" s="1" customFormat="1" ht="45" outlineLevel="1">
      <c r="B11561" s="677"/>
      <c r="C11561" s="1041"/>
      <c r="D11561" s="1542"/>
      <c r="E11561" s="2"/>
      <c r="F11561" s="2037">
        <v>43860</v>
      </c>
      <c r="G11561" s="2102" t="s">
        <v>12054</v>
      </c>
      <c r="H11561" s="2067">
        <v>500</v>
      </c>
      <c r="I11561" s="1965" t="s">
        <v>3287</v>
      </c>
      <c r="L11561" s="2"/>
      <c r="N11561" s="2"/>
    </row>
    <row r="11562" spans="2:14" s="1" customFormat="1" ht="30" outlineLevel="1">
      <c r="B11562" s="1932"/>
      <c r="C11562" s="1932"/>
      <c r="D11562" s="1933"/>
      <c r="F11562" s="2037">
        <v>43861</v>
      </c>
      <c r="G11562" s="1965" t="s">
        <v>12056</v>
      </c>
      <c r="H11562" s="1966">
        <v>100000</v>
      </c>
      <c r="I11562" s="1965" t="s">
        <v>11795</v>
      </c>
      <c r="L11562" s="2"/>
      <c r="N11562" s="2"/>
    </row>
    <row r="11563" spans="2:14" s="1" customFormat="1" ht="30" outlineLevel="1">
      <c r="B11563" s="677"/>
      <c r="C11563" s="677"/>
      <c r="D11563" s="349"/>
      <c r="F11563" s="1964">
        <v>43861</v>
      </c>
      <c r="G11563" s="2066" t="s">
        <v>12058</v>
      </c>
      <c r="H11563" s="2067">
        <v>22561</v>
      </c>
      <c r="I11563" s="2066" t="s">
        <v>12060</v>
      </c>
    </row>
    <row r="11564" spans="2:14" s="1" customFormat="1" ht="15" outlineLevel="1">
      <c r="B11564" s="677"/>
      <c r="C11564" s="677"/>
      <c r="D11564" s="349"/>
      <c r="F11564" s="2037">
        <v>43861</v>
      </c>
      <c r="G11564" s="2102" t="s">
        <v>12059</v>
      </c>
      <c r="H11564" s="1966">
        <v>16661.41</v>
      </c>
      <c r="I11564" s="1965" t="s">
        <v>8394</v>
      </c>
      <c r="L11564" s="2"/>
    </row>
    <row r="11565" spans="2:14" s="1" customFormat="1" ht="15" outlineLevel="1">
      <c r="B11565" s="677"/>
      <c r="C11565" s="677"/>
      <c r="D11565" s="349"/>
      <c r="F11565" s="2037">
        <v>43861</v>
      </c>
      <c r="G11565" s="1965" t="s">
        <v>11025</v>
      </c>
      <c r="H11565" s="1966">
        <v>9944.91</v>
      </c>
      <c r="I11565" s="1965" t="s">
        <v>8394</v>
      </c>
      <c r="L11565" s="2"/>
    </row>
    <row r="11566" spans="2:14" s="1" customFormat="1" ht="30" outlineLevel="1">
      <c r="B11566" s="677"/>
      <c r="C11566" s="677"/>
      <c r="D11566" s="349"/>
      <c r="F11566" s="2037">
        <v>43861</v>
      </c>
      <c r="G11566" s="1965" t="s">
        <v>11347</v>
      </c>
      <c r="H11566" s="1966">
        <v>10854</v>
      </c>
      <c r="I11566" s="1965" t="s">
        <v>8818</v>
      </c>
      <c r="L11566" s="2"/>
      <c r="N11566" s="2"/>
    </row>
    <row r="11567" spans="2:14" s="1" customFormat="1" ht="30" outlineLevel="1">
      <c r="B11567" s="677"/>
      <c r="C11567" s="677"/>
      <c r="D11567" s="349"/>
      <c r="F11567" s="1964">
        <v>43861</v>
      </c>
      <c r="G11567" s="2066" t="s">
        <v>12068</v>
      </c>
      <c r="H11567" s="2067">
        <v>8695</v>
      </c>
      <c r="I11567" s="2066" t="s">
        <v>8392</v>
      </c>
      <c r="N11567" s="2"/>
    </row>
    <row r="11568" spans="2:14" s="1" customFormat="1" ht="30" outlineLevel="1">
      <c r="B11568" s="677"/>
      <c r="C11568" s="677"/>
      <c r="D11568" s="349"/>
      <c r="F11568" s="1126">
        <v>43861</v>
      </c>
      <c r="G11568" s="1129" t="s">
        <v>12069</v>
      </c>
      <c r="H11568" s="1128">
        <v>3000</v>
      </c>
      <c r="I11568" s="1129" t="s">
        <v>11520</v>
      </c>
      <c r="N11568" s="2"/>
    </row>
    <row r="11569" spans="2:14" s="1" customFormat="1" ht="30" outlineLevel="1">
      <c r="B11569" s="677"/>
      <c r="C11569" s="677"/>
      <c r="D11569" s="349"/>
      <c r="F11569" s="1126">
        <v>43861</v>
      </c>
      <c r="G11569" s="1129" t="s">
        <v>12070</v>
      </c>
      <c r="H11569" s="1128">
        <v>30000</v>
      </c>
      <c r="I11569" s="1129" t="s">
        <v>11519</v>
      </c>
      <c r="N11569" s="2"/>
    </row>
    <row r="11570" spans="2:14" s="1" customFormat="1" ht="30" outlineLevel="1">
      <c r="B11570" s="677"/>
      <c r="C11570" s="677"/>
      <c r="D11570" s="349"/>
      <c r="F11570" s="1126">
        <v>43861</v>
      </c>
      <c r="G11570" s="1129" t="s">
        <v>12071</v>
      </c>
      <c r="H11570" s="1128">
        <v>32500</v>
      </c>
      <c r="I11570" s="1129" t="s">
        <v>8820</v>
      </c>
      <c r="N11570" s="2"/>
    </row>
    <row r="11571" spans="2:14" s="1" customFormat="1" ht="45" outlineLevel="1">
      <c r="B11571" s="677"/>
      <c r="C11571" s="677"/>
      <c r="D11571" s="349"/>
      <c r="F11571" s="2037">
        <v>43861</v>
      </c>
      <c r="G11571" s="1965" t="s">
        <v>12083</v>
      </c>
      <c r="H11571" s="1966">
        <v>10000</v>
      </c>
      <c r="I11571" s="1965" t="s">
        <v>3287</v>
      </c>
      <c r="N11571" s="2"/>
    </row>
    <row r="11572" spans="2:14" s="1" customFormat="1" ht="15" outlineLevel="1">
      <c r="B11572" s="426"/>
      <c r="C11572" s="278"/>
      <c r="D11572" s="279"/>
      <c r="F11572" s="811"/>
      <c r="G11572" s="812"/>
      <c r="H11572" s="893"/>
      <c r="I11572" s="812"/>
    </row>
    <row r="11573" spans="2:14" s="1" customFormat="1" ht="15" outlineLevel="1">
      <c r="B11573" s="50"/>
      <c r="C11573" s="50" t="s">
        <v>195</v>
      </c>
      <c r="D11573" s="571">
        <f>SUM(D11552:D11572)</f>
        <v>314909.42</v>
      </c>
      <c r="E11573" s="18"/>
      <c r="F11573" s="319"/>
      <c r="G11573" s="319" t="s">
        <v>195</v>
      </c>
      <c r="H11573" s="279">
        <f>SUM(H11552:H11572)</f>
        <v>290379.82</v>
      </c>
    </row>
    <row r="11574" spans="2:14" s="1" customFormat="1" ht="15" outlineLevel="1">
      <c r="B11574" s="50"/>
      <c r="C11574" s="50" t="s">
        <v>1328</v>
      </c>
      <c r="D11574" s="48">
        <f>D11573-H11573</f>
        <v>24529.599999999977</v>
      </c>
      <c r="E11574" s="13"/>
      <c r="F11574" s="13"/>
      <c r="H11574" s="13"/>
    </row>
    <row r="11575" spans="2:14" s="1" customFormat="1" ht="15" outlineLevel="1">
      <c r="E11575" s="87"/>
      <c r="F11575" s="13"/>
      <c r="G11575" s="2"/>
      <c r="H11575" s="226"/>
      <c r="I11575" s="2"/>
      <c r="M11575" s="2"/>
      <c r="N11575" s="2"/>
    </row>
    <row r="11576" spans="2:14" s="1" customFormat="1" ht="15">
      <c r="E11576" s="13"/>
      <c r="F11576" s="13"/>
      <c r="G11576" s="2543" t="s">
        <v>11259</v>
      </c>
      <c r="H11576" s="2484"/>
      <c r="I11576" s="2484"/>
    </row>
    <row r="11577" spans="2:14" s="1" customFormat="1" ht="15">
      <c r="B11577" s="1465">
        <v>43831</v>
      </c>
      <c r="C11577" s="1466" t="s">
        <v>6606</v>
      </c>
      <c r="D11577" s="1467">
        <v>9820</v>
      </c>
      <c r="E11577" s="812" t="s">
        <v>421</v>
      </c>
      <c r="I11577" s="13"/>
    </row>
    <row r="11578" spans="2:14" s="1" customFormat="1" ht="45">
      <c r="B11578" s="2037">
        <v>43843</v>
      </c>
      <c r="C11578" s="2102" t="s">
        <v>11944</v>
      </c>
      <c r="D11578" s="1966">
        <v>5000</v>
      </c>
      <c r="E11578" s="1965" t="s">
        <v>3287</v>
      </c>
      <c r="G11578" s="437" t="s">
        <v>8394</v>
      </c>
      <c r="H11578" s="2195">
        <v>28186.5</v>
      </c>
    </row>
    <row r="11579" spans="2:14" s="1" customFormat="1" ht="15">
      <c r="B11579" s="2037">
        <v>43844</v>
      </c>
      <c r="C11579" s="2102" t="s">
        <v>3868</v>
      </c>
      <c r="D11579" s="1966">
        <v>350</v>
      </c>
      <c r="E11579" s="1965" t="s">
        <v>421</v>
      </c>
      <c r="G11579" s="437" t="s">
        <v>7422</v>
      </c>
      <c r="H11579" s="434">
        <v>0</v>
      </c>
    </row>
    <row r="11580" spans="2:14" s="1" customFormat="1" ht="60">
      <c r="B11580" s="2037">
        <v>43846</v>
      </c>
      <c r="C11580" s="1965" t="s">
        <v>11965</v>
      </c>
      <c r="D11580" s="1966">
        <v>6000</v>
      </c>
      <c r="E11580" s="1965" t="s">
        <v>3287</v>
      </c>
      <c r="G11580" s="437" t="s">
        <v>11501</v>
      </c>
      <c r="H11580" s="434">
        <v>0</v>
      </c>
    </row>
    <row r="11581" spans="2:14" s="1" customFormat="1" ht="60">
      <c r="B11581" s="2037">
        <v>43848</v>
      </c>
      <c r="C11581" s="1965" t="s">
        <v>11990</v>
      </c>
      <c r="D11581" s="1966">
        <v>2000</v>
      </c>
      <c r="E11581" s="1965" t="s">
        <v>3287</v>
      </c>
      <c r="G11581" s="437" t="s">
        <v>8818</v>
      </c>
      <c r="H11581" s="434">
        <v>0</v>
      </c>
      <c r="L11581" s="2"/>
    </row>
    <row r="11582" spans="2:14" s="1" customFormat="1" ht="45">
      <c r="B11582" s="2037">
        <v>43851</v>
      </c>
      <c r="C11582" s="1965" t="s">
        <v>11991</v>
      </c>
      <c r="D11582" s="1966">
        <v>2000</v>
      </c>
      <c r="E11582" s="1965" t="s">
        <v>3287</v>
      </c>
      <c r="G11582" s="437" t="s">
        <v>9959</v>
      </c>
      <c r="H11582" s="434">
        <v>0</v>
      </c>
    </row>
    <row r="11583" spans="2:14" s="1" customFormat="1" ht="15">
      <c r="B11583" s="2037">
        <v>43857</v>
      </c>
      <c r="C11583" s="1965" t="s">
        <v>12020</v>
      </c>
      <c r="D11583" s="1966">
        <v>5000</v>
      </c>
      <c r="E11583" s="1965" t="s">
        <v>12021</v>
      </c>
      <c r="G11583" s="437" t="s">
        <v>7425</v>
      </c>
      <c r="H11583" s="2195">
        <v>33843</v>
      </c>
    </row>
    <row r="11584" spans="2:14" s="1" customFormat="1" ht="45">
      <c r="B11584" s="2037">
        <v>43858</v>
      </c>
      <c r="C11584" s="2163" t="s">
        <v>12036</v>
      </c>
      <c r="D11584" s="2067">
        <v>1300</v>
      </c>
      <c r="E11584" s="1965" t="s">
        <v>3287</v>
      </c>
      <c r="G11584" s="437" t="s">
        <v>7426</v>
      </c>
      <c r="H11584" s="2195">
        <v>30000</v>
      </c>
    </row>
    <row r="11585" spans="2:10" s="1" customFormat="1" ht="45">
      <c r="B11585" s="2037">
        <v>43860</v>
      </c>
      <c r="C11585" s="2102" t="s">
        <v>12054</v>
      </c>
      <c r="D11585" s="2067">
        <v>500</v>
      </c>
      <c r="E11585" s="1965" t="s">
        <v>3287</v>
      </c>
      <c r="G11585" s="437" t="s">
        <v>8819</v>
      </c>
      <c r="H11585" s="2195">
        <v>3000</v>
      </c>
    </row>
    <row r="11586" spans="2:10" s="1" customFormat="1" ht="45">
      <c r="B11586" s="2037">
        <v>43861</v>
      </c>
      <c r="C11586" s="1965" t="s">
        <v>12083</v>
      </c>
      <c r="D11586" s="1966">
        <v>10000</v>
      </c>
      <c r="E11586" s="1965" t="s">
        <v>3287</v>
      </c>
      <c r="G11586" s="437" t="s">
        <v>7420</v>
      </c>
      <c r="H11586" s="2195">
        <v>22669</v>
      </c>
    </row>
    <row r="11587" spans="2:10" s="1" customFormat="1" ht="15">
      <c r="B11587" s="2037"/>
      <c r="C11587" s="1965"/>
      <c r="D11587" s="1966"/>
      <c r="E11587" s="1965"/>
      <c r="F11587" s="2"/>
      <c r="G11587" s="437" t="s">
        <v>11378</v>
      </c>
      <c r="H11587" s="2195">
        <v>26</v>
      </c>
      <c r="J11587" s="2"/>
    </row>
    <row r="11588" spans="2:10" s="1" customFormat="1" ht="15">
      <c r="B11588" s="1964"/>
      <c r="C11588" s="814"/>
      <c r="D11588" s="876"/>
      <c r="E11588" s="814"/>
      <c r="F11588" s="2"/>
      <c r="G11588" s="437" t="s">
        <v>11891</v>
      </c>
      <c r="H11588" s="2195">
        <v>51479</v>
      </c>
    </row>
    <row r="11589" spans="2:10" s="1" customFormat="1" ht="15">
      <c r="B11589" s="811"/>
      <c r="C11589" s="814"/>
      <c r="D11589" s="876"/>
      <c r="E11589" s="814"/>
    </row>
    <row r="11590" spans="2:10" s="1" customFormat="1" ht="15">
      <c r="B11590" s="280"/>
      <c r="C11590" s="280"/>
      <c r="D11590" s="294">
        <f>SUM(D11577:D11589)</f>
        <v>41970</v>
      </c>
      <c r="E11590" s="2">
        <f>D11590-D11676-H11676</f>
        <v>9580</v>
      </c>
      <c r="F11590" s="1" t="s">
        <v>3088</v>
      </c>
    </row>
    <row r="11591" spans="2:10" s="1" customFormat="1" ht="15">
      <c r="E11591" s="2"/>
    </row>
    <row r="11592" spans="2:10" s="1" customFormat="1" ht="15">
      <c r="B11592" s="608">
        <v>43831</v>
      </c>
      <c r="C11592" s="280" t="s">
        <v>289</v>
      </c>
      <c r="D11592" s="294">
        <v>100</v>
      </c>
      <c r="F11592" s="608">
        <v>43851</v>
      </c>
      <c r="G11592" s="484" t="s">
        <v>177</v>
      </c>
      <c r="H11592" s="1776">
        <v>7</v>
      </c>
    </row>
    <row r="11593" spans="2:10" s="1" customFormat="1" ht="15">
      <c r="B11593" s="608">
        <v>43831</v>
      </c>
      <c r="C11593" s="280" t="s">
        <v>516</v>
      </c>
      <c r="D11593" s="294">
        <v>40</v>
      </c>
      <c r="E11593" s="1023"/>
      <c r="F11593" s="608">
        <v>43851</v>
      </c>
      <c r="G11593" s="612" t="s">
        <v>9620</v>
      </c>
      <c r="H11593" s="613">
        <v>120</v>
      </c>
    </row>
    <row r="11594" spans="2:10" s="1" customFormat="1" ht="15">
      <c r="B11594" s="608">
        <v>43832</v>
      </c>
      <c r="C11594" s="612" t="s">
        <v>11903</v>
      </c>
      <c r="D11594" s="613">
        <v>300</v>
      </c>
      <c r="E11594" s="1023"/>
      <c r="F11594" s="608">
        <v>43851</v>
      </c>
      <c r="G11594" s="484" t="s">
        <v>12007</v>
      </c>
      <c r="H11594" s="610">
        <v>45</v>
      </c>
    </row>
    <row r="11595" spans="2:10" s="1" customFormat="1" ht="15">
      <c r="B11595" s="608">
        <v>43832</v>
      </c>
      <c r="C11595" s="612" t="s">
        <v>247</v>
      </c>
      <c r="D11595" s="613">
        <v>280</v>
      </c>
      <c r="E11595" s="1023"/>
      <c r="F11595" s="608">
        <v>43851</v>
      </c>
      <c r="G11595" s="280" t="s">
        <v>12008</v>
      </c>
      <c r="H11595" s="294">
        <v>50</v>
      </c>
    </row>
    <row r="11596" spans="2:10" s="1" customFormat="1" ht="15">
      <c r="B11596" s="608">
        <v>43833</v>
      </c>
      <c r="C11596" s="612" t="s">
        <v>525</v>
      </c>
      <c r="D11596" s="613">
        <v>200</v>
      </c>
      <c r="E11596" s="1023"/>
      <c r="F11596" s="608">
        <v>43851</v>
      </c>
      <c r="G11596" s="280" t="s">
        <v>613</v>
      </c>
      <c r="H11596" s="294">
        <v>20</v>
      </c>
    </row>
    <row r="11597" spans="2:10" s="1" customFormat="1" ht="15">
      <c r="B11597" s="608">
        <v>43833</v>
      </c>
      <c r="C11597" s="484" t="s">
        <v>23</v>
      </c>
      <c r="D11597" s="610">
        <v>260</v>
      </c>
      <c r="E11597" s="1023"/>
      <c r="F11597" s="608">
        <v>43851</v>
      </c>
      <c r="G11597" s="484" t="s">
        <v>111</v>
      </c>
      <c r="H11597" s="614">
        <v>100</v>
      </c>
    </row>
    <row r="11598" spans="2:10" s="1" customFormat="1" ht="15">
      <c r="B11598" s="608">
        <v>43834</v>
      </c>
      <c r="C11598" s="484" t="s">
        <v>114</v>
      </c>
      <c r="D11598" s="614">
        <v>140</v>
      </c>
      <c r="E11598" s="1023"/>
      <c r="F11598" s="608">
        <v>43851</v>
      </c>
      <c r="G11598" s="280" t="s">
        <v>12011</v>
      </c>
      <c r="H11598" s="294">
        <v>450</v>
      </c>
    </row>
    <row r="11599" spans="2:10" s="1" customFormat="1" ht="15">
      <c r="B11599" s="608">
        <v>43834</v>
      </c>
      <c r="C11599" s="394" t="s">
        <v>401</v>
      </c>
      <c r="D11599" s="614">
        <v>80</v>
      </c>
      <c r="E11599" s="1023"/>
      <c r="F11599" s="608">
        <v>43851</v>
      </c>
      <c r="G11599" s="280" t="s">
        <v>246</v>
      </c>
      <c r="H11599" s="294">
        <v>120</v>
      </c>
    </row>
    <row r="11600" spans="2:10" s="1" customFormat="1" ht="15">
      <c r="B11600" s="608">
        <v>43834</v>
      </c>
      <c r="C11600" s="394" t="s">
        <v>3903</v>
      </c>
      <c r="D11600" s="614">
        <v>140</v>
      </c>
      <c r="E11600" s="1023"/>
      <c r="F11600" s="608">
        <v>43851</v>
      </c>
      <c r="G11600" s="280" t="s">
        <v>12009</v>
      </c>
      <c r="H11600" s="294">
        <v>150</v>
      </c>
    </row>
    <row r="11601" spans="2:8" s="1" customFormat="1" ht="15">
      <c r="B11601" s="608">
        <v>43834</v>
      </c>
      <c r="C11601" s="394" t="s">
        <v>11904</v>
      </c>
      <c r="D11601" s="614">
        <v>570</v>
      </c>
      <c r="E11601" s="1023"/>
      <c r="F11601" s="608">
        <v>43851</v>
      </c>
      <c r="G11601" s="280" t="s">
        <v>4391</v>
      </c>
      <c r="H11601" s="294">
        <v>30</v>
      </c>
    </row>
    <row r="11602" spans="2:8" s="1" customFormat="1" ht="15">
      <c r="B11602" s="608">
        <v>43835</v>
      </c>
      <c r="C11602" s="280" t="s">
        <v>51</v>
      </c>
      <c r="D11602" s="294">
        <v>400</v>
      </c>
      <c r="E11602" s="1023"/>
      <c r="F11602" s="608">
        <v>43851</v>
      </c>
      <c r="G11602" s="280" t="s">
        <v>346</v>
      </c>
      <c r="H11602" s="294">
        <v>30</v>
      </c>
    </row>
    <row r="11603" spans="2:8" s="1" customFormat="1" ht="15">
      <c r="B11603" s="608">
        <v>43835</v>
      </c>
      <c r="C11603" s="612" t="s">
        <v>18</v>
      </c>
      <c r="D11603" s="1776">
        <v>420</v>
      </c>
      <c r="E11603" s="1023"/>
      <c r="F11603" s="608">
        <v>43853</v>
      </c>
      <c r="G11603" s="280" t="s">
        <v>525</v>
      </c>
      <c r="H11603" s="294">
        <v>183</v>
      </c>
    </row>
    <row r="11604" spans="2:8" s="1" customFormat="1" ht="15">
      <c r="B11604" s="608">
        <v>43835</v>
      </c>
      <c r="C11604" s="394" t="s">
        <v>850</v>
      </c>
      <c r="D11604" s="1776">
        <v>70</v>
      </c>
      <c r="E11604" s="1023"/>
      <c r="F11604" s="608">
        <v>43853</v>
      </c>
      <c r="G11604" s="280" t="s">
        <v>12</v>
      </c>
      <c r="H11604" s="294">
        <v>130</v>
      </c>
    </row>
    <row r="11605" spans="2:8" s="1" customFormat="1" ht="15">
      <c r="B11605" s="608">
        <v>43835</v>
      </c>
      <c r="C11605" s="280" t="s">
        <v>114</v>
      </c>
      <c r="D11605" s="613">
        <v>60</v>
      </c>
      <c r="E11605" s="1023"/>
      <c r="F11605" s="608">
        <v>43853</v>
      </c>
      <c r="G11605" s="484" t="s">
        <v>12028</v>
      </c>
      <c r="H11605" s="610">
        <v>140</v>
      </c>
    </row>
    <row r="11606" spans="2:8" s="1" customFormat="1" ht="15">
      <c r="B11606" s="608">
        <v>43835</v>
      </c>
      <c r="C11606" s="484" t="s">
        <v>11908</v>
      </c>
      <c r="D11606" s="1739">
        <v>60</v>
      </c>
      <c r="E11606" s="1023"/>
      <c r="F11606" s="608">
        <v>43854</v>
      </c>
      <c r="G11606" s="280" t="s">
        <v>525</v>
      </c>
      <c r="H11606" s="294">
        <v>170</v>
      </c>
    </row>
    <row r="11607" spans="2:8" s="1" customFormat="1" ht="15">
      <c r="B11607" s="608">
        <v>43835</v>
      </c>
      <c r="C11607" s="484" t="s">
        <v>401</v>
      </c>
      <c r="D11607" s="1739">
        <v>40</v>
      </c>
      <c r="E11607" s="1023"/>
      <c r="F11607" s="608">
        <v>43854</v>
      </c>
      <c r="G11607" s="484" t="s">
        <v>12</v>
      </c>
      <c r="H11607" s="610">
        <v>50</v>
      </c>
    </row>
    <row r="11608" spans="2:8" s="1" customFormat="1" ht="15">
      <c r="B11608" s="608">
        <v>43836</v>
      </c>
      <c r="C11608" s="484" t="s">
        <v>525</v>
      </c>
      <c r="D11608" s="1739">
        <v>170</v>
      </c>
      <c r="E11608" s="1023"/>
      <c r="F11608" s="608">
        <v>43854</v>
      </c>
      <c r="G11608" s="280" t="s">
        <v>401</v>
      </c>
      <c r="H11608" s="294">
        <v>60</v>
      </c>
    </row>
    <row r="11609" spans="2:8" s="1" customFormat="1" ht="15">
      <c r="B11609" s="608">
        <v>43836</v>
      </c>
      <c r="C11609" s="484" t="s">
        <v>23</v>
      </c>
      <c r="D11609" s="1739">
        <v>310</v>
      </c>
      <c r="E11609" s="1023"/>
      <c r="F11609" s="608">
        <v>43855</v>
      </c>
      <c r="G11609" s="280" t="s">
        <v>401</v>
      </c>
      <c r="H11609" s="294">
        <v>180</v>
      </c>
    </row>
    <row r="11610" spans="2:8" s="1" customFormat="1" ht="15">
      <c r="B11610" s="608">
        <v>43836</v>
      </c>
      <c r="C11610" s="484" t="s">
        <v>10699</v>
      </c>
      <c r="D11610" s="1739">
        <v>200</v>
      </c>
      <c r="E11610" s="1023"/>
      <c r="F11610" s="608">
        <v>43855</v>
      </c>
      <c r="G11610" s="484" t="s">
        <v>10957</v>
      </c>
      <c r="H11610" s="1776">
        <v>120</v>
      </c>
    </row>
    <row r="11611" spans="2:8" s="1" customFormat="1" ht="15">
      <c r="B11611" s="608">
        <v>43836</v>
      </c>
      <c r="C11611" s="484" t="s">
        <v>525</v>
      </c>
      <c r="D11611" s="1739">
        <v>50</v>
      </c>
      <c r="E11611" s="1023"/>
      <c r="F11611" s="608">
        <v>43855</v>
      </c>
      <c r="G11611" s="612" t="s">
        <v>10074</v>
      </c>
      <c r="H11611" s="613">
        <v>195</v>
      </c>
    </row>
    <row r="11612" spans="2:8" s="1" customFormat="1" ht="15">
      <c r="B11612" s="608">
        <v>43837</v>
      </c>
      <c r="C11612" s="484" t="s">
        <v>525</v>
      </c>
      <c r="D11612" s="1739">
        <v>200</v>
      </c>
      <c r="E11612" s="1023"/>
      <c r="F11612" s="608">
        <v>43855</v>
      </c>
      <c r="G11612" s="484" t="s">
        <v>11585</v>
      </c>
      <c r="H11612" s="610">
        <v>375</v>
      </c>
    </row>
    <row r="11613" spans="2:8" s="1" customFormat="1" ht="15">
      <c r="B11613" s="608">
        <v>43837</v>
      </c>
      <c r="C11613" s="484" t="s">
        <v>850</v>
      </c>
      <c r="D11613" s="1739">
        <v>30</v>
      </c>
      <c r="E11613" s="1023"/>
      <c r="F11613" s="608">
        <v>43855</v>
      </c>
      <c r="G11613" s="394" t="s">
        <v>525</v>
      </c>
      <c r="H11613" s="614">
        <v>30</v>
      </c>
    </row>
    <row r="11614" spans="2:8" s="1" customFormat="1" ht="15">
      <c r="B11614" s="608">
        <v>43837</v>
      </c>
      <c r="C11614" s="612" t="s">
        <v>397</v>
      </c>
      <c r="D11614" s="613">
        <v>150</v>
      </c>
      <c r="E11614" s="1023"/>
      <c r="F11614" s="608">
        <v>43855</v>
      </c>
      <c r="G11614" s="394" t="s">
        <v>12030</v>
      </c>
      <c r="H11614" s="614">
        <v>1950</v>
      </c>
    </row>
    <row r="11615" spans="2:8" s="1" customFormat="1" ht="15">
      <c r="B11615" s="1323">
        <v>43837</v>
      </c>
      <c r="C11615" s="463" t="s">
        <v>11491</v>
      </c>
      <c r="D11615" s="1002">
        <v>1000</v>
      </c>
      <c r="E11615" s="1023"/>
      <c r="F11615" s="608">
        <v>43856</v>
      </c>
      <c r="G11615" s="280" t="s">
        <v>2556</v>
      </c>
      <c r="H11615" s="294">
        <v>100</v>
      </c>
    </row>
    <row r="11616" spans="2:8" s="1" customFormat="1" ht="15">
      <c r="B11616" s="608">
        <v>43838</v>
      </c>
      <c r="C11616" s="280" t="s">
        <v>525</v>
      </c>
      <c r="D11616" s="294">
        <v>190</v>
      </c>
      <c r="E11616" s="1023"/>
      <c r="F11616" s="608">
        <v>43856</v>
      </c>
      <c r="G11616" s="280" t="s">
        <v>58</v>
      </c>
      <c r="H11616" s="294">
        <v>35</v>
      </c>
    </row>
    <row r="11617" spans="2:8" s="1" customFormat="1" ht="15">
      <c r="B11617" s="608">
        <v>43838</v>
      </c>
      <c r="C11617" s="484" t="s">
        <v>23</v>
      </c>
      <c r="D11617" s="610">
        <v>285</v>
      </c>
      <c r="E11617" s="1023"/>
      <c r="F11617" s="608">
        <v>43856</v>
      </c>
      <c r="G11617" s="280" t="s">
        <v>401</v>
      </c>
      <c r="H11617" s="294">
        <v>20</v>
      </c>
    </row>
    <row r="11618" spans="2:8" s="1" customFormat="1" ht="15">
      <c r="B11618" s="608">
        <v>43838</v>
      </c>
      <c r="C11618" s="394" t="s">
        <v>18</v>
      </c>
      <c r="D11618" s="614">
        <v>125</v>
      </c>
      <c r="E11618" s="1023"/>
      <c r="F11618" s="608">
        <v>43856</v>
      </c>
      <c r="G11618" s="484" t="s">
        <v>23</v>
      </c>
      <c r="H11618" s="1776">
        <v>100</v>
      </c>
    </row>
    <row r="11619" spans="2:8" s="1" customFormat="1" ht="15">
      <c r="B11619" s="608">
        <v>43839</v>
      </c>
      <c r="C11619" s="484" t="s">
        <v>525</v>
      </c>
      <c r="D11619" s="1739">
        <v>180</v>
      </c>
      <c r="E11619" s="1023"/>
      <c r="F11619" s="549">
        <v>43856</v>
      </c>
      <c r="G11619" s="554" t="s">
        <v>112</v>
      </c>
      <c r="H11619" s="587">
        <v>1030</v>
      </c>
    </row>
    <row r="11620" spans="2:8" s="1" customFormat="1" ht="15">
      <c r="B11620" s="608">
        <v>43839</v>
      </c>
      <c r="C11620" s="484" t="s">
        <v>12</v>
      </c>
      <c r="D11620" s="1739">
        <v>100</v>
      </c>
      <c r="E11620" s="1023"/>
      <c r="F11620" s="608">
        <v>43856</v>
      </c>
      <c r="G11620" s="484" t="s">
        <v>10507</v>
      </c>
      <c r="H11620" s="1776">
        <v>800</v>
      </c>
    </row>
    <row r="11621" spans="2:8" s="1" customFormat="1" ht="15">
      <c r="B11621" s="608">
        <v>43839</v>
      </c>
      <c r="C11621" s="612" t="s">
        <v>11935</v>
      </c>
      <c r="D11621" s="613">
        <v>500</v>
      </c>
      <c r="E11621" s="1023"/>
      <c r="F11621" s="608">
        <v>43857</v>
      </c>
      <c r="G11621" s="612" t="s">
        <v>525</v>
      </c>
      <c r="H11621" s="613">
        <v>75</v>
      </c>
    </row>
    <row r="11622" spans="2:8" s="1" customFormat="1" ht="15">
      <c r="B11622" s="608">
        <v>43839</v>
      </c>
      <c r="C11622" s="280" t="s">
        <v>10949</v>
      </c>
      <c r="D11622" s="294">
        <v>30</v>
      </c>
      <c r="E11622" s="1023"/>
      <c r="F11622" s="608">
        <v>43858</v>
      </c>
      <c r="G11622" s="484" t="s">
        <v>12033</v>
      </c>
      <c r="H11622" s="614">
        <v>200</v>
      </c>
    </row>
    <row r="11623" spans="2:8" s="1" customFormat="1" ht="15">
      <c r="B11623" s="608">
        <v>43839</v>
      </c>
      <c r="C11623" s="280" t="s">
        <v>11937</v>
      </c>
      <c r="D11623" s="294">
        <v>500</v>
      </c>
      <c r="E11623" s="1023"/>
      <c r="F11623" s="608">
        <v>43858</v>
      </c>
      <c r="G11623" s="484" t="s">
        <v>525</v>
      </c>
      <c r="H11623" s="614">
        <v>130</v>
      </c>
    </row>
    <row r="11624" spans="2:8" s="1" customFormat="1" ht="15">
      <c r="B11624" s="608">
        <v>43840</v>
      </c>
      <c r="C11624" s="484" t="s">
        <v>525</v>
      </c>
      <c r="D11624" s="610">
        <v>200</v>
      </c>
      <c r="E11624" s="1023"/>
      <c r="F11624" s="608">
        <v>43858</v>
      </c>
      <c r="G11624" s="280" t="s">
        <v>531</v>
      </c>
      <c r="H11624" s="294">
        <v>20</v>
      </c>
    </row>
    <row r="11625" spans="2:8" s="1" customFormat="1" ht="15">
      <c r="B11625" s="608">
        <v>43840</v>
      </c>
      <c r="C11625" s="394" t="s">
        <v>12</v>
      </c>
      <c r="D11625" s="614">
        <v>70</v>
      </c>
      <c r="E11625" s="1023"/>
      <c r="F11625" s="608">
        <v>43858</v>
      </c>
      <c r="G11625" s="394" t="s">
        <v>18</v>
      </c>
      <c r="H11625" s="614">
        <v>30</v>
      </c>
    </row>
    <row r="11626" spans="2:8" s="1" customFormat="1" ht="15">
      <c r="B11626" s="608">
        <v>43840</v>
      </c>
      <c r="C11626" s="394" t="s">
        <v>850</v>
      </c>
      <c r="D11626" s="614">
        <v>300</v>
      </c>
      <c r="E11626" s="1023"/>
      <c r="F11626" s="608">
        <v>43859</v>
      </c>
      <c r="G11626" s="304" t="s">
        <v>12042</v>
      </c>
      <c r="H11626" s="294">
        <v>600</v>
      </c>
    </row>
    <row r="11627" spans="2:8" s="1" customFormat="1" ht="15">
      <c r="B11627" s="608">
        <v>43840</v>
      </c>
      <c r="C11627" s="394" t="s">
        <v>76</v>
      </c>
      <c r="D11627" s="294">
        <v>320</v>
      </c>
      <c r="E11627" s="1023"/>
      <c r="F11627" s="608">
        <v>43859</v>
      </c>
      <c r="G11627" s="280" t="s">
        <v>918</v>
      </c>
      <c r="H11627" s="294">
        <v>160</v>
      </c>
    </row>
    <row r="11628" spans="2:8" s="1" customFormat="1" ht="15">
      <c r="B11628" s="608">
        <v>43841</v>
      </c>
      <c r="C11628" s="484" t="s">
        <v>11943</v>
      </c>
      <c r="D11628" s="610">
        <v>160</v>
      </c>
      <c r="E11628" s="1023"/>
      <c r="F11628" s="608">
        <v>43859</v>
      </c>
      <c r="G11628" s="304" t="s">
        <v>10057</v>
      </c>
      <c r="H11628" s="326">
        <v>10</v>
      </c>
    </row>
    <row r="11629" spans="2:8" s="1" customFormat="1" ht="15">
      <c r="B11629" s="608">
        <v>43841</v>
      </c>
      <c r="C11629" s="394" t="s">
        <v>224</v>
      </c>
      <c r="D11629" s="614">
        <v>220</v>
      </c>
      <c r="E11629" s="1023"/>
      <c r="F11629" s="608">
        <v>43859</v>
      </c>
      <c r="G11629" s="304" t="s">
        <v>3901</v>
      </c>
      <c r="H11629" s="326">
        <v>10</v>
      </c>
    </row>
    <row r="11630" spans="2:8" s="1" customFormat="1" ht="15">
      <c r="B11630" s="608">
        <v>43841</v>
      </c>
      <c r="C11630" s="394" t="s">
        <v>11960</v>
      </c>
      <c r="D11630" s="614">
        <v>150</v>
      </c>
      <c r="E11630" s="1023"/>
      <c r="F11630" s="608">
        <v>43859</v>
      </c>
      <c r="G11630" s="304" t="s">
        <v>111</v>
      </c>
      <c r="H11630" s="326">
        <v>50</v>
      </c>
    </row>
    <row r="11631" spans="2:8" s="1" customFormat="1" ht="15">
      <c r="B11631" s="608">
        <v>43841</v>
      </c>
      <c r="C11631" s="394" t="s">
        <v>59</v>
      </c>
      <c r="D11631" s="614">
        <v>60</v>
      </c>
      <c r="E11631" s="1023"/>
      <c r="F11631" s="608">
        <v>43860</v>
      </c>
      <c r="G11631" s="304" t="s">
        <v>525</v>
      </c>
      <c r="H11631" s="326">
        <v>250</v>
      </c>
    </row>
    <row r="11632" spans="2:8" s="1" customFormat="1" ht="15">
      <c r="B11632" s="608">
        <v>43841</v>
      </c>
      <c r="C11632" s="394" t="s">
        <v>887</v>
      </c>
      <c r="D11632" s="614">
        <v>50</v>
      </c>
      <c r="E11632" s="1023"/>
      <c r="F11632" s="608">
        <v>43860</v>
      </c>
      <c r="G11632" s="304" t="s">
        <v>246</v>
      </c>
      <c r="H11632" s="326">
        <v>150</v>
      </c>
    </row>
    <row r="11633" spans="2:8" s="1" customFormat="1" ht="15">
      <c r="B11633" s="608">
        <v>43841</v>
      </c>
      <c r="C11633" s="280" t="s">
        <v>5291</v>
      </c>
      <c r="D11633" s="294">
        <v>1200</v>
      </c>
      <c r="E11633" s="1023"/>
      <c r="F11633" s="608">
        <v>43860</v>
      </c>
      <c r="G11633" s="304" t="s">
        <v>8508</v>
      </c>
      <c r="H11633" s="326">
        <v>60</v>
      </c>
    </row>
    <row r="11634" spans="2:8" s="1" customFormat="1" ht="15">
      <c r="B11634" s="608">
        <v>43841</v>
      </c>
      <c r="C11634" s="394" t="s">
        <v>4775</v>
      </c>
      <c r="D11634" s="1776">
        <v>400</v>
      </c>
      <c r="E11634" s="1023"/>
      <c r="F11634" s="608">
        <v>43860</v>
      </c>
      <c r="G11634" s="304" t="s">
        <v>51</v>
      </c>
      <c r="H11634" s="326">
        <v>20</v>
      </c>
    </row>
    <row r="11635" spans="2:8" s="1" customFormat="1" ht="15">
      <c r="B11635" s="608">
        <v>43841</v>
      </c>
      <c r="C11635" s="280" t="s">
        <v>23</v>
      </c>
      <c r="D11635" s="294">
        <v>550</v>
      </c>
      <c r="E11635" s="1023"/>
      <c r="F11635" s="608">
        <v>43861</v>
      </c>
      <c r="G11635" s="304" t="s">
        <v>525</v>
      </c>
      <c r="H11635" s="326">
        <v>160</v>
      </c>
    </row>
    <row r="11636" spans="2:8" s="1" customFormat="1" ht="15">
      <c r="B11636" s="608">
        <v>43841</v>
      </c>
      <c r="C11636" s="612" t="s">
        <v>173</v>
      </c>
      <c r="D11636" s="613">
        <v>70</v>
      </c>
      <c r="E11636" s="1023"/>
      <c r="F11636" s="608">
        <v>43861</v>
      </c>
      <c r="G11636" s="304" t="s">
        <v>48</v>
      </c>
      <c r="H11636" s="326">
        <v>270</v>
      </c>
    </row>
    <row r="11637" spans="2:8" s="1" customFormat="1" ht="15">
      <c r="B11637" s="608">
        <v>43842</v>
      </c>
      <c r="C11637" s="612" t="s">
        <v>81</v>
      </c>
      <c r="D11637" s="613">
        <v>100</v>
      </c>
      <c r="E11637" s="1023"/>
      <c r="F11637" s="608">
        <v>43861</v>
      </c>
      <c r="G11637" s="304" t="s">
        <v>114</v>
      </c>
      <c r="H11637" s="326">
        <v>90</v>
      </c>
    </row>
    <row r="11638" spans="2:8" s="1" customFormat="1" ht="15">
      <c r="B11638" s="608">
        <v>43842</v>
      </c>
      <c r="C11638" s="612" t="s">
        <v>11961</v>
      </c>
      <c r="D11638" s="613">
        <v>950</v>
      </c>
      <c r="E11638" s="1023"/>
      <c r="F11638" s="608">
        <v>43861</v>
      </c>
      <c r="G11638" s="304" t="s">
        <v>51</v>
      </c>
      <c r="H11638" s="326">
        <v>290</v>
      </c>
    </row>
    <row r="11639" spans="2:8" s="1" customFormat="1" ht="15">
      <c r="B11639" s="608">
        <v>43842</v>
      </c>
      <c r="C11639" s="280" t="s">
        <v>11962</v>
      </c>
      <c r="D11639" s="613">
        <v>200</v>
      </c>
      <c r="E11639" s="1023"/>
      <c r="F11639" s="608">
        <v>43861</v>
      </c>
      <c r="G11639" s="304" t="s">
        <v>516</v>
      </c>
      <c r="H11639" s="326">
        <v>60</v>
      </c>
    </row>
    <row r="11640" spans="2:8" s="1" customFormat="1" ht="15">
      <c r="B11640" s="608">
        <v>43843</v>
      </c>
      <c r="C11640" s="612" t="s">
        <v>525</v>
      </c>
      <c r="D11640" s="613">
        <v>200</v>
      </c>
      <c r="E11640" s="1023"/>
      <c r="F11640" s="608">
        <v>43861</v>
      </c>
      <c r="G11640" s="280" t="s">
        <v>59</v>
      </c>
      <c r="H11640" s="294">
        <v>100</v>
      </c>
    </row>
    <row r="11641" spans="2:8" s="1" customFormat="1" ht="15">
      <c r="B11641" s="608">
        <v>43843</v>
      </c>
      <c r="C11641" s="612" t="s">
        <v>11946</v>
      </c>
      <c r="D11641" s="613">
        <v>200</v>
      </c>
      <c r="E11641" s="1023"/>
      <c r="F11641" s="608"/>
      <c r="G11641" s="304"/>
      <c r="H11641" s="326"/>
    </row>
    <row r="11642" spans="2:8" s="1" customFormat="1" ht="15">
      <c r="B11642" s="608">
        <v>43843</v>
      </c>
      <c r="C11642" s="394" t="s">
        <v>12</v>
      </c>
      <c r="D11642" s="614">
        <v>70</v>
      </c>
      <c r="E11642" s="1023"/>
      <c r="F11642" s="608"/>
      <c r="G11642" s="280"/>
      <c r="H11642" s="294"/>
    </row>
    <row r="11643" spans="2:8" s="1" customFormat="1" ht="15">
      <c r="B11643" s="608">
        <v>43843</v>
      </c>
      <c r="C11643" s="394" t="s">
        <v>18</v>
      </c>
      <c r="D11643" s="614">
        <v>240</v>
      </c>
      <c r="E11643" s="1023"/>
      <c r="F11643" s="608"/>
      <c r="G11643" s="280"/>
      <c r="H11643" s="294"/>
    </row>
    <row r="11644" spans="2:8" s="1" customFormat="1" ht="15">
      <c r="B11644" s="608">
        <v>43843</v>
      </c>
      <c r="C11644" s="394" t="s">
        <v>51</v>
      </c>
      <c r="D11644" s="614">
        <v>360</v>
      </c>
      <c r="E11644" s="1023"/>
      <c r="F11644" s="608"/>
      <c r="G11644" s="280"/>
      <c r="H11644" s="294"/>
    </row>
    <row r="11645" spans="2:8" s="1" customFormat="1" ht="15">
      <c r="B11645" s="608">
        <v>43844</v>
      </c>
      <c r="C11645" s="280" t="s">
        <v>11963</v>
      </c>
      <c r="D11645" s="614">
        <v>850</v>
      </c>
      <c r="E11645" s="1023"/>
      <c r="F11645" s="608"/>
      <c r="G11645" s="280"/>
      <c r="H11645" s="294"/>
    </row>
    <row r="11646" spans="2:8" s="1" customFormat="1" ht="15">
      <c r="B11646" s="608">
        <v>43844</v>
      </c>
      <c r="C11646" s="280" t="s">
        <v>525</v>
      </c>
      <c r="D11646" s="294">
        <v>140</v>
      </c>
      <c r="E11646" s="1023"/>
      <c r="F11646" s="608"/>
      <c r="G11646" s="280"/>
      <c r="H11646" s="294"/>
    </row>
    <row r="11647" spans="2:8" s="1" customFormat="1" ht="15">
      <c r="B11647" s="608">
        <v>43844</v>
      </c>
      <c r="C11647" s="394" t="s">
        <v>10525</v>
      </c>
      <c r="D11647" s="1776">
        <v>225</v>
      </c>
      <c r="E11647" s="1023"/>
      <c r="F11647" s="608"/>
      <c r="G11647" s="280"/>
      <c r="H11647" s="294"/>
    </row>
    <row r="11648" spans="2:8" s="1" customFormat="1" ht="15">
      <c r="B11648" s="608">
        <v>43844</v>
      </c>
      <c r="C11648" s="280" t="s">
        <v>850</v>
      </c>
      <c r="D11648" s="294">
        <v>45</v>
      </c>
      <c r="E11648" s="1023"/>
      <c r="F11648" s="608"/>
      <c r="G11648" s="280"/>
      <c r="H11648" s="294"/>
    </row>
    <row r="11649" spans="2:8" s="1" customFormat="1" ht="15">
      <c r="B11649" s="608">
        <v>43844</v>
      </c>
      <c r="C11649" s="612" t="s">
        <v>59</v>
      </c>
      <c r="D11649" s="613">
        <v>40</v>
      </c>
      <c r="E11649" s="1023"/>
      <c r="F11649" s="608"/>
      <c r="G11649" s="484"/>
      <c r="H11649" s="610"/>
    </row>
    <row r="11650" spans="2:8" s="1" customFormat="1" ht="15">
      <c r="B11650" s="608">
        <v>43845</v>
      </c>
      <c r="C11650" s="612" t="s">
        <v>8731</v>
      </c>
      <c r="D11650" s="613">
        <v>390</v>
      </c>
      <c r="E11650" s="1023"/>
      <c r="F11650" s="608"/>
      <c r="G11650" s="394"/>
      <c r="H11650" s="614"/>
    </row>
    <row r="11651" spans="2:8" s="1" customFormat="1" ht="15">
      <c r="B11651" s="608">
        <v>43846</v>
      </c>
      <c r="C11651" s="484" t="s">
        <v>525</v>
      </c>
      <c r="D11651" s="610">
        <v>30</v>
      </c>
      <c r="E11651" s="1023"/>
      <c r="F11651" s="608"/>
      <c r="G11651" s="280"/>
      <c r="H11651" s="294"/>
    </row>
    <row r="11652" spans="2:8" s="1" customFormat="1" ht="15">
      <c r="B11652" s="608">
        <v>43846</v>
      </c>
      <c r="C11652" s="394" t="s">
        <v>401</v>
      </c>
      <c r="D11652" s="614">
        <v>130</v>
      </c>
      <c r="E11652" s="1023"/>
      <c r="F11652" s="608"/>
      <c r="G11652" s="484"/>
      <c r="H11652" s="610"/>
    </row>
    <row r="11653" spans="2:8" s="1" customFormat="1" ht="15">
      <c r="B11653" s="608">
        <v>43846</v>
      </c>
      <c r="C11653" s="394" t="s">
        <v>289</v>
      </c>
      <c r="D11653" s="1776">
        <v>20</v>
      </c>
      <c r="E11653" s="1023"/>
      <c r="F11653" s="608"/>
      <c r="G11653" s="484"/>
      <c r="H11653" s="610"/>
    </row>
    <row r="11654" spans="2:8" s="1" customFormat="1" ht="15">
      <c r="B11654" s="608">
        <v>43847</v>
      </c>
      <c r="C11654" s="280" t="s">
        <v>525</v>
      </c>
      <c r="D11654" s="294">
        <v>50</v>
      </c>
      <c r="E11654" s="1023"/>
      <c r="F11654" s="608"/>
      <c r="G11654" s="484"/>
      <c r="H11654" s="614"/>
    </row>
    <row r="11655" spans="2:8" s="1" customFormat="1" ht="15">
      <c r="B11655" s="608">
        <v>43847</v>
      </c>
      <c r="C11655" s="612" t="s">
        <v>401</v>
      </c>
      <c r="D11655" s="613">
        <v>160</v>
      </c>
      <c r="E11655" s="1023"/>
      <c r="F11655" s="608"/>
      <c r="G11655" s="280"/>
      <c r="H11655" s="294"/>
    </row>
    <row r="11656" spans="2:8" s="1" customFormat="1" ht="15">
      <c r="B11656" s="608">
        <v>43847</v>
      </c>
      <c r="C11656" s="612" t="s">
        <v>4406</v>
      </c>
      <c r="D11656" s="613">
        <v>200</v>
      </c>
      <c r="E11656" s="1023"/>
      <c r="F11656" s="608"/>
      <c r="G11656" s="280"/>
      <c r="H11656" s="294"/>
    </row>
    <row r="11657" spans="2:8" s="1" customFormat="1" ht="15">
      <c r="B11657" s="608">
        <v>43847</v>
      </c>
      <c r="C11657" s="394" t="s">
        <v>11979</v>
      </c>
      <c r="D11657" s="1776">
        <v>100</v>
      </c>
      <c r="E11657" s="1023"/>
      <c r="F11657" s="608"/>
      <c r="G11657" s="484"/>
      <c r="H11657" s="1776"/>
    </row>
    <row r="11658" spans="2:8" s="1" customFormat="1" ht="15">
      <c r="B11658" s="608">
        <v>43847</v>
      </c>
      <c r="C11658" s="280" t="s">
        <v>11980</v>
      </c>
      <c r="D11658" s="294">
        <v>100</v>
      </c>
      <c r="E11658" s="1023"/>
      <c r="F11658" s="608"/>
      <c r="G11658" s="612"/>
      <c r="H11658" s="613"/>
    </row>
    <row r="11659" spans="2:8" s="1" customFormat="1" ht="15">
      <c r="B11659" s="608">
        <v>43847</v>
      </c>
      <c r="C11659" s="612" t="s">
        <v>114</v>
      </c>
      <c r="D11659" s="613">
        <v>120</v>
      </c>
      <c r="E11659" s="1023"/>
      <c r="F11659" s="608"/>
      <c r="G11659" s="484"/>
      <c r="H11659" s="610"/>
    </row>
    <row r="11660" spans="2:8" s="1" customFormat="1" ht="15">
      <c r="B11660" s="608">
        <v>43847</v>
      </c>
      <c r="C11660" s="612" t="s">
        <v>11981</v>
      </c>
      <c r="D11660" s="613">
        <v>20</v>
      </c>
      <c r="E11660" s="1023"/>
      <c r="F11660" s="608"/>
      <c r="G11660" s="394"/>
      <c r="H11660" s="614"/>
    </row>
    <row r="11661" spans="2:8" s="1" customFormat="1" ht="15">
      <c r="B11661" s="608">
        <v>43848</v>
      </c>
      <c r="C11661" s="612" t="s">
        <v>177</v>
      </c>
      <c r="D11661" s="613">
        <v>5</v>
      </c>
      <c r="E11661" s="1023"/>
      <c r="F11661" s="608"/>
      <c r="G11661" s="280"/>
      <c r="H11661" s="294"/>
    </row>
    <row r="11662" spans="2:8" s="1" customFormat="1" ht="15">
      <c r="B11662" s="608">
        <v>43848</v>
      </c>
      <c r="C11662" s="612" t="s">
        <v>3043</v>
      </c>
      <c r="D11662" s="613">
        <v>140</v>
      </c>
      <c r="E11662" s="1023"/>
      <c r="F11662" s="608"/>
      <c r="G11662" s="484"/>
      <c r="H11662" s="610"/>
    </row>
    <row r="11663" spans="2:8" s="1" customFormat="1" ht="15">
      <c r="B11663" s="608">
        <v>43848</v>
      </c>
      <c r="C11663" s="612" t="s">
        <v>2318</v>
      </c>
      <c r="D11663" s="613">
        <v>5</v>
      </c>
      <c r="E11663" s="1023"/>
      <c r="F11663" s="608"/>
      <c r="G11663" s="484"/>
      <c r="H11663" s="610"/>
    </row>
    <row r="11664" spans="2:8" s="1" customFormat="1" ht="15">
      <c r="B11664" s="608">
        <v>43848</v>
      </c>
      <c r="C11664" s="612" t="s">
        <v>11978</v>
      </c>
      <c r="D11664" s="613">
        <v>50</v>
      </c>
      <c r="E11664" s="1023"/>
      <c r="F11664" s="608"/>
      <c r="G11664" s="484"/>
      <c r="H11664" s="614"/>
    </row>
    <row r="11665" spans="2:9" s="1" customFormat="1" ht="15">
      <c r="B11665" s="608">
        <v>43848</v>
      </c>
      <c r="C11665" s="612" t="s">
        <v>179</v>
      </c>
      <c r="D11665" s="613">
        <v>50</v>
      </c>
      <c r="E11665" s="1023"/>
      <c r="F11665" s="608"/>
      <c r="G11665" s="280"/>
      <c r="H11665" s="294"/>
    </row>
    <row r="11666" spans="2:9" s="1" customFormat="1" ht="15">
      <c r="B11666" s="1323">
        <v>43848</v>
      </c>
      <c r="C11666" s="1324" t="s">
        <v>6</v>
      </c>
      <c r="D11666" s="1325">
        <v>3000</v>
      </c>
      <c r="E11666" s="1023"/>
      <c r="F11666" s="608"/>
      <c r="G11666" s="280"/>
      <c r="H11666" s="294"/>
    </row>
    <row r="11667" spans="2:9" s="1" customFormat="1" ht="15">
      <c r="B11667" s="608">
        <v>43848</v>
      </c>
      <c r="C11667" s="612" t="s">
        <v>12003</v>
      </c>
      <c r="D11667" s="613">
        <v>530</v>
      </c>
      <c r="E11667" s="1023"/>
      <c r="F11667" s="608"/>
      <c r="G11667" s="484"/>
      <c r="H11667" s="1776"/>
    </row>
    <row r="11668" spans="2:9" s="1" customFormat="1" ht="15">
      <c r="B11668" s="608">
        <v>43848</v>
      </c>
      <c r="C11668" s="280" t="s">
        <v>12004</v>
      </c>
      <c r="D11668" s="294">
        <v>2270</v>
      </c>
      <c r="E11668" s="1023"/>
      <c r="F11668" s="608"/>
      <c r="G11668" s="612"/>
      <c r="H11668" s="613"/>
    </row>
    <row r="11669" spans="2:9" s="1" customFormat="1" ht="15">
      <c r="B11669" s="608">
        <v>43848</v>
      </c>
      <c r="C11669" s="280" t="s">
        <v>23</v>
      </c>
      <c r="D11669" s="294">
        <v>320</v>
      </c>
      <c r="E11669" s="1023"/>
      <c r="F11669" s="608"/>
      <c r="G11669" s="484"/>
      <c r="H11669" s="610"/>
    </row>
    <row r="11670" spans="2:9" s="1" customFormat="1" ht="15">
      <c r="B11670" s="608">
        <v>43849</v>
      </c>
      <c r="C11670" s="280" t="s">
        <v>57</v>
      </c>
      <c r="D11670" s="294">
        <v>200</v>
      </c>
      <c r="E11670" s="1023"/>
      <c r="F11670" s="608"/>
      <c r="G11670" s="394"/>
      <c r="H11670" s="614"/>
    </row>
    <row r="11671" spans="2:9" s="1" customFormat="1" ht="15">
      <c r="B11671" s="608">
        <v>43849</v>
      </c>
      <c r="C11671" s="280" t="s">
        <v>10057</v>
      </c>
      <c r="D11671" s="294">
        <v>10</v>
      </c>
      <c r="E11671" s="1023"/>
      <c r="F11671" s="608"/>
      <c r="G11671" s="280"/>
      <c r="H11671" s="294"/>
    </row>
    <row r="11672" spans="2:9" s="1" customFormat="1" ht="15">
      <c r="B11672" s="608">
        <v>43850</v>
      </c>
      <c r="C11672" s="280" t="s">
        <v>525</v>
      </c>
      <c r="D11672" s="294">
        <v>180</v>
      </c>
      <c r="E11672" s="1023"/>
      <c r="F11672" s="608"/>
      <c r="G11672" s="484"/>
      <c r="H11672" s="610"/>
    </row>
    <row r="11673" spans="2:9" s="1" customFormat="1" ht="15">
      <c r="B11673" s="608">
        <v>43850</v>
      </c>
      <c r="C11673" s="394" t="s">
        <v>246</v>
      </c>
      <c r="D11673" s="614">
        <v>160</v>
      </c>
      <c r="E11673" s="1023"/>
      <c r="F11673" s="608"/>
      <c r="G11673" s="484"/>
      <c r="H11673" s="610"/>
    </row>
    <row r="11674" spans="2:9" s="1" customFormat="1" ht="15">
      <c r="B11674" s="608">
        <v>43850</v>
      </c>
      <c r="C11674" s="280" t="s">
        <v>111</v>
      </c>
      <c r="D11674" s="294">
        <v>50</v>
      </c>
      <c r="E11674" s="1023"/>
      <c r="F11674" s="608"/>
      <c r="G11674" s="484"/>
      <c r="H11674" s="614"/>
    </row>
    <row r="11675" spans="2:9" s="1" customFormat="1" ht="15">
      <c r="B11675" s="608">
        <v>43850</v>
      </c>
      <c r="C11675" s="280" t="s">
        <v>114</v>
      </c>
      <c r="D11675" s="294">
        <v>25</v>
      </c>
      <c r="E11675" s="1023"/>
      <c r="F11675" s="608"/>
      <c r="G11675" s="280"/>
      <c r="H11675" s="294"/>
    </row>
    <row r="11676" spans="2:9" s="1" customFormat="1" ht="15">
      <c r="D11676" s="294">
        <f>SUM(D11592:D11675)</f>
        <v>22865</v>
      </c>
      <c r="H11676" s="294">
        <f>SUM(H11592:H11675)</f>
        <v>9525</v>
      </c>
    </row>
    <row r="11679" spans="2:9" s="1" customFormat="1" ht="15.75">
      <c r="B11679" s="2480" t="s">
        <v>12104</v>
      </c>
      <c r="C11679" s="2480"/>
      <c r="D11679" s="2480"/>
      <c r="E11679" s="2480"/>
      <c r="F11679" s="2480"/>
      <c r="G11679" s="2480"/>
      <c r="H11679" s="2480"/>
      <c r="I11679" s="18"/>
    </row>
    <row r="11680" spans="2:9" s="1" customFormat="1" ht="15" outlineLevel="1">
      <c r="B11680" s="18"/>
      <c r="C11680" s="18"/>
      <c r="D11680" s="18"/>
      <c r="E11680" s="18"/>
      <c r="F11680" s="18"/>
      <c r="G11680" s="18"/>
      <c r="H11680" s="18"/>
      <c r="I11680" s="18"/>
    </row>
    <row r="11681" spans="2:14" s="1" customFormat="1" ht="15" outlineLevel="1">
      <c r="B11681" s="152" t="s">
        <v>115</v>
      </c>
      <c r="C11681" s="152" t="s">
        <v>1330</v>
      </c>
      <c r="D11681" s="355" t="s">
        <v>4</v>
      </c>
      <c r="F11681" s="354" t="s">
        <v>115</v>
      </c>
      <c r="G11681" s="354" t="s">
        <v>1331</v>
      </c>
      <c r="H11681" s="355" t="s">
        <v>4</v>
      </c>
    </row>
    <row r="11682" spans="2:14" s="1" customFormat="1" ht="45" outlineLevel="1">
      <c r="B11682" s="1825">
        <v>43862</v>
      </c>
      <c r="C11682" s="1826" t="s">
        <v>1039</v>
      </c>
      <c r="D11682" s="1905">
        <v>24529.599999999977</v>
      </c>
      <c r="F11682" s="2324">
        <v>43868</v>
      </c>
      <c r="G11682" s="2325" t="s">
        <v>12159</v>
      </c>
      <c r="H11682" s="2326">
        <v>3000</v>
      </c>
      <c r="I11682" s="2327" t="s">
        <v>3287</v>
      </c>
    </row>
    <row r="11683" spans="2:14" s="1" customFormat="1" ht="45" outlineLevel="1">
      <c r="B11683" s="1481">
        <v>43865</v>
      </c>
      <c r="C11683" s="1763" t="s">
        <v>12158</v>
      </c>
      <c r="D11683" s="1764">
        <v>21</v>
      </c>
      <c r="E11683" s="2433"/>
      <c r="F11683" s="2037">
        <v>43871</v>
      </c>
      <c r="G11683" s="2102" t="s">
        <v>12160</v>
      </c>
      <c r="H11683" s="1966">
        <v>100</v>
      </c>
      <c r="I11683" s="1965" t="s">
        <v>12162</v>
      </c>
    </row>
    <row r="11684" spans="2:14" s="1" customFormat="1" ht="45" outlineLevel="1">
      <c r="B11684" s="2039">
        <v>43871</v>
      </c>
      <c r="C11684" s="2323" t="s">
        <v>12163</v>
      </c>
      <c r="D11684" s="1503">
        <v>10000</v>
      </c>
      <c r="E11684" s="514"/>
      <c r="F11684" s="2037">
        <v>43871</v>
      </c>
      <c r="G11684" s="1965" t="s">
        <v>12161</v>
      </c>
      <c r="H11684" s="1966">
        <v>10000</v>
      </c>
      <c r="I11684" s="1965" t="s">
        <v>8922</v>
      </c>
    </row>
    <row r="11685" spans="2:14" s="1" customFormat="1" ht="60" outlineLevel="1">
      <c r="B11685" s="1481">
        <v>43874</v>
      </c>
      <c r="C11685" s="1763" t="s">
        <v>12166</v>
      </c>
      <c r="D11685" s="2062">
        <v>14856</v>
      </c>
      <c r="F11685" s="2324">
        <v>43871</v>
      </c>
      <c r="G11685" s="2327" t="s">
        <v>12167</v>
      </c>
      <c r="H11685" s="2326">
        <v>10000</v>
      </c>
      <c r="I11685" s="2327" t="s">
        <v>3287</v>
      </c>
    </row>
    <row r="11686" spans="2:14" s="1" customFormat="1" ht="45" outlineLevel="1">
      <c r="B11686" s="1481">
        <v>43878</v>
      </c>
      <c r="C11686" s="1763" t="s">
        <v>12198</v>
      </c>
      <c r="D11686" s="1764">
        <v>1090</v>
      </c>
      <c r="E11686" s="2"/>
      <c r="F11686" s="2037">
        <v>43871</v>
      </c>
      <c r="G11686" s="1965" t="s">
        <v>12164</v>
      </c>
      <c r="H11686" s="2338">
        <v>3000</v>
      </c>
      <c r="I11686" s="1965" t="s">
        <v>12173</v>
      </c>
    </row>
    <row r="11687" spans="2:14" s="1" customFormat="1" ht="60" outlineLevel="1">
      <c r="B11687" s="1481">
        <v>43889</v>
      </c>
      <c r="C11687" s="47" t="s">
        <v>12390</v>
      </c>
      <c r="D11687" s="48">
        <v>174777</v>
      </c>
      <c r="E11687" s="2"/>
      <c r="F11687" s="2037">
        <v>43871</v>
      </c>
      <c r="G11687" s="1965" t="s">
        <v>12165</v>
      </c>
      <c r="H11687" s="2338">
        <v>3000</v>
      </c>
      <c r="I11687" s="1965" t="s">
        <v>12173</v>
      </c>
    </row>
    <row r="11688" spans="2:14" s="1" customFormat="1" ht="45" outlineLevel="1">
      <c r="B11688" s="1481">
        <v>43889</v>
      </c>
      <c r="C11688" s="47" t="s">
        <v>12403</v>
      </c>
      <c r="D11688" s="48">
        <v>48099</v>
      </c>
      <c r="E11688" s="2"/>
      <c r="F11688" s="2037">
        <v>43878</v>
      </c>
      <c r="G11688" s="2337" t="s">
        <v>12196</v>
      </c>
      <c r="H11688" s="2338">
        <v>1000</v>
      </c>
      <c r="I11688" s="1965" t="s">
        <v>12197</v>
      </c>
    </row>
    <row r="11689" spans="2:14" s="1" customFormat="1" ht="45" outlineLevel="1">
      <c r="B11689" s="46"/>
      <c r="C11689" s="47"/>
      <c r="D11689" s="48"/>
      <c r="F11689" s="2037">
        <v>43879</v>
      </c>
      <c r="G11689" s="1965" t="s">
        <v>12201</v>
      </c>
      <c r="H11689" s="1966">
        <v>500</v>
      </c>
      <c r="I11689" s="1965" t="s">
        <v>3287</v>
      </c>
    </row>
    <row r="11690" spans="2:14" s="1" customFormat="1" ht="45" outlineLevel="1">
      <c r="B11690" s="1909"/>
      <c r="C11690" s="570"/>
      <c r="D11690" s="48"/>
      <c r="F11690" s="2037">
        <v>43879</v>
      </c>
      <c r="G11690" s="2163" t="s">
        <v>12202</v>
      </c>
      <c r="H11690" s="2067">
        <v>1500</v>
      </c>
      <c r="I11690" s="1965" t="s">
        <v>3287</v>
      </c>
      <c r="L11690" s="2"/>
      <c r="N11690" s="2"/>
    </row>
    <row r="11691" spans="2:14" s="1" customFormat="1" ht="45" outlineLevel="1">
      <c r="B11691" s="677"/>
      <c r="C11691" s="2434"/>
      <c r="D11691" s="1542"/>
      <c r="E11691" s="2"/>
      <c r="F11691" s="2037">
        <v>43885</v>
      </c>
      <c r="G11691" s="2102" t="s">
        <v>12225</v>
      </c>
      <c r="H11691" s="2067">
        <v>5000</v>
      </c>
      <c r="I11691" s="1965" t="s">
        <v>3287</v>
      </c>
      <c r="L11691" s="2"/>
      <c r="N11691" s="2"/>
    </row>
    <row r="11692" spans="2:14" s="1" customFormat="1" ht="30" outlineLevel="1">
      <c r="B11692" s="1932"/>
      <c r="C11692" s="1932"/>
      <c r="D11692" s="1933"/>
      <c r="F11692" s="2037">
        <v>43886</v>
      </c>
      <c r="G11692" s="1965" t="s">
        <v>12369</v>
      </c>
      <c r="H11692" s="1966">
        <v>9674</v>
      </c>
      <c r="I11692" s="1965" t="s">
        <v>12370</v>
      </c>
      <c r="L11692" s="2"/>
      <c r="N11692" s="2"/>
    </row>
    <row r="11693" spans="2:14" s="1" customFormat="1" ht="45" outlineLevel="1">
      <c r="B11693" s="677"/>
      <c r="C11693" s="677"/>
      <c r="D11693" s="349"/>
      <c r="F11693" s="1964">
        <v>43888</v>
      </c>
      <c r="G11693" s="2066" t="s">
        <v>12381</v>
      </c>
      <c r="H11693" s="2067">
        <v>2500</v>
      </c>
      <c r="I11693" s="1965" t="s">
        <v>3287</v>
      </c>
    </row>
    <row r="11694" spans="2:14" s="1" customFormat="1" ht="30" outlineLevel="1">
      <c r="B11694" s="677"/>
      <c r="C11694" s="677"/>
      <c r="D11694" s="349"/>
      <c r="F11694" s="2037">
        <v>43889</v>
      </c>
      <c r="G11694" s="2102" t="s">
        <v>12391</v>
      </c>
      <c r="H11694" s="1966">
        <v>25000</v>
      </c>
      <c r="I11694" s="1965" t="s">
        <v>12392</v>
      </c>
      <c r="L11694" s="2"/>
    </row>
    <row r="11695" spans="2:14" s="1" customFormat="1" ht="30" outlineLevel="1">
      <c r="B11695" s="677"/>
      <c r="C11695" s="677"/>
      <c r="D11695" s="349"/>
      <c r="F11695" s="2037">
        <v>43889</v>
      </c>
      <c r="G11695" s="1965" t="s">
        <v>12393</v>
      </c>
      <c r="H11695" s="1966">
        <v>16488</v>
      </c>
      <c r="I11695" s="1965" t="s">
        <v>12399</v>
      </c>
      <c r="L11695" s="2"/>
    </row>
    <row r="11696" spans="2:14" s="1" customFormat="1" ht="30" outlineLevel="1">
      <c r="B11696" s="677"/>
      <c r="C11696" s="677"/>
      <c r="D11696" s="349"/>
      <c r="F11696" s="2037">
        <v>43889</v>
      </c>
      <c r="G11696" s="1965" t="s">
        <v>12071</v>
      </c>
      <c r="H11696" s="1966">
        <v>32500</v>
      </c>
      <c r="I11696" s="1965" t="s">
        <v>12394</v>
      </c>
      <c r="L11696" s="2"/>
      <c r="N11696" s="2"/>
    </row>
    <row r="11697" spans="2:14" s="1" customFormat="1" ht="30" outlineLevel="1">
      <c r="B11697" s="677"/>
      <c r="C11697" s="677"/>
      <c r="D11697" s="349"/>
      <c r="F11697" s="1126">
        <v>43889</v>
      </c>
      <c r="G11697" s="1129" t="s">
        <v>12070</v>
      </c>
      <c r="H11697" s="1128">
        <v>30000</v>
      </c>
      <c r="I11697" s="1129" t="s">
        <v>11519</v>
      </c>
      <c r="N11697" s="2"/>
    </row>
    <row r="11698" spans="2:14" s="1" customFormat="1" ht="30" outlineLevel="1">
      <c r="B11698" s="677"/>
      <c r="C11698" s="677"/>
      <c r="D11698" s="349"/>
      <c r="F11698" s="1126">
        <v>43889</v>
      </c>
      <c r="G11698" s="1129" t="s">
        <v>12069</v>
      </c>
      <c r="H11698" s="1128">
        <v>3000</v>
      </c>
      <c r="I11698" s="1129" t="s">
        <v>11520</v>
      </c>
      <c r="N11698" s="2"/>
    </row>
    <row r="11699" spans="2:14" s="1" customFormat="1" ht="30" outlineLevel="1">
      <c r="B11699" s="677"/>
      <c r="C11699" s="677"/>
      <c r="D11699" s="349"/>
      <c r="F11699" s="2037">
        <v>43889</v>
      </c>
      <c r="G11699" s="1965" t="s">
        <v>12395</v>
      </c>
      <c r="H11699" s="1966">
        <v>10000</v>
      </c>
      <c r="I11699" s="1965" t="s">
        <v>11795</v>
      </c>
      <c r="N11699" s="2"/>
    </row>
    <row r="11700" spans="2:14" s="1" customFormat="1" ht="15" outlineLevel="1">
      <c r="B11700" s="677"/>
      <c r="C11700" s="677"/>
      <c r="D11700" s="349"/>
      <c r="F11700" s="1126">
        <v>43889</v>
      </c>
      <c r="G11700" s="1129" t="s">
        <v>11025</v>
      </c>
      <c r="H11700" s="1128">
        <v>4403.2</v>
      </c>
      <c r="I11700" s="1129" t="s">
        <v>8394</v>
      </c>
      <c r="N11700" s="2"/>
    </row>
    <row r="11701" spans="2:14" s="1" customFormat="1" ht="30" outlineLevel="1">
      <c r="B11701" s="677"/>
      <c r="C11701" s="677"/>
      <c r="D11701" s="349"/>
      <c r="F11701" s="1126">
        <v>43889</v>
      </c>
      <c r="G11701" s="1129" t="s">
        <v>11347</v>
      </c>
      <c r="H11701" s="1128">
        <v>6509</v>
      </c>
      <c r="I11701" s="1129" t="s">
        <v>8818</v>
      </c>
      <c r="N11701" s="2"/>
    </row>
    <row r="11702" spans="2:14" s="1" customFormat="1" ht="30" outlineLevel="1">
      <c r="B11702" s="677"/>
      <c r="C11702" s="677"/>
      <c r="D11702" s="349"/>
      <c r="F11702" s="2037">
        <v>43889</v>
      </c>
      <c r="G11702" s="1965" t="s">
        <v>12396</v>
      </c>
      <c r="H11702" s="1966">
        <v>48099</v>
      </c>
      <c r="I11702" s="1965" t="s">
        <v>11795</v>
      </c>
      <c r="N11702" s="2"/>
    </row>
    <row r="11703" spans="2:14" s="1" customFormat="1" ht="45" outlineLevel="1">
      <c r="B11703" s="677"/>
      <c r="C11703" s="677"/>
      <c r="D11703" s="349"/>
      <c r="F11703" s="2037">
        <v>43889</v>
      </c>
      <c r="G11703" s="1965" t="s">
        <v>12412</v>
      </c>
      <c r="H11703" s="1966">
        <v>5000</v>
      </c>
      <c r="I11703" s="1965" t="s">
        <v>3287</v>
      </c>
      <c r="N11703" s="2"/>
    </row>
    <row r="11704" spans="2:14" s="1" customFormat="1" ht="15" outlineLevel="1">
      <c r="B11704" s="426"/>
      <c r="C11704" s="278"/>
      <c r="D11704" s="279"/>
      <c r="F11704" s="811"/>
      <c r="G11704" s="812"/>
      <c r="H11704" s="893"/>
      <c r="I11704" s="812"/>
    </row>
    <row r="11705" spans="2:14" s="1" customFormat="1" ht="15" outlineLevel="1">
      <c r="B11705" s="50"/>
      <c r="C11705" s="50" t="s">
        <v>195</v>
      </c>
      <c r="D11705" s="571">
        <f>SUM(D11682:D11704)</f>
        <v>273372.59999999998</v>
      </c>
      <c r="E11705" s="18"/>
      <c r="F11705" s="319"/>
      <c r="G11705" s="319" t="s">
        <v>195</v>
      </c>
      <c r="H11705" s="279">
        <f>SUM(H11682:H11704)</f>
        <v>230273.2</v>
      </c>
    </row>
    <row r="11706" spans="2:14" s="1" customFormat="1" ht="15" outlineLevel="1">
      <c r="B11706" s="50"/>
      <c r="C11706" s="50" t="s">
        <v>1328</v>
      </c>
      <c r="D11706" s="48">
        <f>D11705-H11705</f>
        <v>43099.399999999965</v>
      </c>
      <c r="E11706" s="13"/>
      <c r="F11706" s="13"/>
      <c r="H11706" s="13"/>
    </row>
    <row r="11707" spans="2:14" s="1" customFormat="1" ht="15" outlineLevel="1">
      <c r="E11707" s="87"/>
      <c r="F11707" s="13"/>
      <c r="G11707" s="2356" t="s">
        <v>12240</v>
      </c>
      <c r="H11707" s="226"/>
      <c r="I11707" s="2"/>
      <c r="M11707" s="2"/>
      <c r="N11707" s="2"/>
    </row>
    <row r="11708" spans="2:14" s="1" customFormat="1" ht="15">
      <c r="E11708" s="13"/>
      <c r="F11708" s="13"/>
      <c r="G11708" s="2481" t="s">
        <v>11259</v>
      </c>
      <c r="H11708" s="2482"/>
      <c r="I11708" s="2482"/>
    </row>
    <row r="11709" spans="2:14" s="1" customFormat="1" ht="15">
      <c r="B11709" s="1465">
        <v>43862</v>
      </c>
      <c r="C11709" s="1466" t="s">
        <v>4010</v>
      </c>
      <c r="D11709" s="1467">
        <v>9580</v>
      </c>
      <c r="E11709" s="812" t="s">
        <v>421</v>
      </c>
      <c r="I11709" s="13"/>
    </row>
    <row r="11710" spans="2:14" s="1" customFormat="1" ht="15">
      <c r="B11710" s="1465">
        <v>43863</v>
      </c>
      <c r="C11710" s="2102" t="s">
        <v>7398</v>
      </c>
      <c r="D11710" s="1966">
        <v>70</v>
      </c>
      <c r="E11710" s="1965" t="s">
        <v>421</v>
      </c>
      <c r="G11710" s="437" t="s">
        <v>8394</v>
      </c>
      <c r="H11710" s="2243">
        <v>26606.32</v>
      </c>
      <c r="I11710" s="1966">
        <v>4403.2</v>
      </c>
    </row>
    <row r="11711" spans="2:14" s="1" customFormat="1" ht="15">
      <c r="B11711" s="1465">
        <v>43864</v>
      </c>
      <c r="C11711" s="2102" t="s">
        <v>12097</v>
      </c>
      <c r="D11711" s="1966">
        <v>8000</v>
      </c>
      <c r="E11711" s="1965" t="s">
        <v>12106</v>
      </c>
      <c r="G11711" s="437" t="s">
        <v>7422</v>
      </c>
      <c r="H11711" s="2243">
        <v>22561</v>
      </c>
      <c r="I11711" s="1966">
        <v>16488</v>
      </c>
    </row>
    <row r="11712" spans="2:14" s="1" customFormat="1" ht="45">
      <c r="B11712" s="2324">
        <v>43868</v>
      </c>
      <c r="C11712" s="2325" t="s">
        <v>12159</v>
      </c>
      <c r="D11712" s="2326">
        <v>3000</v>
      </c>
      <c r="E11712" s="2327" t="s">
        <v>3287</v>
      </c>
      <c r="G11712" s="437" t="s">
        <v>11501</v>
      </c>
      <c r="H11712" s="2243">
        <v>22561</v>
      </c>
      <c r="I11712" s="1966">
        <v>16487</v>
      </c>
    </row>
    <row r="11713" spans="2:12" s="1" customFormat="1" ht="45">
      <c r="B11713" s="2324">
        <v>43871</v>
      </c>
      <c r="C11713" s="2327" t="s">
        <v>12167</v>
      </c>
      <c r="D11713" s="2326">
        <v>10000</v>
      </c>
      <c r="E11713" s="2327" t="s">
        <v>3287</v>
      </c>
      <c r="G11713" s="437" t="s">
        <v>8818</v>
      </c>
      <c r="H11713" s="2243">
        <v>10854</v>
      </c>
      <c r="I11713" s="1966">
        <v>6509</v>
      </c>
      <c r="L11713" s="2"/>
    </row>
    <row r="11714" spans="2:12" s="1" customFormat="1" ht="45">
      <c r="B11714" s="2037">
        <v>43879</v>
      </c>
      <c r="C11714" s="1965" t="s">
        <v>12201</v>
      </c>
      <c r="D11714" s="1966">
        <v>500</v>
      </c>
      <c r="E11714" s="1965" t="s">
        <v>3287</v>
      </c>
      <c r="G11714" s="437" t="s">
        <v>9959</v>
      </c>
      <c r="H11714" s="2243">
        <v>1065.05</v>
      </c>
      <c r="I11714" s="1966">
        <v>0</v>
      </c>
    </row>
    <row r="11715" spans="2:12" s="1" customFormat="1" ht="45">
      <c r="B11715" s="2037">
        <v>43879</v>
      </c>
      <c r="C11715" s="2163" t="s">
        <v>12202</v>
      </c>
      <c r="D11715" s="2067">
        <v>1500</v>
      </c>
      <c r="E11715" s="1965" t="s">
        <v>3287</v>
      </c>
      <c r="G11715" s="437" t="s">
        <v>7425</v>
      </c>
      <c r="H11715" s="2243">
        <v>32500</v>
      </c>
      <c r="I11715" s="1966">
        <v>32500</v>
      </c>
    </row>
    <row r="11716" spans="2:12" s="1" customFormat="1" ht="15">
      <c r="B11716" s="2037">
        <v>43881</v>
      </c>
      <c r="C11716" s="2163" t="s">
        <v>12207</v>
      </c>
      <c r="D11716" s="2067">
        <v>2000</v>
      </c>
      <c r="E11716" s="1965" t="s">
        <v>3287</v>
      </c>
      <c r="G11716" s="437" t="s">
        <v>7426</v>
      </c>
      <c r="H11716" s="2243">
        <v>30000</v>
      </c>
      <c r="I11716" s="1966">
        <v>30000</v>
      </c>
    </row>
    <row r="11717" spans="2:12" s="1" customFormat="1" ht="45">
      <c r="B11717" s="2037">
        <v>43885</v>
      </c>
      <c r="C11717" s="2102" t="s">
        <v>12225</v>
      </c>
      <c r="D11717" s="2067">
        <v>5000</v>
      </c>
      <c r="E11717" s="1965" t="s">
        <v>3287</v>
      </c>
      <c r="G11717" s="437" t="s">
        <v>8819</v>
      </c>
      <c r="H11717" s="2243">
        <v>3000</v>
      </c>
      <c r="I11717" s="1966">
        <v>3000</v>
      </c>
    </row>
    <row r="11718" spans="2:12" s="1" customFormat="1" ht="45">
      <c r="B11718" s="1964">
        <v>43888</v>
      </c>
      <c r="C11718" s="2066" t="s">
        <v>12381</v>
      </c>
      <c r="D11718" s="2067">
        <v>2500</v>
      </c>
      <c r="E11718" s="1965" t="s">
        <v>3287</v>
      </c>
      <c r="G11718" s="437" t="s">
        <v>7420</v>
      </c>
      <c r="H11718" s="2243">
        <v>8695</v>
      </c>
      <c r="I11718" s="1966">
        <v>25000</v>
      </c>
    </row>
    <row r="11719" spans="2:12" s="1" customFormat="1" ht="45">
      <c r="B11719" s="2037">
        <v>43889</v>
      </c>
      <c r="C11719" s="1965" t="s">
        <v>12412</v>
      </c>
      <c r="D11719" s="1966">
        <v>5000</v>
      </c>
      <c r="E11719" s="1965" t="s">
        <v>3287</v>
      </c>
      <c r="F11719" s="2"/>
      <c r="G11719" s="437" t="s">
        <v>11378</v>
      </c>
      <c r="H11719" s="2243">
        <v>0</v>
      </c>
      <c r="I11719" s="1966">
        <v>0</v>
      </c>
      <c r="J11719" s="2"/>
    </row>
    <row r="11720" spans="2:12" s="1" customFormat="1" ht="15">
      <c r="B11720" s="1964"/>
      <c r="C11720" s="814"/>
      <c r="D11720" s="876"/>
      <c r="E11720" s="814"/>
      <c r="F11720" s="2"/>
      <c r="G11720" s="437" t="s">
        <v>11891</v>
      </c>
      <c r="H11720" s="2243">
        <v>10000</v>
      </c>
      <c r="I11720" s="1966">
        <v>10000</v>
      </c>
    </row>
    <row r="11721" spans="2:12" s="1" customFormat="1" ht="15">
      <c r="B11721" s="2037"/>
      <c r="C11721" s="1965"/>
      <c r="D11721" s="1966"/>
      <c r="E11721" s="1965"/>
      <c r="F11721" s="2"/>
      <c r="I11721" s="13"/>
    </row>
    <row r="11722" spans="2:12" s="1" customFormat="1" ht="15">
      <c r="B11722" s="280"/>
      <c r="C11722" s="280"/>
      <c r="D11722" s="294">
        <f>SUM(D11709:D11721)</f>
        <v>47150</v>
      </c>
      <c r="E11722" s="2">
        <f>D11722-D11803-H11803</f>
        <v>4165</v>
      </c>
      <c r="F11722" s="1" t="s">
        <v>3088</v>
      </c>
    </row>
    <row r="11723" spans="2:12" s="1" customFormat="1" ht="15">
      <c r="E11723" s="2"/>
    </row>
    <row r="11724" spans="2:12" s="1" customFormat="1" ht="15">
      <c r="B11724" s="608">
        <v>43862</v>
      </c>
      <c r="C11724" s="280" t="s">
        <v>12102</v>
      </c>
      <c r="D11724" s="294">
        <v>9000</v>
      </c>
      <c r="F11724" s="608">
        <v>43883</v>
      </c>
      <c r="G11724" s="280" t="s">
        <v>401</v>
      </c>
      <c r="H11724" s="294">
        <v>20</v>
      </c>
    </row>
    <row r="11725" spans="2:12" s="1" customFormat="1" ht="15">
      <c r="B11725" s="608">
        <v>43862</v>
      </c>
      <c r="C11725" s="612" t="s">
        <v>224</v>
      </c>
      <c r="D11725" s="613">
        <v>100</v>
      </c>
      <c r="E11725" s="1023"/>
      <c r="F11725" s="608">
        <v>43883</v>
      </c>
      <c r="G11725" s="280" t="s">
        <v>177</v>
      </c>
      <c r="H11725" s="294">
        <v>20</v>
      </c>
    </row>
    <row r="11726" spans="2:12" s="1" customFormat="1" ht="15">
      <c r="B11726" s="608">
        <v>43862</v>
      </c>
      <c r="C11726" s="612" t="s">
        <v>8174</v>
      </c>
      <c r="D11726" s="613">
        <v>10</v>
      </c>
      <c r="E11726" s="1023"/>
      <c r="F11726" s="608">
        <v>43883</v>
      </c>
      <c r="G11726" s="280" t="s">
        <v>12232</v>
      </c>
      <c r="H11726" s="294">
        <v>1500</v>
      </c>
    </row>
    <row r="11727" spans="2:12" s="1" customFormat="1" ht="15">
      <c r="B11727" s="608">
        <v>43863</v>
      </c>
      <c r="C11727" s="612" t="s">
        <v>57</v>
      </c>
      <c r="D11727" s="613">
        <v>280</v>
      </c>
      <c r="E11727" s="1023"/>
      <c r="F11727" s="608">
        <v>43883</v>
      </c>
      <c r="G11727" s="280" t="s">
        <v>12233</v>
      </c>
      <c r="H11727" s="294">
        <v>500</v>
      </c>
    </row>
    <row r="11728" spans="2:12" s="1" customFormat="1" ht="15">
      <c r="B11728" s="608">
        <v>43863</v>
      </c>
      <c r="C11728" s="484" t="s">
        <v>401</v>
      </c>
      <c r="D11728" s="610">
        <v>20</v>
      </c>
      <c r="E11728" s="1023"/>
      <c r="F11728" s="608">
        <v>43883</v>
      </c>
      <c r="G11728" s="394" t="s">
        <v>12</v>
      </c>
      <c r="H11728" s="614">
        <v>10</v>
      </c>
    </row>
    <row r="11729" spans="2:8" s="1" customFormat="1" ht="15">
      <c r="B11729" s="608">
        <v>43863</v>
      </c>
      <c r="C11729" s="484" t="s">
        <v>289</v>
      </c>
      <c r="D11729" s="614">
        <v>60</v>
      </c>
      <c r="E11729" s="1023"/>
      <c r="F11729" s="608">
        <v>43883</v>
      </c>
      <c r="G11729" s="280" t="s">
        <v>12234</v>
      </c>
      <c r="H11729" s="294">
        <v>120</v>
      </c>
    </row>
    <row r="11730" spans="2:8" s="1" customFormat="1" ht="15">
      <c r="B11730" s="608">
        <v>43863</v>
      </c>
      <c r="C11730" s="394" t="s">
        <v>246</v>
      </c>
      <c r="D11730" s="614">
        <v>100</v>
      </c>
      <c r="E11730" s="1023"/>
      <c r="F11730" s="608">
        <v>43883</v>
      </c>
      <c r="G11730" s="280" t="s">
        <v>57</v>
      </c>
      <c r="H11730" s="294">
        <v>500</v>
      </c>
    </row>
    <row r="11731" spans="2:8" s="1" customFormat="1" ht="15">
      <c r="B11731" s="608">
        <v>43863</v>
      </c>
      <c r="C11731" s="394" t="s">
        <v>220</v>
      </c>
      <c r="D11731" s="614">
        <v>30</v>
      </c>
      <c r="E11731" s="1023"/>
      <c r="F11731" s="608">
        <v>43883</v>
      </c>
      <c r="G11731" s="484" t="s">
        <v>246</v>
      </c>
      <c r="H11731" s="1776">
        <v>110</v>
      </c>
    </row>
    <row r="11732" spans="2:8" s="1" customFormat="1" ht="15">
      <c r="B11732" s="549">
        <v>43863</v>
      </c>
      <c r="C11732" s="554" t="s">
        <v>12105</v>
      </c>
      <c r="D11732" s="587">
        <v>160</v>
      </c>
      <c r="E11732" s="1023"/>
      <c r="F11732" s="608">
        <v>43883</v>
      </c>
      <c r="G11732" s="612" t="s">
        <v>23</v>
      </c>
      <c r="H11732" s="613">
        <v>260</v>
      </c>
    </row>
    <row r="11733" spans="2:8" s="1" customFormat="1" ht="15">
      <c r="B11733" s="1323">
        <v>43863</v>
      </c>
      <c r="C11733" s="1324" t="s">
        <v>6</v>
      </c>
      <c r="D11733" s="1325">
        <v>3100</v>
      </c>
      <c r="E11733" s="1023"/>
      <c r="F11733" s="608">
        <v>43884</v>
      </c>
      <c r="G11733" s="484" t="s">
        <v>401</v>
      </c>
      <c r="H11733" s="610">
        <v>80</v>
      </c>
    </row>
    <row r="11734" spans="2:8" s="1" customFormat="1" ht="15">
      <c r="B11734" s="608">
        <v>43864</v>
      </c>
      <c r="C11734" s="394" t="s">
        <v>525</v>
      </c>
      <c r="D11734" s="614">
        <v>200</v>
      </c>
      <c r="E11734" s="1023"/>
      <c r="F11734" s="608">
        <v>43884</v>
      </c>
      <c r="G11734" s="280" t="s">
        <v>246</v>
      </c>
      <c r="H11734" s="294">
        <v>120</v>
      </c>
    </row>
    <row r="11735" spans="2:8" s="1" customFormat="1" ht="15">
      <c r="B11735" s="608">
        <v>43864</v>
      </c>
      <c r="C11735" s="280" t="s">
        <v>59</v>
      </c>
      <c r="D11735" s="294">
        <v>350</v>
      </c>
      <c r="E11735" s="1023"/>
      <c r="F11735" s="608">
        <v>43884</v>
      </c>
      <c r="G11735" s="280" t="s">
        <v>3262</v>
      </c>
      <c r="H11735" s="294">
        <v>90</v>
      </c>
    </row>
    <row r="11736" spans="2:8" s="1" customFormat="1" ht="15">
      <c r="B11736" s="608">
        <v>43865</v>
      </c>
      <c r="C11736" s="612" t="s">
        <v>525</v>
      </c>
      <c r="D11736" s="1776">
        <v>70</v>
      </c>
      <c r="E11736" s="1023"/>
      <c r="F11736" s="608">
        <v>43884</v>
      </c>
      <c r="G11736" s="484" t="s">
        <v>901</v>
      </c>
      <c r="H11736" s="614">
        <v>10</v>
      </c>
    </row>
    <row r="11737" spans="2:8" s="1" customFormat="1" ht="15">
      <c r="B11737" s="608">
        <v>43865</v>
      </c>
      <c r="C11737" s="394" t="s">
        <v>18</v>
      </c>
      <c r="D11737" s="1776">
        <v>115</v>
      </c>
      <c r="E11737" s="1023"/>
      <c r="F11737" s="608">
        <v>43884</v>
      </c>
      <c r="G11737" s="280" t="s">
        <v>289</v>
      </c>
      <c r="H11737" s="294">
        <v>100</v>
      </c>
    </row>
    <row r="11738" spans="2:8" s="1" customFormat="1" ht="15">
      <c r="B11738" s="608">
        <v>43866</v>
      </c>
      <c r="C11738" s="280" t="s">
        <v>525</v>
      </c>
      <c r="D11738" s="613">
        <v>100</v>
      </c>
      <c r="E11738" s="1023"/>
      <c r="F11738" s="608">
        <v>43884</v>
      </c>
      <c r="G11738" s="280" t="s">
        <v>111</v>
      </c>
      <c r="H11738" s="294">
        <v>50</v>
      </c>
    </row>
    <row r="11739" spans="2:8" s="1" customFormat="1" ht="15">
      <c r="B11739" s="608">
        <v>43866</v>
      </c>
      <c r="C11739" s="484" t="s">
        <v>637</v>
      </c>
      <c r="D11739" s="1739">
        <v>25</v>
      </c>
      <c r="E11739" s="1023"/>
      <c r="F11739" s="608">
        <v>43884</v>
      </c>
      <c r="G11739" s="280" t="s">
        <v>114</v>
      </c>
      <c r="H11739" s="294">
        <v>100</v>
      </c>
    </row>
    <row r="11740" spans="2:8" s="1" customFormat="1" ht="15">
      <c r="B11740" s="608">
        <v>43866</v>
      </c>
      <c r="C11740" s="484" t="s">
        <v>850</v>
      </c>
      <c r="D11740" s="1739">
        <v>15</v>
      </c>
      <c r="E11740" s="1023"/>
      <c r="F11740" s="608">
        <v>43884</v>
      </c>
      <c r="G11740" s="280" t="s">
        <v>12239</v>
      </c>
      <c r="H11740" s="294">
        <v>200</v>
      </c>
    </row>
    <row r="11741" spans="2:8" s="1" customFormat="1" ht="15">
      <c r="B11741" s="608">
        <v>43867</v>
      </c>
      <c r="C11741" s="484" t="s">
        <v>246</v>
      </c>
      <c r="D11741" s="1739">
        <v>200</v>
      </c>
      <c r="E11741" s="1023"/>
      <c r="F11741" s="608">
        <v>43884</v>
      </c>
      <c r="G11741" s="280" t="s">
        <v>51</v>
      </c>
      <c r="H11741" s="294">
        <v>20</v>
      </c>
    </row>
    <row r="11742" spans="2:8" s="1" customFormat="1" ht="15">
      <c r="B11742" s="608">
        <v>43867</v>
      </c>
      <c r="C11742" s="484" t="s">
        <v>114</v>
      </c>
      <c r="D11742" s="1739">
        <v>50</v>
      </c>
      <c r="E11742" s="1023"/>
      <c r="F11742" s="608">
        <v>43885</v>
      </c>
      <c r="G11742" s="280" t="s">
        <v>525</v>
      </c>
      <c r="H11742" s="294">
        <v>240</v>
      </c>
    </row>
    <row r="11743" spans="2:8" s="1" customFormat="1" ht="15">
      <c r="B11743" s="608">
        <v>43867</v>
      </c>
      <c r="C11743" s="484" t="s">
        <v>173</v>
      </c>
      <c r="D11743" s="1739">
        <v>70</v>
      </c>
      <c r="E11743" s="1023"/>
      <c r="F11743" s="608">
        <v>43885</v>
      </c>
      <c r="G11743" s="280" t="s">
        <v>401</v>
      </c>
      <c r="H11743" s="294">
        <v>160</v>
      </c>
    </row>
    <row r="11744" spans="2:8" s="1" customFormat="1" ht="15">
      <c r="B11744" s="608">
        <v>43867</v>
      </c>
      <c r="C11744" s="484" t="s">
        <v>12188</v>
      </c>
      <c r="D11744" s="1739">
        <v>2250</v>
      </c>
      <c r="E11744" s="1023"/>
      <c r="F11744" s="608">
        <v>43886</v>
      </c>
      <c r="G11744" s="484" t="s">
        <v>525</v>
      </c>
      <c r="H11744" s="610">
        <v>50</v>
      </c>
    </row>
    <row r="11745" spans="2:8" s="1" customFormat="1" ht="15">
      <c r="B11745" s="608">
        <v>43867</v>
      </c>
      <c r="C11745" s="484" t="s">
        <v>23</v>
      </c>
      <c r="D11745" s="1739">
        <v>360</v>
      </c>
      <c r="E11745" s="1023"/>
      <c r="F11745" s="608">
        <v>43886</v>
      </c>
      <c r="G11745" s="280" t="s">
        <v>246</v>
      </c>
      <c r="H11745" s="294">
        <v>130</v>
      </c>
    </row>
    <row r="11746" spans="2:8" s="1" customFormat="1" ht="15">
      <c r="B11746" s="608">
        <v>43868</v>
      </c>
      <c r="C11746" s="484" t="s">
        <v>2547</v>
      </c>
      <c r="D11746" s="1739">
        <v>300</v>
      </c>
      <c r="E11746" s="1023"/>
      <c r="F11746" s="608">
        <v>43886</v>
      </c>
      <c r="G11746" s="484" t="s">
        <v>23</v>
      </c>
      <c r="H11746" s="610">
        <v>150</v>
      </c>
    </row>
    <row r="11747" spans="2:8" s="1" customFormat="1" ht="15">
      <c r="B11747" s="608">
        <v>43868</v>
      </c>
      <c r="C11747" s="612" t="s">
        <v>114</v>
      </c>
      <c r="D11747" s="613">
        <v>425</v>
      </c>
      <c r="E11747" s="1023"/>
      <c r="F11747" s="608">
        <v>43887</v>
      </c>
      <c r="G11747" s="280" t="s">
        <v>525</v>
      </c>
      <c r="H11747" s="294">
        <v>310</v>
      </c>
    </row>
    <row r="11748" spans="2:8" s="1" customFormat="1" ht="15">
      <c r="B11748" s="608">
        <v>43869</v>
      </c>
      <c r="C11748" s="280" t="s">
        <v>885</v>
      </c>
      <c r="D11748" s="294">
        <v>250</v>
      </c>
      <c r="E11748" s="1023"/>
      <c r="F11748" s="608">
        <v>43887</v>
      </c>
      <c r="G11748" s="280" t="s">
        <v>246</v>
      </c>
      <c r="H11748" s="294">
        <v>120</v>
      </c>
    </row>
    <row r="11749" spans="2:8" s="1" customFormat="1" ht="15">
      <c r="B11749" s="608">
        <v>43870</v>
      </c>
      <c r="C11749" s="484" t="s">
        <v>7667</v>
      </c>
      <c r="D11749" s="610">
        <v>600</v>
      </c>
      <c r="E11749" s="1023"/>
      <c r="F11749" s="608">
        <v>43887</v>
      </c>
      <c r="G11749" s="484" t="s">
        <v>51</v>
      </c>
      <c r="H11749" s="1776">
        <v>60</v>
      </c>
    </row>
    <row r="11750" spans="2:8" s="1" customFormat="1" ht="15">
      <c r="B11750" s="608">
        <v>43870</v>
      </c>
      <c r="C11750" s="394" t="s">
        <v>114</v>
      </c>
      <c r="D11750" s="614">
        <v>160</v>
      </c>
      <c r="E11750" s="1023"/>
      <c r="F11750" s="608">
        <v>43888</v>
      </c>
      <c r="G11750" s="612" t="s">
        <v>401</v>
      </c>
      <c r="H11750" s="613">
        <v>60</v>
      </c>
    </row>
    <row r="11751" spans="2:8" s="1" customFormat="1" ht="15">
      <c r="B11751" s="608">
        <v>43870</v>
      </c>
      <c r="C11751" s="484" t="s">
        <v>51</v>
      </c>
      <c r="D11751" s="1739">
        <v>200</v>
      </c>
      <c r="E11751" s="1023"/>
      <c r="F11751" s="608">
        <v>43888</v>
      </c>
      <c r="G11751" s="484" t="s">
        <v>525</v>
      </c>
      <c r="H11751" s="610">
        <v>60</v>
      </c>
    </row>
    <row r="11752" spans="2:8" s="1" customFormat="1" ht="15">
      <c r="B11752" s="608">
        <v>43870</v>
      </c>
      <c r="C11752" s="484" t="s">
        <v>23</v>
      </c>
      <c r="D11752" s="1739">
        <v>100</v>
      </c>
      <c r="E11752" s="1023"/>
      <c r="F11752" s="608">
        <v>43888</v>
      </c>
      <c r="G11752" s="394" t="s">
        <v>246</v>
      </c>
      <c r="H11752" s="614">
        <v>150</v>
      </c>
    </row>
    <row r="11753" spans="2:8" s="1" customFormat="1" ht="15">
      <c r="B11753" s="608">
        <v>43870</v>
      </c>
      <c r="C11753" s="612" t="s">
        <v>173</v>
      </c>
      <c r="D11753" s="613">
        <v>60</v>
      </c>
      <c r="E11753" s="1023"/>
      <c r="F11753" s="608">
        <v>43888</v>
      </c>
      <c r="G11753" s="394" t="s">
        <v>4391</v>
      </c>
      <c r="H11753" s="614">
        <v>40</v>
      </c>
    </row>
    <row r="11754" spans="2:8" s="1" customFormat="1" ht="15">
      <c r="B11754" s="608">
        <v>43871</v>
      </c>
      <c r="C11754" s="280" t="s">
        <v>2164</v>
      </c>
      <c r="D11754" s="294">
        <v>200</v>
      </c>
      <c r="E11754" s="1023"/>
      <c r="F11754" s="608">
        <v>43889</v>
      </c>
      <c r="G11754" s="280" t="s">
        <v>12387</v>
      </c>
      <c r="H11754" s="294">
        <v>200</v>
      </c>
    </row>
    <row r="11755" spans="2:8" s="1" customFormat="1" ht="15">
      <c r="B11755" s="608">
        <v>43871</v>
      </c>
      <c r="C11755" s="280" t="s">
        <v>525</v>
      </c>
      <c r="D11755" s="294">
        <v>2550</v>
      </c>
      <c r="E11755" s="1023"/>
      <c r="F11755" s="608">
        <v>43889</v>
      </c>
      <c r="G11755" s="280" t="s">
        <v>525</v>
      </c>
      <c r="H11755" s="294">
        <v>40</v>
      </c>
    </row>
    <row r="11756" spans="2:8" s="1" customFormat="1" ht="15">
      <c r="B11756" s="608">
        <v>43872</v>
      </c>
      <c r="C11756" s="484" t="s">
        <v>525</v>
      </c>
      <c r="D11756" s="610">
        <v>200</v>
      </c>
      <c r="E11756" s="1023"/>
      <c r="F11756" s="608">
        <v>43889</v>
      </c>
      <c r="G11756" s="280" t="s">
        <v>12</v>
      </c>
      <c r="H11756" s="294">
        <v>30</v>
      </c>
    </row>
    <row r="11757" spans="2:8" s="1" customFormat="1" ht="15">
      <c r="B11757" s="608">
        <v>43872</v>
      </c>
      <c r="C11757" s="394" t="s">
        <v>12189</v>
      </c>
      <c r="D11757" s="614">
        <v>580</v>
      </c>
      <c r="E11757" s="1023"/>
      <c r="F11757" s="608">
        <v>43889</v>
      </c>
      <c r="G11757" s="484" t="s">
        <v>12410</v>
      </c>
      <c r="H11757" s="1776">
        <v>2500</v>
      </c>
    </row>
    <row r="11758" spans="2:8" s="1" customFormat="1" ht="15">
      <c r="B11758" s="608">
        <v>43872</v>
      </c>
      <c r="C11758" s="394" t="s">
        <v>23</v>
      </c>
      <c r="D11758" s="614">
        <v>130</v>
      </c>
      <c r="E11758" s="1023"/>
      <c r="F11758" s="608">
        <v>43889</v>
      </c>
      <c r="G11758" s="484" t="s">
        <v>23</v>
      </c>
      <c r="H11758" s="1776">
        <v>500</v>
      </c>
    </row>
    <row r="11759" spans="2:8" s="1" customFormat="1" ht="15">
      <c r="B11759" s="608">
        <v>43872</v>
      </c>
      <c r="C11759" s="394" t="s">
        <v>18</v>
      </c>
      <c r="D11759" s="294">
        <v>70</v>
      </c>
      <c r="E11759" s="1023"/>
      <c r="F11759" s="608">
        <v>43889</v>
      </c>
      <c r="G11759" s="612" t="s">
        <v>12411</v>
      </c>
      <c r="H11759" s="613">
        <v>465</v>
      </c>
    </row>
    <row r="11760" spans="2:8" s="1" customFormat="1" ht="15">
      <c r="B11760" s="608">
        <v>43873</v>
      </c>
      <c r="C11760" s="484" t="s">
        <v>5333</v>
      </c>
      <c r="D11760" s="610">
        <v>100</v>
      </c>
      <c r="E11760" s="1023"/>
      <c r="F11760" s="608">
        <v>43889</v>
      </c>
      <c r="G11760" s="484" t="s">
        <v>4099</v>
      </c>
      <c r="H11760" s="614">
        <v>100</v>
      </c>
    </row>
    <row r="11761" spans="2:8" s="1" customFormat="1" ht="15">
      <c r="B11761" s="608">
        <v>43873</v>
      </c>
      <c r="C11761" s="394" t="s">
        <v>525</v>
      </c>
      <c r="D11761" s="614">
        <v>225</v>
      </c>
      <c r="E11761" s="1023"/>
      <c r="F11761" s="608">
        <v>43890</v>
      </c>
      <c r="G11761" s="484" t="s">
        <v>246</v>
      </c>
      <c r="H11761" s="614">
        <v>230</v>
      </c>
    </row>
    <row r="11762" spans="2:8" s="1" customFormat="1" ht="15">
      <c r="B11762" s="608">
        <v>43873</v>
      </c>
      <c r="C11762" s="394" t="s">
        <v>11908</v>
      </c>
      <c r="D11762" s="614">
        <v>185</v>
      </c>
      <c r="E11762" s="1023"/>
      <c r="F11762" s="608">
        <v>43890</v>
      </c>
      <c r="G11762" s="280" t="s">
        <v>51</v>
      </c>
      <c r="H11762" s="294">
        <v>120</v>
      </c>
    </row>
    <row r="11763" spans="2:8" s="1" customFormat="1" ht="15">
      <c r="B11763" s="608">
        <v>43874</v>
      </c>
      <c r="C11763" s="394" t="s">
        <v>525</v>
      </c>
      <c r="D11763" s="614">
        <v>200</v>
      </c>
      <c r="E11763" s="1023"/>
      <c r="F11763" s="608">
        <v>43890</v>
      </c>
      <c r="G11763" s="394" t="s">
        <v>18</v>
      </c>
      <c r="H11763" s="614">
        <v>70</v>
      </c>
    </row>
    <row r="11764" spans="2:8" s="1" customFormat="1" ht="15">
      <c r="B11764" s="608">
        <v>43874</v>
      </c>
      <c r="C11764" s="394" t="s">
        <v>246</v>
      </c>
      <c r="D11764" s="614">
        <v>200</v>
      </c>
      <c r="E11764" s="1023"/>
      <c r="F11764" s="608">
        <v>43890</v>
      </c>
      <c r="G11764" s="304" t="s">
        <v>114</v>
      </c>
      <c r="H11764" s="294">
        <v>200</v>
      </c>
    </row>
    <row r="11765" spans="2:8" s="1" customFormat="1" ht="15">
      <c r="B11765" s="1323">
        <v>43874</v>
      </c>
      <c r="C11765" s="463" t="s">
        <v>11491</v>
      </c>
      <c r="D11765" s="1002">
        <v>1000</v>
      </c>
      <c r="E11765" s="1023"/>
      <c r="F11765" s="608">
        <v>43890</v>
      </c>
      <c r="G11765" s="280" t="s">
        <v>12414</v>
      </c>
      <c r="H11765" s="294">
        <v>300</v>
      </c>
    </row>
    <row r="11766" spans="2:8" s="1" customFormat="1" ht="15">
      <c r="B11766" s="608">
        <v>43875</v>
      </c>
      <c r="C11766" s="280" t="s">
        <v>525</v>
      </c>
      <c r="D11766" s="294">
        <v>200</v>
      </c>
      <c r="E11766" s="1023"/>
      <c r="F11766" s="608">
        <v>43890</v>
      </c>
      <c r="G11766" s="304" t="s">
        <v>11286</v>
      </c>
      <c r="H11766" s="326">
        <v>140</v>
      </c>
    </row>
    <row r="11767" spans="2:8" s="1" customFormat="1" ht="15">
      <c r="B11767" s="608">
        <v>43875</v>
      </c>
      <c r="C11767" s="394" t="s">
        <v>246</v>
      </c>
      <c r="D11767" s="1776">
        <v>140</v>
      </c>
      <c r="E11767" s="1023"/>
      <c r="F11767" s="608">
        <v>43890</v>
      </c>
      <c r="G11767" s="304" t="s">
        <v>12415</v>
      </c>
      <c r="H11767" s="326">
        <v>350</v>
      </c>
    </row>
    <row r="11768" spans="2:8" s="1" customFormat="1" ht="15">
      <c r="B11768" s="608">
        <v>43876</v>
      </c>
      <c r="C11768" s="280" t="s">
        <v>246</v>
      </c>
      <c r="D11768" s="294">
        <v>120</v>
      </c>
      <c r="E11768" s="1023"/>
      <c r="F11768" s="608">
        <v>43890</v>
      </c>
      <c r="G11768" s="304" t="s">
        <v>918</v>
      </c>
      <c r="H11768" s="326">
        <v>160</v>
      </c>
    </row>
    <row r="11769" spans="2:8" s="1" customFormat="1" ht="15">
      <c r="B11769" s="608">
        <v>43876</v>
      </c>
      <c r="C11769" s="612" t="s">
        <v>12191</v>
      </c>
      <c r="D11769" s="613">
        <v>100</v>
      </c>
      <c r="E11769" s="1023"/>
      <c r="F11769" s="608"/>
      <c r="G11769" s="304"/>
      <c r="H11769" s="326"/>
    </row>
    <row r="11770" spans="2:8" s="1" customFormat="1" ht="15">
      <c r="B11770" s="608">
        <v>43876</v>
      </c>
      <c r="C11770" s="612" t="s">
        <v>12192</v>
      </c>
      <c r="D11770" s="613">
        <v>40</v>
      </c>
      <c r="E11770" s="1023"/>
      <c r="F11770" s="608"/>
      <c r="G11770" s="304"/>
      <c r="H11770" s="326"/>
    </row>
    <row r="11771" spans="2:8" s="1" customFormat="1" ht="15">
      <c r="B11771" s="608">
        <v>43876</v>
      </c>
      <c r="C11771" s="612" t="s">
        <v>18</v>
      </c>
      <c r="D11771" s="613">
        <v>170</v>
      </c>
      <c r="E11771" s="1023"/>
      <c r="F11771" s="608"/>
      <c r="G11771" s="304"/>
      <c r="H11771" s="326"/>
    </row>
    <row r="11772" spans="2:8" s="1" customFormat="1" ht="15">
      <c r="B11772" s="608">
        <v>43877</v>
      </c>
      <c r="C11772" s="280" t="s">
        <v>401</v>
      </c>
      <c r="D11772" s="613">
        <v>120</v>
      </c>
      <c r="E11772" s="1023"/>
      <c r="F11772" s="608"/>
      <c r="G11772" s="280"/>
      <c r="H11772" s="294"/>
    </row>
    <row r="11773" spans="2:8" s="1" customFormat="1" ht="15">
      <c r="B11773" s="608">
        <v>43877</v>
      </c>
      <c r="C11773" s="612" t="s">
        <v>57</v>
      </c>
      <c r="D11773" s="613">
        <v>500</v>
      </c>
      <c r="E11773" s="1023"/>
      <c r="F11773" s="608"/>
      <c r="G11773" s="304"/>
      <c r="H11773" s="326"/>
    </row>
    <row r="11774" spans="2:8" s="1" customFormat="1" ht="15">
      <c r="B11774" s="608">
        <v>43877</v>
      </c>
      <c r="C11774" s="612" t="s">
        <v>224</v>
      </c>
      <c r="D11774" s="613">
        <v>10</v>
      </c>
      <c r="E11774" s="1023"/>
      <c r="F11774" s="608"/>
      <c r="G11774" s="280"/>
      <c r="H11774" s="294"/>
    </row>
    <row r="11775" spans="2:8" s="1" customFormat="1" ht="15">
      <c r="B11775" s="608">
        <v>43877</v>
      </c>
      <c r="C11775" s="394" t="s">
        <v>173</v>
      </c>
      <c r="D11775" s="614">
        <v>140</v>
      </c>
      <c r="E11775" s="1023"/>
      <c r="F11775" s="608"/>
      <c r="G11775" s="280"/>
      <c r="H11775" s="294"/>
    </row>
    <row r="11776" spans="2:8" s="1" customFormat="1" ht="15">
      <c r="B11776" s="608">
        <v>43877</v>
      </c>
      <c r="C11776" s="394" t="s">
        <v>5576</v>
      </c>
      <c r="D11776" s="614">
        <v>90</v>
      </c>
      <c r="E11776" s="1023"/>
      <c r="F11776" s="608"/>
      <c r="G11776" s="280"/>
      <c r="H11776" s="294"/>
    </row>
    <row r="11777" spans="2:8" s="1" customFormat="1" ht="15">
      <c r="B11777" s="608">
        <v>43877</v>
      </c>
      <c r="C11777" s="394" t="s">
        <v>9570</v>
      </c>
      <c r="D11777" s="614">
        <v>50</v>
      </c>
      <c r="E11777" s="1023"/>
      <c r="F11777" s="608"/>
      <c r="G11777" s="280"/>
      <c r="H11777" s="294"/>
    </row>
    <row r="11778" spans="2:8" s="1" customFormat="1" ht="15">
      <c r="B11778" s="608">
        <v>43877</v>
      </c>
      <c r="C11778" s="280" t="s">
        <v>401</v>
      </c>
      <c r="D11778" s="614">
        <v>40</v>
      </c>
      <c r="E11778" s="1023"/>
      <c r="F11778" s="608"/>
      <c r="G11778" s="280"/>
      <c r="H11778" s="294"/>
    </row>
    <row r="11779" spans="2:8" s="1" customFormat="1" ht="15">
      <c r="B11779" s="608">
        <v>43877</v>
      </c>
      <c r="C11779" s="280" t="s">
        <v>4081</v>
      </c>
      <c r="D11779" s="1776">
        <v>1050</v>
      </c>
      <c r="E11779" s="1023"/>
      <c r="F11779" s="608"/>
      <c r="G11779" s="280"/>
      <c r="H11779" s="294"/>
    </row>
    <row r="11780" spans="2:8" s="1" customFormat="1" ht="15">
      <c r="B11780" s="608">
        <v>43878</v>
      </c>
      <c r="C11780" s="394" t="s">
        <v>525</v>
      </c>
      <c r="D11780" s="294">
        <v>230</v>
      </c>
      <c r="E11780" s="1023"/>
      <c r="F11780" s="608"/>
      <c r="G11780" s="280"/>
      <c r="H11780" s="294"/>
    </row>
    <row r="11781" spans="2:8" s="1" customFormat="1" ht="15">
      <c r="B11781" s="608">
        <v>43878</v>
      </c>
      <c r="C11781" s="280" t="s">
        <v>5687</v>
      </c>
      <c r="D11781" s="294">
        <v>100</v>
      </c>
      <c r="E11781" s="1023"/>
      <c r="F11781" s="608"/>
      <c r="G11781" s="484"/>
      <c r="H11781" s="610"/>
    </row>
    <row r="11782" spans="2:8" s="1" customFormat="1" ht="15">
      <c r="B11782" s="608">
        <v>43878</v>
      </c>
      <c r="C11782" s="612" t="s">
        <v>12200</v>
      </c>
      <c r="D11782" s="613">
        <v>100</v>
      </c>
      <c r="E11782" s="1023"/>
      <c r="F11782" s="608"/>
      <c r="G11782" s="394"/>
      <c r="H11782" s="614"/>
    </row>
    <row r="11783" spans="2:8" s="1" customFormat="1" ht="15">
      <c r="B11783" s="608">
        <v>43878</v>
      </c>
      <c r="C11783" s="612" t="s">
        <v>246</v>
      </c>
      <c r="D11783" s="613">
        <v>80</v>
      </c>
      <c r="E11783" s="1023"/>
      <c r="F11783" s="608"/>
      <c r="G11783" s="280"/>
      <c r="H11783" s="294"/>
    </row>
    <row r="11784" spans="2:8" s="1" customFormat="1" ht="15">
      <c r="B11784" s="608">
        <v>43878</v>
      </c>
      <c r="C11784" s="484" t="s">
        <v>23</v>
      </c>
      <c r="D11784" s="610">
        <v>320</v>
      </c>
      <c r="E11784" s="1023"/>
      <c r="F11784" s="608"/>
      <c r="G11784" s="484"/>
      <c r="H11784" s="610"/>
    </row>
    <row r="11785" spans="2:8" s="1" customFormat="1" ht="15">
      <c r="B11785" s="608">
        <v>43879</v>
      </c>
      <c r="C11785" s="394" t="s">
        <v>525</v>
      </c>
      <c r="D11785" s="614">
        <v>200</v>
      </c>
      <c r="E11785" s="1023"/>
      <c r="F11785" s="608"/>
      <c r="G11785" s="484"/>
      <c r="H11785" s="610"/>
    </row>
    <row r="11786" spans="2:8" s="1" customFormat="1" ht="15">
      <c r="B11786" s="608">
        <v>43879</v>
      </c>
      <c r="C11786" s="394" t="s">
        <v>12</v>
      </c>
      <c r="D11786" s="1776">
        <v>180</v>
      </c>
      <c r="E11786" s="1023"/>
      <c r="F11786" s="608"/>
      <c r="G11786" s="484"/>
      <c r="H11786" s="614"/>
    </row>
    <row r="11787" spans="2:8" s="1" customFormat="1" ht="15">
      <c r="B11787" s="1323">
        <v>43879</v>
      </c>
      <c r="C11787" s="554" t="s">
        <v>475</v>
      </c>
      <c r="D11787" s="1325">
        <v>910</v>
      </c>
      <c r="E11787" s="1023"/>
      <c r="F11787" s="608"/>
      <c r="G11787" s="280"/>
      <c r="H11787" s="294"/>
    </row>
    <row r="11788" spans="2:8" s="1" customFormat="1" ht="15">
      <c r="B11788" s="1323">
        <v>43879</v>
      </c>
      <c r="C11788" s="554" t="s">
        <v>8676</v>
      </c>
      <c r="D11788" s="1325">
        <v>910</v>
      </c>
      <c r="E11788" s="1023"/>
      <c r="F11788" s="608"/>
      <c r="G11788" s="280"/>
      <c r="H11788" s="294"/>
    </row>
    <row r="11789" spans="2:8" s="1" customFormat="1" ht="15">
      <c r="B11789" s="608">
        <v>43879</v>
      </c>
      <c r="C11789" s="280" t="s">
        <v>3053</v>
      </c>
      <c r="D11789" s="294">
        <v>30</v>
      </c>
      <c r="E11789" s="1023"/>
      <c r="F11789" s="608"/>
      <c r="G11789" s="484"/>
      <c r="H11789" s="1776"/>
    </row>
    <row r="11790" spans="2:8" s="1" customFormat="1" ht="15">
      <c r="B11790" s="608">
        <v>43879</v>
      </c>
      <c r="C11790" s="612" t="s">
        <v>12218</v>
      </c>
      <c r="D11790" s="613">
        <v>850</v>
      </c>
      <c r="E11790" s="1023"/>
      <c r="F11790" s="608"/>
      <c r="G11790" s="612"/>
      <c r="H11790" s="613"/>
    </row>
    <row r="11791" spans="2:8" s="1" customFormat="1" ht="15">
      <c r="B11791" s="608">
        <v>43879</v>
      </c>
      <c r="C11791" s="612" t="s">
        <v>205</v>
      </c>
      <c r="D11791" s="613">
        <v>120</v>
      </c>
      <c r="E11791" s="1023"/>
      <c r="F11791" s="608"/>
      <c r="G11791" s="484"/>
      <c r="H11791" s="610"/>
    </row>
    <row r="11792" spans="2:8" s="1" customFormat="1" ht="15">
      <c r="B11792" s="608">
        <v>43879</v>
      </c>
      <c r="C11792" s="394" t="s">
        <v>63</v>
      </c>
      <c r="D11792" s="1776">
        <v>80</v>
      </c>
      <c r="E11792" s="1023"/>
      <c r="F11792" s="608"/>
      <c r="G11792" s="394"/>
      <c r="H11792" s="614"/>
    </row>
    <row r="11793" spans="2:8" s="1" customFormat="1" ht="15">
      <c r="B11793" s="608">
        <v>43880</v>
      </c>
      <c r="C11793" s="612" t="s">
        <v>12219</v>
      </c>
      <c r="D11793" s="613">
        <v>300</v>
      </c>
      <c r="E11793" s="1023"/>
      <c r="F11793" s="608"/>
      <c r="G11793" s="280"/>
      <c r="H11793" s="294"/>
    </row>
    <row r="11794" spans="2:8" s="1" customFormat="1" ht="15">
      <c r="B11794" s="608">
        <v>43880</v>
      </c>
      <c r="C11794" s="612" t="s">
        <v>12</v>
      </c>
      <c r="D11794" s="613">
        <v>50</v>
      </c>
      <c r="E11794" s="1023"/>
      <c r="F11794" s="608"/>
      <c r="G11794" s="484"/>
      <c r="H11794" s="610"/>
    </row>
    <row r="11795" spans="2:8" s="1" customFormat="1" ht="15">
      <c r="B11795" s="608">
        <v>43880</v>
      </c>
      <c r="C11795" s="612" t="s">
        <v>12220</v>
      </c>
      <c r="D11795" s="613">
        <v>200</v>
      </c>
      <c r="E11795" s="1023"/>
      <c r="F11795" s="608"/>
      <c r="G11795" s="484"/>
      <c r="H11795" s="610"/>
    </row>
    <row r="11796" spans="2:8" s="1" customFormat="1" ht="15">
      <c r="B11796" s="608">
        <v>43880</v>
      </c>
      <c r="C11796" s="612" t="s">
        <v>247</v>
      </c>
      <c r="D11796" s="613">
        <v>90</v>
      </c>
      <c r="E11796" s="1023"/>
      <c r="F11796" s="608"/>
      <c r="G11796" s="484"/>
      <c r="H11796" s="614"/>
    </row>
    <row r="11797" spans="2:8" s="1" customFormat="1" ht="15">
      <c r="B11797" s="608">
        <v>43881</v>
      </c>
      <c r="C11797" s="612" t="s">
        <v>525</v>
      </c>
      <c r="D11797" s="613">
        <v>150</v>
      </c>
      <c r="E11797" s="1023"/>
      <c r="F11797" s="608"/>
      <c r="G11797" s="280"/>
      <c r="H11797" s="294"/>
    </row>
    <row r="11798" spans="2:8" s="1" customFormat="1" ht="15">
      <c r="B11798" s="608">
        <v>43881</v>
      </c>
      <c r="C11798" s="612" t="s">
        <v>12221</v>
      </c>
      <c r="D11798" s="613">
        <v>50</v>
      </c>
      <c r="E11798" s="1023"/>
      <c r="F11798" s="608"/>
      <c r="G11798" s="280"/>
      <c r="H11798" s="294"/>
    </row>
    <row r="11799" spans="2:8" s="1" customFormat="1" ht="15">
      <c r="B11799" s="608">
        <v>43881</v>
      </c>
      <c r="C11799" s="612" t="s">
        <v>63</v>
      </c>
      <c r="D11799" s="613">
        <v>50</v>
      </c>
      <c r="E11799" s="1023"/>
      <c r="F11799" s="608"/>
      <c r="G11799" s="484"/>
      <c r="H11799" s="1776"/>
    </row>
    <row r="11800" spans="2:8" s="1" customFormat="1" ht="15">
      <c r="B11800" s="608">
        <v>43881</v>
      </c>
      <c r="C11800" s="612" t="s">
        <v>114</v>
      </c>
      <c r="D11800" s="613">
        <v>10</v>
      </c>
      <c r="E11800" s="1023"/>
      <c r="F11800" s="608"/>
      <c r="G11800" s="612"/>
      <c r="H11800" s="613"/>
    </row>
    <row r="11801" spans="2:8" s="1" customFormat="1" ht="15">
      <c r="B11801" s="608">
        <v>43882</v>
      </c>
      <c r="C11801" s="280" t="s">
        <v>525</v>
      </c>
      <c r="D11801" s="294">
        <v>60</v>
      </c>
      <c r="E11801" s="1023"/>
      <c r="F11801" s="608"/>
      <c r="G11801" s="484"/>
      <c r="H11801" s="610"/>
    </row>
    <row r="11802" spans="2:8" s="1" customFormat="1" ht="15">
      <c r="B11802" s="608"/>
      <c r="C11802" s="280"/>
      <c r="D11802" s="294"/>
      <c r="F11802" s="280"/>
      <c r="G11802" s="280"/>
      <c r="H11802" s="280"/>
    </row>
    <row r="11803" spans="2:8" s="1" customFormat="1" ht="15">
      <c r="D11803" s="294">
        <f>SUM(D11724:D11802)</f>
        <v>32240</v>
      </c>
      <c r="H11803" s="294">
        <f>SUM(H11724:H11802)</f>
        <v>10745</v>
      </c>
    </row>
  </sheetData>
  <mergeCells count="81">
    <mergeCell ref="B11679:H11679"/>
    <mergeCell ref="G11708:I11708"/>
    <mergeCell ref="B11549:H11549"/>
    <mergeCell ref="G11576:I11576"/>
    <mergeCell ref="B11403:H11403"/>
    <mergeCell ref="G11435:I11435"/>
    <mergeCell ref="B11271:H11271"/>
    <mergeCell ref="C6658:I6658"/>
    <mergeCell ref="C8045:I8045"/>
    <mergeCell ref="C7929:I7929"/>
    <mergeCell ref="C10537:I10537"/>
    <mergeCell ref="C10381:I10381"/>
    <mergeCell ref="C10251:I10251"/>
    <mergeCell ref="C10108:I10108"/>
    <mergeCell ref="C6771:I6771"/>
    <mergeCell ref="C8429:I8429"/>
    <mergeCell ref="C7422:I7422"/>
    <mergeCell ref="C7688:I7688"/>
    <mergeCell ref="C7825:I7825"/>
    <mergeCell ref="C7336:I7336"/>
    <mergeCell ref="C9505:I9505"/>
    <mergeCell ref="C9382:I9382"/>
    <mergeCell ref="C9262:I9262"/>
    <mergeCell ref="C9138:I9138"/>
    <mergeCell ref="C8900:I8900"/>
    <mergeCell ref="B9016:H9016"/>
    <mergeCell ref="C6929:I6929"/>
    <mergeCell ref="C7062:I7062"/>
    <mergeCell ref="C7560:I7560"/>
    <mergeCell ref="C8168:I8168"/>
    <mergeCell ref="C8664:I8664"/>
    <mergeCell ref="C8558:I8558"/>
    <mergeCell ref="C8295:I8295"/>
    <mergeCell ref="C7166:I7166"/>
    <mergeCell ref="C6507:I6507"/>
    <mergeCell ref="C2364:I2364"/>
    <mergeCell ref="C2553:I2553"/>
    <mergeCell ref="C2936:I2936"/>
    <mergeCell ref="C2743:I2743"/>
    <mergeCell ref="C3454:I3454"/>
    <mergeCell ref="C4285:I4285"/>
    <mergeCell ref="C4446:I4446"/>
    <mergeCell ref="C4618:I4618"/>
    <mergeCell ref="B5839:H5839"/>
    <mergeCell ref="C5674:I5674"/>
    <mergeCell ref="C5523:I5523"/>
    <mergeCell ref="C6373:I6373"/>
    <mergeCell ref="C4919:I4919"/>
    <mergeCell ref="C5082:I5082"/>
    <mergeCell ref="C5245:I5245"/>
    <mergeCell ref="C4770:I4770"/>
    <mergeCell ref="C6252:I6252"/>
    <mergeCell ref="B6116:H6116"/>
    <mergeCell ref="B5974:H5974"/>
    <mergeCell ref="B326:I326"/>
    <mergeCell ref="B501:I501"/>
    <mergeCell ref="C683:I683"/>
    <mergeCell ref="C865:I865"/>
    <mergeCell ref="C1757:I1757"/>
    <mergeCell ref="C1589:I1589"/>
    <mergeCell ref="C1406:I1406"/>
    <mergeCell ref="C1222:I1222"/>
    <mergeCell ref="C1038:I1038"/>
    <mergeCell ref="C3120:I3120"/>
    <mergeCell ref="C5383:I5383"/>
    <mergeCell ref="C11134:I11134"/>
    <mergeCell ref="C11002:I11002"/>
    <mergeCell ref="C10868:I10868"/>
    <mergeCell ref="C10703:I10703"/>
    <mergeCell ref="C1967:I1967"/>
    <mergeCell ref="C2175:I2175"/>
    <mergeCell ref="C3285:I3285"/>
    <mergeCell ref="C10015:I10015"/>
    <mergeCell ref="C9910:I9910"/>
    <mergeCell ref="C9766:I9766"/>
    <mergeCell ref="C9634:I9634"/>
    <mergeCell ref="C3610:I3610"/>
    <mergeCell ref="C3943:I3943"/>
    <mergeCell ref="C3772:I3772"/>
    <mergeCell ref="C4114:I4114"/>
    <mergeCell ref="C8772:I8772"/>
  </mergeCells>
  <hyperlinks>
    <hyperlink ref="C1316" r:id="rId1"/>
    <hyperlink ref="G2650" r:id="rId2" display="http://www.mastkalandar.com/"/>
  </hyperlinks>
  <pageMargins left="0.7" right="0.7" top="0.75" bottom="0.75" header="0.3" footer="0.3"/>
  <pageSetup orientation="portrait" horizontalDpi="4294967293" verticalDpi="0" r:id="rId3"/>
  <legacyDrawing r:id="rId4"/>
</worksheet>
</file>

<file path=xl/worksheets/sheet20.xml><?xml version="1.0" encoding="utf-8"?>
<worksheet xmlns="http://schemas.openxmlformats.org/spreadsheetml/2006/main" xmlns:r="http://schemas.openxmlformats.org/officeDocument/2006/relationships">
  <dimension ref="A2:Q55"/>
  <sheetViews>
    <sheetView topLeftCell="A31" zoomScale="80" zoomScaleNormal="80" workbookViewId="0">
      <selection activeCell="M61" sqref="M61"/>
    </sheetView>
  </sheetViews>
  <sheetFormatPr defaultRowHeight="12.75"/>
  <cols>
    <col min="2" max="2" width="10.7109375" bestFit="1" customWidth="1"/>
    <col min="3" max="3" width="34.140625" bestFit="1" customWidth="1"/>
    <col min="4" max="4" width="9.85546875" bestFit="1" customWidth="1"/>
    <col min="5" max="6" width="11.42578125" bestFit="1" customWidth="1"/>
    <col min="7" max="7" width="10.140625" bestFit="1" customWidth="1"/>
    <col min="8" max="8" width="10.28515625" bestFit="1" customWidth="1"/>
    <col min="9" max="9" width="8.85546875" bestFit="1" customWidth="1"/>
    <col min="10" max="10" width="12" customWidth="1"/>
    <col min="12" max="12" width="10.5703125" bestFit="1" customWidth="1"/>
    <col min="13" max="13" width="12" bestFit="1" customWidth="1"/>
    <col min="14" max="14" width="12" customWidth="1"/>
  </cols>
  <sheetData>
    <row r="2" spans="1:17">
      <c r="C2" t="s">
        <v>4207</v>
      </c>
      <c r="E2" t="s">
        <v>4206</v>
      </c>
    </row>
    <row r="3" spans="1:17" ht="15">
      <c r="B3" s="3" t="s">
        <v>115</v>
      </c>
      <c r="C3" s="3" t="s">
        <v>116</v>
      </c>
      <c r="D3" s="4" t="s">
        <v>4</v>
      </c>
    </row>
    <row r="4" spans="1:17" ht="15">
      <c r="A4">
        <v>1</v>
      </c>
      <c r="B4" s="246">
        <v>41100</v>
      </c>
      <c r="C4" s="247" t="s">
        <v>993</v>
      </c>
      <c r="D4" s="215">
        <v>4000</v>
      </c>
      <c r="E4" s="215">
        <v>4000</v>
      </c>
      <c r="F4" s="233">
        <v>4000</v>
      </c>
    </row>
    <row r="5" spans="1:17" ht="15">
      <c r="A5">
        <v>2</v>
      </c>
      <c r="B5" s="246">
        <v>41130</v>
      </c>
      <c r="C5" s="247" t="s">
        <v>2179</v>
      </c>
      <c r="D5" s="215">
        <v>4000</v>
      </c>
      <c r="E5" s="215">
        <v>4000</v>
      </c>
      <c r="F5" s="233">
        <f>F4+E5</f>
        <v>8000</v>
      </c>
      <c r="H5" s="233">
        <f t="shared" ref="H5:H22" si="0">D5-D4</f>
        <v>0</v>
      </c>
    </row>
    <row r="6" spans="1:17" ht="15">
      <c r="A6">
        <v>3</v>
      </c>
      <c r="B6" s="246">
        <v>41155</v>
      </c>
      <c r="C6" s="247" t="s">
        <v>2179</v>
      </c>
      <c r="D6" s="215">
        <v>3000</v>
      </c>
      <c r="E6" s="215">
        <v>4000</v>
      </c>
      <c r="F6" s="233">
        <f t="shared" ref="F6:F28" si="1">F5+E6</f>
        <v>12000</v>
      </c>
      <c r="H6" s="620">
        <f>D6-D5</f>
        <v>-1000</v>
      </c>
      <c r="J6" s="185">
        <v>41601</v>
      </c>
      <c r="K6">
        <v>1910</v>
      </c>
      <c r="L6" t="s">
        <v>3940</v>
      </c>
      <c r="M6">
        <f>K7-K6</f>
        <v>289</v>
      </c>
      <c r="N6">
        <f>K8-K6</f>
        <v>353</v>
      </c>
    </row>
    <row r="7" spans="1:17" ht="15">
      <c r="A7">
        <v>4</v>
      </c>
      <c r="B7" s="246">
        <v>41185</v>
      </c>
      <c r="C7" s="247" t="s">
        <v>2179</v>
      </c>
      <c r="D7" s="248">
        <v>3000</v>
      </c>
      <c r="E7" s="215">
        <v>4000</v>
      </c>
      <c r="F7" s="233">
        <f t="shared" si="1"/>
        <v>16000</v>
      </c>
      <c r="H7" s="233">
        <f t="shared" si="0"/>
        <v>0</v>
      </c>
      <c r="J7" s="185">
        <v>41644</v>
      </c>
      <c r="K7">
        <v>2199</v>
      </c>
      <c r="L7" t="s">
        <v>3941</v>
      </c>
      <c r="M7">
        <f>J7-J6</f>
        <v>43</v>
      </c>
      <c r="N7">
        <f>J8-J6</f>
        <v>60</v>
      </c>
    </row>
    <row r="8" spans="1:17" ht="15">
      <c r="A8">
        <v>5</v>
      </c>
      <c r="B8" s="246">
        <v>41214</v>
      </c>
      <c r="C8" s="247" t="s">
        <v>2179</v>
      </c>
      <c r="D8" s="248">
        <v>3000</v>
      </c>
      <c r="E8" s="215">
        <v>4000</v>
      </c>
      <c r="F8" s="233">
        <f t="shared" si="1"/>
        <v>20000</v>
      </c>
      <c r="H8" s="233">
        <f t="shared" si="0"/>
        <v>0</v>
      </c>
      <c r="J8" s="185">
        <v>41661</v>
      </c>
      <c r="K8">
        <v>2263</v>
      </c>
      <c r="M8">
        <f>M6/M7</f>
        <v>6.7209302325581399</v>
      </c>
      <c r="N8" t="s">
        <v>3945</v>
      </c>
    </row>
    <row r="9" spans="1:17" ht="15">
      <c r="A9">
        <v>6</v>
      </c>
      <c r="B9" s="246">
        <v>41247</v>
      </c>
      <c r="C9" s="247" t="s">
        <v>2179</v>
      </c>
      <c r="D9" s="248">
        <v>3000</v>
      </c>
      <c r="E9" s="215">
        <v>4000</v>
      </c>
      <c r="F9" s="233">
        <f t="shared" si="1"/>
        <v>24000</v>
      </c>
      <c r="H9" s="233">
        <f t="shared" si="0"/>
        <v>0</v>
      </c>
      <c r="M9">
        <f>M8*10</f>
        <v>67.209302325581405</v>
      </c>
      <c r="N9" t="s">
        <v>3944</v>
      </c>
    </row>
    <row r="10" spans="1:17" ht="15">
      <c r="A10">
        <v>7</v>
      </c>
      <c r="B10" s="246">
        <v>41276</v>
      </c>
      <c r="C10" s="247" t="s">
        <v>2179</v>
      </c>
      <c r="D10" s="248">
        <v>3000</v>
      </c>
      <c r="E10" s="215">
        <v>4000</v>
      </c>
      <c r="F10" s="233">
        <f>F9+E10</f>
        <v>28000</v>
      </c>
      <c r="H10" s="233">
        <f t="shared" si="0"/>
        <v>0</v>
      </c>
      <c r="J10" t="s">
        <v>4638</v>
      </c>
      <c r="M10">
        <f>K7+M9</f>
        <v>2266.2093023255816</v>
      </c>
      <c r="N10" t="s">
        <v>3943</v>
      </c>
    </row>
    <row r="11" spans="1:17" ht="15">
      <c r="A11">
        <v>8</v>
      </c>
      <c r="B11" s="246">
        <v>41316</v>
      </c>
      <c r="C11" s="247" t="s">
        <v>2179</v>
      </c>
      <c r="D11" s="248">
        <v>3000</v>
      </c>
      <c r="E11" s="215">
        <v>4000</v>
      </c>
      <c r="F11" s="233">
        <f t="shared" si="1"/>
        <v>32000</v>
      </c>
      <c r="H11" s="233">
        <f t="shared" si="0"/>
        <v>0</v>
      </c>
      <c r="J11" s="759" t="s">
        <v>4639</v>
      </c>
      <c r="M11">
        <f>M10-K6</f>
        <v>356.20930232558158</v>
      </c>
      <c r="N11" t="s">
        <v>3942</v>
      </c>
    </row>
    <row r="12" spans="1:17" ht="15">
      <c r="A12">
        <v>9</v>
      </c>
      <c r="B12" s="246">
        <v>41337</v>
      </c>
      <c r="C12" s="247" t="s">
        <v>2179</v>
      </c>
      <c r="D12" s="248">
        <v>3000</v>
      </c>
      <c r="E12" s="215">
        <v>4000</v>
      </c>
      <c r="F12" s="233">
        <f t="shared" si="1"/>
        <v>36000</v>
      </c>
      <c r="H12" s="233">
        <f t="shared" si="0"/>
        <v>0</v>
      </c>
      <c r="J12" s="759"/>
    </row>
    <row r="13" spans="1:17" ht="15">
      <c r="A13">
        <v>10</v>
      </c>
      <c r="B13" s="246">
        <v>41369</v>
      </c>
      <c r="C13" s="247" t="s">
        <v>2179</v>
      </c>
      <c r="D13" s="248">
        <v>3000</v>
      </c>
      <c r="E13" s="215">
        <v>4000</v>
      </c>
      <c r="F13" s="233">
        <f t="shared" si="1"/>
        <v>40000</v>
      </c>
      <c r="H13" s="233">
        <f t="shared" si="0"/>
        <v>0</v>
      </c>
      <c r="N13" t="s">
        <v>3993</v>
      </c>
      <c r="O13" t="s">
        <v>4</v>
      </c>
      <c r="P13" t="s">
        <v>5592</v>
      </c>
      <c r="Q13" t="s">
        <v>5593</v>
      </c>
    </row>
    <row r="14" spans="1:17" ht="15">
      <c r="A14">
        <v>11</v>
      </c>
      <c r="B14" s="246">
        <v>41400</v>
      </c>
      <c r="C14" s="247" t="s">
        <v>2179</v>
      </c>
      <c r="D14" s="248">
        <v>3080</v>
      </c>
      <c r="E14" s="215">
        <v>4000</v>
      </c>
      <c r="F14" s="233">
        <f t="shared" si="1"/>
        <v>44000</v>
      </c>
      <c r="G14" s="233"/>
      <c r="H14" s="233">
        <f t="shared" si="0"/>
        <v>80</v>
      </c>
      <c r="L14" s="185">
        <v>41601</v>
      </c>
      <c r="M14">
        <v>1910</v>
      </c>
    </row>
    <row r="15" spans="1:17" ht="15">
      <c r="A15">
        <v>12</v>
      </c>
      <c r="B15" s="246">
        <v>41428</v>
      </c>
      <c r="C15" s="247" t="s">
        <v>2179</v>
      </c>
      <c r="D15" s="248">
        <v>3160</v>
      </c>
      <c r="E15" s="215">
        <v>4000</v>
      </c>
      <c r="F15" s="233">
        <f t="shared" si="1"/>
        <v>48000</v>
      </c>
      <c r="G15" s="233"/>
      <c r="H15" s="233">
        <f>D15-D14</f>
        <v>80</v>
      </c>
      <c r="L15" s="185">
        <v>41662</v>
      </c>
      <c r="M15">
        <v>2270</v>
      </c>
      <c r="N15">
        <f t="shared" ref="N15:N20" si="2">M15-M14</f>
        <v>360</v>
      </c>
      <c r="O15">
        <v>910</v>
      </c>
      <c r="P15">
        <f t="shared" ref="P15:P22" si="3">L15-L14</f>
        <v>61</v>
      </c>
      <c r="Q15">
        <f>N15/P15</f>
        <v>5.9016393442622954</v>
      </c>
    </row>
    <row r="16" spans="1:17" ht="15">
      <c r="A16">
        <v>13</v>
      </c>
      <c r="B16" s="246">
        <v>41457</v>
      </c>
      <c r="C16" s="247" t="s">
        <v>2179</v>
      </c>
      <c r="D16" s="248">
        <v>3220</v>
      </c>
      <c r="E16" s="215">
        <v>4000</v>
      </c>
      <c r="F16" s="233">
        <f t="shared" si="1"/>
        <v>52000</v>
      </c>
      <c r="G16" s="233"/>
      <c r="H16" s="233">
        <f t="shared" si="0"/>
        <v>60</v>
      </c>
      <c r="L16" s="185">
        <v>41720</v>
      </c>
      <c r="M16">
        <v>2680</v>
      </c>
      <c r="N16">
        <f t="shared" si="2"/>
        <v>410</v>
      </c>
      <c r="O16">
        <v>1060</v>
      </c>
      <c r="P16">
        <f t="shared" si="3"/>
        <v>58</v>
      </c>
      <c r="Q16">
        <f t="shared" ref="Q16:Q22" si="4">N16/P16</f>
        <v>7.068965517241379</v>
      </c>
    </row>
    <row r="17" spans="1:17" ht="15">
      <c r="A17">
        <v>14</v>
      </c>
      <c r="B17" s="246">
        <v>41487</v>
      </c>
      <c r="C17" s="247" t="s">
        <v>2179</v>
      </c>
      <c r="D17" s="248">
        <v>3280</v>
      </c>
      <c r="E17" s="215">
        <v>4000</v>
      </c>
      <c r="F17" s="233">
        <f t="shared" si="1"/>
        <v>56000</v>
      </c>
      <c r="G17" s="233"/>
      <c r="H17" s="233">
        <f t="shared" si="0"/>
        <v>60</v>
      </c>
      <c r="L17" s="185">
        <v>41783</v>
      </c>
      <c r="M17">
        <v>3170</v>
      </c>
      <c r="N17">
        <f t="shared" si="2"/>
        <v>490</v>
      </c>
      <c r="O17">
        <v>1300</v>
      </c>
      <c r="P17">
        <f t="shared" si="3"/>
        <v>63</v>
      </c>
      <c r="Q17">
        <f t="shared" si="4"/>
        <v>7.7777777777777777</v>
      </c>
    </row>
    <row r="18" spans="1:17" ht="15">
      <c r="A18">
        <v>15</v>
      </c>
      <c r="B18" s="246">
        <v>41521</v>
      </c>
      <c r="C18" s="247" t="s">
        <v>2179</v>
      </c>
      <c r="D18" s="248">
        <v>3360</v>
      </c>
      <c r="E18" s="215">
        <v>4000</v>
      </c>
      <c r="F18" s="233">
        <f t="shared" si="1"/>
        <v>60000</v>
      </c>
      <c r="G18" s="233"/>
      <c r="H18" s="233">
        <f t="shared" si="0"/>
        <v>80</v>
      </c>
      <c r="L18" s="185">
        <v>41844</v>
      </c>
      <c r="M18">
        <v>3840</v>
      </c>
      <c r="N18">
        <f t="shared" si="2"/>
        <v>670</v>
      </c>
      <c r="O18">
        <v>2818</v>
      </c>
      <c r="P18">
        <f t="shared" si="3"/>
        <v>61</v>
      </c>
      <c r="Q18">
        <f t="shared" si="4"/>
        <v>10.983606557377049</v>
      </c>
    </row>
    <row r="19" spans="1:17" ht="15">
      <c r="A19">
        <v>16</v>
      </c>
      <c r="B19" s="246">
        <v>41556</v>
      </c>
      <c r="C19" s="247" t="s">
        <v>2179</v>
      </c>
      <c r="D19" s="248">
        <v>3440</v>
      </c>
      <c r="E19" s="215">
        <v>4000</v>
      </c>
      <c r="F19" s="233">
        <f t="shared" si="1"/>
        <v>64000</v>
      </c>
      <c r="G19" s="233"/>
      <c r="H19" s="233">
        <f t="shared" si="0"/>
        <v>80</v>
      </c>
      <c r="L19" s="185">
        <v>41906</v>
      </c>
      <c r="M19">
        <v>4280</v>
      </c>
      <c r="N19">
        <f t="shared" si="2"/>
        <v>440</v>
      </c>
      <c r="O19">
        <v>1150</v>
      </c>
      <c r="P19">
        <f t="shared" si="3"/>
        <v>62</v>
      </c>
      <c r="Q19">
        <f t="shared" si="4"/>
        <v>7.096774193548387</v>
      </c>
    </row>
    <row r="20" spans="1:17" ht="15">
      <c r="A20">
        <v>17</v>
      </c>
      <c r="B20" s="246">
        <v>41591</v>
      </c>
      <c r="C20" s="247" t="s">
        <v>2179</v>
      </c>
      <c r="D20" s="248">
        <v>3600</v>
      </c>
      <c r="E20" s="215">
        <v>4000</v>
      </c>
      <c r="F20" s="233">
        <f t="shared" si="1"/>
        <v>68000</v>
      </c>
      <c r="G20" s="233"/>
      <c r="H20" s="233">
        <f t="shared" si="0"/>
        <v>160</v>
      </c>
      <c r="L20" s="185">
        <v>41963</v>
      </c>
      <c r="M20">
        <v>4630</v>
      </c>
      <c r="N20">
        <f t="shared" si="2"/>
        <v>350</v>
      </c>
      <c r="O20">
        <v>880</v>
      </c>
      <c r="P20">
        <f t="shared" si="3"/>
        <v>57</v>
      </c>
      <c r="Q20">
        <f t="shared" si="4"/>
        <v>6.1403508771929829</v>
      </c>
    </row>
    <row r="21" spans="1:17" ht="15">
      <c r="A21">
        <v>18</v>
      </c>
      <c r="B21" s="246">
        <v>41612</v>
      </c>
      <c r="C21" s="247" t="s">
        <v>2179</v>
      </c>
      <c r="D21" s="248">
        <v>3720</v>
      </c>
      <c r="E21" s="215">
        <v>4000</v>
      </c>
      <c r="F21" s="233">
        <f t="shared" si="1"/>
        <v>72000</v>
      </c>
      <c r="G21" s="233"/>
      <c r="H21" s="233">
        <f t="shared" si="0"/>
        <v>120</v>
      </c>
      <c r="L21" s="185">
        <v>42024</v>
      </c>
      <c r="M21">
        <v>5020</v>
      </c>
      <c r="N21">
        <f t="shared" ref="N21:N26" si="5">M21-M20</f>
        <v>390</v>
      </c>
      <c r="O21">
        <v>1000</v>
      </c>
      <c r="P21">
        <f t="shared" si="3"/>
        <v>61</v>
      </c>
      <c r="Q21">
        <f t="shared" si="4"/>
        <v>6.3934426229508201</v>
      </c>
    </row>
    <row r="22" spans="1:17" ht="15">
      <c r="A22">
        <v>19</v>
      </c>
      <c r="B22" s="246">
        <v>41641</v>
      </c>
      <c r="C22" s="247" t="s">
        <v>2179</v>
      </c>
      <c r="D22" s="248">
        <v>3800</v>
      </c>
      <c r="E22" s="215">
        <v>4000</v>
      </c>
      <c r="F22" s="233">
        <f t="shared" si="1"/>
        <v>76000</v>
      </c>
      <c r="G22" s="233"/>
      <c r="H22" s="233">
        <f t="shared" si="0"/>
        <v>80</v>
      </c>
      <c r="L22" s="185">
        <v>42081</v>
      </c>
      <c r="M22">
        <v>5470</v>
      </c>
      <c r="N22">
        <f t="shared" si="5"/>
        <v>450</v>
      </c>
      <c r="O22">
        <v>1180</v>
      </c>
      <c r="P22">
        <f t="shared" si="3"/>
        <v>57</v>
      </c>
      <c r="Q22">
        <f t="shared" si="4"/>
        <v>7.8947368421052628</v>
      </c>
    </row>
    <row r="23" spans="1:17" ht="15">
      <c r="A23">
        <v>20</v>
      </c>
      <c r="B23" s="246">
        <v>41677</v>
      </c>
      <c r="C23" s="247" t="s">
        <v>2179</v>
      </c>
      <c r="D23" s="248">
        <v>3860</v>
      </c>
      <c r="E23" s="215">
        <v>4000</v>
      </c>
      <c r="F23" s="233">
        <f t="shared" si="1"/>
        <v>80000</v>
      </c>
      <c r="G23" s="233"/>
      <c r="H23" s="233">
        <f t="shared" ref="H23:H28" si="6">D23-D22</f>
        <v>60</v>
      </c>
      <c r="L23" s="185">
        <v>42142</v>
      </c>
      <c r="M23">
        <v>5880</v>
      </c>
      <c r="N23">
        <f t="shared" si="5"/>
        <v>410</v>
      </c>
      <c r="O23">
        <v>1030</v>
      </c>
      <c r="P23">
        <f>L23-L22</f>
        <v>61</v>
      </c>
      <c r="Q23">
        <f>N23/P23</f>
        <v>6.721311475409836</v>
      </c>
    </row>
    <row r="24" spans="1:17" ht="15">
      <c r="A24">
        <v>21</v>
      </c>
      <c r="B24" s="246">
        <v>41708</v>
      </c>
      <c r="C24" s="247" t="s">
        <v>2179</v>
      </c>
      <c r="D24" s="248">
        <v>3900</v>
      </c>
      <c r="E24" s="215">
        <v>4000</v>
      </c>
      <c r="F24" s="233">
        <f t="shared" si="1"/>
        <v>84000</v>
      </c>
      <c r="G24" s="233"/>
      <c r="H24" s="233">
        <f t="shared" si="6"/>
        <v>40</v>
      </c>
      <c r="L24" s="185">
        <v>42203</v>
      </c>
      <c r="M24">
        <v>6380</v>
      </c>
      <c r="N24">
        <f t="shared" si="5"/>
        <v>500</v>
      </c>
      <c r="O24">
        <v>1330</v>
      </c>
      <c r="P24">
        <f>L24-L23</f>
        <v>61</v>
      </c>
      <c r="Q24">
        <f>N24/P24</f>
        <v>8.1967213114754092</v>
      </c>
    </row>
    <row r="25" spans="1:17" ht="15">
      <c r="A25">
        <v>22</v>
      </c>
      <c r="B25" s="246">
        <v>41730</v>
      </c>
      <c r="C25" s="247" t="s">
        <v>2179</v>
      </c>
      <c r="D25" s="248">
        <v>3928</v>
      </c>
      <c r="E25" s="215">
        <v>4000</v>
      </c>
      <c r="F25" s="233">
        <f t="shared" si="1"/>
        <v>88000</v>
      </c>
      <c r="G25" s="233"/>
      <c r="H25" s="233">
        <f t="shared" si="6"/>
        <v>28</v>
      </c>
      <c r="L25" s="185">
        <v>42266</v>
      </c>
      <c r="M25">
        <v>6880</v>
      </c>
      <c r="N25">
        <f t="shared" si="5"/>
        <v>500</v>
      </c>
      <c r="O25">
        <v>1330</v>
      </c>
      <c r="P25">
        <f>L25-L24</f>
        <v>63</v>
      </c>
      <c r="Q25">
        <f>N25/P25</f>
        <v>7.9365079365079367</v>
      </c>
    </row>
    <row r="26" spans="1:17" ht="15">
      <c r="A26">
        <v>23</v>
      </c>
      <c r="B26" s="246">
        <v>41764</v>
      </c>
      <c r="C26" s="247" t="s">
        <v>2179</v>
      </c>
      <c r="D26" s="248">
        <v>3960</v>
      </c>
      <c r="E26" s="215">
        <v>4000</v>
      </c>
      <c r="F26" s="233">
        <f t="shared" si="1"/>
        <v>92000</v>
      </c>
      <c r="G26" s="233"/>
      <c r="H26" s="233">
        <f t="shared" si="6"/>
        <v>32</v>
      </c>
      <c r="L26" s="185">
        <v>42331</v>
      </c>
      <c r="M26">
        <v>7110</v>
      </c>
      <c r="N26">
        <f t="shared" si="5"/>
        <v>230</v>
      </c>
      <c r="O26">
        <v>520</v>
      </c>
    </row>
    <row r="27" spans="1:17" ht="15">
      <c r="A27">
        <v>24</v>
      </c>
      <c r="B27" s="246">
        <v>41792</v>
      </c>
      <c r="C27" s="247" t="s">
        <v>2179</v>
      </c>
      <c r="D27" s="248">
        <v>3976</v>
      </c>
      <c r="E27" s="215">
        <v>4000</v>
      </c>
      <c r="F27" s="233">
        <f t="shared" si="1"/>
        <v>96000</v>
      </c>
      <c r="G27" s="233"/>
      <c r="H27" s="233">
        <f t="shared" si="6"/>
        <v>16</v>
      </c>
      <c r="L27" t="s">
        <v>6496</v>
      </c>
    </row>
    <row r="28" spans="1:17" ht="15">
      <c r="A28">
        <v>25</v>
      </c>
      <c r="B28" s="246">
        <v>41822</v>
      </c>
      <c r="C28" s="247" t="s">
        <v>2179</v>
      </c>
      <c r="D28" s="248">
        <v>3988</v>
      </c>
      <c r="E28" s="215">
        <v>4000</v>
      </c>
      <c r="F28" s="233">
        <f t="shared" si="1"/>
        <v>100000</v>
      </c>
      <c r="G28" s="233"/>
      <c r="H28" s="233">
        <f t="shared" si="6"/>
        <v>12</v>
      </c>
      <c r="J28" t="s">
        <v>6472</v>
      </c>
    </row>
    <row r="29" spans="1:17">
      <c r="D29" s="233">
        <f>SUM(D4:D28)</f>
        <v>86272</v>
      </c>
      <c r="E29" s="233">
        <f>SUM(E4:E28)</f>
        <v>100000</v>
      </c>
      <c r="F29" s="233">
        <f>F28</f>
        <v>100000</v>
      </c>
      <c r="G29" s="233">
        <f>E29-D29</f>
        <v>13728</v>
      </c>
      <c r="J29" s="759" t="s">
        <v>6349</v>
      </c>
      <c r="L29" t="s">
        <v>115</v>
      </c>
      <c r="M29" t="s">
        <v>6497</v>
      </c>
      <c r="N29" t="s">
        <v>3993</v>
      </c>
      <c r="O29" t="s">
        <v>4</v>
      </c>
      <c r="P29" t="s">
        <v>6498</v>
      </c>
      <c r="Q29" t="s">
        <v>6499</v>
      </c>
    </row>
    <row r="30" spans="1:17" ht="15">
      <c r="D30" s="248">
        <v>95000</v>
      </c>
      <c r="G30" s="233">
        <f>D30-D29</f>
        <v>8728</v>
      </c>
      <c r="J30" s="2489"/>
      <c r="K30" s="2484"/>
      <c r="L30" s="1245">
        <v>42333</v>
      </c>
      <c r="M30" s="2544" t="s">
        <v>7318</v>
      </c>
      <c r="N30" s="2544"/>
      <c r="O30" s="2544"/>
      <c r="P30" s="2544"/>
      <c r="Q30" s="2544"/>
    </row>
    <row r="31" spans="1:17">
      <c r="D31" s="233"/>
      <c r="L31" s="1242">
        <v>42390</v>
      </c>
      <c r="M31" s="1168">
        <v>360</v>
      </c>
      <c r="N31" s="1168">
        <v>370</v>
      </c>
      <c r="O31" s="1168">
        <v>940</v>
      </c>
      <c r="P31" s="1168">
        <f t="shared" ref="P31:P37" si="7">L31-L30</f>
        <v>57</v>
      </c>
      <c r="Q31" s="1168">
        <f t="shared" ref="Q31:Q37" si="8">N31/P31</f>
        <v>6.4912280701754383</v>
      </c>
    </row>
    <row r="32" spans="1:17" ht="15">
      <c r="B32" s="3" t="s">
        <v>115</v>
      </c>
      <c r="C32" s="3" t="s">
        <v>116</v>
      </c>
      <c r="D32" s="4" t="s">
        <v>4</v>
      </c>
      <c r="E32" t="s">
        <v>6</v>
      </c>
      <c r="F32" t="s">
        <v>136</v>
      </c>
      <c r="L32" s="1244">
        <v>42455</v>
      </c>
      <c r="M32" s="1243">
        <v>860</v>
      </c>
      <c r="N32" s="1243">
        <f t="shared" ref="N32:N37" si="9">M32-M31</f>
        <v>500</v>
      </c>
      <c r="O32" s="1243">
        <v>1330</v>
      </c>
      <c r="P32" s="1243">
        <f t="shared" si="7"/>
        <v>65</v>
      </c>
      <c r="Q32" s="1243">
        <f t="shared" si="8"/>
        <v>7.6923076923076925</v>
      </c>
    </row>
    <row r="33" spans="1:17">
      <c r="A33" s="1246" t="s">
        <v>5356</v>
      </c>
      <c r="B33" s="1247">
        <v>42371</v>
      </c>
      <c r="C33" s="1246" t="s">
        <v>6596</v>
      </c>
      <c r="D33" s="1246">
        <v>2000</v>
      </c>
      <c r="E33" s="1246">
        <v>1500</v>
      </c>
      <c r="F33" s="1246">
        <v>500</v>
      </c>
      <c r="L33" s="1242">
        <v>42513</v>
      </c>
      <c r="M33" s="1168">
        <v>1280</v>
      </c>
      <c r="N33" s="1168">
        <f t="shared" si="9"/>
        <v>420</v>
      </c>
      <c r="O33" s="1168">
        <v>1086</v>
      </c>
      <c r="P33" s="1168">
        <f t="shared" si="7"/>
        <v>58</v>
      </c>
      <c r="Q33" s="1168">
        <f t="shared" si="8"/>
        <v>7.2413793103448274</v>
      </c>
    </row>
    <row r="34" spans="1:17">
      <c r="A34" s="1248" t="s">
        <v>7003</v>
      </c>
      <c r="B34" s="1249">
        <v>42423</v>
      </c>
      <c r="C34" s="1248" t="s">
        <v>6596</v>
      </c>
      <c r="D34" s="1248">
        <v>2000</v>
      </c>
      <c r="E34" s="1248">
        <v>1000</v>
      </c>
      <c r="F34" s="1248">
        <v>1000</v>
      </c>
      <c r="L34" s="1244">
        <v>42577</v>
      </c>
      <c r="M34" s="1243">
        <v>1850</v>
      </c>
      <c r="N34" s="1243">
        <f t="shared" si="9"/>
        <v>570</v>
      </c>
      <c r="O34" s="1243">
        <v>2242</v>
      </c>
      <c r="P34" s="1243">
        <f t="shared" si="7"/>
        <v>64</v>
      </c>
      <c r="Q34" s="1243">
        <f t="shared" si="8"/>
        <v>8.90625</v>
      </c>
    </row>
    <row r="35" spans="1:17">
      <c r="A35" s="1246" t="s">
        <v>7004</v>
      </c>
      <c r="B35" s="1247">
        <v>42454</v>
      </c>
      <c r="C35" s="1246" t="s">
        <v>6596</v>
      </c>
      <c r="D35" s="1246">
        <v>2000</v>
      </c>
      <c r="E35" s="1246">
        <v>1000</v>
      </c>
      <c r="F35" s="1246">
        <v>1000</v>
      </c>
      <c r="L35" s="1242">
        <v>42639</v>
      </c>
      <c r="M35" s="1168">
        <v>2540</v>
      </c>
      <c r="N35" s="1168">
        <f t="shared" si="9"/>
        <v>690</v>
      </c>
      <c r="O35" s="1168">
        <v>3034</v>
      </c>
      <c r="P35" s="1168">
        <f t="shared" si="7"/>
        <v>62</v>
      </c>
      <c r="Q35" s="1168">
        <f t="shared" si="8"/>
        <v>11.129032258064516</v>
      </c>
    </row>
    <row r="36" spans="1:17">
      <c r="A36" s="1250" t="s">
        <v>7005</v>
      </c>
      <c r="B36" s="1251">
        <v>42489</v>
      </c>
      <c r="C36" s="1250" t="s">
        <v>6596</v>
      </c>
      <c r="D36" s="1250">
        <v>2000</v>
      </c>
      <c r="E36" s="1250">
        <v>1000</v>
      </c>
      <c r="F36" s="1250">
        <v>1000</v>
      </c>
      <c r="H36" s="677" t="s">
        <v>3993</v>
      </c>
      <c r="I36" s="677" t="s">
        <v>7319</v>
      </c>
      <c r="J36" s="677" t="s">
        <v>3065</v>
      </c>
      <c r="K36" s="677"/>
      <c r="L36" s="1244">
        <v>42698</v>
      </c>
      <c r="M36" s="1243">
        <v>3100</v>
      </c>
      <c r="N36" s="1243">
        <f t="shared" si="9"/>
        <v>560</v>
      </c>
      <c r="O36" s="1243">
        <v>2176</v>
      </c>
      <c r="P36" s="1243">
        <f t="shared" si="7"/>
        <v>59</v>
      </c>
      <c r="Q36" s="1243">
        <f t="shared" si="8"/>
        <v>9.4915254237288131</v>
      </c>
    </row>
    <row r="37" spans="1:17">
      <c r="A37" s="1250" t="s">
        <v>7006</v>
      </c>
      <c r="B37" s="1251">
        <v>42489</v>
      </c>
      <c r="C37" s="1250" t="s">
        <v>6596</v>
      </c>
      <c r="D37" s="1250">
        <v>2000</v>
      </c>
      <c r="E37" s="1250">
        <v>1000</v>
      </c>
      <c r="F37" s="1250">
        <v>1000</v>
      </c>
      <c r="H37" s="1243">
        <v>100</v>
      </c>
      <c r="I37" s="677">
        <v>0</v>
      </c>
      <c r="J37" s="677"/>
      <c r="K37" s="677"/>
      <c r="L37" s="1242">
        <v>42762</v>
      </c>
      <c r="M37" s="1168">
        <v>3550</v>
      </c>
      <c r="N37" s="1168">
        <f t="shared" si="9"/>
        <v>450</v>
      </c>
      <c r="O37" s="1168">
        <v>980</v>
      </c>
      <c r="P37" s="1168">
        <f t="shared" si="7"/>
        <v>64</v>
      </c>
      <c r="Q37" s="1168">
        <f t="shared" si="8"/>
        <v>7.03125</v>
      </c>
    </row>
    <row r="38" spans="1:17">
      <c r="A38" s="1246" t="s">
        <v>7160</v>
      </c>
      <c r="B38" s="1247">
        <v>42548</v>
      </c>
      <c r="C38" s="1246" t="s">
        <v>6596</v>
      </c>
      <c r="D38" s="1246">
        <v>2000</v>
      </c>
      <c r="E38" s="1246">
        <v>1000</v>
      </c>
      <c r="F38" s="1246">
        <v>1000</v>
      </c>
      <c r="H38" s="1243">
        <v>100</v>
      </c>
      <c r="I38" s="677">
        <v>3.5</v>
      </c>
      <c r="J38" s="1243">
        <f>H38*I38</f>
        <v>350</v>
      </c>
      <c r="K38" s="677"/>
      <c r="L38" s="1244">
        <v>42823</v>
      </c>
      <c r="M38" s="1243">
        <v>3920</v>
      </c>
      <c r="N38" s="1243">
        <f>M38-M37</f>
        <v>370</v>
      </c>
      <c r="O38" s="1243">
        <v>740</v>
      </c>
      <c r="P38" s="1243">
        <f t="shared" ref="P38:P46" si="10">L38-L37</f>
        <v>61</v>
      </c>
      <c r="Q38" s="1243">
        <f>N38/P38</f>
        <v>6.0655737704918034</v>
      </c>
    </row>
    <row r="39" spans="1:17">
      <c r="A39" s="1246" t="s">
        <v>7164</v>
      </c>
      <c r="B39" s="1247">
        <v>42548</v>
      </c>
      <c r="C39" s="1246" t="s">
        <v>6596</v>
      </c>
      <c r="D39" s="1246">
        <v>2000</v>
      </c>
      <c r="E39" s="1246">
        <v>1000</v>
      </c>
      <c r="F39" s="1246">
        <v>1000</v>
      </c>
      <c r="H39" s="1243">
        <v>300</v>
      </c>
      <c r="I39" s="677">
        <v>4.5999999999999996</v>
      </c>
      <c r="J39" s="1243">
        <f>H39*I39</f>
        <v>1380</v>
      </c>
      <c r="K39" s="677"/>
      <c r="L39" s="1242">
        <v>42880</v>
      </c>
      <c r="M39" s="1168">
        <v>4850</v>
      </c>
      <c r="N39" s="1168">
        <v>930</v>
      </c>
      <c r="O39" s="1168">
        <v>4618</v>
      </c>
      <c r="P39" s="1168">
        <f t="shared" si="10"/>
        <v>57</v>
      </c>
      <c r="Q39" s="1168">
        <f>N39/P39</f>
        <v>16.315789473684209</v>
      </c>
    </row>
    <row r="40" spans="1:17">
      <c r="A40" s="1250" t="s">
        <v>7251</v>
      </c>
      <c r="B40" s="1251">
        <v>42609</v>
      </c>
      <c r="C40" s="1250" t="s">
        <v>6596</v>
      </c>
      <c r="D40" s="1250">
        <v>2000</v>
      </c>
      <c r="E40" s="1250">
        <v>1000</v>
      </c>
      <c r="F40" s="1250">
        <v>1000</v>
      </c>
      <c r="H40" s="1243">
        <v>190</v>
      </c>
      <c r="I40" s="677">
        <v>6.6</v>
      </c>
      <c r="J40" s="1243">
        <f>H40*I40</f>
        <v>1254</v>
      </c>
      <c r="K40" s="677"/>
      <c r="L40" s="1244">
        <v>42938</v>
      </c>
      <c r="M40" s="1243">
        <v>5660</v>
      </c>
      <c r="N40" s="1243">
        <f t="shared" ref="N40:N47" si="11">M40-M39</f>
        <v>810</v>
      </c>
      <c r="O40" s="1243">
        <v>3826</v>
      </c>
      <c r="P40" s="1243">
        <f t="shared" si="10"/>
        <v>58</v>
      </c>
      <c r="Q40" s="1243">
        <f>N40/P40</f>
        <v>13.96551724137931</v>
      </c>
    </row>
    <row r="41" spans="1:17">
      <c r="A41" s="1250" t="s">
        <v>7252</v>
      </c>
      <c r="B41" s="1251">
        <v>42609</v>
      </c>
      <c r="C41" s="1250" t="s">
        <v>6596</v>
      </c>
      <c r="D41" s="1250">
        <v>2000</v>
      </c>
      <c r="E41" s="1250">
        <v>1000</v>
      </c>
      <c r="F41" s="1250">
        <v>1000</v>
      </c>
      <c r="H41" s="1243">
        <f>SUM(H37:H40)</f>
        <v>690</v>
      </c>
      <c r="I41" s="677"/>
      <c r="J41" s="1243">
        <f>SUM(J38:J40)</f>
        <v>2984</v>
      </c>
      <c r="K41" s="677"/>
      <c r="L41" s="1242">
        <v>43003</v>
      </c>
      <c r="M41" s="1168">
        <v>6410</v>
      </c>
      <c r="N41" s="1168">
        <f t="shared" si="11"/>
        <v>750</v>
      </c>
      <c r="O41" s="1168">
        <v>3430</v>
      </c>
      <c r="P41" s="1168">
        <f t="shared" si="10"/>
        <v>65</v>
      </c>
      <c r="Q41" s="1168">
        <f>N41/P41</f>
        <v>11.538461538461538</v>
      </c>
    </row>
    <row r="42" spans="1:17">
      <c r="A42" s="1280" t="s">
        <v>7446</v>
      </c>
      <c r="B42" s="1281">
        <v>42667</v>
      </c>
      <c r="C42" s="1280" t="s">
        <v>6596</v>
      </c>
      <c r="D42" s="1280">
        <v>2000</v>
      </c>
      <c r="E42" s="1280">
        <v>1000</v>
      </c>
      <c r="F42" s="1280">
        <v>1000</v>
      </c>
      <c r="H42" s="677" t="s">
        <v>7294</v>
      </c>
      <c r="I42" s="677"/>
      <c r="J42" s="1243">
        <v>50</v>
      </c>
      <c r="K42" s="677"/>
      <c r="L42" s="1244">
        <v>43064</v>
      </c>
      <c r="M42" s="1243">
        <v>6940</v>
      </c>
      <c r="N42" s="1243">
        <f t="shared" si="11"/>
        <v>530</v>
      </c>
      <c r="O42" s="1243">
        <v>1978</v>
      </c>
      <c r="P42" s="1243">
        <f t="shared" si="10"/>
        <v>61</v>
      </c>
      <c r="Q42" s="1243">
        <f>N42/P42</f>
        <v>8.6885245901639347</v>
      </c>
    </row>
    <row r="43" spans="1:17">
      <c r="A43" s="1280" t="s">
        <v>7447</v>
      </c>
      <c r="B43" s="1281">
        <v>42667</v>
      </c>
      <c r="C43" s="1280" t="s">
        <v>6596</v>
      </c>
      <c r="D43" s="1280">
        <v>2000</v>
      </c>
      <c r="E43" s="1280">
        <v>1000</v>
      </c>
      <c r="F43" s="1280">
        <v>1000</v>
      </c>
      <c r="H43" s="677"/>
      <c r="I43" s="677"/>
      <c r="J43" s="1243">
        <f>SUM(J41:J42)</f>
        <v>3034</v>
      </c>
      <c r="K43" s="677"/>
      <c r="L43" s="1242">
        <v>43123</v>
      </c>
      <c r="M43" s="1168">
        <v>7390</v>
      </c>
      <c r="N43" s="1168">
        <f t="shared" si="11"/>
        <v>450</v>
      </c>
      <c r="O43" s="1168">
        <v>980</v>
      </c>
      <c r="P43" s="1168">
        <f t="shared" si="10"/>
        <v>59</v>
      </c>
      <c r="Q43" s="1168">
        <f t="shared" ref="Q43" si="12">N43/P43</f>
        <v>7.6271186440677967</v>
      </c>
    </row>
    <row r="44" spans="1:17">
      <c r="D44">
        <f>SUM(D33:D43)</f>
        <v>22000</v>
      </c>
      <c r="E44">
        <f>SUM(E33:E43)</f>
        <v>11500</v>
      </c>
      <c r="F44">
        <f>SUM(F33:F43)</f>
        <v>10500</v>
      </c>
      <c r="L44" s="1244">
        <v>43179</v>
      </c>
      <c r="M44" s="1243">
        <v>7850</v>
      </c>
      <c r="N44" s="1243">
        <f t="shared" si="11"/>
        <v>460</v>
      </c>
      <c r="O44" s="1243">
        <v>980</v>
      </c>
      <c r="P44" s="1243">
        <f t="shared" si="10"/>
        <v>56</v>
      </c>
      <c r="Q44" s="1243">
        <f t="shared" ref="Q44:Q54" si="13">N44/P44</f>
        <v>8.2142857142857135</v>
      </c>
    </row>
    <row r="45" spans="1:17">
      <c r="L45" s="1242">
        <v>43241</v>
      </c>
      <c r="M45" s="1168">
        <v>8640</v>
      </c>
      <c r="N45" s="1168">
        <f t="shared" si="11"/>
        <v>790</v>
      </c>
      <c r="O45" s="1168">
        <v>3694</v>
      </c>
      <c r="P45" s="1168">
        <f t="shared" si="10"/>
        <v>62</v>
      </c>
      <c r="Q45" s="1168">
        <f t="shared" si="13"/>
        <v>12.741935483870968</v>
      </c>
    </row>
    <row r="46" spans="1:17">
      <c r="L46" s="1244">
        <v>43301</v>
      </c>
      <c r="M46" s="1243">
        <v>9540</v>
      </c>
      <c r="N46" s="1243">
        <f t="shared" si="11"/>
        <v>900</v>
      </c>
      <c r="O46" s="1243">
        <v>4420</v>
      </c>
      <c r="P46" s="1243">
        <f t="shared" si="10"/>
        <v>60</v>
      </c>
      <c r="Q46" s="1243">
        <f t="shared" si="13"/>
        <v>15</v>
      </c>
    </row>
    <row r="47" spans="1:17">
      <c r="L47" s="1242">
        <v>43360</v>
      </c>
      <c r="M47" s="1168">
        <v>10340</v>
      </c>
      <c r="N47" s="1168">
        <f t="shared" si="11"/>
        <v>800</v>
      </c>
      <c r="O47" s="1168">
        <v>3760</v>
      </c>
      <c r="P47" s="1168">
        <f>L47-L46</f>
        <v>59</v>
      </c>
      <c r="Q47" s="1168">
        <f t="shared" si="13"/>
        <v>13.559322033898304</v>
      </c>
    </row>
    <row r="48" spans="1:17">
      <c r="L48" s="1244">
        <v>43425</v>
      </c>
      <c r="M48" s="1243">
        <v>10940</v>
      </c>
      <c r="N48" s="1243">
        <f t="shared" ref="N48" si="14">M48-M47</f>
        <v>600</v>
      </c>
      <c r="O48" s="1243">
        <v>2440</v>
      </c>
      <c r="P48" s="1243">
        <f t="shared" ref="P48:P52" si="15">L48-L47</f>
        <v>65</v>
      </c>
      <c r="Q48" s="1243">
        <f t="shared" si="13"/>
        <v>9.2307692307692299</v>
      </c>
    </row>
    <row r="49" spans="5:17">
      <c r="L49" s="1242">
        <v>43491</v>
      </c>
      <c r="M49" s="1168">
        <v>11440</v>
      </c>
      <c r="N49" s="1168">
        <f t="shared" ref="N49:N54" si="16">M49-M48</f>
        <v>500</v>
      </c>
      <c r="O49" s="1168">
        <v>1130</v>
      </c>
      <c r="P49" s="1168">
        <f t="shared" si="15"/>
        <v>66</v>
      </c>
      <c r="Q49" s="1168">
        <f t="shared" si="13"/>
        <v>7.5757575757575761</v>
      </c>
    </row>
    <row r="50" spans="5:17">
      <c r="E50" t="s">
        <v>1135</v>
      </c>
      <c r="L50" s="1244">
        <v>43547</v>
      </c>
      <c r="M50" s="1243">
        <v>11990</v>
      </c>
      <c r="N50" s="1243">
        <f t="shared" si="16"/>
        <v>550</v>
      </c>
      <c r="O50" s="1243">
        <v>2110</v>
      </c>
      <c r="P50" s="1243">
        <f t="shared" si="15"/>
        <v>56</v>
      </c>
      <c r="Q50" s="1243">
        <f t="shared" si="13"/>
        <v>9.8214285714285712</v>
      </c>
    </row>
    <row r="51" spans="5:17">
      <c r="L51" s="1242">
        <v>43606</v>
      </c>
      <c r="M51" s="1168">
        <v>12750</v>
      </c>
      <c r="N51" s="1168">
        <f t="shared" si="16"/>
        <v>760</v>
      </c>
      <c r="O51" s="1168">
        <v>3496</v>
      </c>
      <c r="P51" s="1168">
        <f t="shared" si="15"/>
        <v>59</v>
      </c>
      <c r="Q51" s="1168">
        <f t="shared" si="13"/>
        <v>12.881355932203389</v>
      </c>
    </row>
    <row r="52" spans="5:17">
      <c r="L52" s="1244">
        <v>43665</v>
      </c>
      <c r="M52" s="1243">
        <v>13470</v>
      </c>
      <c r="N52" s="1243">
        <f t="shared" si="16"/>
        <v>720</v>
      </c>
      <c r="O52" s="1243">
        <v>3232</v>
      </c>
      <c r="P52" s="1243">
        <f t="shared" si="15"/>
        <v>59</v>
      </c>
      <c r="Q52" s="1243">
        <f t="shared" si="13"/>
        <v>12.203389830508474</v>
      </c>
    </row>
    <row r="53" spans="5:17">
      <c r="L53" s="1242">
        <v>43730</v>
      </c>
      <c r="M53" s="1168">
        <v>14380</v>
      </c>
      <c r="N53" s="1168">
        <f t="shared" si="16"/>
        <v>910</v>
      </c>
      <c r="O53" s="1168">
        <v>4486</v>
      </c>
      <c r="P53" s="1168">
        <f>L53-L52</f>
        <v>65</v>
      </c>
      <c r="Q53" s="1168">
        <f t="shared" si="13"/>
        <v>14</v>
      </c>
    </row>
    <row r="54" spans="5:17">
      <c r="L54" s="1244">
        <v>43791</v>
      </c>
      <c r="M54" s="1243">
        <v>15180</v>
      </c>
      <c r="N54" s="1243">
        <f t="shared" si="16"/>
        <v>800</v>
      </c>
      <c r="O54" s="1243">
        <v>3760</v>
      </c>
      <c r="P54" s="1243">
        <f>L54-L53</f>
        <v>61</v>
      </c>
      <c r="Q54" s="1243">
        <f t="shared" si="13"/>
        <v>13.114754098360656</v>
      </c>
    </row>
    <row r="55" spans="5:17">
      <c r="L55" s="1242">
        <v>43850</v>
      </c>
      <c r="M55" s="1168">
        <v>15480</v>
      </c>
      <c r="N55" s="1168">
        <f>M55-M54</f>
        <v>300</v>
      </c>
      <c r="O55" s="1168">
        <v>530</v>
      </c>
      <c r="P55" s="1168">
        <f>L55-L54</f>
        <v>59</v>
      </c>
      <c r="Q55" s="1168">
        <f>N55/P55</f>
        <v>5.0847457627118642</v>
      </c>
    </row>
  </sheetData>
  <mergeCells count="2">
    <mergeCell ref="J30:K30"/>
    <mergeCell ref="M30:Q30"/>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dimension ref="A1:N390"/>
  <sheetViews>
    <sheetView topLeftCell="A97" zoomScale="80" zoomScaleNormal="80" workbookViewId="0">
      <selection activeCell="M104" sqref="M104"/>
    </sheetView>
  </sheetViews>
  <sheetFormatPr defaultColWidth="8.7109375" defaultRowHeight="15"/>
  <cols>
    <col min="1" max="1" width="12.28515625" style="1" bestFit="1" customWidth="1"/>
    <col min="2" max="2" width="12.42578125" style="1" customWidth="1"/>
    <col min="3" max="3" width="11.5703125" style="1" bestFit="1" customWidth="1"/>
    <col min="4" max="4" width="20.28515625" style="1" customWidth="1"/>
    <col min="5" max="5" width="11.5703125" style="1" bestFit="1" customWidth="1"/>
    <col min="6" max="6" width="12.7109375" style="1" bestFit="1" customWidth="1"/>
    <col min="7" max="7" width="13.42578125" style="1" bestFit="1" customWidth="1"/>
    <col min="8" max="8" width="26" style="1" bestFit="1" customWidth="1"/>
    <col min="9" max="9" width="10.85546875" style="1" bestFit="1" customWidth="1"/>
    <col min="10" max="10" width="29.7109375" style="1" customWidth="1"/>
    <col min="11" max="12" width="15.85546875" style="2213" bestFit="1" customWidth="1"/>
    <col min="13" max="13" width="15" style="1" bestFit="1" customWidth="1"/>
    <col min="14" max="14" width="16.42578125" style="1" bestFit="1" customWidth="1"/>
    <col min="15" max="15" width="29.42578125" style="1" bestFit="1" customWidth="1"/>
    <col min="16" max="16" width="11.28515625" style="1" bestFit="1" customWidth="1"/>
    <col min="17" max="17" width="39.140625" style="1" customWidth="1"/>
    <col min="18" max="18" width="10" style="1" bestFit="1" customWidth="1"/>
    <col min="19" max="19" width="20.28515625" style="1" bestFit="1" customWidth="1"/>
    <col min="20" max="20" width="12.7109375" style="1" bestFit="1" customWidth="1"/>
    <col min="21" max="16384" width="8.7109375" style="1"/>
  </cols>
  <sheetData>
    <row r="1" spans="1:14" ht="15.75" thickBot="1">
      <c r="A1" s="2247" t="s">
        <v>12114</v>
      </c>
      <c r="B1" s="2247" t="s">
        <v>12116</v>
      </c>
      <c r="C1" s="2247" t="s">
        <v>12115</v>
      </c>
      <c r="D1" s="2247" t="s">
        <v>2</v>
      </c>
      <c r="E1" s="2247" t="s">
        <v>12123</v>
      </c>
      <c r="F1" s="2247" t="s">
        <v>6498</v>
      </c>
      <c r="G1" s="2247" t="s">
        <v>12118</v>
      </c>
      <c r="H1" s="2247" t="s">
        <v>5573</v>
      </c>
      <c r="I1" s="2248" t="s">
        <v>4</v>
      </c>
      <c r="J1" s="2247" t="s">
        <v>12117</v>
      </c>
      <c r="K1" s="2247" t="s">
        <v>12212</v>
      </c>
      <c r="L1" s="2247" t="s">
        <v>12134</v>
      </c>
      <c r="M1" s="2247" t="s">
        <v>12213</v>
      </c>
      <c r="N1" s="2247" t="s">
        <v>12127</v>
      </c>
    </row>
    <row r="2" spans="1:14" ht="30">
      <c r="A2" s="2251">
        <v>43866</v>
      </c>
      <c r="B2" s="2252">
        <v>0.92361111111111116</v>
      </c>
      <c r="C2" s="2253" t="s">
        <v>177</v>
      </c>
      <c r="D2" s="2253" t="s">
        <v>12119</v>
      </c>
      <c r="E2" s="2253" t="s">
        <v>12124</v>
      </c>
      <c r="F2" s="2253" t="s">
        <v>12120</v>
      </c>
      <c r="G2" s="2253" t="s">
        <v>12121</v>
      </c>
      <c r="H2" s="2254" t="s">
        <v>12126</v>
      </c>
      <c r="I2" s="2253">
        <v>1732.5</v>
      </c>
      <c r="J2" s="2309" t="s">
        <v>12151</v>
      </c>
      <c r="K2" s="2253" t="s">
        <v>12122</v>
      </c>
      <c r="L2" s="2253">
        <v>3</v>
      </c>
      <c r="M2" s="2255" t="s">
        <v>12214</v>
      </c>
      <c r="N2" s="2256"/>
    </row>
    <row r="3" spans="1:14" ht="30">
      <c r="A3" s="2257">
        <v>43867</v>
      </c>
      <c r="B3" s="2258">
        <v>0.92361111111111116</v>
      </c>
      <c r="C3" s="2259" t="s">
        <v>177</v>
      </c>
      <c r="D3" s="2259" t="s">
        <v>12119</v>
      </c>
      <c r="E3" s="2259" t="s">
        <v>12124</v>
      </c>
      <c r="F3" s="2259" t="s">
        <v>12125</v>
      </c>
      <c r="G3" s="2259" t="s">
        <v>12121</v>
      </c>
      <c r="H3" s="2260" t="s">
        <v>12126</v>
      </c>
      <c r="I3" s="2259">
        <v>1897.5</v>
      </c>
      <c r="J3" s="2259" t="s">
        <v>11930</v>
      </c>
      <c r="K3" s="2259" t="s">
        <v>12122</v>
      </c>
      <c r="L3" s="2259">
        <v>3</v>
      </c>
      <c r="M3" s="907" t="s">
        <v>3117</v>
      </c>
      <c r="N3" s="2342" t="s">
        <v>12211</v>
      </c>
    </row>
    <row r="4" spans="1:14" ht="27" thickBot="1">
      <c r="A4" s="2261">
        <v>43870</v>
      </c>
      <c r="B4" s="2262">
        <v>0.96527777777777779</v>
      </c>
      <c r="C4" s="2263" t="s">
        <v>177</v>
      </c>
      <c r="D4" s="2263" t="s">
        <v>12130</v>
      </c>
      <c r="E4" s="2263" t="s">
        <v>12128</v>
      </c>
      <c r="F4" s="2263" t="s">
        <v>12129</v>
      </c>
      <c r="G4" s="2263" t="s">
        <v>12131</v>
      </c>
      <c r="H4" s="2264" t="s">
        <v>12126</v>
      </c>
      <c r="I4" s="2263">
        <v>1984.5</v>
      </c>
      <c r="J4" s="2263" t="s">
        <v>11930</v>
      </c>
      <c r="K4" s="2263" t="s">
        <v>12122</v>
      </c>
      <c r="L4" s="2263">
        <v>3</v>
      </c>
      <c r="M4" s="2265" t="s">
        <v>12214</v>
      </c>
      <c r="N4" s="2266"/>
    </row>
    <row r="5" spans="1:14">
      <c r="A5" s="2267">
        <v>43930</v>
      </c>
      <c r="B5" s="2292">
        <v>0.82291666666666663</v>
      </c>
      <c r="C5" s="2268" t="s">
        <v>226</v>
      </c>
      <c r="D5" s="2268" t="s">
        <v>12139</v>
      </c>
      <c r="E5" s="2268" t="s">
        <v>2431</v>
      </c>
      <c r="F5" s="2268" t="s">
        <v>12125</v>
      </c>
      <c r="G5" s="2268" t="s">
        <v>1193</v>
      </c>
      <c r="H5" s="2314" t="s">
        <v>6467</v>
      </c>
      <c r="I5" s="2268">
        <v>829.96</v>
      </c>
      <c r="J5" s="2268" t="s">
        <v>12152</v>
      </c>
      <c r="K5" s="2303" t="s">
        <v>12122</v>
      </c>
      <c r="L5" s="2303" t="s">
        <v>12143</v>
      </c>
      <c r="M5" s="2268"/>
      <c r="N5" s="2269"/>
    </row>
    <row r="6" spans="1:14">
      <c r="A6" s="2270">
        <v>43935</v>
      </c>
      <c r="B6" s="2294">
        <v>0.88541666666666663</v>
      </c>
      <c r="C6" s="2271" t="s">
        <v>226</v>
      </c>
      <c r="D6" s="2271" t="s">
        <v>12140</v>
      </c>
      <c r="E6" s="2271" t="s">
        <v>12133</v>
      </c>
      <c r="F6" s="2271" t="s">
        <v>12132</v>
      </c>
      <c r="G6" s="2271" t="s">
        <v>1193</v>
      </c>
      <c r="H6" s="2315" t="s">
        <v>6467</v>
      </c>
      <c r="I6" s="2271">
        <v>559.33000000000004</v>
      </c>
      <c r="J6" s="2271" t="s">
        <v>12153</v>
      </c>
      <c r="K6" s="2304" t="s">
        <v>12122</v>
      </c>
      <c r="L6" s="2304" t="s">
        <v>12142</v>
      </c>
      <c r="M6" s="2271"/>
      <c r="N6" s="2272"/>
    </row>
    <row r="7" spans="1:14" ht="15.75" thickBot="1">
      <c r="A7" s="2273">
        <v>43935</v>
      </c>
      <c r="B7" s="2293">
        <v>0.88541666666666663</v>
      </c>
      <c r="C7" s="2275" t="s">
        <v>226</v>
      </c>
      <c r="D7" s="2275" t="s">
        <v>12140</v>
      </c>
      <c r="E7" s="2275" t="s">
        <v>12133</v>
      </c>
      <c r="F7" s="2275" t="s">
        <v>12132</v>
      </c>
      <c r="G7" s="2275" t="s">
        <v>1193</v>
      </c>
      <c r="H7" s="2316" t="s">
        <v>6467</v>
      </c>
      <c r="I7" s="2275">
        <v>288.7</v>
      </c>
      <c r="J7" s="2275" t="s">
        <v>12153</v>
      </c>
      <c r="K7" s="2301" t="s">
        <v>11987</v>
      </c>
      <c r="L7" s="2301" t="s">
        <v>12141</v>
      </c>
      <c r="M7" s="2274"/>
      <c r="N7" s="2276"/>
    </row>
    <row r="8" spans="1:14" s="2213" customFormat="1">
      <c r="A8" s="2277">
        <v>43950</v>
      </c>
      <c r="B8" s="2278">
        <v>0.88194444444444453</v>
      </c>
      <c r="C8" s="2279" t="s">
        <v>226</v>
      </c>
      <c r="D8" s="2279" t="s">
        <v>12147</v>
      </c>
      <c r="E8" s="2279" t="s">
        <v>2431</v>
      </c>
      <c r="F8" s="2279" t="s">
        <v>12120</v>
      </c>
      <c r="G8" s="2279" t="s">
        <v>1193</v>
      </c>
      <c r="H8" s="2317" t="s">
        <v>6462</v>
      </c>
      <c r="I8" s="2291">
        <v>729.93</v>
      </c>
      <c r="J8" s="2279" t="s">
        <v>12154</v>
      </c>
      <c r="K8" s="2303" t="s">
        <v>12122</v>
      </c>
      <c r="L8" s="2303" t="s">
        <v>12148</v>
      </c>
      <c r="M8" s="2279"/>
      <c r="N8" s="2296"/>
    </row>
    <row r="9" spans="1:14" s="2213" customFormat="1">
      <c r="A9" s="2310">
        <v>43951</v>
      </c>
      <c r="B9" s="2311">
        <v>0.82291666666666663</v>
      </c>
      <c r="C9" s="2312" t="s">
        <v>226</v>
      </c>
      <c r="D9" s="2312" t="s">
        <v>12139</v>
      </c>
      <c r="E9" s="2312" t="s">
        <v>2431</v>
      </c>
      <c r="F9" s="2312" t="s">
        <v>12125</v>
      </c>
      <c r="G9" s="2312" t="s">
        <v>1193</v>
      </c>
      <c r="H9" s="2313" t="s">
        <v>6467</v>
      </c>
      <c r="I9" s="2312">
        <v>829.96</v>
      </c>
      <c r="J9" s="2312" t="s">
        <v>12153</v>
      </c>
      <c r="K9" s="2300" t="s">
        <v>11988</v>
      </c>
      <c r="L9" s="2308" t="s">
        <v>12144</v>
      </c>
      <c r="M9" s="2280"/>
      <c r="N9" s="2297"/>
    </row>
    <row r="10" spans="1:14" s="2213" customFormat="1" ht="15.75" thickBot="1">
      <c r="A10" s="2281">
        <v>43954</v>
      </c>
      <c r="B10" s="2298">
        <v>0.88541666666666663</v>
      </c>
      <c r="C10" s="2282" t="s">
        <v>226</v>
      </c>
      <c r="D10" s="2282" t="s">
        <v>12140</v>
      </c>
      <c r="E10" s="2282" t="s">
        <v>12133</v>
      </c>
      <c r="F10" s="2282" t="s">
        <v>12129</v>
      </c>
      <c r="G10" s="2282" t="s">
        <v>1193</v>
      </c>
      <c r="H10" s="2318" t="s">
        <v>6467</v>
      </c>
      <c r="I10" s="2282">
        <v>829.96</v>
      </c>
      <c r="J10" s="2282" t="s">
        <v>12153</v>
      </c>
      <c r="K10" s="2302" t="s">
        <v>12150</v>
      </c>
      <c r="L10" s="2307" t="s">
        <v>12145</v>
      </c>
      <c r="M10" s="2282"/>
      <c r="N10" s="2299"/>
    </row>
    <row r="11" spans="1:14">
      <c r="A11" s="2283">
        <v>43972</v>
      </c>
      <c r="B11" s="2295">
        <v>0.82291666666666663</v>
      </c>
      <c r="C11" s="2284" t="s">
        <v>226</v>
      </c>
      <c r="D11" s="2284" t="s">
        <v>12139</v>
      </c>
      <c r="E11" s="2285" t="s">
        <v>12136</v>
      </c>
      <c r="F11" s="2284" t="s">
        <v>12125</v>
      </c>
      <c r="G11" s="2284" t="s">
        <v>1193</v>
      </c>
      <c r="H11" s="2314" t="s">
        <v>6467</v>
      </c>
      <c r="I11" s="2284">
        <v>820.83</v>
      </c>
      <c r="J11" s="2284" t="s">
        <v>12154</v>
      </c>
      <c r="K11" s="2305" t="s">
        <v>12122</v>
      </c>
      <c r="L11" s="2305" t="s">
        <v>12146</v>
      </c>
      <c r="M11" s="2284"/>
      <c r="N11" s="2286"/>
    </row>
    <row r="12" spans="1:14" ht="15.75" thickBot="1">
      <c r="A12" s="2287">
        <v>43976</v>
      </c>
      <c r="B12" s="2288" t="s">
        <v>12138</v>
      </c>
      <c r="C12" s="2288" t="s">
        <v>226</v>
      </c>
      <c r="D12" s="2289" t="s">
        <v>12140</v>
      </c>
      <c r="E12" s="2288" t="s">
        <v>12137</v>
      </c>
      <c r="F12" s="2288" t="s">
        <v>12135</v>
      </c>
      <c r="G12" s="2288" t="s">
        <v>1193</v>
      </c>
      <c r="H12" s="2319" t="s">
        <v>6462</v>
      </c>
      <c r="I12" s="2288">
        <v>820.83</v>
      </c>
      <c r="J12" s="2288" t="s">
        <v>12154</v>
      </c>
      <c r="K12" s="2306" t="s">
        <v>12122</v>
      </c>
      <c r="L12" s="2306" t="s">
        <v>12149</v>
      </c>
      <c r="M12" s="2288"/>
      <c r="N12" s="2290"/>
    </row>
    <row r="13" spans="1:14">
      <c r="A13" s="567"/>
      <c r="B13" s="567"/>
      <c r="C13" s="567"/>
      <c r="D13" s="2250"/>
      <c r="E13" s="567"/>
      <c r="F13" s="567"/>
      <c r="G13" s="567"/>
      <c r="H13" s="567"/>
      <c r="I13" s="567"/>
      <c r="J13" s="567"/>
      <c r="K13" s="2249"/>
      <c r="L13" s="2249"/>
      <c r="M13" s="567"/>
      <c r="N13" s="567"/>
    </row>
    <row r="14" spans="1:14">
      <c r="A14" s="280"/>
      <c r="B14" s="280"/>
      <c r="C14" s="280"/>
      <c r="D14" s="280"/>
      <c r="E14" s="280"/>
      <c r="F14" s="280"/>
      <c r="G14" s="280"/>
      <c r="H14" s="280"/>
      <c r="I14" s="280"/>
      <c r="J14" s="280"/>
      <c r="K14" s="2246"/>
      <c r="L14" s="2246"/>
      <c r="M14" s="280"/>
      <c r="N14" s="280"/>
    </row>
    <row r="15" spans="1:14">
      <c r="A15" s="280"/>
      <c r="B15" s="280"/>
      <c r="C15" s="280"/>
      <c r="D15" s="280"/>
      <c r="E15" s="280"/>
      <c r="F15" s="280"/>
      <c r="G15" s="280"/>
      <c r="H15" s="280"/>
      <c r="I15" s="280"/>
      <c r="J15" s="280"/>
      <c r="K15" s="2246"/>
      <c r="L15" s="2246"/>
      <c r="M15" s="280"/>
      <c r="N15" s="280"/>
    </row>
    <row r="16" spans="1:14">
      <c r="A16" s="280"/>
      <c r="B16" s="280"/>
      <c r="C16" s="280"/>
      <c r="D16" s="280"/>
      <c r="E16" s="280"/>
      <c r="F16" s="280"/>
      <c r="G16" s="280"/>
      <c r="H16" s="280"/>
      <c r="I16" s="280"/>
      <c r="J16" s="280"/>
      <c r="K16" s="2246"/>
      <c r="L16" s="2246"/>
      <c r="M16" s="280"/>
      <c r="N16" s="280"/>
    </row>
    <row r="17" spans="1:14">
      <c r="A17" s="280"/>
      <c r="B17" s="280"/>
      <c r="C17" s="280"/>
      <c r="D17" s="280"/>
      <c r="E17" s="280"/>
      <c r="F17" s="280"/>
      <c r="G17" s="280"/>
      <c r="H17" s="280"/>
      <c r="I17" s="280"/>
      <c r="J17" s="280"/>
      <c r="K17" s="2246"/>
      <c r="L17" s="2246"/>
      <c r="M17" s="280"/>
      <c r="N17" s="280"/>
    </row>
    <row r="18" spans="1:14">
      <c r="A18" s="280"/>
      <c r="B18" s="280"/>
      <c r="C18" s="280"/>
      <c r="D18" s="280"/>
      <c r="E18" s="280"/>
      <c r="F18" s="280"/>
      <c r="G18" s="280"/>
      <c r="H18" s="280"/>
      <c r="I18" s="280"/>
      <c r="J18" s="280"/>
      <c r="K18" s="2246"/>
      <c r="L18" s="2246"/>
      <c r="M18" s="280"/>
      <c r="N18" s="280"/>
    </row>
    <row r="22" spans="1:14">
      <c r="G22" s="195" t="s">
        <v>2118</v>
      </c>
      <c r="H22" s="195"/>
      <c r="I22" s="888">
        <v>43831</v>
      </c>
      <c r="J22" s="195" t="s">
        <v>2277</v>
      </c>
      <c r="K22" s="2235"/>
      <c r="L22" s="2235"/>
      <c r="N22" s="1006"/>
    </row>
    <row r="23" spans="1:14">
      <c r="G23" s="1" t="s">
        <v>2112</v>
      </c>
      <c r="I23" s="86">
        <v>43832</v>
      </c>
      <c r="K23" s="2235"/>
      <c r="L23" s="2235"/>
      <c r="N23" s="1006"/>
    </row>
    <row r="24" spans="1:14">
      <c r="G24" s="1" t="s">
        <v>2113</v>
      </c>
      <c r="I24" s="86">
        <v>43833</v>
      </c>
      <c r="K24" s="2235"/>
      <c r="L24" s="2235"/>
      <c r="N24" s="1006"/>
    </row>
    <row r="25" spans="1:14">
      <c r="G25" s="182" t="s">
        <v>2114</v>
      </c>
      <c r="H25" s="182"/>
      <c r="I25" s="183">
        <v>43834</v>
      </c>
      <c r="K25" s="2235"/>
      <c r="L25" s="2235"/>
      <c r="N25" s="1006"/>
    </row>
    <row r="26" spans="1:14">
      <c r="G26" s="182" t="s">
        <v>2115</v>
      </c>
      <c r="H26" s="182"/>
      <c r="I26" s="183">
        <v>43835</v>
      </c>
      <c r="K26" s="2235"/>
      <c r="L26" s="2235"/>
      <c r="N26" s="1006"/>
    </row>
    <row r="27" spans="1:14">
      <c r="G27" s="1" t="s">
        <v>2116</v>
      </c>
      <c r="I27" s="86">
        <v>43836</v>
      </c>
      <c r="K27" s="2235"/>
      <c r="L27" s="2235"/>
      <c r="N27" s="1006"/>
    </row>
    <row r="28" spans="1:14">
      <c r="G28" s="1" t="s">
        <v>2117</v>
      </c>
      <c r="I28" s="86">
        <v>43837</v>
      </c>
      <c r="K28" s="2235"/>
      <c r="L28" s="2235"/>
      <c r="N28" s="1006"/>
    </row>
    <row r="29" spans="1:14">
      <c r="G29" s="1" t="s">
        <v>2118</v>
      </c>
      <c r="I29" s="86">
        <v>43838</v>
      </c>
      <c r="K29" s="2235"/>
      <c r="L29" s="2235"/>
      <c r="N29" s="1006"/>
    </row>
    <row r="30" spans="1:14">
      <c r="G30" s="1" t="s">
        <v>2112</v>
      </c>
      <c r="I30" s="86">
        <v>43839</v>
      </c>
      <c r="K30" s="2235"/>
      <c r="L30" s="2235"/>
      <c r="N30" s="1006"/>
    </row>
    <row r="31" spans="1:14">
      <c r="G31" s="1" t="s">
        <v>2113</v>
      </c>
      <c r="I31" s="86">
        <v>43840</v>
      </c>
      <c r="K31" s="2235"/>
      <c r="L31" s="2235"/>
      <c r="N31" s="1006"/>
    </row>
    <row r="32" spans="1:14">
      <c r="G32" s="182" t="s">
        <v>2114</v>
      </c>
      <c r="H32" s="182"/>
      <c r="I32" s="183">
        <v>43841</v>
      </c>
      <c r="K32" s="2235"/>
      <c r="L32" s="2235"/>
      <c r="N32" s="1006"/>
    </row>
    <row r="33" spans="7:14">
      <c r="G33" s="182" t="s">
        <v>2115</v>
      </c>
      <c r="H33" s="182"/>
      <c r="I33" s="183">
        <v>43842</v>
      </c>
      <c r="K33" s="2235"/>
      <c r="L33" s="2235"/>
      <c r="N33" s="1006"/>
    </row>
    <row r="34" spans="7:14">
      <c r="G34" s="1" t="s">
        <v>2116</v>
      </c>
      <c r="I34" s="86">
        <v>43843</v>
      </c>
      <c r="K34" s="2235"/>
      <c r="L34" s="2235"/>
      <c r="N34" s="1006"/>
    </row>
    <row r="35" spans="7:14">
      <c r="G35" s="1" t="s">
        <v>2117</v>
      </c>
      <c r="I35" s="86">
        <v>43844</v>
      </c>
      <c r="K35" s="2235"/>
      <c r="L35" s="2235"/>
      <c r="N35" s="1006"/>
    </row>
    <row r="36" spans="7:14">
      <c r="G36" s="195" t="s">
        <v>2118</v>
      </c>
      <c r="H36" s="195"/>
      <c r="I36" s="888">
        <v>43845</v>
      </c>
      <c r="J36" s="195" t="s">
        <v>2247</v>
      </c>
      <c r="K36" s="2235"/>
      <c r="L36" s="2235"/>
      <c r="N36" s="1006"/>
    </row>
    <row r="37" spans="7:14">
      <c r="G37" s="1" t="s">
        <v>2112</v>
      </c>
      <c r="I37" s="86">
        <v>43846</v>
      </c>
      <c r="K37" s="2235"/>
      <c r="L37" s="2235"/>
      <c r="N37" s="1006"/>
    </row>
    <row r="38" spans="7:14">
      <c r="G38" s="1" t="s">
        <v>2113</v>
      </c>
      <c r="I38" s="86">
        <v>43847</v>
      </c>
      <c r="K38" s="2235"/>
      <c r="L38" s="2235"/>
      <c r="N38" s="1006"/>
    </row>
    <row r="39" spans="7:14">
      <c r="G39" s="182" t="s">
        <v>2114</v>
      </c>
      <c r="H39" s="182"/>
      <c r="I39" s="183">
        <v>43848</v>
      </c>
      <c r="K39" s="2235"/>
      <c r="L39" s="2235"/>
      <c r="N39" s="1006"/>
    </row>
    <row r="40" spans="7:14">
      <c r="G40" s="182" t="s">
        <v>2115</v>
      </c>
      <c r="H40" s="182"/>
      <c r="I40" s="183">
        <v>43849</v>
      </c>
      <c r="K40" s="2235"/>
      <c r="L40" s="2235"/>
      <c r="N40" s="1006"/>
    </row>
    <row r="41" spans="7:14">
      <c r="G41" s="1" t="s">
        <v>2116</v>
      </c>
      <c r="I41" s="86">
        <v>43850</v>
      </c>
      <c r="K41" s="2235"/>
      <c r="L41" s="2235"/>
      <c r="N41" s="1006"/>
    </row>
    <row r="42" spans="7:14">
      <c r="G42" s="1" t="s">
        <v>2117</v>
      </c>
      <c r="I42" s="86">
        <v>43851</v>
      </c>
      <c r="K42" s="2235"/>
      <c r="L42" s="2235"/>
      <c r="N42" s="1006"/>
    </row>
    <row r="43" spans="7:14">
      <c r="G43" s="1" t="s">
        <v>2118</v>
      </c>
      <c r="I43" s="86">
        <v>43852</v>
      </c>
      <c r="K43" s="2235"/>
      <c r="L43" s="2235"/>
      <c r="N43" s="1006"/>
    </row>
    <row r="44" spans="7:14">
      <c r="G44" s="1" t="s">
        <v>2112</v>
      </c>
      <c r="I44" s="86">
        <v>43853</v>
      </c>
      <c r="K44" s="2235"/>
      <c r="L44" s="2235"/>
      <c r="N44" s="1006"/>
    </row>
    <row r="45" spans="7:14">
      <c r="G45" s="1" t="s">
        <v>2113</v>
      </c>
      <c r="I45" s="86">
        <v>43854</v>
      </c>
      <c r="K45" s="2235"/>
      <c r="L45" s="2235"/>
      <c r="N45" s="1006"/>
    </row>
    <row r="46" spans="7:14">
      <c r="G46" s="182" t="s">
        <v>2114</v>
      </c>
      <c r="H46" s="182"/>
      <c r="I46" s="183">
        <v>43855</v>
      </c>
      <c r="K46" s="2235"/>
      <c r="L46" s="2235"/>
      <c r="N46" s="1006"/>
    </row>
    <row r="47" spans="7:14">
      <c r="G47" s="182" t="s">
        <v>2115</v>
      </c>
      <c r="H47" s="182"/>
      <c r="I47" s="183">
        <v>43856</v>
      </c>
      <c r="K47" s="2235"/>
      <c r="L47" s="2235"/>
      <c r="N47" s="1006"/>
    </row>
    <row r="48" spans="7:14">
      <c r="G48" s="1" t="s">
        <v>2116</v>
      </c>
      <c r="I48" s="86">
        <v>43857</v>
      </c>
      <c r="K48" s="2235"/>
      <c r="L48" s="2235"/>
      <c r="N48" s="1006"/>
    </row>
    <row r="49" spans="3:14">
      <c r="G49" s="1" t="s">
        <v>2117</v>
      </c>
      <c r="I49" s="86">
        <v>43858</v>
      </c>
      <c r="K49" s="2235"/>
      <c r="L49" s="2235"/>
      <c r="N49" s="1006"/>
    </row>
    <row r="50" spans="3:14">
      <c r="G50" s="1" t="s">
        <v>2118</v>
      </c>
      <c r="I50" s="86">
        <v>43859</v>
      </c>
      <c r="K50" s="2235"/>
      <c r="L50" s="2235"/>
      <c r="N50" s="1006"/>
    </row>
    <row r="51" spans="3:14">
      <c r="G51" s="1" t="s">
        <v>2112</v>
      </c>
      <c r="I51" s="86">
        <v>43860</v>
      </c>
      <c r="K51" s="2235"/>
      <c r="L51" s="2235"/>
      <c r="N51" s="1006"/>
    </row>
    <row r="52" spans="3:14">
      <c r="G52" s="1" t="s">
        <v>2113</v>
      </c>
      <c r="I52" s="86">
        <v>43861</v>
      </c>
      <c r="K52" s="2235"/>
      <c r="L52" s="2235"/>
      <c r="N52" s="1006"/>
    </row>
    <row r="53" spans="3:14">
      <c r="G53" s="182" t="s">
        <v>2114</v>
      </c>
      <c r="H53" s="182"/>
      <c r="I53" s="183">
        <v>43862</v>
      </c>
      <c r="K53" s="2235"/>
      <c r="L53" s="2235"/>
      <c r="N53" s="1006"/>
    </row>
    <row r="54" spans="3:14">
      <c r="G54" s="182" t="s">
        <v>2115</v>
      </c>
      <c r="H54" s="182"/>
      <c r="I54" s="183">
        <v>43863</v>
      </c>
      <c r="K54" s="2235"/>
      <c r="L54" s="2235"/>
      <c r="N54" s="1006"/>
    </row>
    <row r="55" spans="3:14">
      <c r="G55" s="1" t="s">
        <v>2116</v>
      </c>
      <c r="I55" s="86">
        <v>43864</v>
      </c>
      <c r="K55" s="2235"/>
      <c r="L55" s="2235"/>
      <c r="N55" s="1006"/>
    </row>
    <row r="56" spans="3:14">
      <c r="G56" s="1" t="s">
        <v>2117</v>
      </c>
      <c r="I56" s="86">
        <v>43865</v>
      </c>
      <c r="K56" s="2235"/>
      <c r="L56" s="2235"/>
      <c r="N56" s="1006"/>
    </row>
    <row r="57" spans="3:14">
      <c r="C57" s="280" t="s">
        <v>177</v>
      </c>
      <c r="D57" s="280" t="s">
        <v>11983</v>
      </c>
      <c r="E57" s="280"/>
      <c r="F57" s="280"/>
      <c r="G57" s="280" t="s">
        <v>2118</v>
      </c>
      <c r="H57" s="280"/>
      <c r="I57" s="291">
        <v>43866</v>
      </c>
      <c r="J57" s="280"/>
      <c r="K57" s="2235"/>
      <c r="L57" s="2235"/>
      <c r="N57" s="1006"/>
    </row>
    <row r="58" spans="3:14">
      <c r="C58" s="280" t="s">
        <v>177</v>
      </c>
      <c r="D58" s="280" t="s">
        <v>11941</v>
      </c>
      <c r="E58" s="280"/>
      <c r="F58" s="730" t="s">
        <v>4659</v>
      </c>
      <c r="G58" s="730" t="s">
        <v>2112</v>
      </c>
      <c r="H58" s="730"/>
      <c r="I58" s="2220">
        <v>43867</v>
      </c>
      <c r="J58" s="730" t="s">
        <v>4659</v>
      </c>
      <c r="K58" s="2344">
        <v>1</v>
      </c>
      <c r="L58" s="2236"/>
      <c r="N58" s="1006"/>
    </row>
    <row r="59" spans="3:14">
      <c r="C59" s="280"/>
      <c r="D59" s="280"/>
      <c r="E59" s="280"/>
      <c r="F59" s="730" t="s">
        <v>4659</v>
      </c>
      <c r="G59" s="730" t="s">
        <v>2113</v>
      </c>
      <c r="H59" s="730"/>
      <c r="I59" s="2220">
        <v>43868</v>
      </c>
      <c r="J59" s="730" t="s">
        <v>12215</v>
      </c>
      <c r="K59" s="2343"/>
      <c r="N59" s="1006"/>
    </row>
    <row r="60" spans="3:14">
      <c r="C60" s="280"/>
      <c r="D60" s="280"/>
      <c r="E60" s="280"/>
      <c r="F60" s="730" t="s">
        <v>4658</v>
      </c>
      <c r="G60" s="804" t="s">
        <v>2114</v>
      </c>
      <c r="H60" s="804"/>
      <c r="I60" s="1497">
        <v>43869</v>
      </c>
      <c r="J60" s="730" t="s">
        <v>12051</v>
      </c>
      <c r="K60" s="2235"/>
      <c r="L60" s="2235"/>
      <c r="N60" s="1006"/>
    </row>
    <row r="61" spans="3:14">
      <c r="C61" s="280" t="s">
        <v>177</v>
      </c>
      <c r="D61" s="280" t="s">
        <v>11942</v>
      </c>
      <c r="E61" s="280"/>
      <c r="F61" s="730" t="s">
        <v>4658</v>
      </c>
      <c r="G61" s="804" t="s">
        <v>2115</v>
      </c>
      <c r="H61" s="804"/>
      <c r="I61" s="1497">
        <v>43870</v>
      </c>
      <c r="J61" s="730" t="s">
        <v>4658</v>
      </c>
      <c r="K61" s="2235"/>
      <c r="L61" s="2235"/>
      <c r="N61" s="1006"/>
    </row>
    <row r="62" spans="3:14">
      <c r="G62" s="1" t="s">
        <v>2116</v>
      </c>
      <c r="I62" s="86">
        <v>43871</v>
      </c>
      <c r="K62" s="2235"/>
      <c r="L62" s="2235"/>
      <c r="N62" s="1006"/>
    </row>
    <row r="63" spans="3:14">
      <c r="G63" s="1" t="s">
        <v>2117</v>
      </c>
      <c r="I63" s="86">
        <v>43872</v>
      </c>
      <c r="K63" s="2235"/>
      <c r="L63" s="2235"/>
      <c r="N63" s="1006"/>
    </row>
    <row r="64" spans="3:14">
      <c r="G64" s="1" t="s">
        <v>2118</v>
      </c>
      <c r="I64" s="86">
        <v>43873</v>
      </c>
      <c r="K64" s="2235"/>
      <c r="L64" s="2235"/>
      <c r="N64" s="1006"/>
    </row>
    <row r="65" spans="7:14">
      <c r="G65" s="1" t="s">
        <v>2112</v>
      </c>
      <c r="I65" s="86">
        <v>43874</v>
      </c>
      <c r="K65" s="2235"/>
      <c r="L65" s="2235"/>
      <c r="N65" s="1006"/>
    </row>
    <row r="66" spans="7:14">
      <c r="G66" s="1" t="s">
        <v>2113</v>
      </c>
      <c r="I66" s="86">
        <v>43875</v>
      </c>
      <c r="K66" s="2235"/>
      <c r="L66" s="2235"/>
      <c r="N66" s="1006"/>
    </row>
    <row r="67" spans="7:14">
      <c r="G67" s="182" t="s">
        <v>2114</v>
      </c>
      <c r="H67" s="182"/>
      <c r="I67" s="183">
        <v>43876</v>
      </c>
      <c r="K67" s="1"/>
      <c r="L67" s="1"/>
    </row>
    <row r="68" spans="7:14">
      <c r="G68" s="182" t="s">
        <v>2115</v>
      </c>
      <c r="H68" s="182"/>
      <c r="I68" s="183">
        <v>43877</v>
      </c>
      <c r="K68" s="2235"/>
      <c r="L68" s="2235"/>
      <c r="N68" s="1006"/>
    </row>
    <row r="69" spans="7:14">
      <c r="G69" s="1" t="s">
        <v>2116</v>
      </c>
      <c r="I69" s="86">
        <v>43878</v>
      </c>
      <c r="K69" s="2235"/>
      <c r="L69" s="2235"/>
      <c r="N69" s="1006"/>
    </row>
    <row r="70" spans="7:14">
      <c r="G70" s="1" t="s">
        <v>2117</v>
      </c>
      <c r="I70" s="86">
        <v>43879</v>
      </c>
      <c r="K70" s="2235"/>
      <c r="L70" s="2235"/>
      <c r="N70" s="1006"/>
    </row>
    <row r="71" spans="7:14">
      <c r="G71" s="1" t="s">
        <v>2118</v>
      </c>
      <c r="I71" s="86">
        <v>43880</v>
      </c>
      <c r="K71" s="2235"/>
      <c r="L71" s="2235"/>
      <c r="N71" s="1006"/>
    </row>
    <row r="72" spans="7:14">
      <c r="G72" s="1" t="s">
        <v>2112</v>
      </c>
      <c r="I72" s="86">
        <v>43881</v>
      </c>
      <c r="K72" s="2235"/>
      <c r="L72" s="2235"/>
      <c r="N72" s="1006"/>
    </row>
    <row r="73" spans="7:14">
      <c r="G73" s="1" t="s">
        <v>2113</v>
      </c>
      <c r="I73" s="86">
        <v>43882</v>
      </c>
      <c r="K73" s="2235"/>
      <c r="L73" s="2235"/>
      <c r="N73" s="1006"/>
    </row>
    <row r="74" spans="7:14">
      <c r="G74" s="182" t="s">
        <v>2114</v>
      </c>
      <c r="H74" s="182"/>
      <c r="I74" s="183">
        <v>43883</v>
      </c>
      <c r="K74" s="2235"/>
      <c r="L74" s="2235"/>
      <c r="N74" s="1006"/>
    </row>
    <row r="75" spans="7:14">
      <c r="G75" s="182" t="s">
        <v>2115</v>
      </c>
      <c r="H75" s="182"/>
      <c r="I75" s="183">
        <v>43884</v>
      </c>
      <c r="K75" s="2235"/>
      <c r="L75" s="2235"/>
      <c r="N75" s="1006"/>
    </row>
    <row r="76" spans="7:14">
      <c r="G76" s="1" t="s">
        <v>2116</v>
      </c>
      <c r="I76" s="86">
        <v>43885</v>
      </c>
      <c r="K76" s="2235"/>
      <c r="L76" s="2235"/>
      <c r="N76" s="1006"/>
    </row>
    <row r="77" spans="7:14">
      <c r="G77" s="1" t="s">
        <v>2117</v>
      </c>
      <c r="I77" s="86">
        <v>43886</v>
      </c>
      <c r="K77" s="2235"/>
      <c r="L77" s="2235"/>
      <c r="N77" s="1006"/>
    </row>
    <row r="78" spans="7:14">
      <c r="G78" s="1" t="s">
        <v>2118</v>
      </c>
      <c r="I78" s="86">
        <v>43887</v>
      </c>
      <c r="K78" s="2235"/>
      <c r="L78" s="2235"/>
      <c r="N78" s="1006"/>
    </row>
    <row r="79" spans="7:14">
      <c r="G79" s="1" t="s">
        <v>2112</v>
      </c>
      <c r="I79" s="86">
        <v>43888</v>
      </c>
      <c r="K79" s="2235"/>
      <c r="L79" s="2235"/>
      <c r="N79" s="1006"/>
    </row>
    <row r="80" spans="7:14">
      <c r="G80" s="1" t="s">
        <v>2113</v>
      </c>
      <c r="I80" s="86">
        <v>43889</v>
      </c>
      <c r="K80" s="2235"/>
      <c r="L80" s="2235"/>
      <c r="N80" s="1006"/>
    </row>
    <row r="81" spans="7:14">
      <c r="G81" s="182" t="s">
        <v>2114</v>
      </c>
      <c r="H81" s="182"/>
      <c r="I81" s="183">
        <v>43890</v>
      </c>
      <c r="K81" s="2235"/>
      <c r="L81" s="2235"/>
      <c r="N81" s="1006"/>
    </row>
    <row r="82" spans="7:14">
      <c r="G82" s="182" t="s">
        <v>2115</v>
      </c>
      <c r="H82" s="182"/>
      <c r="I82" s="183">
        <v>43891</v>
      </c>
      <c r="K82" s="2235"/>
      <c r="L82" s="2235"/>
      <c r="N82" s="1006"/>
    </row>
    <row r="83" spans="7:14">
      <c r="G83" s="1" t="s">
        <v>2116</v>
      </c>
      <c r="I83" s="86">
        <v>43892</v>
      </c>
      <c r="K83" s="2235"/>
      <c r="L83" s="2235"/>
      <c r="N83" s="1006"/>
    </row>
    <row r="84" spans="7:14">
      <c r="G84" s="1" t="s">
        <v>2117</v>
      </c>
      <c r="I84" s="86">
        <v>43893</v>
      </c>
      <c r="K84" s="2235"/>
      <c r="L84" s="2235"/>
      <c r="N84" s="1006"/>
    </row>
    <row r="85" spans="7:14">
      <c r="G85" s="1" t="s">
        <v>2118</v>
      </c>
      <c r="I85" s="86">
        <v>43894</v>
      </c>
    </row>
    <row r="86" spans="7:14">
      <c r="G86" s="1" t="s">
        <v>2112</v>
      </c>
      <c r="I86" s="86">
        <v>43895</v>
      </c>
    </row>
    <row r="87" spans="7:14">
      <c r="G87" s="1" t="s">
        <v>2113</v>
      </c>
      <c r="I87" s="86">
        <v>43896</v>
      </c>
    </row>
    <row r="88" spans="7:14">
      <c r="G88" s="182" t="s">
        <v>2114</v>
      </c>
      <c r="H88" s="182"/>
      <c r="I88" s="183">
        <v>43897</v>
      </c>
    </row>
    <row r="89" spans="7:14">
      <c r="G89" s="182" t="s">
        <v>2115</v>
      </c>
      <c r="H89" s="182"/>
      <c r="I89" s="183">
        <v>43898</v>
      </c>
    </row>
    <row r="90" spans="7:14">
      <c r="G90" s="1" t="s">
        <v>2116</v>
      </c>
      <c r="I90" s="86">
        <v>43899</v>
      </c>
    </row>
    <row r="91" spans="7:14">
      <c r="G91" s="1" t="s">
        <v>2117</v>
      </c>
      <c r="I91" s="86">
        <v>43900</v>
      </c>
    </row>
    <row r="92" spans="7:14">
      <c r="G92" s="1" t="s">
        <v>2118</v>
      </c>
      <c r="I92" s="86">
        <v>43901</v>
      </c>
    </row>
    <row r="93" spans="7:14">
      <c r="G93" s="1" t="s">
        <v>2112</v>
      </c>
      <c r="I93" s="86">
        <v>43902</v>
      </c>
    </row>
    <row r="94" spans="7:14">
      <c r="G94" s="1" t="s">
        <v>2113</v>
      </c>
      <c r="I94" s="86">
        <v>43903</v>
      </c>
    </row>
    <row r="95" spans="7:14">
      <c r="G95" s="182" t="s">
        <v>2114</v>
      </c>
      <c r="H95" s="182"/>
      <c r="I95" s="183">
        <v>43904</v>
      </c>
    </row>
    <row r="96" spans="7:14">
      <c r="G96" s="182" t="s">
        <v>2115</v>
      </c>
      <c r="H96" s="182"/>
      <c r="I96" s="183">
        <v>43905</v>
      </c>
    </row>
    <row r="97" spans="7:10">
      <c r="G97" s="1" t="s">
        <v>2116</v>
      </c>
      <c r="I97" s="86">
        <v>43906</v>
      </c>
    </row>
    <row r="98" spans="7:10">
      <c r="G98" s="1" t="s">
        <v>2117</v>
      </c>
      <c r="I98" s="86">
        <v>43907</v>
      </c>
    </row>
    <row r="99" spans="7:10">
      <c r="G99" s="1" t="s">
        <v>2118</v>
      </c>
      <c r="I99" s="86">
        <v>43908</v>
      </c>
    </row>
    <row r="100" spans="7:10">
      <c r="G100" s="1" t="s">
        <v>2112</v>
      </c>
      <c r="I100" s="86">
        <v>43909</v>
      </c>
    </row>
    <row r="101" spans="7:10">
      <c r="G101" s="1" t="s">
        <v>2113</v>
      </c>
      <c r="I101" s="86">
        <v>43910</v>
      </c>
    </row>
    <row r="102" spans="7:10">
      <c r="G102" s="182" t="s">
        <v>2114</v>
      </c>
      <c r="H102" s="182"/>
      <c r="I102" s="183">
        <v>43911</v>
      </c>
    </row>
    <row r="103" spans="7:10">
      <c r="G103" s="182" t="s">
        <v>2115</v>
      </c>
      <c r="H103" s="182"/>
      <c r="I103" s="183">
        <v>43912</v>
      </c>
    </row>
    <row r="104" spans="7:10">
      <c r="G104" s="1" t="s">
        <v>2116</v>
      </c>
      <c r="I104" s="86">
        <v>43913</v>
      </c>
    </row>
    <row r="105" spans="7:10">
      <c r="G105" s="1" t="s">
        <v>2117</v>
      </c>
      <c r="I105" s="86">
        <v>43914</v>
      </c>
    </row>
    <row r="106" spans="7:10">
      <c r="G106" s="2214" t="s">
        <v>2118</v>
      </c>
      <c r="H106" s="2214"/>
      <c r="I106" s="2215">
        <v>43915</v>
      </c>
      <c r="J106" s="2214" t="s">
        <v>11973</v>
      </c>
    </row>
    <row r="107" spans="7:10">
      <c r="G107" s="1" t="s">
        <v>2112</v>
      </c>
      <c r="I107" s="86">
        <v>43916</v>
      </c>
    </row>
    <row r="108" spans="7:10">
      <c r="G108" s="1" t="s">
        <v>2113</v>
      </c>
      <c r="I108" s="86">
        <v>43917</v>
      </c>
    </row>
    <row r="109" spans="7:10">
      <c r="G109" s="182" t="s">
        <v>2114</v>
      </c>
      <c r="H109" s="182"/>
      <c r="I109" s="183">
        <v>43918</v>
      </c>
    </row>
    <row r="110" spans="7:10">
      <c r="G110" s="182" t="s">
        <v>2115</v>
      </c>
      <c r="H110" s="182"/>
      <c r="I110" s="183">
        <v>43919</v>
      </c>
    </row>
    <row r="111" spans="7:10">
      <c r="G111" s="1" t="s">
        <v>2116</v>
      </c>
      <c r="I111" s="86">
        <v>43920</v>
      </c>
    </row>
    <row r="112" spans="7:10">
      <c r="G112" s="1" t="s">
        <v>2117</v>
      </c>
      <c r="I112" s="86">
        <v>43921</v>
      </c>
    </row>
    <row r="113" spans="3:11">
      <c r="G113" s="1" t="s">
        <v>2118</v>
      </c>
      <c r="I113" s="86">
        <v>43922</v>
      </c>
    </row>
    <row r="114" spans="3:11">
      <c r="G114" s="1" t="s">
        <v>2112</v>
      </c>
      <c r="I114" s="86">
        <v>43923</v>
      </c>
    </row>
    <row r="115" spans="3:11">
      <c r="G115" s="1" t="s">
        <v>2113</v>
      </c>
      <c r="I115" s="86">
        <v>43924</v>
      </c>
    </row>
    <row r="116" spans="3:11">
      <c r="G116" s="182" t="s">
        <v>2114</v>
      </c>
      <c r="H116" s="182"/>
      <c r="I116" s="183">
        <v>43925</v>
      </c>
    </row>
    <row r="117" spans="3:11">
      <c r="G117" s="182" t="s">
        <v>2115</v>
      </c>
      <c r="H117" s="182"/>
      <c r="I117" s="183">
        <v>43926</v>
      </c>
    </row>
    <row r="118" spans="3:11">
      <c r="G118" s="1" t="s">
        <v>2116</v>
      </c>
      <c r="I118" s="86">
        <v>43927</v>
      </c>
    </row>
    <row r="119" spans="3:11">
      <c r="G119" s="1" t="s">
        <v>2117</v>
      </c>
      <c r="I119" s="86">
        <v>43928</v>
      </c>
    </row>
    <row r="120" spans="3:11">
      <c r="G120" s="1" t="s">
        <v>2118</v>
      </c>
      <c r="I120" s="86">
        <v>43929</v>
      </c>
    </row>
    <row r="121" spans="3:11">
      <c r="C121" s="1" t="s">
        <v>6467</v>
      </c>
      <c r="D121" s="1" t="s">
        <v>12035</v>
      </c>
      <c r="F121" s="2221" t="s">
        <v>12155</v>
      </c>
      <c r="G121" s="1061" t="s">
        <v>2112</v>
      </c>
      <c r="H121" s="1061"/>
      <c r="I121" s="2222">
        <v>43930</v>
      </c>
      <c r="J121" s="1061"/>
    </row>
    <row r="122" spans="3:11">
      <c r="F122" s="280"/>
      <c r="G122" s="2218" t="s">
        <v>2113</v>
      </c>
      <c r="H122" s="2218"/>
      <c r="I122" s="2219">
        <v>43931</v>
      </c>
      <c r="J122" s="2218" t="s">
        <v>11975</v>
      </c>
      <c r="K122" s="2213" t="s">
        <v>12050</v>
      </c>
    </row>
    <row r="123" spans="3:11">
      <c r="F123" s="280"/>
      <c r="G123" s="358" t="s">
        <v>2114</v>
      </c>
      <c r="H123" s="358"/>
      <c r="I123" s="2216">
        <v>43932</v>
      </c>
      <c r="J123" s="280"/>
    </row>
    <row r="124" spans="3:11">
      <c r="F124" s="280"/>
      <c r="G124" s="358" t="s">
        <v>2115</v>
      </c>
      <c r="H124" s="358"/>
      <c r="I124" s="2216">
        <v>43933</v>
      </c>
      <c r="J124" s="280"/>
    </row>
    <row r="125" spans="3:11">
      <c r="F125" s="280"/>
      <c r="G125" s="280" t="s">
        <v>2116</v>
      </c>
      <c r="H125" s="280"/>
      <c r="I125" s="291">
        <v>43934</v>
      </c>
      <c r="J125" s="280" t="s">
        <v>4659</v>
      </c>
      <c r="K125" s="2213">
        <v>2</v>
      </c>
    </row>
    <row r="126" spans="3:11">
      <c r="C126" s="1" t="s">
        <v>6467</v>
      </c>
      <c r="D126" s="1" t="s">
        <v>12035</v>
      </c>
      <c r="F126" s="2217" t="s">
        <v>12156</v>
      </c>
      <c r="G126" s="298" t="s">
        <v>2117</v>
      </c>
      <c r="H126" s="298"/>
      <c r="I126" s="297">
        <v>43935</v>
      </c>
      <c r="J126" s="298" t="s">
        <v>11972</v>
      </c>
    </row>
    <row r="127" spans="3:11">
      <c r="G127" s="1" t="s">
        <v>2118</v>
      </c>
      <c r="I127" s="86">
        <v>43936</v>
      </c>
    </row>
    <row r="128" spans="3:11">
      <c r="G128" s="1" t="s">
        <v>2112</v>
      </c>
      <c r="I128" s="86">
        <v>43937</v>
      </c>
    </row>
    <row r="129" spans="2:11">
      <c r="G129" s="1" t="s">
        <v>2113</v>
      </c>
      <c r="I129" s="86">
        <v>43938</v>
      </c>
    </row>
    <row r="130" spans="2:11">
      <c r="G130" s="182" t="s">
        <v>2114</v>
      </c>
      <c r="H130" s="182"/>
      <c r="I130" s="183">
        <v>43939</v>
      </c>
    </row>
    <row r="131" spans="2:11">
      <c r="G131" s="182" t="s">
        <v>2115</v>
      </c>
      <c r="H131" s="182"/>
      <c r="I131" s="183">
        <v>43940</v>
      </c>
    </row>
    <row r="132" spans="2:11">
      <c r="G132" s="1" t="s">
        <v>2116</v>
      </c>
      <c r="I132" s="86">
        <v>43941</v>
      </c>
    </row>
    <row r="133" spans="2:11">
      <c r="G133" s="1" t="s">
        <v>2117</v>
      </c>
      <c r="I133" s="86">
        <v>43942</v>
      </c>
    </row>
    <row r="134" spans="2:11">
      <c r="G134" s="1" t="s">
        <v>2118</v>
      </c>
      <c r="I134" s="86">
        <v>43943</v>
      </c>
    </row>
    <row r="135" spans="2:11">
      <c r="G135" s="1" t="s">
        <v>2112</v>
      </c>
      <c r="I135" s="86">
        <v>43944</v>
      </c>
    </row>
    <row r="136" spans="2:11">
      <c r="G136" s="1" t="s">
        <v>2113</v>
      </c>
      <c r="I136" s="86">
        <v>43945</v>
      </c>
    </row>
    <row r="137" spans="2:11">
      <c r="G137" s="182" t="s">
        <v>2114</v>
      </c>
      <c r="H137" s="182"/>
      <c r="I137" s="183">
        <v>43946</v>
      </c>
    </row>
    <row r="138" spans="2:11">
      <c r="G138" s="182" t="s">
        <v>2115</v>
      </c>
      <c r="H138" s="182"/>
      <c r="I138" s="183">
        <v>43947</v>
      </c>
    </row>
    <row r="139" spans="2:11">
      <c r="G139" s="1" t="s">
        <v>2116</v>
      </c>
      <c r="I139" s="86">
        <v>43948</v>
      </c>
    </row>
    <row r="140" spans="2:11">
      <c r="G140" s="1" t="s">
        <v>2117</v>
      </c>
      <c r="I140" s="86">
        <v>43949</v>
      </c>
    </row>
    <row r="141" spans="2:11">
      <c r="B141" s="1" t="s">
        <v>12047</v>
      </c>
      <c r="C141" s="1" t="s">
        <v>6462</v>
      </c>
      <c r="D141" s="1" t="s">
        <v>9686</v>
      </c>
      <c r="F141" s="1" t="s">
        <v>12155</v>
      </c>
      <c r="G141" s="1" t="s">
        <v>2118</v>
      </c>
      <c r="I141" s="86">
        <v>43950</v>
      </c>
    </row>
    <row r="142" spans="2:11">
      <c r="B142" s="1" t="s">
        <v>12048</v>
      </c>
      <c r="C142" s="1" t="s">
        <v>6467</v>
      </c>
      <c r="D142" s="1" t="s">
        <v>12035</v>
      </c>
      <c r="F142" s="2234" t="s">
        <v>12155</v>
      </c>
      <c r="G142" s="280" t="s">
        <v>2112</v>
      </c>
      <c r="H142" s="280"/>
      <c r="I142" s="291">
        <v>43951</v>
      </c>
      <c r="J142" s="280" t="s">
        <v>4659</v>
      </c>
      <c r="K142" s="2213">
        <v>3</v>
      </c>
    </row>
    <row r="143" spans="2:11">
      <c r="F143" s="280"/>
      <c r="G143" s="298" t="s">
        <v>2113</v>
      </c>
      <c r="H143" s="298"/>
      <c r="I143" s="297">
        <v>43952</v>
      </c>
      <c r="J143" s="298" t="s">
        <v>12049</v>
      </c>
    </row>
    <row r="144" spans="2:11">
      <c r="F144" s="280"/>
      <c r="G144" s="358" t="s">
        <v>2114</v>
      </c>
      <c r="H144" s="358"/>
      <c r="I144" s="2216">
        <v>43953</v>
      </c>
      <c r="J144" s="280"/>
    </row>
    <row r="145" spans="3:10">
      <c r="C145" s="1" t="s">
        <v>6467</v>
      </c>
      <c r="D145" s="1" t="s">
        <v>12035</v>
      </c>
      <c r="F145" s="2217" t="s">
        <v>12133</v>
      </c>
      <c r="G145" s="358" t="s">
        <v>2115</v>
      </c>
      <c r="H145" s="358"/>
      <c r="I145" s="2216">
        <v>43954</v>
      </c>
      <c r="J145" s="280"/>
    </row>
    <row r="146" spans="3:10">
      <c r="G146" s="1" t="s">
        <v>2116</v>
      </c>
      <c r="I146" s="86">
        <v>43955</v>
      </c>
    </row>
    <row r="147" spans="3:10">
      <c r="G147" s="1" t="s">
        <v>2117</v>
      </c>
      <c r="I147" s="86">
        <v>43956</v>
      </c>
    </row>
    <row r="148" spans="3:10">
      <c r="G148" s="1" t="s">
        <v>2118</v>
      </c>
      <c r="I148" s="86">
        <v>43957</v>
      </c>
    </row>
    <row r="149" spans="3:10">
      <c r="G149" s="1" t="s">
        <v>2112</v>
      </c>
      <c r="I149" s="86">
        <v>43958</v>
      </c>
    </row>
    <row r="150" spans="3:10">
      <c r="G150" s="1" t="s">
        <v>2113</v>
      </c>
      <c r="I150" s="86">
        <v>43959</v>
      </c>
    </row>
    <row r="151" spans="3:10">
      <c r="G151" s="182" t="s">
        <v>2114</v>
      </c>
      <c r="H151" s="182"/>
      <c r="I151" s="183">
        <v>43960</v>
      </c>
    </row>
    <row r="152" spans="3:10">
      <c r="G152" s="182" t="s">
        <v>2115</v>
      </c>
      <c r="H152" s="182"/>
      <c r="I152" s="183">
        <v>43961</v>
      </c>
    </row>
    <row r="153" spans="3:10">
      <c r="G153" s="1" t="s">
        <v>2116</v>
      </c>
      <c r="I153" s="86">
        <v>43962</v>
      </c>
    </row>
    <row r="154" spans="3:10">
      <c r="G154" s="1" t="s">
        <v>2117</v>
      </c>
      <c r="I154" s="86">
        <v>43963</v>
      </c>
    </row>
    <row r="155" spans="3:10">
      <c r="G155" s="1" t="s">
        <v>2118</v>
      </c>
      <c r="I155" s="86">
        <v>43964</v>
      </c>
    </row>
    <row r="156" spans="3:10">
      <c r="G156" s="1" t="s">
        <v>2112</v>
      </c>
      <c r="I156" s="86">
        <v>43965</v>
      </c>
    </row>
    <row r="157" spans="3:10">
      <c r="G157" s="1" t="s">
        <v>2113</v>
      </c>
      <c r="I157" s="86">
        <v>43966</v>
      </c>
    </row>
    <row r="158" spans="3:10">
      <c r="G158" s="182" t="s">
        <v>2114</v>
      </c>
      <c r="H158" s="182"/>
      <c r="I158" s="183">
        <v>43967</v>
      </c>
    </row>
    <row r="159" spans="3:10">
      <c r="D159" s="86">
        <v>43848</v>
      </c>
      <c r="E159" s="86"/>
      <c r="G159" s="182" t="s">
        <v>2115</v>
      </c>
      <c r="H159" s="182"/>
      <c r="I159" s="183">
        <v>43968</v>
      </c>
    </row>
    <row r="160" spans="3:10">
      <c r="D160" s="86">
        <v>43849</v>
      </c>
      <c r="E160" s="86"/>
      <c r="G160" s="1" t="s">
        <v>2116</v>
      </c>
      <c r="I160" s="86">
        <v>43969</v>
      </c>
    </row>
    <row r="161" spans="2:11">
      <c r="D161" s="86">
        <v>43850</v>
      </c>
      <c r="E161" s="86"/>
      <c r="G161" s="1" t="s">
        <v>2117</v>
      </c>
      <c r="I161" s="86">
        <v>43970</v>
      </c>
    </row>
    <row r="162" spans="2:11">
      <c r="D162" s="86">
        <v>43851</v>
      </c>
      <c r="E162" s="86"/>
      <c r="G162" s="1" t="s">
        <v>2118</v>
      </c>
      <c r="I162" s="86">
        <v>43971</v>
      </c>
    </row>
    <row r="163" spans="2:11">
      <c r="B163" s="1" t="s">
        <v>9686</v>
      </c>
      <c r="C163" s="1" t="s">
        <v>6467</v>
      </c>
      <c r="D163" s="86">
        <v>43852</v>
      </c>
      <c r="E163" s="86"/>
      <c r="F163" s="2209" t="s">
        <v>12155</v>
      </c>
      <c r="G163" s="1" t="s">
        <v>2112</v>
      </c>
      <c r="I163" s="86">
        <v>43972</v>
      </c>
    </row>
    <row r="164" spans="2:11">
      <c r="D164" s="86">
        <v>43853</v>
      </c>
      <c r="E164" s="86"/>
      <c r="F164" s="280"/>
      <c r="G164" s="280" t="s">
        <v>2113</v>
      </c>
      <c r="H164" s="280"/>
      <c r="I164" s="2220">
        <v>43973</v>
      </c>
      <c r="J164" s="363" t="s">
        <v>4659</v>
      </c>
      <c r="K164" s="2213">
        <v>4</v>
      </c>
    </row>
    <row r="165" spans="2:11">
      <c r="D165" s="86">
        <v>43854</v>
      </c>
      <c r="E165" s="86"/>
      <c r="F165" s="280"/>
      <c r="G165" s="358" t="s">
        <v>2114</v>
      </c>
      <c r="H165" s="358"/>
      <c r="I165" s="2216">
        <v>43974</v>
      </c>
      <c r="J165" s="358" t="s">
        <v>4658</v>
      </c>
    </row>
    <row r="166" spans="2:11">
      <c r="D166" s="86">
        <v>43855</v>
      </c>
      <c r="E166" s="86"/>
      <c r="F166" s="280"/>
      <c r="G166" s="358" t="s">
        <v>2115</v>
      </c>
      <c r="H166" s="358"/>
      <c r="I166" s="2216">
        <v>43975</v>
      </c>
      <c r="J166" s="358" t="s">
        <v>4658</v>
      </c>
    </row>
    <row r="167" spans="2:11">
      <c r="B167" s="1" t="s">
        <v>9686</v>
      </c>
      <c r="C167" s="1" t="s">
        <v>6462</v>
      </c>
      <c r="D167" s="191">
        <v>43856</v>
      </c>
      <c r="E167" s="191"/>
      <c r="F167" s="2217" t="s">
        <v>12156</v>
      </c>
      <c r="G167" s="2218" t="s">
        <v>2116</v>
      </c>
      <c r="H167" s="2218"/>
      <c r="I167" s="2219">
        <v>43976</v>
      </c>
      <c r="J167" s="2218" t="s">
        <v>11974</v>
      </c>
      <c r="K167" s="2213" t="s">
        <v>12053</v>
      </c>
    </row>
    <row r="168" spans="2:11">
      <c r="D168" s="86">
        <v>43857</v>
      </c>
      <c r="E168" s="86"/>
      <c r="G168" s="1" t="s">
        <v>2117</v>
      </c>
      <c r="I168" s="86">
        <v>43977</v>
      </c>
    </row>
    <row r="169" spans="2:11">
      <c r="D169" s="86">
        <v>43858</v>
      </c>
      <c r="E169" s="86"/>
      <c r="G169" s="1" t="s">
        <v>2118</v>
      </c>
      <c r="I169" s="86">
        <v>43978</v>
      </c>
    </row>
    <row r="170" spans="2:11">
      <c r="D170" s="86">
        <v>43859</v>
      </c>
      <c r="E170" s="86"/>
      <c r="G170" s="1" t="s">
        <v>2112</v>
      </c>
      <c r="I170" s="86">
        <v>43979</v>
      </c>
    </row>
    <row r="171" spans="2:11">
      <c r="D171" s="86">
        <v>43860</v>
      </c>
      <c r="E171" s="86"/>
      <c r="G171" s="1" t="s">
        <v>2113</v>
      </c>
      <c r="I171" s="86">
        <v>43980</v>
      </c>
    </row>
    <row r="172" spans="2:11">
      <c r="D172" s="86">
        <v>43861</v>
      </c>
      <c r="E172" s="86"/>
      <c r="G172" s="182" t="s">
        <v>2114</v>
      </c>
      <c r="H172" s="182"/>
      <c r="I172" s="183">
        <v>43981</v>
      </c>
    </row>
    <row r="173" spans="2:11">
      <c r="D173" s="86">
        <v>43862</v>
      </c>
      <c r="E173" s="86"/>
      <c r="G173" s="182" t="s">
        <v>2115</v>
      </c>
      <c r="H173" s="182"/>
      <c r="I173" s="183">
        <v>43982</v>
      </c>
    </row>
    <row r="174" spans="2:11">
      <c r="D174" s="86">
        <v>43863</v>
      </c>
      <c r="E174" s="86"/>
      <c r="G174" s="1" t="s">
        <v>2116</v>
      </c>
      <c r="I174" s="86">
        <v>43983</v>
      </c>
    </row>
    <row r="175" spans="2:11">
      <c r="D175" s="86">
        <v>43864</v>
      </c>
      <c r="E175" s="86"/>
      <c r="G175" s="1" t="s">
        <v>2117</v>
      </c>
      <c r="I175" s="86">
        <v>43984</v>
      </c>
    </row>
    <row r="176" spans="2:11">
      <c r="D176" s="86">
        <v>43865</v>
      </c>
      <c r="E176" s="86"/>
      <c r="G176" s="1" t="s">
        <v>2118</v>
      </c>
      <c r="I176" s="86">
        <v>43985</v>
      </c>
    </row>
    <row r="177" spans="4:9">
      <c r="D177" s="86">
        <v>43866</v>
      </c>
      <c r="E177" s="86"/>
      <c r="G177" s="1" t="s">
        <v>2112</v>
      </c>
      <c r="I177" s="86">
        <v>43986</v>
      </c>
    </row>
    <row r="178" spans="4:9">
      <c r="D178" s="86">
        <v>43867</v>
      </c>
      <c r="E178" s="86"/>
      <c r="G178" s="1" t="s">
        <v>2113</v>
      </c>
      <c r="I178" s="86">
        <v>43987</v>
      </c>
    </row>
    <row r="179" spans="4:9">
      <c r="D179" s="86">
        <v>43868</v>
      </c>
      <c r="E179" s="86"/>
      <c r="G179" s="182" t="s">
        <v>2114</v>
      </c>
      <c r="H179" s="182"/>
      <c r="I179" s="183">
        <v>43988</v>
      </c>
    </row>
    <row r="180" spans="4:9">
      <c r="D180" s="86">
        <v>43869</v>
      </c>
      <c r="E180" s="86"/>
      <c r="G180" s="182" t="s">
        <v>2115</v>
      </c>
      <c r="H180" s="182"/>
      <c r="I180" s="183">
        <v>43989</v>
      </c>
    </row>
    <row r="181" spans="4:9">
      <c r="D181" s="86">
        <v>43870</v>
      </c>
      <c r="E181" s="86"/>
      <c r="G181" s="1" t="s">
        <v>2116</v>
      </c>
      <c r="I181" s="86">
        <v>43990</v>
      </c>
    </row>
    <row r="182" spans="4:9">
      <c r="D182" s="86">
        <v>43871</v>
      </c>
      <c r="E182" s="86"/>
      <c r="G182" s="1" t="s">
        <v>2117</v>
      </c>
      <c r="I182" s="86">
        <v>43991</v>
      </c>
    </row>
    <row r="183" spans="4:9">
      <c r="D183" s="86">
        <v>43872</v>
      </c>
      <c r="E183" s="86"/>
      <c r="G183" s="1" t="s">
        <v>2118</v>
      </c>
      <c r="I183" s="86">
        <v>43992</v>
      </c>
    </row>
    <row r="184" spans="4:9">
      <c r="D184" s="86">
        <v>43873</v>
      </c>
      <c r="E184" s="86"/>
      <c r="G184" s="1" t="s">
        <v>2112</v>
      </c>
      <c r="I184" s="86">
        <v>43993</v>
      </c>
    </row>
    <row r="185" spans="4:9">
      <c r="D185" s="86">
        <v>43874</v>
      </c>
      <c r="E185" s="86"/>
      <c r="G185" s="1" t="s">
        <v>2113</v>
      </c>
      <c r="I185" s="86">
        <v>43994</v>
      </c>
    </row>
    <row r="186" spans="4:9">
      <c r="D186" s="86">
        <v>43875</v>
      </c>
      <c r="E186" s="86"/>
      <c r="G186" s="182" t="s">
        <v>2114</v>
      </c>
      <c r="H186" s="182"/>
      <c r="I186" s="183">
        <v>43995</v>
      </c>
    </row>
    <row r="187" spans="4:9">
      <c r="D187" s="86">
        <v>43876</v>
      </c>
      <c r="E187" s="86"/>
      <c r="G187" s="182" t="s">
        <v>2115</v>
      </c>
      <c r="H187" s="182"/>
      <c r="I187" s="183">
        <v>43996</v>
      </c>
    </row>
    <row r="188" spans="4:9">
      <c r="D188" s="86">
        <v>43877</v>
      </c>
      <c r="E188" s="86"/>
      <c r="G188" s="1" t="s">
        <v>2116</v>
      </c>
      <c r="I188" s="86">
        <v>43997</v>
      </c>
    </row>
    <row r="189" spans="4:9">
      <c r="D189" s="86">
        <v>43878</v>
      </c>
      <c r="E189" s="86"/>
      <c r="G189" s="1" t="s">
        <v>2117</v>
      </c>
      <c r="I189" s="86">
        <v>43998</v>
      </c>
    </row>
    <row r="190" spans="4:9">
      <c r="D190" s="86">
        <v>43879</v>
      </c>
      <c r="E190" s="86"/>
      <c r="G190" s="1" t="s">
        <v>2118</v>
      </c>
      <c r="I190" s="86">
        <v>43999</v>
      </c>
    </row>
    <row r="191" spans="4:9">
      <c r="D191" s="86">
        <v>43880</v>
      </c>
      <c r="E191" s="86"/>
      <c r="G191" s="1" t="s">
        <v>2112</v>
      </c>
      <c r="I191" s="86">
        <v>44000</v>
      </c>
    </row>
    <row r="192" spans="4:9">
      <c r="D192" s="86">
        <v>43881</v>
      </c>
      <c r="E192" s="86"/>
      <c r="G192" s="1" t="s">
        <v>2113</v>
      </c>
      <c r="I192" s="86">
        <v>44001</v>
      </c>
    </row>
    <row r="193" spans="4:9">
      <c r="D193" s="86">
        <v>43882</v>
      </c>
      <c r="E193" s="86"/>
      <c r="G193" s="182" t="s">
        <v>2114</v>
      </c>
      <c r="H193" s="182"/>
      <c r="I193" s="183">
        <v>44002</v>
      </c>
    </row>
    <row r="194" spans="4:9">
      <c r="D194" s="86">
        <v>43883</v>
      </c>
      <c r="E194" s="86"/>
      <c r="G194" s="182" t="s">
        <v>2115</v>
      </c>
      <c r="H194" s="182"/>
      <c r="I194" s="183">
        <v>44003</v>
      </c>
    </row>
    <row r="195" spans="4:9">
      <c r="D195" s="86">
        <v>43884</v>
      </c>
      <c r="E195" s="86"/>
      <c r="G195" s="1" t="s">
        <v>2116</v>
      </c>
      <c r="I195" s="86">
        <v>44004</v>
      </c>
    </row>
    <row r="196" spans="4:9">
      <c r="D196" s="86">
        <v>43885</v>
      </c>
      <c r="E196" s="86"/>
      <c r="G196" s="1" t="s">
        <v>2117</v>
      </c>
      <c r="I196" s="86">
        <v>44005</v>
      </c>
    </row>
    <row r="197" spans="4:9">
      <c r="D197" s="86">
        <v>43886</v>
      </c>
      <c r="E197" s="86"/>
      <c r="G197" s="1" t="s">
        <v>2118</v>
      </c>
      <c r="I197" s="86">
        <v>44006</v>
      </c>
    </row>
    <row r="198" spans="4:9">
      <c r="D198" s="86">
        <v>43887</v>
      </c>
      <c r="E198" s="86"/>
      <c r="G198" s="1" t="s">
        <v>2112</v>
      </c>
      <c r="I198" s="86">
        <v>44007</v>
      </c>
    </row>
    <row r="199" spans="4:9">
      <c r="D199" s="86">
        <v>43888</v>
      </c>
      <c r="E199" s="86"/>
      <c r="G199" s="1" t="s">
        <v>2113</v>
      </c>
      <c r="I199" s="86">
        <v>44008</v>
      </c>
    </row>
    <row r="200" spans="4:9">
      <c r="D200" s="86">
        <v>43889</v>
      </c>
      <c r="E200" s="86"/>
      <c r="G200" s="182" t="s">
        <v>2114</v>
      </c>
      <c r="H200" s="182"/>
      <c r="I200" s="183">
        <v>44009</v>
      </c>
    </row>
    <row r="201" spans="4:9">
      <c r="D201" s="86">
        <v>43890</v>
      </c>
      <c r="E201" s="86"/>
      <c r="G201" s="182" t="s">
        <v>2115</v>
      </c>
      <c r="H201" s="182"/>
      <c r="I201" s="183">
        <v>44010</v>
      </c>
    </row>
    <row r="202" spans="4:9">
      <c r="D202" s="86">
        <v>43891</v>
      </c>
      <c r="E202" s="86"/>
      <c r="G202" s="1" t="s">
        <v>2116</v>
      </c>
      <c r="I202" s="86">
        <v>44011</v>
      </c>
    </row>
    <row r="203" spans="4:9">
      <c r="D203" s="86">
        <v>43892</v>
      </c>
      <c r="E203" s="86"/>
      <c r="G203" s="1" t="s">
        <v>2117</v>
      </c>
      <c r="I203" s="86">
        <v>44012</v>
      </c>
    </row>
    <row r="204" spans="4:9">
      <c r="D204" s="86">
        <v>43893</v>
      </c>
      <c r="E204" s="86"/>
      <c r="G204" s="1" t="s">
        <v>2118</v>
      </c>
      <c r="I204" s="86">
        <v>44013</v>
      </c>
    </row>
    <row r="205" spans="4:9">
      <c r="D205" s="86">
        <v>43894</v>
      </c>
      <c r="E205" s="86"/>
      <c r="G205" s="1" t="s">
        <v>2112</v>
      </c>
      <c r="I205" s="86">
        <v>44014</v>
      </c>
    </row>
    <row r="206" spans="4:9">
      <c r="D206" s="86">
        <v>43895</v>
      </c>
      <c r="E206" s="86"/>
      <c r="G206" s="1" t="s">
        <v>2113</v>
      </c>
      <c r="I206" s="86">
        <v>44015</v>
      </c>
    </row>
    <row r="207" spans="4:9">
      <c r="D207" s="86">
        <v>43896</v>
      </c>
      <c r="E207" s="86"/>
      <c r="G207" s="182" t="s">
        <v>2114</v>
      </c>
      <c r="H207" s="182"/>
      <c r="I207" s="183">
        <v>44016</v>
      </c>
    </row>
    <row r="208" spans="4:9">
      <c r="D208" s="86">
        <v>43897</v>
      </c>
      <c r="E208" s="86"/>
      <c r="G208" s="182" t="s">
        <v>2115</v>
      </c>
      <c r="H208" s="182"/>
      <c r="I208" s="183">
        <v>44017</v>
      </c>
    </row>
    <row r="209" spans="4:9">
      <c r="D209" s="86">
        <v>43898</v>
      </c>
      <c r="E209" s="86"/>
      <c r="G209" s="1" t="s">
        <v>2116</v>
      </c>
      <c r="I209" s="86">
        <v>44018</v>
      </c>
    </row>
    <row r="210" spans="4:9">
      <c r="D210" s="86">
        <v>43899</v>
      </c>
      <c r="E210" s="86"/>
      <c r="G210" s="1" t="s">
        <v>2117</v>
      </c>
      <c r="I210" s="86">
        <v>44019</v>
      </c>
    </row>
    <row r="211" spans="4:9">
      <c r="D211" s="86">
        <v>43900</v>
      </c>
      <c r="E211" s="86"/>
      <c r="G211" s="1" t="s">
        <v>2118</v>
      </c>
      <c r="I211" s="86">
        <v>44020</v>
      </c>
    </row>
    <row r="212" spans="4:9">
      <c r="D212" s="86">
        <v>43901</v>
      </c>
      <c r="E212" s="86"/>
      <c r="G212" s="1" t="s">
        <v>2112</v>
      </c>
      <c r="I212" s="86">
        <v>44021</v>
      </c>
    </row>
    <row r="213" spans="4:9">
      <c r="D213" s="86">
        <v>43902</v>
      </c>
      <c r="E213" s="86"/>
      <c r="G213" s="1" t="s">
        <v>2113</v>
      </c>
      <c r="I213" s="86">
        <v>44022</v>
      </c>
    </row>
    <row r="214" spans="4:9">
      <c r="D214" s="86">
        <v>43903</v>
      </c>
      <c r="E214" s="86"/>
      <c r="G214" s="182" t="s">
        <v>2114</v>
      </c>
      <c r="H214" s="182"/>
      <c r="I214" s="183">
        <v>44023</v>
      </c>
    </row>
    <row r="215" spans="4:9">
      <c r="D215" s="86">
        <v>43904</v>
      </c>
      <c r="E215" s="86"/>
      <c r="G215" s="182" t="s">
        <v>2115</v>
      </c>
      <c r="H215" s="182"/>
      <c r="I215" s="183">
        <v>44024</v>
      </c>
    </row>
    <row r="216" spans="4:9">
      <c r="D216" s="86">
        <v>43905</v>
      </c>
      <c r="E216" s="86"/>
      <c r="G216" s="1" t="s">
        <v>2116</v>
      </c>
      <c r="I216" s="86">
        <v>44025</v>
      </c>
    </row>
    <row r="217" spans="4:9">
      <c r="D217" s="86">
        <v>43906</v>
      </c>
      <c r="E217" s="86"/>
      <c r="G217" s="1" t="s">
        <v>2117</v>
      </c>
      <c r="I217" s="86">
        <v>44026</v>
      </c>
    </row>
    <row r="218" spans="4:9">
      <c r="D218" s="86">
        <v>43907</v>
      </c>
      <c r="E218" s="86"/>
      <c r="G218" s="1" t="s">
        <v>2118</v>
      </c>
      <c r="I218" s="86">
        <v>44027</v>
      </c>
    </row>
    <row r="219" spans="4:9">
      <c r="D219" s="86">
        <v>43908</v>
      </c>
      <c r="E219" s="86"/>
      <c r="G219" s="1" t="s">
        <v>2112</v>
      </c>
      <c r="I219" s="86">
        <v>44028</v>
      </c>
    </row>
    <row r="220" spans="4:9">
      <c r="D220" s="86">
        <v>43909</v>
      </c>
      <c r="E220" s="86"/>
      <c r="G220" s="1" t="s">
        <v>2113</v>
      </c>
      <c r="I220" s="86">
        <v>44029</v>
      </c>
    </row>
    <row r="221" spans="4:9">
      <c r="D221" s="86">
        <v>43910</v>
      </c>
      <c r="E221" s="86"/>
      <c r="G221" s="182" t="s">
        <v>2114</v>
      </c>
      <c r="H221" s="182"/>
      <c r="I221" s="183">
        <v>44030</v>
      </c>
    </row>
    <row r="222" spans="4:9">
      <c r="D222" s="86">
        <v>43911</v>
      </c>
      <c r="E222" s="86"/>
      <c r="G222" s="182" t="s">
        <v>2115</v>
      </c>
      <c r="H222" s="182"/>
      <c r="I222" s="183">
        <v>44031</v>
      </c>
    </row>
    <row r="223" spans="4:9">
      <c r="D223" s="86">
        <v>43912</v>
      </c>
      <c r="E223" s="86"/>
      <c r="G223" s="1" t="s">
        <v>2116</v>
      </c>
      <c r="I223" s="86">
        <v>44032</v>
      </c>
    </row>
    <row r="224" spans="4:9">
      <c r="D224" s="86">
        <v>43913</v>
      </c>
      <c r="E224" s="86"/>
      <c r="G224" s="1" t="s">
        <v>2117</v>
      </c>
      <c r="I224" s="86">
        <v>44033</v>
      </c>
    </row>
    <row r="225" spans="4:9">
      <c r="D225" s="86">
        <v>43914</v>
      </c>
      <c r="E225" s="86"/>
      <c r="G225" s="1" t="s">
        <v>2118</v>
      </c>
      <c r="I225" s="86">
        <v>44034</v>
      </c>
    </row>
    <row r="226" spans="4:9">
      <c r="D226" s="86">
        <v>43915</v>
      </c>
      <c r="E226" s="86"/>
      <c r="G226" s="1" t="s">
        <v>2112</v>
      </c>
      <c r="I226" s="86">
        <v>44035</v>
      </c>
    </row>
    <row r="227" spans="4:9">
      <c r="D227" s="86">
        <v>43916</v>
      </c>
      <c r="E227" s="86"/>
      <c r="G227" s="1" t="s">
        <v>2113</v>
      </c>
      <c r="I227" s="86">
        <v>44036</v>
      </c>
    </row>
    <row r="228" spans="4:9">
      <c r="D228" s="86">
        <v>43917</v>
      </c>
      <c r="E228" s="86"/>
      <c r="G228" s="182" t="s">
        <v>2114</v>
      </c>
      <c r="H228" s="182"/>
      <c r="I228" s="183">
        <v>44037</v>
      </c>
    </row>
    <row r="229" spans="4:9">
      <c r="D229" s="86">
        <v>43918</v>
      </c>
      <c r="E229" s="86"/>
      <c r="G229" s="182" t="s">
        <v>2115</v>
      </c>
      <c r="H229" s="182"/>
      <c r="I229" s="183">
        <v>44038</v>
      </c>
    </row>
    <row r="230" spans="4:9">
      <c r="D230" s="86">
        <v>43919</v>
      </c>
      <c r="E230" s="86"/>
      <c r="G230" s="1" t="s">
        <v>2116</v>
      </c>
      <c r="I230" s="86">
        <v>44039</v>
      </c>
    </row>
    <row r="231" spans="4:9">
      <c r="D231" s="86">
        <v>43920</v>
      </c>
      <c r="E231" s="86"/>
      <c r="G231" s="1" t="s">
        <v>2117</v>
      </c>
      <c r="I231" s="86">
        <v>44040</v>
      </c>
    </row>
    <row r="232" spans="4:9">
      <c r="D232" s="86">
        <v>43921</v>
      </c>
      <c r="E232" s="86"/>
      <c r="G232" s="1" t="s">
        <v>2118</v>
      </c>
      <c r="I232" s="86">
        <v>44041</v>
      </c>
    </row>
    <row r="233" spans="4:9">
      <c r="D233" s="86">
        <v>43922</v>
      </c>
      <c r="E233" s="86"/>
      <c r="G233" s="1" t="s">
        <v>2112</v>
      </c>
      <c r="I233" s="86">
        <v>44042</v>
      </c>
    </row>
    <row r="234" spans="4:9">
      <c r="D234" s="86">
        <v>43923</v>
      </c>
      <c r="E234" s="86"/>
      <c r="G234" s="1" t="s">
        <v>2113</v>
      </c>
      <c r="I234" s="86">
        <v>44043</v>
      </c>
    </row>
    <row r="235" spans="4:9">
      <c r="D235" s="86">
        <v>43924</v>
      </c>
      <c r="E235" s="86"/>
      <c r="G235" s="182" t="s">
        <v>2114</v>
      </c>
      <c r="H235" s="182"/>
      <c r="I235" s="183">
        <v>44044</v>
      </c>
    </row>
    <row r="236" spans="4:9">
      <c r="D236" s="86">
        <v>43925</v>
      </c>
      <c r="E236" s="86"/>
      <c r="G236" s="182" t="s">
        <v>2115</v>
      </c>
      <c r="H236" s="182"/>
      <c r="I236" s="183">
        <v>44045</v>
      </c>
    </row>
    <row r="237" spans="4:9">
      <c r="D237" s="86">
        <v>43926</v>
      </c>
      <c r="E237" s="86"/>
      <c r="G237" s="1" t="s">
        <v>2116</v>
      </c>
      <c r="I237" s="86">
        <v>44046</v>
      </c>
    </row>
    <row r="238" spans="4:9">
      <c r="D238" s="86">
        <v>43927</v>
      </c>
      <c r="E238" s="86"/>
      <c r="G238" s="1" t="s">
        <v>2117</v>
      </c>
      <c r="I238" s="86">
        <v>44047</v>
      </c>
    </row>
    <row r="239" spans="4:9">
      <c r="D239" s="86">
        <v>43928</v>
      </c>
      <c r="E239" s="86"/>
      <c r="G239" s="1" t="s">
        <v>2118</v>
      </c>
      <c r="I239" s="86">
        <v>44048</v>
      </c>
    </row>
    <row r="240" spans="4:9">
      <c r="D240" s="86">
        <v>43929</v>
      </c>
      <c r="E240" s="86"/>
      <c r="G240" s="1" t="s">
        <v>2112</v>
      </c>
      <c r="I240" s="86">
        <v>44049</v>
      </c>
    </row>
    <row r="241" spans="4:9">
      <c r="D241" s="86">
        <v>43930</v>
      </c>
      <c r="E241" s="86"/>
      <c r="G241" s="1" t="s">
        <v>2113</v>
      </c>
      <c r="I241" s="86">
        <v>44050</v>
      </c>
    </row>
    <row r="242" spans="4:9">
      <c r="D242" s="86">
        <v>43931</v>
      </c>
      <c r="E242" s="86"/>
      <c r="G242" s="182" t="s">
        <v>2114</v>
      </c>
      <c r="H242" s="182"/>
      <c r="I242" s="183">
        <v>44051</v>
      </c>
    </row>
    <row r="243" spans="4:9">
      <c r="D243" s="86">
        <v>43932</v>
      </c>
      <c r="E243" s="86"/>
      <c r="G243" s="182" t="s">
        <v>2115</v>
      </c>
      <c r="H243" s="182"/>
      <c r="I243" s="183">
        <v>44052</v>
      </c>
    </row>
    <row r="244" spans="4:9">
      <c r="D244" s="86">
        <v>43933</v>
      </c>
      <c r="E244" s="86"/>
      <c r="G244" s="1" t="s">
        <v>2116</v>
      </c>
      <c r="I244" s="86">
        <v>44053</v>
      </c>
    </row>
    <row r="245" spans="4:9">
      <c r="D245" s="86">
        <v>43934</v>
      </c>
      <c r="E245" s="86"/>
      <c r="G245" s="1" t="s">
        <v>2117</v>
      </c>
      <c r="I245" s="86">
        <v>44054</v>
      </c>
    </row>
    <row r="246" spans="4:9">
      <c r="D246" s="86">
        <v>43935</v>
      </c>
      <c r="E246" s="86"/>
      <c r="G246" s="1" t="s">
        <v>2118</v>
      </c>
      <c r="I246" s="86">
        <v>44055</v>
      </c>
    </row>
    <row r="247" spans="4:9">
      <c r="D247" s="86">
        <v>43936</v>
      </c>
      <c r="E247" s="86"/>
      <c r="G247" s="1" t="s">
        <v>2112</v>
      </c>
      <c r="I247" s="86">
        <v>44056</v>
      </c>
    </row>
    <row r="248" spans="4:9">
      <c r="D248" s="86">
        <v>43937</v>
      </c>
      <c r="E248" s="86"/>
      <c r="G248" s="1" t="s">
        <v>2113</v>
      </c>
      <c r="I248" s="86">
        <v>44057</v>
      </c>
    </row>
    <row r="249" spans="4:9">
      <c r="D249" s="86">
        <v>43938</v>
      </c>
      <c r="E249" s="86"/>
      <c r="G249" s="182" t="s">
        <v>2114</v>
      </c>
      <c r="H249" s="182"/>
      <c r="I249" s="183">
        <v>44058</v>
      </c>
    </row>
    <row r="250" spans="4:9">
      <c r="D250" s="86">
        <v>43939</v>
      </c>
      <c r="E250" s="86"/>
      <c r="G250" s="182" t="s">
        <v>2115</v>
      </c>
      <c r="H250" s="182"/>
      <c r="I250" s="183">
        <v>44059</v>
      </c>
    </row>
    <row r="251" spans="4:9">
      <c r="D251" s="86">
        <v>43940</v>
      </c>
      <c r="E251" s="86"/>
      <c r="G251" s="1" t="s">
        <v>2116</v>
      </c>
      <c r="I251" s="86">
        <v>44060</v>
      </c>
    </row>
    <row r="252" spans="4:9">
      <c r="D252" s="86">
        <v>43941</v>
      </c>
      <c r="E252" s="86"/>
      <c r="G252" s="1" t="s">
        <v>2117</v>
      </c>
      <c r="I252" s="86">
        <v>44061</v>
      </c>
    </row>
    <row r="253" spans="4:9">
      <c r="D253" s="86">
        <v>43942</v>
      </c>
      <c r="E253" s="86"/>
      <c r="G253" s="1" t="s">
        <v>2118</v>
      </c>
      <c r="I253" s="86">
        <v>44062</v>
      </c>
    </row>
    <row r="254" spans="4:9">
      <c r="D254" s="86">
        <v>43943</v>
      </c>
      <c r="E254" s="86"/>
      <c r="G254" s="1" t="s">
        <v>2112</v>
      </c>
      <c r="I254" s="86">
        <v>44063</v>
      </c>
    </row>
    <row r="255" spans="4:9">
      <c r="D255" s="86">
        <v>43944</v>
      </c>
      <c r="E255" s="86"/>
      <c r="G255" s="1" t="s">
        <v>2113</v>
      </c>
      <c r="I255" s="86">
        <v>44064</v>
      </c>
    </row>
    <row r="256" spans="4:9">
      <c r="D256" s="86">
        <v>43945</v>
      </c>
      <c r="E256" s="86"/>
      <c r="G256" s="182" t="s">
        <v>2114</v>
      </c>
      <c r="H256" s="182"/>
      <c r="I256" s="183">
        <v>44065</v>
      </c>
    </row>
    <row r="257" spans="4:11">
      <c r="D257" s="86">
        <v>43946</v>
      </c>
      <c r="E257" s="86"/>
      <c r="G257" s="182" t="s">
        <v>2115</v>
      </c>
      <c r="H257" s="182"/>
      <c r="I257" s="183">
        <v>44066</v>
      </c>
    </row>
    <row r="258" spans="4:11">
      <c r="D258" s="86">
        <v>43947</v>
      </c>
      <c r="E258" s="86"/>
      <c r="G258" s="1" t="s">
        <v>2116</v>
      </c>
      <c r="I258" s="86">
        <v>44067</v>
      </c>
    </row>
    <row r="259" spans="4:11">
      <c r="D259" s="86">
        <v>43948</v>
      </c>
      <c r="E259" s="86"/>
      <c r="G259" s="1" t="s">
        <v>2117</v>
      </c>
      <c r="I259" s="86">
        <v>44068</v>
      </c>
    </row>
    <row r="260" spans="4:11">
      <c r="D260" s="86">
        <v>43949</v>
      </c>
      <c r="E260" s="86"/>
      <c r="G260" s="1" t="s">
        <v>2118</v>
      </c>
      <c r="I260" s="86">
        <v>44069</v>
      </c>
    </row>
    <row r="261" spans="4:11">
      <c r="D261" s="86">
        <v>43950</v>
      </c>
      <c r="E261" s="86"/>
      <c r="G261" s="1" t="s">
        <v>2112</v>
      </c>
      <c r="I261" s="86">
        <v>44070</v>
      </c>
    </row>
    <row r="262" spans="4:11">
      <c r="D262" s="86">
        <v>43951</v>
      </c>
      <c r="E262" s="86"/>
      <c r="G262" s="1" t="s">
        <v>2113</v>
      </c>
      <c r="I262" s="86">
        <v>44071</v>
      </c>
    </row>
    <row r="263" spans="4:11">
      <c r="D263" s="86">
        <v>43952</v>
      </c>
      <c r="E263" s="86"/>
      <c r="G263" s="182" t="s">
        <v>2114</v>
      </c>
      <c r="H263" s="182"/>
      <c r="I263" s="183">
        <v>44072</v>
      </c>
    </row>
    <row r="264" spans="4:11">
      <c r="D264" s="86">
        <v>43953</v>
      </c>
      <c r="E264" s="86"/>
      <c r="G264" s="182" t="s">
        <v>2115</v>
      </c>
      <c r="H264" s="182"/>
      <c r="I264" s="183">
        <v>44073</v>
      </c>
    </row>
    <row r="265" spans="4:11">
      <c r="D265" s="86">
        <v>43954</v>
      </c>
      <c r="E265" s="86"/>
      <c r="G265" s="2214" t="s">
        <v>2116</v>
      </c>
      <c r="H265" s="2214"/>
      <c r="I265" s="2215">
        <v>44074</v>
      </c>
      <c r="J265" s="2214" t="s">
        <v>11976</v>
      </c>
      <c r="K265" s="2213" t="s">
        <v>12052</v>
      </c>
    </row>
    <row r="266" spans="4:11">
      <c r="D266" s="86">
        <v>43955</v>
      </c>
      <c r="E266" s="86"/>
      <c r="G266" s="1" t="s">
        <v>2117</v>
      </c>
      <c r="I266" s="86">
        <v>44075</v>
      </c>
    </row>
    <row r="267" spans="4:11">
      <c r="D267" s="86">
        <v>43956</v>
      </c>
      <c r="E267" s="86"/>
      <c r="G267" s="1" t="s">
        <v>2118</v>
      </c>
      <c r="I267" s="86">
        <v>44076</v>
      </c>
    </row>
    <row r="268" spans="4:11">
      <c r="D268" s="86">
        <v>43957</v>
      </c>
      <c r="E268" s="86"/>
      <c r="G268" s="1" t="s">
        <v>2112</v>
      </c>
      <c r="I268" s="86">
        <v>44077</v>
      </c>
    </row>
    <row r="269" spans="4:11">
      <c r="D269" s="86">
        <v>43958</v>
      </c>
      <c r="E269" s="86"/>
      <c r="G269" s="1" t="s">
        <v>2113</v>
      </c>
      <c r="I269" s="86">
        <v>44078</v>
      </c>
    </row>
    <row r="270" spans="4:11">
      <c r="D270" s="86">
        <v>43959</v>
      </c>
      <c r="E270" s="86"/>
      <c r="G270" s="182" t="s">
        <v>2114</v>
      </c>
      <c r="H270" s="182"/>
      <c r="I270" s="183">
        <v>44079</v>
      </c>
    </row>
    <row r="271" spans="4:11">
      <c r="D271" s="86">
        <v>43960</v>
      </c>
      <c r="E271" s="86"/>
      <c r="G271" s="182" t="s">
        <v>2115</v>
      </c>
      <c r="H271" s="182"/>
      <c r="I271" s="183">
        <v>44080</v>
      </c>
    </row>
    <row r="272" spans="4:11">
      <c r="D272" s="86">
        <v>43961</v>
      </c>
      <c r="E272" s="86"/>
      <c r="G272" s="1" t="s">
        <v>2116</v>
      </c>
      <c r="I272" s="86">
        <v>44081</v>
      </c>
    </row>
    <row r="273" spans="4:9">
      <c r="D273" s="86">
        <v>43962</v>
      </c>
      <c r="E273" s="86"/>
      <c r="G273" s="1" t="s">
        <v>2117</v>
      </c>
      <c r="I273" s="86">
        <v>44082</v>
      </c>
    </row>
    <row r="274" spans="4:9">
      <c r="D274" s="86">
        <v>43963</v>
      </c>
      <c r="E274" s="86"/>
      <c r="G274" s="1" t="s">
        <v>2118</v>
      </c>
      <c r="I274" s="86">
        <v>44083</v>
      </c>
    </row>
    <row r="275" spans="4:9">
      <c r="D275" s="86">
        <v>43964</v>
      </c>
      <c r="E275" s="86"/>
      <c r="G275" s="1" t="s">
        <v>2112</v>
      </c>
      <c r="I275" s="86">
        <v>44084</v>
      </c>
    </row>
    <row r="276" spans="4:9">
      <c r="D276" s="86">
        <v>43965</v>
      </c>
      <c r="E276" s="86"/>
      <c r="G276" s="1" t="s">
        <v>2113</v>
      </c>
      <c r="I276" s="86">
        <v>44085</v>
      </c>
    </row>
    <row r="277" spans="4:9">
      <c r="D277" s="86">
        <v>43966</v>
      </c>
      <c r="E277" s="86"/>
      <c r="G277" s="182" t="s">
        <v>2114</v>
      </c>
      <c r="H277" s="182"/>
      <c r="I277" s="183">
        <v>44086</v>
      </c>
    </row>
    <row r="278" spans="4:9">
      <c r="D278" s="86">
        <v>43967</v>
      </c>
      <c r="E278" s="86"/>
      <c r="G278" s="182" t="s">
        <v>2115</v>
      </c>
      <c r="H278" s="182"/>
      <c r="I278" s="183">
        <v>44087</v>
      </c>
    </row>
    <row r="279" spans="4:9">
      <c r="D279" s="86">
        <v>43968</v>
      </c>
      <c r="E279" s="86"/>
      <c r="G279" s="1" t="s">
        <v>2116</v>
      </c>
      <c r="I279" s="86">
        <v>44088</v>
      </c>
    </row>
    <row r="280" spans="4:9">
      <c r="D280" s="86">
        <v>43969</v>
      </c>
      <c r="E280" s="86"/>
      <c r="G280" s="1" t="s">
        <v>2117</v>
      </c>
      <c r="I280" s="86">
        <v>44089</v>
      </c>
    </row>
    <row r="281" spans="4:9">
      <c r="D281" s="86">
        <v>43970</v>
      </c>
      <c r="E281" s="86"/>
      <c r="G281" s="1" t="s">
        <v>2118</v>
      </c>
      <c r="I281" s="86">
        <v>44090</v>
      </c>
    </row>
    <row r="282" spans="4:9">
      <c r="D282" s="86">
        <v>43971</v>
      </c>
      <c r="E282" s="86"/>
      <c r="G282" s="1" t="s">
        <v>2112</v>
      </c>
      <c r="I282" s="86">
        <v>44091</v>
      </c>
    </row>
    <row r="283" spans="4:9">
      <c r="D283" s="86">
        <v>43972</v>
      </c>
      <c r="E283" s="86"/>
      <c r="G283" s="1" t="s">
        <v>2113</v>
      </c>
      <c r="I283" s="86">
        <v>44092</v>
      </c>
    </row>
    <row r="284" spans="4:9">
      <c r="D284" s="86">
        <v>43973</v>
      </c>
      <c r="E284" s="86"/>
      <c r="G284" s="182" t="s">
        <v>2114</v>
      </c>
      <c r="H284" s="182"/>
      <c r="I284" s="183">
        <v>44093</v>
      </c>
    </row>
    <row r="285" spans="4:9">
      <c r="D285" s="86">
        <v>43974</v>
      </c>
      <c r="E285" s="86"/>
      <c r="G285" s="182" t="s">
        <v>2115</v>
      </c>
      <c r="H285" s="182"/>
      <c r="I285" s="183">
        <v>44094</v>
      </c>
    </row>
    <row r="286" spans="4:9">
      <c r="D286" s="86">
        <v>43975</v>
      </c>
      <c r="E286" s="86"/>
      <c r="G286" s="1" t="s">
        <v>2116</v>
      </c>
      <c r="I286" s="86">
        <v>44095</v>
      </c>
    </row>
    <row r="287" spans="4:9">
      <c r="D287" s="86">
        <v>43976</v>
      </c>
      <c r="E287" s="86"/>
      <c r="G287" s="1" t="s">
        <v>2117</v>
      </c>
      <c r="I287" s="86">
        <v>44096</v>
      </c>
    </row>
    <row r="288" spans="4:9">
      <c r="D288" s="86">
        <v>43977</v>
      </c>
      <c r="E288" s="86"/>
      <c r="G288" s="1" t="s">
        <v>2118</v>
      </c>
      <c r="I288" s="86">
        <v>44097</v>
      </c>
    </row>
    <row r="289" spans="4:10">
      <c r="D289" s="86">
        <v>43978</v>
      </c>
      <c r="E289" s="86"/>
      <c r="G289" s="1" t="s">
        <v>2112</v>
      </c>
      <c r="I289" s="86">
        <v>44098</v>
      </c>
    </row>
    <row r="290" spans="4:10">
      <c r="D290" s="86">
        <v>43979</v>
      </c>
      <c r="E290" s="86"/>
      <c r="G290" s="1" t="s">
        <v>2113</v>
      </c>
      <c r="I290" s="86">
        <v>44099</v>
      </c>
    </row>
    <row r="291" spans="4:10">
      <c r="D291" s="86">
        <v>43980</v>
      </c>
      <c r="E291" s="86"/>
      <c r="G291" s="182" t="s">
        <v>2114</v>
      </c>
      <c r="H291" s="182"/>
      <c r="I291" s="183">
        <v>44100</v>
      </c>
    </row>
    <row r="292" spans="4:10">
      <c r="D292" s="86">
        <v>43981</v>
      </c>
      <c r="E292" s="86"/>
      <c r="G292" s="182" t="s">
        <v>2115</v>
      </c>
      <c r="H292" s="182"/>
      <c r="I292" s="183">
        <v>44101</v>
      </c>
    </row>
    <row r="293" spans="4:10">
      <c r="D293" s="86">
        <v>43982</v>
      </c>
      <c r="E293" s="86"/>
      <c r="G293" s="1" t="s">
        <v>2116</v>
      </c>
      <c r="I293" s="86">
        <v>44102</v>
      </c>
    </row>
    <row r="294" spans="4:10">
      <c r="D294" s="86">
        <v>43983</v>
      </c>
      <c r="E294" s="86"/>
      <c r="G294" s="1" t="s">
        <v>2117</v>
      </c>
      <c r="I294" s="86">
        <v>44103</v>
      </c>
    </row>
    <row r="295" spans="4:10">
      <c r="D295" s="86">
        <v>43984</v>
      </c>
      <c r="E295" s="86"/>
      <c r="G295" s="1" t="s">
        <v>2118</v>
      </c>
      <c r="I295" s="86">
        <v>44104</v>
      </c>
    </row>
    <row r="296" spans="4:10">
      <c r="D296" s="191">
        <v>43985</v>
      </c>
      <c r="E296" s="191"/>
      <c r="G296" s="1" t="s">
        <v>2112</v>
      </c>
      <c r="I296" s="191">
        <v>44105</v>
      </c>
    </row>
    <row r="297" spans="4:10">
      <c r="D297" s="86">
        <v>43986</v>
      </c>
      <c r="E297" s="86"/>
      <c r="G297" s="195" t="s">
        <v>2113</v>
      </c>
      <c r="H297" s="195"/>
      <c r="I297" s="888">
        <v>44106</v>
      </c>
      <c r="J297" s="195" t="s">
        <v>11971</v>
      </c>
    </row>
    <row r="298" spans="4:10">
      <c r="D298" s="86">
        <v>43987</v>
      </c>
      <c r="E298" s="86"/>
      <c r="G298" s="182" t="s">
        <v>2114</v>
      </c>
      <c r="H298" s="182"/>
      <c r="I298" s="183">
        <v>44107</v>
      </c>
    </row>
    <row r="299" spans="4:10">
      <c r="D299" s="191">
        <v>43988</v>
      </c>
      <c r="E299" s="191"/>
      <c r="G299" s="182" t="s">
        <v>2115</v>
      </c>
      <c r="H299" s="182"/>
      <c r="I299" s="193">
        <v>44108</v>
      </c>
    </row>
    <row r="300" spans="4:10">
      <c r="D300" s="86">
        <v>43989</v>
      </c>
      <c r="E300" s="86"/>
      <c r="G300" s="1" t="s">
        <v>2116</v>
      </c>
      <c r="I300" s="86">
        <v>44109</v>
      </c>
    </row>
    <row r="301" spans="4:10">
      <c r="D301" s="86">
        <v>43990</v>
      </c>
      <c r="E301" s="86"/>
      <c r="G301" s="1" t="s">
        <v>2117</v>
      </c>
      <c r="I301" s="86">
        <v>44110</v>
      </c>
    </row>
    <row r="302" spans="4:10">
      <c r="D302" s="86">
        <v>43991</v>
      </c>
      <c r="E302" s="86"/>
      <c r="G302" s="1" t="s">
        <v>2118</v>
      </c>
      <c r="I302" s="86">
        <v>44111</v>
      </c>
    </row>
    <row r="303" spans="4:10">
      <c r="D303" s="86">
        <v>43992</v>
      </c>
      <c r="E303" s="86"/>
      <c r="G303" s="1" t="s">
        <v>2112</v>
      </c>
      <c r="I303" s="86">
        <v>44112</v>
      </c>
    </row>
    <row r="304" spans="4:10">
      <c r="D304" s="86">
        <v>43993</v>
      </c>
      <c r="E304" s="86"/>
      <c r="G304" s="1" t="s">
        <v>2113</v>
      </c>
      <c r="I304" s="86">
        <v>44113</v>
      </c>
    </row>
    <row r="305" spans="4:9">
      <c r="D305" s="86">
        <v>43994</v>
      </c>
      <c r="E305" s="86"/>
      <c r="G305" s="182" t="s">
        <v>2114</v>
      </c>
      <c r="H305" s="182"/>
      <c r="I305" s="183">
        <v>44114</v>
      </c>
    </row>
    <row r="306" spans="4:9">
      <c r="D306" s="86">
        <v>43995</v>
      </c>
      <c r="E306" s="86"/>
      <c r="G306" s="182" t="s">
        <v>2115</v>
      </c>
      <c r="H306" s="182"/>
      <c r="I306" s="183">
        <v>44115</v>
      </c>
    </row>
    <row r="307" spans="4:9">
      <c r="D307" s="86">
        <v>43996</v>
      </c>
      <c r="E307" s="86"/>
      <c r="G307" s="1" t="s">
        <v>2116</v>
      </c>
      <c r="I307" s="86">
        <v>44116</v>
      </c>
    </row>
    <row r="308" spans="4:9">
      <c r="D308" s="86">
        <v>43997</v>
      </c>
      <c r="E308" s="86"/>
      <c r="G308" s="1" t="s">
        <v>2117</v>
      </c>
      <c r="I308" s="86">
        <v>44117</v>
      </c>
    </row>
    <row r="309" spans="4:9">
      <c r="D309" s="86">
        <v>43998</v>
      </c>
      <c r="E309" s="86"/>
      <c r="G309" s="1" t="s">
        <v>2118</v>
      </c>
      <c r="I309" s="86">
        <v>44118</v>
      </c>
    </row>
    <row r="310" spans="4:9">
      <c r="D310" s="86">
        <v>43999</v>
      </c>
      <c r="E310" s="86"/>
      <c r="G310" s="1" t="s">
        <v>2112</v>
      </c>
      <c r="I310" s="86">
        <v>44119</v>
      </c>
    </row>
    <row r="311" spans="4:9">
      <c r="D311" s="86">
        <v>44000</v>
      </c>
      <c r="E311" s="86"/>
      <c r="G311" s="1" t="s">
        <v>2113</v>
      </c>
      <c r="I311" s="86">
        <v>44120</v>
      </c>
    </row>
    <row r="312" spans="4:9">
      <c r="D312" s="86">
        <v>44001</v>
      </c>
      <c r="E312" s="86"/>
      <c r="G312" s="182" t="s">
        <v>2114</v>
      </c>
      <c r="H312" s="182"/>
      <c r="I312" s="183">
        <v>44121</v>
      </c>
    </row>
    <row r="313" spans="4:9">
      <c r="D313" s="86">
        <v>44002</v>
      </c>
      <c r="E313" s="86"/>
      <c r="G313" s="182" t="s">
        <v>2115</v>
      </c>
      <c r="H313" s="182"/>
      <c r="I313" s="183">
        <v>44122</v>
      </c>
    </row>
    <row r="314" spans="4:9">
      <c r="D314" s="86">
        <v>44003</v>
      </c>
      <c r="E314" s="86"/>
      <c r="G314" s="1" t="s">
        <v>2116</v>
      </c>
      <c r="I314" s="86">
        <v>44123</v>
      </c>
    </row>
    <row r="315" spans="4:9">
      <c r="D315" s="86">
        <v>44004</v>
      </c>
      <c r="E315" s="86"/>
      <c r="G315" s="1" t="s">
        <v>2117</v>
      </c>
      <c r="I315" s="86">
        <v>44124</v>
      </c>
    </row>
    <row r="316" spans="4:9">
      <c r="D316" s="86">
        <v>44005</v>
      </c>
      <c r="E316" s="86"/>
      <c r="G316" s="1" t="s">
        <v>2118</v>
      </c>
      <c r="I316" s="86">
        <v>44125</v>
      </c>
    </row>
    <row r="317" spans="4:9">
      <c r="D317" s="86">
        <v>44006</v>
      </c>
      <c r="E317" s="86"/>
      <c r="G317" s="1" t="s">
        <v>2112</v>
      </c>
      <c r="I317" s="86">
        <v>44126</v>
      </c>
    </row>
    <row r="318" spans="4:9">
      <c r="D318" s="86">
        <v>44007</v>
      </c>
      <c r="E318" s="86"/>
      <c r="G318" s="1" t="s">
        <v>2113</v>
      </c>
      <c r="I318" s="86">
        <v>44127</v>
      </c>
    </row>
    <row r="319" spans="4:9">
      <c r="D319" s="86">
        <v>44008</v>
      </c>
      <c r="E319" s="86"/>
      <c r="G319" s="182" t="s">
        <v>2114</v>
      </c>
      <c r="H319" s="182"/>
      <c r="I319" s="183">
        <v>44128</v>
      </c>
    </row>
    <row r="320" spans="4:9">
      <c r="D320" s="86">
        <v>44009</v>
      </c>
      <c r="E320" s="86"/>
      <c r="G320" s="182" t="s">
        <v>2115</v>
      </c>
      <c r="H320" s="182"/>
      <c r="I320" s="183">
        <v>44129</v>
      </c>
    </row>
    <row r="321" spans="4:9">
      <c r="D321" s="86">
        <v>44010</v>
      </c>
      <c r="E321" s="86"/>
      <c r="G321" s="1" t="s">
        <v>2116</v>
      </c>
      <c r="I321" s="86">
        <v>44130</v>
      </c>
    </row>
    <row r="322" spans="4:9">
      <c r="D322" s="86">
        <v>44011</v>
      </c>
      <c r="E322" s="86"/>
      <c r="G322" s="1" t="s">
        <v>2117</v>
      </c>
      <c r="I322" s="86">
        <v>44131</v>
      </c>
    </row>
    <row r="323" spans="4:9">
      <c r="D323" s="86">
        <v>44012</v>
      </c>
      <c r="E323" s="86"/>
      <c r="G323" s="1" t="s">
        <v>2118</v>
      </c>
      <c r="I323" s="86">
        <v>44132</v>
      </c>
    </row>
    <row r="324" spans="4:9">
      <c r="D324" s="86">
        <v>44013</v>
      </c>
      <c r="E324" s="86"/>
      <c r="G324" s="1" t="s">
        <v>2112</v>
      </c>
      <c r="I324" s="86">
        <v>44133</v>
      </c>
    </row>
    <row r="325" spans="4:9">
      <c r="D325" s="86">
        <v>44014</v>
      </c>
      <c r="E325" s="86"/>
      <c r="G325" s="1" t="s">
        <v>2113</v>
      </c>
      <c r="I325" s="86">
        <v>44134</v>
      </c>
    </row>
    <row r="326" spans="4:9">
      <c r="D326" s="86">
        <v>44015</v>
      </c>
      <c r="E326" s="86"/>
      <c r="G326" s="182" t="s">
        <v>2114</v>
      </c>
      <c r="H326" s="182"/>
      <c r="I326" s="183">
        <v>44135</v>
      </c>
    </row>
    <row r="327" spans="4:9">
      <c r="D327" s="86">
        <v>44016</v>
      </c>
      <c r="E327" s="86"/>
      <c r="G327" s="182" t="s">
        <v>2115</v>
      </c>
      <c r="H327" s="182"/>
      <c r="I327" s="183">
        <v>44136</v>
      </c>
    </row>
    <row r="328" spans="4:9">
      <c r="D328" s="86">
        <v>44017</v>
      </c>
      <c r="E328" s="86"/>
      <c r="G328" s="1" t="s">
        <v>2116</v>
      </c>
      <c r="I328" s="86">
        <v>44137</v>
      </c>
    </row>
    <row r="329" spans="4:9">
      <c r="D329" s="86">
        <v>44018</v>
      </c>
      <c r="E329" s="86"/>
      <c r="G329" s="1" t="s">
        <v>2117</v>
      </c>
      <c r="I329" s="86">
        <v>44138</v>
      </c>
    </row>
    <row r="330" spans="4:9">
      <c r="D330" s="86">
        <v>44019</v>
      </c>
      <c r="E330" s="86"/>
      <c r="G330" s="1" t="s">
        <v>2118</v>
      </c>
      <c r="I330" s="86">
        <v>44139</v>
      </c>
    </row>
    <row r="331" spans="4:9">
      <c r="D331" s="86">
        <v>44020</v>
      </c>
      <c r="E331" s="86"/>
      <c r="G331" s="1" t="s">
        <v>2112</v>
      </c>
      <c r="I331" s="86">
        <v>44140</v>
      </c>
    </row>
    <row r="332" spans="4:9">
      <c r="D332" s="86">
        <v>44021</v>
      </c>
      <c r="E332" s="86"/>
      <c r="G332" s="1" t="s">
        <v>2113</v>
      </c>
      <c r="I332" s="86">
        <v>44141</v>
      </c>
    </row>
    <row r="333" spans="4:9">
      <c r="D333" s="86">
        <v>44022</v>
      </c>
      <c r="E333" s="86"/>
      <c r="G333" s="182" t="s">
        <v>2114</v>
      </c>
      <c r="H333" s="182"/>
      <c r="I333" s="183">
        <v>44142</v>
      </c>
    </row>
    <row r="334" spans="4:9">
      <c r="D334" s="86">
        <v>44023</v>
      </c>
      <c r="E334" s="86"/>
      <c r="G334" s="182" t="s">
        <v>2115</v>
      </c>
      <c r="H334" s="182"/>
      <c r="I334" s="183">
        <v>44143</v>
      </c>
    </row>
    <row r="335" spans="4:9">
      <c r="D335" s="86">
        <v>44024</v>
      </c>
      <c r="E335" s="86"/>
      <c r="G335" s="1" t="s">
        <v>2116</v>
      </c>
      <c r="I335" s="86">
        <v>44144</v>
      </c>
    </row>
    <row r="336" spans="4:9">
      <c r="D336" s="86">
        <v>44025</v>
      </c>
      <c r="E336" s="86"/>
      <c r="G336" s="1" t="s">
        <v>2117</v>
      </c>
      <c r="I336" s="86">
        <v>44145</v>
      </c>
    </row>
    <row r="337" spans="4:10">
      <c r="D337" s="86">
        <v>44026</v>
      </c>
      <c r="E337" s="86"/>
      <c r="G337" s="1" t="s">
        <v>2118</v>
      </c>
      <c r="I337" s="86">
        <v>44146</v>
      </c>
    </row>
    <row r="338" spans="4:10">
      <c r="D338" s="86">
        <v>44027</v>
      </c>
      <c r="E338" s="86"/>
      <c r="G338" s="1" t="s">
        <v>2112</v>
      </c>
      <c r="I338" s="86">
        <v>44147</v>
      </c>
    </row>
    <row r="339" spans="4:10">
      <c r="D339" s="86">
        <v>44028</v>
      </c>
      <c r="E339" s="86"/>
      <c r="G339" s="1" t="s">
        <v>2113</v>
      </c>
      <c r="I339" s="86">
        <v>44148</v>
      </c>
    </row>
    <row r="340" spans="4:10">
      <c r="D340" s="86">
        <v>44029</v>
      </c>
      <c r="E340" s="86"/>
      <c r="G340" s="182" t="s">
        <v>2114</v>
      </c>
      <c r="H340" s="182"/>
      <c r="I340" s="183">
        <v>44149</v>
      </c>
    </row>
    <row r="341" spans="4:10">
      <c r="D341" s="86">
        <v>44030</v>
      </c>
      <c r="E341" s="86"/>
      <c r="G341" s="182" t="s">
        <v>2115</v>
      </c>
      <c r="H341" s="182"/>
      <c r="I341" s="183">
        <v>44150</v>
      </c>
    </row>
    <row r="342" spans="4:10">
      <c r="D342" s="191">
        <v>44031</v>
      </c>
      <c r="E342" s="191"/>
      <c r="G342" s="195" t="s">
        <v>2116</v>
      </c>
      <c r="H342" s="195"/>
      <c r="I342" s="888">
        <v>44151</v>
      </c>
      <c r="J342" s="195" t="s">
        <v>2119</v>
      </c>
    </row>
    <row r="343" spans="4:10">
      <c r="D343" s="86">
        <v>44032</v>
      </c>
      <c r="E343" s="86"/>
      <c r="G343" s="1" t="s">
        <v>2117</v>
      </c>
      <c r="I343" s="86">
        <v>44152</v>
      </c>
    </row>
    <row r="344" spans="4:10">
      <c r="D344" s="86">
        <v>44033</v>
      </c>
      <c r="E344" s="86"/>
      <c r="G344" s="1" t="s">
        <v>2118</v>
      </c>
      <c r="I344" s="86">
        <v>44153</v>
      </c>
    </row>
    <row r="345" spans="4:10">
      <c r="D345" s="86">
        <v>44034</v>
      </c>
      <c r="E345" s="86"/>
      <c r="G345" s="1" t="s">
        <v>2112</v>
      </c>
      <c r="I345" s="86">
        <v>44154</v>
      </c>
    </row>
    <row r="346" spans="4:10">
      <c r="D346" s="86">
        <v>44035</v>
      </c>
      <c r="E346" s="86"/>
      <c r="G346" s="1" t="s">
        <v>2113</v>
      </c>
      <c r="I346" s="86">
        <v>44155</v>
      </c>
    </row>
    <row r="347" spans="4:10">
      <c r="D347" s="86">
        <v>44036</v>
      </c>
      <c r="E347" s="86"/>
      <c r="G347" s="182" t="s">
        <v>2114</v>
      </c>
      <c r="H347" s="182"/>
      <c r="I347" s="183">
        <v>44156</v>
      </c>
    </row>
    <row r="348" spans="4:10">
      <c r="D348" s="86">
        <v>44037</v>
      </c>
      <c r="E348" s="86"/>
      <c r="G348" s="182" t="s">
        <v>2115</v>
      </c>
      <c r="H348" s="182"/>
      <c r="I348" s="183">
        <v>44157</v>
      </c>
    </row>
    <row r="349" spans="4:10">
      <c r="D349" s="86">
        <v>44038</v>
      </c>
      <c r="E349" s="86"/>
      <c r="G349" s="1" t="s">
        <v>2116</v>
      </c>
      <c r="I349" s="86">
        <v>44158</v>
      </c>
    </row>
    <row r="350" spans="4:10">
      <c r="D350" s="86">
        <v>44039</v>
      </c>
      <c r="E350" s="86"/>
      <c r="G350" s="1" t="s">
        <v>2117</v>
      </c>
      <c r="I350" s="86">
        <v>44159</v>
      </c>
    </row>
    <row r="351" spans="4:10">
      <c r="D351" s="86">
        <v>44040</v>
      </c>
      <c r="E351" s="86"/>
      <c r="G351" s="1" t="s">
        <v>2118</v>
      </c>
      <c r="I351" s="86">
        <v>44160</v>
      </c>
    </row>
    <row r="352" spans="4:10">
      <c r="D352" s="86">
        <v>44041</v>
      </c>
      <c r="E352" s="86"/>
      <c r="G352" s="1" t="s">
        <v>2112</v>
      </c>
      <c r="I352" s="86">
        <v>44161</v>
      </c>
    </row>
    <row r="353" spans="4:9">
      <c r="D353" s="86">
        <v>44042</v>
      </c>
      <c r="E353" s="86"/>
      <c r="G353" s="1" t="s">
        <v>2113</v>
      </c>
      <c r="I353" s="86">
        <v>44162</v>
      </c>
    </row>
    <row r="354" spans="4:9">
      <c r="D354" s="86">
        <v>44043</v>
      </c>
      <c r="E354" s="86"/>
      <c r="G354" s="182" t="s">
        <v>2114</v>
      </c>
      <c r="H354" s="182"/>
      <c r="I354" s="183">
        <v>44163</v>
      </c>
    </row>
    <row r="355" spans="4:9">
      <c r="D355" s="86">
        <v>44044</v>
      </c>
      <c r="E355" s="86"/>
      <c r="G355" s="182" t="s">
        <v>2115</v>
      </c>
      <c r="H355" s="182"/>
      <c r="I355" s="183">
        <v>44164</v>
      </c>
    </row>
    <row r="356" spans="4:9">
      <c r="D356" s="86">
        <v>44045</v>
      </c>
      <c r="E356" s="86"/>
      <c r="G356" s="1" t="s">
        <v>2116</v>
      </c>
      <c r="I356" s="86">
        <v>44165</v>
      </c>
    </row>
    <row r="357" spans="4:9">
      <c r="D357" s="86">
        <v>44046</v>
      </c>
      <c r="E357" s="86"/>
      <c r="G357" s="1" t="s">
        <v>2117</v>
      </c>
      <c r="I357" s="86">
        <v>44166</v>
      </c>
    </row>
    <row r="358" spans="4:9">
      <c r="D358" s="86">
        <v>44047</v>
      </c>
      <c r="E358" s="86"/>
      <c r="G358" s="1" t="s">
        <v>2118</v>
      </c>
      <c r="I358" s="86">
        <v>44167</v>
      </c>
    </row>
    <row r="359" spans="4:9">
      <c r="D359" s="86">
        <v>44048</v>
      </c>
      <c r="E359" s="86"/>
      <c r="G359" s="1" t="s">
        <v>2112</v>
      </c>
      <c r="I359" s="86">
        <v>44168</v>
      </c>
    </row>
    <row r="360" spans="4:9">
      <c r="D360" s="86">
        <v>44049</v>
      </c>
      <c r="E360" s="86"/>
      <c r="G360" s="1" t="s">
        <v>2113</v>
      </c>
      <c r="I360" s="86">
        <v>44169</v>
      </c>
    </row>
    <row r="361" spans="4:9">
      <c r="D361" s="86">
        <v>44050</v>
      </c>
      <c r="E361" s="86"/>
      <c r="G361" s="182" t="s">
        <v>2114</v>
      </c>
      <c r="H361" s="182"/>
      <c r="I361" s="183">
        <v>44170</v>
      </c>
    </row>
    <row r="362" spans="4:9">
      <c r="D362" s="86">
        <v>44051</v>
      </c>
      <c r="E362" s="86"/>
      <c r="G362" s="182" t="s">
        <v>2115</v>
      </c>
      <c r="H362" s="182"/>
      <c r="I362" s="183">
        <v>44171</v>
      </c>
    </row>
    <row r="363" spans="4:9">
      <c r="D363" s="86">
        <v>44052</v>
      </c>
      <c r="E363" s="86"/>
      <c r="G363" s="1" t="s">
        <v>2116</v>
      </c>
      <c r="I363" s="86">
        <v>44172</v>
      </c>
    </row>
    <row r="364" spans="4:9">
      <c r="D364" s="86">
        <v>44053</v>
      </c>
      <c r="E364" s="86"/>
      <c r="G364" s="1" t="s">
        <v>2117</v>
      </c>
      <c r="I364" s="86">
        <v>44173</v>
      </c>
    </row>
    <row r="365" spans="4:9">
      <c r="D365" s="86">
        <v>44054</v>
      </c>
      <c r="E365" s="86"/>
      <c r="G365" s="1" t="s">
        <v>2118</v>
      </c>
      <c r="I365" s="86">
        <v>44174</v>
      </c>
    </row>
    <row r="366" spans="4:9">
      <c r="D366" s="86">
        <v>44055</v>
      </c>
      <c r="E366" s="86"/>
      <c r="G366" s="1" t="s">
        <v>2112</v>
      </c>
      <c r="I366" s="86">
        <v>44175</v>
      </c>
    </row>
    <row r="367" spans="4:9">
      <c r="D367" s="86">
        <v>44056</v>
      </c>
      <c r="E367" s="86"/>
      <c r="G367" s="1" t="s">
        <v>2113</v>
      </c>
      <c r="I367" s="86">
        <v>44176</v>
      </c>
    </row>
    <row r="368" spans="4:9">
      <c r="D368" s="86">
        <v>44057</v>
      </c>
      <c r="E368" s="86"/>
      <c r="G368" s="182" t="s">
        <v>2114</v>
      </c>
      <c r="H368" s="182"/>
      <c r="I368" s="183">
        <v>44177</v>
      </c>
    </row>
    <row r="369" spans="4:10">
      <c r="D369" s="86">
        <v>44058</v>
      </c>
      <c r="E369" s="86"/>
      <c r="G369" s="182" t="s">
        <v>2115</v>
      </c>
      <c r="H369" s="182"/>
      <c r="I369" s="183">
        <v>44178</v>
      </c>
    </row>
    <row r="370" spans="4:10">
      <c r="D370" s="86">
        <v>44059</v>
      </c>
      <c r="E370" s="86"/>
      <c r="G370" s="1" t="s">
        <v>2116</v>
      </c>
      <c r="I370" s="86">
        <v>44179</v>
      </c>
    </row>
    <row r="371" spans="4:10">
      <c r="D371" s="86">
        <v>44060</v>
      </c>
      <c r="E371" s="86"/>
      <c r="G371" s="1" t="s">
        <v>2117</v>
      </c>
      <c r="I371" s="86">
        <v>44180</v>
      </c>
    </row>
    <row r="372" spans="4:10">
      <c r="D372" s="86">
        <v>44061</v>
      </c>
      <c r="E372" s="86"/>
      <c r="G372" s="1" t="s">
        <v>2118</v>
      </c>
      <c r="I372" s="86">
        <v>44181</v>
      </c>
    </row>
    <row r="373" spans="4:10">
      <c r="D373" s="86">
        <v>44062</v>
      </c>
      <c r="E373" s="86"/>
      <c r="G373" s="1" t="s">
        <v>2112</v>
      </c>
      <c r="I373" s="86">
        <v>44182</v>
      </c>
    </row>
    <row r="374" spans="4:10">
      <c r="D374" s="86">
        <v>44063</v>
      </c>
      <c r="E374" s="86"/>
      <c r="G374" s="1" t="s">
        <v>2113</v>
      </c>
      <c r="I374" s="86">
        <v>44183</v>
      </c>
    </row>
    <row r="375" spans="4:10">
      <c r="D375" s="86">
        <v>44064</v>
      </c>
      <c r="E375" s="86"/>
      <c r="G375" s="182" t="s">
        <v>2114</v>
      </c>
      <c r="H375" s="182"/>
      <c r="I375" s="183">
        <v>44184</v>
      </c>
    </row>
    <row r="376" spans="4:10">
      <c r="D376" s="86">
        <v>44065</v>
      </c>
      <c r="E376" s="86"/>
      <c r="G376" s="182" t="s">
        <v>2115</v>
      </c>
      <c r="H376" s="182"/>
      <c r="I376" s="183">
        <v>44185</v>
      </c>
    </row>
    <row r="377" spans="4:10">
      <c r="D377" s="86">
        <v>44066</v>
      </c>
      <c r="E377" s="86"/>
      <c r="G377" s="1" t="s">
        <v>2116</v>
      </c>
      <c r="I377" s="86">
        <v>44186</v>
      </c>
    </row>
    <row r="378" spans="4:10">
      <c r="D378" s="86">
        <v>44067</v>
      </c>
      <c r="E378" s="86"/>
      <c r="G378" s="1" t="s">
        <v>2117</v>
      </c>
      <c r="I378" s="86">
        <v>44187</v>
      </c>
    </row>
    <row r="379" spans="4:10">
      <c r="D379" s="86">
        <v>44068</v>
      </c>
      <c r="E379" s="86"/>
      <c r="G379" s="1" t="s">
        <v>2118</v>
      </c>
      <c r="I379" s="86">
        <v>44188</v>
      </c>
    </row>
    <row r="380" spans="4:10">
      <c r="D380" s="86">
        <v>44069</v>
      </c>
      <c r="E380" s="86"/>
      <c r="G380" s="1" t="s">
        <v>2112</v>
      </c>
      <c r="I380" s="86">
        <v>44189</v>
      </c>
    </row>
    <row r="381" spans="4:10">
      <c r="D381" s="191">
        <v>44070</v>
      </c>
      <c r="E381" s="191"/>
      <c r="G381" s="195" t="s">
        <v>2113</v>
      </c>
      <c r="H381" s="195"/>
      <c r="I381" s="888">
        <v>44190</v>
      </c>
      <c r="J381" s="195" t="s">
        <v>2174</v>
      </c>
    </row>
    <row r="382" spans="4:10">
      <c r="D382" s="86">
        <v>44071</v>
      </c>
      <c r="E382" s="86"/>
      <c r="G382" s="182" t="s">
        <v>2114</v>
      </c>
      <c r="H382" s="182"/>
      <c r="I382" s="183">
        <v>44191</v>
      </c>
    </row>
    <row r="383" spans="4:10">
      <c r="D383" s="86">
        <v>44072</v>
      </c>
      <c r="E383" s="86"/>
      <c r="G383" s="182" t="s">
        <v>2115</v>
      </c>
      <c r="H383" s="182"/>
      <c r="I383" s="183">
        <v>44192</v>
      </c>
    </row>
    <row r="384" spans="4:10">
      <c r="D384" s="86">
        <v>44073</v>
      </c>
      <c r="E384" s="86"/>
      <c r="G384" s="1" t="s">
        <v>2116</v>
      </c>
      <c r="I384" s="86">
        <v>44193</v>
      </c>
    </row>
    <row r="385" spans="4:9">
      <c r="D385" s="86">
        <v>44074</v>
      </c>
      <c r="E385" s="86"/>
      <c r="G385" s="1" t="s">
        <v>2117</v>
      </c>
      <c r="I385" s="86">
        <v>44194</v>
      </c>
    </row>
    <row r="386" spans="4:9">
      <c r="D386" s="86">
        <v>44075</v>
      </c>
      <c r="E386" s="86"/>
      <c r="G386" s="1" t="s">
        <v>2118</v>
      </c>
      <c r="I386" s="86">
        <v>44195</v>
      </c>
    </row>
    <row r="387" spans="4:9">
      <c r="D387" s="86">
        <v>44076</v>
      </c>
      <c r="E387" s="86"/>
      <c r="G387" s="1" t="s">
        <v>2112</v>
      </c>
      <c r="I387" s="86">
        <v>44196</v>
      </c>
    </row>
    <row r="388" spans="4:9">
      <c r="D388" s="86">
        <v>44077</v>
      </c>
      <c r="E388" s="86"/>
      <c r="G388" s="182" t="s">
        <v>2113</v>
      </c>
      <c r="H388" s="182"/>
      <c r="I388" s="183">
        <v>44197</v>
      </c>
    </row>
    <row r="389" spans="4:9">
      <c r="D389" s="86">
        <v>44078</v>
      </c>
      <c r="E389" s="86"/>
      <c r="G389" s="182" t="s">
        <v>2114</v>
      </c>
      <c r="H389" s="182"/>
      <c r="I389" s="183">
        <v>44198</v>
      </c>
    </row>
    <row r="390" spans="4:9">
      <c r="D390" s="86">
        <v>44079</v>
      </c>
      <c r="E390" s="86"/>
      <c r="G390" s="182" t="s">
        <v>2115</v>
      </c>
      <c r="H390" s="182"/>
      <c r="I390" s="183">
        <v>44199</v>
      </c>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dimension ref="A2:N150"/>
  <sheetViews>
    <sheetView topLeftCell="A103" zoomScale="90" zoomScaleNormal="90" workbookViewId="0">
      <selection activeCell="C118" sqref="C118"/>
    </sheetView>
  </sheetViews>
  <sheetFormatPr defaultRowHeight="12.75"/>
  <cols>
    <col min="1" max="1" width="10" bestFit="1" customWidth="1"/>
    <col min="2" max="2" width="16.140625" bestFit="1" customWidth="1"/>
    <col min="3" max="3" width="37.28515625" customWidth="1"/>
    <col min="4" max="4" width="10.140625" bestFit="1" customWidth="1"/>
    <col min="5" max="5" width="9.7109375" customWidth="1"/>
    <col min="6" max="6" width="9.85546875" bestFit="1" customWidth="1"/>
    <col min="7" max="7" width="34" bestFit="1" customWidth="1"/>
    <col min="8" max="8" width="9.140625" bestFit="1" customWidth="1"/>
    <col min="12" max="14" width="9.140625" style="320"/>
  </cols>
  <sheetData>
    <row r="2" spans="1:14">
      <c r="A2" s="1608">
        <v>43054</v>
      </c>
      <c r="B2" s="1609" t="s">
        <v>9282</v>
      </c>
      <c r="C2" s="1610" t="s">
        <v>9055</v>
      </c>
      <c r="D2" s="1611">
        <v>5500</v>
      </c>
    </row>
    <row r="3" spans="1:14" ht="25.5">
      <c r="A3" s="1608">
        <v>43090</v>
      </c>
      <c r="B3" s="1609" t="s">
        <v>9283</v>
      </c>
      <c r="C3" s="1612" t="s">
        <v>11916</v>
      </c>
      <c r="D3" s="1611">
        <v>154777</v>
      </c>
    </row>
    <row r="4" spans="1:14">
      <c r="A4" s="1607"/>
      <c r="B4" s="1609" t="s">
        <v>9284</v>
      </c>
      <c r="C4" s="1607"/>
      <c r="D4" s="1613">
        <f>SUM(D2:D3)</f>
        <v>160277</v>
      </c>
    </row>
    <row r="5" spans="1:14">
      <c r="G5" t="s">
        <v>9413</v>
      </c>
    </row>
    <row r="6" spans="1:14">
      <c r="G6" t="s">
        <v>9301</v>
      </c>
      <c r="I6" t="s">
        <v>9331</v>
      </c>
      <c r="J6" t="s">
        <v>9332</v>
      </c>
      <c r="K6" t="s">
        <v>9333</v>
      </c>
    </row>
    <row r="7" spans="1:14">
      <c r="B7" s="1624">
        <v>43103</v>
      </c>
      <c r="C7" s="1625" t="s">
        <v>9276</v>
      </c>
      <c r="D7" s="1626">
        <v>150</v>
      </c>
      <c r="F7" s="1614">
        <v>43103</v>
      </c>
      <c r="G7" s="1615" t="s">
        <v>8755</v>
      </c>
      <c r="H7" s="1616">
        <v>600</v>
      </c>
    </row>
    <row r="8" spans="1:14">
      <c r="B8" s="1624">
        <v>43103</v>
      </c>
      <c r="C8" s="1625" t="s">
        <v>9277</v>
      </c>
      <c r="D8" s="1626">
        <v>300</v>
      </c>
      <c r="F8" s="1614">
        <v>43108</v>
      </c>
      <c r="G8" s="1615" t="s">
        <v>8755</v>
      </c>
      <c r="H8" s="1616">
        <v>789.5</v>
      </c>
    </row>
    <row r="9" spans="1:14">
      <c r="B9" s="1624">
        <v>43104</v>
      </c>
      <c r="C9" s="1625" t="s">
        <v>9278</v>
      </c>
      <c r="D9" s="1626">
        <v>120</v>
      </c>
      <c r="F9" s="1614">
        <v>43122</v>
      </c>
      <c r="G9" s="1615" t="s">
        <v>8755</v>
      </c>
      <c r="H9" s="1616">
        <v>700</v>
      </c>
      <c r="I9">
        <v>590.79999999999995</v>
      </c>
      <c r="J9">
        <v>9.34</v>
      </c>
      <c r="K9">
        <v>74.98</v>
      </c>
      <c r="L9" s="320">
        <f>K9*J9</f>
        <v>700.31320000000005</v>
      </c>
    </row>
    <row r="10" spans="1:14">
      <c r="B10" s="1627">
        <v>43106</v>
      </c>
      <c r="C10" s="1628" t="s">
        <v>9293</v>
      </c>
      <c r="D10" s="1629">
        <v>900</v>
      </c>
      <c r="F10" s="1614">
        <v>43138</v>
      </c>
      <c r="G10" s="1615" t="s">
        <v>8755</v>
      </c>
      <c r="H10" s="1616">
        <v>700</v>
      </c>
      <c r="I10">
        <v>930.5</v>
      </c>
      <c r="J10">
        <v>9.19</v>
      </c>
      <c r="K10">
        <v>76.180000000000007</v>
      </c>
      <c r="L10" s="320">
        <f>J10*K10</f>
        <v>700.0942</v>
      </c>
      <c r="M10" s="320">
        <f>I10-I9</f>
        <v>339.70000000000005</v>
      </c>
      <c r="N10" s="320">
        <f>M10/J9</f>
        <v>36.37044967880086</v>
      </c>
    </row>
    <row r="11" spans="1:14">
      <c r="B11" s="1627">
        <v>43106</v>
      </c>
      <c r="C11" s="1628" t="s">
        <v>9290</v>
      </c>
      <c r="D11" s="1629">
        <v>2100</v>
      </c>
      <c r="F11" s="1614">
        <v>43147</v>
      </c>
      <c r="G11" s="1615" t="s">
        <v>8755</v>
      </c>
      <c r="H11" s="1616">
        <v>700</v>
      </c>
      <c r="I11">
        <v>1245</v>
      </c>
      <c r="J11">
        <v>9.3000000000000007</v>
      </c>
      <c r="K11">
        <v>75.28</v>
      </c>
      <c r="L11" s="320">
        <f>J11*K11</f>
        <v>700.10400000000004</v>
      </c>
      <c r="M11" s="320">
        <f>I11-I10</f>
        <v>314.5</v>
      </c>
      <c r="N11" s="320">
        <f>M11/J10</f>
        <v>34.221980413492929</v>
      </c>
    </row>
    <row r="12" spans="1:14">
      <c r="B12" s="1627">
        <v>43106</v>
      </c>
      <c r="C12" s="1628" t="s">
        <v>9296</v>
      </c>
      <c r="D12" s="1629">
        <v>500</v>
      </c>
      <c r="F12" s="1614">
        <v>43160</v>
      </c>
      <c r="G12" s="1615" t="s">
        <v>8755</v>
      </c>
      <c r="H12" s="1616">
        <v>750</v>
      </c>
      <c r="I12" s="186">
        <v>1564.8</v>
      </c>
      <c r="J12" s="186">
        <v>10.09</v>
      </c>
      <c r="K12" s="186">
        <v>74.349999999999994</v>
      </c>
      <c r="L12" s="1658">
        <f>J12*K12</f>
        <v>750.19149999999991</v>
      </c>
      <c r="M12" s="1658"/>
      <c r="N12" s="1659" t="s">
        <v>9471</v>
      </c>
    </row>
    <row r="13" spans="1:14">
      <c r="B13" s="1627">
        <v>43106</v>
      </c>
      <c r="C13" s="1628" t="s">
        <v>9291</v>
      </c>
      <c r="D13" s="1976">
        <v>160</v>
      </c>
      <c r="F13" s="1614">
        <v>43172</v>
      </c>
      <c r="G13" s="1615" t="s">
        <v>8755</v>
      </c>
      <c r="H13" s="1616">
        <v>750</v>
      </c>
      <c r="I13">
        <v>1917.5</v>
      </c>
      <c r="J13">
        <v>9.9600000000000009</v>
      </c>
      <c r="K13">
        <v>75.28</v>
      </c>
      <c r="L13" s="320">
        <f>J13*K13</f>
        <v>749.78880000000004</v>
      </c>
      <c r="M13" s="320">
        <f>I13-I11</f>
        <v>672.5</v>
      </c>
      <c r="N13" s="320">
        <f>M13/(J12+J11)</f>
        <v>34.682826199071684</v>
      </c>
    </row>
    <row r="14" spans="1:14">
      <c r="B14" s="1627">
        <v>43106</v>
      </c>
      <c r="C14" s="1628" t="s">
        <v>9292</v>
      </c>
      <c r="D14" s="1976">
        <v>320</v>
      </c>
      <c r="F14" s="1614">
        <v>43182</v>
      </c>
      <c r="G14" s="1615" t="s">
        <v>9512</v>
      </c>
      <c r="H14" s="1616">
        <v>750</v>
      </c>
      <c r="I14">
        <v>2264.4</v>
      </c>
      <c r="J14">
        <v>9.98</v>
      </c>
      <c r="K14">
        <v>75.14</v>
      </c>
      <c r="L14" s="320">
        <f>J14*K14</f>
        <v>749.8972</v>
      </c>
      <c r="M14" s="320">
        <f>I14-I13</f>
        <v>346.90000000000009</v>
      </c>
      <c r="N14" s="320">
        <f>M14/J13</f>
        <v>34.829317269076313</v>
      </c>
    </row>
    <row r="15" spans="1:14">
      <c r="B15" s="1627">
        <v>43106</v>
      </c>
      <c r="C15" s="1628" t="s">
        <v>9294</v>
      </c>
      <c r="D15" s="1629">
        <v>900</v>
      </c>
      <c r="F15" s="1614">
        <v>43207</v>
      </c>
      <c r="G15" s="1615" t="s">
        <v>3997</v>
      </c>
      <c r="H15" s="1616">
        <v>800</v>
      </c>
    </row>
    <row r="16" spans="1:14">
      <c r="B16" s="1627">
        <v>43106</v>
      </c>
      <c r="C16" s="1628" t="s">
        <v>9297</v>
      </c>
      <c r="D16" s="1629">
        <v>100</v>
      </c>
      <c r="F16" s="1614">
        <v>43226</v>
      </c>
      <c r="G16" s="1615" t="s">
        <v>1222</v>
      </c>
      <c r="H16" s="1616">
        <v>800</v>
      </c>
    </row>
    <row r="17" spans="2:8">
      <c r="B17" s="1627">
        <v>43106</v>
      </c>
      <c r="C17" s="1628" t="s">
        <v>2662</v>
      </c>
      <c r="D17" s="1629">
        <v>720</v>
      </c>
      <c r="F17" s="1614">
        <v>43237</v>
      </c>
      <c r="G17" s="1615" t="s">
        <v>1222</v>
      </c>
      <c r="H17" s="1616">
        <v>800</v>
      </c>
    </row>
    <row r="18" spans="2:8">
      <c r="B18" s="1627">
        <v>43106</v>
      </c>
      <c r="C18" s="1628" t="s">
        <v>9295</v>
      </c>
      <c r="D18" s="1629">
        <v>1200</v>
      </c>
      <c r="F18" s="1614">
        <v>43249</v>
      </c>
      <c r="G18" s="1615" t="s">
        <v>9716</v>
      </c>
      <c r="H18" s="1616">
        <v>750</v>
      </c>
    </row>
    <row r="19" spans="2:8">
      <c r="B19" s="1627">
        <v>43106</v>
      </c>
      <c r="C19" s="1628" t="s">
        <v>6362</v>
      </c>
      <c r="D19" s="1629">
        <v>90</v>
      </c>
      <c r="F19" s="1614">
        <v>43257</v>
      </c>
      <c r="G19" s="1615" t="s">
        <v>1222</v>
      </c>
      <c r="H19" s="1616">
        <v>750</v>
      </c>
    </row>
    <row r="20" spans="2:8">
      <c r="B20" s="1627">
        <v>43106</v>
      </c>
      <c r="C20" s="1628" t="s">
        <v>9298</v>
      </c>
      <c r="D20" s="1629">
        <v>20</v>
      </c>
      <c r="F20" s="1614">
        <v>43269</v>
      </c>
      <c r="G20" s="1615" t="s">
        <v>1222</v>
      </c>
      <c r="H20" s="1616">
        <v>300</v>
      </c>
    </row>
    <row r="21" spans="2:8">
      <c r="B21" s="1627">
        <v>43111</v>
      </c>
      <c r="C21" s="1628" t="s">
        <v>11105</v>
      </c>
      <c r="D21" s="1629">
        <v>40</v>
      </c>
      <c r="F21" s="1614">
        <v>43272</v>
      </c>
      <c r="G21" s="1615" t="s">
        <v>1222</v>
      </c>
      <c r="H21" s="1616">
        <v>150</v>
      </c>
    </row>
    <row r="22" spans="2:8">
      <c r="B22" s="1627">
        <v>43111</v>
      </c>
      <c r="C22" s="1628" t="s">
        <v>11104</v>
      </c>
      <c r="D22" s="1629">
        <v>50</v>
      </c>
      <c r="F22" s="1614">
        <v>43275</v>
      </c>
      <c r="G22" s="1615" t="s">
        <v>9824</v>
      </c>
      <c r="H22" s="1616">
        <v>100</v>
      </c>
    </row>
    <row r="23" spans="2:8">
      <c r="B23" s="1627">
        <v>43111</v>
      </c>
      <c r="C23" s="1628" t="s">
        <v>11106</v>
      </c>
      <c r="D23" s="1629">
        <v>80</v>
      </c>
      <c r="F23" s="1614">
        <v>43277</v>
      </c>
      <c r="G23" s="1615" t="s">
        <v>3997</v>
      </c>
      <c r="H23" s="1616">
        <v>750</v>
      </c>
    </row>
    <row r="24" spans="2:8">
      <c r="B24" s="1627">
        <v>43112</v>
      </c>
      <c r="C24" s="1628" t="s">
        <v>11107</v>
      </c>
      <c r="D24" s="1629">
        <v>250</v>
      </c>
      <c r="F24" s="1614">
        <v>43286</v>
      </c>
      <c r="G24" s="1615" t="s">
        <v>9864</v>
      </c>
      <c r="H24" s="1616">
        <v>100</v>
      </c>
    </row>
    <row r="25" spans="2:8">
      <c r="B25" s="1627">
        <v>43112</v>
      </c>
      <c r="C25" s="1628" t="s">
        <v>11108</v>
      </c>
      <c r="D25" s="1629">
        <v>70</v>
      </c>
      <c r="F25" s="1614">
        <v>43286</v>
      </c>
      <c r="G25" s="1615" t="s">
        <v>9865</v>
      </c>
      <c r="H25" s="1616">
        <v>100</v>
      </c>
    </row>
    <row r="26" spans="2:8">
      <c r="B26" s="1627">
        <v>43112</v>
      </c>
      <c r="C26" s="1628" t="s">
        <v>11109</v>
      </c>
      <c r="D26" s="1629">
        <v>20</v>
      </c>
      <c r="F26" s="1614">
        <v>43287</v>
      </c>
      <c r="G26" s="1615" t="s">
        <v>8755</v>
      </c>
      <c r="H26" s="1616">
        <v>100</v>
      </c>
    </row>
    <row r="27" spans="2:8">
      <c r="B27" s="1627">
        <v>43113</v>
      </c>
      <c r="C27" s="1628" t="s">
        <v>11110</v>
      </c>
      <c r="D27" s="1629">
        <v>60</v>
      </c>
      <c r="F27" s="1614">
        <v>43288</v>
      </c>
      <c r="G27" s="1615" t="s">
        <v>1222</v>
      </c>
      <c r="H27" s="1616">
        <v>818.23</v>
      </c>
    </row>
    <row r="28" spans="2:8">
      <c r="B28" s="1624"/>
      <c r="C28" s="1625" t="s">
        <v>11138</v>
      </c>
      <c r="D28" s="1626">
        <v>1000</v>
      </c>
      <c r="F28" s="1614">
        <v>43298</v>
      </c>
      <c r="G28" s="1615" t="s">
        <v>1222</v>
      </c>
      <c r="H28" s="1616">
        <v>750</v>
      </c>
    </row>
    <row r="29" spans="2:8">
      <c r="B29" s="1624">
        <v>43176</v>
      </c>
      <c r="C29" s="1625" t="s">
        <v>11111</v>
      </c>
      <c r="D29" s="1626">
        <v>40</v>
      </c>
      <c r="F29" s="1614">
        <v>43308</v>
      </c>
      <c r="G29" s="1615" t="s">
        <v>3997</v>
      </c>
      <c r="H29" s="1616">
        <v>300</v>
      </c>
    </row>
    <row r="30" spans="2:8">
      <c r="B30" s="1624">
        <v>43260</v>
      </c>
      <c r="C30" s="1625" t="s">
        <v>9792</v>
      </c>
      <c r="D30" s="1626">
        <v>30</v>
      </c>
      <c r="F30" s="1614">
        <v>43309</v>
      </c>
      <c r="G30" s="1615" t="s">
        <v>9918</v>
      </c>
      <c r="H30" s="1616">
        <v>450</v>
      </c>
    </row>
    <row r="31" spans="2:8">
      <c r="B31" s="1624">
        <v>43387</v>
      </c>
      <c r="C31" s="1625" t="s">
        <v>10230</v>
      </c>
      <c r="D31" s="1626">
        <v>90</v>
      </c>
      <c r="F31" s="1614">
        <v>43319</v>
      </c>
      <c r="G31" s="1615" t="s">
        <v>3556</v>
      </c>
      <c r="H31" s="1616">
        <v>700</v>
      </c>
    </row>
    <row r="32" spans="2:8">
      <c r="B32" s="1624">
        <v>43470</v>
      </c>
      <c r="C32" s="1625" t="s">
        <v>10508</v>
      </c>
      <c r="D32" s="1626">
        <v>100</v>
      </c>
      <c r="F32" s="1614">
        <v>43325</v>
      </c>
      <c r="G32" s="1615" t="s">
        <v>9983</v>
      </c>
      <c r="H32" s="1616">
        <v>750</v>
      </c>
    </row>
    <row r="33" spans="2:8">
      <c r="B33" s="1624">
        <v>43594</v>
      </c>
      <c r="C33" s="1625" t="s">
        <v>10937</v>
      </c>
      <c r="D33" s="1626">
        <v>10</v>
      </c>
      <c r="F33" s="1614">
        <v>43332</v>
      </c>
      <c r="G33" s="1615" t="s">
        <v>9983</v>
      </c>
      <c r="H33" s="1616">
        <v>750</v>
      </c>
    </row>
    <row r="34" spans="2:8">
      <c r="B34" s="1624">
        <v>43636</v>
      </c>
      <c r="C34" s="1625" t="s">
        <v>11097</v>
      </c>
      <c r="D34" s="1626">
        <v>1250</v>
      </c>
      <c r="F34" s="1614">
        <v>43340</v>
      </c>
      <c r="G34" s="1615" t="s">
        <v>9983</v>
      </c>
      <c r="H34" s="1616">
        <v>450</v>
      </c>
    </row>
    <row r="35" spans="2:8">
      <c r="B35" s="1624">
        <v>43636</v>
      </c>
      <c r="C35" s="1625" t="s">
        <v>11098</v>
      </c>
      <c r="D35" s="1626">
        <v>1000</v>
      </c>
      <c r="F35" s="1614">
        <v>43346</v>
      </c>
      <c r="G35" s="1615" t="s">
        <v>1188</v>
      </c>
      <c r="H35" s="1616">
        <v>750</v>
      </c>
    </row>
    <row r="36" spans="2:8">
      <c r="B36" s="1624">
        <v>43636</v>
      </c>
      <c r="C36" s="1625" t="s">
        <v>11099</v>
      </c>
      <c r="D36" s="1626">
        <v>200</v>
      </c>
      <c r="F36" s="1614">
        <v>43352</v>
      </c>
      <c r="G36" s="1615" t="s">
        <v>1188</v>
      </c>
      <c r="H36" s="1616">
        <v>750</v>
      </c>
    </row>
    <row r="37" spans="2:8">
      <c r="B37" s="1624">
        <v>43637</v>
      </c>
      <c r="C37" s="1625" t="s">
        <v>11101</v>
      </c>
      <c r="D37" s="1626">
        <v>40</v>
      </c>
      <c r="F37" s="1614">
        <v>43360</v>
      </c>
      <c r="G37" s="1615" t="s">
        <v>9864</v>
      </c>
      <c r="H37" s="1616">
        <v>200</v>
      </c>
    </row>
    <row r="38" spans="2:8">
      <c r="B38" s="1624">
        <v>43637</v>
      </c>
      <c r="C38" s="1625" t="s">
        <v>11102</v>
      </c>
      <c r="D38" s="1626">
        <v>900</v>
      </c>
      <c r="F38" s="1614">
        <v>43361</v>
      </c>
      <c r="G38" s="1615" t="s">
        <v>1188</v>
      </c>
      <c r="H38" s="1616">
        <v>900</v>
      </c>
    </row>
    <row r="39" spans="2:8">
      <c r="B39" s="1624">
        <v>43641</v>
      </c>
      <c r="C39" s="1625" t="s">
        <v>9502</v>
      </c>
      <c r="D39" s="1626">
        <v>50</v>
      </c>
      <c r="F39" s="1614">
        <v>43375</v>
      </c>
      <c r="G39" s="1615" t="s">
        <v>1188</v>
      </c>
      <c r="H39" s="1616">
        <v>900</v>
      </c>
    </row>
    <row r="40" spans="2:8">
      <c r="B40" s="1624">
        <v>43642</v>
      </c>
      <c r="C40" s="1625" t="s">
        <v>11136</v>
      </c>
      <c r="D40" s="1626">
        <v>200</v>
      </c>
      <c r="F40" s="1614">
        <v>43395</v>
      </c>
      <c r="G40" s="1615" t="s">
        <v>1188</v>
      </c>
      <c r="H40" s="1616">
        <v>880.86</v>
      </c>
    </row>
    <row r="41" spans="2:8">
      <c r="B41" s="1624">
        <v>43642</v>
      </c>
      <c r="C41" s="1625" t="s">
        <v>11137</v>
      </c>
      <c r="D41" s="1626">
        <v>140</v>
      </c>
      <c r="F41" s="1614">
        <v>43405</v>
      </c>
      <c r="G41" s="1615" t="s">
        <v>10293</v>
      </c>
      <c r="H41" s="1616">
        <v>200</v>
      </c>
    </row>
    <row r="42" spans="2:8">
      <c r="B42" s="1624">
        <v>43659</v>
      </c>
      <c r="C42" s="1625" t="s">
        <v>11204</v>
      </c>
      <c r="D42" s="1626">
        <v>140</v>
      </c>
      <c r="F42" s="1614">
        <v>43407</v>
      </c>
      <c r="G42" s="1615" t="s">
        <v>10288</v>
      </c>
      <c r="H42" s="1616">
        <v>600</v>
      </c>
    </row>
    <row r="43" spans="2:8">
      <c r="B43" s="1624">
        <v>43680</v>
      </c>
      <c r="C43" s="1625" t="s">
        <v>11204</v>
      </c>
      <c r="D43" s="1626">
        <v>140</v>
      </c>
      <c r="F43" s="1614">
        <v>43412</v>
      </c>
      <c r="G43" s="1615" t="s">
        <v>1188</v>
      </c>
      <c r="H43" s="1616">
        <v>600</v>
      </c>
    </row>
    <row r="44" spans="2:8">
      <c r="B44" s="677"/>
      <c r="C44" s="677"/>
      <c r="D44" s="677"/>
      <c r="F44" s="1614">
        <v>43420</v>
      </c>
      <c r="G44" s="1615" t="s">
        <v>10321</v>
      </c>
      <c r="H44" s="1616">
        <v>200</v>
      </c>
    </row>
    <row r="45" spans="2:8">
      <c r="B45" s="677"/>
      <c r="C45" s="677"/>
      <c r="D45" s="677"/>
      <c r="F45" s="1614">
        <v>43421</v>
      </c>
      <c r="G45" s="1615" t="s">
        <v>10321</v>
      </c>
      <c r="H45" s="1616">
        <v>450</v>
      </c>
    </row>
    <row r="46" spans="2:8">
      <c r="B46" s="677"/>
      <c r="C46" s="677"/>
      <c r="D46" s="677"/>
      <c r="F46" s="1614">
        <v>43426</v>
      </c>
      <c r="G46" s="1615" t="s">
        <v>10336</v>
      </c>
      <c r="H46" s="1616">
        <v>600</v>
      </c>
    </row>
    <row r="47" spans="2:8">
      <c r="B47" s="677"/>
      <c r="C47" s="677" t="s">
        <v>195</v>
      </c>
      <c r="D47" s="992">
        <f>SUM(D7:D46)</f>
        <v>13480</v>
      </c>
      <c r="F47" s="1614">
        <v>43435</v>
      </c>
      <c r="G47" s="1615" t="s">
        <v>1188</v>
      </c>
      <c r="H47" s="1616">
        <v>600</v>
      </c>
    </row>
    <row r="48" spans="2:8">
      <c r="F48" s="1614">
        <v>43442</v>
      </c>
      <c r="G48" s="1615" t="s">
        <v>1188</v>
      </c>
      <c r="H48" s="1616">
        <v>600</v>
      </c>
    </row>
    <row r="49" spans="2:8">
      <c r="F49" s="1614">
        <v>43451</v>
      </c>
      <c r="G49" s="1615" t="s">
        <v>10429</v>
      </c>
      <c r="H49" s="1616">
        <v>600</v>
      </c>
    </row>
    <row r="50" spans="2:8">
      <c r="F50" s="1614">
        <v>43457</v>
      </c>
      <c r="G50" s="1615" t="s">
        <v>1188</v>
      </c>
      <c r="H50" s="1616">
        <v>600</v>
      </c>
    </row>
    <row r="51" spans="2:8">
      <c r="B51" s="1991"/>
      <c r="C51" s="1991" t="s">
        <v>9412</v>
      </c>
      <c r="D51" s="1991"/>
      <c r="E51" s="1991"/>
      <c r="F51" s="1614">
        <v>43472</v>
      </c>
      <c r="G51" s="1615" t="s">
        <v>8469</v>
      </c>
      <c r="H51" s="1616">
        <v>600</v>
      </c>
    </row>
    <row r="52" spans="2:8">
      <c r="B52" s="1992">
        <v>43141</v>
      </c>
      <c r="C52" s="1993" t="s">
        <v>9871</v>
      </c>
      <c r="D52" s="1994">
        <v>1067</v>
      </c>
      <c r="E52" s="1991"/>
      <c r="F52" s="1614">
        <v>43485</v>
      </c>
      <c r="G52" s="1615" t="s">
        <v>10555</v>
      </c>
      <c r="H52" s="1616">
        <v>600</v>
      </c>
    </row>
    <row r="53" spans="2:8">
      <c r="B53" s="1992">
        <v>43183</v>
      </c>
      <c r="C53" s="1993" t="s">
        <v>9521</v>
      </c>
      <c r="D53" s="1994">
        <v>324</v>
      </c>
      <c r="E53" s="1991"/>
      <c r="F53" s="1614">
        <v>43493</v>
      </c>
      <c r="G53" s="1615" t="s">
        <v>10321</v>
      </c>
      <c r="H53" s="1616">
        <v>200</v>
      </c>
    </row>
    <row r="54" spans="2:8">
      <c r="B54" s="1992">
        <v>43288</v>
      </c>
      <c r="C54" s="1993" t="s">
        <v>9872</v>
      </c>
      <c r="D54" s="1994">
        <v>1131</v>
      </c>
      <c r="E54" s="1991"/>
      <c r="F54" s="1614">
        <v>43499</v>
      </c>
      <c r="G54" s="1615" t="s">
        <v>10336</v>
      </c>
      <c r="H54" s="1616">
        <v>450</v>
      </c>
    </row>
    <row r="55" spans="2:8">
      <c r="B55" s="1992">
        <v>43372</v>
      </c>
      <c r="C55" s="1993" t="s">
        <v>10130</v>
      </c>
      <c r="D55" s="1994">
        <v>712</v>
      </c>
      <c r="E55" s="1991"/>
      <c r="F55" s="1614">
        <v>43507</v>
      </c>
      <c r="G55" s="1615" t="s">
        <v>10635</v>
      </c>
      <c r="H55" s="1616">
        <v>200</v>
      </c>
    </row>
    <row r="56" spans="2:8" ht="13.5" thickBot="1">
      <c r="B56" s="2080">
        <v>43457</v>
      </c>
      <c r="C56" s="2081" t="s">
        <v>10496</v>
      </c>
      <c r="D56" s="2082">
        <v>3338</v>
      </c>
      <c r="E56" s="1991"/>
      <c r="F56" s="1614">
        <v>43510</v>
      </c>
      <c r="G56" s="1615" t="s">
        <v>10635</v>
      </c>
      <c r="H56" s="1616">
        <v>200</v>
      </c>
    </row>
    <row r="57" spans="2:8">
      <c r="B57" s="2083">
        <v>43470</v>
      </c>
      <c r="C57" s="2084" t="s">
        <v>10506</v>
      </c>
      <c r="D57" s="2085">
        <v>2050</v>
      </c>
      <c r="E57" s="1991"/>
      <c r="F57" s="1614">
        <v>43514</v>
      </c>
      <c r="G57" s="1615" t="s">
        <v>10635</v>
      </c>
      <c r="H57" s="1616">
        <v>500</v>
      </c>
    </row>
    <row r="58" spans="2:8" ht="13.5" thickBot="1">
      <c r="B58" s="2086">
        <v>43470</v>
      </c>
      <c r="C58" s="2087" t="s">
        <v>10507</v>
      </c>
      <c r="D58" s="2088">
        <v>500</v>
      </c>
      <c r="E58" s="1991"/>
      <c r="F58" s="1614">
        <v>43525</v>
      </c>
      <c r="G58" s="1615" t="s">
        <v>10688</v>
      </c>
      <c r="H58" s="1616">
        <v>300</v>
      </c>
    </row>
    <row r="59" spans="2:8" ht="25.5">
      <c r="B59" s="2092">
        <v>43570</v>
      </c>
      <c r="C59" s="2093" t="s">
        <v>10936</v>
      </c>
      <c r="D59" s="2094">
        <v>1220</v>
      </c>
      <c r="E59" s="1991"/>
      <c r="F59" s="1614">
        <v>43529</v>
      </c>
      <c r="G59" s="1615" t="s">
        <v>10699</v>
      </c>
      <c r="H59" s="1616">
        <v>200</v>
      </c>
    </row>
    <row r="60" spans="2:8" ht="13.5" thickBot="1">
      <c r="B60" s="2086">
        <v>43570</v>
      </c>
      <c r="C60" s="2087" t="s">
        <v>10507</v>
      </c>
      <c r="D60" s="2088">
        <v>500</v>
      </c>
      <c r="E60" s="1991"/>
      <c r="F60" s="1614">
        <v>43532</v>
      </c>
      <c r="G60" s="1615" t="s">
        <v>10326</v>
      </c>
      <c r="H60" s="1616">
        <v>200</v>
      </c>
    </row>
    <row r="61" spans="2:8">
      <c r="B61" s="2089">
        <v>43612</v>
      </c>
      <c r="C61" s="2090" t="s">
        <v>11004</v>
      </c>
      <c r="D61" s="2091">
        <v>200</v>
      </c>
      <c r="E61" s="1991"/>
      <c r="F61" s="1614">
        <v>43536</v>
      </c>
      <c r="G61" s="1615" t="s">
        <v>10336</v>
      </c>
      <c r="H61" s="1616">
        <v>600</v>
      </c>
    </row>
    <row r="62" spans="2:8">
      <c r="B62" s="1992">
        <v>43621</v>
      </c>
      <c r="C62" s="1993" t="s">
        <v>11039</v>
      </c>
      <c r="D62" s="1994">
        <v>30</v>
      </c>
      <c r="E62" s="1991"/>
      <c r="F62" s="1614">
        <v>43545</v>
      </c>
      <c r="G62" s="1615" t="s">
        <v>10336</v>
      </c>
      <c r="H62" s="1616">
        <v>300</v>
      </c>
    </row>
    <row r="63" spans="2:8">
      <c r="B63" s="1992">
        <v>43621</v>
      </c>
      <c r="C63" s="1993" t="s">
        <v>10507</v>
      </c>
      <c r="D63" s="1994">
        <v>100</v>
      </c>
      <c r="E63" s="1991"/>
      <c r="F63" s="1614">
        <v>43552</v>
      </c>
      <c r="G63" s="1615" t="s">
        <v>10321</v>
      </c>
      <c r="H63" s="1616">
        <v>100</v>
      </c>
    </row>
    <row r="64" spans="2:8">
      <c r="B64" s="1992">
        <v>43636</v>
      </c>
      <c r="C64" s="1993" t="s">
        <v>11097</v>
      </c>
      <c r="D64" s="1994">
        <v>1250</v>
      </c>
      <c r="E64" s="1991"/>
      <c r="F64" s="1614">
        <v>43555</v>
      </c>
      <c r="G64" s="1615" t="s">
        <v>10336</v>
      </c>
      <c r="H64" s="1616">
        <v>300</v>
      </c>
    </row>
    <row r="65" spans="2:9">
      <c r="B65" s="1992">
        <v>43636</v>
      </c>
      <c r="C65" s="1993" t="s">
        <v>11098</v>
      </c>
      <c r="D65" s="1994">
        <v>1000</v>
      </c>
      <c r="E65" s="1991"/>
      <c r="F65" s="1614">
        <v>43560</v>
      </c>
      <c r="G65" s="1615" t="s">
        <v>8755</v>
      </c>
      <c r="H65" s="1616">
        <v>300</v>
      </c>
    </row>
    <row r="66" spans="2:9">
      <c r="B66" s="1992">
        <v>43636</v>
      </c>
      <c r="C66" s="1993" t="s">
        <v>11099</v>
      </c>
      <c r="D66" s="1994">
        <v>200</v>
      </c>
      <c r="E66" s="1991"/>
      <c r="F66" s="1614">
        <v>43567</v>
      </c>
      <c r="G66" s="1615" t="s">
        <v>8755</v>
      </c>
      <c r="H66" s="1616">
        <v>300</v>
      </c>
    </row>
    <row r="67" spans="2:9">
      <c r="B67" s="1992">
        <v>43637</v>
      </c>
      <c r="C67" s="1993" t="s">
        <v>11101</v>
      </c>
      <c r="D67" s="1994">
        <v>40</v>
      </c>
      <c r="E67" s="1991"/>
      <c r="F67" s="1614">
        <v>43579</v>
      </c>
      <c r="G67" s="1615" t="s">
        <v>10336</v>
      </c>
      <c r="H67" s="1616">
        <v>200</v>
      </c>
    </row>
    <row r="68" spans="2:9">
      <c r="B68" s="1992">
        <v>43637</v>
      </c>
      <c r="C68" s="1993" t="s">
        <v>11203</v>
      </c>
      <c r="D68" s="1994">
        <v>900</v>
      </c>
      <c r="E68" s="1991"/>
      <c r="F68" s="1614">
        <v>43581</v>
      </c>
      <c r="G68" s="1615" t="s">
        <v>10336</v>
      </c>
      <c r="H68" s="1616">
        <v>600</v>
      </c>
    </row>
    <row r="69" spans="2:9">
      <c r="B69" s="1992">
        <v>43642</v>
      </c>
      <c r="C69" s="1993" t="s">
        <v>11202</v>
      </c>
      <c r="D69" s="1994">
        <v>200</v>
      </c>
      <c r="E69" s="1991"/>
      <c r="F69" s="1614">
        <v>43587</v>
      </c>
      <c r="G69" s="1615" t="s">
        <v>10908</v>
      </c>
      <c r="H69" s="1616">
        <v>300</v>
      </c>
    </row>
    <row r="70" spans="2:9" ht="13.5" thickBot="1">
      <c r="B70" s="2080">
        <v>43642</v>
      </c>
      <c r="C70" s="2081" t="s">
        <v>11137</v>
      </c>
      <c r="D70" s="2082">
        <v>140</v>
      </c>
      <c r="E70" s="1991"/>
      <c r="F70" s="1614">
        <v>43590</v>
      </c>
      <c r="G70" s="1615" t="s">
        <v>8977</v>
      </c>
      <c r="H70" s="1616">
        <v>760.1</v>
      </c>
    </row>
    <row r="71" spans="2:9">
      <c r="B71" s="2095">
        <v>43659</v>
      </c>
      <c r="C71" s="2096" t="s">
        <v>11137</v>
      </c>
      <c r="D71" s="2097">
        <v>140</v>
      </c>
      <c r="E71" s="1991"/>
      <c r="F71" s="1614">
        <v>43596</v>
      </c>
      <c r="G71" s="1615" t="s">
        <v>10326</v>
      </c>
      <c r="H71" s="1616">
        <v>200</v>
      </c>
    </row>
    <row r="72" spans="2:9">
      <c r="B72" s="2098">
        <v>43659</v>
      </c>
      <c r="C72" s="2008" t="s">
        <v>11296</v>
      </c>
      <c r="D72" s="2099">
        <v>800</v>
      </c>
      <c r="E72" s="2007" t="s">
        <v>11200</v>
      </c>
      <c r="F72" s="1614">
        <v>43599</v>
      </c>
      <c r="G72" s="1615" t="s">
        <v>132</v>
      </c>
      <c r="H72" s="1616">
        <v>200</v>
      </c>
    </row>
    <row r="73" spans="2:9" ht="13.5" thickBot="1">
      <c r="B73" s="2086">
        <v>43659</v>
      </c>
      <c r="C73" s="2087" t="s">
        <v>11201</v>
      </c>
      <c r="D73" s="2088">
        <v>50</v>
      </c>
      <c r="E73" s="2007"/>
      <c r="F73" s="1614">
        <v>43599</v>
      </c>
      <c r="G73" s="1615" t="s">
        <v>1222</v>
      </c>
      <c r="H73" s="1616">
        <v>750</v>
      </c>
    </row>
    <row r="74" spans="2:9">
      <c r="B74" s="2089">
        <v>43680</v>
      </c>
      <c r="C74" s="2090" t="s">
        <v>11286</v>
      </c>
      <c r="D74" s="2091">
        <v>140</v>
      </c>
      <c r="E74" s="1991"/>
      <c r="F74" s="1614">
        <v>43631</v>
      </c>
      <c r="G74" s="1615" t="s">
        <v>9983</v>
      </c>
      <c r="H74" s="1616">
        <v>300</v>
      </c>
    </row>
    <row r="75" spans="2:9">
      <c r="B75" s="1992">
        <v>43682</v>
      </c>
      <c r="C75" s="1993" t="s">
        <v>11295</v>
      </c>
      <c r="D75" s="1994">
        <v>15</v>
      </c>
      <c r="E75" s="1991"/>
      <c r="F75" s="1614">
        <v>43635</v>
      </c>
      <c r="G75" s="1615" t="s">
        <v>11096</v>
      </c>
      <c r="H75" s="1616">
        <v>300</v>
      </c>
    </row>
    <row r="76" spans="2:9" ht="27.75" customHeight="1">
      <c r="B76" s="2016">
        <v>43705</v>
      </c>
      <c r="C76" s="2017" t="s">
        <v>11354</v>
      </c>
      <c r="D76" s="2018">
        <v>385</v>
      </c>
      <c r="E76" s="1991"/>
      <c r="F76" s="1614">
        <v>43636</v>
      </c>
      <c r="G76" s="1615" t="s">
        <v>11125</v>
      </c>
      <c r="H76" s="1616">
        <v>600</v>
      </c>
      <c r="I76" t="s">
        <v>11126</v>
      </c>
    </row>
    <row r="77" spans="2:9">
      <c r="B77" s="2019">
        <v>43705</v>
      </c>
      <c r="C77" s="2020" t="s">
        <v>11351</v>
      </c>
      <c r="D77" s="2021">
        <v>50</v>
      </c>
      <c r="E77" s="1991"/>
      <c r="F77" s="1614">
        <v>43646</v>
      </c>
      <c r="G77" s="1615" t="s">
        <v>11125</v>
      </c>
      <c r="H77" s="1616">
        <v>600</v>
      </c>
    </row>
    <row r="78" spans="2:9">
      <c r="B78" s="2019">
        <v>43705</v>
      </c>
      <c r="C78" s="1615" t="s">
        <v>11286</v>
      </c>
      <c r="D78" s="1616">
        <v>140</v>
      </c>
      <c r="E78" s="1991"/>
      <c r="F78" s="1614">
        <v>43651</v>
      </c>
      <c r="G78" s="1615" t="s">
        <v>9983</v>
      </c>
      <c r="H78" s="1616">
        <v>750</v>
      </c>
    </row>
    <row r="79" spans="2:9">
      <c r="B79" s="2019">
        <v>43706</v>
      </c>
      <c r="C79" s="2020" t="s">
        <v>11352</v>
      </c>
      <c r="D79" s="2021">
        <v>55</v>
      </c>
      <c r="E79" s="1991"/>
      <c r="F79" s="1614">
        <v>43657</v>
      </c>
      <c r="G79" s="1615" t="s">
        <v>10326</v>
      </c>
      <c r="H79" s="1616">
        <v>150</v>
      </c>
    </row>
    <row r="80" spans="2:9">
      <c r="B80" s="2019">
        <v>43721</v>
      </c>
      <c r="C80" s="2020" t="s">
        <v>11457</v>
      </c>
      <c r="D80" s="2021">
        <v>40</v>
      </c>
      <c r="E80" s="1991"/>
      <c r="F80" s="1614">
        <v>43660</v>
      </c>
      <c r="G80" s="1615" t="s">
        <v>1222</v>
      </c>
      <c r="H80" s="1616">
        <v>750</v>
      </c>
    </row>
    <row r="81" spans="2:9" ht="13.5" thickBot="1">
      <c r="B81" s="2069">
        <v>43728</v>
      </c>
      <c r="C81" s="2070" t="s">
        <v>11464</v>
      </c>
      <c r="D81" s="2071">
        <v>140</v>
      </c>
      <c r="E81" s="1991"/>
      <c r="F81" s="1614">
        <v>43666</v>
      </c>
      <c r="G81" s="1615" t="s">
        <v>11125</v>
      </c>
      <c r="H81" s="1616">
        <v>750</v>
      </c>
    </row>
    <row r="82" spans="2:9" ht="51">
      <c r="B82" s="2072">
        <v>43740</v>
      </c>
      <c r="C82" s="2073" t="s">
        <v>11521</v>
      </c>
      <c r="D82" s="2074">
        <v>1860</v>
      </c>
      <c r="E82" s="1991"/>
      <c r="F82" s="1614">
        <v>43676</v>
      </c>
      <c r="G82" s="1615" t="s">
        <v>11280</v>
      </c>
      <c r="H82" s="1616">
        <v>600</v>
      </c>
      <c r="I82" t="s">
        <v>11126</v>
      </c>
    </row>
    <row r="83" spans="2:9">
      <c r="B83" s="2075">
        <v>43740</v>
      </c>
      <c r="C83" s="2020" t="s">
        <v>11464</v>
      </c>
      <c r="D83" s="2076">
        <v>140</v>
      </c>
      <c r="F83" s="1614">
        <v>43682</v>
      </c>
      <c r="G83" s="1615" t="s">
        <v>11293</v>
      </c>
      <c r="H83" s="1616">
        <v>600</v>
      </c>
    </row>
    <row r="84" spans="2:9" ht="13.5" thickBot="1">
      <c r="B84" s="2077">
        <v>43740</v>
      </c>
      <c r="C84" s="2078" t="s">
        <v>11531</v>
      </c>
      <c r="D84" s="2079">
        <v>700</v>
      </c>
      <c r="F84" s="1614">
        <v>43689</v>
      </c>
      <c r="G84" s="1615" t="s">
        <v>11293</v>
      </c>
      <c r="H84" s="1616">
        <v>600</v>
      </c>
    </row>
    <row r="85" spans="2:9">
      <c r="B85" s="2019">
        <v>43755</v>
      </c>
      <c r="C85" s="2020" t="s">
        <v>11571</v>
      </c>
      <c r="D85" s="2021">
        <v>20</v>
      </c>
      <c r="F85" s="1614">
        <v>43696</v>
      </c>
      <c r="G85" s="1615" t="s">
        <v>10336</v>
      </c>
      <c r="H85" s="1616">
        <v>600</v>
      </c>
    </row>
    <row r="86" spans="2:9">
      <c r="B86" s="2019">
        <v>43762</v>
      </c>
      <c r="C86" s="2020" t="s">
        <v>11571</v>
      </c>
      <c r="D86" s="2021">
        <v>20</v>
      </c>
      <c r="F86" s="1614">
        <v>43706</v>
      </c>
      <c r="G86" s="1615" t="s">
        <v>11280</v>
      </c>
      <c r="H86" s="1616">
        <v>750</v>
      </c>
    </row>
    <row r="87" spans="2:9">
      <c r="B87" s="2019">
        <v>43771</v>
      </c>
      <c r="C87" s="1615" t="s">
        <v>11632</v>
      </c>
      <c r="D87" s="1616">
        <v>120</v>
      </c>
      <c r="F87" s="1614">
        <v>43717</v>
      </c>
      <c r="G87" s="1615" t="s">
        <v>11426</v>
      </c>
      <c r="H87" s="1616">
        <v>750</v>
      </c>
    </row>
    <row r="88" spans="2:9">
      <c r="B88" s="2019">
        <v>43771</v>
      </c>
      <c r="C88" s="1615" t="s">
        <v>11634</v>
      </c>
      <c r="D88" s="1616">
        <v>275</v>
      </c>
      <c r="F88" s="1614">
        <v>43721</v>
      </c>
      <c r="G88" s="1615" t="s">
        <v>8469</v>
      </c>
      <c r="H88" s="1616">
        <v>750</v>
      </c>
    </row>
    <row r="89" spans="2:9">
      <c r="B89" s="2019">
        <v>43771</v>
      </c>
      <c r="C89" s="1615" t="s">
        <v>11635</v>
      </c>
      <c r="D89" s="1616">
        <v>100</v>
      </c>
      <c r="F89" s="1614">
        <v>43729</v>
      </c>
      <c r="G89" s="1615" t="s">
        <v>8469</v>
      </c>
      <c r="H89" s="1616">
        <v>603.48</v>
      </c>
    </row>
    <row r="90" spans="2:9">
      <c r="B90" s="2019">
        <v>43779</v>
      </c>
      <c r="C90" s="1615" t="s">
        <v>11286</v>
      </c>
      <c r="D90" s="1616">
        <v>120</v>
      </c>
      <c r="F90" s="1614">
        <v>43740</v>
      </c>
      <c r="G90" s="1615" t="s">
        <v>10336</v>
      </c>
      <c r="H90" s="1616">
        <v>100</v>
      </c>
      <c r="I90" t="s">
        <v>421</v>
      </c>
    </row>
    <row r="91" spans="2:9" ht="13.5" thickBot="1">
      <c r="B91" s="2069">
        <v>43779</v>
      </c>
      <c r="C91" s="2132" t="s">
        <v>901</v>
      </c>
      <c r="D91" s="2133">
        <v>10</v>
      </c>
      <c r="F91" s="1614">
        <v>43740</v>
      </c>
      <c r="G91" s="1615" t="s">
        <v>8977</v>
      </c>
      <c r="H91" s="1616">
        <v>900</v>
      </c>
    </row>
    <row r="92" spans="2:9" ht="15">
      <c r="B92" s="2134">
        <v>43792</v>
      </c>
      <c r="C92" s="2135" t="s">
        <v>11677</v>
      </c>
      <c r="D92" s="2136">
        <v>800</v>
      </c>
      <c r="E92" t="s">
        <v>11681</v>
      </c>
      <c r="F92" s="1614">
        <v>43754</v>
      </c>
      <c r="G92" s="1615" t="s">
        <v>11570</v>
      </c>
      <c r="H92" s="1616">
        <v>200</v>
      </c>
      <c r="I92" t="s">
        <v>421</v>
      </c>
    </row>
    <row r="93" spans="2:9" ht="15.75" thickBot="1">
      <c r="B93" s="853">
        <v>43792</v>
      </c>
      <c r="C93" s="1062" t="s">
        <v>11286</v>
      </c>
      <c r="D93" s="732">
        <v>140</v>
      </c>
      <c r="F93" s="1614">
        <v>43755</v>
      </c>
      <c r="G93" s="1615" t="s">
        <v>8469</v>
      </c>
      <c r="H93" s="1616">
        <v>750</v>
      </c>
    </row>
    <row r="94" spans="2:9" ht="15">
      <c r="B94" s="2134">
        <v>43792</v>
      </c>
      <c r="C94" s="2153" t="s">
        <v>11679</v>
      </c>
      <c r="D94" s="2154">
        <v>100</v>
      </c>
      <c r="F94" s="1614">
        <v>43760</v>
      </c>
      <c r="G94" s="1615" t="s">
        <v>11586</v>
      </c>
      <c r="H94" s="1616">
        <v>500</v>
      </c>
      <c r="I94" t="s">
        <v>421</v>
      </c>
    </row>
    <row r="95" spans="2:9" ht="15">
      <c r="B95" s="608">
        <v>43803</v>
      </c>
      <c r="C95" s="484" t="s">
        <v>11747</v>
      </c>
      <c r="D95" s="1739">
        <v>300</v>
      </c>
      <c r="F95" s="1614">
        <v>43766</v>
      </c>
      <c r="G95" s="1615" t="s">
        <v>1188</v>
      </c>
      <c r="H95" s="1616">
        <v>300</v>
      </c>
      <c r="I95" t="s">
        <v>11126</v>
      </c>
    </row>
    <row r="96" spans="2:9" ht="15">
      <c r="B96" s="608">
        <v>43806</v>
      </c>
      <c r="C96" s="484" t="s">
        <v>11754</v>
      </c>
      <c r="D96" s="1739">
        <v>140</v>
      </c>
      <c r="F96" s="1614">
        <v>43771</v>
      </c>
      <c r="G96" s="1615" t="s">
        <v>11629</v>
      </c>
      <c r="H96" s="1616">
        <v>500</v>
      </c>
      <c r="I96" t="s">
        <v>11633</v>
      </c>
    </row>
    <row r="97" spans="2:12" ht="15">
      <c r="B97" s="608">
        <v>43806</v>
      </c>
      <c r="C97" s="484" t="s">
        <v>11755</v>
      </c>
      <c r="D97" s="1739">
        <v>400</v>
      </c>
      <c r="F97" s="1614">
        <v>43774</v>
      </c>
      <c r="G97" s="1615" t="s">
        <v>8469</v>
      </c>
      <c r="H97" s="1616">
        <v>300</v>
      </c>
      <c r="I97" t="s">
        <v>11650</v>
      </c>
    </row>
    <row r="98" spans="2:12" ht="15">
      <c r="B98" s="608">
        <v>43806</v>
      </c>
      <c r="C98" s="612" t="s">
        <v>11756</v>
      </c>
      <c r="D98" s="613">
        <v>50</v>
      </c>
      <c r="F98" s="1614">
        <v>43779</v>
      </c>
      <c r="G98" s="1615" t="s">
        <v>8469</v>
      </c>
      <c r="H98" s="1616">
        <v>750</v>
      </c>
      <c r="I98" t="s">
        <v>11650</v>
      </c>
    </row>
    <row r="99" spans="2:12" ht="15">
      <c r="B99" s="608">
        <v>43820</v>
      </c>
      <c r="C99" s="612" t="s">
        <v>977</v>
      </c>
      <c r="D99" s="613">
        <v>100</v>
      </c>
      <c r="F99" s="1614">
        <v>43787</v>
      </c>
      <c r="G99" s="1615" t="s">
        <v>11667</v>
      </c>
      <c r="H99" s="1616">
        <v>750</v>
      </c>
      <c r="I99" t="s">
        <v>11650</v>
      </c>
    </row>
    <row r="100" spans="2:12" ht="15">
      <c r="B100" s="608">
        <v>43820</v>
      </c>
      <c r="C100" s="484" t="s">
        <v>3043</v>
      </c>
      <c r="D100" s="610">
        <v>140</v>
      </c>
      <c r="F100" s="1614">
        <v>43793</v>
      </c>
      <c r="G100" s="1615" t="s">
        <v>11667</v>
      </c>
      <c r="H100" s="1616">
        <v>600</v>
      </c>
      <c r="I100" t="s">
        <v>11650</v>
      </c>
    </row>
    <row r="101" spans="2:12" ht="15">
      <c r="B101" s="608">
        <v>43820</v>
      </c>
      <c r="C101" s="280" t="s">
        <v>2318</v>
      </c>
      <c r="D101" s="294">
        <v>5</v>
      </c>
      <c r="F101" s="1614">
        <v>43803</v>
      </c>
      <c r="G101" s="1615" t="s">
        <v>8977</v>
      </c>
      <c r="H101" s="1616">
        <v>600</v>
      </c>
      <c r="I101" t="s">
        <v>11650</v>
      </c>
    </row>
    <row r="102" spans="2:12" ht="15">
      <c r="B102" s="608">
        <v>43834</v>
      </c>
      <c r="C102" s="484" t="s">
        <v>3903</v>
      </c>
      <c r="D102" s="610">
        <v>140</v>
      </c>
      <c r="F102" s="1614">
        <v>43811</v>
      </c>
      <c r="G102" s="1615" t="s">
        <v>8977</v>
      </c>
      <c r="H102" s="1616">
        <v>600</v>
      </c>
      <c r="I102" t="s">
        <v>11650</v>
      </c>
    </row>
    <row r="103" spans="2:12" ht="15">
      <c r="B103" s="608">
        <v>43848</v>
      </c>
      <c r="C103" s="484" t="s">
        <v>3043</v>
      </c>
      <c r="D103" s="610">
        <v>140</v>
      </c>
      <c r="F103" s="1614">
        <v>43817</v>
      </c>
      <c r="G103" s="1615" t="s">
        <v>11667</v>
      </c>
      <c r="H103" s="1616">
        <v>600</v>
      </c>
      <c r="I103" t="s">
        <v>11650</v>
      </c>
    </row>
    <row r="104" spans="2:12" ht="15">
      <c r="B104" s="608">
        <v>43848</v>
      </c>
      <c r="C104" s="484" t="s">
        <v>2318</v>
      </c>
      <c r="D104" s="610">
        <v>5</v>
      </c>
      <c r="F104" s="1614">
        <v>43820</v>
      </c>
      <c r="G104" s="1615" t="s">
        <v>11667</v>
      </c>
      <c r="H104" s="1616">
        <v>300</v>
      </c>
      <c r="I104" t="s">
        <v>11126</v>
      </c>
    </row>
    <row r="105" spans="2:12" ht="15">
      <c r="B105" s="608">
        <v>43848</v>
      </c>
      <c r="C105" s="484" t="s">
        <v>11978</v>
      </c>
      <c r="D105" s="610">
        <v>50</v>
      </c>
      <c r="F105" s="1614">
        <v>43829</v>
      </c>
      <c r="G105" s="1615" t="s">
        <v>11570</v>
      </c>
      <c r="H105" s="1616">
        <v>200</v>
      </c>
      <c r="I105" t="s">
        <v>421</v>
      </c>
    </row>
    <row r="106" spans="2:12" ht="15">
      <c r="B106" s="608">
        <v>43851</v>
      </c>
      <c r="C106" s="484" t="s">
        <v>12009</v>
      </c>
      <c r="D106" s="610">
        <v>150</v>
      </c>
      <c r="F106" s="1614">
        <v>43832</v>
      </c>
      <c r="G106" s="1615" t="s">
        <v>8977</v>
      </c>
      <c r="H106" s="1616">
        <v>300</v>
      </c>
      <c r="I106" t="s">
        <v>421</v>
      </c>
    </row>
    <row r="107" spans="2:12" ht="15">
      <c r="B107" s="608">
        <v>43851</v>
      </c>
      <c r="C107" s="484" t="s">
        <v>12010</v>
      </c>
      <c r="D107" s="610">
        <v>220</v>
      </c>
      <c r="F107" s="1614">
        <v>43836</v>
      </c>
      <c r="G107" s="1615" t="s">
        <v>11915</v>
      </c>
      <c r="H107" s="1616">
        <v>200</v>
      </c>
      <c r="I107" t="s">
        <v>421</v>
      </c>
    </row>
    <row r="108" spans="2:12" ht="60">
      <c r="B108" s="608">
        <v>43855</v>
      </c>
      <c r="C108" s="609" t="s">
        <v>12025</v>
      </c>
      <c r="D108" s="610">
        <v>1760</v>
      </c>
      <c r="E108" t="s">
        <v>12026</v>
      </c>
      <c r="F108" s="1614">
        <v>43837</v>
      </c>
      <c r="G108" s="1615" t="s">
        <v>11667</v>
      </c>
      <c r="H108" s="1616">
        <v>607.08000000000004</v>
      </c>
      <c r="I108" t="s">
        <v>11650</v>
      </c>
      <c r="J108">
        <v>6.01</v>
      </c>
      <c r="K108" s="233">
        <f>H108-J108</f>
        <v>601.07000000000005</v>
      </c>
      <c r="L108" s="2223">
        <v>1.18E-2</v>
      </c>
    </row>
    <row r="109" spans="2:12" ht="45">
      <c r="B109" s="608">
        <v>43855</v>
      </c>
      <c r="C109" s="609" t="s">
        <v>12024</v>
      </c>
      <c r="D109" s="610">
        <v>641</v>
      </c>
      <c r="E109" s="2225" t="s">
        <v>12027</v>
      </c>
      <c r="F109" s="1614">
        <v>43843</v>
      </c>
      <c r="G109" s="1615" t="s">
        <v>11946</v>
      </c>
      <c r="H109" s="1616">
        <v>200</v>
      </c>
      <c r="I109" t="s">
        <v>421</v>
      </c>
    </row>
    <row r="110" spans="2:12" ht="15">
      <c r="B110" s="608">
        <v>43856</v>
      </c>
      <c r="C110" s="677" t="s">
        <v>10507</v>
      </c>
      <c r="D110" s="610">
        <v>800</v>
      </c>
      <c r="E110" t="s">
        <v>421</v>
      </c>
      <c r="F110" s="1614">
        <v>43844</v>
      </c>
      <c r="G110" s="1615" t="s">
        <v>11966</v>
      </c>
      <c r="H110" s="1616">
        <v>607.08000000000004</v>
      </c>
      <c r="I110" t="s">
        <v>11650</v>
      </c>
      <c r="J110">
        <v>6.01</v>
      </c>
      <c r="K110" s="233">
        <f>H110-J110</f>
        <v>601.07000000000005</v>
      </c>
      <c r="L110" s="2223">
        <v>1.18E-2</v>
      </c>
    </row>
    <row r="111" spans="2:12" ht="15">
      <c r="B111" s="608">
        <v>43858</v>
      </c>
      <c r="C111" s="677" t="s">
        <v>12041</v>
      </c>
      <c r="D111" s="610">
        <v>2600</v>
      </c>
      <c r="E111" t="s">
        <v>9686</v>
      </c>
      <c r="F111" s="1614">
        <v>43848</v>
      </c>
      <c r="G111" s="1615" t="s">
        <v>3997</v>
      </c>
      <c r="H111" s="1616">
        <v>758.85</v>
      </c>
      <c r="I111" t="s">
        <v>11650</v>
      </c>
      <c r="J111">
        <v>7.51</v>
      </c>
      <c r="K111" s="233">
        <f>H111-J111</f>
        <v>751.34</v>
      </c>
      <c r="L111" s="2223">
        <v>1.18E-2</v>
      </c>
    </row>
    <row r="112" spans="2:12" ht="15">
      <c r="B112" s="608">
        <v>43876</v>
      </c>
      <c r="C112" s="677" t="s">
        <v>12216</v>
      </c>
      <c r="D112" s="610">
        <v>495</v>
      </c>
      <c r="E112" t="s">
        <v>9077</v>
      </c>
      <c r="F112" s="1614">
        <v>43856</v>
      </c>
      <c r="G112" s="1615" t="s">
        <v>3997</v>
      </c>
      <c r="H112" s="1616">
        <v>628.02</v>
      </c>
      <c r="I112" t="s">
        <v>11650</v>
      </c>
    </row>
    <row r="113" spans="2:9" ht="15">
      <c r="B113" s="608">
        <v>43890</v>
      </c>
      <c r="C113" s="484" t="s">
        <v>11286</v>
      </c>
      <c r="D113" s="610">
        <v>140</v>
      </c>
      <c r="F113" s="1614">
        <v>43864</v>
      </c>
      <c r="G113" s="1615" t="s">
        <v>1188</v>
      </c>
      <c r="H113" s="1616">
        <v>454.5</v>
      </c>
      <c r="I113" t="s">
        <v>11650</v>
      </c>
    </row>
    <row r="114" spans="2:9">
      <c r="B114" s="677"/>
      <c r="C114" s="677"/>
      <c r="D114" s="677"/>
      <c r="F114" s="1614">
        <v>43873</v>
      </c>
      <c r="G114" s="1615" t="s">
        <v>12170</v>
      </c>
      <c r="H114" s="1616">
        <v>607.08000000000004</v>
      </c>
      <c r="I114" t="s">
        <v>11650</v>
      </c>
    </row>
    <row r="115" spans="2:9">
      <c r="B115" s="677"/>
      <c r="C115" s="677"/>
      <c r="D115" s="677"/>
      <c r="F115" s="1614">
        <v>43879</v>
      </c>
      <c r="G115" s="1615" t="s">
        <v>7852</v>
      </c>
      <c r="H115" s="1616">
        <v>600</v>
      </c>
      <c r="I115" t="s">
        <v>9686</v>
      </c>
    </row>
    <row r="116" spans="2:9">
      <c r="B116" s="677"/>
      <c r="C116" s="677"/>
      <c r="D116" s="677"/>
      <c r="F116" s="1614">
        <v>43884</v>
      </c>
      <c r="G116" s="1615" t="s">
        <v>7852</v>
      </c>
      <c r="H116" s="1616">
        <v>600</v>
      </c>
      <c r="I116" t="s">
        <v>9686</v>
      </c>
    </row>
    <row r="117" spans="2:9">
      <c r="B117" s="677"/>
      <c r="C117" s="677"/>
      <c r="D117" s="677"/>
      <c r="F117" s="1614">
        <v>43889</v>
      </c>
      <c r="G117" s="1615" t="s">
        <v>12387</v>
      </c>
      <c r="H117" s="1616">
        <v>200</v>
      </c>
      <c r="I117" t="s">
        <v>421</v>
      </c>
    </row>
    <row r="118" spans="2:9">
      <c r="B118" s="677"/>
      <c r="C118" s="677"/>
      <c r="D118" s="677"/>
      <c r="F118" s="1614">
        <v>43890</v>
      </c>
      <c r="G118" s="1615" t="s">
        <v>12171</v>
      </c>
      <c r="H118" s="1616">
        <v>750</v>
      </c>
      <c r="I118" t="s">
        <v>11650</v>
      </c>
    </row>
    <row r="119" spans="2:9">
      <c r="B119" s="677"/>
      <c r="C119" s="677"/>
      <c r="D119" s="677"/>
      <c r="F119" s="677"/>
      <c r="G119" s="677"/>
      <c r="H119" s="677"/>
    </row>
    <row r="120" spans="2:9">
      <c r="B120" s="677"/>
      <c r="C120" s="677"/>
      <c r="D120" s="677"/>
      <c r="F120" s="677"/>
      <c r="G120" s="677"/>
      <c r="H120" s="677"/>
    </row>
    <row r="121" spans="2:9">
      <c r="B121" s="677"/>
      <c r="C121" s="677"/>
      <c r="D121" s="677"/>
      <c r="F121" s="677"/>
      <c r="G121" s="677"/>
      <c r="H121" s="677"/>
    </row>
    <row r="122" spans="2:9">
      <c r="B122" s="677"/>
      <c r="C122" s="677"/>
      <c r="D122" s="677"/>
      <c r="F122" s="677"/>
      <c r="G122" s="677"/>
      <c r="H122" s="677"/>
    </row>
    <row r="123" spans="2:9">
      <c r="B123" s="677"/>
      <c r="C123" s="677"/>
      <c r="D123" s="677"/>
      <c r="F123" s="677"/>
      <c r="G123" s="677"/>
      <c r="H123" s="677"/>
    </row>
    <row r="124" spans="2:9">
      <c r="B124" s="677"/>
      <c r="C124" s="677"/>
      <c r="D124" s="677"/>
      <c r="F124" s="677"/>
      <c r="G124" s="677"/>
      <c r="H124" s="677"/>
    </row>
    <row r="125" spans="2:9">
      <c r="B125" s="677"/>
      <c r="C125" s="677"/>
      <c r="D125" s="677"/>
      <c r="F125" s="677"/>
      <c r="G125" s="677"/>
      <c r="H125" s="677"/>
    </row>
    <row r="126" spans="2:9">
      <c r="B126" s="677"/>
      <c r="C126" s="677"/>
      <c r="D126" s="677"/>
      <c r="F126" s="677"/>
      <c r="G126" s="677"/>
      <c r="H126" s="677"/>
    </row>
    <row r="127" spans="2:9">
      <c r="B127" s="677"/>
      <c r="C127" s="677"/>
      <c r="D127" s="677"/>
      <c r="F127" s="677"/>
      <c r="G127" s="677"/>
      <c r="H127" s="677"/>
    </row>
    <row r="128" spans="2:9">
      <c r="B128" s="677"/>
      <c r="C128" s="677"/>
      <c r="D128" s="677"/>
      <c r="F128" s="677"/>
      <c r="G128" s="677"/>
      <c r="H128" s="677"/>
    </row>
    <row r="129" spans="2:8">
      <c r="B129" s="677"/>
      <c r="C129" s="677"/>
      <c r="D129" s="677"/>
      <c r="F129" s="677"/>
      <c r="G129" s="677"/>
      <c r="H129" s="677"/>
    </row>
    <row r="130" spans="2:8">
      <c r="B130" s="677"/>
      <c r="C130" s="677"/>
      <c r="D130" s="677"/>
      <c r="F130" s="677"/>
      <c r="G130" s="677"/>
      <c r="H130" s="677"/>
    </row>
    <row r="131" spans="2:8">
      <c r="B131" s="677"/>
      <c r="C131" s="677"/>
      <c r="D131" s="677"/>
      <c r="F131" s="677"/>
      <c r="G131" s="677"/>
      <c r="H131" s="677"/>
    </row>
    <row r="132" spans="2:8">
      <c r="B132" s="677"/>
      <c r="C132" s="677"/>
      <c r="D132" s="677"/>
      <c r="F132" s="677"/>
      <c r="G132" s="677"/>
      <c r="H132" s="677"/>
    </row>
    <row r="133" spans="2:8">
      <c r="B133" s="677"/>
      <c r="C133" s="677"/>
      <c r="D133" s="677"/>
      <c r="F133" s="677"/>
      <c r="G133" s="677"/>
      <c r="H133" s="677"/>
    </row>
    <row r="134" spans="2:8">
      <c r="B134" s="677"/>
      <c r="C134" s="677"/>
      <c r="D134" s="677"/>
      <c r="F134" s="677"/>
      <c r="G134" s="677"/>
      <c r="H134" s="677"/>
    </row>
    <row r="135" spans="2:8">
      <c r="B135" s="677"/>
      <c r="C135" s="677"/>
      <c r="D135" s="677"/>
      <c r="F135" s="677"/>
      <c r="G135" s="677"/>
      <c r="H135" s="677"/>
    </row>
    <row r="136" spans="2:8">
      <c r="B136" s="677"/>
      <c r="C136" s="677"/>
      <c r="D136" s="677"/>
      <c r="F136" s="677"/>
      <c r="G136" s="677"/>
      <c r="H136" s="677"/>
    </row>
    <row r="137" spans="2:8">
      <c r="B137" s="677"/>
      <c r="C137" s="677"/>
      <c r="D137" s="677"/>
      <c r="F137" s="677"/>
      <c r="G137" s="677"/>
      <c r="H137" s="677"/>
    </row>
    <row r="138" spans="2:8">
      <c r="B138" s="677"/>
      <c r="C138" s="677"/>
      <c r="D138" s="677"/>
      <c r="F138" s="677"/>
      <c r="G138" s="677"/>
      <c r="H138" s="677"/>
    </row>
    <row r="139" spans="2:8">
      <c r="B139" s="1993"/>
      <c r="C139" s="1993"/>
      <c r="D139" s="1993"/>
      <c r="E139" s="1991"/>
      <c r="F139" s="677"/>
      <c r="G139" s="677"/>
      <c r="H139" s="677"/>
    </row>
    <row r="140" spans="2:8">
      <c r="B140" s="1993"/>
      <c r="C140" s="1993"/>
      <c r="D140" s="1993"/>
      <c r="E140" s="1991"/>
      <c r="F140" s="677"/>
      <c r="G140" s="677"/>
      <c r="H140" s="677"/>
    </row>
    <row r="141" spans="2:8">
      <c r="B141" s="1993"/>
      <c r="C141" s="1993"/>
      <c r="D141" s="1993"/>
      <c r="E141" s="1991"/>
      <c r="F141" s="677"/>
      <c r="G141" s="677"/>
      <c r="H141" s="677"/>
    </row>
    <row r="142" spans="2:8">
      <c r="B142" s="1993"/>
      <c r="C142" s="1993"/>
      <c r="D142" s="1993"/>
      <c r="E142" s="1991"/>
      <c r="F142" s="677"/>
      <c r="G142" s="677"/>
      <c r="H142" s="677"/>
    </row>
    <row r="143" spans="2:8">
      <c r="B143" s="1993"/>
      <c r="C143" s="1993"/>
      <c r="D143" s="1993"/>
      <c r="E143" s="1991"/>
      <c r="F143" s="677"/>
      <c r="G143" s="677"/>
      <c r="H143" s="677"/>
    </row>
    <row r="144" spans="2:8">
      <c r="B144" s="1993"/>
      <c r="C144" s="1993"/>
      <c r="D144" s="1993"/>
      <c r="E144" s="1991"/>
      <c r="F144" s="677"/>
      <c r="G144" s="677"/>
      <c r="H144" s="677"/>
    </row>
    <row r="145" spans="2:8">
      <c r="B145" s="677"/>
      <c r="C145" s="677" t="s">
        <v>195</v>
      </c>
      <c r="D145" s="485">
        <f>SUM(D52:D144)</f>
        <v>29538</v>
      </c>
      <c r="F145" s="677"/>
      <c r="G145" s="677" t="s">
        <v>195</v>
      </c>
      <c r="H145" s="992">
        <f>SUM(H7:H144)</f>
        <v>57914.780000000006</v>
      </c>
    </row>
    <row r="147" spans="2:8">
      <c r="C147" t="s">
        <v>10497</v>
      </c>
    </row>
    <row r="148" spans="2:8" ht="15">
      <c r="B148" s="1019">
        <v>43102</v>
      </c>
      <c r="C148" s="787" t="s">
        <v>10380</v>
      </c>
      <c r="D148" s="788">
        <v>3260</v>
      </c>
    </row>
    <row r="149" spans="2:8">
      <c r="C149" t="s">
        <v>11918</v>
      </c>
    </row>
    <row r="150" spans="2:8" ht="15">
      <c r="B150" s="1019">
        <v>43106</v>
      </c>
      <c r="C150" s="787" t="s">
        <v>11917</v>
      </c>
      <c r="D150" s="788">
        <v>1959</v>
      </c>
    </row>
  </sheetData>
  <pageMargins left="0.7" right="0.7" top="0.75" bottom="0.75" header="0.3" footer="0.3"/>
  <pageSetup orientation="portrait" horizontalDpi="4294967293" verticalDpi="0" r:id="rId1"/>
</worksheet>
</file>

<file path=xl/worksheets/sheet23.xml><?xml version="1.0" encoding="utf-8"?>
<worksheet xmlns="http://schemas.openxmlformats.org/spreadsheetml/2006/main" xmlns:r="http://schemas.openxmlformats.org/officeDocument/2006/relationships">
  <dimension ref="A1:Y135"/>
  <sheetViews>
    <sheetView topLeftCell="F73" zoomScale="80" zoomScaleNormal="80" workbookViewId="0">
      <selection activeCell="P84" sqref="P84"/>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23.28515625"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9.140625" bestFit="1" customWidth="1"/>
  </cols>
  <sheetData>
    <row r="1" spans="1:24">
      <c r="N1" s="2545" t="s">
        <v>7953</v>
      </c>
      <c r="O1" s="2546"/>
      <c r="P1" s="2546"/>
      <c r="Q1" s="2546"/>
      <c r="R1" s="2546"/>
      <c r="S1" s="2546"/>
      <c r="T1" s="2546"/>
      <c r="U1" s="2546"/>
      <c r="V1" s="2546"/>
      <c r="W1" s="2547"/>
    </row>
    <row r="2" spans="1:24">
      <c r="N2" s="1032" t="s">
        <v>115</v>
      </c>
      <c r="O2" s="1032" t="s">
        <v>5320</v>
      </c>
      <c r="P2" s="1032" t="s">
        <v>5323</v>
      </c>
      <c r="Q2" s="1032" t="s">
        <v>5319</v>
      </c>
      <c r="R2" s="1032" t="s">
        <v>4198</v>
      </c>
      <c r="S2" s="1032" t="s">
        <v>5594</v>
      </c>
      <c r="T2" s="1032" t="s">
        <v>5322</v>
      </c>
      <c r="U2" s="1032" t="s">
        <v>5730</v>
      </c>
      <c r="V2" s="1032" t="s">
        <v>5326</v>
      </c>
      <c r="W2" s="1032" t="s">
        <v>4963</v>
      </c>
      <c r="X2" s="1032"/>
    </row>
    <row r="3" spans="1:24" ht="15">
      <c r="A3">
        <v>1</v>
      </c>
      <c r="B3" s="2548" t="s">
        <v>4201</v>
      </c>
      <c r="C3" s="2548"/>
      <c r="D3" s="2548"/>
      <c r="E3" s="2548"/>
      <c r="F3" s="2548"/>
      <c r="G3" s="189"/>
      <c r="H3" s="2548" t="s">
        <v>4202</v>
      </c>
      <c r="I3" s="2548"/>
      <c r="J3" s="2548"/>
      <c r="K3" s="2548"/>
      <c r="L3" s="2548"/>
      <c r="N3" s="1034">
        <v>42015</v>
      </c>
      <c r="O3" t="s">
        <v>1188</v>
      </c>
      <c r="P3" s="1032" t="s">
        <v>5328</v>
      </c>
      <c r="Q3" s="1033">
        <f>S3/R3</f>
        <v>38.245394942241646</v>
      </c>
      <c r="R3" s="1033">
        <v>64.06</v>
      </c>
      <c r="S3" s="1023">
        <v>2450</v>
      </c>
      <c r="T3" s="1032">
        <v>52</v>
      </c>
      <c r="U3" s="1032"/>
      <c r="V3" s="1032"/>
      <c r="W3" s="1032" t="s">
        <v>5321</v>
      </c>
      <c r="X3" s="1032" t="s">
        <v>421</v>
      </c>
    </row>
    <row r="4" spans="1:24" ht="15">
      <c r="B4" s="189"/>
      <c r="C4" s="189"/>
      <c r="D4" s="189"/>
      <c r="E4" s="189"/>
      <c r="F4" s="189"/>
      <c r="G4" s="189"/>
      <c r="H4" s="189"/>
      <c r="I4" s="189"/>
      <c r="J4" s="189"/>
      <c r="K4" s="189"/>
      <c r="L4" s="189"/>
      <c r="N4" s="1034">
        <v>42015</v>
      </c>
      <c r="O4" s="1032" t="s">
        <v>5325</v>
      </c>
      <c r="P4" s="1032" t="s">
        <v>5324</v>
      </c>
      <c r="Q4" s="1033">
        <f>S4/R4</f>
        <v>17.14196665108306</v>
      </c>
      <c r="R4" s="1033">
        <v>64.17</v>
      </c>
      <c r="S4" s="1023">
        <v>1100</v>
      </c>
      <c r="T4" s="1032">
        <v>411</v>
      </c>
      <c r="U4" s="1032">
        <f>T4-T3</f>
        <v>359</v>
      </c>
      <c r="V4" s="1033">
        <f t="shared" ref="V4:V24" si="0">U4/Q4</f>
        <v>20.942754545454548</v>
      </c>
      <c r="W4" s="1032" t="s">
        <v>5321</v>
      </c>
      <c r="X4" s="1032" t="s">
        <v>421</v>
      </c>
    </row>
    <row r="5" spans="1:24" ht="15">
      <c r="B5" s="189" t="s">
        <v>4195</v>
      </c>
      <c r="C5" s="189" t="s">
        <v>4196</v>
      </c>
      <c r="D5" s="189" t="s">
        <v>4197</v>
      </c>
      <c r="E5" s="189" t="s">
        <v>4198</v>
      </c>
      <c r="F5" s="189" t="s">
        <v>4199</v>
      </c>
      <c r="G5" s="189"/>
      <c r="H5" s="189" t="s">
        <v>4195</v>
      </c>
      <c r="I5" s="189" t="s">
        <v>4196</v>
      </c>
      <c r="J5" s="189" t="s">
        <v>4197</v>
      </c>
      <c r="K5" s="189" t="s">
        <v>4198</v>
      </c>
      <c r="L5" s="189" t="s">
        <v>4199</v>
      </c>
      <c r="N5" s="1034">
        <v>42022</v>
      </c>
      <c r="O5" s="1032" t="s">
        <v>5325</v>
      </c>
      <c r="P5" s="1032" t="s">
        <v>5324</v>
      </c>
      <c r="Q5" s="1033">
        <v>10.96</v>
      </c>
      <c r="R5" s="1033">
        <f>S5/Q5</f>
        <v>61.587591240875909</v>
      </c>
      <c r="S5" s="1023">
        <v>675</v>
      </c>
      <c r="T5" s="1032">
        <v>591</v>
      </c>
      <c r="U5" s="1032">
        <f>T5-T4</f>
        <v>180</v>
      </c>
      <c r="V5" s="1033">
        <f t="shared" si="0"/>
        <v>16.423357664233574</v>
      </c>
      <c r="W5" s="1032" t="s">
        <v>5327</v>
      </c>
      <c r="X5" s="1032" t="s">
        <v>421</v>
      </c>
    </row>
    <row r="6" spans="1:24" ht="15">
      <c r="B6" s="896">
        <v>1000</v>
      </c>
      <c r="C6" s="896">
        <v>16</v>
      </c>
      <c r="D6" s="896">
        <f>B6/C6</f>
        <v>62.5</v>
      </c>
      <c r="E6" s="896">
        <v>75.489999999999995</v>
      </c>
      <c r="F6" s="896">
        <f>D6*E6</f>
        <v>4718.125</v>
      </c>
      <c r="G6" s="189"/>
      <c r="H6" s="896">
        <v>1000</v>
      </c>
      <c r="I6" s="896">
        <v>20</v>
      </c>
      <c r="J6" s="896">
        <f>H6/I6</f>
        <v>50</v>
      </c>
      <c r="K6" s="896">
        <v>62.92</v>
      </c>
      <c r="L6" s="896">
        <f>J6*K6</f>
        <v>3146</v>
      </c>
      <c r="N6" s="1034">
        <v>42028</v>
      </c>
      <c r="O6" s="1032" t="s">
        <v>5330</v>
      </c>
      <c r="P6" s="1032" t="s">
        <v>5328</v>
      </c>
      <c r="Q6" s="1033">
        <v>21.52</v>
      </c>
      <c r="R6" s="1033">
        <v>61.49</v>
      </c>
      <c r="S6" s="1023">
        <f>Q6*R6</f>
        <v>1323.2647999999999</v>
      </c>
      <c r="T6" s="1032">
        <v>951</v>
      </c>
      <c r="U6" s="1032">
        <f>T6-T5</f>
        <v>360</v>
      </c>
      <c r="V6" s="1033">
        <f t="shared" si="0"/>
        <v>16.728624535315987</v>
      </c>
      <c r="W6" s="1032" t="s">
        <v>5327</v>
      </c>
      <c r="X6" s="1032" t="s">
        <v>5331</v>
      </c>
    </row>
    <row r="7" spans="1:24" ht="15">
      <c r="B7" s="189"/>
      <c r="C7" s="189"/>
      <c r="D7" s="189"/>
      <c r="E7" s="189"/>
      <c r="F7" s="189"/>
      <c r="G7" s="189"/>
      <c r="H7" s="189"/>
      <c r="I7" s="189"/>
      <c r="J7" s="189"/>
      <c r="K7" s="189"/>
      <c r="L7" s="189"/>
      <c r="N7" s="1034">
        <v>42125</v>
      </c>
      <c r="O7" t="s">
        <v>1188</v>
      </c>
      <c r="P7" s="1032" t="s">
        <v>5328</v>
      </c>
      <c r="Q7" s="1033">
        <v>31.96</v>
      </c>
      <c r="R7" s="1033">
        <v>66.19</v>
      </c>
      <c r="S7" s="1023">
        <f>Q7*R7</f>
        <v>2115.4324000000001</v>
      </c>
      <c r="T7" s="1032">
        <v>1321</v>
      </c>
      <c r="U7" s="1032">
        <f>T7-T6</f>
        <v>370</v>
      </c>
      <c r="V7" s="1033">
        <f t="shared" si="0"/>
        <v>11.576971214017522</v>
      </c>
      <c r="W7" s="1032" t="s">
        <v>5327</v>
      </c>
      <c r="X7" s="1032" t="s">
        <v>5331</v>
      </c>
    </row>
    <row r="8" spans="1:24" ht="15">
      <c r="B8" s="189"/>
      <c r="C8" s="189"/>
      <c r="D8" s="189"/>
      <c r="E8" s="189"/>
      <c r="F8" s="896"/>
      <c r="G8" s="896">
        <f>F6-L6</f>
        <v>1572.125</v>
      </c>
      <c r="H8" s="189"/>
      <c r="I8" s="189"/>
      <c r="J8" s="189"/>
      <c r="K8" s="189"/>
      <c r="L8" s="189"/>
      <c r="N8" s="1034">
        <v>42128</v>
      </c>
      <c r="O8" s="1032" t="s">
        <v>5325</v>
      </c>
      <c r="P8" s="1035" t="s">
        <v>5324</v>
      </c>
      <c r="Q8" s="1033">
        <v>25.5</v>
      </c>
      <c r="R8" s="1033">
        <v>66.319999999999993</v>
      </c>
      <c r="S8" s="1023">
        <f>Q8*R8</f>
        <v>1691.1599999999999</v>
      </c>
      <c r="T8" s="1032">
        <v>1731</v>
      </c>
      <c r="U8" s="1032">
        <f t="shared" ref="U8:U10" si="1">T8-T7</f>
        <v>410</v>
      </c>
      <c r="V8" s="1033">
        <f t="shared" si="0"/>
        <v>16.078431372549019</v>
      </c>
      <c r="W8" s="1032" t="s">
        <v>5327</v>
      </c>
      <c r="X8" s="1032" t="s">
        <v>421</v>
      </c>
    </row>
    <row r="9" spans="1:24" ht="15">
      <c r="B9" s="189"/>
      <c r="C9" s="189"/>
      <c r="D9" s="189"/>
      <c r="E9" s="189"/>
      <c r="F9" s="189"/>
      <c r="G9" s="189"/>
      <c r="H9" s="189"/>
      <c r="I9" s="189"/>
      <c r="J9" s="189"/>
      <c r="K9" s="189"/>
      <c r="L9" s="189"/>
      <c r="N9" s="1034">
        <v>42131</v>
      </c>
      <c r="O9" t="s">
        <v>5781</v>
      </c>
      <c r="P9" s="1032" t="s">
        <v>5780</v>
      </c>
      <c r="Q9" s="1033">
        <v>23.08</v>
      </c>
      <c r="R9" s="1033">
        <v>65.86</v>
      </c>
      <c r="S9" s="1023">
        <f>Q9*R9</f>
        <v>1520.0487999999998</v>
      </c>
      <c r="T9" s="1032">
        <v>2031</v>
      </c>
      <c r="U9" s="1032">
        <f t="shared" si="1"/>
        <v>300</v>
      </c>
      <c r="V9" s="1033">
        <f t="shared" si="0"/>
        <v>12.998266897746968</v>
      </c>
      <c r="W9" s="1032" t="s">
        <v>5327</v>
      </c>
      <c r="X9" s="1032" t="s">
        <v>421</v>
      </c>
    </row>
    <row r="10" spans="1:24" ht="26.25">
      <c r="B10" s="189" t="s">
        <v>4200</v>
      </c>
      <c r="C10" s="189"/>
      <c r="D10" s="189"/>
      <c r="E10" s="189"/>
      <c r="F10" s="189"/>
      <c r="G10" s="189"/>
      <c r="H10" s="189" t="s">
        <v>4200</v>
      </c>
      <c r="I10" s="189"/>
      <c r="J10" s="189"/>
      <c r="K10" s="189"/>
      <c r="L10" s="189"/>
      <c r="N10" s="1034">
        <v>42134</v>
      </c>
      <c r="O10" s="305" t="s">
        <v>5792</v>
      </c>
      <c r="P10" s="1032" t="s">
        <v>5791</v>
      </c>
      <c r="Q10" s="1033">
        <v>20.02</v>
      </c>
      <c r="R10" s="1033">
        <v>65.98</v>
      </c>
      <c r="S10" s="1023">
        <f>Q10*R10</f>
        <v>1320.9195999999999</v>
      </c>
      <c r="T10" s="1032">
        <v>2367</v>
      </c>
      <c r="U10" s="1032">
        <f t="shared" si="1"/>
        <v>336</v>
      </c>
      <c r="V10" s="1033">
        <f t="shared" si="0"/>
        <v>16.783216783216783</v>
      </c>
      <c r="W10" s="1032" t="s">
        <v>5327</v>
      </c>
      <c r="X10" s="1032" t="s">
        <v>5331</v>
      </c>
    </row>
    <row r="11" spans="1:24" ht="15">
      <c r="B11" s="896">
        <v>200</v>
      </c>
      <c r="C11" s="896">
        <v>14</v>
      </c>
      <c r="D11" s="896">
        <f>B11/C11</f>
        <v>14.285714285714286</v>
      </c>
      <c r="E11" s="896">
        <v>75.489999999999995</v>
      </c>
      <c r="F11" s="896">
        <f>D11*E11</f>
        <v>1078.4285714285713</v>
      </c>
      <c r="G11" s="189"/>
      <c r="H11" s="896">
        <v>200</v>
      </c>
      <c r="I11" s="896">
        <v>17</v>
      </c>
      <c r="J11" s="896">
        <f>H11/I11</f>
        <v>11.764705882352942</v>
      </c>
      <c r="K11" s="896">
        <v>59.17</v>
      </c>
      <c r="L11" s="896">
        <f>J11*K11</f>
        <v>696.11764705882365</v>
      </c>
      <c r="N11" s="1034">
        <v>42176</v>
      </c>
      <c r="O11" t="s">
        <v>1188</v>
      </c>
      <c r="P11" s="1032" t="s">
        <v>5328</v>
      </c>
      <c r="Q11" s="1033">
        <v>22.74</v>
      </c>
      <c r="R11" s="1033">
        <v>70.23</v>
      </c>
      <c r="S11" s="1023">
        <v>1597</v>
      </c>
      <c r="T11" s="1032">
        <v>2701</v>
      </c>
      <c r="U11" s="1032">
        <f t="shared" ref="U11:U16" si="2">T11-T10</f>
        <v>334</v>
      </c>
      <c r="V11" s="1033">
        <f t="shared" si="0"/>
        <v>14.687774846086192</v>
      </c>
      <c r="W11" s="1032" t="s">
        <v>5327</v>
      </c>
      <c r="X11" s="1032" t="s">
        <v>5331</v>
      </c>
    </row>
    <row r="12" spans="1:24" ht="15">
      <c r="B12" s="189"/>
      <c r="C12" s="189"/>
      <c r="D12" s="189"/>
      <c r="E12" s="189"/>
      <c r="F12" s="189"/>
      <c r="G12" s="896">
        <f>F11-L11</f>
        <v>382.31092436974768</v>
      </c>
      <c r="H12" s="189"/>
      <c r="I12" s="189"/>
      <c r="J12" s="189"/>
      <c r="K12" s="189"/>
      <c r="L12" s="189"/>
      <c r="N12" s="1034">
        <v>42203</v>
      </c>
      <c r="O12" t="s">
        <v>1188</v>
      </c>
      <c r="P12" s="1032" t="s">
        <v>5328</v>
      </c>
      <c r="Q12" s="1033">
        <v>4.01</v>
      </c>
      <c r="R12" s="1033">
        <v>67.39</v>
      </c>
      <c r="S12" s="1023">
        <f>R12*Q12</f>
        <v>270.23390000000001</v>
      </c>
      <c r="T12" s="1032">
        <v>2763</v>
      </c>
      <c r="U12" s="1032">
        <f t="shared" si="2"/>
        <v>62</v>
      </c>
      <c r="V12" s="1033">
        <f t="shared" si="0"/>
        <v>15.46134663341646</v>
      </c>
      <c r="W12" s="1032" t="s">
        <v>5327</v>
      </c>
      <c r="X12" s="1032" t="s">
        <v>421</v>
      </c>
    </row>
    <row r="13" spans="1:24" ht="15">
      <c r="N13" s="1034">
        <v>42208</v>
      </c>
      <c r="O13" s="1032" t="s">
        <v>6045</v>
      </c>
      <c r="P13" s="1032" t="s">
        <v>5324</v>
      </c>
      <c r="Q13" s="1033">
        <v>25.89</v>
      </c>
      <c r="R13" s="1033">
        <v>67.61</v>
      </c>
      <c r="S13" s="1023">
        <f>Q13*R13</f>
        <v>1750.4229</v>
      </c>
      <c r="T13" s="1032">
        <v>3157</v>
      </c>
      <c r="U13" s="1032">
        <f t="shared" si="2"/>
        <v>394</v>
      </c>
      <c r="V13" s="1033">
        <f t="shared" si="0"/>
        <v>15.218230977211277</v>
      </c>
      <c r="W13" s="1032" t="s">
        <v>5327</v>
      </c>
      <c r="X13" s="1032" t="s">
        <v>421</v>
      </c>
    </row>
    <row r="14" spans="1:24" ht="15">
      <c r="A14">
        <v>2</v>
      </c>
      <c r="B14" s="2548" t="s">
        <v>4201</v>
      </c>
      <c r="C14" s="2548"/>
      <c r="D14" s="2548"/>
      <c r="E14" s="2548"/>
      <c r="F14" s="2548"/>
      <c r="G14" s="189"/>
      <c r="H14" s="2548" t="s">
        <v>4202</v>
      </c>
      <c r="I14" s="2548"/>
      <c r="J14" s="2548"/>
      <c r="K14" s="2548"/>
      <c r="L14" s="2548"/>
      <c r="N14" s="1088">
        <v>42211</v>
      </c>
      <c r="O14" s="1089" t="s">
        <v>5325</v>
      </c>
      <c r="P14" s="1089" t="s">
        <v>5324</v>
      </c>
      <c r="Q14" s="1089">
        <v>9.64</v>
      </c>
      <c r="R14" s="1089">
        <v>67.52</v>
      </c>
      <c r="S14" s="1023">
        <f>Q14*R14</f>
        <v>650.89279999999997</v>
      </c>
      <c r="T14" s="1089">
        <v>3268</v>
      </c>
      <c r="U14" s="1090">
        <f t="shared" si="2"/>
        <v>111</v>
      </c>
      <c r="V14" s="1091">
        <f t="shared" si="0"/>
        <v>11.514522821576763</v>
      </c>
      <c r="W14" s="1089" t="s">
        <v>5327</v>
      </c>
      <c r="X14" s="1089" t="s">
        <v>421</v>
      </c>
    </row>
    <row r="15" spans="1:24" ht="15">
      <c r="B15" s="189"/>
      <c r="C15" s="189"/>
      <c r="D15" s="189"/>
      <c r="E15" s="189"/>
      <c r="F15" s="189"/>
      <c r="G15" s="189"/>
      <c r="H15" s="189"/>
      <c r="I15" s="189"/>
      <c r="J15" s="189"/>
      <c r="K15" s="189"/>
      <c r="L15" s="189"/>
      <c r="N15" s="1088">
        <v>42232</v>
      </c>
      <c r="O15" t="s">
        <v>1188</v>
      </c>
      <c r="P15" s="1032" t="s">
        <v>5328</v>
      </c>
      <c r="Q15" s="1105">
        <f>S15/R15</f>
        <v>20.489070608586257</v>
      </c>
      <c r="R15" s="1091">
        <v>63.59</v>
      </c>
      <c r="S15" s="1023">
        <v>1302.9000000000001</v>
      </c>
      <c r="T15" s="945">
        <v>3628</v>
      </c>
      <c r="U15" s="1090">
        <f t="shared" si="2"/>
        <v>360</v>
      </c>
      <c r="V15" s="1091">
        <f t="shared" si="0"/>
        <v>17.570343080819708</v>
      </c>
      <c r="W15" s="1032" t="s">
        <v>5327</v>
      </c>
      <c r="X15" s="1032" t="s">
        <v>5331</v>
      </c>
    </row>
    <row r="16" spans="1:24" ht="15">
      <c r="B16" s="189" t="s">
        <v>4195</v>
      </c>
      <c r="C16" s="189" t="s">
        <v>4196</v>
      </c>
      <c r="D16" s="189" t="s">
        <v>4197</v>
      </c>
      <c r="E16" s="189" t="s">
        <v>4198</v>
      </c>
      <c r="F16" s="189" t="s">
        <v>4199</v>
      </c>
      <c r="G16" s="189"/>
      <c r="H16" s="189" t="s">
        <v>4195</v>
      </c>
      <c r="I16" s="189" t="s">
        <v>4196</v>
      </c>
      <c r="J16" s="189" t="s">
        <v>4197</v>
      </c>
      <c r="K16" s="189" t="s">
        <v>4198</v>
      </c>
      <c r="L16" s="189" t="s">
        <v>4199</v>
      </c>
      <c r="N16" s="1088">
        <v>42264</v>
      </c>
      <c r="O16" t="s">
        <v>1188</v>
      </c>
      <c r="P16" s="1032" t="s">
        <v>5328</v>
      </c>
      <c r="Q16">
        <f>S16/R16</f>
        <v>8.1221572449642618</v>
      </c>
      <c r="R16" s="1117">
        <v>61.56</v>
      </c>
      <c r="S16" s="1023">
        <v>500</v>
      </c>
      <c r="T16" s="945">
        <v>3735</v>
      </c>
      <c r="U16" s="1118">
        <f t="shared" si="2"/>
        <v>107</v>
      </c>
      <c r="V16" s="1117">
        <f t="shared" si="0"/>
        <v>13.17384</v>
      </c>
      <c r="W16" s="1032" t="s">
        <v>5327</v>
      </c>
      <c r="X16" s="1032" t="s">
        <v>5331</v>
      </c>
    </row>
    <row r="17" spans="1:25" ht="15">
      <c r="B17" s="896">
        <v>1000</v>
      </c>
      <c r="C17" s="896">
        <v>16</v>
      </c>
      <c r="D17" s="896">
        <f>B17/C17</f>
        <v>62.5</v>
      </c>
      <c r="E17" s="896">
        <v>71.55</v>
      </c>
      <c r="F17" s="896">
        <f>D17*E17</f>
        <v>4471.875</v>
      </c>
      <c r="G17" s="189"/>
      <c r="H17" s="896">
        <v>1000</v>
      </c>
      <c r="I17" s="896">
        <v>20</v>
      </c>
      <c r="J17" s="896">
        <f>H17/I17</f>
        <v>50</v>
      </c>
      <c r="K17" s="896">
        <v>59.27</v>
      </c>
      <c r="L17" s="896">
        <f>J17*K17</f>
        <v>2963.5</v>
      </c>
      <c r="N17" s="1088">
        <v>42268</v>
      </c>
      <c r="O17" s="1" t="s">
        <v>6252</v>
      </c>
      <c r="P17" s="1032" t="s">
        <v>5324</v>
      </c>
      <c r="Q17" s="1120">
        <v>35.03</v>
      </c>
      <c r="R17" s="1117">
        <v>61.69</v>
      </c>
      <c r="S17" s="1023">
        <f>Q17*R17</f>
        <v>2161.0007000000001</v>
      </c>
      <c r="T17" s="945">
        <v>4240</v>
      </c>
      <c r="U17" s="1118">
        <f t="shared" ref="U17:U24" si="3">T17-T16</f>
        <v>505</v>
      </c>
      <c r="V17" s="1117">
        <f t="shared" si="0"/>
        <v>14.41621467313731</v>
      </c>
      <c r="W17" s="1089" t="s">
        <v>5327</v>
      </c>
      <c r="X17" s="1089" t="s">
        <v>421</v>
      </c>
    </row>
    <row r="18" spans="1:25" ht="15">
      <c r="B18" s="189"/>
      <c r="C18" s="189"/>
      <c r="D18" s="189"/>
      <c r="E18" s="189"/>
      <c r="F18" s="189"/>
      <c r="G18" s="189"/>
      <c r="H18" s="189"/>
      <c r="I18" s="189"/>
      <c r="J18" s="189"/>
      <c r="K18" s="189"/>
      <c r="L18" s="189"/>
      <c r="N18" s="1088">
        <v>42270</v>
      </c>
      <c r="O18" t="s">
        <v>6268</v>
      </c>
      <c r="P18" s="1032" t="s">
        <v>6269</v>
      </c>
      <c r="Q18" s="1120">
        <v>31.98</v>
      </c>
      <c r="R18" s="1117">
        <v>61.29</v>
      </c>
      <c r="S18" s="1023">
        <f>Q18*R18</f>
        <v>1960.0542</v>
      </c>
      <c r="T18" s="945">
        <v>4678</v>
      </c>
      <c r="U18" s="1118">
        <f t="shared" si="3"/>
        <v>438</v>
      </c>
      <c r="V18" s="1117">
        <f t="shared" si="0"/>
        <v>13.696060037523452</v>
      </c>
      <c r="W18" s="1089" t="s">
        <v>5327</v>
      </c>
      <c r="X18" s="1089" t="s">
        <v>421</v>
      </c>
    </row>
    <row r="19" spans="1:25" ht="15">
      <c r="B19" s="189"/>
      <c r="C19" s="189"/>
      <c r="D19" s="189"/>
      <c r="E19" s="189"/>
      <c r="F19" s="896"/>
      <c r="G19" s="896">
        <f>F17-L17</f>
        <v>1508.375</v>
      </c>
      <c r="H19" s="189"/>
      <c r="I19" s="189"/>
      <c r="J19" s="189"/>
      <c r="K19" s="189"/>
      <c r="L19" s="189"/>
      <c r="N19" s="1088">
        <v>42274</v>
      </c>
      <c r="O19" s="1089" t="s">
        <v>5325</v>
      </c>
      <c r="P19" s="1089" t="s">
        <v>5324</v>
      </c>
      <c r="Q19" s="1120">
        <v>27.72</v>
      </c>
      <c r="R19" s="1117">
        <v>61.69</v>
      </c>
      <c r="S19" s="1023">
        <v>1710</v>
      </c>
      <c r="T19" s="945">
        <v>5068</v>
      </c>
      <c r="U19" s="1118">
        <f t="shared" si="3"/>
        <v>390</v>
      </c>
      <c r="V19" s="1117">
        <f t="shared" si="0"/>
        <v>14.06926406926407</v>
      </c>
      <c r="W19" s="1089" t="s">
        <v>5327</v>
      </c>
      <c r="X19" s="1089" t="s">
        <v>421</v>
      </c>
    </row>
    <row r="20" spans="1:25" ht="15">
      <c r="B20" s="189"/>
      <c r="C20" s="189"/>
      <c r="D20" s="189"/>
      <c r="E20" s="189"/>
      <c r="F20" s="189"/>
      <c r="G20" s="189"/>
      <c r="H20" s="189"/>
      <c r="I20" s="189"/>
      <c r="J20" s="189"/>
      <c r="K20" s="189"/>
      <c r="L20" s="189"/>
      <c r="N20" s="1088">
        <v>42315</v>
      </c>
      <c r="O20" t="s">
        <v>1222</v>
      </c>
      <c r="P20" s="1032" t="s">
        <v>5328</v>
      </c>
      <c r="Q20" s="1120">
        <v>25.95</v>
      </c>
      <c r="R20" s="1117">
        <f>S20/Q20</f>
        <v>61.093641618497116</v>
      </c>
      <c r="S20" s="1023">
        <v>1585.38</v>
      </c>
      <c r="T20" s="945">
        <v>5466</v>
      </c>
      <c r="U20" s="1118">
        <f t="shared" si="3"/>
        <v>398</v>
      </c>
      <c r="V20" s="1117">
        <f t="shared" si="0"/>
        <v>15.337186897880541</v>
      </c>
      <c r="W20" s="1032" t="s">
        <v>5321</v>
      </c>
      <c r="X20" s="945" t="s">
        <v>5331</v>
      </c>
    </row>
    <row r="21" spans="1:25" ht="15">
      <c r="B21" s="189" t="s">
        <v>4200</v>
      </c>
      <c r="C21" s="189"/>
      <c r="D21" s="189"/>
      <c r="E21" s="189"/>
      <c r="F21" s="189"/>
      <c r="G21" s="189"/>
      <c r="H21" s="189" t="s">
        <v>4200</v>
      </c>
      <c r="I21" s="189"/>
      <c r="J21" s="189"/>
      <c r="K21" s="189"/>
      <c r="L21" s="189"/>
      <c r="N21" s="1088">
        <v>42322</v>
      </c>
      <c r="O21" s="1089" t="s">
        <v>5325</v>
      </c>
      <c r="P21" s="1089" t="s">
        <v>5324</v>
      </c>
      <c r="Q21" s="1120">
        <f>S21/R21</f>
        <v>32.674399607907205</v>
      </c>
      <c r="R21" s="1117">
        <v>61.21</v>
      </c>
      <c r="S21" s="1023">
        <v>2000</v>
      </c>
      <c r="T21" s="945">
        <v>6009</v>
      </c>
      <c r="U21" s="1118">
        <f t="shared" si="3"/>
        <v>543</v>
      </c>
      <c r="V21" s="1117">
        <f t="shared" si="0"/>
        <v>16.618514999999999</v>
      </c>
      <c r="W21" s="1089" t="s">
        <v>5327</v>
      </c>
      <c r="X21" s="1089" t="s">
        <v>421</v>
      </c>
    </row>
    <row r="22" spans="1:25" ht="15">
      <c r="B22" s="896">
        <v>200</v>
      </c>
      <c r="C22" s="896">
        <v>14</v>
      </c>
      <c r="D22" s="896">
        <f>B22/C22</f>
        <v>14.285714285714286</v>
      </c>
      <c r="E22" s="896">
        <f>E17</f>
        <v>71.55</v>
      </c>
      <c r="F22" s="896">
        <f>D22*E22</f>
        <v>1022.1428571428571</v>
      </c>
      <c r="G22" s="189"/>
      <c r="H22" s="896">
        <v>200</v>
      </c>
      <c r="I22" s="896">
        <v>17</v>
      </c>
      <c r="J22" s="896">
        <f>H22/I22</f>
        <v>11.764705882352942</v>
      </c>
      <c r="K22" s="896">
        <f>K17</f>
        <v>59.27</v>
      </c>
      <c r="L22" s="896">
        <f>J22*K22</f>
        <v>697.2941176470589</v>
      </c>
      <c r="N22" s="185">
        <v>42013</v>
      </c>
      <c r="O22" t="s">
        <v>1222</v>
      </c>
      <c r="P22" s="1032" t="s">
        <v>5328</v>
      </c>
      <c r="Q22" s="1120">
        <v>30.96</v>
      </c>
      <c r="R22" s="1117">
        <f>S22/Q22</f>
        <v>59.754521963824288</v>
      </c>
      <c r="S22" s="1023">
        <v>1850</v>
      </c>
      <c r="T22" s="945">
        <v>6485</v>
      </c>
      <c r="U22" s="1118">
        <f t="shared" si="3"/>
        <v>476</v>
      </c>
      <c r="V22" s="1117">
        <f t="shared" si="0"/>
        <v>15.374677002583979</v>
      </c>
      <c r="W22" s="1032" t="s">
        <v>5321</v>
      </c>
      <c r="X22" s="945" t="s">
        <v>5331</v>
      </c>
    </row>
    <row r="23" spans="1:25" ht="15">
      <c r="B23" s="189"/>
      <c r="C23" s="189"/>
      <c r="D23" s="189"/>
      <c r="E23" s="189"/>
      <c r="F23" s="189"/>
      <c r="G23" s="896">
        <f>F22-L22</f>
        <v>324.84873949579821</v>
      </c>
      <c r="H23" s="189"/>
      <c r="I23" s="189"/>
      <c r="J23" s="189"/>
      <c r="K23" s="189"/>
      <c r="L23" s="189"/>
      <c r="N23" s="185">
        <v>42014</v>
      </c>
      <c r="O23" s="1089" t="s">
        <v>5325</v>
      </c>
      <c r="P23" s="1089" t="s">
        <v>5324</v>
      </c>
      <c r="Q23" s="1120">
        <v>27.59</v>
      </c>
      <c r="R23" s="1117">
        <v>59.81</v>
      </c>
      <c r="S23" s="1023">
        <f>Q23*R23</f>
        <v>1650.1579000000002</v>
      </c>
      <c r="T23" s="945">
        <v>6893</v>
      </c>
      <c r="U23" s="1118">
        <f t="shared" si="3"/>
        <v>408</v>
      </c>
      <c r="V23" s="1117">
        <f t="shared" si="0"/>
        <v>14.787966654584995</v>
      </c>
      <c r="W23" s="1089" t="s">
        <v>5327</v>
      </c>
      <c r="X23" s="1089" t="s">
        <v>421</v>
      </c>
    </row>
    <row r="24" spans="1:25" ht="15">
      <c r="L24" s="320"/>
      <c r="N24" s="72">
        <v>42382</v>
      </c>
      <c r="O24" s="1" t="s">
        <v>6252</v>
      </c>
      <c r="P24" s="1032" t="s">
        <v>5324</v>
      </c>
      <c r="Q24" s="1120">
        <v>3.44</v>
      </c>
      <c r="R24" s="1117">
        <v>59.82</v>
      </c>
      <c r="S24" s="1023">
        <f>Q24*R24</f>
        <v>205.7808</v>
      </c>
      <c r="T24" s="945">
        <v>6940</v>
      </c>
      <c r="U24" s="1118">
        <f t="shared" si="3"/>
        <v>47</v>
      </c>
      <c r="V24" s="1117">
        <f t="shared" si="0"/>
        <v>13.662790697674419</v>
      </c>
      <c r="W24" s="1089" t="s">
        <v>5327</v>
      </c>
      <c r="X24" s="1089" t="s">
        <v>421</v>
      </c>
    </row>
    <row r="25" spans="1:25" ht="15">
      <c r="A25">
        <v>3</v>
      </c>
      <c r="B25" s="2548" t="s">
        <v>4201</v>
      </c>
      <c r="C25" s="2548"/>
      <c r="D25" s="2548"/>
      <c r="E25" s="2548"/>
      <c r="F25" s="2548"/>
      <c r="G25" s="189"/>
      <c r="H25" s="2548" t="s">
        <v>4202</v>
      </c>
      <c r="I25" s="2548"/>
      <c r="J25" s="2548"/>
      <c r="K25" s="2548"/>
      <c r="L25" s="2548"/>
      <c r="N25" s="1088">
        <v>42445</v>
      </c>
      <c r="O25" t="s">
        <v>1222</v>
      </c>
      <c r="P25" s="1032" t="s">
        <v>5328</v>
      </c>
      <c r="Q25" s="1117">
        <v>36.49</v>
      </c>
      <c r="R25" s="1120">
        <v>56.18</v>
      </c>
      <c r="S25" s="1023">
        <v>2050</v>
      </c>
      <c r="T25" s="945">
        <v>7414</v>
      </c>
      <c r="U25" s="1118">
        <f>T25-T24</f>
        <v>474</v>
      </c>
      <c r="V25" s="1117">
        <f>U25/R25</f>
        <v>8.437166251334995</v>
      </c>
      <c r="W25" s="1032" t="s">
        <v>5327</v>
      </c>
      <c r="X25" s="1032" t="s">
        <v>5331</v>
      </c>
      <c r="Y25" s="320"/>
    </row>
    <row r="26" spans="1:25" ht="15">
      <c r="B26" s="189"/>
      <c r="C26" s="189"/>
      <c r="D26" s="189"/>
      <c r="E26" s="189"/>
      <c r="F26" s="189"/>
      <c r="G26" s="189"/>
      <c r="H26" s="189"/>
      <c r="I26" s="189"/>
      <c r="J26" s="189"/>
      <c r="K26" s="189"/>
      <c r="L26" s="189"/>
      <c r="N26" s="72">
        <v>42459</v>
      </c>
      <c r="O26" s="1" t="s">
        <v>6918</v>
      </c>
      <c r="P26" s="1032" t="s">
        <v>5324</v>
      </c>
      <c r="Q26" s="1117"/>
      <c r="R26" s="1120"/>
      <c r="S26" s="1023">
        <v>1500</v>
      </c>
      <c r="W26" s="1089" t="s">
        <v>5327</v>
      </c>
      <c r="X26" s="1089" t="s">
        <v>421</v>
      </c>
    </row>
    <row r="27" spans="1:25" ht="15">
      <c r="B27" s="189" t="s">
        <v>4195</v>
      </c>
      <c r="C27" s="189" t="s">
        <v>4196</v>
      </c>
      <c r="D27" s="189" t="s">
        <v>4197</v>
      </c>
      <c r="E27" s="189" t="s">
        <v>4198</v>
      </c>
      <c r="F27" s="189" t="s">
        <v>4199</v>
      </c>
      <c r="G27" s="189"/>
      <c r="H27" s="189" t="s">
        <v>4195</v>
      </c>
      <c r="I27" s="189" t="s">
        <v>4196</v>
      </c>
      <c r="J27" s="189" t="s">
        <v>4197</v>
      </c>
      <c r="K27" s="189" t="s">
        <v>4198</v>
      </c>
      <c r="L27" s="189" t="s">
        <v>4199</v>
      </c>
      <c r="N27" s="1088">
        <v>42461</v>
      </c>
      <c r="O27" s="1" t="s">
        <v>6252</v>
      </c>
      <c r="P27" s="1032" t="s">
        <v>5324</v>
      </c>
      <c r="Q27" s="1117"/>
      <c r="R27" s="1120"/>
      <c r="S27" s="1023">
        <v>2250</v>
      </c>
      <c r="W27" s="1089" t="s">
        <v>5327</v>
      </c>
      <c r="X27" s="1089" t="s">
        <v>421</v>
      </c>
    </row>
    <row r="28" spans="1:25" ht="15">
      <c r="B28" s="896">
        <v>1000</v>
      </c>
      <c r="C28" s="896">
        <v>16</v>
      </c>
      <c r="D28" s="896">
        <f>B28/C28</f>
        <v>62.5</v>
      </c>
      <c r="E28" s="896">
        <v>67.12</v>
      </c>
      <c r="F28" s="896">
        <f>D28*E28</f>
        <v>4195</v>
      </c>
      <c r="G28" s="189"/>
      <c r="H28" s="896">
        <v>1000</v>
      </c>
      <c r="I28" s="896">
        <v>20</v>
      </c>
      <c r="J28" s="896">
        <v>57</v>
      </c>
      <c r="K28" s="896">
        <v>56.84</v>
      </c>
      <c r="L28" s="896">
        <f>J28*K28</f>
        <v>3239.88</v>
      </c>
      <c r="N28" s="1088">
        <v>42463</v>
      </c>
      <c r="O28" s="1089" t="s">
        <v>5325</v>
      </c>
      <c r="P28" s="1089" t="s">
        <v>5324</v>
      </c>
      <c r="Q28" s="1117"/>
      <c r="R28" s="1120"/>
      <c r="S28" s="1023">
        <v>500</v>
      </c>
      <c r="W28" s="1089" t="s">
        <v>5327</v>
      </c>
      <c r="X28" s="1089" t="s">
        <v>421</v>
      </c>
    </row>
    <row r="29" spans="1:25" ht="15">
      <c r="B29" s="189"/>
      <c r="C29" s="189"/>
      <c r="D29" s="189"/>
      <c r="E29" s="189"/>
      <c r="F29" s="189"/>
      <c r="G29" s="189"/>
      <c r="H29" s="189"/>
      <c r="I29" s="189"/>
      <c r="J29" s="189"/>
      <c r="K29" s="189"/>
      <c r="L29" s="189"/>
      <c r="M29" t="s">
        <v>7071</v>
      </c>
      <c r="N29" s="1088">
        <v>42513</v>
      </c>
      <c r="O29" s="1089" t="s">
        <v>7050</v>
      </c>
      <c r="P29" s="1032" t="s">
        <v>5328</v>
      </c>
      <c r="Q29" s="1117"/>
      <c r="R29" s="1120"/>
      <c r="S29" s="1023">
        <v>1600</v>
      </c>
      <c r="W29" s="1032" t="s">
        <v>5327</v>
      </c>
      <c r="X29" s="1032" t="s">
        <v>5331</v>
      </c>
    </row>
    <row r="30" spans="1:25" ht="15">
      <c r="B30" s="189"/>
      <c r="C30" s="189"/>
      <c r="D30" s="189"/>
      <c r="E30" s="189"/>
      <c r="F30" s="896"/>
      <c r="G30" s="896">
        <f>F28-L28</f>
        <v>955.11999999999989</v>
      </c>
      <c r="H30" s="189"/>
      <c r="I30" s="189"/>
      <c r="J30" s="189"/>
      <c r="K30" s="189"/>
      <c r="L30" s="189"/>
      <c r="M30" t="s">
        <v>7072</v>
      </c>
      <c r="N30" s="72">
        <v>42515</v>
      </c>
      <c r="O30" s="1089" t="s">
        <v>5325</v>
      </c>
      <c r="P30" s="1089" t="s">
        <v>5324</v>
      </c>
      <c r="Q30" s="1117"/>
      <c r="R30" s="1120"/>
      <c r="S30" s="1023">
        <v>2100</v>
      </c>
      <c r="W30" s="1089" t="s">
        <v>5327</v>
      </c>
      <c r="X30" s="1089" t="s">
        <v>421</v>
      </c>
    </row>
    <row r="31" spans="1:25" ht="15">
      <c r="B31" s="189"/>
      <c r="C31" s="189"/>
      <c r="D31" s="189"/>
      <c r="E31" s="189"/>
      <c r="F31" s="189"/>
      <c r="G31" s="189"/>
      <c r="H31" s="189"/>
      <c r="I31" s="189"/>
      <c r="J31" s="189"/>
      <c r="K31" s="189"/>
      <c r="L31" s="189"/>
      <c r="N31" s="72">
        <v>42518</v>
      </c>
      <c r="O31" s="1" t="s">
        <v>7080</v>
      </c>
      <c r="P31" s="945" t="s">
        <v>7081</v>
      </c>
      <c r="Q31" s="1117"/>
      <c r="R31" s="1120"/>
      <c r="S31" s="1023">
        <v>1000</v>
      </c>
      <c r="W31" s="1089" t="s">
        <v>5327</v>
      </c>
      <c r="X31" s="1089" t="s">
        <v>421</v>
      </c>
    </row>
    <row r="32" spans="1:25" ht="15">
      <c r="B32" s="189" t="s">
        <v>4200</v>
      </c>
      <c r="C32" s="189"/>
      <c r="D32" s="189"/>
      <c r="E32" s="189"/>
      <c r="F32" s="189"/>
      <c r="G32" s="189"/>
      <c r="H32" s="189" t="s">
        <v>4200</v>
      </c>
      <c r="I32" s="189"/>
      <c r="J32" s="189"/>
      <c r="K32" s="189"/>
      <c r="L32" s="189"/>
      <c r="N32" s="72">
        <v>42523</v>
      </c>
      <c r="O32" s="1" t="s">
        <v>6252</v>
      </c>
      <c r="P32" s="1089" t="s">
        <v>5324</v>
      </c>
      <c r="Q32" s="1117"/>
      <c r="R32" s="1120"/>
      <c r="S32" s="1023">
        <v>500</v>
      </c>
      <c r="W32" s="1089" t="s">
        <v>5327</v>
      </c>
      <c r="X32" s="1089" t="s">
        <v>421</v>
      </c>
    </row>
    <row r="33" spans="1:24" ht="15">
      <c r="B33" s="896">
        <v>200</v>
      </c>
      <c r="C33" s="896">
        <v>13</v>
      </c>
      <c r="D33" s="896">
        <f>B33/C33</f>
        <v>15.384615384615385</v>
      </c>
      <c r="E33" s="896">
        <f>E28</f>
        <v>67.12</v>
      </c>
      <c r="F33" s="896">
        <f>D33*E33</f>
        <v>1032.6153846153848</v>
      </c>
      <c r="G33" s="189"/>
      <c r="H33" s="896">
        <v>200</v>
      </c>
      <c r="I33" s="896">
        <v>17</v>
      </c>
      <c r="J33" s="896">
        <f>H33/I33</f>
        <v>11.764705882352942</v>
      </c>
      <c r="K33" s="896">
        <f>K28</f>
        <v>56.84</v>
      </c>
      <c r="L33" s="896">
        <f>J33*K33</f>
        <v>668.70588235294122</v>
      </c>
      <c r="N33" s="72">
        <v>42525</v>
      </c>
      <c r="O33" s="1" t="s">
        <v>6252</v>
      </c>
      <c r="P33" s="1089" t="s">
        <v>5324</v>
      </c>
      <c r="Q33" s="1117">
        <v>30.69</v>
      </c>
      <c r="R33" s="1120">
        <v>65.16</v>
      </c>
      <c r="S33" s="1023">
        <v>2000</v>
      </c>
      <c r="W33" s="1089" t="s">
        <v>5327</v>
      </c>
      <c r="X33" s="1089" t="s">
        <v>421</v>
      </c>
    </row>
    <row r="34" spans="1:24" ht="15">
      <c r="B34" s="189"/>
      <c r="C34" s="189"/>
      <c r="D34" s="189"/>
      <c r="E34" s="189"/>
      <c r="F34" s="189"/>
      <c r="G34" s="896">
        <f>F33-L33</f>
        <v>363.90950226244354</v>
      </c>
      <c r="H34" s="189"/>
      <c r="I34" s="189"/>
      <c r="J34" s="189"/>
      <c r="K34" s="189"/>
      <c r="L34" s="189"/>
      <c r="N34" s="72">
        <v>42594</v>
      </c>
      <c r="O34" t="s">
        <v>1222</v>
      </c>
      <c r="P34" s="1032" t="s">
        <v>5328</v>
      </c>
      <c r="Q34" s="1117">
        <v>37.200000000000003</v>
      </c>
      <c r="R34" s="1120">
        <v>60.76</v>
      </c>
      <c r="S34" s="1023">
        <f>R34*Q34</f>
        <v>2260.2719999999999</v>
      </c>
      <c r="T34">
        <v>10718</v>
      </c>
      <c r="W34" s="1032" t="s">
        <v>5327</v>
      </c>
      <c r="X34" s="1032" t="s">
        <v>5331</v>
      </c>
    </row>
    <row r="35" spans="1:24" ht="15">
      <c r="N35" s="72">
        <v>42666</v>
      </c>
      <c r="O35" t="s">
        <v>1222</v>
      </c>
      <c r="P35" s="1032" t="s">
        <v>5328</v>
      </c>
      <c r="Q35" s="1117">
        <v>30.27</v>
      </c>
      <c r="R35" s="1120">
        <v>66.069999999999993</v>
      </c>
      <c r="S35" s="1023">
        <v>2000</v>
      </c>
      <c r="T35">
        <v>11044</v>
      </c>
      <c r="U35">
        <f>T35-T34</f>
        <v>326</v>
      </c>
      <c r="V35">
        <f>U35/Q35</f>
        <v>10.769739015526925</v>
      </c>
      <c r="W35" s="1032" t="s">
        <v>5327</v>
      </c>
      <c r="X35" s="1032" t="s">
        <v>5331</v>
      </c>
    </row>
    <row r="36" spans="1:24" ht="15">
      <c r="A36">
        <v>4</v>
      </c>
      <c r="B36" s="2548" t="s">
        <v>4201</v>
      </c>
      <c r="C36" s="2548"/>
      <c r="D36" s="2548"/>
      <c r="E36" s="2548"/>
      <c r="F36" s="2548"/>
      <c r="G36" s="189"/>
      <c r="H36" s="2548" t="s">
        <v>4202</v>
      </c>
      <c r="I36" s="2548"/>
      <c r="J36" s="2548"/>
      <c r="K36" s="2548"/>
      <c r="L36" s="2548"/>
      <c r="N36" s="72">
        <v>42674</v>
      </c>
      <c r="O36" t="s">
        <v>7685</v>
      </c>
      <c r="P36" s="1032" t="s">
        <v>5324</v>
      </c>
      <c r="Q36" s="1117">
        <f>S36/R36</f>
        <v>33.368724404671617</v>
      </c>
      <c r="R36" s="1120">
        <v>65.930000000000007</v>
      </c>
      <c r="S36" s="1023">
        <v>2200</v>
      </c>
      <c r="T36">
        <v>11563</v>
      </c>
      <c r="U36">
        <f>T36-T35</f>
        <v>519</v>
      </c>
      <c r="V36">
        <f>U36/Q36</f>
        <v>15.553486363636365</v>
      </c>
      <c r="W36" s="1032" t="s">
        <v>5327</v>
      </c>
      <c r="X36" s="1032" t="s">
        <v>421</v>
      </c>
    </row>
    <row r="37" spans="1:24" ht="15">
      <c r="B37" s="189"/>
      <c r="C37" s="189"/>
      <c r="D37" s="189"/>
      <c r="E37" s="189"/>
      <c r="F37" s="189"/>
      <c r="G37" s="189"/>
      <c r="H37" s="189"/>
      <c r="I37" s="189"/>
      <c r="J37" s="189"/>
      <c r="K37" s="189"/>
      <c r="L37" s="189"/>
      <c r="N37" s="72">
        <v>42732</v>
      </c>
      <c r="O37" t="s">
        <v>7852</v>
      </c>
      <c r="P37" s="1032" t="s">
        <v>5328</v>
      </c>
      <c r="Q37" s="1117"/>
      <c r="R37" s="1120"/>
      <c r="S37" s="1023">
        <v>2057.5</v>
      </c>
      <c r="W37" s="1032" t="s">
        <v>5321</v>
      </c>
      <c r="X37" s="1032" t="s">
        <v>5331</v>
      </c>
    </row>
    <row r="38" spans="1:24" ht="15">
      <c r="B38" s="189" t="s">
        <v>4195</v>
      </c>
      <c r="C38" s="189" t="s">
        <v>4196</v>
      </c>
      <c r="D38" s="189" t="s">
        <v>4197</v>
      </c>
      <c r="E38" s="189" t="s">
        <v>4198</v>
      </c>
      <c r="F38" s="189" t="s">
        <v>4199</v>
      </c>
      <c r="G38" s="189"/>
      <c r="H38" s="189" t="s">
        <v>4195</v>
      </c>
      <c r="I38" s="189" t="s">
        <v>4196</v>
      </c>
      <c r="J38" s="189" t="s">
        <v>4197</v>
      </c>
      <c r="K38" s="189" t="s">
        <v>4198</v>
      </c>
      <c r="L38" s="189" t="s">
        <v>4199</v>
      </c>
      <c r="N38" s="72">
        <v>42732</v>
      </c>
      <c r="O38" t="s">
        <v>7869</v>
      </c>
      <c r="P38" t="s">
        <v>7870</v>
      </c>
      <c r="Q38" s="1117"/>
      <c r="R38" s="1120"/>
      <c r="S38" s="1023">
        <v>500</v>
      </c>
      <c r="W38" s="1032" t="s">
        <v>7290</v>
      </c>
      <c r="X38" s="1032" t="s">
        <v>421</v>
      </c>
    </row>
    <row r="39" spans="1:24" ht="15">
      <c r="B39" s="896">
        <v>1000</v>
      </c>
      <c r="C39" s="896">
        <v>16</v>
      </c>
      <c r="D39" s="896">
        <f>B39/C39</f>
        <v>62.5</v>
      </c>
      <c r="E39" s="896">
        <v>63.94</v>
      </c>
      <c r="F39" s="896">
        <f>D39*E39</f>
        <v>3996.25</v>
      </c>
      <c r="G39" s="189"/>
      <c r="H39" s="896">
        <v>1000</v>
      </c>
      <c r="I39" s="896">
        <v>20</v>
      </c>
      <c r="J39" s="896">
        <v>57</v>
      </c>
      <c r="K39" s="896">
        <v>53.78</v>
      </c>
      <c r="L39" s="896">
        <f>J39*K39</f>
        <v>3065.46</v>
      </c>
      <c r="N39" s="72">
        <v>42734</v>
      </c>
      <c r="O39" t="s">
        <v>7874</v>
      </c>
      <c r="P39" s="1032" t="s">
        <v>7875</v>
      </c>
      <c r="Q39" s="1117"/>
      <c r="R39" s="1120"/>
      <c r="S39" s="1023">
        <v>2200</v>
      </c>
      <c r="W39" s="1032" t="s">
        <v>5321</v>
      </c>
      <c r="X39" s="1032" t="s">
        <v>5331</v>
      </c>
    </row>
    <row r="40" spans="1:24" ht="15">
      <c r="B40" s="189"/>
      <c r="C40" s="189"/>
      <c r="D40" s="189"/>
      <c r="E40" s="189"/>
      <c r="F40" s="189"/>
      <c r="G40" s="189"/>
      <c r="H40" s="189"/>
      <c r="I40" s="189"/>
      <c r="J40" s="189"/>
      <c r="K40" s="189"/>
      <c r="L40" s="189"/>
      <c r="N40" s="1088">
        <v>42808</v>
      </c>
      <c r="O40" s="1089" t="s">
        <v>1222</v>
      </c>
      <c r="P40" s="1032" t="s">
        <v>5328</v>
      </c>
      <c r="Q40" s="1117"/>
      <c r="R40" s="1120"/>
      <c r="S40" s="1023">
        <v>2100.8200000000002</v>
      </c>
      <c r="T40">
        <v>12940</v>
      </c>
      <c r="W40" s="1032" t="s">
        <v>5321</v>
      </c>
      <c r="X40" s="1032" t="s">
        <v>5331</v>
      </c>
    </row>
    <row r="41" spans="1:24" ht="15">
      <c r="B41" s="189"/>
      <c r="C41" s="189"/>
      <c r="D41" s="189"/>
      <c r="E41" s="189"/>
      <c r="F41" s="896"/>
      <c r="G41" s="896">
        <f>F39-L39</f>
        <v>930.79</v>
      </c>
      <c r="H41" s="189"/>
      <c r="I41" s="189"/>
      <c r="J41" s="189"/>
      <c r="K41" s="189"/>
      <c r="L41" s="189"/>
      <c r="N41" s="1088">
        <v>42823</v>
      </c>
      <c r="O41" s="1089" t="s">
        <v>8285</v>
      </c>
      <c r="P41" s="1032" t="s">
        <v>9064</v>
      </c>
      <c r="Q41" s="1117"/>
      <c r="R41" s="1120"/>
      <c r="S41" s="1023">
        <v>2040</v>
      </c>
      <c r="W41" s="1032" t="s">
        <v>7290</v>
      </c>
      <c r="X41" s="1032" t="s">
        <v>421</v>
      </c>
    </row>
    <row r="42" spans="1:24" ht="15">
      <c r="B42" s="189"/>
      <c r="C42" s="189"/>
      <c r="D42" s="189"/>
      <c r="E42" s="189"/>
      <c r="F42" s="189"/>
      <c r="G42" s="189"/>
      <c r="H42" s="189"/>
      <c r="I42" s="189"/>
      <c r="J42" s="189"/>
      <c r="K42" s="189"/>
      <c r="L42" s="189"/>
      <c r="N42" s="1088">
        <v>42866</v>
      </c>
      <c r="O42" s="1089" t="s">
        <v>8475</v>
      </c>
      <c r="P42" s="1032" t="s">
        <v>9063</v>
      </c>
      <c r="Q42" s="1117"/>
      <c r="R42" s="1120"/>
      <c r="S42" s="1023">
        <v>2600.1999999999998</v>
      </c>
      <c r="W42" s="1032" t="s">
        <v>5321</v>
      </c>
      <c r="X42" s="1032" t="s">
        <v>5331</v>
      </c>
    </row>
    <row r="43" spans="1:24" ht="15">
      <c r="B43" s="189" t="s">
        <v>4200</v>
      </c>
      <c r="C43" s="189"/>
      <c r="D43" s="189"/>
      <c r="E43" s="189"/>
      <c r="F43" s="189"/>
      <c r="G43" s="189"/>
      <c r="H43" s="189" t="s">
        <v>4200</v>
      </c>
      <c r="I43" s="189"/>
      <c r="J43" s="189"/>
      <c r="K43" s="189"/>
      <c r="L43" s="189"/>
      <c r="N43" s="249">
        <v>42883</v>
      </c>
      <c r="O43" s="1" t="s">
        <v>8477</v>
      </c>
      <c r="P43" s="2" t="s">
        <v>8478</v>
      </c>
      <c r="Q43" s="1117">
        <f>S43/R43</f>
        <v>35.861437509537616</v>
      </c>
      <c r="R43">
        <v>65.53</v>
      </c>
      <c r="S43" s="1023">
        <v>2350</v>
      </c>
      <c r="W43" s="1032" t="s">
        <v>5321</v>
      </c>
      <c r="X43" s="1032" t="s">
        <v>421</v>
      </c>
    </row>
    <row r="44" spans="1:24" ht="15">
      <c r="B44" s="896">
        <v>200</v>
      </c>
      <c r="C44" s="896">
        <v>13</v>
      </c>
      <c r="D44" s="896">
        <f>B44/C44</f>
        <v>15.384615384615385</v>
      </c>
      <c r="E44" s="896">
        <f>E39</f>
        <v>63.94</v>
      </c>
      <c r="F44" s="896">
        <f>D44*E44</f>
        <v>983.69230769230774</v>
      </c>
      <c r="G44" s="189"/>
      <c r="H44" s="896">
        <v>200</v>
      </c>
      <c r="I44" s="896">
        <v>17</v>
      </c>
      <c r="J44" s="896">
        <f>H44/I44</f>
        <v>11.764705882352942</v>
      </c>
      <c r="K44" s="896">
        <f>K39</f>
        <v>53.78</v>
      </c>
      <c r="L44" s="896">
        <f>J44*K44</f>
        <v>632.70588235294122</v>
      </c>
      <c r="N44" s="249">
        <v>42961</v>
      </c>
      <c r="O44" s="1" t="s">
        <v>8762</v>
      </c>
      <c r="P44" s="2" t="s">
        <v>8478</v>
      </c>
      <c r="Q44" s="1117">
        <f>S44/R44</f>
        <v>37.352457791722692</v>
      </c>
      <c r="R44">
        <v>66.930000000000007</v>
      </c>
      <c r="S44" s="1023">
        <v>2500</v>
      </c>
      <c r="W44" s="1032" t="s">
        <v>5321</v>
      </c>
      <c r="X44" s="1032" t="s">
        <v>5331</v>
      </c>
    </row>
    <row r="45" spans="1:24" ht="15">
      <c r="B45" s="189"/>
      <c r="C45" s="189"/>
      <c r="D45" s="189"/>
      <c r="E45" s="189"/>
      <c r="F45" s="189"/>
      <c r="G45" s="896">
        <f>F44-L44</f>
        <v>350.98642533936652</v>
      </c>
      <c r="H45" s="189"/>
      <c r="I45" s="189"/>
      <c r="J45" s="189"/>
      <c r="K45" s="189"/>
      <c r="L45" s="189"/>
      <c r="N45" s="1088">
        <v>43051</v>
      </c>
      <c r="O45" s="1089" t="s">
        <v>1222</v>
      </c>
      <c r="P45" s="1032" t="s">
        <v>5328</v>
      </c>
      <c r="Q45" s="1117"/>
      <c r="R45" s="1120"/>
      <c r="S45" s="1023">
        <v>1000</v>
      </c>
      <c r="W45" s="1032" t="s">
        <v>7290</v>
      </c>
      <c r="X45" s="1032" t="s">
        <v>5331</v>
      </c>
    </row>
    <row r="46" spans="1:24" ht="26.25">
      <c r="N46" s="1088">
        <v>43065</v>
      </c>
      <c r="O46" s="945" t="s">
        <v>9079</v>
      </c>
      <c r="P46" s="1537" t="s">
        <v>9080</v>
      </c>
      <c r="Q46" s="320">
        <f>S46/R46</f>
        <v>36.029886591060709</v>
      </c>
      <c r="R46" s="320">
        <v>74.95</v>
      </c>
      <c r="S46" s="1023">
        <v>2700.44</v>
      </c>
      <c r="W46" s="1032" t="s">
        <v>5321</v>
      </c>
      <c r="X46" s="1032" t="s">
        <v>5331</v>
      </c>
    </row>
    <row r="47" spans="1:24" ht="15">
      <c r="N47" s="249">
        <v>43100</v>
      </c>
      <c r="O47" s="1" t="s">
        <v>9237</v>
      </c>
      <c r="P47" t="s">
        <v>9238</v>
      </c>
      <c r="S47" s="1023">
        <v>2000</v>
      </c>
      <c r="W47" s="1032" t="s">
        <v>7290</v>
      </c>
      <c r="X47" s="1032" t="s">
        <v>421</v>
      </c>
    </row>
    <row r="48" spans="1:24" ht="15">
      <c r="N48" s="1088">
        <v>43120</v>
      </c>
      <c r="O48" s="1089" t="s">
        <v>1222</v>
      </c>
      <c r="P48" s="1032" t="s">
        <v>5328</v>
      </c>
      <c r="Q48" s="1117"/>
      <c r="R48" s="1120"/>
      <c r="S48" s="1023">
        <v>2200.98</v>
      </c>
      <c r="W48" s="1032" t="s">
        <v>7290</v>
      </c>
      <c r="X48" s="1032" t="s">
        <v>5331</v>
      </c>
    </row>
    <row r="49" spans="14:24" ht="15">
      <c r="N49" s="2025">
        <v>43176</v>
      </c>
      <c r="O49" s="945" t="s">
        <v>1222</v>
      </c>
      <c r="P49" s="2026" t="s">
        <v>5328</v>
      </c>
      <c r="Q49" s="1117">
        <v>34.64</v>
      </c>
      <c r="R49" s="1120">
        <v>75.06</v>
      </c>
      <c r="S49" s="1023">
        <f>R49*Q49</f>
        <v>2600.0784000000003</v>
      </c>
      <c r="T49" s="2027">
        <v>16720</v>
      </c>
      <c r="U49" s="2027"/>
      <c r="V49" s="2027"/>
      <c r="W49" s="2026" t="s">
        <v>5321</v>
      </c>
      <c r="X49" s="2026" t="s">
        <v>5331</v>
      </c>
    </row>
    <row r="50" spans="14:24" ht="15">
      <c r="N50" s="2025">
        <v>43246</v>
      </c>
      <c r="O50" s="945" t="s">
        <v>1222</v>
      </c>
      <c r="P50" s="2026" t="s">
        <v>5328</v>
      </c>
      <c r="Q50" s="1117">
        <f t="shared" ref="Q50:Q55" si="4">S50/R50</f>
        <v>35.827424336009884</v>
      </c>
      <c r="R50" s="1120">
        <v>80.95</v>
      </c>
      <c r="S50" s="1023">
        <v>2900.23</v>
      </c>
      <c r="T50" s="2027"/>
      <c r="U50" s="2027"/>
      <c r="V50" s="2027"/>
      <c r="W50" s="2026" t="s">
        <v>5321</v>
      </c>
      <c r="X50" s="2026" t="s">
        <v>5331</v>
      </c>
    </row>
    <row r="51" spans="14:24" ht="15">
      <c r="N51" s="2028">
        <v>43250</v>
      </c>
      <c r="O51" s="2029" t="s">
        <v>9787</v>
      </c>
      <c r="P51" s="2030" t="s">
        <v>9788</v>
      </c>
      <c r="Q51" s="2031">
        <f t="shared" si="4"/>
        <v>31.957749938590027</v>
      </c>
      <c r="R51" s="2031">
        <v>81.42</v>
      </c>
      <c r="S51" s="1698">
        <v>2602</v>
      </c>
      <c r="T51" s="2030"/>
      <c r="U51" s="2030"/>
      <c r="V51" s="2030"/>
      <c r="W51" s="2030" t="s">
        <v>5321</v>
      </c>
      <c r="X51" s="2030" t="s">
        <v>5331</v>
      </c>
    </row>
    <row r="52" spans="14:24" ht="15">
      <c r="N52" s="2025">
        <v>43253</v>
      </c>
      <c r="O52" s="945" t="s">
        <v>9767</v>
      </c>
      <c r="P52" s="2026" t="s">
        <v>9766</v>
      </c>
      <c r="Q52" s="1117">
        <f t="shared" si="4"/>
        <v>19.706860450794434</v>
      </c>
      <c r="R52" s="1120">
        <v>81.19</v>
      </c>
      <c r="S52" s="1023">
        <v>1600</v>
      </c>
      <c r="T52" s="2027"/>
      <c r="U52" s="2027"/>
      <c r="V52" s="2027"/>
      <c r="W52" s="2026" t="s">
        <v>5321</v>
      </c>
      <c r="X52" s="2026" t="s">
        <v>421</v>
      </c>
    </row>
    <row r="53" spans="14:24" ht="15">
      <c r="N53" s="2028">
        <v>43255</v>
      </c>
      <c r="O53" s="2029" t="s">
        <v>9789</v>
      </c>
      <c r="P53" s="2030" t="s">
        <v>9790</v>
      </c>
      <c r="Q53" s="2031">
        <f t="shared" si="4"/>
        <v>34.605880899431682</v>
      </c>
      <c r="R53" s="2031">
        <v>80.94</v>
      </c>
      <c r="S53" s="1698">
        <v>2801</v>
      </c>
      <c r="T53" s="2030"/>
      <c r="U53" s="2030"/>
      <c r="V53" s="2030"/>
      <c r="W53" s="2030" t="s">
        <v>5321</v>
      </c>
      <c r="X53" s="2030" t="s">
        <v>5331</v>
      </c>
    </row>
    <row r="54" spans="14:24" ht="15">
      <c r="N54" s="2025">
        <v>43281</v>
      </c>
      <c r="O54" s="945" t="s">
        <v>1222</v>
      </c>
      <c r="P54" s="2026" t="s">
        <v>5328</v>
      </c>
      <c r="Q54" s="1117">
        <f t="shared" si="4"/>
        <v>15.280784413599898</v>
      </c>
      <c r="R54" s="1120">
        <v>78.53</v>
      </c>
      <c r="S54" s="1023">
        <v>1200</v>
      </c>
      <c r="T54" s="2027"/>
      <c r="U54" s="2027"/>
      <c r="V54" s="2027"/>
      <c r="W54" s="2026" t="s">
        <v>5321</v>
      </c>
      <c r="X54" s="2026" t="s">
        <v>5331</v>
      </c>
    </row>
    <row r="55" spans="14:24" ht="15">
      <c r="N55" s="2025">
        <v>43281</v>
      </c>
      <c r="O55" s="945" t="s">
        <v>9854</v>
      </c>
      <c r="P55" s="2026" t="s">
        <v>9855</v>
      </c>
      <c r="Q55" s="1117">
        <f t="shared" si="4"/>
        <v>29.581820626596745</v>
      </c>
      <c r="R55" s="1120">
        <v>74.37</v>
      </c>
      <c r="S55" s="1023">
        <v>2200</v>
      </c>
      <c r="T55" s="2027"/>
      <c r="U55" s="2027"/>
      <c r="V55" s="2027"/>
      <c r="W55" s="2026" t="s">
        <v>5321</v>
      </c>
      <c r="X55" s="2026" t="s">
        <v>5331</v>
      </c>
    </row>
    <row r="56" spans="14:24" ht="15">
      <c r="N56" s="2025">
        <v>43338</v>
      </c>
      <c r="O56" s="945" t="s">
        <v>1222</v>
      </c>
      <c r="P56" s="2026" t="s">
        <v>5328</v>
      </c>
      <c r="Q56" s="1117"/>
      <c r="R56" s="1120"/>
      <c r="S56" s="1023">
        <v>1800</v>
      </c>
      <c r="T56" s="2027"/>
      <c r="U56" s="2027"/>
      <c r="V56" s="2027"/>
      <c r="W56" s="2026" t="s">
        <v>5321</v>
      </c>
      <c r="X56" s="2026" t="s">
        <v>5331</v>
      </c>
    </row>
    <row r="57" spans="14:24" ht="15">
      <c r="N57" s="2025">
        <v>43393</v>
      </c>
      <c r="O57" s="945" t="s">
        <v>1188</v>
      </c>
      <c r="P57" s="2026" t="s">
        <v>5328</v>
      </c>
      <c r="Q57" s="1117"/>
      <c r="R57" s="1120"/>
      <c r="S57" s="1023">
        <v>1500.63</v>
      </c>
      <c r="T57" s="2027"/>
      <c r="U57" s="2027"/>
      <c r="V57" s="2027"/>
      <c r="W57" s="2026" t="s">
        <v>5321</v>
      </c>
      <c r="X57" s="2026" t="s">
        <v>5331</v>
      </c>
    </row>
    <row r="58" spans="14:24" ht="15">
      <c r="N58" s="2025">
        <v>43449</v>
      </c>
      <c r="O58" s="945" t="s">
        <v>1188</v>
      </c>
      <c r="P58" s="2026" t="s">
        <v>5328</v>
      </c>
      <c r="Q58" s="2027"/>
      <c r="R58" s="2027"/>
      <c r="S58" s="1023">
        <v>1500.1</v>
      </c>
      <c r="T58" s="2027"/>
      <c r="U58" s="2027"/>
      <c r="V58" s="2027"/>
      <c r="W58" s="2026" t="s">
        <v>7290</v>
      </c>
      <c r="X58" s="2026" t="s">
        <v>5331</v>
      </c>
    </row>
    <row r="59" spans="14:24" ht="15">
      <c r="N59" s="2025">
        <v>43459</v>
      </c>
      <c r="O59" s="945" t="s">
        <v>8469</v>
      </c>
      <c r="P59" s="2026" t="s">
        <v>5328</v>
      </c>
      <c r="Q59" s="1117"/>
      <c r="R59" s="1120"/>
      <c r="S59" s="1023">
        <v>862</v>
      </c>
      <c r="T59" s="2027"/>
      <c r="U59" s="2027"/>
      <c r="V59" s="2027"/>
      <c r="W59" s="2026" t="s">
        <v>5321</v>
      </c>
      <c r="X59" s="2026" t="s">
        <v>5331</v>
      </c>
    </row>
    <row r="60" spans="14:24" ht="15">
      <c r="N60" s="2025">
        <v>43461</v>
      </c>
      <c r="O60" s="945" t="s">
        <v>10468</v>
      </c>
      <c r="P60" s="2026" t="s">
        <v>9790</v>
      </c>
      <c r="Q60" s="2027"/>
      <c r="R60" s="2027"/>
      <c r="S60" s="1023">
        <v>2400</v>
      </c>
      <c r="T60" s="2027"/>
      <c r="U60" s="2027"/>
      <c r="V60" s="2027"/>
      <c r="W60" s="2026" t="s">
        <v>5321</v>
      </c>
      <c r="X60" s="2026" t="s">
        <v>421</v>
      </c>
    </row>
    <row r="61" spans="14:24" ht="15">
      <c r="N61" s="2025">
        <v>43484</v>
      </c>
      <c r="O61" s="945" t="s">
        <v>8469</v>
      </c>
      <c r="P61" s="2026" t="s">
        <v>5328</v>
      </c>
      <c r="Q61" s="2027"/>
      <c r="R61" s="2027"/>
      <c r="S61" s="1023">
        <v>750</v>
      </c>
      <c r="T61" s="2027"/>
      <c r="U61" s="2027"/>
      <c r="V61" s="2027"/>
      <c r="W61" s="2026" t="s">
        <v>7290</v>
      </c>
      <c r="X61" s="2026" t="s">
        <v>5331</v>
      </c>
    </row>
    <row r="62" spans="14:24" ht="15">
      <c r="N62" s="2025">
        <v>43499</v>
      </c>
      <c r="O62" s="945" t="s">
        <v>1222</v>
      </c>
      <c r="P62" s="2026" t="s">
        <v>5328</v>
      </c>
      <c r="Q62" s="2027">
        <v>35.340000000000003</v>
      </c>
      <c r="R62" s="2027">
        <v>73.58</v>
      </c>
      <c r="S62" s="1023">
        <f>Q62*R62</f>
        <v>2600.3172000000004</v>
      </c>
      <c r="T62" s="2027"/>
      <c r="U62" s="2027"/>
      <c r="V62" s="2027"/>
      <c r="W62" s="2026" t="s">
        <v>5321</v>
      </c>
      <c r="X62" s="2026" t="s">
        <v>5331</v>
      </c>
    </row>
    <row r="63" spans="14:24" ht="15">
      <c r="N63" s="2025">
        <v>43573</v>
      </c>
      <c r="O63" s="945" t="s">
        <v>1222</v>
      </c>
      <c r="P63" s="2026" t="s">
        <v>5328</v>
      </c>
      <c r="Q63" s="2027"/>
      <c r="R63" s="2027"/>
      <c r="S63" s="1023">
        <v>2091.1799999999998</v>
      </c>
      <c r="T63" s="2027"/>
      <c r="U63" s="2027"/>
      <c r="V63" s="2027"/>
      <c r="W63" s="2026" t="s">
        <v>5321</v>
      </c>
      <c r="X63" s="2026" t="s">
        <v>5331</v>
      </c>
    </row>
    <row r="64" spans="14:24" ht="15">
      <c r="N64" s="2028">
        <v>43574</v>
      </c>
      <c r="O64" s="2029" t="s">
        <v>10830</v>
      </c>
      <c r="P64" s="2030" t="s">
        <v>10829</v>
      </c>
      <c r="Q64" s="2031"/>
      <c r="R64" s="2031"/>
      <c r="S64" s="1698">
        <v>2550</v>
      </c>
      <c r="T64" s="2030"/>
      <c r="U64" s="2030"/>
      <c r="V64" s="2030"/>
      <c r="W64" s="2030" t="s">
        <v>5321</v>
      </c>
      <c r="X64" s="2030" t="s">
        <v>5331</v>
      </c>
    </row>
    <row r="65" spans="14:24" ht="15">
      <c r="N65" s="2025">
        <v>43576</v>
      </c>
      <c r="O65" s="945" t="s">
        <v>10827</v>
      </c>
      <c r="P65" s="2026" t="s">
        <v>10828</v>
      </c>
      <c r="Q65" s="2027"/>
      <c r="R65" s="2027"/>
      <c r="S65" s="1023">
        <v>2700</v>
      </c>
      <c r="T65" s="2027"/>
      <c r="U65" s="2027"/>
      <c r="V65" s="2027"/>
      <c r="W65" s="2026" t="s">
        <v>5321</v>
      </c>
      <c r="X65" s="2026" t="s">
        <v>5331</v>
      </c>
    </row>
    <row r="66" spans="14:24" ht="15">
      <c r="N66" s="1600">
        <v>43588</v>
      </c>
      <c r="O66" s="1732" t="s">
        <v>10916</v>
      </c>
      <c r="P66" s="2026" t="s">
        <v>10915</v>
      </c>
      <c r="Q66" s="2027"/>
      <c r="R66" s="2027"/>
      <c r="S66" s="1775">
        <v>500</v>
      </c>
      <c r="T66" s="2027"/>
      <c r="U66" s="2027"/>
      <c r="V66" s="2027"/>
      <c r="W66" s="2026" t="s">
        <v>7290</v>
      </c>
      <c r="X66" s="2026" t="s">
        <v>421</v>
      </c>
    </row>
    <row r="67" spans="14:24" ht="15">
      <c r="N67" s="1600">
        <v>43589</v>
      </c>
      <c r="O67" s="945" t="s">
        <v>1222</v>
      </c>
      <c r="P67" s="2026" t="s">
        <v>5328</v>
      </c>
      <c r="Q67" s="2027">
        <f>S67/R67</f>
        <v>32.679989481987903</v>
      </c>
      <c r="R67" s="2027">
        <v>76.06</v>
      </c>
      <c r="S67" s="1023">
        <v>2485.64</v>
      </c>
      <c r="T67" s="2027"/>
      <c r="U67" s="2027"/>
      <c r="V67" s="2027"/>
      <c r="W67" s="2026" t="s">
        <v>5321</v>
      </c>
      <c r="X67" s="2026" t="s">
        <v>5331</v>
      </c>
    </row>
    <row r="68" spans="14:24" ht="15">
      <c r="N68" s="1600">
        <v>43612</v>
      </c>
      <c r="O68" s="1732" t="s">
        <v>11005</v>
      </c>
      <c r="P68" s="2026" t="s">
        <v>9238</v>
      </c>
      <c r="Q68" s="2027"/>
      <c r="R68" s="2027"/>
      <c r="S68" s="1602">
        <v>1500</v>
      </c>
      <c r="T68" s="2027"/>
      <c r="U68" s="2027"/>
      <c r="V68" s="2027"/>
      <c r="W68" s="2026" t="s">
        <v>7290</v>
      </c>
      <c r="X68" s="2026" t="s">
        <v>421</v>
      </c>
    </row>
    <row r="69" spans="14:24" ht="15">
      <c r="N69" s="1600">
        <v>43671</v>
      </c>
      <c r="O69" s="383" t="s">
        <v>9233</v>
      </c>
      <c r="P69" s="2026" t="s">
        <v>9238</v>
      </c>
      <c r="Q69" s="2027"/>
      <c r="R69" s="2027"/>
      <c r="S69" s="1023">
        <v>1400</v>
      </c>
      <c r="T69" s="2027"/>
      <c r="U69" s="2027"/>
      <c r="V69" s="2027"/>
      <c r="W69" s="2026" t="s">
        <v>7290</v>
      </c>
      <c r="X69" s="2026" t="s">
        <v>421</v>
      </c>
    </row>
    <row r="70" spans="14:24" ht="15">
      <c r="N70" s="1600">
        <v>43692</v>
      </c>
      <c r="O70" s="1732" t="s">
        <v>11306</v>
      </c>
      <c r="P70" s="2026" t="s">
        <v>5328</v>
      </c>
      <c r="Q70" s="2027"/>
      <c r="R70" s="2027"/>
      <c r="S70" s="1602">
        <v>750</v>
      </c>
      <c r="T70" s="2027"/>
      <c r="U70" s="2027"/>
      <c r="V70" s="2027"/>
      <c r="W70" s="2026" t="s">
        <v>7290</v>
      </c>
      <c r="X70" s="2026" t="s">
        <v>5331</v>
      </c>
    </row>
    <row r="71" spans="14:24" ht="15">
      <c r="N71" s="1600">
        <v>43707</v>
      </c>
      <c r="O71" s="383" t="s">
        <v>11364</v>
      </c>
      <c r="P71" s="2026" t="s">
        <v>11366</v>
      </c>
      <c r="Q71" s="2027"/>
      <c r="R71" s="2027"/>
      <c r="S71" s="1023">
        <v>1200</v>
      </c>
      <c r="T71" s="2027"/>
      <c r="U71" s="2027"/>
      <c r="V71" s="2027"/>
      <c r="W71" s="2026" t="s">
        <v>7290</v>
      </c>
      <c r="X71" s="2026" t="s">
        <v>5331</v>
      </c>
    </row>
    <row r="72" spans="14:24" ht="15">
      <c r="N72" s="1600">
        <v>43708</v>
      </c>
      <c r="O72" s="1732" t="s">
        <v>8469</v>
      </c>
      <c r="P72" s="2026" t="s">
        <v>5328</v>
      </c>
      <c r="Q72" s="2027">
        <v>22.69</v>
      </c>
      <c r="R72" s="2027">
        <v>74.95</v>
      </c>
      <c r="S72" s="1602">
        <v>1700.6</v>
      </c>
      <c r="T72" s="2027"/>
      <c r="U72" s="2027"/>
      <c r="V72" s="2027"/>
      <c r="W72" s="2026" t="s">
        <v>7290</v>
      </c>
      <c r="X72" s="2026" t="s">
        <v>5331</v>
      </c>
    </row>
    <row r="73" spans="14:24" ht="15">
      <c r="N73" s="1600">
        <v>43722</v>
      </c>
      <c r="O73" s="1732" t="s">
        <v>8469</v>
      </c>
      <c r="P73" s="2026" t="s">
        <v>5328</v>
      </c>
      <c r="Q73" s="2027"/>
      <c r="R73" s="2027"/>
      <c r="S73" s="1602">
        <v>2250.73</v>
      </c>
      <c r="T73" s="2027"/>
      <c r="U73" s="2027"/>
      <c r="V73" s="2027"/>
      <c r="W73" s="2026" t="s">
        <v>5321</v>
      </c>
      <c r="X73" s="2026" t="s">
        <v>5331</v>
      </c>
    </row>
    <row r="74" spans="14:24" ht="15">
      <c r="N74" s="1600">
        <v>43737</v>
      </c>
      <c r="O74" s="1732" t="s">
        <v>8469</v>
      </c>
      <c r="P74" s="2026" t="s">
        <v>5328</v>
      </c>
      <c r="Q74" s="2027"/>
      <c r="R74" s="2027"/>
      <c r="S74" s="1602">
        <v>2202.1</v>
      </c>
      <c r="T74" s="2027"/>
      <c r="U74" s="2027"/>
      <c r="V74" s="2027"/>
      <c r="W74" s="2026" t="s">
        <v>5321</v>
      </c>
      <c r="X74" s="2026" t="s">
        <v>5331</v>
      </c>
    </row>
    <row r="75" spans="14:24" ht="15">
      <c r="N75" s="1600">
        <v>43793</v>
      </c>
      <c r="O75" s="1732" t="s">
        <v>11667</v>
      </c>
      <c r="P75" s="2026" t="s">
        <v>5328</v>
      </c>
      <c r="Q75" s="2027"/>
      <c r="R75" s="2027"/>
      <c r="S75" s="1602">
        <v>2700.32</v>
      </c>
      <c r="T75" s="2027"/>
      <c r="U75" s="2027"/>
      <c r="V75" s="2027"/>
      <c r="W75" s="2026" t="s">
        <v>5321</v>
      </c>
      <c r="X75" s="2026" t="s">
        <v>5331</v>
      </c>
    </row>
    <row r="76" spans="14:24" ht="30">
      <c r="N76" s="1600">
        <v>43813</v>
      </c>
      <c r="O76" s="2158" t="s">
        <v>11775</v>
      </c>
      <c r="P76" s="2026" t="s">
        <v>11774</v>
      </c>
      <c r="S76" s="1755">
        <v>1500</v>
      </c>
      <c r="W76" s="2026" t="s">
        <v>7290</v>
      </c>
      <c r="X76" s="2026" t="s">
        <v>421</v>
      </c>
    </row>
    <row r="77" spans="14:24" ht="15">
      <c r="N77" s="1600">
        <v>43820</v>
      </c>
      <c r="O77" s="2158" t="s">
        <v>11780</v>
      </c>
      <c r="P77" s="2026" t="s">
        <v>11784</v>
      </c>
      <c r="S77" s="1755">
        <v>2500</v>
      </c>
      <c r="W77" s="2026" t="s">
        <v>7290</v>
      </c>
      <c r="X77" s="2026" t="s">
        <v>5331</v>
      </c>
    </row>
    <row r="78" spans="14:24" ht="15">
      <c r="N78" s="1600">
        <v>43884</v>
      </c>
      <c r="O78" s="2158" t="s">
        <v>7852</v>
      </c>
      <c r="P78" s="2026" t="s">
        <v>12237</v>
      </c>
      <c r="S78" s="1755">
        <v>500</v>
      </c>
      <c r="W78" s="2026" t="s">
        <v>7290</v>
      </c>
      <c r="X78" s="2027" t="s">
        <v>9686</v>
      </c>
    </row>
    <row r="79" spans="14:24" ht="15">
      <c r="N79" s="1600">
        <v>11023</v>
      </c>
      <c r="O79" s="1732" t="s">
        <v>8469</v>
      </c>
      <c r="P79" s="2026" t="s">
        <v>5328</v>
      </c>
      <c r="Q79" s="2027"/>
      <c r="R79" s="2027"/>
      <c r="S79" s="1602">
        <v>1851.25</v>
      </c>
      <c r="T79" s="2027"/>
      <c r="U79" s="2027"/>
      <c r="V79" s="2027"/>
      <c r="W79" s="2026" t="s">
        <v>5321</v>
      </c>
      <c r="X79" s="2026" t="s">
        <v>471</v>
      </c>
    </row>
    <row r="94" spans="19:19" ht="15">
      <c r="S94" s="1023"/>
    </row>
    <row r="95" spans="19:19" ht="15">
      <c r="S95" s="1023"/>
    </row>
    <row r="96" spans="19:19" ht="15.75" thickBot="1">
      <c r="S96" s="1023"/>
    </row>
    <row r="97" spans="14:24" ht="13.5" thickBot="1">
      <c r="N97" s="1740"/>
      <c r="O97" s="1741"/>
      <c r="P97" s="1741"/>
      <c r="Q97" s="1741"/>
      <c r="R97" s="1741"/>
      <c r="S97" s="1742">
        <f>SUM(S3:S95)</f>
        <v>133298.03640000001</v>
      </c>
      <c r="T97" s="1741"/>
      <c r="U97" s="1741"/>
      <c r="V97" s="1741"/>
      <c r="W97" s="1741"/>
      <c r="X97" s="1743"/>
    </row>
    <row r="98" spans="14:24" ht="13.5" thickBot="1">
      <c r="N98" s="1744" t="s">
        <v>115</v>
      </c>
      <c r="O98" s="1745" t="s">
        <v>5320</v>
      </c>
      <c r="P98" s="1745" t="s">
        <v>5323</v>
      </c>
      <c r="Q98" s="1745" t="s">
        <v>5319</v>
      </c>
      <c r="R98" s="1745" t="s">
        <v>4198</v>
      </c>
      <c r="S98" s="1745" t="s">
        <v>5594</v>
      </c>
      <c r="T98" s="1745" t="s">
        <v>5322</v>
      </c>
      <c r="U98" s="1745" t="s">
        <v>5730</v>
      </c>
      <c r="V98" s="1745" t="s">
        <v>5326</v>
      </c>
      <c r="W98" s="1745" t="s">
        <v>4963</v>
      </c>
      <c r="X98" s="1746"/>
    </row>
    <row r="100" spans="14:24">
      <c r="N100" s="2545" t="s">
        <v>7954</v>
      </c>
      <c r="O100" s="2546"/>
      <c r="P100" s="2546"/>
      <c r="Q100" s="2546"/>
      <c r="R100" s="2546"/>
      <c r="S100" s="2546"/>
      <c r="T100" s="2546"/>
      <c r="U100" s="2546"/>
      <c r="V100" s="2546"/>
      <c r="W100" s="2547"/>
    </row>
    <row r="101" spans="14:24">
      <c r="N101" s="1032" t="s">
        <v>115</v>
      </c>
      <c r="O101" s="1032" t="s">
        <v>5320</v>
      </c>
      <c r="P101" s="1032" t="s">
        <v>5323</v>
      </c>
      <c r="Q101" s="1032" t="s">
        <v>5319</v>
      </c>
      <c r="R101" s="1032" t="s">
        <v>4198</v>
      </c>
      <c r="S101" s="1032" t="s">
        <v>5594</v>
      </c>
      <c r="T101" s="1032" t="s">
        <v>5322</v>
      </c>
      <c r="U101" s="1032" t="s">
        <v>5730</v>
      </c>
      <c r="V101" s="1032" t="s">
        <v>5326</v>
      </c>
      <c r="W101" s="1032" t="s">
        <v>4963</v>
      </c>
    </row>
    <row r="102" spans="14:24" ht="15">
      <c r="N102" s="72">
        <v>42383</v>
      </c>
      <c r="O102" t="s">
        <v>7852</v>
      </c>
      <c r="P102" s="1032" t="s">
        <v>5328</v>
      </c>
      <c r="Q102" s="1120"/>
      <c r="R102" s="1117">
        <v>2400</v>
      </c>
      <c r="S102" s="2"/>
      <c r="W102" s="1032" t="s">
        <v>5321</v>
      </c>
      <c r="X102" s="1032" t="s">
        <v>5331</v>
      </c>
    </row>
    <row r="103" spans="14:24" ht="15">
      <c r="N103" s="72">
        <v>42773</v>
      </c>
      <c r="O103" t="s">
        <v>7852</v>
      </c>
      <c r="P103" s="1032" t="s">
        <v>5328</v>
      </c>
      <c r="Q103" s="1120"/>
      <c r="R103" s="1117">
        <v>1030</v>
      </c>
      <c r="S103" s="2"/>
      <c r="W103" s="1032" t="s">
        <v>5321</v>
      </c>
      <c r="X103" s="1032" t="s">
        <v>5331</v>
      </c>
    </row>
    <row r="104" spans="14:24" ht="15">
      <c r="N104" s="72">
        <v>42778</v>
      </c>
      <c r="O104" s="1" t="s">
        <v>6252</v>
      </c>
      <c r="P104" s="1089" t="s">
        <v>5324</v>
      </c>
      <c r="R104" s="1117">
        <v>2400</v>
      </c>
      <c r="W104" s="1032" t="s">
        <v>5321</v>
      </c>
      <c r="X104" t="s">
        <v>421</v>
      </c>
    </row>
    <row r="105" spans="14:24" ht="15">
      <c r="N105" s="72">
        <v>42813</v>
      </c>
      <c r="O105" s="1" t="s">
        <v>8247</v>
      </c>
      <c r="P105" s="1089"/>
      <c r="R105" s="1117">
        <v>1000</v>
      </c>
      <c r="W105" s="1032" t="s">
        <v>5321</v>
      </c>
      <c r="X105" t="s">
        <v>421</v>
      </c>
    </row>
    <row r="106" spans="14:24" ht="15">
      <c r="N106" s="72">
        <v>42814</v>
      </c>
      <c r="O106" s="1" t="s">
        <v>8287</v>
      </c>
      <c r="P106" s="1089" t="s">
        <v>8286</v>
      </c>
      <c r="R106" s="1117">
        <v>1416.4</v>
      </c>
      <c r="W106" s="1032" t="s">
        <v>5321</v>
      </c>
      <c r="X106" t="s">
        <v>421</v>
      </c>
    </row>
    <row r="107" spans="14:24" ht="15">
      <c r="N107" s="72">
        <v>42818</v>
      </c>
      <c r="O107" s="383" t="s">
        <v>8288</v>
      </c>
      <c r="P107" s="945" t="s">
        <v>8288</v>
      </c>
      <c r="R107" s="1117">
        <v>1800</v>
      </c>
      <c r="W107" t="s">
        <v>8289</v>
      </c>
      <c r="X107" t="s">
        <v>421</v>
      </c>
    </row>
    <row r="108" spans="14:24" ht="15">
      <c r="N108" s="72">
        <v>42822</v>
      </c>
      <c r="O108" s="1" t="s">
        <v>6252</v>
      </c>
      <c r="P108" s="1089" t="s">
        <v>5324</v>
      </c>
      <c r="R108" s="1117">
        <v>2000</v>
      </c>
      <c r="W108" s="1032" t="s">
        <v>5321</v>
      </c>
      <c r="X108" t="s">
        <v>421</v>
      </c>
    </row>
    <row r="109" spans="14:24" ht="15">
      <c r="N109" s="1600"/>
      <c r="O109" s="1"/>
      <c r="R109" s="2"/>
    </row>
    <row r="135" spans="24:24">
      <c r="X135" s="1032"/>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dimension ref="A3:L80"/>
  <sheetViews>
    <sheetView topLeftCell="A58" zoomScale="80" zoomScaleNormal="80" workbookViewId="0">
      <selection activeCell="E84" sqref="E84"/>
    </sheetView>
  </sheetViews>
  <sheetFormatPr defaultColWidth="10.5703125" defaultRowHeight="12.75"/>
  <cols>
    <col min="2" max="2" width="10.7109375" bestFit="1" customWidth="1"/>
    <col min="3" max="3" width="26.5703125" bestFit="1" customWidth="1"/>
    <col min="4" max="4" width="18.140625"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8.5703125" customWidth="1"/>
  </cols>
  <sheetData>
    <row r="3" spans="1:12">
      <c r="B3" s="1025" t="s">
        <v>115</v>
      </c>
      <c r="C3" s="1025" t="s">
        <v>5320</v>
      </c>
      <c r="D3" s="1025" t="s">
        <v>5323</v>
      </c>
      <c r="E3" s="1025" t="s">
        <v>5319</v>
      </c>
      <c r="F3" s="1025" t="s">
        <v>4198</v>
      </c>
      <c r="G3" s="1025" t="s">
        <v>5594</v>
      </c>
      <c r="H3" s="1025" t="s">
        <v>5322</v>
      </c>
      <c r="I3" s="1025" t="s">
        <v>5730</v>
      </c>
      <c r="J3" s="1025" t="s">
        <v>5326</v>
      </c>
      <c r="K3" s="1025" t="s">
        <v>4963</v>
      </c>
      <c r="L3" s="1025"/>
    </row>
    <row r="4" spans="1:12">
      <c r="A4" s="1034"/>
      <c r="B4" s="1087">
        <v>42015</v>
      </c>
      <c r="C4" s="677" t="s">
        <v>1188</v>
      </c>
      <c r="D4" s="677" t="s">
        <v>5328</v>
      </c>
      <c r="E4" s="1038">
        <f>G4/F4</f>
        <v>38.245394942241646</v>
      </c>
      <c r="F4" s="1038">
        <v>64.06</v>
      </c>
      <c r="G4" s="485">
        <v>2450</v>
      </c>
      <c r="H4" s="677">
        <v>52</v>
      </c>
      <c r="I4" s="677"/>
      <c r="J4" s="677"/>
      <c r="K4" s="677" t="s">
        <v>5321</v>
      </c>
      <c r="L4" s="677" t="s">
        <v>421</v>
      </c>
    </row>
    <row r="5" spans="1:12">
      <c r="A5" s="1034"/>
      <c r="B5" s="1036">
        <v>42015</v>
      </c>
      <c r="C5" s="677" t="s">
        <v>5325</v>
      </c>
      <c r="D5" s="677" t="s">
        <v>5324</v>
      </c>
      <c r="E5" s="1038">
        <f>G5/F5</f>
        <v>17.14196665108306</v>
      </c>
      <c r="F5" s="1038">
        <v>64.17</v>
      </c>
      <c r="G5" s="485">
        <v>1100</v>
      </c>
      <c r="H5" s="677">
        <v>411</v>
      </c>
      <c r="I5" s="677">
        <f>H5-H4</f>
        <v>359</v>
      </c>
      <c r="J5" s="485">
        <f t="shared" ref="J5:J26" si="0">I5/E5</f>
        <v>20.942754545454548</v>
      </c>
      <c r="K5" s="677" t="s">
        <v>5321</v>
      </c>
      <c r="L5" s="677" t="s">
        <v>421</v>
      </c>
    </row>
    <row r="6" spans="1:12">
      <c r="A6" s="1034"/>
      <c r="B6" s="1036">
        <v>42022</v>
      </c>
      <c r="C6" s="677" t="s">
        <v>5325</v>
      </c>
      <c r="D6" s="677" t="s">
        <v>5324</v>
      </c>
      <c r="E6" s="1038">
        <v>10.96</v>
      </c>
      <c r="F6" s="1038">
        <f>G6/E6</f>
        <v>61.587591240875909</v>
      </c>
      <c r="G6" s="485">
        <v>675</v>
      </c>
      <c r="H6" s="677">
        <v>591</v>
      </c>
      <c r="I6" s="677">
        <f>H6-H5</f>
        <v>180</v>
      </c>
      <c r="J6" s="485">
        <f t="shared" si="0"/>
        <v>16.423357664233574</v>
      </c>
      <c r="K6" s="677" t="s">
        <v>5327</v>
      </c>
      <c r="L6" s="677" t="s">
        <v>421</v>
      </c>
    </row>
    <row r="7" spans="1:12">
      <c r="A7" s="1034"/>
      <c r="B7" s="1036">
        <v>42028</v>
      </c>
      <c r="C7" s="677" t="s">
        <v>5330</v>
      </c>
      <c r="D7" s="677" t="s">
        <v>5328</v>
      </c>
      <c r="E7" s="1038">
        <v>21.52</v>
      </c>
      <c r="F7" s="1038">
        <v>61.49</v>
      </c>
      <c r="G7" s="485">
        <f>E7*F7</f>
        <v>1323.2647999999999</v>
      </c>
      <c r="H7" s="677">
        <v>951</v>
      </c>
      <c r="I7" s="677">
        <f>H7-H6</f>
        <v>360</v>
      </c>
      <c r="J7" s="485">
        <f t="shared" si="0"/>
        <v>16.728624535315987</v>
      </c>
      <c r="K7" s="677" t="s">
        <v>5327</v>
      </c>
      <c r="L7" s="677" t="s">
        <v>5331</v>
      </c>
    </row>
    <row r="8" spans="1:12">
      <c r="A8" s="1034"/>
      <c r="B8" s="1087">
        <v>42125</v>
      </c>
      <c r="C8" s="677" t="s">
        <v>1188</v>
      </c>
      <c r="D8" s="1037" t="s">
        <v>5328</v>
      </c>
      <c r="E8" s="1038">
        <v>31.96</v>
      </c>
      <c r="F8" s="1038">
        <v>66.19</v>
      </c>
      <c r="G8" s="1039">
        <f>E8*F8</f>
        <v>2115.4324000000001</v>
      </c>
      <c r="H8" s="1037">
        <v>1321</v>
      </c>
      <c r="I8" s="1037">
        <f>H8-H7</f>
        <v>370</v>
      </c>
      <c r="J8" s="1038">
        <f t="shared" si="0"/>
        <v>11.576971214017522</v>
      </c>
      <c r="K8" s="1037" t="s">
        <v>5327</v>
      </c>
      <c r="L8" s="1037" t="s">
        <v>5331</v>
      </c>
    </row>
    <row r="9" spans="1:12">
      <c r="A9" s="1034"/>
      <c r="B9" s="1036">
        <v>42128</v>
      </c>
      <c r="C9" s="1037" t="s">
        <v>5325</v>
      </c>
      <c r="D9" s="1040" t="s">
        <v>5324</v>
      </c>
      <c r="E9" s="1038">
        <v>25.5</v>
      </c>
      <c r="F9" s="1038">
        <v>66.319999999999993</v>
      </c>
      <c r="G9" s="1039">
        <f>E9*F9</f>
        <v>1691.1599999999999</v>
      </c>
      <c r="H9" s="1037">
        <v>1731</v>
      </c>
      <c r="I9" s="1037">
        <f t="shared" ref="I9:I11" si="1">H9-H8</f>
        <v>410</v>
      </c>
      <c r="J9" s="1038">
        <f t="shared" si="0"/>
        <v>16.078431372549019</v>
      </c>
      <c r="K9" s="1037" t="s">
        <v>5327</v>
      </c>
      <c r="L9" s="1037" t="s">
        <v>421</v>
      </c>
    </row>
    <row r="10" spans="1:12">
      <c r="A10" s="1034"/>
      <c r="B10" s="1036">
        <v>42131</v>
      </c>
      <c r="C10" s="677" t="s">
        <v>5781</v>
      </c>
      <c r="D10" s="1037" t="s">
        <v>5780</v>
      </c>
      <c r="E10" s="1038">
        <v>23.08</v>
      </c>
      <c r="F10" s="1038">
        <v>65.86</v>
      </c>
      <c r="G10" s="1039">
        <f>E10*F10</f>
        <v>1520.0487999999998</v>
      </c>
      <c r="H10" s="1037">
        <v>2031</v>
      </c>
      <c r="I10" s="1037">
        <f t="shared" si="1"/>
        <v>300</v>
      </c>
      <c r="J10" s="1038">
        <f t="shared" si="0"/>
        <v>12.998266897746968</v>
      </c>
      <c r="K10" s="1037" t="s">
        <v>5327</v>
      </c>
      <c r="L10" s="1037" t="s">
        <v>421</v>
      </c>
    </row>
    <row r="11" spans="1:12" ht="25.5">
      <c r="A11" s="1034"/>
      <c r="B11" s="1036">
        <v>42134</v>
      </c>
      <c r="C11" s="1041" t="s">
        <v>5792</v>
      </c>
      <c r="D11" s="1037" t="s">
        <v>5791</v>
      </c>
      <c r="E11" s="1038">
        <v>20.02</v>
      </c>
      <c r="F11" s="1038">
        <v>65.98</v>
      </c>
      <c r="G11" s="1039">
        <f>E11*F11</f>
        <v>1320.9195999999999</v>
      </c>
      <c r="H11" s="1037">
        <v>2367</v>
      </c>
      <c r="I11" s="1037">
        <f t="shared" si="1"/>
        <v>336</v>
      </c>
      <c r="J11" s="1038">
        <f t="shared" si="0"/>
        <v>16.783216783216783</v>
      </c>
      <c r="K11" s="1037" t="s">
        <v>5327</v>
      </c>
      <c r="L11" s="1037" t="s">
        <v>5331</v>
      </c>
    </row>
    <row r="12" spans="1:12">
      <c r="A12" s="1034"/>
      <c r="B12" s="1036">
        <v>42176</v>
      </c>
      <c r="C12" s="1041" t="s">
        <v>1188</v>
      </c>
      <c r="D12" s="1037" t="s">
        <v>5328</v>
      </c>
      <c r="E12" s="1038">
        <v>22.74</v>
      </c>
      <c r="F12" s="1038">
        <v>70.23</v>
      </c>
      <c r="G12" s="1039">
        <v>1597</v>
      </c>
      <c r="H12" s="1037">
        <v>2701</v>
      </c>
      <c r="I12" s="1037">
        <f t="shared" ref="I12:I17" si="2">H12-H11</f>
        <v>334</v>
      </c>
      <c r="J12" s="1038">
        <f t="shared" si="0"/>
        <v>14.687774846086192</v>
      </c>
      <c r="K12" s="1037" t="s">
        <v>5327</v>
      </c>
      <c r="L12" s="1037" t="s">
        <v>5331</v>
      </c>
    </row>
    <row r="13" spans="1:12">
      <c r="A13" s="1034"/>
      <c r="B13" s="1087">
        <v>42203</v>
      </c>
      <c r="C13" s="1041" t="s">
        <v>1188</v>
      </c>
      <c r="D13" s="1037" t="s">
        <v>5328</v>
      </c>
      <c r="E13" s="1038">
        <v>4.01</v>
      </c>
      <c r="F13" s="1038">
        <v>67.39</v>
      </c>
      <c r="G13" s="1039">
        <f>F13*E13</f>
        <v>270.23390000000001</v>
      </c>
      <c r="H13" s="677">
        <v>2763</v>
      </c>
      <c r="I13" s="1037">
        <f t="shared" si="2"/>
        <v>62</v>
      </c>
      <c r="J13" s="1038">
        <f t="shared" si="0"/>
        <v>15.46134663341646</v>
      </c>
      <c r="K13" s="677" t="s">
        <v>5327</v>
      </c>
      <c r="L13" s="677" t="s">
        <v>421</v>
      </c>
    </row>
    <row r="14" spans="1:12">
      <c r="A14" s="1034"/>
      <c r="B14" s="1036">
        <v>42208</v>
      </c>
      <c r="C14" s="677" t="s">
        <v>6045</v>
      </c>
      <c r="D14" s="677" t="s">
        <v>5324</v>
      </c>
      <c r="E14" s="1038">
        <v>25.89</v>
      </c>
      <c r="F14" s="1038">
        <v>67.61</v>
      </c>
      <c r="G14" s="1039">
        <f>E14*F14</f>
        <v>1750.4229</v>
      </c>
      <c r="H14" s="677">
        <v>3157</v>
      </c>
      <c r="I14" s="1037">
        <f t="shared" si="2"/>
        <v>394</v>
      </c>
      <c r="J14" s="1038">
        <f t="shared" si="0"/>
        <v>15.218230977211277</v>
      </c>
      <c r="K14" s="677" t="s">
        <v>5327</v>
      </c>
      <c r="L14" s="677" t="s">
        <v>421</v>
      </c>
    </row>
    <row r="15" spans="1:12">
      <c r="B15" s="1036">
        <v>42211</v>
      </c>
      <c r="C15" s="677" t="s">
        <v>5325</v>
      </c>
      <c r="D15" s="677" t="s">
        <v>5324</v>
      </c>
      <c r="E15" s="677">
        <v>9.64</v>
      </c>
      <c r="F15" s="677">
        <v>67.52</v>
      </c>
      <c r="G15" s="1039">
        <f>E15*F15</f>
        <v>650.89279999999997</v>
      </c>
      <c r="H15" s="677">
        <v>3268</v>
      </c>
      <c r="I15" s="1037">
        <f t="shared" si="2"/>
        <v>111</v>
      </c>
      <c r="J15" s="1038">
        <f t="shared" si="0"/>
        <v>11.514522821576763</v>
      </c>
      <c r="K15" s="677" t="s">
        <v>5327</v>
      </c>
      <c r="L15" s="677" t="s">
        <v>421</v>
      </c>
    </row>
    <row r="16" spans="1:12">
      <c r="B16" s="1036">
        <v>42232</v>
      </c>
      <c r="C16" s="677" t="s">
        <v>1188</v>
      </c>
      <c r="D16" s="1037" t="s">
        <v>5328</v>
      </c>
      <c r="E16" s="485">
        <f>G16/F16</f>
        <v>20.489070608586257</v>
      </c>
      <c r="F16" s="1038">
        <v>63.59</v>
      </c>
      <c r="G16" s="1039">
        <v>1302.9000000000001</v>
      </c>
      <c r="H16" s="1106">
        <v>3628</v>
      </c>
      <c r="I16" s="1037">
        <f t="shared" si="2"/>
        <v>360</v>
      </c>
      <c r="J16" s="1038">
        <f t="shared" si="0"/>
        <v>17.570343080819708</v>
      </c>
      <c r="K16" s="1037" t="s">
        <v>5327</v>
      </c>
      <c r="L16" s="1037" t="s">
        <v>5331</v>
      </c>
    </row>
    <row r="17" spans="2:12">
      <c r="B17" s="1087">
        <v>42264</v>
      </c>
      <c r="C17" s="677" t="s">
        <v>1188</v>
      </c>
      <c r="D17" s="1037" t="s">
        <v>5328</v>
      </c>
      <c r="E17" s="677">
        <f>G17/F17</f>
        <v>8.1221572449642618</v>
      </c>
      <c r="F17" s="1154">
        <v>61.56</v>
      </c>
      <c r="G17" s="1039">
        <v>500</v>
      </c>
      <c r="H17" s="1106">
        <v>3735</v>
      </c>
      <c r="I17" s="1037">
        <f t="shared" si="2"/>
        <v>107</v>
      </c>
      <c r="J17" s="1038">
        <f t="shared" si="0"/>
        <v>13.17384</v>
      </c>
      <c r="K17" s="1037" t="s">
        <v>5327</v>
      </c>
      <c r="L17" s="1037" t="s">
        <v>5331</v>
      </c>
    </row>
    <row r="18" spans="2:12">
      <c r="B18" s="1036">
        <v>42268</v>
      </c>
      <c r="C18" s="677" t="s">
        <v>6252</v>
      </c>
      <c r="D18" s="677" t="s">
        <v>5324</v>
      </c>
      <c r="E18" s="1153">
        <v>35.03</v>
      </c>
      <c r="F18" s="1154">
        <v>61.69</v>
      </c>
      <c r="G18" s="1039">
        <f>E18*F18</f>
        <v>2161.0007000000001</v>
      </c>
      <c r="H18" s="677">
        <v>4240</v>
      </c>
      <c r="I18" s="1037">
        <f t="shared" ref="I18:I25" si="3">H18-H17</f>
        <v>505</v>
      </c>
      <c r="J18" s="1038">
        <f t="shared" si="0"/>
        <v>14.41621467313731</v>
      </c>
      <c r="K18" s="677" t="s">
        <v>5327</v>
      </c>
      <c r="L18" s="677" t="s">
        <v>421</v>
      </c>
    </row>
    <row r="19" spans="2:12">
      <c r="B19" s="1036">
        <v>42270</v>
      </c>
      <c r="C19" s="677" t="s">
        <v>6268</v>
      </c>
      <c r="D19" s="677" t="s">
        <v>6269</v>
      </c>
      <c r="E19" s="1153">
        <v>31.98</v>
      </c>
      <c r="F19" s="1154">
        <v>61.29</v>
      </c>
      <c r="G19" s="1039">
        <f>E19*F19</f>
        <v>1960.0542</v>
      </c>
      <c r="H19" s="677">
        <v>4678</v>
      </c>
      <c r="I19" s="1037">
        <f t="shared" si="3"/>
        <v>438</v>
      </c>
      <c r="J19" s="1038">
        <f t="shared" si="0"/>
        <v>13.696060037523452</v>
      </c>
      <c r="K19" s="677" t="s">
        <v>5327</v>
      </c>
      <c r="L19" s="677" t="s">
        <v>421</v>
      </c>
    </row>
    <row r="20" spans="2:12">
      <c r="B20" s="1036">
        <v>42274</v>
      </c>
      <c r="C20" s="677" t="s">
        <v>5325</v>
      </c>
      <c r="D20" s="677" t="s">
        <v>5324</v>
      </c>
      <c r="E20" s="1153">
        <v>27.72</v>
      </c>
      <c r="F20" s="1154">
        <v>61.69</v>
      </c>
      <c r="G20" s="1039">
        <v>1710</v>
      </c>
      <c r="H20" s="677">
        <v>5068</v>
      </c>
      <c r="I20" s="1037">
        <f t="shared" si="3"/>
        <v>390</v>
      </c>
      <c r="J20" s="1038">
        <f t="shared" si="0"/>
        <v>14.06926406926407</v>
      </c>
      <c r="K20" s="677" t="s">
        <v>5327</v>
      </c>
      <c r="L20" s="677" t="s">
        <v>421</v>
      </c>
    </row>
    <row r="21" spans="2:12">
      <c r="B21" s="1087">
        <v>42315</v>
      </c>
      <c r="C21" s="677" t="s">
        <v>1188</v>
      </c>
      <c r="D21" s="1037" t="s">
        <v>5328</v>
      </c>
      <c r="E21" s="1153">
        <v>25.95</v>
      </c>
      <c r="F21" s="1154">
        <f>G21/E21</f>
        <v>61.093641618497116</v>
      </c>
      <c r="G21" s="677">
        <v>1585.38</v>
      </c>
      <c r="H21" s="1106">
        <v>5466</v>
      </c>
      <c r="I21" s="1155">
        <f t="shared" si="3"/>
        <v>398</v>
      </c>
      <c r="J21" s="1154">
        <f t="shared" si="0"/>
        <v>15.337186897880541</v>
      </c>
      <c r="K21" s="1037" t="s">
        <v>5321</v>
      </c>
      <c r="L21" s="1106" t="s">
        <v>5331</v>
      </c>
    </row>
    <row r="22" spans="2:12" ht="15">
      <c r="B22" s="946">
        <v>42322</v>
      </c>
      <c r="C22" s="677" t="s">
        <v>5325</v>
      </c>
      <c r="D22" s="677" t="s">
        <v>5324</v>
      </c>
      <c r="E22" s="1153">
        <f>G22/F22</f>
        <v>32.674399607907205</v>
      </c>
      <c r="F22" s="1154">
        <v>61.21</v>
      </c>
      <c r="G22" s="294">
        <v>2000</v>
      </c>
      <c r="H22" s="1106">
        <v>6009</v>
      </c>
      <c r="I22" s="1155">
        <f t="shared" si="3"/>
        <v>543</v>
      </c>
      <c r="J22" s="1154">
        <f t="shared" si="0"/>
        <v>16.618514999999999</v>
      </c>
      <c r="K22" s="677" t="s">
        <v>5327</v>
      </c>
      <c r="L22" s="677" t="s">
        <v>421</v>
      </c>
    </row>
    <row r="23" spans="2:12" ht="15">
      <c r="B23" s="1087">
        <v>42013</v>
      </c>
      <c r="C23" s="677" t="s">
        <v>1222</v>
      </c>
      <c r="D23" s="677" t="s">
        <v>5328</v>
      </c>
      <c r="E23" s="1153">
        <v>30.96</v>
      </c>
      <c r="F23" s="1154">
        <f>G23/E23</f>
        <v>59.754521963824288</v>
      </c>
      <c r="G23" s="294">
        <v>1850</v>
      </c>
      <c r="H23" s="1106">
        <v>6485</v>
      </c>
      <c r="I23" s="1155">
        <f t="shared" si="3"/>
        <v>476</v>
      </c>
      <c r="J23" s="1154">
        <f t="shared" si="0"/>
        <v>15.374677002583979</v>
      </c>
      <c r="K23" s="677" t="s">
        <v>5321</v>
      </c>
      <c r="L23" s="677" t="s">
        <v>5331</v>
      </c>
    </row>
    <row r="24" spans="2:12" ht="15">
      <c r="B24" s="946">
        <v>42014</v>
      </c>
      <c r="C24" s="677" t="s">
        <v>5325</v>
      </c>
      <c r="D24" s="677" t="s">
        <v>5324</v>
      </c>
      <c r="E24" s="1153">
        <v>27.59</v>
      </c>
      <c r="F24" s="1154">
        <v>59.81</v>
      </c>
      <c r="G24" s="294">
        <f>E24*F24</f>
        <v>1650.1579000000002</v>
      </c>
      <c r="H24" s="1106">
        <v>6893</v>
      </c>
      <c r="I24" s="1155">
        <f t="shared" si="3"/>
        <v>408</v>
      </c>
      <c r="J24" s="1154">
        <f t="shared" si="0"/>
        <v>14.787966654584995</v>
      </c>
      <c r="K24" s="677" t="s">
        <v>5327</v>
      </c>
      <c r="L24" s="677" t="s">
        <v>421</v>
      </c>
    </row>
    <row r="25" spans="2:12" ht="15">
      <c r="B25" s="946">
        <v>42382</v>
      </c>
      <c r="C25" s="677" t="s">
        <v>6252</v>
      </c>
      <c r="D25" s="677" t="s">
        <v>5324</v>
      </c>
      <c r="E25" s="1153">
        <v>3.44</v>
      </c>
      <c r="F25" s="1154">
        <v>59.82</v>
      </c>
      <c r="G25" s="294">
        <f>E25*F25</f>
        <v>205.7808</v>
      </c>
      <c r="H25" s="1106">
        <v>6940</v>
      </c>
      <c r="I25" s="1155">
        <f t="shared" si="3"/>
        <v>47</v>
      </c>
      <c r="J25" s="1154">
        <f t="shared" si="0"/>
        <v>13.662790697674419</v>
      </c>
      <c r="K25" s="677" t="s">
        <v>5327</v>
      </c>
      <c r="L25" s="677" t="s">
        <v>421</v>
      </c>
    </row>
    <row r="26" spans="2:12" ht="15">
      <c r="B26" s="1087">
        <v>42445</v>
      </c>
      <c r="C26" s="677" t="s">
        <v>1222</v>
      </c>
      <c r="D26" s="677" t="s">
        <v>5328</v>
      </c>
      <c r="E26" s="1154">
        <v>36.49</v>
      </c>
      <c r="F26" s="1153">
        <v>56.18</v>
      </c>
      <c r="G26" s="294">
        <v>2050</v>
      </c>
      <c r="H26" s="1106">
        <v>7414</v>
      </c>
      <c r="I26" s="1155">
        <f>H26-H25</f>
        <v>474</v>
      </c>
      <c r="J26" s="1154">
        <f t="shared" si="0"/>
        <v>12.989860235681007</v>
      </c>
      <c r="K26" s="677" t="s">
        <v>5327</v>
      </c>
      <c r="L26" s="677" t="s">
        <v>5331</v>
      </c>
    </row>
    <row r="27" spans="2:12" ht="15">
      <c r="B27" s="269">
        <v>42459</v>
      </c>
      <c r="C27" s="280" t="s">
        <v>6918</v>
      </c>
      <c r="D27" s="1037" t="s">
        <v>5324</v>
      </c>
      <c r="E27" s="1154"/>
      <c r="F27" s="1153"/>
      <c r="G27" s="294">
        <v>1500</v>
      </c>
      <c r="H27" s="677"/>
      <c r="I27" s="677"/>
      <c r="J27" s="677"/>
      <c r="K27" s="677" t="s">
        <v>5327</v>
      </c>
      <c r="L27" s="677" t="s">
        <v>421</v>
      </c>
    </row>
    <row r="28" spans="2:12" ht="15">
      <c r="B28" s="1036">
        <v>42461</v>
      </c>
      <c r="C28" s="280" t="s">
        <v>6252</v>
      </c>
      <c r="D28" s="1037" t="s">
        <v>5324</v>
      </c>
      <c r="E28" s="1154"/>
      <c r="F28" s="1153"/>
      <c r="G28" s="610">
        <v>2250</v>
      </c>
      <c r="H28" s="677"/>
      <c r="I28" s="677"/>
      <c r="J28" s="677"/>
      <c r="K28" s="677" t="s">
        <v>5327</v>
      </c>
      <c r="L28" s="677" t="s">
        <v>421</v>
      </c>
    </row>
    <row r="29" spans="2:12" ht="15">
      <c r="B29" s="1036">
        <v>42463</v>
      </c>
      <c r="C29" s="677" t="s">
        <v>5325</v>
      </c>
      <c r="D29" s="677" t="s">
        <v>5324</v>
      </c>
      <c r="E29" s="1154"/>
      <c r="F29" s="1153"/>
      <c r="G29" s="610">
        <v>500</v>
      </c>
      <c r="H29" s="677"/>
      <c r="I29" s="677"/>
      <c r="J29" s="677"/>
      <c r="K29" s="677" t="s">
        <v>5327</v>
      </c>
      <c r="L29" s="677" t="s">
        <v>421</v>
      </c>
    </row>
    <row r="30" spans="2:12" ht="15">
      <c r="B30" s="1087">
        <v>42513</v>
      </c>
      <c r="C30" s="677" t="s">
        <v>7050</v>
      </c>
      <c r="D30" s="1037" t="s">
        <v>5328</v>
      </c>
      <c r="E30" s="1154"/>
      <c r="F30" s="1153"/>
      <c r="G30" s="610">
        <v>1600</v>
      </c>
      <c r="H30" s="677"/>
      <c r="I30" s="677"/>
      <c r="J30" s="677"/>
      <c r="K30" s="1037" t="s">
        <v>5327</v>
      </c>
      <c r="L30" s="1037" t="s">
        <v>5331</v>
      </c>
    </row>
    <row r="31" spans="2:12" ht="15">
      <c r="B31" s="269">
        <v>42515</v>
      </c>
      <c r="C31" s="677" t="s">
        <v>5325</v>
      </c>
      <c r="D31" s="677" t="s">
        <v>5324</v>
      </c>
      <c r="E31" s="1154"/>
      <c r="F31" s="1153"/>
      <c r="G31" s="610">
        <v>2100</v>
      </c>
      <c r="H31" s="677"/>
      <c r="I31" s="677"/>
      <c r="J31" s="677"/>
      <c r="K31" s="677" t="s">
        <v>5327</v>
      </c>
      <c r="L31" s="677" t="s">
        <v>421</v>
      </c>
    </row>
    <row r="32" spans="2:12" ht="15">
      <c r="B32" s="269">
        <v>42518</v>
      </c>
      <c r="C32" s="280" t="s">
        <v>7080</v>
      </c>
      <c r="D32" s="1106" t="s">
        <v>7081</v>
      </c>
      <c r="E32" s="1154"/>
      <c r="F32" s="1153"/>
      <c r="G32" s="294">
        <v>1000</v>
      </c>
      <c r="H32" s="677"/>
      <c r="I32" s="677"/>
      <c r="J32" s="677"/>
      <c r="K32" s="677" t="s">
        <v>5327</v>
      </c>
      <c r="L32" s="677" t="s">
        <v>421</v>
      </c>
    </row>
    <row r="33" spans="2:12" ht="15">
      <c r="B33" s="269">
        <v>42523</v>
      </c>
      <c r="C33" s="280" t="s">
        <v>6252</v>
      </c>
      <c r="D33" s="677" t="s">
        <v>5324</v>
      </c>
      <c r="E33" s="1154"/>
      <c r="F33" s="1153"/>
      <c r="G33" s="294">
        <v>500</v>
      </c>
      <c r="H33" s="677"/>
      <c r="I33" s="677"/>
      <c r="J33" s="677"/>
      <c r="K33" s="677" t="s">
        <v>5327</v>
      </c>
      <c r="L33" s="677" t="s">
        <v>421</v>
      </c>
    </row>
    <row r="34" spans="2:12" ht="15">
      <c r="B34" s="269">
        <v>42525</v>
      </c>
      <c r="C34" s="280" t="s">
        <v>6252</v>
      </c>
      <c r="D34" s="677" t="s">
        <v>5324</v>
      </c>
      <c r="E34" s="1154">
        <v>30.69</v>
      </c>
      <c r="F34" s="1153">
        <v>65.16</v>
      </c>
      <c r="G34" s="294">
        <v>2000</v>
      </c>
      <c r="H34" s="677"/>
      <c r="I34" s="677"/>
      <c r="J34" s="677"/>
      <c r="K34" s="677" t="s">
        <v>5327</v>
      </c>
      <c r="L34" s="677" t="s">
        <v>421</v>
      </c>
    </row>
    <row r="35" spans="2:12" ht="15">
      <c r="B35" s="269">
        <v>42594</v>
      </c>
      <c r="C35" s="677" t="s">
        <v>1222</v>
      </c>
      <c r="D35" s="1037" t="s">
        <v>5328</v>
      </c>
      <c r="E35" s="1154">
        <v>37.200000000000003</v>
      </c>
      <c r="F35" s="1153">
        <v>60.76</v>
      </c>
      <c r="G35" s="677">
        <f>E35*F35</f>
        <v>2260.2719999999999</v>
      </c>
      <c r="H35" s="677">
        <v>10718</v>
      </c>
      <c r="I35" s="677"/>
      <c r="J35" s="677"/>
      <c r="K35" s="1037" t="s">
        <v>5327</v>
      </c>
      <c r="L35" s="1037" t="s">
        <v>5331</v>
      </c>
    </row>
    <row r="36" spans="2:12">
      <c r="B36" s="1087">
        <v>42666</v>
      </c>
      <c r="C36" s="677" t="s">
        <v>1222</v>
      </c>
      <c r="D36" s="1037" t="s">
        <v>5328</v>
      </c>
      <c r="E36" s="1154">
        <v>30.27</v>
      </c>
      <c r="F36" s="1153">
        <v>66.069999999999993</v>
      </c>
      <c r="G36" s="677">
        <v>2000</v>
      </c>
      <c r="H36" s="677">
        <v>11044</v>
      </c>
      <c r="I36" s="677">
        <f>H36-H35</f>
        <v>326</v>
      </c>
      <c r="J36" s="1154">
        <f>I36/E36</f>
        <v>10.769739015526925</v>
      </c>
      <c r="K36" s="1037" t="s">
        <v>5327</v>
      </c>
      <c r="L36" s="1037" t="s">
        <v>5331</v>
      </c>
    </row>
    <row r="37" spans="2:12" ht="15">
      <c r="B37" s="269">
        <v>42674</v>
      </c>
      <c r="C37" s="484" t="s">
        <v>7685</v>
      </c>
      <c r="D37" s="1037" t="s">
        <v>5324</v>
      </c>
      <c r="E37" s="1154">
        <f>G37/F37</f>
        <v>33.368724404671617</v>
      </c>
      <c r="F37" s="1153">
        <v>65.930000000000007</v>
      </c>
      <c r="G37" s="610">
        <v>2200</v>
      </c>
      <c r="H37" s="677">
        <v>11563</v>
      </c>
      <c r="I37" s="677">
        <f>H37-H36</f>
        <v>519</v>
      </c>
      <c r="J37" s="1154">
        <f>I37/E37</f>
        <v>15.553486363636365</v>
      </c>
      <c r="K37" s="1037" t="s">
        <v>5327</v>
      </c>
      <c r="L37" s="1037" t="s">
        <v>421</v>
      </c>
    </row>
    <row r="38" spans="2:12" ht="15">
      <c r="B38" s="269">
        <v>42732</v>
      </c>
      <c r="C38" s="677" t="s">
        <v>7852</v>
      </c>
      <c r="D38" s="1037" t="s">
        <v>5328</v>
      </c>
      <c r="E38" s="1154"/>
      <c r="F38" s="1153"/>
      <c r="G38" s="294">
        <v>2057.5</v>
      </c>
      <c r="H38" s="677"/>
      <c r="I38" s="677"/>
      <c r="J38" s="677"/>
      <c r="K38" s="1037" t="s">
        <v>5321</v>
      </c>
      <c r="L38" s="1037" t="s">
        <v>5331</v>
      </c>
    </row>
    <row r="39" spans="2:12" ht="15">
      <c r="B39" s="269">
        <v>42732</v>
      </c>
      <c r="C39" s="677" t="s">
        <v>7869</v>
      </c>
      <c r="D39" s="677" t="s">
        <v>7870</v>
      </c>
      <c r="E39" s="1154"/>
      <c r="F39" s="1153"/>
      <c r="G39" s="294">
        <v>500</v>
      </c>
      <c r="H39" s="677"/>
      <c r="I39" s="677"/>
      <c r="J39" s="677"/>
      <c r="K39" s="1037" t="s">
        <v>7290</v>
      </c>
      <c r="L39" s="1037" t="s">
        <v>421</v>
      </c>
    </row>
    <row r="40" spans="2:12" ht="15">
      <c r="B40" s="269">
        <v>42734</v>
      </c>
      <c r="C40" s="677" t="s">
        <v>7874</v>
      </c>
      <c r="D40" s="1037" t="s">
        <v>7875</v>
      </c>
      <c r="E40" s="1154"/>
      <c r="F40" s="1153"/>
      <c r="G40" s="294">
        <v>2200</v>
      </c>
      <c r="H40" s="677"/>
      <c r="I40" s="677"/>
      <c r="J40" s="677"/>
      <c r="K40" s="1037" t="s">
        <v>5321</v>
      </c>
      <c r="L40" s="1037" t="s">
        <v>5331</v>
      </c>
    </row>
    <row r="41" spans="2:12" ht="15">
      <c r="B41" s="269">
        <v>42808</v>
      </c>
      <c r="C41" s="677" t="s">
        <v>1222</v>
      </c>
      <c r="D41" s="1037" t="s">
        <v>5328</v>
      </c>
      <c r="E41" s="1154"/>
      <c r="F41" s="1153"/>
      <c r="G41" s="294">
        <v>2100.8200000000002</v>
      </c>
      <c r="H41" s="677">
        <v>12940</v>
      </c>
      <c r="I41" s="677"/>
      <c r="J41" s="677"/>
      <c r="K41" s="1037" t="s">
        <v>5321</v>
      </c>
      <c r="L41" s="1037" t="s">
        <v>5331</v>
      </c>
    </row>
    <row r="42" spans="2:12" ht="15">
      <c r="B42" s="269">
        <v>42823</v>
      </c>
      <c r="C42" s="677" t="s">
        <v>8285</v>
      </c>
      <c r="D42" s="1037"/>
      <c r="E42" s="1154"/>
      <c r="F42" s="1153"/>
      <c r="G42" s="294">
        <v>2040</v>
      </c>
      <c r="H42" s="677"/>
      <c r="I42" s="677"/>
      <c r="J42" s="677"/>
      <c r="K42" s="1037" t="s">
        <v>7290</v>
      </c>
      <c r="L42" s="1037" t="s">
        <v>421</v>
      </c>
    </row>
    <row r="43" spans="2:12" ht="15">
      <c r="B43" s="269">
        <v>42866</v>
      </c>
      <c r="C43" s="677" t="s">
        <v>8475</v>
      </c>
      <c r="D43" s="1037"/>
      <c r="E43" s="1154"/>
      <c r="F43" s="1153"/>
      <c r="G43" s="294">
        <v>2600.1999999999998</v>
      </c>
      <c r="H43" s="677"/>
      <c r="I43" s="677"/>
      <c r="J43" s="677"/>
      <c r="K43" s="1037" t="s">
        <v>5321</v>
      </c>
      <c r="L43" s="1037" t="s">
        <v>5331</v>
      </c>
    </row>
    <row r="44" spans="2:12" ht="15">
      <c r="B44" s="285">
        <v>42883</v>
      </c>
      <c r="C44" s="280" t="s">
        <v>8477</v>
      </c>
      <c r="D44" s="294" t="s">
        <v>8478</v>
      </c>
      <c r="E44" s="1154">
        <f>G44/F44</f>
        <v>35.861437509537616</v>
      </c>
      <c r="F44" s="677">
        <v>65.53</v>
      </c>
      <c r="G44" s="294">
        <v>2350</v>
      </c>
      <c r="H44" s="677"/>
      <c r="I44" s="677"/>
      <c r="J44" s="677"/>
      <c r="K44" s="1037" t="s">
        <v>5321</v>
      </c>
      <c r="L44" s="1037" t="s">
        <v>421</v>
      </c>
    </row>
    <row r="45" spans="2:12" ht="15">
      <c r="B45" s="285">
        <v>42961</v>
      </c>
      <c r="C45" s="280" t="s">
        <v>8762</v>
      </c>
      <c r="D45" s="294" t="s">
        <v>8478</v>
      </c>
      <c r="E45" s="1154">
        <f>G45/F45</f>
        <v>37.352457791722692</v>
      </c>
      <c r="F45" s="677">
        <v>66.930000000000007</v>
      </c>
      <c r="G45" s="294">
        <v>2500</v>
      </c>
      <c r="H45" s="677"/>
      <c r="I45" s="677"/>
      <c r="J45" s="677"/>
      <c r="K45" s="1037" t="s">
        <v>5321</v>
      </c>
      <c r="L45" s="1037" t="s">
        <v>5331</v>
      </c>
    </row>
    <row r="46" spans="2:12" ht="15">
      <c r="B46" s="285">
        <v>43051</v>
      </c>
      <c r="C46" s="280" t="s">
        <v>1222</v>
      </c>
      <c r="D46" s="294" t="s">
        <v>5328</v>
      </c>
      <c r="E46" s="1154"/>
      <c r="F46" s="1153"/>
      <c r="G46" s="294">
        <v>1000</v>
      </c>
      <c r="H46" s="677"/>
      <c r="I46" s="677"/>
      <c r="J46" s="677"/>
      <c r="K46" s="1037" t="s">
        <v>7290</v>
      </c>
      <c r="L46" s="1037" t="s">
        <v>5331</v>
      </c>
    </row>
    <row r="47" spans="2:12" ht="26.25">
      <c r="B47" s="1036">
        <v>43065</v>
      </c>
      <c r="C47" s="1106" t="s">
        <v>9079</v>
      </c>
      <c r="D47" s="1041" t="s">
        <v>9080</v>
      </c>
      <c r="E47" s="485">
        <f>G47/F47</f>
        <v>36.029886591060709</v>
      </c>
      <c r="F47" s="485">
        <v>74.95</v>
      </c>
      <c r="G47" s="610">
        <v>2700.44</v>
      </c>
      <c r="H47" s="677"/>
      <c r="I47" s="677"/>
      <c r="J47" s="677"/>
      <c r="K47" s="1037" t="s">
        <v>5321</v>
      </c>
      <c r="L47" s="1037" t="s">
        <v>5331</v>
      </c>
    </row>
    <row r="48" spans="2:12" ht="15">
      <c r="B48" s="1036">
        <v>43100</v>
      </c>
      <c r="C48" s="1106" t="s">
        <v>9237</v>
      </c>
      <c r="D48" s="1041" t="s">
        <v>9238</v>
      </c>
      <c r="E48" s="677"/>
      <c r="F48" s="677"/>
      <c r="G48" s="610">
        <v>2000</v>
      </c>
      <c r="H48" s="677"/>
      <c r="I48" s="677"/>
      <c r="J48" s="677"/>
      <c r="K48" s="1037" t="s">
        <v>7290</v>
      </c>
      <c r="L48" s="1037" t="s">
        <v>421</v>
      </c>
    </row>
    <row r="49" spans="2:12" ht="15">
      <c r="B49" s="1036">
        <v>43120</v>
      </c>
      <c r="C49" s="677" t="s">
        <v>1222</v>
      </c>
      <c r="D49" s="1037" t="s">
        <v>5328</v>
      </c>
      <c r="E49" s="1154"/>
      <c r="F49" s="1153"/>
      <c r="G49" s="610">
        <v>2200.98</v>
      </c>
      <c r="H49" s="677"/>
      <c r="I49" s="677"/>
      <c r="J49" s="677"/>
      <c r="K49" s="1037" t="s">
        <v>7290</v>
      </c>
      <c r="L49" s="1037" t="s">
        <v>5331</v>
      </c>
    </row>
    <row r="50" spans="2:12" ht="15">
      <c r="B50" s="1036">
        <v>43176</v>
      </c>
      <c r="C50" s="677" t="s">
        <v>1222</v>
      </c>
      <c r="D50" s="1037" t="s">
        <v>5328</v>
      </c>
      <c r="E50" s="1154">
        <v>34.64</v>
      </c>
      <c r="F50" s="1153">
        <v>75.06</v>
      </c>
      <c r="G50" s="610">
        <f>F50*E50</f>
        <v>2600.0784000000003</v>
      </c>
      <c r="H50" s="677">
        <v>16720</v>
      </c>
      <c r="I50" s="677"/>
      <c r="J50" s="677"/>
      <c r="K50" s="1037" t="s">
        <v>5321</v>
      </c>
      <c r="L50" s="1037" t="s">
        <v>5331</v>
      </c>
    </row>
    <row r="51" spans="2:12" ht="15">
      <c r="B51" s="1036">
        <v>43246</v>
      </c>
      <c r="C51" s="677" t="s">
        <v>1222</v>
      </c>
      <c r="D51" s="1037" t="s">
        <v>5328</v>
      </c>
      <c r="E51" s="1154">
        <f t="shared" ref="E51:E56" si="4">G51/F51</f>
        <v>35.827424336009884</v>
      </c>
      <c r="F51" s="1153">
        <v>80.95</v>
      </c>
      <c r="G51" s="610">
        <v>2900.23</v>
      </c>
      <c r="H51" s="677"/>
      <c r="I51" s="677"/>
      <c r="J51" s="677"/>
      <c r="K51" s="1037" t="s">
        <v>5321</v>
      </c>
      <c r="L51" s="1037" t="s">
        <v>5331</v>
      </c>
    </row>
    <row r="52" spans="2:12" ht="15">
      <c r="B52" s="1769">
        <v>43250</v>
      </c>
      <c r="C52" s="1770" t="s">
        <v>9787</v>
      </c>
      <c r="D52" s="1771" t="s">
        <v>9788</v>
      </c>
      <c r="E52" s="1772">
        <f t="shared" si="4"/>
        <v>31.957749938590027</v>
      </c>
      <c r="F52" s="1773">
        <v>81.42</v>
      </c>
      <c r="G52" s="1774">
        <v>2602</v>
      </c>
      <c r="H52" s="1770"/>
      <c r="I52" s="1770"/>
      <c r="J52" s="1770"/>
      <c r="K52" s="1771" t="s">
        <v>5321</v>
      </c>
      <c r="L52" s="1770" t="s">
        <v>5331</v>
      </c>
    </row>
    <row r="53" spans="2:12" ht="15">
      <c r="B53" s="1036">
        <v>43253</v>
      </c>
      <c r="C53" s="677" t="s">
        <v>9767</v>
      </c>
      <c r="D53" s="1037" t="s">
        <v>9766</v>
      </c>
      <c r="E53" s="1154">
        <f t="shared" si="4"/>
        <v>19.706860450794434</v>
      </c>
      <c r="F53" s="1153">
        <v>81.19</v>
      </c>
      <c r="G53" s="610">
        <v>1600</v>
      </c>
      <c r="H53" s="677"/>
      <c r="I53" s="677"/>
      <c r="J53" s="677"/>
      <c r="K53" s="1037" t="s">
        <v>5321</v>
      </c>
      <c r="L53" s="1037" t="s">
        <v>421</v>
      </c>
    </row>
    <row r="54" spans="2:12" ht="15">
      <c r="B54" s="1769">
        <v>43255</v>
      </c>
      <c r="C54" s="1770" t="s">
        <v>9789</v>
      </c>
      <c r="D54" s="1771" t="s">
        <v>9790</v>
      </c>
      <c r="E54" s="1772">
        <f t="shared" si="4"/>
        <v>34.605880899431682</v>
      </c>
      <c r="F54" s="1773">
        <v>80.94</v>
      </c>
      <c r="G54" s="1774">
        <v>2801</v>
      </c>
      <c r="H54" s="1770"/>
      <c r="I54" s="1770"/>
      <c r="J54" s="1770"/>
      <c r="K54" s="1771" t="s">
        <v>5321</v>
      </c>
      <c r="L54" s="1770" t="s">
        <v>5331</v>
      </c>
    </row>
    <row r="55" spans="2:12" ht="15">
      <c r="B55" s="1036">
        <v>43281</v>
      </c>
      <c r="C55" s="677" t="s">
        <v>1222</v>
      </c>
      <c r="D55" s="1037" t="s">
        <v>5328</v>
      </c>
      <c r="E55" s="1154">
        <f t="shared" si="4"/>
        <v>15.280784413599898</v>
      </c>
      <c r="F55" s="1153">
        <v>78.53</v>
      </c>
      <c r="G55" s="610">
        <v>1200</v>
      </c>
      <c r="H55" s="677"/>
      <c r="I55" s="677"/>
      <c r="J55" s="677"/>
      <c r="K55" s="1037" t="s">
        <v>5321</v>
      </c>
      <c r="L55" s="1037" t="s">
        <v>5331</v>
      </c>
    </row>
    <row r="56" spans="2:12" ht="15">
      <c r="B56" s="1036">
        <v>43281</v>
      </c>
      <c r="C56" s="677" t="s">
        <v>9854</v>
      </c>
      <c r="D56" s="1037" t="s">
        <v>9855</v>
      </c>
      <c r="E56" s="1154">
        <f t="shared" si="4"/>
        <v>29.581820626596745</v>
      </c>
      <c r="F56" s="1153">
        <v>74.37</v>
      </c>
      <c r="G56" s="610">
        <v>2200</v>
      </c>
      <c r="H56" s="677"/>
      <c r="I56" s="677"/>
      <c r="J56" s="677"/>
      <c r="K56" s="1037" t="s">
        <v>5321</v>
      </c>
      <c r="L56" s="1037" t="s">
        <v>5331</v>
      </c>
    </row>
    <row r="57" spans="2:12" ht="15">
      <c r="B57" s="1036">
        <v>43338</v>
      </c>
      <c r="C57" s="677" t="s">
        <v>1222</v>
      </c>
      <c r="D57" s="1037" t="s">
        <v>5328</v>
      </c>
      <c r="E57" s="1154"/>
      <c r="F57" s="1153"/>
      <c r="G57" s="610">
        <v>1800</v>
      </c>
      <c r="H57" s="677"/>
      <c r="I57" s="677"/>
      <c r="J57" s="677"/>
      <c r="K57" s="1037" t="s">
        <v>5321</v>
      </c>
      <c r="L57" s="1037" t="s">
        <v>5331</v>
      </c>
    </row>
    <row r="58" spans="2:12" ht="15">
      <c r="B58" s="1036">
        <v>43393</v>
      </c>
      <c r="C58" s="677" t="s">
        <v>1188</v>
      </c>
      <c r="D58" s="1037" t="s">
        <v>5328</v>
      </c>
      <c r="E58" s="1154"/>
      <c r="F58" s="1153"/>
      <c r="G58" s="610">
        <v>1500.63</v>
      </c>
      <c r="H58" s="677"/>
      <c r="I58" s="677"/>
      <c r="J58" s="677"/>
      <c r="K58" s="1037" t="s">
        <v>5321</v>
      </c>
      <c r="L58" s="1037" t="s">
        <v>5331</v>
      </c>
    </row>
    <row r="59" spans="2:12" ht="15">
      <c r="B59" s="1036">
        <v>43449</v>
      </c>
      <c r="C59" s="677" t="s">
        <v>1188</v>
      </c>
      <c r="D59" s="1037" t="s">
        <v>5328</v>
      </c>
      <c r="E59" s="1154"/>
      <c r="F59" s="1153"/>
      <c r="G59" s="610">
        <v>1500.1</v>
      </c>
      <c r="H59" s="677"/>
      <c r="I59" s="677"/>
      <c r="J59" s="677"/>
      <c r="K59" s="1037" t="s">
        <v>7290</v>
      </c>
      <c r="L59" s="1037" t="s">
        <v>5331</v>
      </c>
    </row>
    <row r="60" spans="2:12" ht="15">
      <c r="B60" s="1036">
        <v>43459</v>
      </c>
      <c r="C60" s="677" t="s">
        <v>8469</v>
      </c>
      <c r="D60" s="1037" t="s">
        <v>5328</v>
      </c>
      <c r="E60" s="1154"/>
      <c r="F60" s="1153"/>
      <c r="G60" s="610">
        <v>862</v>
      </c>
      <c r="H60" s="677"/>
      <c r="I60" s="677"/>
      <c r="J60" s="677"/>
      <c r="K60" s="1037" t="s">
        <v>5321</v>
      </c>
      <c r="L60" s="1037" t="s">
        <v>5331</v>
      </c>
    </row>
    <row r="61" spans="2:12" ht="15">
      <c r="B61" s="1036">
        <v>43461</v>
      </c>
      <c r="C61" s="677" t="s">
        <v>10468</v>
      </c>
      <c r="D61" s="1037" t="s">
        <v>9790</v>
      </c>
      <c r="E61" s="1154"/>
      <c r="F61" s="1153"/>
      <c r="G61" s="610">
        <v>2400</v>
      </c>
      <c r="H61" s="677"/>
      <c r="I61" s="677"/>
      <c r="J61" s="677"/>
      <c r="K61" s="1037" t="s">
        <v>5321</v>
      </c>
      <c r="L61" s="1037" t="s">
        <v>421</v>
      </c>
    </row>
    <row r="62" spans="2:12" ht="15">
      <c r="B62" s="1036">
        <v>43484</v>
      </c>
      <c r="C62" s="677" t="s">
        <v>8469</v>
      </c>
      <c r="D62" s="1037" t="s">
        <v>5328</v>
      </c>
      <c r="E62" s="1154"/>
      <c r="F62" s="1153"/>
      <c r="G62" s="610">
        <v>750</v>
      </c>
      <c r="H62" s="677"/>
      <c r="I62" s="677"/>
      <c r="J62" s="677"/>
      <c r="K62" s="1037" t="s">
        <v>7290</v>
      </c>
      <c r="L62" s="1037" t="s">
        <v>5331</v>
      </c>
    </row>
    <row r="63" spans="2:12" ht="15">
      <c r="B63" s="1036">
        <v>43499</v>
      </c>
      <c r="C63" s="677" t="s">
        <v>1222</v>
      </c>
      <c r="D63" s="1037" t="s">
        <v>5328</v>
      </c>
      <c r="E63" s="677">
        <v>35.340000000000003</v>
      </c>
      <c r="F63" s="677">
        <v>73.58</v>
      </c>
      <c r="G63" s="610">
        <f>E63*F63</f>
        <v>2600.3172000000004</v>
      </c>
      <c r="H63" s="677"/>
      <c r="I63" s="677"/>
      <c r="J63" s="677"/>
      <c r="K63" s="1037" t="s">
        <v>5321</v>
      </c>
      <c r="L63" s="1037" t="s">
        <v>5331</v>
      </c>
    </row>
    <row r="64" spans="2:12" ht="15">
      <c r="B64" s="1036">
        <v>43573</v>
      </c>
      <c r="C64" s="677" t="s">
        <v>1222</v>
      </c>
      <c r="D64" s="1037" t="s">
        <v>5328</v>
      </c>
      <c r="E64" s="677"/>
      <c r="F64" s="677"/>
      <c r="G64" s="610">
        <v>2091.1799999999998</v>
      </c>
      <c r="H64" s="677"/>
      <c r="I64" s="677"/>
      <c r="J64" s="677"/>
      <c r="K64" s="1037" t="s">
        <v>5321</v>
      </c>
      <c r="L64" s="1037" t="s">
        <v>5331</v>
      </c>
    </row>
    <row r="65" spans="2:12" ht="15">
      <c r="B65" s="1952">
        <v>43574</v>
      </c>
      <c r="C65" s="1953" t="s">
        <v>10830</v>
      </c>
      <c r="D65" s="1953" t="s">
        <v>10829</v>
      </c>
      <c r="E65" s="1954"/>
      <c r="F65" s="1954"/>
      <c r="G65" s="541">
        <v>2550</v>
      </c>
      <c r="H65" s="1953"/>
      <c r="I65" s="1953"/>
      <c r="J65" s="1953"/>
      <c r="K65" s="1953" t="s">
        <v>5321</v>
      </c>
      <c r="L65" s="1953" t="s">
        <v>5331</v>
      </c>
    </row>
    <row r="66" spans="2:12" ht="15">
      <c r="B66" s="1036">
        <v>43576</v>
      </c>
      <c r="C66" s="677" t="s">
        <v>10827</v>
      </c>
      <c r="D66" s="1037" t="s">
        <v>10828</v>
      </c>
      <c r="E66" s="677"/>
      <c r="F66" s="677"/>
      <c r="G66" s="610">
        <v>2700</v>
      </c>
      <c r="H66" s="677"/>
      <c r="I66" s="677"/>
      <c r="J66" s="677"/>
      <c r="K66" s="1037" t="s">
        <v>5321</v>
      </c>
      <c r="L66" s="1037" t="s">
        <v>5331</v>
      </c>
    </row>
    <row r="67" spans="2:12" ht="15">
      <c r="B67" s="608">
        <v>43588</v>
      </c>
      <c r="C67" s="394" t="s">
        <v>10916</v>
      </c>
      <c r="D67" s="1037" t="s">
        <v>10915</v>
      </c>
      <c r="E67" s="677"/>
      <c r="F67" s="677"/>
      <c r="G67" s="1776">
        <v>500</v>
      </c>
      <c r="H67" s="677"/>
      <c r="I67" s="677"/>
      <c r="J67" s="677"/>
      <c r="K67" s="1037" t="s">
        <v>7290</v>
      </c>
      <c r="L67" s="1037" t="s">
        <v>421</v>
      </c>
    </row>
    <row r="68" spans="2:12" ht="15">
      <c r="B68" s="608">
        <v>43589</v>
      </c>
      <c r="C68" s="677" t="s">
        <v>1222</v>
      </c>
      <c r="D68" s="1037" t="s">
        <v>5328</v>
      </c>
      <c r="E68" s="677">
        <f>G68/F68</f>
        <v>32.679989481987903</v>
      </c>
      <c r="F68" s="677">
        <v>76.06</v>
      </c>
      <c r="G68" s="610">
        <v>2485.64</v>
      </c>
      <c r="H68" s="677"/>
      <c r="I68" s="677"/>
      <c r="J68" s="677"/>
      <c r="K68" s="1037" t="s">
        <v>5321</v>
      </c>
      <c r="L68" s="1037" t="s">
        <v>5331</v>
      </c>
    </row>
    <row r="69" spans="2:12" ht="15">
      <c r="B69" s="608">
        <v>43612</v>
      </c>
      <c r="C69" s="394" t="s">
        <v>11005</v>
      </c>
      <c r="D69" s="1037" t="s">
        <v>9238</v>
      </c>
      <c r="E69" s="677"/>
      <c r="F69" s="677"/>
      <c r="G69" s="614">
        <v>1500</v>
      </c>
      <c r="H69" s="677"/>
      <c r="I69" s="677"/>
      <c r="J69" s="677"/>
      <c r="K69" s="1037" t="s">
        <v>7290</v>
      </c>
      <c r="L69" s="1037" t="s">
        <v>421</v>
      </c>
    </row>
    <row r="70" spans="2:12" ht="15">
      <c r="B70" s="608">
        <v>43671</v>
      </c>
      <c r="C70" s="394" t="s">
        <v>9233</v>
      </c>
      <c r="D70" s="1037" t="s">
        <v>9238</v>
      </c>
      <c r="E70" s="677"/>
      <c r="F70" s="677"/>
      <c r="G70" s="614">
        <v>1400</v>
      </c>
      <c r="H70" s="677"/>
      <c r="I70" s="677"/>
      <c r="J70" s="677"/>
      <c r="K70" s="1037" t="s">
        <v>7290</v>
      </c>
      <c r="L70" s="1037" t="s">
        <v>421</v>
      </c>
    </row>
    <row r="71" spans="2:12" ht="15">
      <c r="B71" s="608">
        <v>43692</v>
      </c>
      <c r="C71" s="394" t="s">
        <v>11306</v>
      </c>
      <c r="D71" s="1037" t="s">
        <v>5328</v>
      </c>
      <c r="E71" s="677"/>
      <c r="F71" s="677"/>
      <c r="G71" s="614">
        <v>750</v>
      </c>
      <c r="H71" s="677"/>
      <c r="I71" s="677"/>
      <c r="J71" s="677"/>
      <c r="K71" s="1037" t="s">
        <v>7290</v>
      </c>
      <c r="L71" s="1037" t="s">
        <v>5331</v>
      </c>
    </row>
    <row r="72" spans="2:12" ht="15">
      <c r="B72" s="608">
        <v>43707</v>
      </c>
      <c r="C72" s="394" t="s">
        <v>11364</v>
      </c>
      <c r="D72" s="1037" t="s">
        <v>11366</v>
      </c>
      <c r="E72" s="677"/>
      <c r="F72" s="677"/>
      <c r="G72" s="614">
        <v>1200</v>
      </c>
      <c r="H72" s="677"/>
      <c r="I72" s="677"/>
      <c r="J72" s="677"/>
      <c r="K72" s="1037" t="s">
        <v>7290</v>
      </c>
      <c r="L72" s="1037" t="s">
        <v>5331</v>
      </c>
    </row>
    <row r="73" spans="2:12" ht="15">
      <c r="B73" s="608">
        <v>43708</v>
      </c>
      <c r="C73" s="394" t="s">
        <v>8469</v>
      </c>
      <c r="D73" s="677" t="s">
        <v>5328</v>
      </c>
      <c r="E73" s="677">
        <v>22.69</v>
      </c>
      <c r="F73" s="1106">
        <v>74.95</v>
      </c>
      <c r="G73" s="614">
        <v>1700.6</v>
      </c>
      <c r="H73" s="677"/>
      <c r="I73" s="677"/>
      <c r="J73" s="677"/>
      <c r="K73" s="1037" t="s">
        <v>7290</v>
      </c>
      <c r="L73" s="1037" t="s">
        <v>5331</v>
      </c>
    </row>
    <row r="74" spans="2:12" ht="15">
      <c r="B74" s="608">
        <v>43722</v>
      </c>
      <c r="C74" s="394" t="s">
        <v>8469</v>
      </c>
      <c r="D74" s="677" t="s">
        <v>5328</v>
      </c>
      <c r="E74" s="677"/>
      <c r="F74" s="1106"/>
      <c r="G74" s="614">
        <v>2250.73</v>
      </c>
      <c r="H74" s="677"/>
      <c r="I74" s="677"/>
      <c r="J74" s="677"/>
      <c r="K74" s="1037" t="s">
        <v>5321</v>
      </c>
      <c r="L74" s="1037" t="s">
        <v>5331</v>
      </c>
    </row>
    <row r="75" spans="2:12" ht="15">
      <c r="B75" s="608">
        <v>43737</v>
      </c>
      <c r="C75" s="394" t="s">
        <v>8469</v>
      </c>
      <c r="D75" s="1155" t="s">
        <v>5328</v>
      </c>
      <c r="E75" s="1106"/>
      <c r="F75" s="1106"/>
      <c r="G75" s="614">
        <v>2202.1</v>
      </c>
      <c r="H75" s="1106"/>
      <c r="I75" s="1106"/>
      <c r="J75" s="1106"/>
      <c r="K75" s="1155" t="s">
        <v>5321</v>
      </c>
      <c r="L75" s="1155" t="s">
        <v>5331</v>
      </c>
    </row>
    <row r="76" spans="2:12" ht="15">
      <c r="B76" s="608">
        <v>43793</v>
      </c>
      <c r="C76" s="394" t="s">
        <v>11667</v>
      </c>
      <c r="D76" s="1155" t="s">
        <v>5328</v>
      </c>
      <c r="E76" s="1106"/>
      <c r="F76" s="1106"/>
      <c r="G76" s="614">
        <v>2700.32</v>
      </c>
      <c r="H76" s="1106"/>
      <c r="I76" s="1106"/>
      <c r="J76" s="1106"/>
      <c r="K76" s="1155" t="s">
        <v>5321</v>
      </c>
      <c r="L76" s="1155" t="s">
        <v>5331</v>
      </c>
    </row>
    <row r="77" spans="2:12" ht="45">
      <c r="B77" s="608">
        <v>43813</v>
      </c>
      <c r="C77" s="397" t="s">
        <v>11775</v>
      </c>
      <c r="D77" s="1155" t="s">
        <v>11774</v>
      </c>
      <c r="E77" s="1106"/>
      <c r="F77" s="1106"/>
      <c r="G77" s="614">
        <v>1500</v>
      </c>
      <c r="H77" s="1106"/>
      <c r="I77" s="1106"/>
      <c r="J77" s="1106"/>
      <c r="K77" s="1155" t="s">
        <v>7290</v>
      </c>
      <c r="L77" s="1155" t="s">
        <v>421</v>
      </c>
    </row>
    <row r="78" spans="2:12" ht="30">
      <c r="B78" s="608">
        <v>43820</v>
      </c>
      <c r="C78" s="397" t="s">
        <v>11780</v>
      </c>
      <c r="D78" s="397" t="s">
        <v>11784</v>
      </c>
      <c r="E78" s="1106"/>
      <c r="F78" s="1106"/>
      <c r="G78" s="614">
        <v>2500</v>
      </c>
      <c r="H78" s="1106"/>
      <c r="I78" s="1106"/>
      <c r="J78" s="1106"/>
      <c r="K78" s="1155" t="s">
        <v>7290</v>
      </c>
      <c r="L78" s="1155" t="s">
        <v>5331</v>
      </c>
    </row>
    <row r="79" spans="2:12" ht="30">
      <c r="B79" s="608">
        <v>43884</v>
      </c>
      <c r="C79" s="397" t="s">
        <v>7852</v>
      </c>
      <c r="D79" s="397" t="s">
        <v>12237</v>
      </c>
      <c r="E79" s="1106"/>
      <c r="F79" s="1106"/>
      <c r="G79" s="614">
        <v>500</v>
      </c>
      <c r="H79" s="1106"/>
      <c r="I79" s="1106"/>
      <c r="J79" s="1106"/>
      <c r="K79" s="1155" t="s">
        <v>7290</v>
      </c>
      <c r="L79" s="1357" t="s">
        <v>12238</v>
      </c>
    </row>
    <row r="80" spans="2:12" ht="15">
      <c r="B80" s="608">
        <v>11023</v>
      </c>
      <c r="C80" s="394" t="s">
        <v>8469</v>
      </c>
      <c r="D80" s="1155" t="s">
        <v>5328</v>
      </c>
      <c r="E80" s="1106"/>
      <c r="F80" s="1106"/>
      <c r="G80" s="614">
        <v>1851.25</v>
      </c>
      <c r="H80" s="1106"/>
      <c r="I80" s="1106"/>
      <c r="J80" s="1106"/>
      <c r="K80" s="1155" t="s">
        <v>5321</v>
      </c>
      <c r="L80" s="1155" t="s">
        <v>471</v>
      </c>
    </row>
  </sheetData>
  <pageMargins left="0.7" right="0.7" top="0.75" bottom="0.75" header="0.3" footer="0.3"/>
  <pageSetup paperSize="9" scale="90" orientation="landscape" r:id="rId1"/>
</worksheet>
</file>

<file path=xl/worksheets/sheet25.xml><?xml version="1.0" encoding="utf-8"?>
<worksheet xmlns="http://schemas.openxmlformats.org/spreadsheetml/2006/main" xmlns:r="http://schemas.openxmlformats.org/officeDocument/2006/relationships">
  <dimension ref="B4:R50"/>
  <sheetViews>
    <sheetView topLeftCell="A46" zoomScale="85" zoomScaleNormal="85" workbookViewId="0">
      <selection activeCell="H56" sqref="H56"/>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5491</v>
      </c>
      <c r="E4" t="s">
        <v>5485</v>
      </c>
      <c r="F4" t="s">
        <v>5487</v>
      </c>
      <c r="G4" t="s">
        <v>5492</v>
      </c>
      <c r="H4" t="s">
        <v>5486</v>
      </c>
      <c r="I4" t="s">
        <v>4</v>
      </c>
      <c r="J4" t="s">
        <v>116</v>
      </c>
    </row>
    <row r="6" spans="2:18" ht="13.5" thickBot="1"/>
    <row r="7" spans="2:18" ht="13.5" thickBot="1">
      <c r="B7" s="185">
        <v>42056</v>
      </c>
      <c r="C7" s="1588">
        <v>42056</v>
      </c>
      <c r="D7" s="185"/>
      <c r="E7" s="1024">
        <v>42058</v>
      </c>
      <c r="F7" s="1571" t="s">
        <v>5488</v>
      </c>
      <c r="G7" s="1572"/>
      <c r="H7" s="1572" t="s">
        <v>5489</v>
      </c>
      <c r="I7" s="1573">
        <v>55</v>
      </c>
      <c r="J7" s="1574" t="s">
        <v>5490</v>
      </c>
      <c r="K7" s="1572"/>
      <c r="L7" s="1575"/>
    </row>
    <row r="8" spans="2:18">
      <c r="B8" s="185">
        <v>42118</v>
      </c>
      <c r="C8" s="1588">
        <v>42118</v>
      </c>
      <c r="E8" s="1024">
        <v>42119</v>
      </c>
      <c r="F8" t="s">
        <v>5488</v>
      </c>
      <c r="I8" s="320">
        <v>0</v>
      </c>
      <c r="J8" t="s">
        <v>5722</v>
      </c>
    </row>
    <row r="9" spans="2:18" ht="45.75" thickBot="1">
      <c r="C9" s="234">
        <v>42156</v>
      </c>
      <c r="D9" s="186"/>
      <c r="E9" s="234">
        <v>42159</v>
      </c>
      <c r="F9" s="186" t="s">
        <v>5488</v>
      </c>
      <c r="G9" s="186"/>
      <c r="H9" s="186" t="s">
        <v>1634</v>
      </c>
      <c r="I9" s="210">
        <v>2180</v>
      </c>
      <c r="J9" s="216" t="s">
        <v>5892</v>
      </c>
      <c r="L9" s="1">
        <v>370</v>
      </c>
      <c r="N9" t="s">
        <v>6665</v>
      </c>
      <c r="Q9" t="s">
        <v>6666</v>
      </c>
    </row>
    <row r="10" spans="2:18" ht="39.75" thickBot="1">
      <c r="B10" s="185">
        <v>42392</v>
      </c>
      <c r="C10" s="1172">
        <v>42392</v>
      </c>
      <c r="D10" s="517"/>
      <c r="E10" s="1173">
        <v>42396</v>
      </c>
      <c r="F10" s="1576" t="s">
        <v>5488</v>
      </c>
      <c r="G10" s="1577"/>
      <c r="H10" s="1578" t="s">
        <v>9148</v>
      </c>
      <c r="I10" s="1577"/>
      <c r="J10" s="1579" t="s">
        <v>9147</v>
      </c>
      <c r="K10" s="1572"/>
      <c r="L10" s="1580">
        <v>836</v>
      </c>
      <c r="N10" s="677" t="s">
        <v>6651</v>
      </c>
      <c r="O10" s="1167">
        <v>1391</v>
      </c>
      <c r="Q10" s="677" t="s">
        <v>6651</v>
      </c>
      <c r="R10" s="1167">
        <v>1391</v>
      </c>
    </row>
    <row r="11" spans="2:18" ht="15">
      <c r="C11" s="1586">
        <v>42392</v>
      </c>
      <c r="D11" s="517"/>
      <c r="E11" s="1173">
        <v>42396</v>
      </c>
      <c r="F11" s="517" t="s">
        <v>5488</v>
      </c>
      <c r="G11" s="517"/>
      <c r="H11" s="1174" t="s">
        <v>9150</v>
      </c>
      <c r="I11" s="1174">
        <v>4139</v>
      </c>
      <c r="J11" s="517" t="s">
        <v>6682</v>
      </c>
      <c r="L11" s="1">
        <v>704</v>
      </c>
      <c r="N11" s="677" t="s">
        <v>6652</v>
      </c>
      <c r="O11" s="677">
        <v>450</v>
      </c>
      <c r="Q11" s="677" t="s">
        <v>6652</v>
      </c>
      <c r="R11" s="677">
        <v>450</v>
      </c>
    </row>
    <row r="12" spans="2:18" ht="15">
      <c r="B12" s="185">
        <v>42445</v>
      </c>
      <c r="C12" s="185">
        <v>42436</v>
      </c>
      <c r="E12" s="1024">
        <v>42445</v>
      </c>
      <c r="F12" s="517" t="s">
        <v>5488</v>
      </c>
      <c r="H12" t="s">
        <v>6777</v>
      </c>
      <c r="I12" s="1174">
        <v>1936</v>
      </c>
      <c r="J12" t="s">
        <v>6777</v>
      </c>
      <c r="L12" s="1">
        <f>SUM(L9:L11)</f>
        <v>1910</v>
      </c>
      <c r="N12" s="677" t="s">
        <v>6653</v>
      </c>
      <c r="O12" s="677">
        <v>350</v>
      </c>
      <c r="Q12" s="677" t="s">
        <v>6653</v>
      </c>
      <c r="R12" s="677">
        <v>350</v>
      </c>
    </row>
    <row r="13" spans="2:18" ht="15.75" thickBot="1">
      <c r="B13" t="s">
        <v>9151</v>
      </c>
      <c r="C13" s="1588">
        <v>42546</v>
      </c>
      <c r="E13" s="1024">
        <v>42550</v>
      </c>
      <c r="F13" s="517" t="s">
        <v>5488</v>
      </c>
      <c r="I13" s="320">
        <v>2725</v>
      </c>
      <c r="J13" t="s">
        <v>7188</v>
      </c>
      <c r="L13" s="1">
        <f>L12*14%</f>
        <v>267.40000000000003</v>
      </c>
      <c r="N13" s="677" t="s">
        <v>6654</v>
      </c>
      <c r="O13" s="677">
        <v>0</v>
      </c>
      <c r="Q13" s="677" t="s">
        <v>6655</v>
      </c>
      <c r="R13" s="1167">
        <v>2000</v>
      </c>
    </row>
    <row r="14" spans="2:18" ht="27" thickBot="1">
      <c r="B14" s="1589">
        <v>42856</v>
      </c>
      <c r="C14" s="1587">
        <v>42740</v>
      </c>
      <c r="E14" s="1024">
        <v>42742</v>
      </c>
      <c r="F14" s="1576" t="s">
        <v>5488</v>
      </c>
      <c r="G14" s="1572"/>
      <c r="H14" s="1583" t="s">
        <v>9146</v>
      </c>
      <c r="I14" s="1585">
        <v>1965</v>
      </c>
      <c r="J14" s="1574" t="s">
        <v>9145</v>
      </c>
      <c r="K14" s="1572"/>
      <c r="L14" s="1580">
        <f>SUM(L12:L13)</f>
        <v>2177.4</v>
      </c>
      <c r="N14" s="1168" t="s">
        <v>6659</v>
      </c>
      <c r="O14" s="1169">
        <f>SUM(O10:O13)</f>
        <v>2191</v>
      </c>
      <c r="Q14" s="677" t="s">
        <v>6654</v>
      </c>
      <c r="R14" s="677">
        <v>0</v>
      </c>
    </row>
    <row r="15" spans="2:18" ht="39" thickBot="1">
      <c r="E15" s="1564">
        <v>43078</v>
      </c>
      <c r="F15" s="1581" t="s">
        <v>9126</v>
      </c>
      <c r="G15" s="1562"/>
      <c r="H15" s="1563" t="s">
        <v>9143</v>
      </c>
      <c r="I15" s="1563" t="s">
        <v>9144</v>
      </c>
      <c r="J15" s="1584" t="s">
        <v>9149</v>
      </c>
      <c r="K15" s="1562"/>
      <c r="L15" s="1582"/>
      <c r="Q15" s="1168" t="s">
        <v>6660</v>
      </c>
      <c r="R15" s="1169">
        <f>SUM(R10:R14)</f>
        <v>4191</v>
      </c>
    </row>
    <row r="16" spans="2:18">
      <c r="E16" s="1549"/>
      <c r="F16" s="1565"/>
      <c r="G16" s="1549"/>
      <c r="H16" s="1552" t="s">
        <v>9128</v>
      </c>
      <c r="I16" s="1553" t="s">
        <v>9131</v>
      </c>
      <c r="J16" s="1550"/>
      <c r="K16" s="677"/>
      <c r="L16" s="1566"/>
      <c r="N16" t="s">
        <v>6667</v>
      </c>
      <c r="O16" s="1170"/>
    </row>
    <row r="17" spans="5:18">
      <c r="E17" s="1549"/>
      <c r="F17" s="1565"/>
      <c r="G17" s="1549"/>
      <c r="H17" s="1554" t="s">
        <v>9129</v>
      </c>
      <c r="I17" s="1555" t="s">
        <v>7673</v>
      </c>
      <c r="J17" s="1550"/>
      <c r="K17" s="677"/>
      <c r="L17" s="1566"/>
      <c r="N17" s="677" t="s">
        <v>6651</v>
      </c>
      <c r="O17" s="1167">
        <v>1391</v>
      </c>
      <c r="Q17" t="s">
        <v>6668</v>
      </c>
      <c r="R17" s="1170"/>
    </row>
    <row r="18" spans="5:18" ht="13.5" thickBot="1">
      <c r="E18" s="1549"/>
      <c r="F18" s="1565"/>
      <c r="G18" s="1549"/>
      <c r="H18" s="1556" t="s">
        <v>9130</v>
      </c>
      <c r="I18" s="1557" t="s">
        <v>7673</v>
      </c>
      <c r="J18" s="1550"/>
      <c r="K18" s="677"/>
      <c r="L18" s="1566"/>
      <c r="N18" s="677" t="s">
        <v>6652</v>
      </c>
      <c r="O18" s="677">
        <v>450</v>
      </c>
      <c r="Q18" s="677" t="s">
        <v>6651</v>
      </c>
      <c r="R18" s="1167">
        <v>1391</v>
      </c>
    </row>
    <row r="19" spans="5:18">
      <c r="E19" s="1549"/>
      <c r="F19" s="1565"/>
      <c r="G19" s="677"/>
      <c r="H19" s="1551" t="s">
        <v>9132</v>
      </c>
      <c r="I19" s="1551" t="s">
        <v>7673</v>
      </c>
      <c r="J19" s="677"/>
      <c r="K19" s="677"/>
      <c r="L19" s="1566"/>
      <c r="N19" s="677" t="s">
        <v>6653</v>
      </c>
      <c r="O19" s="677">
        <v>350</v>
      </c>
      <c r="Q19" s="677" t="s">
        <v>6652</v>
      </c>
      <c r="R19" s="677">
        <v>450</v>
      </c>
    </row>
    <row r="20" spans="5:18">
      <c r="E20" s="1549"/>
      <c r="F20" s="1565"/>
      <c r="G20" s="677"/>
      <c r="H20" s="1243" t="s">
        <v>9133</v>
      </c>
      <c r="I20" s="1243" t="s">
        <v>7673</v>
      </c>
      <c r="J20" s="677"/>
      <c r="K20" s="677"/>
      <c r="L20" s="1566"/>
      <c r="N20" s="677" t="s">
        <v>6656</v>
      </c>
      <c r="O20" s="677">
        <v>504</v>
      </c>
      <c r="Q20" s="677" t="s">
        <v>6653</v>
      </c>
      <c r="R20" s="677">
        <v>350</v>
      </c>
    </row>
    <row r="21" spans="5:18">
      <c r="E21" s="1549"/>
      <c r="F21" s="1565"/>
      <c r="G21" s="677"/>
      <c r="H21" s="1243" t="s">
        <v>9134</v>
      </c>
      <c r="I21" s="1243" t="s">
        <v>7673</v>
      </c>
      <c r="J21" s="677"/>
      <c r="K21" s="677"/>
      <c r="L21" s="1566"/>
      <c r="N21" s="677" t="s">
        <v>6657</v>
      </c>
      <c r="O21" s="677">
        <v>615</v>
      </c>
      <c r="Q21" s="677" t="s">
        <v>6655</v>
      </c>
      <c r="R21" s="1167">
        <v>2000</v>
      </c>
    </row>
    <row r="22" spans="5:18">
      <c r="E22" s="1549"/>
      <c r="F22" s="1565"/>
      <c r="G22" s="677"/>
      <c r="H22" s="1243" t="s">
        <v>9135</v>
      </c>
      <c r="I22" s="1243" t="s">
        <v>7673</v>
      </c>
      <c r="J22" s="677"/>
      <c r="K22" s="677"/>
      <c r="L22" s="1566"/>
      <c r="N22" s="677" t="s">
        <v>6658</v>
      </c>
      <c r="O22" s="677">
        <v>245</v>
      </c>
      <c r="Q22" s="677" t="s">
        <v>6654</v>
      </c>
      <c r="R22" s="1167">
        <v>1480</v>
      </c>
    </row>
    <row r="23" spans="5:18">
      <c r="E23" s="1549"/>
      <c r="F23" s="1565"/>
      <c r="G23" s="677"/>
      <c r="H23" s="1243" t="s">
        <v>9136</v>
      </c>
      <c r="I23" s="1243" t="s">
        <v>7673</v>
      </c>
      <c r="J23" s="677"/>
      <c r="K23" s="677"/>
      <c r="L23" s="1566"/>
      <c r="N23" s="677" t="s">
        <v>6654</v>
      </c>
      <c r="O23" s="1167">
        <v>1480</v>
      </c>
      <c r="Q23" s="1168" t="s">
        <v>6662</v>
      </c>
      <c r="R23" s="1169">
        <f>SUM(R18:R22)</f>
        <v>5671</v>
      </c>
    </row>
    <row r="24" spans="5:18" ht="13.5" thickBot="1">
      <c r="E24" s="1549"/>
      <c r="F24" s="1565"/>
      <c r="G24" s="677"/>
      <c r="H24" s="1558" t="s">
        <v>9137</v>
      </c>
      <c r="I24" s="1558" t="s">
        <v>9131</v>
      </c>
      <c r="J24" s="677"/>
      <c r="K24" s="677"/>
      <c r="L24" s="1566"/>
      <c r="N24" s="1168" t="s">
        <v>6661</v>
      </c>
      <c r="O24" s="1169">
        <f>SUM(O17:O23)</f>
        <v>5035</v>
      </c>
    </row>
    <row r="25" spans="5:18" ht="26.25" thickBot="1">
      <c r="E25" s="1549"/>
      <c r="F25" s="1565"/>
      <c r="G25" s="1549"/>
      <c r="H25" s="1560" t="s">
        <v>9138</v>
      </c>
      <c r="I25" s="1561" t="s">
        <v>7673</v>
      </c>
      <c r="J25" s="1550"/>
      <c r="K25" s="677"/>
      <c r="L25" s="1566"/>
      <c r="Q25" t="s">
        <v>6670</v>
      </c>
    </row>
    <row r="26" spans="5:18">
      <c r="E26" s="1549"/>
      <c r="F26" s="1565"/>
      <c r="G26" s="677"/>
      <c r="H26" s="1559" t="s">
        <v>9127</v>
      </c>
      <c r="I26" s="1559" t="s">
        <v>3315</v>
      </c>
      <c r="J26" s="677"/>
      <c r="K26" s="677"/>
      <c r="L26" s="1566"/>
      <c r="N26" t="s">
        <v>6669</v>
      </c>
      <c r="O26" s="1170"/>
      <c r="Q26" s="677" t="s">
        <v>6651</v>
      </c>
      <c r="R26" s="1167">
        <v>1391</v>
      </c>
    </row>
    <row r="27" spans="5:18" ht="51">
      <c r="E27" s="1549"/>
      <c r="F27" s="1565"/>
      <c r="G27" s="677"/>
      <c r="H27" s="1168" t="s">
        <v>6655</v>
      </c>
      <c r="I27" s="1168" t="s">
        <v>3315</v>
      </c>
      <c r="J27" s="1041" t="s">
        <v>9139</v>
      </c>
      <c r="K27" s="677"/>
      <c r="L27" s="1566"/>
      <c r="N27" s="677" t="s">
        <v>6651</v>
      </c>
      <c r="O27" s="1167">
        <v>1391</v>
      </c>
      <c r="Q27" s="677" t="s">
        <v>6652</v>
      </c>
      <c r="R27" s="677">
        <v>450</v>
      </c>
    </row>
    <row r="28" spans="5:18">
      <c r="F28" s="1565"/>
      <c r="G28" s="677"/>
      <c r="H28" s="1168" t="s">
        <v>9140</v>
      </c>
      <c r="I28" s="1168" t="s">
        <v>3315</v>
      </c>
      <c r="J28" s="677"/>
      <c r="K28" s="677"/>
      <c r="L28" s="1566"/>
      <c r="N28" s="677" t="s">
        <v>6652</v>
      </c>
      <c r="O28" s="677">
        <v>450</v>
      </c>
      <c r="Q28" s="677" t="s">
        <v>6653</v>
      </c>
      <c r="R28" s="677">
        <v>350</v>
      </c>
    </row>
    <row r="29" spans="5:18">
      <c r="F29" s="1565"/>
      <c r="G29" s="677"/>
      <c r="H29" s="1168" t="s">
        <v>9141</v>
      </c>
      <c r="I29" s="1168" t="s">
        <v>3315</v>
      </c>
      <c r="J29" s="677"/>
      <c r="K29" s="677"/>
      <c r="L29" s="1566"/>
      <c r="N29" s="677" t="s">
        <v>6653</v>
      </c>
      <c r="O29" s="677">
        <v>350</v>
      </c>
      <c r="Q29" s="677" t="s">
        <v>6656</v>
      </c>
      <c r="R29" s="677">
        <v>504</v>
      </c>
    </row>
    <row r="30" spans="5:18" ht="13.5" thickBot="1">
      <c r="F30" s="1567"/>
      <c r="G30" s="1568"/>
      <c r="H30" s="1660" t="s">
        <v>9142</v>
      </c>
      <c r="I30" s="1569" t="s">
        <v>3315</v>
      </c>
      <c r="J30" s="1568"/>
      <c r="K30" s="1568"/>
      <c r="L30" s="1570"/>
      <c r="N30" s="677" t="s">
        <v>6654</v>
      </c>
      <c r="O30" s="1167">
        <v>1480</v>
      </c>
      <c r="Q30" s="677" t="s">
        <v>6655</v>
      </c>
      <c r="R30" s="1167">
        <v>2000</v>
      </c>
    </row>
    <row r="31" spans="5:18" ht="26.25" thickBot="1">
      <c r="E31" s="1564">
        <v>43163</v>
      </c>
      <c r="F31" s="1581" t="s">
        <v>9476</v>
      </c>
      <c r="G31" s="1562"/>
      <c r="H31" s="1341" t="s">
        <v>9477</v>
      </c>
      <c r="I31" s="1585">
        <v>354</v>
      </c>
      <c r="J31" s="1584" t="s">
        <v>9478</v>
      </c>
      <c r="K31" s="1562"/>
      <c r="L31" s="1582"/>
      <c r="N31" s="1168" t="s">
        <v>6663</v>
      </c>
      <c r="O31" s="1169">
        <f>SUM(O27:O30)</f>
        <v>3671</v>
      </c>
      <c r="Q31" s="677" t="s">
        <v>6658</v>
      </c>
      <c r="R31" s="677">
        <v>245</v>
      </c>
    </row>
    <row r="32" spans="5:18">
      <c r="Q32" s="677" t="s">
        <v>6657</v>
      </c>
      <c r="R32" s="677">
        <v>615</v>
      </c>
    </row>
    <row r="33" spans="5:18" ht="63.75">
      <c r="E33" s="1734">
        <v>43256</v>
      </c>
      <c r="F33" s="1041" t="s">
        <v>9799</v>
      </c>
      <c r="G33" s="677"/>
      <c r="H33" s="1795" t="s">
        <v>9942</v>
      </c>
      <c r="I33" s="1796">
        <v>15348</v>
      </c>
      <c r="J33" s="1795" t="s">
        <v>9939</v>
      </c>
      <c r="K33" s="677"/>
      <c r="L33" s="677"/>
      <c r="Q33" s="677" t="s">
        <v>6654</v>
      </c>
      <c r="R33" s="1167">
        <v>1480</v>
      </c>
    </row>
    <row r="34" spans="5:18" ht="25.5">
      <c r="E34" s="1734"/>
      <c r="F34" s="1041"/>
      <c r="G34" s="677"/>
      <c r="H34" s="1797" t="s">
        <v>9938</v>
      </c>
      <c r="I34" s="1798">
        <v>1973</v>
      </c>
      <c r="J34" s="1797" t="s">
        <v>9940</v>
      </c>
      <c r="K34" s="677"/>
      <c r="L34" s="677"/>
      <c r="Q34" s="677"/>
      <c r="R34" s="1167"/>
    </row>
    <row r="35" spans="5:18">
      <c r="E35" s="1734"/>
      <c r="F35" s="1041"/>
      <c r="G35" s="677"/>
      <c r="H35" s="1041" t="s">
        <v>195</v>
      </c>
      <c r="I35" s="677">
        <f>SUM(I33:I34)</f>
        <v>17321</v>
      </c>
      <c r="J35" s="1041"/>
      <c r="K35" s="677"/>
      <c r="L35" s="677"/>
      <c r="Q35" s="677"/>
      <c r="R35" s="1167"/>
    </row>
    <row r="36" spans="5:18">
      <c r="E36" s="677"/>
      <c r="F36" s="677"/>
      <c r="G36" s="677"/>
      <c r="H36" s="1798" t="s">
        <v>9128</v>
      </c>
      <c r="I36" s="1798">
        <v>844</v>
      </c>
      <c r="K36" s="677"/>
      <c r="L36" s="677"/>
      <c r="Q36" s="1168" t="s">
        <v>6664</v>
      </c>
      <c r="R36" s="1169">
        <f>SUM(R26:R33)</f>
        <v>7035</v>
      </c>
    </row>
    <row r="37" spans="5:18">
      <c r="E37" s="677"/>
      <c r="F37" s="677"/>
      <c r="G37" s="677"/>
      <c r="H37" s="1798" t="s">
        <v>9941</v>
      </c>
      <c r="I37" s="1799">
        <f>I34+I36</f>
        <v>2817</v>
      </c>
      <c r="J37" s="677"/>
      <c r="K37" s="677"/>
      <c r="L37" s="677"/>
    </row>
    <row r="39" spans="5:18" ht="30">
      <c r="E39" s="608">
        <v>43484</v>
      </c>
      <c r="F39" s="1041" t="s">
        <v>10534</v>
      </c>
      <c r="G39" s="677"/>
      <c r="H39" s="406" t="s">
        <v>10535</v>
      </c>
      <c r="I39" s="294">
        <v>200</v>
      </c>
      <c r="J39" s="677"/>
      <c r="K39" s="677"/>
      <c r="L39" s="677"/>
    </row>
    <row r="40" spans="5:18" ht="15">
      <c r="E40" s="608">
        <v>43484</v>
      </c>
      <c r="F40" s="677" t="s">
        <v>1188</v>
      </c>
      <c r="G40" s="677"/>
      <c r="H40" s="394" t="s">
        <v>10536</v>
      </c>
      <c r="I40" s="614">
        <v>20</v>
      </c>
      <c r="J40" s="677"/>
      <c r="K40" s="677"/>
      <c r="L40" s="677"/>
    </row>
    <row r="41" spans="5:18" ht="13.5" thickBot="1"/>
    <row r="42" spans="5:18" ht="27" thickBot="1">
      <c r="E42" s="1915">
        <v>43499</v>
      </c>
      <c r="F42" s="1916" t="s">
        <v>10589</v>
      </c>
      <c r="G42" s="1572"/>
      <c r="H42" s="1572"/>
      <c r="I42" s="1917">
        <v>7582</v>
      </c>
      <c r="J42" s="1919" t="s">
        <v>10598</v>
      </c>
      <c r="K42" s="1572"/>
      <c r="L42" s="1575"/>
    </row>
    <row r="43" spans="5:18" ht="13.5" thickBot="1"/>
    <row r="44" spans="5:18" ht="15.75" thickBot="1">
      <c r="E44" s="1915">
        <v>43585</v>
      </c>
      <c r="F44" s="1916" t="s">
        <v>10589</v>
      </c>
      <c r="G44" s="1572"/>
      <c r="H44" s="1572"/>
      <c r="I44" s="1917">
        <v>1000</v>
      </c>
      <c r="J44" s="1919" t="s">
        <v>10900</v>
      </c>
    </row>
    <row r="45" spans="5:18" ht="13.5" thickBot="1"/>
    <row r="46" spans="5:18" ht="15.75" thickBot="1">
      <c r="E46" s="1915">
        <v>43599</v>
      </c>
      <c r="F46" s="1916" t="s">
        <v>10959</v>
      </c>
      <c r="G46" s="1572" t="s">
        <v>10960</v>
      </c>
      <c r="H46" s="1583"/>
      <c r="I46" s="1917">
        <v>4000</v>
      </c>
      <c r="J46" s="1919" t="s">
        <v>10961</v>
      </c>
    </row>
    <row r="47" spans="5:18" ht="13.5" thickBot="1"/>
    <row r="48" spans="5:18" ht="15.75" thickBot="1">
      <c r="E48" s="1915">
        <v>43694</v>
      </c>
      <c r="F48" s="1916" t="s">
        <v>10589</v>
      </c>
      <c r="G48" s="1572"/>
      <c r="H48" s="1572"/>
      <c r="I48" s="1917">
        <v>11304</v>
      </c>
      <c r="J48" s="1919" t="s">
        <v>11328</v>
      </c>
    </row>
    <row r="49" spans="5:10" ht="13.5" thickBot="1"/>
    <row r="50" spans="5:10" ht="27" thickBot="1">
      <c r="E50" s="1915">
        <v>43820</v>
      </c>
      <c r="F50" s="1916" t="s">
        <v>10589</v>
      </c>
      <c r="G50" s="1572"/>
      <c r="H50" s="1583" t="s">
        <v>11783</v>
      </c>
      <c r="I50" s="1917">
        <v>1000</v>
      </c>
      <c r="J50" s="1919" t="s">
        <v>11782</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dimension ref="A3:M120"/>
  <sheetViews>
    <sheetView topLeftCell="A70" zoomScale="80" zoomScaleNormal="80" workbookViewId="0">
      <selection activeCell="I91" sqref="I91"/>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15" t="s">
        <v>5166</v>
      </c>
      <c r="B3" s="923" t="s">
        <v>5167</v>
      </c>
      <c r="C3" s="915" t="s">
        <v>5168</v>
      </c>
      <c r="D3" s="923" t="s">
        <v>5169</v>
      </c>
      <c r="E3" s="915" t="s">
        <v>5173</v>
      </c>
      <c r="F3" s="923" t="s">
        <v>5170</v>
      </c>
      <c r="G3" s="915"/>
      <c r="H3" s="677"/>
      <c r="J3" s="914"/>
      <c r="K3" s="914"/>
      <c r="L3" s="915" t="s">
        <v>5183</v>
      </c>
      <c r="M3" s="915" t="s">
        <v>5182</v>
      </c>
    </row>
    <row r="4" spans="1:13">
      <c r="A4" s="915" t="s">
        <v>5172</v>
      </c>
      <c r="B4" s="915">
        <v>568308</v>
      </c>
      <c r="C4" s="915">
        <v>19590</v>
      </c>
      <c r="D4" s="915">
        <v>66800</v>
      </c>
      <c r="E4" s="915">
        <f>B4+C4+D4</f>
        <v>654698</v>
      </c>
      <c r="F4" s="915"/>
      <c r="G4" s="915"/>
      <c r="H4" s="677"/>
      <c r="J4" s="924" t="s">
        <v>5156</v>
      </c>
      <c r="K4" s="924" t="s">
        <v>5180</v>
      </c>
      <c r="L4" s="924" t="s">
        <v>5157</v>
      </c>
      <c r="M4" s="924" t="s">
        <v>5171</v>
      </c>
    </row>
    <row r="5" spans="1:13">
      <c r="A5" s="915" t="s">
        <v>5156</v>
      </c>
      <c r="B5" s="915">
        <v>568308</v>
      </c>
      <c r="C5" s="915">
        <v>19590</v>
      </c>
      <c r="D5" s="915">
        <v>66800</v>
      </c>
      <c r="E5" s="915">
        <f>B5+C5+D5</f>
        <v>654698</v>
      </c>
      <c r="F5" s="915">
        <v>4045</v>
      </c>
      <c r="G5" s="915">
        <f>E5+F5</f>
        <v>658743</v>
      </c>
      <c r="H5" s="677"/>
      <c r="J5" s="920">
        <v>23000</v>
      </c>
      <c r="K5" s="920">
        <v>20000</v>
      </c>
      <c r="L5" s="920">
        <v>20000</v>
      </c>
      <c r="M5" s="921">
        <v>30000</v>
      </c>
    </row>
    <row r="6" spans="1:13">
      <c r="A6" s="915" t="s">
        <v>5157</v>
      </c>
      <c r="B6" s="915">
        <v>568308</v>
      </c>
      <c r="C6" s="915">
        <v>19589</v>
      </c>
      <c r="D6" s="915">
        <v>66800</v>
      </c>
      <c r="E6" s="915">
        <f>B6+C6+D6</f>
        <v>654697</v>
      </c>
      <c r="F6" s="915"/>
      <c r="G6" s="915"/>
      <c r="H6" s="677"/>
      <c r="J6" s="922" t="s">
        <v>5174</v>
      </c>
      <c r="K6" s="922" t="s">
        <v>5174</v>
      </c>
      <c r="L6" s="922" t="s">
        <v>5174</v>
      </c>
      <c r="M6" s="922" t="s">
        <v>5174</v>
      </c>
    </row>
    <row r="7" spans="1:13">
      <c r="A7" s="915" t="s">
        <v>5171</v>
      </c>
      <c r="B7" s="915">
        <v>568308</v>
      </c>
      <c r="C7" s="915"/>
      <c r="D7" s="915"/>
      <c r="E7" s="915">
        <v>654698</v>
      </c>
      <c r="F7" s="915"/>
      <c r="G7" s="915">
        <f>B7-B7*5%</f>
        <v>539892.6</v>
      </c>
      <c r="H7" s="677" t="s">
        <v>5255</v>
      </c>
      <c r="J7" s="922" t="s">
        <v>5175</v>
      </c>
      <c r="K7" s="922" t="s">
        <v>5175</v>
      </c>
      <c r="L7" s="922" t="s">
        <v>5175</v>
      </c>
      <c r="M7" s="922" t="s">
        <v>5175</v>
      </c>
    </row>
    <row r="8" spans="1:13">
      <c r="A8" s="915" t="s">
        <v>5198</v>
      </c>
      <c r="B8" s="915">
        <v>568308</v>
      </c>
      <c r="C8" s="915">
        <v>23868</v>
      </c>
      <c r="D8" s="915">
        <v>56830</v>
      </c>
      <c r="E8" s="915">
        <f>B8+C8+D8</f>
        <v>649006</v>
      </c>
      <c r="F8" s="915"/>
      <c r="G8" s="915"/>
      <c r="H8" s="677"/>
      <c r="J8" s="922" t="s">
        <v>5176</v>
      </c>
      <c r="K8" s="922" t="s">
        <v>5176</v>
      </c>
      <c r="L8" s="922" t="s">
        <v>5176</v>
      </c>
      <c r="M8" s="922" t="s">
        <v>5176</v>
      </c>
    </row>
    <row r="9" spans="1:13">
      <c r="A9" s="915"/>
      <c r="B9" s="915"/>
      <c r="C9" s="915"/>
      <c r="D9" s="915">
        <f>D6-D8</f>
        <v>9970</v>
      </c>
      <c r="E9" s="915"/>
      <c r="F9" s="915"/>
      <c r="G9" s="915"/>
      <c r="H9" s="677"/>
      <c r="J9" s="922" t="s">
        <v>5177</v>
      </c>
      <c r="K9" s="922" t="s">
        <v>5177</v>
      </c>
      <c r="L9" s="922" t="s">
        <v>5177</v>
      </c>
      <c r="M9" s="922" t="s">
        <v>5177</v>
      </c>
    </row>
    <row r="10" spans="1:13">
      <c r="A10" s="994" t="s">
        <v>5184</v>
      </c>
      <c r="B10" s="994">
        <v>654698</v>
      </c>
      <c r="C10" s="914"/>
      <c r="D10" s="914"/>
      <c r="F10" s="914"/>
      <c r="G10" s="914"/>
      <c r="J10" s="915" t="s">
        <v>5178</v>
      </c>
      <c r="K10" s="915"/>
      <c r="L10" s="915" t="s">
        <v>5178</v>
      </c>
      <c r="M10" s="915" t="s">
        <v>5178</v>
      </c>
    </row>
    <row r="11" spans="1:13">
      <c r="A11" s="915" t="s">
        <v>5185</v>
      </c>
      <c r="B11" s="995">
        <v>30000</v>
      </c>
      <c r="C11" s="914"/>
      <c r="D11" s="914"/>
      <c r="E11" s="914"/>
      <c r="F11" s="914"/>
      <c r="G11" s="914"/>
      <c r="J11" s="915" t="s">
        <v>5189</v>
      </c>
      <c r="K11" s="915"/>
      <c r="L11" s="915" t="s">
        <v>5189</v>
      </c>
      <c r="M11" s="915" t="s">
        <v>5189</v>
      </c>
    </row>
    <row r="12" spans="1:13">
      <c r="A12" s="916" t="s">
        <v>130</v>
      </c>
      <c r="B12" s="916">
        <f>B10-B11</f>
        <v>624698</v>
      </c>
      <c r="C12" s="914" t="s">
        <v>5173</v>
      </c>
      <c r="D12" s="914"/>
      <c r="E12" s="914"/>
      <c r="F12" s="914"/>
      <c r="G12" s="914"/>
      <c r="J12" s="915" t="s">
        <v>5179</v>
      </c>
      <c r="K12" s="915"/>
      <c r="L12" s="915" t="s">
        <v>5191</v>
      </c>
      <c r="M12" s="915" t="s">
        <v>5179</v>
      </c>
    </row>
    <row r="13" spans="1:13" ht="22.5">
      <c r="A13" s="919" t="s">
        <v>5188</v>
      </c>
      <c r="B13" s="918">
        <v>10000</v>
      </c>
      <c r="C13" s="914" t="s">
        <v>136</v>
      </c>
      <c r="D13" s="677" t="s">
        <v>5214</v>
      </c>
      <c r="E13" s="677"/>
      <c r="F13" s="677"/>
      <c r="G13" s="677" t="s">
        <v>5210</v>
      </c>
      <c r="J13" s="923" t="s">
        <v>5194</v>
      </c>
      <c r="K13" s="923" t="s">
        <v>5195</v>
      </c>
      <c r="L13" s="915" t="s">
        <v>5192</v>
      </c>
      <c r="M13" s="677"/>
    </row>
    <row r="14" spans="1:13" ht="22.5">
      <c r="A14" s="916" t="s">
        <v>130</v>
      </c>
      <c r="B14" s="916">
        <f>B12-B13</f>
        <v>614698</v>
      </c>
      <c r="C14" s="914"/>
      <c r="D14" s="677" t="s">
        <v>5211</v>
      </c>
      <c r="E14" s="677">
        <v>3911</v>
      </c>
      <c r="F14" s="677"/>
      <c r="G14" s="929">
        <v>0.1236</v>
      </c>
      <c r="J14" s="677"/>
      <c r="K14" s="677"/>
      <c r="L14" s="923" t="s">
        <v>5196</v>
      </c>
      <c r="M14" s="923" t="s">
        <v>5197</v>
      </c>
    </row>
    <row r="15" spans="1:13">
      <c r="A15" s="918" t="s">
        <v>5186</v>
      </c>
      <c r="B15" s="918">
        <v>250000</v>
      </c>
      <c r="C15" t="s">
        <v>257</v>
      </c>
      <c r="D15" s="677" t="s">
        <v>5212</v>
      </c>
      <c r="E15" s="677">
        <v>8584</v>
      </c>
      <c r="F15" s="677"/>
      <c r="G15" s="677"/>
      <c r="J15" s="915"/>
      <c r="K15" s="915"/>
      <c r="L15" s="915" t="s">
        <v>5193</v>
      </c>
      <c r="M15" s="915" t="s">
        <v>5193</v>
      </c>
    </row>
    <row r="16" spans="1:13">
      <c r="A16" s="916" t="s">
        <v>130</v>
      </c>
      <c r="B16" s="916">
        <f>B14-B15</f>
        <v>364698</v>
      </c>
      <c r="D16" s="677" t="s">
        <v>5213</v>
      </c>
      <c r="E16" s="677">
        <v>14592</v>
      </c>
      <c r="F16" s="677"/>
      <c r="G16" s="677"/>
      <c r="J16" s="677"/>
      <c r="K16" s="677"/>
      <c r="L16" s="677"/>
      <c r="M16" s="915" t="s">
        <v>5181</v>
      </c>
    </row>
    <row r="17" spans="1:13">
      <c r="A17" s="919" t="s">
        <v>5209</v>
      </c>
      <c r="B17" s="918">
        <v>64698</v>
      </c>
      <c r="C17" s="949" t="s">
        <v>5306</v>
      </c>
      <c r="D17" s="945"/>
      <c r="J17" s="677"/>
      <c r="K17" s="677"/>
      <c r="L17" s="915" t="s">
        <v>5190</v>
      </c>
      <c r="M17" s="677"/>
    </row>
    <row r="18" spans="1:13">
      <c r="A18" s="916" t="s">
        <v>130</v>
      </c>
      <c r="B18" s="916">
        <f>B16-B17</f>
        <v>300000</v>
      </c>
    </row>
    <row r="19" spans="1:13">
      <c r="A19" s="917" t="s">
        <v>5187</v>
      </c>
      <c r="B19" s="917">
        <v>300000</v>
      </c>
      <c r="J19" s="677">
        <v>10000</v>
      </c>
      <c r="K19" s="677" t="s">
        <v>136</v>
      </c>
    </row>
    <row r="20" spans="1:13">
      <c r="A20" s="916" t="s">
        <v>130</v>
      </c>
      <c r="B20" s="916">
        <f>B18-B19</f>
        <v>0</v>
      </c>
      <c r="J20" s="677">
        <v>24698</v>
      </c>
      <c r="K20" s="677" t="s">
        <v>136</v>
      </c>
    </row>
    <row r="21" spans="1:13">
      <c r="J21" s="677">
        <v>300000</v>
      </c>
      <c r="K21" s="946" t="s">
        <v>5256</v>
      </c>
    </row>
    <row r="22" spans="1:13">
      <c r="A22" s="914"/>
      <c r="B22" s="2549" t="s">
        <v>4072</v>
      </c>
      <c r="C22" s="2550"/>
      <c r="D22" s="2550"/>
      <c r="J22" s="677">
        <v>290000</v>
      </c>
      <c r="K22" s="946" t="s">
        <v>257</v>
      </c>
    </row>
    <row r="23" spans="1:13" ht="15">
      <c r="B23" s="249">
        <v>42008</v>
      </c>
      <c r="C23" s="236" t="s">
        <v>5247</v>
      </c>
      <c r="D23" s="70">
        <v>1000</v>
      </c>
      <c r="J23" s="677">
        <f>SUM(J19:J22)</f>
        <v>624698</v>
      </c>
      <c r="K23" s="946" t="s">
        <v>5173</v>
      </c>
    </row>
    <row r="24" spans="1:13" ht="15">
      <c r="B24" s="249">
        <v>42008</v>
      </c>
      <c r="C24" s="236" t="s">
        <v>431</v>
      </c>
      <c r="D24" s="70">
        <v>3</v>
      </c>
      <c r="J24" s="992">
        <f>J23+D46</f>
        <v>624728</v>
      </c>
      <c r="K24" s="993" t="s">
        <v>5596</v>
      </c>
    </row>
    <row r="25" spans="1:13" ht="15">
      <c r="B25" s="249">
        <v>42010</v>
      </c>
      <c r="C25" s="236" t="s">
        <v>5251</v>
      </c>
      <c r="D25" s="70">
        <v>3000</v>
      </c>
    </row>
    <row r="26" spans="1:13" ht="15">
      <c r="B26" s="249">
        <v>42013</v>
      </c>
      <c r="C26" s="1" t="s">
        <v>5265</v>
      </c>
      <c r="D26" s="2">
        <v>40</v>
      </c>
      <c r="J26" t="s">
        <v>5484</v>
      </c>
    </row>
    <row r="27" spans="1:13" ht="15">
      <c r="B27" s="249">
        <v>42014</v>
      </c>
      <c r="C27" s="1" t="s">
        <v>5266</v>
      </c>
      <c r="D27" s="2">
        <v>200</v>
      </c>
      <c r="K27" t="s">
        <v>5482</v>
      </c>
      <c r="L27" t="s">
        <v>5483</v>
      </c>
    </row>
    <row r="28" spans="1:13" ht="15">
      <c r="B28" s="249">
        <v>42014</v>
      </c>
      <c r="C28" s="1" t="s">
        <v>5595</v>
      </c>
      <c r="D28" s="2">
        <v>200</v>
      </c>
      <c r="G28" s="185"/>
      <c r="H28" s="185"/>
      <c r="J28" t="s">
        <v>5479</v>
      </c>
      <c r="K28">
        <v>2200</v>
      </c>
      <c r="L28">
        <v>2500</v>
      </c>
    </row>
    <row r="29" spans="1:13" ht="15">
      <c r="A29" s="233"/>
      <c r="B29" s="249">
        <v>42015</v>
      </c>
      <c r="C29" s="1" t="s">
        <v>5269</v>
      </c>
      <c r="D29" s="2">
        <v>950</v>
      </c>
      <c r="G29" s="185"/>
      <c r="H29" s="185"/>
      <c r="J29" t="s">
        <v>5480</v>
      </c>
      <c r="K29">
        <v>3000</v>
      </c>
      <c r="L29">
        <v>3500</v>
      </c>
    </row>
    <row r="30" spans="1:13" ht="15">
      <c r="B30" s="249">
        <v>42015</v>
      </c>
      <c r="C30" s="1" t="s">
        <v>5270</v>
      </c>
      <c r="D30" s="2">
        <v>150</v>
      </c>
      <c r="G30" s="185"/>
      <c r="H30" s="185"/>
      <c r="J30" t="s">
        <v>5481</v>
      </c>
    </row>
    <row r="31" spans="1:13" ht="15">
      <c r="B31" s="249">
        <v>42015</v>
      </c>
      <c r="C31" s="1" t="s">
        <v>5271</v>
      </c>
      <c r="D31" s="2">
        <v>2100</v>
      </c>
      <c r="E31" s="185"/>
      <c r="F31" s="185"/>
      <c r="G31" s="185"/>
      <c r="H31" s="185"/>
    </row>
    <row r="32" spans="1:13" ht="15">
      <c r="B32" s="249">
        <v>42015</v>
      </c>
      <c r="C32" s="2" t="s">
        <v>949</v>
      </c>
      <c r="D32" s="2">
        <v>20</v>
      </c>
    </row>
    <row r="33" spans="2:12" ht="15">
      <c r="B33" s="249">
        <v>42015</v>
      </c>
      <c r="C33" s="1" t="s">
        <v>5275</v>
      </c>
      <c r="D33" s="2">
        <v>250</v>
      </c>
    </row>
    <row r="34" spans="2:12" ht="15">
      <c r="B34" s="249">
        <v>42015</v>
      </c>
      <c r="C34" s="2" t="s">
        <v>5729</v>
      </c>
      <c r="D34" s="2">
        <v>120</v>
      </c>
    </row>
    <row r="35" spans="2:12" ht="15">
      <c r="B35" s="249">
        <v>42015</v>
      </c>
      <c r="C35" s="1" t="s">
        <v>5277</v>
      </c>
      <c r="D35" s="2">
        <v>10</v>
      </c>
    </row>
    <row r="36" spans="2:12" ht="15">
      <c r="B36" s="1451">
        <v>42023</v>
      </c>
      <c r="C36" s="190" t="s">
        <v>5257</v>
      </c>
      <c r="D36" s="454">
        <v>14700</v>
      </c>
      <c r="I36" s="2">
        <v>500000</v>
      </c>
      <c r="J36" s="1">
        <f>I36*3.3%</f>
        <v>16500</v>
      </c>
      <c r="K36" s="2" t="s">
        <v>9191</v>
      </c>
      <c r="L36" s="1">
        <v>2863</v>
      </c>
    </row>
    <row r="37" spans="2:12" ht="15">
      <c r="B37" s="1451">
        <v>42024</v>
      </c>
      <c r="C37" s="190" t="s">
        <v>5258</v>
      </c>
      <c r="D37" s="454">
        <v>12000</v>
      </c>
      <c r="I37" s="2"/>
      <c r="J37" s="1">
        <v>16415</v>
      </c>
      <c r="K37" s="2" t="s">
        <v>9192</v>
      </c>
      <c r="L37" s="1">
        <v>100</v>
      </c>
    </row>
    <row r="38" spans="2:12" ht="15">
      <c r="B38" s="249">
        <v>42070</v>
      </c>
      <c r="C38" s="1" t="s">
        <v>5177</v>
      </c>
      <c r="D38" s="2">
        <v>810</v>
      </c>
      <c r="I38" s="2"/>
      <c r="J38" s="1">
        <v>410.38</v>
      </c>
      <c r="K38" s="1" t="s">
        <v>9193</v>
      </c>
      <c r="L38" s="1">
        <v>50</v>
      </c>
    </row>
    <row r="39" spans="2:12" ht="15">
      <c r="B39" s="1024">
        <v>42078</v>
      </c>
      <c r="C39" s="383" t="s">
        <v>5728</v>
      </c>
      <c r="D39" s="1023">
        <v>238</v>
      </c>
      <c r="I39" s="404"/>
      <c r="J39" s="1">
        <f>J37-J38</f>
        <v>16004.62</v>
      </c>
      <c r="K39" s="1" t="s">
        <v>9194</v>
      </c>
      <c r="L39" s="1"/>
    </row>
    <row r="40" spans="2:12" ht="30">
      <c r="B40" s="249">
        <v>42122</v>
      </c>
      <c r="C40" s="205" t="s">
        <v>5726</v>
      </c>
      <c r="D40" s="2">
        <v>628.20000000000005</v>
      </c>
      <c r="I40" s="404"/>
      <c r="J40" s="1">
        <f>J39*25%</f>
        <v>4001.1550000000002</v>
      </c>
      <c r="K40" s="2"/>
      <c r="L40" s="1">
        <f>SUM(L36:L39)</f>
        <v>3013</v>
      </c>
    </row>
    <row r="41" spans="2:12" ht="15">
      <c r="B41" s="249">
        <v>42122</v>
      </c>
      <c r="C41" s="236" t="s">
        <v>5724</v>
      </c>
      <c r="D41" s="2">
        <v>250</v>
      </c>
      <c r="I41" s="2"/>
      <c r="J41" s="1">
        <f>J39-J40</f>
        <v>12003.465</v>
      </c>
      <c r="K41" s="2"/>
      <c r="L41" s="1"/>
    </row>
    <row r="42" spans="2:12" ht="15">
      <c r="B42" s="249">
        <v>42148</v>
      </c>
      <c r="C42" s="267" t="s">
        <v>5829</v>
      </c>
      <c r="D42" s="404">
        <v>20</v>
      </c>
      <c r="I42" s="404"/>
      <c r="J42" s="1">
        <f>J41*60%</f>
        <v>7202.0789999999997</v>
      </c>
      <c r="K42" s="1"/>
      <c r="L42" s="1"/>
    </row>
    <row r="43" spans="2:12" ht="15">
      <c r="B43" s="249">
        <v>42149</v>
      </c>
      <c r="C43" s="267" t="s">
        <v>5836</v>
      </c>
      <c r="D43" s="404">
        <v>150</v>
      </c>
      <c r="I43" s="2"/>
      <c r="J43" s="1">
        <f>12003-7202</f>
        <v>4801</v>
      </c>
      <c r="K43" s="1"/>
      <c r="L43" s="1"/>
    </row>
    <row r="44" spans="2:12" ht="15">
      <c r="B44" s="249">
        <v>42222</v>
      </c>
      <c r="C44" t="s">
        <v>6161</v>
      </c>
      <c r="D44">
        <v>1668.6</v>
      </c>
      <c r="I44" s="2"/>
      <c r="J44" s="1"/>
      <c r="K44" s="228" t="s">
        <v>9195</v>
      </c>
      <c r="L44" s="1">
        <v>5750</v>
      </c>
    </row>
    <row r="45" spans="2:12" ht="15">
      <c r="B45" s="249">
        <v>42230</v>
      </c>
      <c r="C45" t="s">
        <v>6162</v>
      </c>
      <c r="D45" s="70">
        <v>280</v>
      </c>
      <c r="I45" s="404"/>
      <c r="J45" s="1"/>
      <c r="K45" s="1" t="s">
        <v>9196</v>
      </c>
      <c r="L45" s="1">
        <v>1000</v>
      </c>
    </row>
    <row r="46" spans="2:12" ht="15">
      <c r="B46" s="72">
        <v>42372</v>
      </c>
      <c r="C46" s="236" t="s">
        <v>6598</v>
      </c>
      <c r="D46" s="70">
        <v>30</v>
      </c>
      <c r="I46" s="2"/>
      <c r="J46" s="1"/>
      <c r="K46" s="1" t="s">
        <v>9197</v>
      </c>
      <c r="L46" s="1">
        <v>1250</v>
      </c>
    </row>
    <row r="47" spans="2:12" ht="15">
      <c r="B47" s="72">
        <v>42728</v>
      </c>
      <c r="C47" s="1" t="s">
        <v>7863</v>
      </c>
      <c r="D47" s="2">
        <v>2000</v>
      </c>
      <c r="I47" s="2"/>
      <c r="J47" s="1"/>
      <c r="K47" s="1" t="s">
        <v>9198</v>
      </c>
      <c r="L47" s="1"/>
    </row>
    <row r="48" spans="2:12" ht="15">
      <c r="B48" s="72">
        <v>42735</v>
      </c>
      <c r="C48" s="1" t="s">
        <v>7864</v>
      </c>
      <c r="D48" s="2">
        <v>1800</v>
      </c>
      <c r="I48" s="2"/>
      <c r="J48" s="1"/>
      <c r="K48" s="1" t="s">
        <v>9199</v>
      </c>
      <c r="L48" s="1"/>
    </row>
    <row r="49" spans="2:13" ht="15">
      <c r="B49" s="249">
        <v>42740</v>
      </c>
      <c r="C49" s="1" t="s">
        <v>7909</v>
      </c>
      <c r="D49" s="2">
        <v>50</v>
      </c>
      <c r="I49" s="2"/>
      <c r="J49" s="1"/>
      <c r="K49" s="1" t="s">
        <v>9200</v>
      </c>
      <c r="L49" s="1"/>
    </row>
    <row r="50" spans="2:13" ht="15">
      <c r="B50" s="249">
        <v>42740</v>
      </c>
      <c r="C50" s="1" t="s">
        <v>7908</v>
      </c>
      <c r="D50" s="1023">
        <v>300</v>
      </c>
      <c r="I50" s="2"/>
      <c r="J50" s="1"/>
      <c r="K50" s="1"/>
      <c r="L50" s="1">
        <f>SUM(L44:L49)</f>
        <v>8000</v>
      </c>
    </row>
    <row r="51" spans="2:13" ht="15">
      <c r="B51" s="249">
        <v>42748</v>
      </c>
      <c r="C51" s="383" t="s">
        <v>7963</v>
      </c>
      <c r="D51" s="1023">
        <v>3500</v>
      </c>
      <c r="I51" s="2"/>
      <c r="J51" s="1"/>
      <c r="K51" s="1"/>
      <c r="L51" s="1"/>
    </row>
    <row r="52" spans="2:13" ht="15">
      <c r="B52" s="249">
        <v>42762</v>
      </c>
      <c r="C52" s="2" t="s">
        <v>8023</v>
      </c>
      <c r="D52" s="2">
        <v>100</v>
      </c>
      <c r="I52" s="2"/>
      <c r="J52" s="1"/>
      <c r="K52" s="1"/>
      <c r="L52" s="1">
        <f>J43+L40+L50</f>
        <v>15814</v>
      </c>
    </row>
    <row r="53" spans="2:13" ht="30">
      <c r="B53" s="249">
        <v>42808</v>
      </c>
      <c r="C53" s="308" t="s">
        <v>8186</v>
      </c>
      <c r="D53" s="2">
        <v>950</v>
      </c>
      <c r="I53" s="2"/>
      <c r="J53" s="1"/>
      <c r="K53" s="1"/>
      <c r="L53" s="1">
        <f>L52*18%</f>
        <v>2846.52</v>
      </c>
    </row>
    <row r="54" spans="2:13" ht="15">
      <c r="B54" s="249">
        <v>42824</v>
      </c>
      <c r="C54" s="1" t="s">
        <v>8291</v>
      </c>
      <c r="D54" s="2">
        <v>1000</v>
      </c>
      <c r="I54" s="2"/>
      <c r="J54" s="1"/>
      <c r="K54" s="1"/>
      <c r="L54" s="1">
        <f>L52+L53</f>
        <v>18660.52</v>
      </c>
    </row>
    <row r="55" spans="2:13" ht="15">
      <c r="B55" s="1600">
        <v>43163</v>
      </c>
      <c r="C55" s="216" t="s">
        <v>10919</v>
      </c>
      <c r="D55" s="2">
        <v>354</v>
      </c>
      <c r="I55" s="2"/>
      <c r="J55" s="1"/>
      <c r="K55" s="1"/>
      <c r="L55" s="1"/>
    </row>
    <row r="56" spans="2:13" ht="15">
      <c r="B56" s="249">
        <v>43190</v>
      </c>
      <c r="C56" s="182" t="s">
        <v>9558</v>
      </c>
      <c r="D56" s="2">
        <v>100</v>
      </c>
      <c r="I56" s="2"/>
      <c r="J56" s="1"/>
      <c r="K56" s="1"/>
      <c r="L56" s="1"/>
      <c r="M56" t="s">
        <v>9201</v>
      </c>
    </row>
    <row r="57" spans="2:13" ht="15">
      <c r="B57" s="1600">
        <v>43324</v>
      </c>
      <c r="C57" s="956" t="s">
        <v>9979</v>
      </c>
      <c r="D57" s="1193">
        <v>100</v>
      </c>
      <c r="I57" s="2"/>
      <c r="J57" s="1"/>
      <c r="K57" s="1"/>
      <c r="L57" s="1">
        <v>18661</v>
      </c>
      <c r="M57" s="1">
        <v>9952856651</v>
      </c>
    </row>
    <row r="58" spans="2:13" ht="15">
      <c r="B58" s="1600">
        <v>43484</v>
      </c>
      <c r="C58" s="1963" t="s">
        <v>10533</v>
      </c>
      <c r="D58" s="1415">
        <v>200</v>
      </c>
      <c r="I58" s="2"/>
      <c r="J58">
        <v>250</v>
      </c>
      <c r="K58">
        <f>J58*18%</f>
        <v>45</v>
      </c>
      <c r="L58">
        <v>18661</v>
      </c>
    </row>
    <row r="59" spans="2:13" ht="15">
      <c r="B59" s="1600">
        <v>43484</v>
      </c>
      <c r="C59" s="1732" t="s">
        <v>5761</v>
      </c>
      <c r="D59" s="1602">
        <v>20</v>
      </c>
      <c r="I59" s="2"/>
      <c r="K59">
        <f>J58+K58</f>
        <v>295</v>
      </c>
      <c r="M59">
        <f>L58+'Xcent P Details'!K59</f>
        <v>18956</v>
      </c>
    </row>
    <row r="60" spans="2:13" ht="30">
      <c r="B60" s="1451">
        <v>43499</v>
      </c>
      <c r="C60" s="1918" t="s">
        <v>10597</v>
      </c>
      <c r="D60" s="1114">
        <v>2480</v>
      </c>
      <c r="I60" s="2"/>
      <c r="M60">
        <v>18955</v>
      </c>
    </row>
    <row r="61" spans="2:13" ht="15">
      <c r="B61" s="1600">
        <v>43554</v>
      </c>
      <c r="C61" s="1" t="s">
        <v>5665</v>
      </c>
      <c r="D61" s="2">
        <v>50</v>
      </c>
      <c r="I61" s="2"/>
    </row>
    <row r="62" spans="2:13" ht="15">
      <c r="B62" s="1600">
        <v>43555</v>
      </c>
      <c r="C62" s="1" t="s">
        <v>10773</v>
      </c>
      <c r="D62" s="2">
        <v>1800</v>
      </c>
    </row>
    <row r="63" spans="2:13" ht="15">
      <c r="B63" s="1600">
        <v>43576</v>
      </c>
      <c r="C63" s="182" t="s">
        <v>10850</v>
      </c>
      <c r="D63" s="1023">
        <v>200</v>
      </c>
    </row>
    <row r="64" spans="2:13" ht="30">
      <c r="B64" s="1600">
        <v>43585</v>
      </c>
      <c r="C64" s="205" t="s">
        <v>10899</v>
      </c>
      <c r="D64" s="2">
        <v>800</v>
      </c>
    </row>
    <row r="65" spans="2:4" ht="15">
      <c r="B65" s="1600">
        <v>43589</v>
      </c>
      <c r="C65" s="383" t="s">
        <v>10918</v>
      </c>
      <c r="D65" s="1023">
        <v>4350</v>
      </c>
    </row>
    <row r="66" spans="2:4" ht="15">
      <c r="B66" s="1600">
        <v>43589</v>
      </c>
      <c r="C66" s="1754" t="s">
        <v>5761</v>
      </c>
      <c r="D66" s="1738">
        <v>20</v>
      </c>
    </row>
    <row r="67" spans="2:4" ht="15">
      <c r="B67" s="1600">
        <v>43588</v>
      </c>
      <c r="C67" s="1754" t="s">
        <v>10935</v>
      </c>
      <c r="D67" s="1738">
        <v>440.5</v>
      </c>
    </row>
    <row r="68" spans="2:4" ht="15">
      <c r="B68" s="1600">
        <v>43599</v>
      </c>
      <c r="C68" s="1754" t="s">
        <v>10958</v>
      </c>
      <c r="D68" s="1755">
        <v>4000</v>
      </c>
    </row>
    <row r="69" spans="2:4" ht="15">
      <c r="B69" s="1600">
        <v>43612</v>
      </c>
      <c r="C69" s="1061" t="s">
        <v>11006</v>
      </c>
      <c r="D69" s="1415">
        <v>450</v>
      </c>
    </row>
    <row r="70" spans="2:4" ht="15">
      <c r="B70" s="1600">
        <v>43616</v>
      </c>
      <c r="C70" s="1061" t="s">
        <v>11040</v>
      </c>
      <c r="D70" s="1415">
        <v>30</v>
      </c>
    </row>
    <row r="71" spans="2:4" ht="15">
      <c r="B71" s="1600">
        <v>43617</v>
      </c>
      <c r="C71" s="1061" t="s">
        <v>11011</v>
      </c>
      <c r="D71" s="1415">
        <v>60</v>
      </c>
    </row>
    <row r="72" spans="2:4" ht="15">
      <c r="B72" s="1600">
        <v>43722</v>
      </c>
      <c r="C72" s="1732" t="s">
        <v>5761</v>
      </c>
      <c r="D72" s="1775">
        <v>20</v>
      </c>
    </row>
    <row r="73" spans="2:4" ht="15">
      <c r="B73" s="1600">
        <v>43737</v>
      </c>
      <c r="C73" s="1732" t="s">
        <v>5761</v>
      </c>
      <c r="D73" s="1775">
        <v>20</v>
      </c>
    </row>
    <row r="74" spans="2:4" ht="15">
      <c r="B74" s="1600">
        <v>43765</v>
      </c>
      <c r="C74" s="1732" t="s">
        <v>5761</v>
      </c>
      <c r="D74" s="1775">
        <v>20</v>
      </c>
    </row>
    <row r="75" spans="2:4" ht="15">
      <c r="B75" s="185">
        <v>43786</v>
      </c>
      <c r="C75" s="1754" t="s">
        <v>11689</v>
      </c>
      <c r="D75">
        <v>289</v>
      </c>
    </row>
    <row r="76" spans="2:4" ht="15">
      <c r="B76" s="1600">
        <v>43793</v>
      </c>
      <c r="C76" s="1732" t="s">
        <v>11686</v>
      </c>
      <c r="D76" s="1602">
        <v>4300</v>
      </c>
    </row>
    <row r="77" spans="2:4" ht="15">
      <c r="B77" s="1600">
        <v>43793</v>
      </c>
      <c r="C77" s="1732" t="s">
        <v>11687</v>
      </c>
      <c r="D77" s="1602">
        <v>600</v>
      </c>
    </row>
    <row r="78" spans="2:4" ht="15">
      <c r="B78" s="1600">
        <v>43793</v>
      </c>
      <c r="C78" s="1" t="s">
        <v>11688</v>
      </c>
      <c r="D78" s="2">
        <v>20</v>
      </c>
    </row>
    <row r="79" spans="2:4" ht="15">
      <c r="B79" s="1600">
        <v>43884</v>
      </c>
      <c r="C79" s="956" t="s">
        <v>901</v>
      </c>
      <c r="D79" s="1602">
        <v>10</v>
      </c>
    </row>
    <row r="80" spans="2:4" ht="15">
      <c r="B80" s="1600">
        <v>43896</v>
      </c>
      <c r="C80" s="956" t="s">
        <v>12504</v>
      </c>
      <c r="D80" s="1602">
        <v>30</v>
      </c>
    </row>
    <row r="84" spans="2:13" ht="15">
      <c r="B84" s="249"/>
      <c r="C84" s="1"/>
      <c r="D84" s="2"/>
    </row>
    <row r="85" spans="2:13">
      <c r="D85" s="233">
        <f>SUM(D23:D84)</f>
        <v>69281.299999999988</v>
      </c>
    </row>
    <row r="87" spans="2:13" ht="15">
      <c r="B87" s="2549" t="s">
        <v>4072</v>
      </c>
      <c r="C87" s="2550"/>
      <c r="D87" s="2550"/>
      <c r="G87" s="233"/>
      <c r="L87" s="1"/>
      <c r="M87" s="1"/>
    </row>
    <row r="88" spans="2:13" ht="15">
      <c r="B88" s="249">
        <v>42098</v>
      </c>
      <c r="C88" s="1" t="s">
        <v>5666</v>
      </c>
      <c r="D88" s="2">
        <v>60</v>
      </c>
    </row>
    <row r="89" spans="2:13" ht="15">
      <c r="B89" s="249">
        <v>42098</v>
      </c>
      <c r="C89" s="1" t="s">
        <v>5667</v>
      </c>
      <c r="D89" s="2">
        <v>48</v>
      </c>
    </row>
    <row r="90" spans="2:13" ht="15">
      <c r="B90" s="249">
        <v>42098</v>
      </c>
      <c r="C90" s="1" t="s">
        <v>5668</v>
      </c>
      <c r="D90" s="2">
        <v>16</v>
      </c>
    </row>
    <row r="91" spans="2:13" ht="15">
      <c r="B91" s="249">
        <v>42099</v>
      </c>
      <c r="C91" s="236" t="s">
        <v>5669</v>
      </c>
      <c r="D91" s="70">
        <v>50</v>
      </c>
    </row>
    <row r="92" spans="2:13" ht="15">
      <c r="B92" s="249">
        <v>42261</v>
      </c>
      <c r="C92" s="1" t="s">
        <v>6228</v>
      </c>
      <c r="D92" s="2">
        <v>185</v>
      </c>
    </row>
    <row r="93" spans="2:13" ht="15">
      <c r="B93" s="249"/>
      <c r="C93" s="236"/>
      <c r="D93" s="70"/>
    </row>
    <row r="94" spans="2:13" ht="15">
      <c r="B94" s="249"/>
      <c r="C94" s="236"/>
      <c r="D94" s="70"/>
    </row>
    <row r="95" spans="2:13" ht="15">
      <c r="B95" s="249"/>
      <c r="C95" s="236"/>
      <c r="D95" s="70"/>
    </row>
    <row r="96" spans="2:13" ht="15">
      <c r="B96" s="249"/>
      <c r="C96" s="1"/>
      <c r="D96" s="2"/>
    </row>
    <row r="97" spans="1:7" ht="15">
      <c r="B97" s="249"/>
      <c r="C97" s="1"/>
      <c r="D97" s="2"/>
    </row>
    <row r="98" spans="1:7" ht="15">
      <c r="B98" s="249"/>
      <c r="C98" s="1"/>
      <c r="D98" s="2"/>
    </row>
    <row r="101" spans="1:7">
      <c r="D101" s="233">
        <f>SUM(D88:D100)</f>
        <v>359</v>
      </c>
    </row>
    <row r="102" spans="1:7" ht="15">
      <c r="B102" s="249"/>
      <c r="C102" s="1"/>
      <c r="D102" s="2"/>
    </row>
    <row r="105" spans="1:7">
      <c r="B105" s="2549" t="s">
        <v>5168</v>
      </c>
      <c r="C105" s="2550"/>
      <c r="D105" s="2550"/>
      <c r="F105" t="s">
        <v>8276</v>
      </c>
      <c r="G105" s="233"/>
    </row>
    <row r="106" spans="1:7" ht="15">
      <c r="C106" s="1" t="s">
        <v>10387</v>
      </c>
      <c r="E106" t="s">
        <v>10386</v>
      </c>
      <c r="F106">
        <v>1</v>
      </c>
    </row>
    <row r="107" spans="1:7" ht="15">
      <c r="A107" s="1549" t="s">
        <v>9118</v>
      </c>
      <c r="B107" s="2170">
        <v>42371</v>
      </c>
      <c r="C107" s="2171" t="s">
        <v>6595</v>
      </c>
      <c r="D107" s="2172">
        <v>17023</v>
      </c>
      <c r="E107" s="2173" t="s">
        <v>10382</v>
      </c>
      <c r="F107" s="2173">
        <v>2</v>
      </c>
      <c r="G107" s="1550" t="s">
        <v>10388</v>
      </c>
    </row>
    <row r="108" spans="1:7" ht="15">
      <c r="A108" s="1549" t="s">
        <v>471</v>
      </c>
      <c r="B108" s="2170">
        <v>42725</v>
      </c>
      <c r="C108" s="2171" t="s">
        <v>7878</v>
      </c>
      <c r="D108" s="2172">
        <v>19277</v>
      </c>
      <c r="E108" s="2173" t="s">
        <v>10383</v>
      </c>
      <c r="F108" s="2173">
        <v>3</v>
      </c>
      <c r="G108" s="1550" t="s">
        <v>10389</v>
      </c>
    </row>
    <row r="109" spans="1:7" ht="45">
      <c r="A109" s="1549" t="s">
        <v>9118</v>
      </c>
      <c r="B109" s="2174">
        <v>43099</v>
      </c>
      <c r="C109" s="2175" t="s">
        <v>9212</v>
      </c>
      <c r="D109" s="2176">
        <v>18955</v>
      </c>
      <c r="E109" s="2175" t="s">
        <v>10384</v>
      </c>
      <c r="F109" s="2173">
        <v>4</v>
      </c>
      <c r="G109" s="1550" t="s">
        <v>10390</v>
      </c>
    </row>
    <row r="110" spans="1:7" ht="15">
      <c r="A110" s="2177" t="s">
        <v>10381</v>
      </c>
      <c r="B110" s="2178">
        <v>43435</v>
      </c>
      <c r="C110" s="2179" t="s">
        <v>10380</v>
      </c>
      <c r="D110" s="2180">
        <v>18298</v>
      </c>
      <c r="E110" s="2181" t="s">
        <v>10385</v>
      </c>
      <c r="F110" s="2181">
        <v>5</v>
      </c>
      <c r="G110" s="2182" t="s">
        <v>10391</v>
      </c>
    </row>
    <row r="111" spans="1:7" ht="26.25">
      <c r="A111" s="2183" t="s">
        <v>10427</v>
      </c>
      <c r="B111" s="2184">
        <v>43455</v>
      </c>
      <c r="C111" s="2185" t="s">
        <v>10380</v>
      </c>
      <c r="D111" s="2186">
        <v>2204</v>
      </c>
      <c r="E111" s="2187" t="s">
        <v>10385</v>
      </c>
      <c r="F111" s="2187">
        <v>5</v>
      </c>
      <c r="G111" s="2188" t="s">
        <v>10391</v>
      </c>
    </row>
    <row r="112" spans="1:7" ht="15">
      <c r="A112" s="1549" t="s">
        <v>10381</v>
      </c>
      <c r="B112" s="2174">
        <v>43823</v>
      </c>
      <c r="C112" s="2175" t="s">
        <v>10380</v>
      </c>
      <c r="D112" s="2176">
        <v>10854</v>
      </c>
      <c r="E112" s="2173" t="s">
        <v>11839</v>
      </c>
      <c r="F112" s="2173">
        <v>6</v>
      </c>
      <c r="G112" s="1550" t="s">
        <v>11840</v>
      </c>
    </row>
    <row r="113" spans="2:4" ht="15">
      <c r="B113" s="1600"/>
      <c r="C113" s="1601"/>
      <c r="D113" s="1602"/>
    </row>
    <row r="114" spans="2:4" ht="15">
      <c r="C114" s="1601" t="s">
        <v>11836</v>
      </c>
    </row>
    <row r="115" spans="2:4" ht="15">
      <c r="C115" s="2" t="s">
        <v>11835</v>
      </c>
    </row>
    <row r="116" spans="2:4" ht="15">
      <c r="B116" s="249"/>
      <c r="C116" s="2" t="s">
        <v>11834</v>
      </c>
      <c r="D116" s="2"/>
    </row>
    <row r="117" spans="2:4" ht="15">
      <c r="B117" s="249"/>
      <c r="C117" s="2" t="s">
        <v>11830</v>
      </c>
      <c r="D117" s="2"/>
    </row>
    <row r="118" spans="2:4" ht="15">
      <c r="B118" s="249"/>
      <c r="C118" s="1" t="s">
        <v>11831</v>
      </c>
      <c r="D118" s="2"/>
    </row>
    <row r="119" spans="2:4" ht="15">
      <c r="B119" s="249"/>
      <c r="C119" s="1" t="s">
        <v>11832</v>
      </c>
      <c r="D119" s="2"/>
    </row>
    <row r="120" spans="2:4" ht="15">
      <c r="C120" s="2" t="s">
        <v>11833</v>
      </c>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7.xml><?xml version="1.0" encoding="utf-8"?>
<worksheet xmlns="http://schemas.openxmlformats.org/spreadsheetml/2006/main" xmlns:r="http://schemas.openxmlformats.org/officeDocument/2006/relationships">
  <dimension ref="A3:M77"/>
  <sheetViews>
    <sheetView topLeftCell="A19" zoomScale="90" zoomScaleNormal="90" workbookViewId="0">
      <selection activeCell="D83" sqref="D83"/>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02">
        <v>42658</v>
      </c>
      <c r="B3" s="1299" t="s">
        <v>7641</v>
      </c>
      <c r="C3" s="1301">
        <v>11000</v>
      </c>
      <c r="D3" t="s">
        <v>467</v>
      </c>
      <c r="I3" s="1338" t="s">
        <v>7920</v>
      </c>
      <c r="J3" s="1338" t="s">
        <v>5168</v>
      </c>
    </row>
    <row r="4" spans="1:13">
      <c r="A4" s="185">
        <v>42726</v>
      </c>
      <c r="B4" t="s">
        <v>3301</v>
      </c>
      <c r="C4" s="1301">
        <v>400000</v>
      </c>
      <c r="I4" s="1243" t="s">
        <v>7921</v>
      </c>
      <c r="J4" s="1243" t="s">
        <v>7927</v>
      </c>
    </row>
    <row r="5" spans="1:13">
      <c r="A5" s="1302">
        <v>42727</v>
      </c>
      <c r="B5" t="s">
        <v>7918</v>
      </c>
      <c r="C5" s="1301">
        <v>298814</v>
      </c>
      <c r="D5" t="s">
        <v>7928</v>
      </c>
      <c r="I5" s="1243" t="s">
        <v>5178</v>
      </c>
      <c r="J5" s="1243" t="s">
        <v>7926</v>
      </c>
    </row>
    <row r="6" spans="1:13">
      <c r="B6" t="s">
        <v>195</v>
      </c>
      <c r="C6" s="1301">
        <f>SUM(C3:C5)</f>
        <v>709814</v>
      </c>
      <c r="I6" s="1243" t="s">
        <v>7923</v>
      </c>
      <c r="J6" s="1243" t="s">
        <v>7925</v>
      </c>
    </row>
    <row r="7" spans="1:13">
      <c r="I7" s="1243" t="s">
        <v>7924</v>
      </c>
    </row>
    <row r="8" spans="1:13">
      <c r="A8" s="677" t="s">
        <v>115</v>
      </c>
      <c r="B8" s="677" t="s">
        <v>116</v>
      </c>
      <c r="C8" s="677" t="s">
        <v>3065</v>
      </c>
      <c r="E8" s="1106" t="s">
        <v>257</v>
      </c>
      <c r="F8" s="1106" t="s">
        <v>136</v>
      </c>
      <c r="I8" s="1243" t="s">
        <v>5174</v>
      </c>
    </row>
    <row r="9" spans="1:13">
      <c r="A9" s="946">
        <v>42376</v>
      </c>
      <c r="B9" s="1243" t="s">
        <v>7929</v>
      </c>
      <c r="C9" s="1342">
        <v>3383</v>
      </c>
      <c r="E9" s="677">
        <v>0</v>
      </c>
      <c r="F9" s="677">
        <v>3383</v>
      </c>
      <c r="I9" s="1243" t="s">
        <v>7922</v>
      </c>
    </row>
    <row r="10" spans="1:13" ht="38.25">
      <c r="A10" s="946">
        <v>42382</v>
      </c>
      <c r="B10" s="1341" t="s">
        <v>7962</v>
      </c>
      <c r="C10" s="1342">
        <v>10700</v>
      </c>
      <c r="E10" s="677">
        <v>10700</v>
      </c>
      <c r="F10" s="677">
        <v>0</v>
      </c>
      <c r="L10" s="1341" t="s">
        <v>7930</v>
      </c>
      <c r="M10">
        <v>2200</v>
      </c>
    </row>
    <row r="11" spans="1:13" ht="38.25">
      <c r="A11" s="946">
        <v>42387</v>
      </c>
      <c r="B11" s="1341" t="s">
        <v>3045</v>
      </c>
      <c r="C11" s="1342">
        <v>13000</v>
      </c>
      <c r="E11" s="677">
        <v>9000</v>
      </c>
      <c r="F11" s="677">
        <v>4000</v>
      </c>
      <c r="L11" s="1341" t="s">
        <v>7931</v>
      </c>
      <c r="M11">
        <v>2500</v>
      </c>
    </row>
    <row r="12" spans="1:13" ht="38.25">
      <c r="A12" s="946">
        <v>42387</v>
      </c>
      <c r="B12" s="1243" t="s">
        <v>7932</v>
      </c>
      <c r="C12" s="1342">
        <v>1790</v>
      </c>
      <c r="E12" s="677">
        <v>0</v>
      </c>
      <c r="F12" s="677">
        <v>1790</v>
      </c>
      <c r="L12" s="1341" t="s">
        <v>7931</v>
      </c>
      <c r="M12">
        <v>3500</v>
      </c>
    </row>
    <row r="13" spans="1:13">
      <c r="C13" s="1343">
        <f>SUM(C9:C12)</f>
        <v>28873</v>
      </c>
      <c r="E13" s="677">
        <f>SUM(E10:E12)</f>
        <v>19700</v>
      </c>
      <c r="F13" s="677">
        <f>SUM(F9:F12)</f>
        <v>9173</v>
      </c>
      <c r="G13" t="s">
        <v>8036</v>
      </c>
      <c r="M13">
        <f>SUM(M10:M12)</f>
        <v>8200</v>
      </c>
    </row>
    <row r="14" spans="1:13">
      <c r="E14" s="677"/>
      <c r="F14" s="677">
        <f>E13+F13</f>
        <v>28873</v>
      </c>
    </row>
    <row r="16" spans="1:13">
      <c r="A16" s="2551" t="s">
        <v>4072</v>
      </c>
      <c r="B16" s="2552"/>
      <c r="C16" s="2552"/>
    </row>
    <row r="17" spans="1:3">
      <c r="A17" s="1604">
        <v>42762</v>
      </c>
      <c r="B17" s="677" t="s">
        <v>5270</v>
      </c>
      <c r="C17" s="1605">
        <v>130</v>
      </c>
    </row>
    <row r="18" spans="1:3">
      <c r="A18" s="1604">
        <v>42762</v>
      </c>
      <c r="B18" s="677" t="s">
        <v>5729</v>
      </c>
      <c r="C18" s="1605">
        <v>150</v>
      </c>
    </row>
    <row r="19" spans="1:3">
      <c r="A19" s="1604">
        <v>42821</v>
      </c>
      <c r="B19" s="677" t="s">
        <v>8260</v>
      </c>
      <c r="C19" s="1605">
        <v>950</v>
      </c>
    </row>
    <row r="20" spans="1:3">
      <c r="A20" s="1604">
        <v>42822</v>
      </c>
      <c r="B20" s="677" t="s">
        <v>8290</v>
      </c>
      <c r="C20" s="1605">
        <v>800</v>
      </c>
    </row>
    <row r="21" spans="1:3" ht="25.5">
      <c r="A21" s="1604">
        <v>43333</v>
      </c>
      <c r="B21" s="1041" t="s">
        <v>10012</v>
      </c>
      <c r="C21" s="1605">
        <v>800</v>
      </c>
    </row>
    <row r="22" spans="1:3" ht="15">
      <c r="A22" s="1750">
        <v>43630</v>
      </c>
      <c r="B22" s="1980" t="s">
        <v>11058</v>
      </c>
      <c r="C22" s="1752">
        <v>6800</v>
      </c>
    </row>
    <row r="23" spans="1:3" ht="15">
      <c r="A23" s="1977">
        <v>43639</v>
      </c>
      <c r="B23" s="1978" t="s">
        <v>11118</v>
      </c>
      <c r="C23" s="1979">
        <v>1500</v>
      </c>
    </row>
    <row r="24" spans="1:3" ht="15">
      <c r="A24" s="1977">
        <v>43639</v>
      </c>
      <c r="B24" s="1978" t="s">
        <v>11122</v>
      </c>
      <c r="C24" s="1979">
        <v>300</v>
      </c>
    </row>
    <row r="44" spans="1:5" ht="15">
      <c r="A44" s="1600"/>
      <c r="B44" s="1061"/>
      <c r="C44" s="1415"/>
    </row>
    <row r="46" spans="1:5">
      <c r="A46" s="677"/>
      <c r="B46" s="1603" t="s">
        <v>6683</v>
      </c>
      <c r="C46" s="677"/>
      <c r="D46" s="677"/>
      <c r="E46" s="677"/>
    </row>
    <row r="47" spans="1:5" ht="15">
      <c r="A47" s="285">
        <v>42910</v>
      </c>
      <c r="B47" s="280" t="s">
        <v>8572</v>
      </c>
      <c r="C47" s="294">
        <v>80</v>
      </c>
      <c r="D47" s="677" t="s">
        <v>6659</v>
      </c>
      <c r="E47" s="677"/>
    </row>
    <row r="48" spans="1:5" ht="15">
      <c r="A48" s="285">
        <v>43099</v>
      </c>
      <c r="B48" s="280" t="s">
        <v>9230</v>
      </c>
      <c r="C48" s="294">
        <v>1250</v>
      </c>
      <c r="D48" s="677" t="s">
        <v>6660</v>
      </c>
      <c r="E48" s="677"/>
    </row>
    <row r="49" spans="1:9" ht="15">
      <c r="A49" s="651">
        <v>43638</v>
      </c>
      <c r="B49" s="787" t="s">
        <v>11091</v>
      </c>
      <c r="C49" s="1020">
        <v>17172</v>
      </c>
      <c r="D49" s="677" t="s">
        <v>11113</v>
      </c>
      <c r="E49" s="677"/>
      <c r="G49" s="677" t="s">
        <v>11167</v>
      </c>
    </row>
    <row r="50" spans="1:9" ht="26.25">
      <c r="A50" s="651">
        <v>43638</v>
      </c>
      <c r="B50" s="1050" t="s">
        <v>11116</v>
      </c>
      <c r="C50" s="1020">
        <v>1300</v>
      </c>
      <c r="D50" s="1041" t="s">
        <v>11115</v>
      </c>
      <c r="E50" s="677"/>
      <c r="G50" s="677" t="s">
        <v>11114</v>
      </c>
    </row>
    <row r="54" spans="1:9">
      <c r="A54" s="1037"/>
      <c r="B54" s="1603" t="s">
        <v>9241</v>
      </c>
      <c r="C54" s="1037"/>
      <c r="D54" s="1037"/>
      <c r="E54" s="1037"/>
    </row>
    <row r="55" spans="1:9" ht="45">
      <c r="A55" s="285">
        <v>43070</v>
      </c>
      <c r="B55" s="304" t="s">
        <v>9239</v>
      </c>
      <c r="C55" s="613">
        <v>16873</v>
      </c>
      <c r="D55" s="1037" t="s">
        <v>9240</v>
      </c>
      <c r="E55" s="1037" t="s">
        <v>9077</v>
      </c>
      <c r="F55" s="811">
        <v>43070</v>
      </c>
      <c r="G55" s="814" t="s">
        <v>9108</v>
      </c>
      <c r="H55" s="876">
        <v>16873</v>
      </c>
      <c r="I55" t="s">
        <v>3395</v>
      </c>
    </row>
    <row r="56" spans="1:9" ht="75">
      <c r="A56" s="285">
        <v>43438</v>
      </c>
      <c r="B56" s="304" t="s">
        <v>10401</v>
      </c>
      <c r="C56" s="613">
        <v>15855</v>
      </c>
      <c r="D56" s="1037" t="s">
        <v>9240</v>
      </c>
      <c r="E56" s="1037" t="s">
        <v>9077</v>
      </c>
      <c r="F56" s="811">
        <v>43444</v>
      </c>
      <c r="G56" s="814" t="s">
        <v>10417</v>
      </c>
      <c r="H56" s="876">
        <v>15855</v>
      </c>
      <c r="I56" t="s">
        <v>3395</v>
      </c>
    </row>
    <row r="57" spans="1:9" ht="75">
      <c r="A57" s="285">
        <v>43822</v>
      </c>
      <c r="B57" s="304" t="s">
        <v>10401</v>
      </c>
      <c r="C57" s="613">
        <v>15331</v>
      </c>
      <c r="D57" s="1037" t="s">
        <v>9240</v>
      </c>
      <c r="E57" s="1037" t="s">
        <v>9686</v>
      </c>
      <c r="F57" s="811">
        <v>43829</v>
      </c>
      <c r="G57" s="814" t="s">
        <v>11871</v>
      </c>
      <c r="H57" s="876">
        <v>15331</v>
      </c>
      <c r="I57" t="s">
        <v>3395</v>
      </c>
    </row>
    <row r="58" spans="1:9">
      <c r="A58" s="1037"/>
      <c r="B58" s="1037"/>
      <c r="C58" s="1037"/>
      <c r="D58" s="1037"/>
      <c r="E58" s="1037"/>
    </row>
    <row r="59" spans="1:9">
      <c r="A59" s="1037"/>
      <c r="B59" s="1037"/>
      <c r="C59" s="1037"/>
      <c r="D59" s="1037"/>
      <c r="E59" s="1037"/>
    </row>
    <row r="64" spans="1:9">
      <c r="B64" t="s">
        <v>11043</v>
      </c>
    </row>
    <row r="66" spans="1:4" ht="15">
      <c r="A66" s="1600">
        <v>43616</v>
      </c>
      <c r="B66" s="1061" t="s">
        <v>8573</v>
      </c>
      <c r="C66" s="1415">
        <v>1000</v>
      </c>
    </row>
    <row r="67" spans="1:4" ht="15">
      <c r="A67" s="1777">
        <v>43616</v>
      </c>
      <c r="B67" s="978" t="s">
        <v>11012</v>
      </c>
      <c r="C67" s="979">
        <v>20</v>
      </c>
    </row>
    <row r="68" spans="1:4" ht="15">
      <c r="A68" s="1777">
        <v>43616</v>
      </c>
      <c r="B68" s="978" t="s">
        <v>11041</v>
      </c>
      <c r="C68" s="979">
        <v>400</v>
      </c>
    </row>
    <row r="69" spans="1:4" ht="15">
      <c r="A69" s="1600">
        <v>43618</v>
      </c>
      <c r="B69" s="1754" t="s">
        <v>11019</v>
      </c>
      <c r="C69" s="1755">
        <v>2312</v>
      </c>
    </row>
    <row r="70" spans="1:4" ht="15">
      <c r="A70" s="1600">
        <v>43620</v>
      </c>
      <c r="B70" s="1754" t="s">
        <v>11068</v>
      </c>
      <c r="C70" s="1738">
        <v>500</v>
      </c>
    </row>
    <row r="71" spans="1:4" ht="15">
      <c r="A71" s="1600">
        <v>43621</v>
      </c>
      <c r="B71" s="1754" t="s">
        <v>11042</v>
      </c>
      <c r="C71" s="1755">
        <v>1000</v>
      </c>
    </row>
    <row r="72" spans="1:4" ht="15">
      <c r="A72" s="1600">
        <v>43624</v>
      </c>
      <c r="B72" s="1754" t="s">
        <v>11065</v>
      </c>
      <c r="C72" s="1755">
        <v>1800.74</v>
      </c>
    </row>
    <row r="73" spans="1:4" ht="15">
      <c r="A73" s="1600">
        <v>43627</v>
      </c>
      <c r="B73" s="1754" t="s">
        <v>11066</v>
      </c>
      <c r="C73" s="1738">
        <v>2100</v>
      </c>
    </row>
    <row r="74" spans="1:4" ht="15">
      <c r="A74" s="1600">
        <v>43628</v>
      </c>
      <c r="B74" s="1" t="s">
        <v>11067</v>
      </c>
      <c r="C74" s="2">
        <v>500</v>
      </c>
    </row>
    <row r="75" spans="1:4" ht="15">
      <c r="A75" s="1600">
        <v>43638</v>
      </c>
      <c r="B75" s="1" t="s">
        <v>11048</v>
      </c>
      <c r="C75" s="2">
        <v>2536</v>
      </c>
      <c r="D75" t="s">
        <v>5321</v>
      </c>
    </row>
    <row r="76" spans="1:4" ht="15">
      <c r="A76" s="1600">
        <v>43671</v>
      </c>
      <c r="B76" s="1" t="s">
        <v>8090</v>
      </c>
      <c r="C76" s="2">
        <v>2100</v>
      </c>
      <c r="D76" t="s">
        <v>5321</v>
      </c>
    </row>
    <row r="77" spans="1:4" ht="15">
      <c r="A77" s="1600">
        <v>43867</v>
      </c>
      <c r="B77" s="1" t="s">
        <v>12169</v>
      </c>
      <c r="C77" s="2">
        <v>2023.6</v>
      </c>
    </row>
  </sheetData>
  <mergeCells count="1">
    <mergeCell ref="A16:C16"/>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B3:I319"/>
  <sheetViews>
    <sheetView topLeftCell="A229" zoomScale="80" zoomScaleNormal="80" workbookViewId="0">
      <selection activeCell="G310" sqref="G309:G310"/>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480" t="s">
        <v>8364</v>
      </c>
      <c r="C3" s="2480"/>
      <c r="D3" s="2480"/>
      <c r="E3" s="2480"/>
      <c r="F3" s="2480"/>
      <c r="G3" s="2480"/>
      <c r="H3" s="2480"/>
      <c r="I3" s="18"/>
    </row>
    <row r="4" spans="2:9" s="1" customFormat="1" ht="15" hidden="1" outlineLevel="1">
      <c r="B4" s="18"/>
      <c r="C4" s="18"/>
      <c r="D4" s="18"/>
      <c r="E4" s="18"/>
      <c r="F4" s="18"/>
      <c r="G4" s="18"/>
      <c r="H4" s="18"/>
      <c r="I4" s="18"/>
    </row>
    <row r="5" spans="2:9" s="1" customFormat="1" ht="15" hidden="1" outlineLevel="1">
      <c r="B5" s="152" t="s">
        <v>115</v>
      </c>
      <c r="C5" s="152" t="s">
        <v>1330</v>
      </c>
      <c r="D5" s="355" t="s">
        <v>4</v>
      </c>
      <c r="F5" s="354" t="s">
        <v>115</v>
      </c>
      <c r="G5" s="354" t="s">
        <v>1331</v>
      </c>
      <c r="H5" s="355" t="s">
        <v>4</v>
      </c>
    </row>
    <row r="6" spans="2:9" s="1" customFormat="1" ht="15" hidden="1" outlineLevel="1">
      <c r="B6" s="864">
        <v>42850</v>
      </c>
      <c r="C6" s="891" t="s">
        <v>8385</v>
      </c>
      <c r="D6" s="1294">
        <v>122531</v>
      </c>
      <c r="F6" s="984">
        <v>42853</v>
      </c>
      <c r="G6" s="1064" t="s">
        <v>8384</v>
      </c>
      <c r="H6" s="905">
        <v>120000</v>
      </c>
      <c r="I6" s="18"/>
    </row>
    <row r="7" spans="2:9" s="1" customFormat="1" ht="15" hidden="1" outlineLevel="1">
      <c r="B7" s="46"/>
      <c r="C7" s="47"/>
      <c r="D7" s="48"/>
      <c r="F7" s="811"/>
      <c r="G7" s="812"/>
      <c r="H7" s="893"/>
      <c r="I7"/>
    </row>
    <row r="8" spans="2:9" s="1" customFormat="1" ht="15" hidden="1" outlineLevel="1">
      <c r="B8" s="50"/>
      <c r="C8" s="50" t="s">
        <v>195</v>
      </c>
      <c r="D8" s="571">
        <f>SUM(D6:D7)</f>
        <v>122531</v>
      </c>
      <c r="E8" s="18"/>
      <c r="F8" s="319"/>
      <c r="G8" s="319" t="s">
        <v>195</v>
      </c>
      <c r="H8" s="279">
        <f>SUM(H6:H7)</f>
        <v>120000</v>
      </c>
      <c r="I8"/>
    </row>
    <row r="9" spans="2:9" s="1" customFormat="1" ht="15" hidden="1" outlineLevel="1">
      <c r="B9" s="50"/>
      <c r="C9" s="50" t="s">
        <v>1328</v>
      </c>
      <c r="D9" s="48">
        <f>D8-H8</f>
        <v>2531</v>
      </c>
      <c r="E9" s="13"/>
      <c r="F9" s="13"/>
      <c r="H9" s="13"/>
      <c r="I9"/>
    </row>
    <row r="10" spans="2:9" collapsed="1"/>
    <row r="11" spans="2:9" s="1" customFormat="1" ht="15.75">
      <c r="B11" s="2480" t="s">
        <v>8397</v>
      </c>
      <c r="C11" s="2480"/>
      <c r="D11" s="2480"/>
      <c r="E11" s="2480"/>
      <c r="F11" s="2480"/>
      <c r="G11" s="2480"/>
      <c r="H11" s="2480"/>
    </row>
    <row r="12" spans="2:9" s="1" customFormat="1" ht="15" hidden="1" outlineLevel="1">
      <c r="B12" s="18"/>
      <c r="C12" s="18"/>
      <c r="D12" s="18"/>
      <c r="E12" s="18"/>
      <c r="F12" s="18"/>
      <c r="G12" s="18"/>
      <c r="H12" s="18"/>
      <c r="I12" s="18"/>
    </row>
    <row r="13" spans="2:9" s="1" customFormat="1" ht="15" hidden="1" outlineLevel="1">
      <c r="B13" s="152" t="s">
        <v>115</v>
      </c>
      <c r="C13" s="152" t="s">
        <v>1330</v>
      </c>
      <c r="D13" s="355" t="s">
        <v>4</v>
      </c>
      <c r="F13" s="354" t="s">
        <v>115</v>
      </c>
      <c r="G13" s="354" t="s">
        <v>1331</v>
      </c>
      <c r="H13" s="355" t="s">
        <v>4</v>
      </c>
    </row>
    <row r="14" spans="2:9" s="1" customFormat="1" ht="15" hidden="1" outlineLevel="1">
      <c r="B14" s="864">
        <v>42856</v>
      </c>
      <c r="C14" s="891" t="s">
        <v>1039</v>
      </c>
      <c r="D14" s="1294">
        <f>D9</f>
        <v>2531</v>
      </c>
      <c r="F14" s="984">
        <v>42886</v>
      </c>
      <c r="G14" s="1064" t="s">
        <v>8492</v>
      </c>
      <c r="H14" s="905">
        <v>130000</v>
      </c>
    </row>
    <row r="15" spans="2:9" s="1" customFormat="1" ht="15" hidden="1" outlineLevel="1">
      <c r="B15" s="864">
        <v>42880</v>
      </c>
      <c r="C15" s="891" t="s">
        <v>8398</v>
      </c>
      <c r="D15" s="1294">
        <v>133181</v>
      </c>
      <c r="E15" s="205"/>
      <c r="F15" s="984"/>
      <c r="G15" s="1064"/>
      <c r="H15" s="905"/>
      <c r="I15"/>
    </row>
    <row r="16" spans="2:9" s="1" customFormat="1" ht="15" hidden="1" outlineLevel="1">
      <c r="B16" s="50"/>
      <c r="C16" s="50" t="s">
        <v>195</v>
      </c>
      <c r="D16" s="571">
        <f>SUM(D14:D15)</f>
        <v>135712</v>
      </c>
      <c r="E16" s="18"/>
      <c r="F16" s="319"/>
      <c r="G16" s="319" t="s">
        <v>195</v>
      </c>
      <c r="H16" s="279">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480" t="s">
        <v>8502</v>
      </c>
      <c r="C19" s="2480"/>
      <c r="D19" s="2480"/>
      <c r="E19" s="2480"/>
      <c r="F19" s="2480"/>
      <c r="G19" s="2480"/>
      <c r="H19" s="2480"/>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55" t="s">
        <v>4</v>
      </c>
      <c r="F21" s="354" t="s">
        <v>115</v>
      </c>
      <c r="G21" s="354" t="s">
        <v>1331</v>
      </c>
      <c r="H21" s="355" t="s">
        <v>4</v>
      </c>
    </row>
    <row r="22" spans="2:9" s="1" customFormat="1" ht="15" hidden="1" outlineLevel="1">
      <c r="B22" s="864">
        <v>42887</v>
      </c>
      <c r="C22" s="891" t="s">
        <v>1039</v>
      </c>
      <c r="D22" s="1294">
        <f>D17</f>
        <v>5712</v>
      </c>
      <c r="F22" s="984">
        <v>42887</v>
      </c>
      <c r="G22" s="1064" t="s">
        <v>8515</v>
      </c>
      <c r="H22" s="905">
        <v>17.25</v>
      </c>
      <c r="I22"/>
    </row>
    <row r="23" spans="2:9" s="1" customFormat="1" ht="15" hidden="1" outlineLevel="1">
      <c r="B23" s="864">
        <v>42909</v>
      </c>
      <c r="C23" s="891" t="s">
        <v>8565</v>
      </c>
      <c r="D23" s="1294">
        <v>143023</v>
      </c>
      <c r="E23" s="205"/>
      <c r="F23" s="984">
        <v>42915</v>
      </c>
      <c r="G23" s="1064" t="s">
        <v>8566</v>
      </c>
      <c r="H23" s="905">
        <v>140000</v>
      </c>
      <c r="I23"/>
    </row>
    <row r="24" spans="2:9" s="1" customFormat="1" ht="15" hidden="1" outlineLevel="1">
      <c r="B24" s="46">
        <v>42916</v>
      </c>
      <c r="C24" s="47" t="s">
        <v>8593</v>
      </c>
      <c r="D24" s="48">
        <v>251</v>
      </c>
      <c r="F24" s="811"/>
      <c r="G24" s="812"/>
      <c r="H24" s="893"/>
      <c r="I24"/>
    </row>
    <row r="25" spans="2:9" s="1" customFormat="1" ht="15" hidden="1" outlineLevel="1">
      <c r="B25" s="50"/>
      <c r="C25" s="50" t="s">
        <v>195</v>
      </c>
      <c r="D25" s="571">
        <f>SUM(D22:D24)</f>
        <v>148986</v>
      </c>
      <c r="E25" s="18"/>
      <c r="F25" s="319"/>
      <c r="G25" s="319" t="s">
        <v>195</v>
      </c>
      <c r="H25" s="279">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480" t="s">
        <v>8591</v>
      </c>
      <c r="C28" s="2480"/>
      <c r="D28" s="2480"/>
      <c r="E28" s="2480"/>
      <c r="F28" s="2480"/>
      <c r="G28" s="2480"/>
      <c r="H28" s="2480"/>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55" t="s">
        <v>4</v>
      </c>
      <c r="F30" s="354" t="s">
        <v>115</v>
      </c>
      <c r="G30" s="354" t="s">
        <v>1331</v>
      </c>
      <c r="H30" s="355" t="s">
        <v>4</v>
      </c>
    </row>
    <row r="31" spans="2:9" s="1" customFormat="1" ht="15" hidden="1" outlineLevel="1">
      <c r="B31" s="864">
        <v>42917</v>
      </c>
      <c r="C31" s="891" t="s">
        <v>1039</v>
      </c>
      <c r="D31" s="1294">
        <f>D26</f>
        <v>8968.75</v>
      </c>
      <c r="F31" s="984">
        <v>42942</v>
      </c>
      <c r="G31" s="1064" t="s">
        <v>8658</v>
      </c>
      <c r="H31" s="905">
        <v>140023</v>
      </c>
      <c r="I31"/>
    </row>
    <row r="32" spans="2:9" s="1" customFormat="1" ht="15" hidden="1" outlineLevel="1">
      <c r="B32" s="864">
        <v>42926</v>
      </c>
      <c r="C32" s="891" t="s">
        <v>8612</v>
      </c>
      <c r="D32" s="1294">
        <v>32</v>
      </c>
      <c r="E32" s="205"/>
      <c r="F32" s="984"/>
      <c r="G32" s="1064"/>
      <c r="H32" s="905"/>
      <c r="I32"/>
    </row>
    <row r="33" spans="2:9" s="1" customFormat="1" ht="15" hidden="1" outlineLevel="1">
      <c r="B33" s="864">
        <v>42941</v>
      </c>
      <c r="C33" s="891" t="s">
        <v>8657</v>
      </c>
      <c r="D33" s="1294">
        <v>143023</v>
      </c>
      <c r="E33" s="205"/>
      <c r="F33" s="984"/>
      <c r="G33" s="1064"/>
      <c r="H33" s="905"/>
      <c r="I33"/>
    </row>
    <row r="34" spans="2:9" s="1" customFormat="1" ht="15" hidden="1" outlineLevel="1">
      <c r="B34" s="46"/>
      <c r="C34" s="47"/>
      <c r="D34" s="48"/>
      <c r="F34" s="811"/>
      <c r="G34" s="812"/>
      <c r="H34" s="893"/>
      <c r="I34"/>
    </row>
    <row r="35" spans="2:9" s="1" customFormat="1" ht="15" hidden="1" outlineLevel="1">
      <c r="B35" s="50"/>
      <c r="C35" s="50" t="s">
        <v>195</v>
      </c>
      <c r="D35" s="571">
        <f>SUM(D31:D34)</f>
        <v>152023.75</v>
      </c>
      <c r="E35" s="18"/>
      <c r="F35" s="319"/>
      <c r="G35" s="319" t="s">
        <v>195</v>
      </c>
      <c r="H35" s="279">
        <f>SUM(H31:H34)</f>
        <v>140023</v>
      </c>
    </row>
    <row r="36" spans="2:9" s="1" customFormat="1" ht="15" hidden="1" outlineLevel="1">
      <c r="B36" s="50"/>
      <c r="C36" s="50" t="s">
        <v>1328</v>
      </c>
      <c r="D36" s="48">
        <f>D35-H35</f>
        <v>12000.75</v>
      </c>
      <c r="E36" s="13"/>
      <c r="F36" s="13"/>
      <c r="H36" s="13"/>
    </row>
    <row r="37" spans="2:9" collapsed="1"/>
    <row r="38" spans="2:9" s="1" customFormat="1" ht="15.75">
      <c r="B38" s="2480" t="s">
        <v>8671</v>
      </c>
      <c r="C38" s="2480"/>
      <c r="D38" s="2480"/>
      <c r="E38" s="2480"/>
      <c r="F38" s="2480"/>
      <c r="G38" s="2480"/>
      <c r="H38" s="2480"/>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55" t="s">
        <v>4</v>
      </c>
      <c r="F40" s="354" t="s">
        <v>115</v>
      </c>
      <c r="G40" s="354" t="s">
        <v>1331</v>
      </c>
      <c r="H40" s="355" t="s">
        <v>4</v>
      </c>
    </row>
    <row r="41" spans="2:9" s="1" customFormat="1" ht="15" hidden="1" outlineLevel="1">
      <c r="B41" s="864">
        <v>42948</v>
      </c>
      <c r="C41" s="891" t="s">
        <v>1039</v>
      </c>
      <c r="D41" s="1294">
        <f>D36</f>
        <v>12000.75</v>
      </c>
      <c r="F41" s="984">
        <v>42975</v>
      </c>
      <c r="G41" s="1064" t="s">
        <v>8759</v>
      </c>
      <c r="H41" s="905">
        <v>14613</v>
      </c>
      <c r="I41"/>
    </row>
    <row r="42" spans="2:9" s="1" customFormat="1" ht="15" hidden="1" outlineLevel="1">
      <c r="B42" s="864">
        <v>42971</v>
      </c>
      <c r="C42" s="891" t="s">
        <v>8758</v>
      </c>
      <c r="D42" s="1294">
        <v>143023</v>
      </c>
      <c r="E42" s="205"/>
      <c r="F42" s="984">
        <v>42975</v>
      </c>
      <c r="G42" s="1064" t="s">
        <v>8760</v>
      </c>
      <c r="H42" s="905">
        <v>116584</v>
      </c>
      <c r="I42"/>
    </row>
    <row r="43" spans="2:9" s="1" customFormat="1" ht="15" hidden="1" outlineLevel="1">
      <c r="B43" s="46"/>
      <c r="C43" s="47"/>
      <c r="D43" s="48"/>
      <c r="E43" s="205"/>
      <c r="F43" s="984">
        <v>42975</v>
      </c>
      <c r="G43" s="1064" t="s">
        <v>8761</v>
      </c>
      <c r="H43" s="905">
        <v>8826</v>
      </c>
      <c r="I43"/>
    </row>
    <row r="44" spans="2:9" s="1" customFormat="1" ht="15" hidden="1" outlineLevel="1">
      <c r="B44" s="46"/>
      <c r="C44" s="47"/>
      <c r="D44" s="48"/>
      <c r="F44" s="811"/>
      <c r="G44" s="812"/>
      <c r="H44" s="893"/>
      <c r="I44"/>
    </row>
    <row r="45" spans="2:9" s="1" customFormat="1" ht="15" hidden="1" outlineLevel="1">
      <c r="B45" s="50"/>
      <c r="C45" s="50" t="s">
        <v>195</v>
      </c>
      <c r="D45" s="571">
        <f>SUM(D41:D44)</f>
        <v>155023.75</v>
      </c>
      <c r="E45" s="18"/>
      <c r="F45" s="319"/>
      <c r="G45" s="319" t="s">
        <v>195</v>
      </c>
      <c r="H45" s="279">
        <f>SUM(H41:H44)</f>
        <v>140023</v>
      </c>
    </row>
    <row r="46" spans="2:9" s="1" customFormat="1" ht="15" hidden="1" outlineLevel="1">
      <c r="B46" s="50"/>
      <c r="C46" s="50" t="s">
        <v>1328</v>
      </c>
      <c r="D46" s="48">
        <f>D45-H45</f>
        <v>15000.75</v>
      </c>
      <c r="E46" s="13"/>
      <c r="F46" s="13"/>
      <c r="H46" s="13"/>
    </row>
    <row r="47" spans="2:9" collapsed="1"/>
    <row r="48" spans="2:9" s="1" customFormat="1" ht="15.75">
      <c r="B48" s="2480" t="s">
        <v>8793</v>
      </c>
      <c r="C48" s="2480"/>
      <c r="D48" s="2480"/>
      <c r="E48" s="2480"/>
      <c r="F48" s="2480"/>
      <c r="G48" s="2480"/>
      <c r="H48" s="2480"/>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55" t="s">
        <v>4</v>
      </c>
      <c r="F50" s="354" t="s">
        <v>115</v>
      </c>
      <c r="G50" s="354" t="s">
        <v>1331</v>
      </c>
      <c r="H50" s="355" t="s">
        <v>4</v>
      </c>
    </row>
    <row r="51" spans="2:9" s="1" customFormat="1" ht="15" hidden="1" outlineLevel="1">
      <c r="B51" s="864">
        <v>42979</v>
      </c>
      <c r="C51" s="891" t="s">
        <v>1039</v>
      </c>
      <c r="D51" s="1294">
        <f>D46</f>
        <v>15000.75</v>
      </c>
      <c r="F51" s="811">
        <v>42990</v>
      </c>
      <c r="G51" s="1097" t="s">
        <v>8865</v>
      </c>
      <c r="H51" s="876">
        <v>10000</v>
      </c>
      <c r="I51"/>
    </row>
    <row r="52" spans="2:9" s="1" customFormat="1" ht="15" hidden="1" outlineLevel="1">
      <c r="B52" s="864">
        <v>43003</v>
      </c>
      <c r="C52" s="891" t="s">
        <v>8890</v>
      </c>
      <c r="D52" s="1294">
        <v>129356</v>
      </c>
      <c r="E52" s="205"/>
      <c r="F52" s="832"/>
      <c r="G52" s="1075"/>
      <c r="H52" s="867"/>
      <c r="I52"/>
    </row>
    <row r="53" spans="2:9" s="1" customFormat="1" ht="15" hidden="1" outlineLevel="1">
      <c r="B53" s="46">
        <v>43008</v>
      </c>
      <c r="C53" s="47" t="s">
        <v>8907</v>
      </c>
      <c r="D53" s="48">
        <v>252</v>
      </c>
      <c r="F53" s="811"/>
      <c r="G53" s="812"/>
      <c r="H53" s="893"/>
      <c r="I53"/>
    </row>
    <row r="54" spans="2:9" s="1" customFormat="1" ht="15" hidden="1" outlineLevel="1">
      <c r="B54" s="50"/>
      <c r="C54" s="50" t="s">
        <v>195</v>
      </c>
      <c r="D54" s="571">
        <f>SUM(D51:D53)</f>
        <v>144608.75</v>
      </c>
      <c r="E54" s="18"/>
      <c r="F54" s="319"/>
      <c r="G54" s="319" t="s">
        <v>195</v>
      </c>
      <c r="H54" s="279">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480" t="s">
        <v>8903</v>
      </c>
      <c r="C57" s="2480"/>
      <c r="D57" s="2480"/>
      <c r="E57" s="2480"/>
      <c r="F57" s="2480"/>
      <c r="G57" s="2480"/>
      <c r="H57" s="2480"/>
      <c r="I57" s="18"/>
    </row>
    <row r="58" spans="2:9" s="1" customFormat="1" ht="15" outlineLevel="1">
      <c r="B58" s="18"/>
      <c r="C58" s="18"/>
      <c r="D58" s="18"/>
      <c r="E58" s="18"/>
      <c r="F58" s="18"/>
      <c r="G58" s="18"/>
      <c r="H58" s="18"/>
      <c r="I58" s="18"/>
    </row>
    <row r="59" spans="2:9" s="1" customFormat="1" ht="15" outlineLevel="1">
      <c r="B59" s="152" t="s">
        <v>115</v>
      </c>
      <c r="C59" s="152" t="s">
        <v>1330</v>
      </c>
      <c r="D59" s="355" t="s">
        <v>4</v>
      </c>
      <c r="F59" s="354" t="s">
        <v>115</v>
      </c>
      <c r="G59" s="354" t="s">
        <v>1331</v>
      </c>
      <c r="H59" s="355" t="s">
        <v>4</v>
      </c>
    </row>
    <row r="60" spans="2:9" s="1" customFormat="1" ht="15" outlineLevel="1">
      <c r="B60" s="864">
        <v>43009</v>
      </c>
      <c r="C60" s="891" t="s">
        <v>1039</v>
      </c>
      <c r="D60" s="1294">
        <f>D55</f>
        <v>134608.75</v>
      </c>
      <c r="F60" s="811">
        <v>43012</v>
      </c>
      <c r="G60" s="814" t="s">
        <v>8908</v>
      </c>
      <c r="H60" s="876">
        <v>130608</v>
      </c>
      <c r="I60"/>
    </row>
    <row r="61" spans="2:9" s="1" customFormat="1" ht="15" outlineLevel="1">
      <c r="B61" s="864">
        <v>43033</v>
      </c>
      <c r="C61" s="891" t="s">
        <v>8981</v>
      </c>
      <c r="D61" s="1294">
        <v>28401</v>
      </c>
      <c r="E61" s="1510"/>
      <c r="F61" s="811">
        <v>43037</v>
      </c>
      <c r="G61" s="814" t="s">
        <v>4790</v>
      </c>
      <c r="H61" s="876">
        <v>20987</v>
      </c>
      <c r="I61"/>
    </row>
    <row r="62" spans="2:9" s="1" customFormat="1" ht="15" outlineLevel="1">
      <c r="B62" s="864">
        <v>43033</v>
      </c>
      <c r="C62" s="891" t="s">
        <v>8982</v>
      </c>
      <c r="D62" s="1294">
        <v>129354</v>
      </c>
      <c r="E62" s="308"/>
      <c r="F62" s="811">
        <v>43037</v>
      </c>
      <c r="G62" s="814" t="s">
        <v>6152</v>
      </c>
      <c r="H62" s="876">
        <v>20000</v>
      </c>
      <c r="I62"/>
    </row>
    <row r="63" spans="2:9" s="1" customFormat="1" ht="15" outlineLevel="1">
      <c r="B63" s="46"/>
      <c r="C63" s="47"/>
      <c r="D63" s="48"/>
      <c r="F63" s="811">
        <v>43037</v>
      </c>
      <c r="G63" s="814" t="s">
        <v>8986</v>
      </c>
      <c r="H63" s="876">
        <v>110768</v>
      </c>
      <c r="I63"/>
    </row>
    <row r="64" spans="2:9" s="1" customFormat="1" ht="15" outlineLevel="1">
      <c r="B64" s="50"/>
      <c r="C64" s="50" t="s">
        <v>195</v>
      </c>
      <c r="D64" s="571">
        <f>SUM(D60:D63)</f>
        <v>292363.75</v>
      </c>
      <c r="E64" s="18"/>
      <c r="F64" s="628"/>
      <c r="G64" s="628" t="s">
        <v>195</v>
      </c>
      <c r="H64" s="349">
        <f>SUM(H60:H63)</f>
        <v>282363</v>
      </c>
    </row>
    <row r="65" spans="2:9" s="1" customFormat="1" ht="15" outlineLevel="1">
      <c r="B65" s="50"/>
      <c r="C65" s="50" t="s">
        <v>1328</v>
      </c>
      <c r="D65" s="48">
        <f>D64-H64</f>
        <v>10000.75</v>
      </c>
      <c r="E65" s="13"/>
      <c r="F65" s="13"/>
      <c r="H65" s="13"/>
    </row>
    <row r="67" spans="2:9" s="1" customFormat="1" ht="15.75">
      <c r="B67" s="2480" t="s">
        <v>9003</v>
      </c>
      <c r="C67" s="2480"/>
      <c r="D67" s="2480"/>
      <c r="E67" s="2480"/>
      <c r="F67" s="2480"/>
      <c r="G67" s="2480"/>
      <c r="H67" s="2480"/>
      <c r="I67" s="18"/>
    </row>
    <row r="68" spans="2:9" s="1" customFormat="1" ht="15" outlineLevel="1">
      <c r="B68" s="18"/>
      <c r="C68" s="18"/>
      <c r="D68" s="18"/>
      <c r="E68" s="18"/>
      <c r="F68" s="18"/>
      <c r="G68" s="18"/>
      <c r="H68" s="18"/>
      <c r="I68" s="18"/>
    </row>
    <row r="69" spans="2:9" s="1" customFormat="1" ht="15" outlineLevel="1">
      <c r="B69" s="152" t="s">
        <v>115</v>
      </c>
      <c r="C69" s="152" t="s">
        <v>1330</v>
      </c>
      <c r="D69" s="355" t="s">
        <v>4</v>
      </c>
      <c r="F69" s="354" t="s">
        <v>115</v>
      </c>
      <c r="G69" s="354" t="s">
        <v>1331</v>
      </c>
      <c r="H69" s="355" t="s">
        <v>4</v>
      </c>
    </row>
    <row r="70" spans="2:9" s="1" customFormat="1" ht="15" outlineLevel="1">
      <c r="B70" s="864">
        <v>43040</v>
      </c>
      <c r="C70" s="891" t="s">
        <v>1039</v>
      </c>
      <c r="D70" s="1294">
        <f>D65</f>
        <v>10000.75</v>
      </c>
      <c r="F70" s="984">
        <v>43066</v>
      </c>
      <c r="G70" s="812" t="s">
        <v>9071</v>
      </c>
      <c r="H70" s="905">
        <v>176807</v>
      </c>
      <c r="I70"/>
    </row>
    <row r="71" spans="2:9" s="1" customFormat="1" ht="15" outlineLevel="1">
      <c r="B71" s="864">
        <v>43063</v>
      </c>
      <c r="C71" s="891" t="s">
        <v>9069</v>
      </c>
      <c r="D71" s="1294">
        <v>143024</v>
      </c>
      <c r="E71" s="1510"/>
      <c r="F71" s="811"/>
      <c r="G71" s="814"/>
      <c r="H71" s="876"/>
      <c r="I71"/>
    </row>
    <row r="72" spans="2:9" s="1" customFormat="1" ht="15" outlineLevel="1">
      <c r="B72" s="864">
        <v>43063</v>
      </c>
      <c r="C72" s="891" t="s">
        <v>9070</v>
      </c>
      <c r="D72" s="1294">
        <v>33783</v>
      </c>
      <c r="E72" s="308"/>
      <c r="F72" s="811"/>
      <c r="G72" s="814"/>
      <c r="H72" s="876"/>
      <c r="I72"/>
    </row>
    <row r="73" spans="2:9" s="1" customFormat="1" ht="15" outlineLevel="1">
      <c r="B73" s="46"/>
      <c r="C73" s="47"/>
      <c r="D73" s="48"/>
      <c r="F73" s="811"/>
      <c r="G73" s="814"/>
      <c r="H73" s="876"/>
      <c r="I73"/>
    </row>
    <row r="74" spans="2:9" s="1" customFormat="1" ht="15" outlineLevel="1">
      <c r="B74" s="50"/>
      <c r="C74" s="50" t="s">
        <v>195</v>
      </c>
      <c r="D74" s="571">
        <f>SUM(D70:D73)</f>
        <v>186807.75</v>
      </c>
      <c r="E74" s="18"/>
      <c r="F74" s="628"/>
      <c r="G74" s="628" t="s">
        <v>195</v>
      </c>
      <c r="H74" s="349">
        <f>SUM(H70:H73)</f>
        <v>176807</v>
      </c>
    </row>
    <row r="75" spans="2:9" s="1" customFormat="1" ht="15" outlineLevel="1">
      <c r="B75" s="50"/>
      <c r="C75" s="50" t="s">
        <v>1328</v>
      </c>
      <c r="D75" s="48">
        <f>D74-H74</f>
        <v>10000.75</v>
      </c>
      <c r="E75" s="13"/>
      <c r="F75" s="13"/>
      <c r="H75" s="13"/>
    </row>
    <row r="76" spans="2:9">
      <c r="E76" s="235"/>
    </row>
    <row r="77" spans="2:9" s="1" customFormat="1" ht="15.75">
      <c r="B77" s="2480" t="s">
        <v>9100</v>
      </c>
      <c r="C77" s="2480"/>
      <c r="D77" s="2480"/>
      <c r="E77" s="2480"/>
      <c r="F77" s="2480"/>
      <c r="G77" s="2480"/>
      <c r="H77" s="2480"/>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55" t="s">
        <v>4</v>
      </c>
      <c r="F79" s="354" t="s">
        <v>115</v>
      </c>
      <c r="G79" s="354" t="s">
        <v>1331</v>
      </c>
      <c r="H79" s="355" t="s">
        <v>4</v>
      </c>
    </row>
    <row r="80" spans="2:9" s="1" customFormat="1" ht="15" hidden="1" outlineLevel="1">
      <c r="B80" s="864">
        <v>43070</v>
      </c>
      <c r="C80" s="891" t="s">
        <v>1039</v>
      </c>
      <c r="D80" s="1294">
        <f>D75</f>
        <v>10000.75</v>
      </c>
      <c r="F80" s="984">
        <v>43088</v>
      </c>
      <c r="G80" s="812" t="s">
        <v>9190</v>
      </c>
      <c r="H80" s="905">
        <v>10000</v>
      </c>
      <c r="I80"/>
    </row>
    <row r="81" spans="2:9" s="1" customFormat="1" ht="15" hidden="1" outlineLevel="1">
      <c r="B81" s="864">
        <v>43091</v>
      </c>
      <c r="C81" s="891" t="s">
        <v>9250</v>
      </c>
      <c r="D81" s="1294">
        <v>143024</v>
      </c>
      <c r="E81" s="1510"/>
      <c r="F81" s="811"/>
      <c r="G81" s="814"/>
      <c r="H81" s="876"/>
      <c r="I81"/>
    </row>
    <row r="82" spans="2:9" s="1" customFormat="1" ht="15" hidden="1" outlineLevel="1">
      <c r="B82" s="864">
        <v>43091</v>
      </c>
      <c r="C82" s="891" t="s">
        <v>9251</v>
      </c>
      <c r="D82" s="1294">
        <v>5428</v>
      </c>
      <c r="E82" s="308"/>
      <c r="F82" s="811"/>
      <c r="G82" s="814"/>
      <c r="H82" s="876"/>
      <c r="I82"/>
    </row>
    <row r="83" spans="2:9" s="1" customFormat="1" ht="15" hidden="1" outlineLevel="1">
      <c r="B83" s="864">
        <v>43099</v>
      </c>
      <c r="C83" s="891" t="s">
        <v>9252</v>
      </c>
      <c r="D83" s="1294">
        <v>365</v>
      </c>
      <c r="F83" s="811"/>
      <c r="G83" s="814"/>
      <c r="H83" s="876"/>
      <c r="I83"/>
    </row>
    <row r="84" spans="2:9" s="1" customFormat="1" ht="15" hidden="1" outlineLevel="1">
      <c r="B84" s="50"/>
      <c r="C84" s="50" t="s">
        <v>195</v>
      </c>
      <c r="D84" s="571">
        <f>SUM(D80:D83)</f>
        <v>158817.75</v>
      </c>
      <c r="E84" s="18"/>
      <c r="F84" s="628"/>
      <c r="G84" s="628" t="s">
        <v>195</v>
      </c>
      <c r="H84" s="349">
        <f>SUM(H80:H83)</f>
        <v>10000</v>
      </c>
    </row>
    <row r="85" spans="2:9" s="1" customFormat="1" ht="15" hidden="1" outlineLevel="1">
      <c r="B85" s="50"/>
      <c r="C85" s="50" t="s">
        <v>1328</v>
      </c>
      <c r="D85" s="48">
        <f>D84-H84</f>
        <v>148817.75</v>
      </c>
      <c r="E85" s="13"/>
      <c r="F85" s="13"/>
      <c r="H85" s="13"/>
    </row>
    <row r="86" spans="2:9" collapsed="1">
      <c r="E86" s="233"/>
    </row>
    <row r="87" spans="2:9" s="1" customFormat="1" ht="15.75">
      <c r="B87" s="2480" t="s">
        <v>9244</v>
      </c>
      <c r="C87" s="2480"/>
      <c r="D87" s="2480"/>
      <c r="E87" s="2480"/>
      <c r="F87" s="2480"/>
      <c r="G87" s="2480"/>
      <c r="H87" s="2480"/>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55" t="s">
        <v>4</v>
      </c>
      <c r="F89" s="354" t="s">
        <v>115</v>
      </c>
      <c r="G89" s="354" t="s">
        <v>1331</v>
      </c>
      <c r="H89" s="355" t="s">
        <v>4</v>
      </c>
    </row>
    <row r="90" spans="2:9" s="1" customFormat="1" ht="15" hidden="1" outlineLevel="1">
      <c r="B90" s="864">
        <v>43101</v>
      </c>
      <c r="C90" s="891" t="s">
        <v>1039</v>
      </c>
      <c r="D90" s="1294">
        <f>D85</f>
        <v>148817.75</v>
      </c>
      <c r="F90" s="984">
        <v>43102</v>
      </c>
      <c r="G90" s="812" t="s">
        <v>9253</v>
      </c>
      <c r="H90" s="905">
        <v>128817</v>
      </c>
      <c r="I90"/>
    </row>
    <row r="91" spans="2:9" s="1" customFormat="1" ht="15" hidden="1" outlineLevel="1">
      <c r="B91" s="864">
        <v>43106</v>
      </c>
      <c r="C91" s="891" t="s">
        <v>9343</v>
      </c>
      <c r="D91" s="1294">
        <v>1</v>
      </c>
      <c r="E91" s="1510"/>
      <c r="F91" s="984">
        <v>43129</v>
      </c>
      <c r="G91" s="814" t="s">
        <v>9342</v>
      </c>
      <c r="H91" s="876">
        <v>140000</v>
      </c>
      <c r="I91"/>
    </row>
    <row r="92" spans="2:9" s="1" customFormat="1" ht="15" hidden="1" outlineLevel="1">
      <c r="B92" s="864">
        <v>43125</v>
      </c>
      <c r="C92" s="891" t="s">
        <v>9341</v>
      </c>
      <c r="D92" s="1294">
        <v>143023</v>
      </c>
      <c r="E92" s="308"/>
      <c r="F92" s="984">
        <v>43129</v>
      </c>
      <c r="G92" s="814" t="s">
        <v>9347</v>
      </c>
      <c r="H92" s="876">
        <v>2947</v>
      </c>
      <c r="I92"/>
    </row>
    <row r="93" spans="2:9" s="1" customFormat="1" ht="15" hidden="1" outlineLevel="1">
      <c r="B93" s="864"/>
      <c r="C93" s="891"/>
      <c r="D93" s="1294"/>
      <c r="E93" s="308"/>
      <c r="F93" s="984">
        <v>43130</v>
      </c>
      <c r="G93" s="814" t="s">
        <v>9386</v>
      </c>
      <c r="H93" s="876">
        <v>5</v>
      </c>
      <c r="I93"/>
    </row>
    <row r="94" spans="2:9" s="1" customFormat="1" ht="15" hidden="1" outlineLevel="1">
      <c r="B94" s="864"/>
      <c r="C94" s="891"/>
      <c r="D94" s="1294"/>
      <c r="E94" s="308"/>
      <c r="F94" s="984">
        <v>43130</v>
      </c>
      <c r="G94" s="814" t="s">
        <v>9390</v>
      </c>
      <c r="H94" s="876">
        <v>0.45</v>
      </c>
      <c r="I94"/>
    </row>
    <row r="95" spans="2:9" s="1" customFormat="1" ht="15" hidden="1" outlineLevel="1">
      <c r="B95" s="864"/>
      <c r="C95" s="891"/>
      <c r="D95" s="1294"/>
      <c r="E95" s="308"/>
      <c r="F95" s="984">
        <v>43130</v>
      </c>
      <c r="G95" s="814" t="s">
        <v>9387</v>
      </c>
      <c r="H95" s="876">
        <v>0.45</v>
      </c>
      <c r="I95"/>
    </row>
    <row r="96" spans="2:9" s="1" customFormat="1" ht="15" hidden="1" outlineLevel="1">
      <c r="B96" s="864"/>
      <c r="C96" s="891"/>
      <c r="D96" s="1294"/>
      <c r="E96" s="308"/>
      <c r="F96" s="984">
        <v>43130</v>
      </c>
      <c r="G96" s="814" t="s">
        <v>9386</v>
      </c>
      <c r="H96" s="876">
        <v>15</v>
      </c>
      <c r="I96"/>
    </row>
    <row r="97" spans="2:9" s="1" customFormat="1" ht="15" hidden="1" outlineLevel="1">
      <c r="B97" s="864"/>
      <c r="C97" s="891"/>
      <c r="D97" s="1294"/>
      <c r="E97" s="308"/>
      <c r="F97" s="984">
        <v>43130</v>
      </c>
      <c r="G97" s="814" t="s">
        <v>9389</v>
      </c>
      <c r="H97" s="876">
        <v>1.35</v>
      </c>
      <c r="I97"/>
    </row>
    <row r="98" spans="2:9" s="1" customFormat="1" ht="15" hidden="1" outlineLevel="1">
      <c r="B98" s="864"/>
      <c r="C98" s="891"/>
      <c r="D98" s="1294"/>
      <c r="E98" s="308"/>
      <c r="F98" s="984">
        <v>43130</v>
      </c>
      <c r="G98" s="814" t="s">
        <v>9388</v>
      </c>
      <c r="H98" s="876">
        <v>1.35</v>
      </c>
      <c r="I98"/>
    </row>
    <row r="99" spans="2:9" s="1" customFormat="1" ht="15" hidden="1" outlineLevel="1">
      <c r="B99" s="1080"/>
      <c r="C99" s="1640"/>
      <c r="D99" s="1641"/>
      <c r="F99" s="811"/>
      <c r="G99" s="814"/>
      <c r="H99" s="876"/>
      <c r="I99"/>
    </row>
    <row r="100" spans="2:9" s="1" customFormat="1" ht="15" hidden="1" outlineLevel="1">
      <c r="B100" s="50"/>
      <c r="C100" s="50" t="s">
        <v>195</v>
      </c>
      <c r="D100" s="571">
        <f>SUM(D90:D99)</f>
        <v>291841.75</v>
      </c>
      <c r="E100" s="18"/>
      <c r="F100" s="628"/>
      <c r="G100" s="628" t="s">
        <v>195</v>
      </c>
      <c r="H100" s="349">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480" t="s">
        <v>9369</v>
      </c>
      <c r="C103" s="2480"/>
      <c r="D103" s="2480"/>
      <c r="E103" s="2480"/>
      <c r="F103" s="2480"/>
      <c r="G103" s="2480"/>
      <c r="H103" s="2480"/>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55" t="s">
        <v>4</v>
      </c>
      <c r="F105" s="354" t="s">
        <v>115</v>
      </c>
      <c r="G105" s="354" t="s">
        <v>1331</v>
      </c>
      <c r="H105" s="355" t="s">
        <v>4</v>
      </c>
    </row>
    <row r="106" spans="2:9" s="1" customFormat="1" ht="15" hidden="1" outlineLevel="1">
      <c r="B106" s="864">
        <v>43132</v>
      </c>
      <c r="C106" s="891" t="s">
        <v>1039</v>
      </c>
      <c r="D106" s="1294">
        <f>D101</f>
        <v>20054.150000000023</v>
      </c>
      <c r="F106" s="984">
        <v>43149</v>
      </c>
      <c r="G106" s="812" t="s">
        <v>8986</v>
      </c>
      <c r="H106" s="905">
        <v>20000</v>
      </c>
      <c r="I106"/>
    </row>
    <row r="107" spans="2:9" s="1" customFormat="1" ht="15" hidden="1" outlineLevel="1">
      <c r="B107" s="864">
        <v>43154</v>
      </c>
      <c r="C107" s="891" t="s">
        <v>9439</v>
      </c>
      <c r="D107" s="1294">
        <v>150244</v>
      </c>
      <c r="E107" s="1510"/>
      <c r="F107" s="984">
        <v>43157</v>
      </c>
      <c r="G107" s="814" t="s">
        <v>8986</v>
      </c>
      <c r="H107" s="876">
        <v>130298</v>
      </c>
      <c r="I107"/>
    </row>
    <row r="108" spans="2:9" s="1" customFormat="1" ht="15" hidden="1" outlineLevel="1">
      <c r="B108" s="1080"/>
      <c r="C108" s="1640"/>
      <c r="D108" s="1641"/>
      <c r="F108" s="811"/>
      <c r="G108" s="814"/>
      <c r="H108" s="876"/>
      <c r="I108"/>
    </row>
    <row r="109" spans="2:9" s="1" customFormat="1" ht="15" hidden="1" outlineLevel="1">
      <c r="B109" s="50"/>
      <c r="C109" s="50" t="s">
        <v>195</v>
      </c>
      <c r="D109" s="571">
        <f>SUM(D106:D108)</f>
        <v>170298.15000000002</v>
      </c>
      <c r="E109" s="18"/>
      <c r="F109" s="628"/>
      <c r="G109" s="628" t="s">
        <v>195</v>
      </c>
      <c r="H109" s="349">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480" t="s">
        <v>9460</v>
      </c>
      <c r="C112" s="2480"/>
      <c r="D112" s="2480"/>
      <c r="E112" s="2480"/>
      <c r="F112" s="2480"/>
      <c r="G112" s="2480"/>
      <c r="H112" s="2480"/>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55" t="s">
        <v>4</v>
      </c>
      <c r="F114" s="354" t="s">
        <v>115</v>
      </c>
      <c r="G114" s="354" t="s">
        <v>1331</v>
      </c>
      <c r="H114" s="355" t="s">
        <v>4</v>
      </c>
    </row>
    <row r="115" spans="2:9" s="1" customFormat="1" ht="15" hidden="1" outlineLevel="1">
      <c r="B115" s="1080">
        <v>43160</v>
      </c>
      <c r="C115" s="1640" t="s">
        <v>1039</v>
      </c>
      <c r="D115" s="1641">
        <f>D110</f>
        <v>20000.150000000023</v>
      </c>
      <c r="F115" s="1080">
        <v>43185</v>
      </c>
      <c r="G115" s="1640" t="s">
        <v>9525</v>
      </c>
      <c r="H115" s="1641">
        <v>300017</v>
      </c>
      <c r="I115"/>
    </row>
    <row r="116" spans="2:9" s="1" customFormat="1" ht="15" hidden="1" outlineLevel="1">
      <c r="B116" s="1080">
        <v>43182</v>
      </c>
      <c r="C116" s="1640" t="s">
        <v>9515</v>
      </c>
      <c r="D116" s="1641">
        <v>279659</v>
      </c>
      <c r="E116" s="233">
        <f>D116-D107</f>
        <v>129415</v>
      </c>
      <c r="F116" s="1080"/>
      <c r="G116" s="1640"/>
      <c r="H116" s="1641"/>
      <c r="I116"/>
    </row>
    <row r="117" spans="2:9" s="1" customFormat="1" ht="15" hidden="1" outlineLevel="1">
      <c r="B117" s="1080">
        <v>43182</v>
      </c>
      <c r="C117" s="1640" t="s">
        <v>9514</v>
      </c>
      <c r="D117" s="1641">
        <v>9358</v>
      </c>
      <c r="E117" s="233">
        <v>187293</v>
      </c>
      <c r="F117" s="1080"/>
      <c r="G117" s="1640"/>
      <c r="H117" s="1641"/>
      <c r="I117"/>
    </row>
    <row r="118" spans="2:9" s="1" customFormat="1" ht="15" hidden="1" outlineLevel="1">
      <c r="B118" s="1080">
        <v>43190</v>
      </c>
      <c r="C118" s="1640" t="s">
        <v>9575</v>
      </c>
      <c r="D118" s="1641">
        <v>305</v>
      </c>
      <c r="E118" s="233">
        <f>E117-E116</f>
        <v>57878</v>
      </c>
      <c r="F118" s="1080"/>
      <c r="G118" s="1640"/>
      <c r="H118" s="1641"/>
      <c r="I118"/>
    </row>
    <row r="119" spans="2:9" s="1" customFormat="1" ht="15" hidden="1" outlineLevel="1">
      <c r="B119" s="50"/>
      <c r="C119" s="50" t="s">
        <v>195</v>
      </c>
      <c r="D119" s="571">
        <f>SUM(D115:D118)</f>
        <v>309322.15000000002</v>
      </c>
      <c r="E119"/>
      <c r="F119" s="628"/>
      <c r="G119" s="628" t="s">
        <v>195</v>
      </c>
      <c r="H119" s="349">
        <f>SUM(H115:H118)</f>
        <v>300017</v>
      </c>
    </row>
    <row r="120" spans="2:9" s="1" customFormat="1" ht="15" hidden="1" outlineLevel="1">
      <c r="B120" s="50"/>
      <c r="C120" s="50" t="s">
        <v>1328</v>
      </c>
      <c r="D120" s="48">
        <f>D119-H119</f>
        <v>9305.1500000000233</v>
      </c>
      <c r="E120"/>
      <c r="F120" s="13"/>
      <c r="H120" s="13"/>
    </row>
    <row r="121" spans="2:9" collapsed="1">
      <c r="D121" s="620"/>
    </row>
    <row r="122" spans="2:9" s="1" customFormat="1" ht="15.75">
      <c r="B122" s="2480" t="s">
        <v>9574</v>
      </c>
      <c r="C122" s="2480"/>
      <c r="D122" s="2480"/>
      <c r="E122" s="2480"/>
      <c r="F122" s="2480"/>
      <c r="G122" s="2480"/>
      <c r="H122" s="2480"/>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55" t="s">
        <v>4</v>
      </c>
      <c r="F124" s="354" t="s">
        <v>115</v>
      </c>
      <c r="G124" s="354" t="s">
        <v>1331</v>
      </c>
      <c r="H124" s="355" t="s">
        <v>4</v>
      </c>
    </row>
    <row r="125" spans="2:9" s="1" customFormat="1" ht="15" hidden="1" outlineLevel="1">
      <c r="B125" s="1080">
        <v>43191</v>
      </c>
      <c r="C125" s="1640" t="s">
        <v>1039</v>
      </c>
      <c r="D125" s="1641">
        <f>D120</f>
        <v>9305.1500000000233</v>
      </c>
      <c r="F125" s="1080">
        <v>43215</v>
      </c>
      <c r="G125" s="1640" t="s">
        <v>9641</v>
      </c>
      <c r="H125" s="1641">
        <v>9305</v>
      </c>
      <c r="I125"/>
    </row>
    <row r="126" spans="2:9" s="1" customFormat="1" ht="15" hidden="1" outlineLevel="1">
      <c r="B126" s="1080">
        <v>43215</v>
      </c>
      <c r="C126" s="1640" t="s">
        <v>9639</v>
      </c>
      <c r="D126" s="1641">
        <v>150297</v>
      </c>
      <c r="E126" s="233"/>
      <c r="F126" s="1080">
        <v>43215</v>
      </c>
      <c r="G126" s="1640" t="s">
        <v>9640</v>
      </c>
      <c r="H126" s="1641">
        <v>140297</v>
      </c>
      <c r="I126"/>
    </row>
    <row r="127" spans="2:9" s="1" customFormat="1" ht="15" hidden="1" outlineLevel="1">
      <c r="B127" s="1080"/>
      <c r="C127" s="1640"/>
      <c r="D127" s="1641"/>
      <c r="E127" s="233"/>
      <c r="F127" s="1080"/>
      <c r="G127" s="1640"/>
      <c r="H127" s="1641"/>
      <c r="I127"/>
    </row>
    <row r="128" spans="2:9" s="1" customFormat="1" ht="15" hidden="1" outlineLevel="1">
      <c r="B128" s="1080"/>
      <c r="C128" s="1640"/>
      <c r="D128" s="1641"/>
      <c r="E128" s="233"/>
      <c r="F128" s="1080"/>
      <c r="G128" s="1640"/>
      <c r="H128" s="1641"/>
      <c r="I128"/>
    </row>
    <row r="129" spans="2:9" s="1" customFormat="1" ht="15" hidden="1" outlineLevel="1">
      <c r="B129" s="50"/>
      <c r="C129" s="50" t="s">
        <v>195</v>
      </c>
      <c r="D129" s="571">
        <f>SUM(D125:D128)</f>
        <v>159602.15000000002</v>
      </c>
      <c r="E129"/>
      <c r="F129" s="628"/>
      <c r="G129" s="628" t="s">
        <v>195</v>
      </c>
      <c r="H129" s="349">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480" t="s">
        <v>9684</v>
      </c>
      <c r="C132" s="2480"/>
      <c r="D132" s="2480"/>
      <c r="E132" s="2480"/>
      <c r="F132" s="2480"/>
      <c r="G132" s="2480"/>
      <c r="H132" s="2480"/>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55" t="s">
        <v>4</v>
      </c>
      <c r="F134" s="354" t="s">
        <v>115</v>
      </c>
      <c r="G134" s="354" t="s">
        <v>1331</v>
      </c>
      <c r="H134" s="355" t="s">
        <v>4</v>
      </c>
    </row>
    <row r="135" spans="2:9" s="1" customFormat="1" ht="15" hidden="1" outlineLevel="1">
      <c r="B135" s="1080">
        <v>43221</v>
      </c>
      <c r="C135" s="1640" t="s">
        <v>1039</v>
      </c>
      <c r="D135" s="1641">
        <f>D130</f>
        <v>10000.150000000023</v>
      </c>
      <c r="F135" s="1080">
        <v>43249</v>
      </c>
      <c r="G135" s="1640" t="s">
        <v>9726</v>
      </c>
      <c r="H135" s="1641">
        <v>150297</v>
      </c>
      <c r="I135"/>
    </row>
    <row r="136" spans="2:9" s="1" customFormat="1" ht="15" hidden="1" outlineLevel="1">
      <c r="B136" s="1080">
        <v>43245</v>
      </c>
      <c r="C136" s="1640" t="s">
        <v>9727</v>
      </c>
      <c r="D136" s="1641">
        <v>150297</v>
      </c>
      <c r="E136" s="233"/>
      <c r="F136" s="1080"/>
      <c r="G136" s="1640"/>
      <c r="H136" s="1641"/>
      <c r="I136"/>
    </row>
    <row r="137" spans="2:9" s="1" customFormat="1" ht="15" hidden="1" outlineLevel="1">
      <c r="B137" s="1080"/>
      <c r="C137" s="1640"/>
      <c r="D137" s="1641"/>
      <c r="E137" s="233"/>
      <c r="F137" s="1080"/>
      <c r="G137" s="1640"/>
      <c r="H137" s="1641"/>
      <c r="I137"/>
    </row>
    <row r="138" spans="2:9" s="1" customFormat="1" ht="15" hidden="1" outlineLevel="1">
      <c r="B138" s="1080"/>
      <c r="C138" s="1640"/>
      <c r="D138" s="1641"/>
      <c r="E138" s="233"/>
      <c r="F138" s="1080"/>
      <c r="G138" s="1640"/>
      <c r="H138" s="1641"/>
      <c r="I138"/>
    </row>
    <row r="139" spans="2:9" s="1" customFormat="1" ht="15" hidden="1" outlineLevel="1">
      <c r="B139" s="50"/>
      <c r="C139" s="50" t="s">
        <v>195</v>
      </c>
      <c r="D139" s="571">
        <f>SUM(D135:D138)</f>
        <v>160297.15000000002</v>
      </c>
      <c r="E139"/>
      <c r="F139" s="628"/>
      <c r="G139" s="628" t="s">
        <v>195</v>
      </c>
      <c r="H139" s="349">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480" t="s">
        <v>9725</v>
      </c>
      <c r="C142" s="2480"/>
      <c r="D142" s="2480"/>
      <c r="E142" s="2480"/>
      <c r="F142" s="2480"/>
      <c r="G142" s="2480"/>
      <c r="H142" s="2480"/>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55" t="s">
        <v>4</v>
      </c>
      <c r="F144" s="354" t="s">
        <v>115</v>
      </c>
      <c r="G144" s="354" t="s">
        <v>1331</v>
      </c>
      <c r="H144" s="355" t="s">
        <v>4</v>
      </c>
    </row>
    <row r="145" spans="2:9" s="1" customFormat="1" ht="15" hidden="1" outlineLevel="1">
      <c r="B145" s="1080">
        <v>43252</v>
      </c>
      <c r="C145" s="1640" t="s">
        <v>1039</v>
      </c>
      <c r="D145" s="1641">
        <f>D140</f>
        <v>10000.150000000023</v>
      </c>
      <c r="F145" s="581">
        <v>43277</v>
      </c>
      <c r="G145" s="1763" t="s">
        <v>9826</v>
      </c>
      <c r="H145" s="1764">
        <v>150280</v>
      </c>
      <c r="I145"/>
    </row>
    <row r="146" spans="2:9" s="1" customFormat="1" ht="15" hidden="1" outlineLevel="1">
      <c r="B146" s="1080">
        <v>43276</v>
      </c>
      <c r="C146" s="1640" t="s">
        <v>9825</v>
      </c>
      <c r="D146" s="1641">
        <v>150280</v>
      </c>
      <c r="E146" s="233"/>
      <c r="F146" s="1080"/>
      <c r="G146" s="1640"/>
      <c r="H146" s="1641"/>
      <c r="I146"/>
    </row>
    <row r="147" spans="2:9" s="1" customFormat="1" ht="15" hidden="1" outlineLevel="1">
      <c r="B147" s="1080">
        <v>43281</v>
      </c>
      <c r="C147" s="1640" t="s">
        <v>10024</v>
      </c>
      <c r="D147" s="1641">
        <v>158</v>
      </c>
      <c r="E147" s="233"/>
      <c r="F147" s="1080"/>
      <c r="G147" s="1640"/>
      <c r="H147" s="1641"/>
      <c r="I147"/>
    </row>
    <row r="148" spans="2:9" s="1" customFormat="1" ht="15" hidden="1" outlineLevel="1">
      <c r="B148" s="50"/>
      <c r="C148" s="50" t="s">
        <v>195</v>
      </c>
      <c r="D148" s="571">
        <f>SUM(D145:D147)</f>
        <v>160438.15000000002</v>
      </c>
      <c r="E148"/>
      <c r="F148" s="628"/>
      <c r="G148" s="628" t="s">
        <v>195</v>
      </c>
      <c r="H148" s="349">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480" t="s">
        <v>9844</v>
      </c>
      <c r="C151" s="2480"/>
      <c r="D151" s="2480"/>
      <c r="E151" s="2480"/>
      <c r="F151" s="2480"/>
      <c r="G151" s="2480"/>
      <c r="H151" s="2480"/>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55" t="s">
        <v>4</v>
      </c>
      <c r="F153" s="354" t="s">
        <v>115</v>
      </c>
      <c r="G153" s="354" t="s">
        <v>1331</v>
      </c>
      <c r="H153" s="355" t="s">
        <v>4</v>
      </c>
    </row>
    <row r="154" spans="2:9" s="1" customFormat="1" ht="15" hidden="1" outlineLevel="1">
      <c r="B154" s="1080">
        <v>43282</v>
      </c>
      <c r="C154" s="1640" t="s">
        <v>1039</v>
      </c>
      <c r="D154" s="1641">
        <f>D149</f>
        <v>10158.150000000023</v>
      </c>
      <c r="F154" s="581">
        <v>43307</v>
      </c>
      <c r="G154" s="1763" t="s">
        <v>9917</v>
      </c>
      <c r="H154" s="1764">
        <v>150280</v>
      </c>
      <c r="I154"/>
    </row>
    <row r="155" spans="2:9" s="1" customFormat="1" ht="15" hidden="1" outlineLevel="1">
      <c r="B155" s="1080">
        <v>43306</v>
      </c>
      <c r="C155" s="1640" t="s">
        <v>9916</v>
      </c>
      <c r="D155" s="1641">
        <v>150280</v>
      </c>
      <c r="E155" s="233"/>
      <c r="F155" s="1080"/>
      <c r="G155" s="1640"/>
      <c r="H155" s="1641"/>
      <c r="I155"/>
    </row>
    <row r="156" spans="2:9" s="1" customFormat="1" ht="15" hidden="1" outlineLevel="1">
      <c r="B156" s="1080">
        <v>43307</v>
      </c>
      <c r="C156" s="1640"/>
      <c r="D156" s="1641"/>
      <c r="E156" s="233"/>
      <c r="F156" s="1080"/>
      <c r="G156" s="1640"/>
      <c r="H156" s="1641"/>
      <c r="I156"/>
    </row>
    <row r="157" spans="2:9" s="1" customFormat="1" ht="15" hidden="1" outlineLevel="1">
      <c r="B157" s="1080"/>
      <c r="C157" s="1640"/>
      <c r="D157" s="1641"/>
      <c r="E157" s="233"/>
      <c r="F157" s="1080"/>
      <c r="G157" s="1640"/>
      <c r="H157" s="1641"/>
      <c r="I157"/>
    </row>
    <row r="158" spans="2:9" s="1" customFormat="1" ht="15" hidden="1" outlineLevel="1">
      <c r="B158" s="50"/>
      <c r="C158" s="50" t="s">
        <v>195</v>
      </c>
      <c r="D158" s="571">
        <f>SUM(D154:D157)</f>
        <v>160438.15000000002</v>
      </c>
      <c r="E158"/>
      <c r="F158" s="628"/>
      <c r="G158" s="628" t="s">
        <v>195</v>
      </c>
      <c r="H158" s="349">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480" t="s">
        <v>9937</v>
      </c>
      <c r="C161" s="2480"/>
      <c r="D161" s="2480"/>
      <c r="E161" s="2480"/>
      <c r="F161" s="2480"/>
      <c r="G161" s="2480"/>
      <c r="H161" s="2480"/>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55" t="s">
        <v>4</v>
      </c>
      <c r="F163" s="354" t="s">
        <v>115</v>
      </c>
      <c r="G163" s="354" t="s">
        <v>1331</v>
      </c>
      <c r="H163" s="355" t="s">
        <v>4</v>
      </c>
    </row>
    <row r="164" spans="2:9" s="1" customFormat="1" ht="15" hidden="1" outlineLevel="1">
      <c r="B164" s="1080">
        <v>43313</v>
      </c>
      <c r="C164" s="1640" t="s">
        <v>1039</v>
      </c>
      <c r="D164" s="1641">
        <f>D159</f>
        <v>10158.150000000023</v>
      </c>
      <c r="F164" s="1760">
        <v>43340</v>
      </c>
      <c r="G164" s="1808" t="s">
        <v>9917</v>
      </c>
      <c r="H164" s="1761">
        <v>174825</v>
      </c>
      <c r="I164"/>
    </row>
    <row r="165" spans="2:9" s="1" customFormat="1" ht="15" hidden="1" outlineLevel="1">
      <c r="B165" s="1080">
        <v>43336</v>
      </c>
      <c r="C165" s="1640" t="s">
        <v>10022</v>
      </c>
      <c r="D165" s="1641">
        <v>150280</v>
      </c>
      <c r="E165" s="233"/>
      <c r="F165" s="1080"/>
      <c r="G165" s="1640"/>
      <c r="H165" s="1641"/>
      <c r="I165"/>
    </row>
    <row r="166" spans="2:9" s="1" customFormat="1" ht="15" hidden="1" outlineLevel="1">
      <c r="B166" s="1080">
        <v>43336</v>
      </c>
      <c r="C166" s="1640" t="s">
        <v>10023</v>
      </c>
      <c r="D166" s="1641">
        <v>24387</v>
      </c>
      <c r="E166" s="233"/>
      <c r="F166" s="1080"/>
      <c r="G166" s="1640"/>
      <c r="H166" s="1641"/>
      <c r="I166"/>
    </row>
    <row r="167" spans="2:9" s="1" customFormat="1" ht="15" hidden="1" outlineLevel="1">
      <c r="B167" s="1080"/>
      <c r="C167" s="1640"/>
      <c r="D167" s="1641"/>
      <c r="E167" s="233"/>
      <c r="F167" s="1080"/>
      <c r="G167" s="1640"/>
      <c r="H167" s="1641"/>
      <c r="I167"/>
    </row>
    <row r="168" spans="2:9" s="1" customFormat="1" ht="15" hidden="1" outlineLevel="1">
      <c r="B168" s="50"/>
      <c r="C168" s="50" t="s">
        <v>195</v>
      </c>
      <c r="D168" s="571">
        <f>SUM(D164:D167)</f>
        <v>184825.15000000002</v>
      </c>
      <c r="E168"/>
      <c r="F168" s="628"/>
      <c r="G168" s="628" t="s">
        <v>195</v>
      </c>
      <c r="H168" s="349">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480" t="s">
        <v>10039</v>
      </c>
      <c r="C171" s="2480"/>
      <c r="D171" s="2480"/>
      <c r="E171" s="2480"/>
      <c r="F171" s="2480"/>
      <c r="G171" s="2480"/>
      <c r="H171" s="2480"/>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55" t="s">
        <v>4</v>
      </c>
      <c r="F173" s="354" t="s">
        <v>115</v>
      </c>
      <c r="G173" s="354" t="s">
        <v>1331</v>
      </c>
      <c r="H173" s="355" t="s">
        <v>4</v>
      </c>
    </row>
    <row r="174" spans="2:9" s="1" customFormat="1" ht="15" hidden="1" outlineLevel="1">
      <c r="B174" s="1080">
        <v>43344</v>
      </c>
      <c r="C174" s="1640" t="s">
        <v>1039</v>
      </c>
      <c r="D174" s="1641">
        <f>D169</f>
        <v>10000.150000000023</v>
      </c>
      <c r="F174" s="1760">
        <v>43369</v>
      </c>
      <c r="G174" s="1808" t="s">
        <v>9917</v>
      </c>
      <c r="H174" s="1761">
        <v>177627</v>
      </c>
      <c r="I174"/>
    </row>
    <row r="175" spans="2:9" s="1" customFormat="1" ht="15" hidden="1" outlineLevel="1">
      <c r="B175" s="1080">
        <v>43368</v>
      </c>
      <c r="C175" s="1640" t="s">
        <v>10108</v>
      </c>
      <c r="D175" s="1641">
        <v>150231</v>
      </c>
      <c r="E175" s="233"/>
      <c r="F175" s="1080"/>
      <c r="G175" s="1640"/>
      <c r="H175" s="1641"/>
      <c r="I175"/>
    </row>
    <row r="176" spans="2:9" s="1" customFormat="1" ht="15" hidden="1" outlineLevel="1">
      <c r="B176" s="1080">
        <v>43368</v>
      </c>
      <c r="C176" s="1640" t="s">
        <v>10109</v>
      </c>
      <c r="D176" s="1641">
        <v>27396</v>
      </c>
      <c r="E176" s="233"/>
      <c r="F176" s="1080"/>
      <c r="G176" s="1640"/>
      <c r="H176" s="1641"/>
      <c r="I176"/>
    </row>
    <row r="177" spans="2:9" s="1" customFormat="1" ht="15" hidden="1" outlineLevel="1">
      <c r="B177" s="1080">
        <v>43372</v>
      </c>
      <c r="C177" s="1640" t="s">
        <v>9575</v>
      </c>
      <c r="D177" s="1641">
        <v>188</v>
      </c>
      <c r="E177" s="233"/>
      <c r="F177" s="1080"/>
      <c r="G177" s="1640"/>
      <c r="H177" s="1641"/>
      <c r="I177"/>
    </row>
    <row r="178" spans="2:9" s="1" customFormat="1" ht="15" hidden="1" outlineLevel="1">
      <c r="B178" s="50"/>
      <c r="C178" s="50" t="s">
        <v>195</v>
      </c>
      <c r="D178" s="571">
        <f>SUM(D174:D177)</f>
        <v>187815.15000000002</v>
      </c>
      <c r="E178"/>
      <c r="F178" s="628"/>
      <c r="G178" s="628" t="s">
        <v>195</v>
      </c>
      <c r="H178" s="349">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480" t="s">
        <v>10260</v>
      </c>
      <c r="C181" s="2480"/>
      <c r="D181" s="2480"/>
      <c r="E181" s="2480"/>
      <c r="F181" s="2480"/>
      <c r="G181" s="2480"/>
      <c r="H181" s="2480"/>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55" t="s">
        <v>4</v>
      </c>
      <c r="F183" s="354" t="s">
        <v>115</v>
      </c>
      <c r="G183" s="354" t="s">
        <v>1331</v>
      </c>
      <c r="H183" s="355" t="s">
        <v>4</v>
      </c>
    </row>
    <row r="184" spans="2:9" s="1" customFormat="1" ht="15" hidden="1" outlineLevel="1">
      <c r="B184" s="1080">
        <v>43374</v>
      </c>
      <c r="C184" s="1640" t="s">
        <v>1039</v>
      </c>
      <c r="D184" s="1641">
        <f>D179</f>
        <v>10188.150000000023</v>
      </c>
      <c r="F184" s="1080">
        <v>43395</v>
      </c>
      <c r="G184" s="1640" t="s">
        <v>10261</v>
      </c>
      <c r="H184" s="1641">
        <v>188</v>
      </c>
      <c r="I184"/>
    </row>
    <row r="185" spans="2:9" s="1" customFormat="1" ht="15" hidden="1" outlineLevel="1">
      <c r="B185" s="1080">
        <v>43398</v>
      </c>
      <c r="C185" s="1640" t="s">
        <v>10277</v>
      </c>
      <c r="D185" s="1641">
        <v>150283</v>
      </c>
      <c r="E185" s="233"/>
      <c r="F185" s="1080">
        <v>43401</v>
      </c>
      <c r="G185" s="1640" t="s">
        <v>10278</v>
      </c>
      <c r="H185" s="1641">
        <v>150283</v>
      </c>
      <c r="I185"/>
    </row>
    <row r="186" spans="2:9" s="1" customFormat="1" ht="15" hidden="1" outlineLevel="1">
      <c r="B186" s="1080"/>
      <c r="C186" s="1640"/>
      <c r="D186" s="1641"/>
      <c r="E186" s="233"/>
      <c r="F186" s="1080"/>
      <c r="G186" s="1640"/>
      <c r="H186" s="1641"/>
      <c r="I186"/>
    </row>
    <row r="187" spans="2:9" s="1" customFormat="1" ht="15" hidden="1" outlineLevel="1">
      <c r="B187" s="1080"/>
      <c r="C187" s="1640"/>
      <c r="D187" s="1641"/>
      <c r="E187" s="233"/>
      <c r="F187" s="1080"/>
      <c r="G187" s="1640"/>
      <c r="H187" s="1641"/>
      <c r="I187"/>
    </row>
    <row r="188" spans="2:9" s="1" customFormat="1" ht="15" hidden="1" outlineLevel="1">
      <c r="B188" s="50"/>
      <c r="C188" s="50" t="s">
        <v>195</v>
      </c>
      <c r="D188" s="571">
        <f>SUM(D184:D187)</f>
        <v>160471.15000000002</v>
      </c>
      <c r="E188"/>
      <c r="F188" s="628"/>
      <c r="G188" s="628" t="s">
        <v>195</v>
      </c>
      <c r="H188" s="349">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480" t="s">
        <v>10345</v>
      </c>
      <c r="C191" s="2480"/>
      <c r="D191" s="2480"/>
      <c r="E191" s="2480"/>
      <c r="F191" s="2480"/>
      <c r="G191" s="2480"/>
      <c r="H191" s="2480"/>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55" t="s">
        <v>4</v>
      </c>
      <c r="F193" s="354" t="s">
        <v>115</v>
      </c>
      <c r="G193" s="354" t="s">
        <v>1331</v>
      </c>
      <c r="H193" s="355" t="s">
        <v>4</v>
      </c>
    </row>
    <row r="194" spans="2:9" s="1" customFormat="1" ht="15" hidden="1" outlineLevel="1">
      <c r="B194" s="1080">
        <v>43405</v>
      </c>
      <c r="C194" s="1640" t="s">
        <v>1039</v>
      </c>
      <c r="D194" s="1641">
        <f>D189</f>
        <v>10000.150000000023</v>
      </c>
      <c r="F194" s="1080">
        <v>43430</v>
      </c>
      <c r="G194" s="1640" t="s">
        <v>10378</v>
      </c>
      <c r="H194" s="1641">
        <v>150284</v>
      </c>
      <c r="I194"/>
    </row>
    <row r="195" spans="2:9" s="1" customFormat="1" ht="15" hidden="1" outlineLevel="1">
      <c r="B195" s="1080">
        <v>43427</v>
      </c>
      <c r="C195" s="1640" t="s">
        <v>10346</v>
      </c>
      <c r="D195" s="1641">
        <v>150284</v>
      </c>
      <c r="E195" s="233"/>
      <c r="F195" s="1080"/>
      <c r="G195" s="1640"/>
      <c r="H195" s="1641"/>
      <c r="I195"/>
    </row>
    <row r="196" spans="2:9" s="1" customFormat="1" ht="15" hidden="1" outlineLevel="1">
      <c r="B196" s="1080"/>
      <c r="C196" s="1640"/>
      <c r="D196" s="1641"/>
      <c r="E196" s="233"/>
      <c r="F196" s="1080"/>
      <c r="G196" s="1640"/>
      <c r="H196" s="1641"/>
      <c r="I196"/>
    </row>
    <row r="197" spans="2:9" s="1" customFormat="1" ht="15" hidden="1" outlineLevel="1">
      <c r="B197" s="1080"/>
      <c r="C197" s="1640"/>
      <c r="D197" s="1641"/>
      <c r="E197" s="233"/>
      <c r="F197" s="1080"/>
      <c r="G197" s="1640"/>
      <c r="H197" s="1641"/>
      <c r="I197"/>
    </row>
    <row r="198" spans="2:9" s="1" customFormat="1" ht="15" hidden="1" outlineLevel="1">
      <c r="B198" s="50"/>
      <c r="C198" s="50" t="s">
        <v>195</v>
      </c>
      <c r="D198" s="571">
        <f>SUM(D194:D197)</f>
        <v>160284.15000000002</v>
      </c>
      <c r="E198"/>
      <c r="F198" s="628"/>
      <c r="G198" s="628" t="s">
        <v>195</v>
      </c>
      <c r="H198" s="349">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480" t="s">
        <v>10379</v>
      </c>
      <c r="C201" s="2480"/>
      <c r="D201" s="2480"/>
      <c r="E201" s="2480"/>
      <c r="F201" s="2480"/>
      <c r="G201" s="2480"/>
      <c r="H201" s="2480"/>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55" t="s">
        <v>4</v>
      </c>
      <c r="F203" s="354" t="s">
        <v>115</v>
      </c>
      <c r="G203" s="354" t="s">
        <v>1331</v>
      </c>
      <c r="H203" s="355" t="s">
        <v>4</v>
      </c>
    </row>
    <row r="204" spans="2:9" s="1" customFormat="1" ht="15" hidden="1" outlineLevel="1">
      <c r="B204" s="1080">
        <v>43435</v>
      </c>
      <c r="C204" s="1640" t="s">
        <v>1039</v>
      </c>
      <c r="D204" s="1641">
        <f>D199</f>
        <v>10000.150000000023</v>
      </c>
      <c r="F204" s="1080">
        <v>43460</v>
      </c>
      <c r="G204" s="1640" t="s">
        <v>8986</v>
      </c>
      <c r="H204" s="1641">
        <v>175580</v>
      </c>
      <c r="I204"/>
    </row>
    <row r="205" spans="2:9" s="1" customFormat="1" ht="15" hidden="1" outlineLevel="1">
      <c r="B205" s="1080">
        <v>43458</v>
      </c>
      <c r="C205" s="1640" t="s">
        <v>10457</v>
      </c>
      <c r="D205" s="1641">
        <v>25296</v>
      </c>
      <c r="E205" s="233"/>
      <c r="F205" s="1080"/>
      <c r="G205" s="1640"/>
      <c r="H205" s="1641"/>
      <c r="I205"/>
    </row>
    <row r="206" spans="2:9" s="1" customFormat="1" ht="15" hidden="1" outlineLevel="1">
      <c r="B206" s="1080">
        <v>43458</v>
      </c>
      <c r="C206" s="1640" t="s">
        <v>10458</v>
      </c>
      <c r="D206" s="1641">
        <v>150284</v>
      </c>
      <c r="E206" s="233"/>
      <c r="F206" s="1080"/>
      <c r="G206" s="1640"/>
      <c r="H206" s="1641"/>
      <c r="I206"/>
    </row>
    <row r="207" spans="2:9" s="1" customFormat="1" ht="15" hidden="1" outlineLevel="1">
      <c r="B207" s="1080">
        <v>43465</v>
      </c>
      <c r="C207" s="1640" t="s">
        <v>10024</v>
      </c>
      <c r="D207" s="1641">
        <v>223</v>
      </c>
      <c r="E207" s="233"/>
      <c r="F207" s="1080"/>
      <c r="G207" s="1640"/>
      <c r="H207" s="1641"/>
      <c r="I207"/>
    </row>
    <row r="208" spans="2:9" s="1" customFormat="1" ht="15" hidden="1" outlineLevel="1">
      <c r="B208" s="50"/>
      <c r="C208" s="50" t="s">
        <v>195</v>
      </c>
      <c r="D208" s="571">
        <f>SUM(D204:D207)</f>
        <v>185803.15000000002</v>
      </c>
      <c r="E208"/>
      <c r="F208" s="628"/>
      <c r="G208" s="628" t="s">
        <v>195</v>
      </c>
      <c r="H208" s="349">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480" t="s">
        <v>10492</v>
      </c>
      <c r="C211" s="2480"/>
      <c r="D211" s="2480"/>
      <c r="E211" s="2480"/>
      <c r="F211" s="2480"/>
      <c r="G211" s="2480"/>
      <c r="H211" s="2480"/>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55" t="s">
        <v>4</v>
      </c>
      <c r="F213" s="354" t="s">
        <v>115</v>
      </c>
      <c r="G213" s="354" t="s">
        <v>1331</v>
      </c>
      <c r="H213" s="355" t="s">
        <v>4</v>
      </c>
    </row>
    <row r="214" spans="2:9" s="1" customFormat="1" ht="15" hidden="1" outlineLevel="1">
      <c r="B214" s="1080">
        <v>43466</v>
      </c>
      <c r="C214" s="1640" t="s">
        <v>1039</v>
      </c>
      <c r="D214" s="1641">
        <f>D209</f>
        <v>10223.150000000023</v>
      </c>
      <c r="F214" s="1080">
        <v>43490</v>
      </c>
      <c r="G214" s="1640" t="s">
        <v>10550</v>
      </c>
      <c r="H214" s="1641">
        <v>150284</v>
      </c>
      <c r="I214"/>
    </row>
    <row r="215" spans="2:9" s="1" customFormat="1" ht="15" hidden="1" outlineLevel="1">
      <c r="B215" s="1080">
        <v>43490</v>
      </c>
      <c r="C215" s="1640" t="s">
        <v>10549</v>
      </c>
      <c r="D215" s="1641">
        <v>150284</v>
      </c>
      <c r="E215" s="233"/>
      <c r="F215" s="1080"/>
      <c r="G215" s="1640"/>
      <c r="H215" s="1641"/>
      <c r="I215"/>
    </row>
    <row r="216" spans="2:9" s="1" customFormat="1" ht="15" hidden="1" outlineLevel="1">
      <c r="B216" s="1080"/>
      <c r="C216" s="1640"/>
      <c r="D216" s="1641"/>
      <c r="E216" s="233"/>
      <c r="F216" s="1080"/>
      <c r="G216" s="1640"/>
      <c r="H216" s="1641"/>
      <c r="I216"/>
    </row>
    <row r="217" spans="2:9" s="1" customFormat="1" ht="15" hidden="1" outlineLevel="1">
      <c r="B217" s="50"/>
      <c r="C217" s="50" t="s">
        <v>195</v>
      </c>
      <c r="D217" s="571">
        <f>SUM(D214:D216)</f>
        <v>160507.15000000002</v>
      </c>
      <c r="E217"/>
      <c r="F217" s="628"/>
      <c r="G217" s="628" t="s">
        <v>195</v>
      </c>
      <c r="H217" s="349">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480" t="s">
        <v>10580</v>
      </c>
      <c r="C220" s="2480"/>
      <c r="D220" s="2480"/>
      <c r="E220" s="2480"/>
      <c r="F220" s="2480"/>
      <c r="G220" s="2480"/>
      <c r="H220" s="2480"/>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55" t="s">
        <v>4</v>
      </c>
      <c r="F222" s="354" t="s">
        <v>115</v>
      </c>
      <c r="G222" s="354" t="s">
        <v>1331</v>
      </c>
      <c r="H222" s="355" t="s">
        <v>4</v>
      </c>
    </row>
    <row r="223" spans="2:9" s="1" customFormat="1" ht="15" hidden="1" outlineLevel="1">
      <c r="B223" s="1080">
        <v>43497</v>
      </c>
      <c r="C223" s="1640" t="s">
        <v>1039</v>
      </c>
      <c r="D223" s="1641">
        <f>D218</f>
        <v>10223.150000000023</v>
      </c>
      <c r="F223" s="1080"/>
      <c r="G223" s="1640"/>
      <c r="H223" s="1641"/>
      <c r="I223"/>
    </row>
    <row r="224" spans="2:9" s="1" customFormat="1" ht="15" hidden="1" outlineLevel="1">
      <c r="B224" s="1080">
        <v>43521</v>
      </c>
      <c r="C224" s="1640" t="s">
        <v>10655</v>
      </c>
      <c r="D224" s="1641">
        <v>144827</v>
      </c>
      <c r="E224" s="233"/>
      <c r="F224" s="1080"/>
      <c r="G224" s="1640"/>
      <c r="H224" s="1641"/>
      <c r="I224"/>
    </row>
    <row r="225" spans="2:9" s="1" customFormat="1" ht="15" hidden="1" outlineLevel="1">
      <c r="B225" s="1080"/>
      <c r="C225" s="1640"/>
      <c r="D225" s="1641"/>
      <c r="E225" s="233"/>
      <c r="F225" s="1080"/>
      <c r="G225" s="1640"/>
      <c r="H225" s="1641"/>
      <c r="I225"/>
    </row>
    <row r="226" spans="2:9" s="1" customFormat="1" ht="15" hidden="1" outlineLevel="1">
      <c r="B226" s="50"/>
      <c r="C226" s="50" t="s">
        <v>195</v>
      </c>
      <c r="D226" s="571">
        <f>SUM(D223:D225)</f>
        <v>155050.15000000002</v>
      </c>
      <c r="E226"/>
      <c r="F226" s="628"/>
      <c r="G226" s="628" t="s">
        <v>195</v>
      </c>
      <c r="H226" s="349">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480" t="s">
        <v>10658</v>
      </c>
      <c r="C229" s="2480"/>
      <c r="D229" s="2480"/>
      <c r="E229" s="2480"/>
      <c r="F229" s="2480"/>
      <c r="G229" s="2480"/>
      <c r="H229" s="2480"/>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55" t="s">
        <v>4</v>
      </c>
      <c r="F231" s="354" t="s">
        <v>115</v>
      </c>
      <c r="G231" s="354" t="s">
        <v>1331</v>
      </c>
      <c r="H231" s="355" t="s">
        <v>4</v>
      </c>
    </row>
    <row r="232" spans="2:9" s="1" customFormat="1" ht="15" hidden="1" outlineLevel="1">
      <c r="B232" s="1080">
        <v>43525</v>
      </c>
      <c r="C232" s="1640" t="s">
        <v>1039</v>
      </c>
      <c r="D232" s="1641">
        <f>D227</f>
        <v>155050.15000000002</v>
      </c>
      <c r="F232" s="1080">
        <v>43525</v>
      </c>
      <c r="G232" s="1640" t="s">
        <v>10659</v>
      </c>
      <c r="H232" s="1641">
        <v>150000</v>
      </c>
      <c r="I232"/>
    </row>
    <row r="233" spans="2:9" s="1" customFormat="1" ht="15" hidden="1" outlineLevel="1">
      <c r="B233" s="1080">
        <v>43549</v>
      </c>
      <c r="C233" s="1640" t="s">
        <v>10766</v>
      </c>
      <c r="D233" s="1641">
        <v>10317</v>
      </c>
      <c r="E233" s="233"/>
      <c r="F233" s="1080">
        <v>43553</v>
      </c>
      <c r="G233" s="1640" t="s">
        <v>8986</v>
      </c>
      <c r="H233" s="1641">
        <v>150000</v>
      </c>
      <c r="I233"/>
    </row>
    <row r="234" spans="2:9" s="1" customFormat="1" ht="15" hidden="1" outlineLevel="1">
      <c r="B234" s="1080">
        <v>43549</v>
      </c>
      <c r="C234" s="1640" t="s">
        <v>10765</v>
      </c>
      <c r="D234" s="1641">
        <v>144825</v>
      </c>
      <c r="E234" s="233"/>
      <c r="F234" s="1080"/>
      <c r="G234" s="1640"/>
      <c r="H234" s="1641"/>
      <c r="I234"/>
    </row>
    <row r="235" spans="2:9" s="1" customFormat="1" ht="15" hidden="1" outlineLevel="1">
      <c r="B235" s="1080">
        <v>43555</v>
      </c>
      <c r="C235" s="1640" t="s">
        <v>8593</v>
      </c>
      <c r="D235" s="1641">
        <v>204</v>
      </c>
      <c r="E235" s="233"/>
      <c r="F235" s="1080"/>
      <c r="G235" s="1640"/>
      <c r="H235" s="1641"/>
      <c r="I235"/>
    </row>
    <row r="236" spans="2:9" s="1" customFormat="1" ht="15" hidden="1" outlineLevel="1">
      <c r="B236" s="50"/>
      <c r="C236" s="50" t="s">
        <v>195</v>
      </c>
      <c r="D236" s="571">
        <f>SUM(D232:D235)</f>
        <v>310396.15000000002</v>
      </c>
      <c r="E236"/>
      <c r="F236" s="628"/>
      <c r="G236" s="628" t="s">
        <v>195</v>
      </c>
      <c r="H236" s="349">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480" t="s">
        <v>10789</v>
      </c>
      <c r="C239" s="2480"/>
      <c r="D239" s="2480"/>
      <c r="E239" s="2480"/>
      <c r="F239" s="2480"/>
      <c r="G239" s="2480"/>
      <c r="H239" s="2480"/>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55" t="s">
        <v>4</v>
      </c>
      <c r="F241" s="354" t="s">
        <v>115</v>
      </c>
      <c r="G241" s="354" t="s">
        <v>1331</v>
      </c>
      <c r="H241" s="355" t="s">
        <v>4</v>
      </c>
    </row>
    <row r="242" spans="2:9" s="1" customFormat="1" ht="15" hidden="1" outlineLevel="1">
      <c r="B242" s="1080">
        <v>43556</v>
      </c>
      <c r="C242" s="1640" t="s">
        <v>1039</v>
      </c>
      <c r="D242" s="1641">
        <f>D237</f>
        <v>10396.150000000023</v>
      </c>
      <c r="F242" s="1080">
        <v>43581</v>
      </c>
      <c r="G242" s="1640" t="s">
        <v>10860</v>
      </c>
      <c r="H242" s="1641">
        <v>168547</v>
      </c>
      <c r="I242"/>
    </row>
    <row r="243" spans="2:9" s="1" customFormat="1" ht="15" hidden="1" outlineLevel="1">
      <c r="B243" s="1080">
        <v>43580</v>
      </c>
      <c r="C243" s="1640" t="s">
        <v>10859</v>
      </c>
      <c r="D243" s="1641">
        <v>168355</v>
      </c>
      <c r="E243" s="233"/>
      <c r="F243" s="1080"/>
      <c r="G243" s="1640"/>
      <c r="H243" s="1641"/>
      <c r="I243"/>
    </row>
    <row r="244" spans="2:9" s="1" customFormat="1" ht="15" hidden="1" outlineLevel="1">
      <c r="B244" s="1080"/>
      <c r="C244" s="1640"/>
      <c r="D244" s="1641"/>
      <c r="E244" s="233"/>
      <c r="F244" s="1080"/>
      <c r="G244" s="1640"/>
      <c r="H244" s="1641"/>
      <c r="I244"/>
    </row>
    <row r="245" spans="2:9" s="1" customFormat="1" ht="15" hidden="1" outlineLevel="1">
      <c r="B245" s="50"/>
      <c r="C245" s="50" t="s">
        <v>195</v>
      </c>
      <c r="D245" s="571">
        <f>SUM(D242:D244)</f>
        <v>178751.15000000002</v>
      </c>
      <c r="E245"/>
      <c r="F245" s="628"/>
      <c r="G245" s="628" t="s">
        <v>195</v>
      </c>
      <c r="H245" s="349">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480" t="s">
        <v>10907</v>
      </c>
      <c r="C248" s="2480"/>
      <c r="D248" s="2480"/>
      <c r="E248" s="2480"/>
      <c r="F248" s="2480"/>
      <c r="G248" s="2480"/>
      <c r="H248" s="2480"/>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55" t="s">
        <v>4</v>
      </c>
      <c r="F250" s="354" t="s">
        <v>115</v>
      </c>
      <c r="G250" s="354" t="s">
        <v>1331</v>
      </c>
      <c r="H250" s="355" t="s">
        <v>4</v>
      </c>
    </row>
    <row r="251" spans="2:9" s="1" customFormat="1" ht="15" hidden="1" outlineLevel="1">
      <c r="B251" s="1080">
        <v>43586</v>
      </c>
      <c r="C251" s="1640" t="s">
        <v>1039</v>
      </c>
      <c r="D251" s="1641">
        <f>D246</f>
        <v>10204.150000000023</v>
      </c>
      <c r="F251" s="1080">
        <v>43613</v>
      </c>
      <c r="G251" s="1640" t="s">
        <v>11030</v>
      </c>
      <c r="H251" s="1641">
        <v>2.5</v>
      </c>
      <c r="I251"/>
    </row>
    <row r="252" spans="2:9" s="1" customFormat="1" ht="15" hidden="1" outlineLevel="1">
      <c r="B252" s="1080"/>
      <c r="C252" s="1640"/>
      <c r="D252" s="1641"/>
      <c r="E252" s="233"/>
      <c r="F252" s="1080">
        <v>43613</v>
      </c>
      <c r="G252" s="1640" t="s">
        <v>11031</v>
      </c>
      <c r="H252" s="1641">
        <v>0.23</v>
      </c>
      <c r="I252"/>
    </row>
    <row r="253" spans="2:9" s="1" customFormat="1" ht="15" hidden="1" outlineLevel="1">
      <c r="B253" s="1080"/>
      <c r="C253" s="1640"/>
      <c r="D253" s="1641"/>
      <c r="E253" s="233"/>
      <c r="F253" s="1080">
        <v>43613</v>
      </c>
      <c r="G253" s="1640" t="s">
        <v>9388</v>
      </c>
      <c r="H253" s="1641">
        <v>0.23</v>
      </c>
      <c r="I253"/>
    </row>
    <row r="254" spans="2:9" s="1" customFormat="1" ht="15" hidden="1" outlineLevel="1">
      <c r="B254" s="1080"/>
      <c r="C254" s="1640"/>
      <c r="D254" s="1641"/>
      <c r="E254" s="233"/>
      <c r="F254" s="1080"/>
      <c r="G254" s="1640"/>
      <c r="H254" s="1641"/>
      <c r="I254"/>
    </row>
    <row r="255" spans="2:9" s="1" customFormat="1" ht="15" hidden="1" outlineLevel="1">
      <c r="B255" s="50"/>
      <c r="C255" s="50" t="s">
        <v>195</v>
      </c>
      <c r="D255" s="571">
        <f>SUM(D251:D254)</f>
        <v>10204.150000000023</v>
      </c>
      <c r="E255"/>
      <c r="F255" s="628"/>
      <c r="G255" s="628" t="s">
        <v>195</v>
      </c>
      <c r="H255" s="349">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480" t="s">
        <v>10999</v>
      </c>
      <c r="C258" s="2480"/>
      <c r="D258" s="2480"/>
      <c r="E258" s="2480"/>
      <c r="F258" s="2480"/>
      <c r="G258" s="2480"/>
      <c r="H258" s="2480"/>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55" t="s">
        <v>4</v>
      </c>
      <c r="F260" s="354" t="s">
        <v>115</v>
      </c>
      <c r="G260" s="354" t="s">
        <v>1331</v>
      </c>
      <c r="H260" s="355" t="s">
        <v>4</v>
      </c>
    </row>
    <row r="261" spans="2:9" s="1" customFormat="1" ht="15" hidden="1" outlineLevel="1">
      <c r="B261" s="1080">
        <v>43617</v>
      </c>
      <c r="C261" s="1640" t="s">
        <v>1039</v>
      </c>
      <c r="D261" s="1641">
        <f>D256</f>
        <v>10201.190000000024</v>
      </c>
      <c r="F261" s="1080">
        <v>43644</v>
      </c>
      <c r="G261" s="1640" t="s">
        <v>11148</v>
      </c>
      <c r="H261" s="1641">
        <v>52874</v>
      </c>
      <c r="I261"/>
    </row>
    <row r="262" spans="2:9" s="1" customFormat="1" ht="15" hidden="1" outlineLevel="1">
      <c r="B262" s="1080">
        <v>43627</v>
      </c>
      <c r="C262" s="1640" t="s">
        <v>11112</v>
      </c>
      <c r="D262" s="1641">
        <v>102673</v>
      </c>
      <c r="E262" s="233"/>
      <c r="F262" s="1080">
        <v>43645</v>
      </c>
      <c r="G262" s="1640" t="s">
        <v>11189</v>
      </c>
      <c r="H262" s="1641">
        <v>451.2</v>
      </c>
      <c r="I262"/>
    </row>
    <row r="263" spans="2:9" s="1" customFormat="1" ht="15" hidden="1" outlineLevel="1">
      <c r="B263" s="1080">
        <v>43645</v>
      </c>
      <c r="C263" s="1640" t="s">
        <v>11190</v>
      </c>
      <c r="D263" s="1641">
        <v>287</v>
      </c>
      <c r="E263" s="233"/>
      <c r="F263" s="1080">
        <v>43645</v>
      </c>
      <c r="G263" s="1640" t="s">
        <v>9389</v>
      </c>
      <c r="H263" s="1641">
        <v>40.61</v>
      </c>
      <c r="I263"/>
    </row>
    <row r="264" spans="2:9" s="1" customFormat="1" ht="15" hidden="1" outlineLevel="1">
      <c r="B264" s="1080"/>
      <c r="C264" s="1640"/>
      <c r="D264" s="1641"/>
      <c r="E264" s="233"/>
      <c r="F264" s="1080">
        <v>43645</v>
      </c>
      <c r="G264" s="1640" t="s">
        <v>9389</v>
      </c>
      <c r="H264" s="1641">
        <v>40.61</v>
      </c>
      <c r="I264"/>
    </row>
    <row r="265" spans="2:9" s="1" customFormat="1" ht="15" hidden="1" outlineLevel="1">
      <c r="B265" s="1080"/>
      <c r="C265" s="1640"/>
      <c r="D265" s="1641"/>
      <c r="E265" s="233"/>
      <c r="F265" s="1080"/>
      <c r="G265" s="1640"/>
      <c r="H265" s="1641"/>
      <c r="I265"/>
    </row>
    <row r="266" spans="2:9" s="1" customFormat="1" ht="15" hidden="1" outlineLevel="1">
      <c r="B266" s="50"/>
      <c r="C266" s="50" t="s">
        <v>195</v>
      </c>
      <c r="D266" s="571">
        <f>SUM(D261:D265)</f>
        <v>113161.19000000003</v>
      </c>
      <c r="E266"/>
      <c r="F266" s="628"/>
      <c r="G266" s="628" t="s">
        <v>195</v>
      </c>
      <c r="H266" s="349">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480" t="s">
        <v>11160</v>
      </c>
      <c r="C269" s="2480"/>
      <c r="D269" s="2480"/>
      <c r="E269" s="2480"/>
      <c r="F269" s="2480"/>
      <c r="G269" s="2480"/>
      <c r="H269" s="2480"/>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55" t="s">
        <v>4</v>
      </c>
      <c r="F271" s="354" t="s">
        <v>115</v>
      </c>
      <c r="G271" s="354" t="s">
        <v>1331</v>
      </c>
      <c r="H271" s="355" t="s">
        <v>4</v>
      </c>
    </row>
    <row r="272" spans="2:9" s="1" customFormat="1" ht="15" outlineLevel="1">
      <c r="B272" s="1080">
        <v>43647</v>
      </c>
      <c r="C272" s="1640" t="s">
        <v>1039</v>
      </c>
      <c r="D272" s="1641">
        <f>D267</f>
        <v>59754.770000000033</v>
      </c>
      <c r="F272" s="1080">
        <v>43655</v>
      </c>
      <c r="G272" s="1640" t="s">
        <v>11191</v>
      </c>
      <c r="H272" s="1641">
        <v>59754</v>
      </c>
      <c r="I272"/>
    </row>
    <row r="273" spans="2:9" s="1" customFormat="1" ht="15" outlineLevel="1">
      <c r="B273" s="1080"/>
      <c r="C273" s="1640"/>
      <c r="D273" s="1641"/>
      <c r="E273" s="233"/>
      <c r="F273" s="1080"/>
      <c r="G273" s="1640"/>
      <c r="H273" s="1641"/>
      <c r="I273"/>
    </row>
    <row r="274" spans="2:9" s="1" customFormat="1" ht="15" outlineLevel="1">
      <c r="B274" s="1080"/>
      <c r="C274" s="1640"/>
      <c r="D274" s="1641"/>
      <c r="E274" s="233"/>
      <c r="F274" s="1080"/>
      <c r="G274" s="1640"/>
      <c r="H274" s="1641"/>
      <c r="I274"/>
    </row>
    <row r="275" spans="2:9" s="1" customFormat="1" ht="15" outlineLevel="1">
      <c r="B275" s="1080"/>
      <c r="C275" s="1640"/>
      <c r="D275" s="1641"/>
      <c r="E275" s="233"/>
      <c r="F275" s="1080"/>
      <c r="G275" s="1640"/>
      <c r="H275" s="1641"/>
      <c r="I275"/>
    </row>
    <row r="276" spans="2:9" s="1" customFormat="1" ht="15" outlineLevel="1">
      <c r="B276" s="50"/>
      <c r="C276" s="50" t="s">
        <v>195</v>
      </c>
      <c r="D276" s="571">
        <f>SUM(D272:D275)</f>
        <v>59754.770000000033</v>
      </c>
      <c r="E276"/>
      <c r="F276" s="628"/>
      <c r="G276" s="628" t="s">
        <v>195</v>
      </c>
      <c r="H276" s="349">
        <f>SUM(H272:H275)</f>
        <v>59754</v>
      </c>
    </row>
    <row r="277" spans="2:9" s="1" customFormat="1" ht="15" outlineLevel="1">
      <c r="B277" s="50"/>
      <c r="C277" s="50" t="s">
        <v>1328</v>
      </c>
      <c r="D277" s="48">
        <f>D276-H276</f>
        <v>0.77000000003317837</v>
      </c>
      <c r="E277"/>
      <c r="F277" s="13"/>
      <c r="H277" s="13"/>
    </row>
    <row r="301" spans="3:3" ht="15">
      <c r="C301" s="192" t="s">
        <v>9018</v>
      </c>
    </row>
    <row r="302" spans="3:3" ht="15">
      <c r="C302" s="192" t="s">
        <v>9019</v>
      </c>
    </row>
    <row r="306" spans="2:5" ht="15">
      <c r="B306" s="2553" t="s">
        <v>8363</v>
      </c>
      <c r="C306" s="2524"/>
      <c r="D306" s="2557" t="s">
        <v>8361</v>
      </c>
      <c r="E306" s="2524"/>
    </row>
    <row r="307" spans="2:5" ht="15">
      <c r="B307" s="2553" t="s">
        <v>5521</v>
      </c>
      <c r="C307" s="2524"/>
      <c r="D307" s="2524"/>
      <c r="E307" s="2524"/>
    </row>
    <row r="308" spans="2:5" ht="15">
      <c r="B308" s="2553" t="s">
        <v>5522</v>
      </c>
      <c r="C308" s="2524"/>
      <c r="D308" s="2524"/>
      <c r="E308" s="2524"/>
    </row>
    <row r="309" spans="2:5" ht="15">
      <c r="B309" s="2553" t="s">
        <v>5487</v>
      </c>
      <c r="C309" s="2524"/>
      <c r="D309" s="2524"/>
      <c r="E309" s="2524"/>
    </row>
    <row r="310" spans="2:5" ht="15">
      <c r="B310" s="2553" t="s">
        <v>5516</v>
      </c>
      <c r="C310" s="2524"/>
      <c r="D310" s="2524"/>
      <c r="E310" s="2524"/>
    </row>
    <row r="311" spans="2:5" ht="15">
      <c r="B311" s="2553" t="s">
        <v>5629</v>
      </c>
      <c r="C311" s="2524"/>
      <c r="D311" s="2524"/>
      <c r="E311" s="2524"/>
    </row>
    <row r="312" spans="2:5" ht="15">
      <c r="B312" s="2553" t="s">
        <v>5573</v>
      </c>
      <c r="C312" s="2524"/>
      <c r="D312" s="2524" t="s">
        <v>5259</v>
      </c>
      <c r="E312" s="2524"/>
    </row>
    <row r="313" spans="2:5" ht="15">
      <c r="B313" s="2555" t="s">
        <v>12252</v>
      </c>
      <c r="C313" s="2556" t="s">
        <v>12248</v>
      </c>
      <c r="D313" s="2556" t="s">
        <v>12251</v>
      </c>
      <c r="E313" s="2556"/>
    </row>
    <row r="314" spans="2:5" ht="15">
      <c r="B314" s="2555" t="s">
        <v>12253</v>
      </c>
      <c r="C314" s="2556" t="s">
        <v>12248</v>
      </c>
      <c r="D314" s="2556" t="s">
        <v>12254</v>
      </c>
      <c r="E314" s="2556"/>
    </row>
    <row r="315" spans="2:5" ht="15">
      <c r="B315" s="2553" t="s">
        <v>4684</v>
      </c>
      <c r="C315" s="2524"/>
      <c r="D315" s="2524" t="s">
        <v>8905</v>
      </c>
      <c r="E315" s="2524"/>
    </row>
    <row r="316" spans="2:5" ht="15">
      <c r="B316" s="2554" t="s">
        <v>8362</v>
      </c>
      <c r="C316" s="2524"/>
      <c r="D316" s="2524" t="s">
        <v>8906</v>
      </c>
      <c r="E316" s="2524"/>
    </row>
    <row r="317" spans="2:5" ht="15">
      <c r="B317" s="2554"/>
      <c r="C317" s="2524"/>
      <c r="D317" s="2524"/>
      <c r="E317" s="2524"/>
    </row>
    <row r="318" spans="2:5" ht="15">
      <c r="B318" s="2554"/>
      <c r="C318" s="2524"/>
      <c r="D318" s="2524"/>
      <c r="E318" s="2524"/>
    </row>
    <row r="319" spans="2:5" ht="15">
      <c r="B319" s="2554"/>
      <c r="C319" s="2524"/>
      <c r="D319" s="2524"/>
      <c r="E319" s="2524"/>
    </row>
  </sheetData>
  <mergeCells count="56">
    <mergeCell ref="B308:C308"/>
    <mergeCell ref="D308:E308"/>
    <mergeCell ref="B309:C309"/>
    <mergeCell ref="D309:E309"/>
    <mergeCell ref="B220:H220"/>
    <mergeCell ref="B306:C306"/>
    <mergeCell ref="D306:E306"/>
    <mergeCell ref="B307:C307"/>
    <mergeCell ref="D307:E307"/>
    <mergeCell ref="B229:H229"/>
    <mergeCell ref="B239:H239"/>
    <mergeCell ref="B248:H248"/>
    <mergeCell ref="B258:H258"/>
    <mergeCell ref="B269:H269"/>
    <mergeCell ref="B319:C319"/>
    <mergeCell ref="D319:E319"/>
    <mergeCell ref="B312:C312"/>
    <mergeCell ref="D312:E312"/>
    <mergeCell ref="B315:C315"/>
    <mergeCell ref="D315:E315"/>
    <mergeCell ref="B316:C316"/>
    <mergeCell ref="D316:E316"/>
    <mergeCell ref="B317:C317"/>
    <mergeCell ref="D317:E317"/>
    <mergeCell ref="B318:C318"/>
    <mergeCell ref="D318:E318"/>
    <mergeCell ref="B313:C313"/>
    <mergeCell ref="B314:C314"/>
    <mergeCell ref="D313:E313"/>
    <mergeCell ref="D314:E314"/>
    <mergeCell ref="B19:H19"/>
    <mergeCell ref="B28:H28"/>
    <mergeCell ref="B38:H38"/>
    <mergeCell ref="B48:H48"/>
    <mergeCell ref="B57:H57"/>
    <mergeCell ref="B201:H201"/>
    <mergeCell ref="B171:H171"/>
    <mergeCell ref="B181:H181"/>
    <mergeCell ref="B191:H191"/>
    <mergeCell ref="B122:H122"/>
    <mergeCell ref="B310:C310"/>
    <mergeCell ref="D310:E310"/>
    <mergeCell ref="B311:C311"/>
    <mergeCell ref="D311:E311"/>
    <mergeCell ref="B3:H3"/>
    <mergeCell ref="B11:H11"/>
    <mergeCell ref="B112:H112"/>
    <mergeCell ref="B132:H132"/>
    <mergeCell ref="B161:H161"/>
    <mergeCell ref="B142:H142"/>
    <mergeCell ref="B151:H151"/>
    <mergeCell ref="B67:H67"/>
    <mergeCell ref="B77:H77"/>
    <mergeCell ref="B87:H87"/>
    <mergeCell ref="B103:H103"/>
    <mergeCell ref="B211:H211"/>
  </mergeCells>
  <hyperlinks>
    <hyperlink ref="D306" r:id="rId1"/>
  </hyperlinks>
  <pageMargins left="0.7" right="0.7" top="0.75" bottom="0.75" header="0.3" footer="0.3"/>
  <pageSetup orientation="portrait" horizontalDpi="4294967293" verticalDpi="0" r:id="rId2"/>
</worksheet>
</file>

<file path=xl/worksheets/sheet29.xml><?xml version="1.0" encoding="utf-8"?>
<worksheet xmlns="http://schemas.openxmlformats.org/spreadsheetml/2006/main" xmlns:r="http://schemas.openxmlformats.org/officeDocument/2006/relationships">
  <dimension ref="B2:J572"/>
  <sheetViews>
    <sheetView topLeftCell="A439"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558" t="s">
        <v>5337</v>
      </c>
      <c r="C2" s="2558"/>
      <c r="D2" s="2558"/>
      <c r="E2" s="2558"/>
      <c r="F2" s="2558"/>
      <c r="G2" s="2558"/>
      <c r="H2" s="2558"/>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57">
        <v>42007</v>
      </c>
      <c r="C5" s="50" t="s">
        <v>1039</v>
      </c>
      <c r="D5" s="571">
        <v>1020</v>
      </c>
      <c r="E5" s="18"/>
      <c r="F5" s="243"/>
      <c r="G5" s="244"/>
      <c r="H5" s="245"/>
      <c r="I5" s="18"/>
    </row>
    <row r="6" spans="2:10" s="1" customFormat="1" ht="30" hidden="1" outlineLevel="1">
      <c r="B6" s="608">
        <v>42034</v>
      </c>
      <c r="C6" s="840" t="s">
        <v>5366</v>
      </c>
      <c r="D6" s="613">
        <v>80</v>
      </c>
      <c r="F6" s="46"/>
      <c r="G6" s="50"/>
      <c r="H6" s="48"/>
    </row>
    <row r="7" spans="2:10" s="1" customFormat="1" ht="15" hidden="1" outlineLevel="1">
      <c r="B7" s="957">
        <v>42035</v>
      </c>
      <c r="C7" s="371" t="s">
        <v>5367</v>
      </c>
      <c r="D7" s="279">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511" t="s">
        <v>5380</v>
      </c>
      <c r="C11" s="2511"/>
      <c r="D11" s="2511"/>
      <c r="E11" s="2511"/>
      <c r="F11" s="2511"/>
      <c r="G11" s="2511"/>
      <c r="H11" s="2511"/>
    </row>
    <row r="12" spans="2:10" s="1" customFormat="1" ht="15" hidden="1" outlineLevel="1"/>
    <row r="13" spans="2:10" s="1" customFormat="1" ht="15" hidden="1" outlineLevel="1">
      <c r="B13" s="354" t="s">
        <v>115</v>
      </c>
      <c r="C13" s="152" t="s">
        <v>5342</v>
      </c>
      <c r="D13" s="153" t="s">
        <v>4</v>
      </c>
      <c r="E13" s="18"/>
      <c r="F13" s="152" t="s">
        <v>115</v>
      </c>
      <c r="G13" s="152" t="s">
        <v>5343</v>
      </c>
      <c r="H13" s="153" t="s">
        <v>4</v>
      </c>
    </row>
    <row r="14" spans="2:10" s="1" customFormat="1" ht="30" hidden="1" outlineLevel="1">
      <c r="B14" s="957">
        <v>42003</v>
      </c>
      <c r="C14" s="318" t="s">
        <v>5338</v>
      </c>
      <c r="D14" s="48">
        <v>300000</v>
      </c>
      <c r="E14" s="18"/>
      <c r="F14" s="243">
        <v>42014</v>
      </c>
      <c r="G14" s="244" t="s">
        <v>5341</v>
      </c>
      <c r="H14" s="424">
        <v>6449</v>
      </c>
      <c r="I14" s="18"/>
    </row>
    <row r="15" spans="2:10" s="1" customFormat="1" ht="45" hidden="1" outlineLevel="1">
      <c r="B15" s="957">
        <v>42004</v>
      </c>
      <c r="C15" s="371" t="s">
        <v>5340</v>
      </c>
      <c r="D15" s="48">
        <v>173</v>
      </c>
      <c r="F15" s="608">
        <v>42034</v>
      </c>
      <c r="G15" s="840" t="s">
        <v>5365</v>
      </c>
      <c r="H15" s="613">
        <v>24</v>
      </c>
    </row>
    <row r="16" spans="2:10" s="1" customFormat="1" ht="15" hidden="1" outlineLevel="1">
      <c r="B16" s="957">
        <v>42035</v>
      </c>
      <c r="C16" s="371" t="s">
        <v>1911</v>
      </c>
      <c r="D16" s="48">
        <v>2636</v>
      </c>
      <c r="E16" s="18"/>
      <c r="F16" s="46"/>
      <c r="G16" s="50"/>
      <c r="H16" s="279"/>
    </row>
    <row r="17" spans="2:10" s="1" customFormat="1" ht="15" hidden="1" outlineLevel="1">
      <c r="B17" s="957"/>
      <c r="C17" s="371"/>
      <c r="D17" s="48"/>
      <c r="E17" s="18"/>
      <c r="F17" s="46"/>
      <c r="G17" s="50"/>
      <c r="H17" s="279"/>
    </row>
    <row r="18" spans="2:10" s="1" customFormat="1" ht="15" hidden="1" outlineLevel="1">
      <c r="B18" s="957"/>
      <c r="C18" s="50" t="s">
        <v>1912</v>
      </c>
      <c r="D18" s="48">
        <f>SUM(D14:D16)</f>
        <v>302809</v>
      </c>
      <c r="E18" s="18"/>
      <c r="F18" s="50"/>
      <c r="G18" s="50" t="s">
        <v>1913</v>
      </c>
      <c r="H18" s="48">
        <f>SUM(H14:H15)</f>
        <v>6473</v>
      </c>
      <c r="J18" s="2"/>
    </row>
    <row r="19" spans="2:10" s="1" customFormat="1" ht="15" hidden="1" outlineLevel="1">
      <c r="B19" s="50"/>
      <c r="C19" s="50" t="s">
        <v>5339</v>
      </c>
      <c r="D19" s="48">
        <f>D18-H18</f>
        <v>296336</v>
      </c>
      <c r="E19" s="18"/>
      <c r="F19" s="18"/>
      <c r="G19" s="18"/>
      <c r="H19" s="18"/>
    </row>
    <row r="20" spans="2:10" s="1" customFormat="1" ht="15" collapsed="1"/>
    <row r="21" spans="2:10" s="1" customFormat="1" ht="15.75">
      <c r="B21" s="2558" t="s">
        <v>5371</v>
      </c>
      <c r="C21" s="2558"/>
      <c r="D21" s="2558"/>
      <c r="E21" s="2558"/>
      <c r="F21" s="2558"/>
      <c r="G21" s="2558"/>
      <c r="H21" s="2558"/>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57">
        <v>42036</v>
      </c>
      <c r="C24" s="50" t="s">
        <v>1039</v>
      </c>
      <c r="D24" s="571">
        <f>D9</f>
        <v>1103</v>
      </c>
      <c r="E24" s="18"/>
      <c r="F24" s="243">
        <v>42054</v>
      </c>
      <c r="G24" s="244" t="s">
        <v>5534</v>
      </c>
      <c r="H24" s="245">
        <v>20</v>
      </c>
      <c r="I24" s="18"/>
    </row>
    <row r="25" spans="2:10" s="1" customFormat="1" ht="30" hidden="1" outlineLevel="1">
      <c r="B25" s="957">
        <v>42037</v>
      </c>
      <c r="C25" s="964" t="s">
        <v>5382</v>
      </c>
      <c r="D25" s="349">
        <v>8277</v>
      </c>
      <c r="F25" s="46"/>
      <c r="G25" s="50"/>
      <c r="H25" s="48"/>
    </row>
    <row r="26" spans="2:10" s="1" customFormat="1" ht="30" hidden="1" outlineLevel="1">
      <c r="B26" s="957">
        <v>42062</v>
      </c>
      <c r="C26" s="964" t="s">
        <v>5535</v>
      </c>
      <c r="D26" s="349">
        <v>620</v>
      </c>
      <c r="E26" s="18"/>
      <c r="F26" s="46"/>
      <c r="G26" s="50"/>
      <c r="H26" s="48"/>
    </row>
    <row r="27" spans="2:10" s="1" customFormat="1" ht="15" hidden="1" outlineLevel="1">
      <c r="B27" s="957"/>
      <c r="C27" s="371"/>
      <c r="D27" s="48"/>
      <c r="E27" s="18"/>
      <c r="F27" s="46"/>
      <c r="G27" s="50"/>
      <c r="H27" s="48"/>
    </row>
    <row r="28" spans="2:10" s="1" customFormat="1" ht="15" hidden="1" outlineLevel="1">
      <c r="B28" s="319"/>
      <c r="C28" s="319" t="s">
        <v>1912</v>
      </c>
      <c r="D28" s="279">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511" t="s">
        <v>5381</v>
      </c>
      <c r="C31" s="2511"/>
      <c r="D31" s="2511"/>
      <c r="E31" s="2511"/>
      <c r="F31" s="2511"/>
      <c r="G31" s="2511"/>
      <c r="H31" s="2511"/>
    </row>
    <row r="32" spans="2:10" s="1" customFormat="1" ht="15" hidden="1" outlineLevel="1"/>
    <row r="33" spans="2:10" s="1" customFormat="1" ht="15" hidden="1" outlineLevel="1">
      <c r="B33" s="354" t="s">
        <v>115</v>
      </c>
      <c r="C33" s="152" t="s">
        <v>5342</v>
      </c>
      <c r="D33" s="153" t="s">
        <v>4</v>
      </c>
      <c r="E33" s="18"/>
      <c r="F33" s="152" t="s">
        <v>115</v>
      </c>
      <c r="G33" s="152" t="s">
        <v>5343</v>
      </c>
      <c r="H33" s="153" t="s">
        <v>4</v>
      </c>
    </row>
    <row r="34" spans="2:10" s="1" customFormat="1" ht="30" hidden="1" outlineLevel="1">
      <c r="B34" s="957">
        <v>42036</v>
      </c>
      <c r="C34" s="318" t="s">
        <v>1039</v>
      </c>
      <c r="D34" s="48">
        <f>D19</f>
        <v>296336</v>
      </c>
      <c r="E34" s="18"/>
      <c r="F34" s="243">
        <v>42045</v>
      </c>
      <c r="G34" s="244" t="s">
        <v>5416</v>
      </c>
      <c r="H34" s="424">
        <v>6449</v>
      </c>
      <c r="I34" s="18"/>
    </row>
    <row r="35" spans="2:10" s="1" customFormat="1" ht="15" hidden="1" outlineLevel="1">
      <c r="B35" s="957">
        <v>42063</v>
      </c>
      <c r="C35" s="371" t="s">
        <v>5536</v>
      </c>
      <c r="D35" s="48">
        <v>2352</v>
      </c>
      <c r="F35" s="608"/>
      <c r="G35" s="840"/>
      <c r="H35" s="613"/>
    </row>
    <row r="36" spans="2:10" s="1" customFormat="1" ht="15" hidden="1" outlineLevel="1">
      <c r="B36" s="957"/>
      <c r="C36" s="371"/>
      <c r="D36" s="48"/>
      <c r="E36" s="18"/>
      <c r="F36" s="46"/>
      <c r="G36" s="50"/>
      <c r="H36" s="279"/>
    </row>
    <row r="37" spans="2:10" s="1" customFormat="1" ht="15" hidden="1" outlineLevel="1">
      <c r="B37" s="957"/>
      <c r="C37" s="371"/>
      <c r="D37" s="48"/>
      <c r="E37" s="18"/>
      <c r="F37" s="46"/>
      <c r="G37" s="50"/>
      <c r="H37" s="279"/>
    </row>
    <row r="38" spans="2:10" s="1" customFormat="1" ht="15" hidden="1" outlineLevel="1">
      <c r="B38" s="957"/>
      <c r="C38" s="50" t="s">
        <v>1912</v>
      </c>
      <c r="D38" s="48">
        <f>SUM(D34:D36)</f>
        <v>298688</v>
      </c>
      <c r="E38" s="18"/>
      <c r="F38" s="50"/>
      <c r="G38" s="50" t="s">
        <v>1913</v>
      </c>
      <c r="H38" s="48">
        <f>SUM(H34:H35)</f>
        <v>6449</v>
      </c>
      <c r="J38" s="2"/>
    </row>
    <row r="39" spans="2:10" s="1" customFormat="1" ht="15" hidden="1" outlineLevel="1">
      <c r="B39" s="50"/>
      <c r="C39" s="50" t="s">
        <v>5339</v>
      </c>
      <c r="D39" s="48">
        <f>D38-H38</f>
        <v>292239</v>
      </c>
      <c r="E39" s="18"/>
      <c r="F39" s="18"/>
      <c r="G39" s="18"/>
      <c r="H39" s="18"/>
    </row>
    <row r="40" spans="2:10" s="1" customFormat="1" ht="15" collapsed="1"/>
    <row r="41" spans="2:10" s="1" customFormat="1" ht="15.75">
      <c r="B41" s="2558" t="s">
        <v>5518</v>
      </c>
      <c r="C41" s="2558"/>
      <c r="D41" s="2558"/>
      <c r="E41" s="2558"/>
      <c r="F41" s="2558"/>
      <c r="G41" s="2558"/>
      <c r="H41" s="2558"/>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57">
        <v>42064</v>
      </c>
      <c r="C44" s="50" t="s">
        <v>1039</v>
      </c>
      <c r="D44" s="571">
        <f>D29</f>
        <v>9980</v>
      </c>
      <c r="E44" s="18"/>
      <c r="F44" s="243"/>
      <c r="G44" s="244"/>
      <c r="H44" s="245"/>
      <c r="I44" s="18"/>
    </row>
    <row r="45" spans="2:10" s="1" customFormat="1" ht="15" hidden="1" outlineLevel="1">
      <c r="B45" s="957">
        <v>42067</v>
      </c>
      <c r="C45" s="987" t="s">
        <v>5555</v>
      </c>
      <c r="D45" s="349">
        <v>20</v>
      </c>
      <c r="F45" s="46"/>
      <c r="G45" s="50"/>
      <c r="H45" s="48"/>
    </row>
    <row r="46" spans="2:10" s="1" customFormat="1" ht="15" hidden="1" outlineLevel="1">
      <c r="B46" s="957"/>
      <c r="C46" s="988"/>
      <c r="D46" s="349"/>
      <c r="E46" s="18"/>
      <c r="F46" s="46"/>
      <c r="G46" s="50"/>
      <c r="H46" s="48"/>
    </row>
    <row r="47" spans="2:10" s="1" customFormat="1" ht="15" hidden="1" outlineLevel="1">
      <c r="B47" s="957"/>
      <c r="C47" s="371"/>
      <c r="D47" s="279"/>
      <c r="E47" s="18"/>
      <c r="F47" s="46"/>
      <c r="G47" s="50"/>
      <c r="H47" s="48"/>
    </row>
    <row r="48" spans="2:10" s="1" customFormat="1" ht="15" hidden="1" outlineLevel="1">
      <c r="B48" s="319"/>
      <c r="C48" s="319" t="s">
        <v>1912</v>
      </c>
      <c r="D48" s="279">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511" t="s">
        <v>5381</v>
      </c>
      <c r="C51" s="2511"/>
      <c r="D51" s="2511"/>
      <c r="E51" s="2511"/>
      <c r="F51" s="2511"/>
      <c r="G51" s="2511"/>
      <c r="H51" s="2511"/>
    </row>
    <row r="52" spans="2:10" s="1" customFormat="1" ht="15" hidden="1" outlineLevel="1"/>
    <row r="53" spans="2:10" s="1" customFormat="1" ht="15" hidden="1" outlineLevel="1">
      <c r="B53" s="354" t="s">
        <v>115</v>
      </c>
      <c r="C53" s="152" t="s">
        <v>5342</v>
      </c>
      <c r="D53" s="153" t="s">
        <v>4</v>
      </c>
      <c r="E53" s="18"/>
      <c r="F53" s="354" t="s">
        <v>115</v>
      </c>
      <c r="G53" s="354" t="s">
        <v>5343</v>
      </c>
      <c r="H53" s="355" t="s">
        <v>4</v>
      </c>
    </row>
    <row r="54" spans="2:10" s="1" customFormat="1" ht="15" hidden="1" outlineLevel="1">
      <c r="B54" s="957">
        <v>42064</v>
      </c>
      <c r="C54" s="318" t="s">
        <v>1039</v>
      </c>
      <c r="D54" s="48">
        <f>D39</f>
        <v>292239</v>
      </c>
      <c r="E54" s="18"/>
      <c r="F54" s="957">
        <v>42073</v>
      </c>
      <c r="G54" s="318" t="s">
        <v>5562</v>
      </c>
      <c r="H54" s="48">
        <v>6449</v>
      </c>
      <c r="I54" s="18"/>
    </row>
    <row r="55" spans="2:10" s="1" customFormat="1" ht="15" hidden="1" outlineLevel="1">
      <c r="B55" s="957">
        <v>42094</v>
      </c>
      <c r="C55" s="371" t="s">
        <v>1911</v>
      </c>
      <c r="D55" s="48">
        <v>2565</v>
      </c>
      <c r="F55" s="608"/>
      <c r="G55" s="840"/>
      <c r="H55" s="613"/>
    </row>
    <row r="56" spans="2:10" s="1" customFormat="1" ht="15" hidden="1" outlineLevel="1">
      <c r="B56" s="957"/>
      <c r="C56" s="371"/>
      <c r="D56" s="48"/>
      <c r="E56" s="18"/>
      <c r="F56" s="46"/>
      <c r="G56" s="50"/>
      <c r="H56" s="279"/>
    </row>
    <row r="57" spans="2:10" s="1" customFormat="1" ht="15" hidden="1" outlineLevel="1">
      <c r="B57" s="957"/>
      <c r="C57" s="371"/>
      <c r="D57" s="48"/>
      <c r="E57" s="18"/>
      <c r="F57" s="46"/>
      <c r="G57" s="50"/>
      <c r="H57" s="279"/>
    </row>
    <row r="58" spans="2:10" s="1" customFormat="1" ht="15" hidden="1" outlineLevel="1">
      <c r="B58" s="957"/>
      <c r="C58" s="50" t="s">
        <v>1912</v>
      </c>
      <c r="D58" s="48">
        <f>SUM(D54:D56)</f>
        <v>294804</v>
      </c>
      <c r="E58" s="18"/>
      <c r="F58" s="50"/>
      <c r="G58" s="50" t="s">
        <v>1913</v>
      </c>
      <c r="H58" s="48">
        <f>SUM(H54:H55)</f>
        <v>6449</v>
      </c>
      <c r="J58" s="2"/>
    </row>
    <row r="59" spans="2:10" s="1" customFormat="1" ht="15" hidden="1" outlineLevel="1">
      <c r="B59" s="50"/>
      <c r="C59" s="50" t="s">
        <v>5339</v>
      </c>
      <c r="D59" s="48">
        <f>D58-H58</f>
        <v>288355</v>
      </c>
      <c r="E59" s="18"/>
      <c r="F59" s="18"/>
      <c r="G59" s="18"/>
      <c r="H59" s="18"/>
    </row>
    <row r="60" spans="2:10" s="1" customFormat="1" ht="15" collapsed="1"/>
    <row r="61" spans="2:10" s="1" customFormat="1" ht="15.75">
      <c r="B61" s="2512" t="s">
        <v>5623</v>
      </c>
      <c r="C61" s="2512"/>
      <c r="D61" s="2512"/>
      <c r="E61" s="2512"/>
      <c r="F61" s="2512"/>
      <c r="G61" s="2512"/>
      <c r="H61" s="2512"/>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57">
        <v>42095</v>
      </c>
      <c r="C64" s="50" t="s">
        <v>1039</v>
      </c>
      <c r="D64" s="571">
        <f>D49</f>
        <v>10000</v>
      </c>
      <c r="E64" s="18"/>
      <c r="F64" s="243"/>
      <c r="G64" s="244"/>
      <c r="H64" s="245"/>
      <c r="I64" s="18"/>
    </row>
    <row r="65" spans="2:10" s="1" customFormat="1" ht="15" hidden="1" outlineLevel="1">
      <c r="B65" s="957">
        <v>42124</v>
      </c>
      <c r="C65" s="987" t="s">
        <v>5199</v>
      </c>
      <c r="D65" s="349">
        <v>95</v>
      </c>
      <c r="F65" s="46"/>
      <c r="G65" s="50"/>
      <c r="H65" s="48"/>
    </row>
    <row r="66" spans="2:10" s="1" customFormat="1" ht="15" hidden="1" outlineLevel="1">
      <c r="B66" s="957"/>
      <c r="C66" s="988"/>
      <c r="D66" s="349"/>
      <c r="E66" s="18"/>
      <c r="F66" s="46"/>
      <c r="G66" s="50"/>
      <c r="H66" s="48"/>
    </row>
    <row r="67" spans="2:10" s="1" customFormat="1" ht="15" hidden="1" outlineLevel="1">
      <c r="B67" s="957"/>
      <c r="C67" s="371"/>
      <c r="D67" s="279"/>
      <c r="E67" s="18"/>
      <c r="F67" s="46"/>
      <c r="G67" s="50"/>
      <c r="H67" s="48"/>
    </row>
    <row r="68" spans="2:10" s="1" customFormat="1" ht="15" hidden="1" outlineLevel="1">
      <c r="B68" s="319"/>
      <c r="C68" s="319" t="s">
        <v>1912</v>
      </c>
      <c r="D68" s="279">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511" t="s">
        <v>5381</v>
      </c>
      <c r="C71" s="2511"/>
      <c r="D71" s="2511"/>
      <c r="E71" s="2511"/>
      <c r="F71" s="2511"/>
      <c r="G71" s="2511"/>
      <c r="H71" s="2511"/>
    </row>
    <row r="72" spans="2:10" s="1" customFormat="1" ht="15" hidden="1" outlineLevel="1"/>
    <row r="73" spans="2:10" s="1" customFormat="1" ht="15" hidden="1" outlineLevel="1">
      <c r="B73" s="354" t="s">
        <v>115</v>
      </c>
      <c r="C73" s="152" t="s">
        <v>5342</v>
      </c>
      <c r="D73" s="153" t="s">
        <v>4</v>
      </c>
      <c r="E73" s="18"/>
      <c r="F73" s="354" t="s">
        <v>115</v>
      </c>
      <c r="G73" s="354" t="s">
        <v>5343</v>
      </c>
      <c r="H73" s="355" t="s">
        <v>4</v>
      </c>
    </row>
    <row r="74" spans="2:10" s="1" customFormat="1" ht="45" hidden="1" outlineLevel="1">
      <c r="B74" s="957">
        <v>42095</v>
      </c>
      <c r="C74" s="318" t="s">
        <v>1039</v>
      </c>
      <c r="D74" s="48">
        <f>D59</f>
        <v>288355</v>
      </c>
      <c r="E74" s="18"/>
      <c r="F74" s="957">
        <v>42096</v>
      </c>
      <c r="G74" s="318" t="s">
        <v>5651</v>
      </c>
      <c r="H74" s="48">
        <v>1906</v>
      </c>
      <c r="I74" s="18"/>
    </row>
    <row r="75" spans="2:10" s="1" customFormat="1" ht="15" hidden="1" outlineLevel="1">
      <c r="B75" s="957">
        <v>42124</v>
      </c>
      <c r="C75" s="371" t="s">
        <v>1911</v>
      </c>
      <c r="D75" s="48">
        <v>2434</v>
      </c>
      <c r="F75" s="608">
        <v>42104</v>
      </c>
      <c r="G75" s="840" t="s">
        <v>5686</v>
      </c>
      <c r="H75" s="613">
        <v>6449</v>
      </c>
    </row>
    <row r="76" spans="2:10" s="1" customFormat="1" ht="15" hidden="1" outlineLevel="1">
      <c r="B76" s="957"/>
      <c r="C76" s="371"/>
      <c r="D76" s="48"/>
      <c r="E76" s="18"/>
      <c r="F76" s="46"/>
      <c r="G76" s="50"/>
      <c r="H76" s="279"/>
    </row>
    <row r="77" spans="2:10" s="1" customFormat="1" ht="15" hidden="1" outlineLevel="1">
      <c r="B77" s="957"/>
      <c r="C77" s="371"/>
      <c r="D77" s="48"/>
      <c r="E77" s="18"/>
      <c r="F77" s="46"/>
      <c r="G77" s="50"/>
      <c r="H77" s="279"/>
    </row>
    <row r="78" spans="2:10" s="1" customFormat="1" ht="15" hidden="1" outlineLevel="1">
      <c r="B78" s="957"/>
      <c r="C78" s="50" t="s">
        <v>1912</v>
      </c>
      <c r="D78" s="48">
        <f>SUM(D74:D76)</f>
        <v>290789</v>
      </c>
      <c r="E78" s="18"/>
      <c r="F78" s="50"/>
      <c r="G78" s="50" t="s">
        <v>1913</v>
      </c>
      <c r="H78" s="48">
        <f>SUM(H74:H75)</f>
        <v>8355</v>
      </c>
      <c r="J78" s="2"/>
    </row>
    <row r="79" spans="2:10" s="1" customFormat="1" ht="15" hidden="1" outlineLevel="1">
      <c r="B79" s="50"/>
      <c r="C79" s="50" t="s">
        <v>5339</v>
      </c>
      <c r="D79" s="48">
        <f>D78-H78</f>
        <v>282434</v>
      </c>
      <c r="E79" s="18"/>
      <c r="F79" s="18"/>
      <c r="G79" s="18"/>
      <c r="H79" s="18"/>
    </row>
    <row r="80" spans="2:10" collapsed="1"/>
    <row r="81" spans="2:10" s="1" customFormat="1" ht="15.75">
      <c r="B81" s="2512" t="s">
        <v>5733</v>
      </c>
      <c r="C81" s="2512"/>
      <c r="D81" s="2512"/>
      <c r="E81" s="2512"/>
      <c r="F81" s="2512"/>
      <c r="G81" s="2512"/>
      <c r="H81" s="2512"/>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57">
        <v>42125</v>
      </c>
      <c r="C84" s="50" t="s">
        <v>1039</v>
      </c>
      <c r="D84" s="571">
        <f>D69</f>
        <v>10095</v>
      </c>
      <c r="E84" s="18"/>
      <c r="F84" s="243"/>
      <c r="G84" s="244"/>
      <c r="H84" s="245"/>
      <c r="I84" s="18"/>
    </row>
    <row r="85" spans="2:10" s="1" customFormat="1" ht="15" hidden="1" outlineLevel="1">
      <c r="B85" s="957"/>
      <c r="C85" s="987"/>
      <c r="D85" s="349"/>
      <c r="F85" s="46"/>
      <c r="G85" s="50"/>
      <c r="H85" s="48"/>
    </row>
    <row r="86" spans="2:10" s="1" customFormat="1" ht="15" hidden="1" outlineLevel="1">
      <c r="B86" s="957"/>
      <c r="C86" s="988"/>
      <c r="D86" s="349"/>
      <c r="E86" s="18"/>
      <c r="F86" s="46"/>
      <c r="G86" s="50"/>
      <c r="H86" s="48"/>
    </row>
    <row r="87" spans="2:10" s="1" customFormat="1" ht="15" hidden="1" outlineLevel="1">
      <c r="B87" s="957"/>
      <c r="C87" s="371"/>
      <c r="D87" s="279"/>
      <c r="E87" s="18"/>
      <c r="F87" s="46"/>
      <c r="G87" s="50"/>
      <c r="H87" s="48"/>
    </row>
    <row r="88" spans="2:10" s="1" customFormat="1" ht="15" hidden="1" outlineLevel="1">
      <c r="B88" s="319"/>
      <c r="C88" s="319" t="s">
        <v>1912</v>
      </c>
      <c r="D88" s="279">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511" t="s">
        <v>5381</v>
      </c>
      <c r="C91" s="2511"/>
      <c r="D91" s="2511"/>
      <c r="E91" s="2511"/>
      <c r="F91" s="2511"/>
      <c r="G91" s="2511"/>
      <c r="H91" s="2511"/>
    </row>
    <row r="92" spans="2:10" s="1" customFormat="1" ht="15" hidden="1" outlineLevel="1"/>
    <row r="93" spans="2:10" s="1" customFormat="1" ht="15" hidden="1" outlineLevel="1">
      <c r="B93" s="354" t="s">
        <v>115</v>
      </c>
      <c r="C93" s="152" t="s">
        <v>5342</v>
      </c>
      <c r="D93" s="153" t="s">
        <v>4</v>
      </c>
      <c r="E93" s="18"/>
      <c r="F93" s="354" t="s">
        <v>115</v>
      </c>
      <c r="G93" s="354" t="s">
        <v>5343</v>
      </c>
      <c r="H93" s="355" t="s">
        <v>4</v>
      </c>
    </row>
    <row r="94" spans="2:10" s="1" customFormat="1" ht="15" hidden="1" outlineLevel="1">
      <c r="B94" s="957">
        <v>42125</v>
      </c>
      <c r="C94" s="318" t="s">
        <v>1039</v>
      </c>
      <c r="D94" s="48">
        <f>D79</f>
        <v>282434</v>
      </c>
      <c r="E94" s="18"/>
      <c r="F94" s="608">
        <v>42135</v>
      </c>
      <c r="G94" s="840" t="s">
        <v>5799</v>
      </c>
      <c r="H94" s="613">
        <v>6449</v>
      </c>
      <c r="I94" s="18"/>
    </row>
    <row r="95" spans="2:10" s="1" customFormat="1" ht="45" hidden="1" outlineLevel="1">
      <c r="B95" s="957">
        <v>42155</v>
      </c>
      <c r="C95" s="371" t="s">
        <v>1911</v>
      </c>
      <c r="D95" s="48">
        <v>2439</v>
      </c>
      <c r="F95" s="608">
        <v>42136</v>
      </c>
      <c r="G95" s="397" t="s">
        <v>5811</v>
      </c>
      <c r="H95" s="611">
        <v>985</v>
      </c>
    </row>
    <row r="96" spans="2:10" s="1" customFormat="1" ht="15" hidden="1" outlineLevel="1">
      <c r="B96" s="957"/>
      <c r="C96" s="371"/>
      <c r="D96" s="48"/>
      <c r="E96" s="18"/>
      <c r="F96" s="426"/>
      <c r="G96" s="319"/>
      <c r="H96" s="279"/>
    </row>
    <row r="97" spans="2:10" s="1" customFormat="1" ht="15" hidden="1" outlineLevel="1">
      <c r="B97" s="957"/>
      <c r="C97" s="371"/>
      <c r="D97" s="48"/>
      <c r="E97" s="18"/>
      <c r="F97" s="46"/>
      <c r="G97" s="50"/>
      <c r="H97" s="279"/>
    </row>
    <row r="98" spans="2:10" s="1" customFormat="1" ht="15" hidden="1" outlineLevel="1">
      <c r="B98" s="957"/>
      <c r="C98" s="50" t="s">
        <v>1912</v>
      </c>
      <c r="D98" s="48">
        <f>SUM(D94:D96)</f>
        <v>284873</v>
      </c>
      <c r="E98" s="18"/>
      <c r="F98" s="50"/>
      <c r="G98" s="50" t="s">
        <v>1913</v>
      </c>
      <c r="H98" s="48">
        <f>SUM(H94:H95)</f>
        <v>7434</v>
      </c>
      <c r="J98" s="2"/>
    </row>
    <row r="99" spans="2:10" s="1" customFormat="1" ht="15" hidden="1" outlineLevel="1">
      <c r="B99" s="50"/>
      <c r="C99" s="50" t="s">
        <v>5339</v>
      </c>
      <c r="D99" s="48">
        <f>D98-H98</f>
        <v>277439</v>
      </c>
      <c r="E99" s="18"/>
      <c r="F99" s="18"/>
      <c r="G99" s="18"/>
      <c r="H99" s="18"/>
    </row>
    <row r="100" spans="2:10" collapsed="1"/>
    <row r="101" spans="2:10" s="1" customFormat="1" ht="15.75">
      <c r="B101" s="2512" t="s">
        <v>5873</v>
      </c>
      <c r="C101" s="2512"/>
      <c r="D101" s="2512"/>
      <c r="E101" s="2512"/>
      <c r="F101" s="2512"/>
      <c r="G101" s="2512"/>
      <c r="H101" s="2512"/>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57">
        <v>42156</v>
      </c>
      <c r="C104" s="50" t="s">
        <v>1039</v>
      </c>
      <c r="D104" s="571">
        <f>D89</f>
        <v>10095</v>
      </c>
      <c r="E104" s="18"/>
      <c r="F104" s="243">
        <v>42166</v>
      </c>
      <c r="G104" s="244" t="s">
        <v>5896</v>
      </c>
      <c r="H104" s="245">
        <v>990</v>
      </c>
      <c r="I104" s="18"/>
    </row>
    <row r="105" spans="2:10" s="1" customFormat="1" ht="30" hidden="1" outlineLevel="1">
      <c r="B105" s="957">
        <v>42165</v>
      </c>
      <c r="C105" s="47" t="s">
        <v>5894</v>
      </c>
      <c r="D105" s="571">
        <v>895</v>
      </c>
      <c r="F105" s="46"/>
      <c r="G105" s="50"/>
      <c r="H105" s="48"/>
    </row>
    <row r="106" spans="2:10" s="1" customFormat="1" ht="15" hidden="1" outlineLevel="1">
      <c r="B106" s="957"/>
      <c r="C106" s="988"/>
      <c r="D106" s="349"/>
      <c r="E106" s="18"/>
      <c r="F106" s="46"/>
      <c r="G106" s="50"/>
      <c r="H106" s="48"/>
    </row>
    <row r="107" spans="2:10" s="1" customFormat="1" ht="15" hidden="1" outlineLevel="1">
      <c r="B107" s="957"/>
      <c r="C107" s="371"/>
      <c r="D107" s="279"/>
      <c r="E107" s="18"/>
      <c r="F107" s="46"/>
      <c r="G107" s="50"/>
      <c r="H107" s="48"/>
    </row>
    <row r="108" spans="2:10" s="1" customFormat="1" ht="15" hidden="1" outlineLevel="1">
      <c r="B108" s="319"/>
      <c r="C108" s="319" t="s">
        <v>1912</v>
      </c>
      <c r="D108" s="279">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511" t="s">
        <v>5381</v>
      </c>
      <c r="C111" s="2511"/>
      <c r="D111" s="2511"/>
      <c r="E111" s="2511"/>
      <c r="F111" s="2511"/>
      <c r="G111" s="2511"/>
      <c r="H111" s="2511"/>
    </row>
    <row r="112" spans="2:10" s="1" customFormat="1" ht="15" hidden="1" outlineLevel="1"/>
    <row r="113" spans="2:10" s="1" customFormat="1" ht="15" hidden="1" outlineLevel="1">
      <c r="B113" s="354" t="s">
        <v>115</v>
      </c>
      <c r="C113" s="152" t="s">
        <v>5342</v>
      </c>
      <c r="D113" s="153" t="s">
        <v>4</v>
      </c>
      <c r="E113" s="18"/>
      <c r="F113" s="354" t="s">
        <v>115</v>
      </c>
      <c r="G113" s="354" t="s">
        <v>5343</v>
      </c>
      <c r="H113" s="355" t="s">
        <v>4</v>
      </c>
    </row>
    <row r="114" spans="2:10" s="1" customFormat="1" ht="15" hidden="1" outlineLevel="1">
      <c r="B114" s="957">
        <v>42156</v>
      </c>
      <c r="C114" s="318" t="s">
        <v>1039</v>
      </c>
      <c r="D114" s="48">
        <f>D99</f>
        <v>277439</v>
      </c>
      <c r="E114" s="18"/>
      <c r="F114" s="957">
        <v>42165</v>
      </c>
      <c r="G114" s="318" t="s">
        <v>5895</v>
      </c>
      <c r="H114" s="48">
        <v>6449</v>
      </c>
      <c r="I114" s="18"/>
    </row>
    <row r="115" spans="2:10" s="1" customFormat="1" ht="45" hidden="1" outlineLevel="1">
      <c r="B115" s="957">
        <v>42185</v>
      </c>
      <c r="C115" s="371" t="s">
        <v>1911</v>
      </c>
      <c r="D115" s="48">
        <v>2316</v>
      </c>
      <c r="F115" s="957">
        <v>42166</v>
      </c>
      <c r="G115" s="397" t="s">
        <v>5897</v>
      </c>
      <c r="H115" s="611">
        <v>990</v>
      </c>
    </row>
    <row r="116" spans="2:10" s="1" customFormat="1" ht="15" hidden="1" outlineLevel="1">
      <c r="B116" s="957"/>
      <c r="C116" s="371"/>
      <c r="D116" s="48"/>
      <c r="E116" s="18"/>
      <c r="F116" s="426"/>
      <c r="G116" s="319"/>
      <c r="H116" s="279"/>
    </row>
    <row r="117" spans="2:10" s="1" customFormat="1" ht="15" hidden="1" outlineLevel="1">
      <c r="B117" s="957"/>
      <c r="C117" s="371"/>
      <c r="D117" s="48"/>
      <c r="E117" s="18"/>
      <c r="F117" s="46"/>
      <c r="G117" s="50"/>
      <c r="H117" s="279"/>
    </row>
    <row r="118" spans="2:10" s="1" customFormat="1" ht="15" hidden="1" outlineLevel="1">
      <c r="B118" s="957"/>
      <c r="C118" s="50" t="s">
        <v>1912</v>
      </c>
      <c r="D118" s="48">
        <f>SUM(D114:D116)</f>
        <v>279755</v>
      </c>
      <c r="E118" s="18"/>
      <c r="F118" s="50"/>
      <c r="G118" s="50" t="s">
        <v>1913</v>
      </c>
      <c r="H118" s="48">
        <f>SUM(H114:H115)</f>
        <v>7439</v>
      </c>
      <c r="J118" s="2"/>
    </row>
    <row r="119" spans="2:10" s="1" customFormat="1" ht="15" hidden="1" outlineLevel="1">
      <c r="B119" s="50"/>
      <c r="C119" s="50" t="s">
        <v>5339</v>
      </c>
      <c r="D119" s="48">
        <f>D118-H118</f>
        <v>272316</v>
      </c>
      <c r="E119" s="18"/>
      <c r="F119" s="18"/>
      <c r="G119" s="18"/>
      <c r="H119" s="18"/>
    </row>
    <row r="120" spans="2:10" collapsed="1">
      <c r="E120" s="233"/>
    </row>
    <row r="121" spans="2:10" s="1" customFormat="1" ht="15.75">
      <c r="B121" s="2512" t="s">
        <v>5952</v>
      </c>
      <c r="C121" s="2512"/>
      <c r="D121" s="2512"/>
      <c r="E121" s="2512"/>
      <c r="F121" s="2512"/>
      <c r="G121" s="2512"/>
      <c r="H121" s="2512"/>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57">
        <v>42186</v>
      </c>
      <c r="C124" s="50" t="s">
        <v>1039</v>
      </c>
      <c r="D124" s="571">
        <f>D109</f>
        <v>10000</v>
      </c>
      <c r="E124" s="18"/>
      <c r="F124" s="243"/>
      <c r="G124" s="244"/>
      <c r="H124" s="245"/>
      <c r="I124" s="18"/>
    </row>
    <row r="125" spans="2:10" s="1" customFormat="1" ht="15" hidden="1" outlineLevel="1">
      <c r="B125" s="957">
        <v>42216</v>
      </c>
      <c r="C125" s="47" t="s">
        <v>5199</v>
      </c>
      <c r="D125" s="571">
        <v>101</v>
      </c>
      <c r="F125" s="46"/>
      <c r="G125" s="50"/>
      <c r="H125" s="48"/>
    </row>
    <row r="126" spans="2:10" s="1" customFormat="1" ht="15" hidden="1" outlineLevel="1">
      <c r="B126" s="957"/>
      <c r="C126" s="988"/>
      <c r="D126" s="349"/>
      <c r="E126" s="18"/>
      <c r="F126" s="46"/>
      <c r="G126" s="50"/>
      <c r="H126" s="48"/>
    </row>
    <row r="127" spans="2:10" s="1" customFormat="1" ht="15" hidden="1" outlineLevel="1">
      <c r="B127" s="957"/>
      <c r="C127" s="371"/>
      <c r="D127" s="279"/>
      <c r="E127" s="18"/>
      <c r="F127" s="46"/>
      <c r="G127" s="50"/>
      <c r="H127" s="48"/>
    </row>
    <row r="128" spans="2:10" s="1" customFormat="1" ht="15" hidden="1" outlineLevel="1">
      <c r="B128" s="319"/>
      <c r="C128" s="319" t="s">
        <v>1912</v>
      </c>
      <c r="D128" s="279">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511" t="s">
        <v>5381</v>
      </c>
      <c r="C131" s="2511"/>
      <c r="D131" s="2511"/>
      <c r="E131" s="2511"/>
      <c r="F131" s="2511"/>
      <c r="G131" s="2511"/>
      <c r="H131" s="2511"/>
    </row>
    <row r="132" spans="2:10" s="1" customFormat="1" ht="15" hidden="1" outlineLevel="1"/>
    <row r="133" spans="2:10" s="1" customFormat="1" ht="15" hidden="1" outlineLevel="1">
      <c r="B133" s="354" t="s">
        <v>115</v>
      </c>
      <c r="C133" s="152" t="s">
        <v>5342</v>
      </c>
      <c r="D133" s="153" t="s">
        <v>4</v>
      </c>
      <c r="E133" s="18"/>
      <c r="F133" s="354" t="s">
        <v>115</v>
      </c>
      <c r="G133" s="354" t="s">
        <v>5343</v>
      </c>
      <c r="H133" s="355" t="s">
        <v>4</v>
      </c>
    </row>
    <row r="134" spans="2:10" s="1" customFormat="1" ht="45" hidden="1" outlineLevel="1">
      <c r="B134" s="957">
        <v>42186</v>
      </c>
      <c r="C134" s="318" t="s">
        <v>1039</v>
      </c>
      <c r="D134" s="48">
        <f>D119</f>
        <v>272316</v>
      </c>
      <c r="E134" s="18"/>
      <c r="F134" s="608">
        <v>42186</v>
      </c>
      <c r="G134" s="840" t="s">
        <v>5983</v>
      </c>
      <c r="H134" s="613">
        <v>867</v>
      </c>
      <c r="I134" s="18"/>
    </row>
    <row r="135" spans="2:10" s="1" customFormat="1" ht="15" hidden="1" outlineLevel="1">
      <c r="B135" s="957">
        <v>42216</v>
      </c>
      <c r="C135" s="371" t="s">
        <v>1911</v>
      </c>
      <c r="D135" s="48">
        <v>2346</v>
      </c>
      <c r="F135" s="608">
        <v>42195</v>
      </c>
      <c r="G135" s="840" t="s">
        <v>6012</v>
      </c>
      <c r="H135" s="613">
        <v>6449</v>
      </c>
      <c r="I135" s="18"/>
    </row>
    <row r="136" spans="2:10" s="1" customFormat="1" ht="15" hidden="1" outlineLevel="1">
      <c r="B136" s="957"/>
      <c r="C136" s="371"/>
      <c r="D136" s="48"/>
      <c r="E136" s="18"/>
      <c r="F136" s="280"/>
      <c r="G136" s="280"/>
      <c r="H136" s="280"/>
    </row>
    <row r="137" spans="2:10" s="1" customFormat="1" ht="15" hidden="1" outlineLevel="1">
      <c r="B137" s="957"/>
      <c r="C137" s="371"/>
      <c r="D137" s="48"/>
      <c r="E137" s="18"/>
      <c r="F137" s="1076"/>
      <c r="G137" s="628"/>
      <c r="H137" s="349"/>
    </row>
    <row r="138" spans="2:10" s="1" customFormat="1" ht="15" hidden="1" outlineLevel="1">
      <c r="B138" s="957"/>
      <c r="C138" s="50" t="s">
        <v>1912</v>
      </c>
      <c r="D138" s="48">
        <f>SUM(D134:D136)</f>
        <v>274662</v>
      </c>
      <c r="E138" s="18"/>
      <c r="F138" s="319"/>
      <c r="G138" s="319" t="s">
        <v>1913</v>
      </c>
      <c r="H138" s="279">
        <f>SUM(H134:H137)</f>
        <v>7316</v>
      </c>
      <c r="J138" s="2"/>
    </row>
    <row r="139" spans="2:10" s="1" customFormat="1" ht="15" hidden="1" outlineLevel="1">
      <c r="B139" s="50"/>
      <c r="C139" s="50" t="s">
        <v>5339</v>
      </c>
      <c r="D139" s="48">
        <f>D138-H138</f>
        <v>267346</v>
      </c>
      <c r="E139" s="14"/>
      <c r="F139" s="18"/>
      <c r="G139" s="18"/>
      <c r="H139" s="18"/>
    </row>
    <row r="140" spans="2:10" collapsed="1">
      <c r="E140" s="233"/>
    </row>
    <row r="141" spans="2:10" s="1" customFormat="1" ht="15.75">
      <c r="B141" s="2512" t="s">
        <v>6091</v>
      </c>
      <c r="C141" s="2512"/>
      <c r="D141" s="2512"/>
      <c r="E141" s="2512"/>
      <c r="F141" s="2512"/>
      <c r="G141" s="2512"/>
      <c r="H141" s="2512"/>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57">
        <v>42217</v>
      </c>
      <c r="C144" s="50" t="s">
        <v>1039</v>
      </c>
      <c r="D144" s="571">
        <f>D129</f>
        <v>10101</v>
      </c>
      <c r="E144" s="18"/>
      <c r="F144" s="957">
        <v>42219</v>
      </c>
      <c r="G144" s="244" t="s">
        <v>6112</v>
      </c>
      <c r="H144" s="245">
        <v>897</v>
      </c>
      <c r="I144" s="18"/>
    </row>
    <row r="145" spans="2:10" s="1" customFormat="1" ht="15" hidden="1" outlineLevel="1">
      <c r="B145" s="957">
        <v>42219</v>
      </c>
      <c r="C145" s="50" t="s">
        <v>6111</v>
      </c>
      <c r="D145" s="571">
        <v>796</v>
      </c>
      <c r="F145" s="46"/>
      <c r="G145" s="50"/>
      <c r="H145" s="48"/>
    </row>
    <row r="146" spans="2:10" s="1" customFormat="1" ht="15" hidden="1" outlineLevel="1">
      <c r="B146" s="957"/>
      <c r="C146" s="988"/>
      <c r="D146" s="349"/>
      <c r="E146" s="18"/>
      <c r="F146" s="46"/>
      <c r="G146" s="50"/>
      <c r="H146" s="48"/>
    </row>
    <row r="147" spans="2:10" s="1" customFormat="1" ht="15" hidden="1" outlineLevel="1">
      <c r="B147" s="957"/>
      <c r="C147" s="371"/>
      <c r="D147" s="279"/>
      <c r="E147" s="18"/>
      <c r="F147" s="46"/>
      <c r="G147" s="50"/>
      <c r="H147" s="48"/>
    </row>
    <row r="148" spans="2:10" s="1" customFormat="1" ht="15" hidden="1" outlineLevel="1">
      <c r="B148" s="319"/>
      <c r="C148" s="319" t="s">
        <v>1912</v>
      </c>
      <c r="D148" s="279">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511" t="s">
        <v>5381</v>
      </c>
      <c r="C151" s="2511"/>
      <c r="D151" s="2511"/>
      <c r="E151" s="2511"/>
      <c r="F151" s="2511"/>
      <c r="G151" s="2511"/>
      <c r="H151" s="2511"/>
    </row>
    <row r="152" spans="2:10" s="1" customFormat="1" ht="15" hidden="1" outlineLevel="1"/>
    <row r="153" spans="2:10" s="1" customFormat="1" ht="15" hidden="1" outlineLevel="1">
      <c r="B153" s="354" t="s">
        <v>115</v>
      </c>
      <c r="C153" s="152" t="s">
        <v>5342</v>
      </c>
      <c r="D153" s="153" t="s">
        <v>4</v>
      </c>
      <c r="E153" s="18"/>
      <c r="F153" s="354" t="s">
        <v>115</v>
      </c>
      <c r="G153" s="354" t="s">
        <v>5343</v>
      </c>
      <c r="H153" s="355" t="s">
        <v>4</v>
      </c>
    </row>
    <row r="154" spans="2:10" s="1" customFormat="1" ht="45" hidden="1" outlineLevel="1">
      <c r="B154" s="957">
        <v>42217</v>
      </c>
      <c r="C154" s="318" t="s">
        <v>1039</v>
      </c>
      <c r="D154" s="48">
        <f>D139</f>
        <v>267346</v>
      </c>
      <c r="E154" s="18"/>
      <c r="F154" s="957">
        <v>42219</v>
      </c>
      <c r="G154" s="840" t="s">
        <v>5897</v>
      </c>
      <c r="H154" s="245">
        <v>897</v>
      </c>
      <c r="I154" s="18"/>
    </row>
    <row r="155" spans="2:10" s="1" customFormat="1" ht="15" hidden="1" outlineLevel="1">
      <c r="B155" s="957">
        <v>42247</v>
      </c>
      <c r="C155" s="371" t="s">
        <v>5536</v>
      </c>
      <c r="D155" s="48">
        <v>2303</v>
      </c>
      <c r="F155" s="1108">
        <v>42226</v>
      </c>
      <c r="G155" s="245" t="s">
        <v>6144</v>
      </c>
      <c r="H155" s="245">
        <v>6449</v>
      </c>
      <c r="I155" s="18"/>
    </row>
    <row r="156" spans="2:10" s="1" customFormat="1" ht="15" hidden="1" outlineLevel="1">
      <c r="B156" s="957"/>
      <c r="C156" s="371"/>
      <c r="D156" s="48"/>
      <c r="E156" s="18"/>
      <c r="F156" s="280"/>
      <c r="G156" s="280"/>
      <c r="H156" s="280"/>
    </row>
    <row r="157" spans="2:10" s="1" customFormat="1" ht="15" hidden="1" outlineLevel="1">
      <c r="B157" s="957"/>
      <c r="C157" s="371"/>
      <c r="D157" s="48"/>
      <c r="E157" s="18"/>
      <c r="F157" s="1076"/>
      <c r="G157" s="628"/>
      <c r="H157" s="349"/>
    </row>
    <row r="158" spans="2:10" s="1" customFormat="1" ht="15" hidden="1" outlineLevel="1">
      <c r="B158" s="957"/>
      <c r="C158" s="50" t="s">
        <v>1912</v>
      </c>
      <c r="D158" s="48">
        <f>SUM(D154:D156)</f>
        <v>269649</v>
      </c>
      <c r="E158" s="18"/>
      <c r="F158" s="319"/>
      <c r="G158" s="319" t="s">
        <v>1913</v>
      </c>
      <c r="H158" s="279">
        <f>SUM(H154:H157)</f>
        <v>7346</v>
      </c>
      <c r="J158" s="2"/>
    </row>
    <row r="159" spans="2:10" s="1" customFormat="1" ht="15" hidden="1" outlineLevel="1">
      <c r="B159" s="50"/>
      <c r="C159" s="50" t="s">
        <v>5339</v>
      </c>
      <c r="D159" s="48">
        <f>D158-H158</f>
        <v>262303</v>
      </c>
      <c r="E159" s="14"/>
      <c r="F159" s="18"/>
      <c r="G159" s="18"/>
      <c r="H159" s="18"/>
    </row>
    <row r="160" spans="2:10" collapsed="1"/>
    <row r="161" spans="2:10" s="1" customFormat="1" ht="15.75">
      <c r="B161" s="2512" t="s">
        <v>6176</v>
      </c>
      <c r="C161" s="2512"/>
      <c r="D161" s="2512"/>
      <c r="E161" s="2512"/>
      <c r="F161" s="2512"/>
      <c r="G161" s="2512"/>
      <c r="H161" s="2512"/>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57">
        <v>42248</v>
      </c>
      <c r="C164" s="50" t="s">
        <v>1039</v>
      </c>
      <c r="D164" s="571">
        <f>D149</f>
        <v>10000</v>
      </c>
      <c r="E164" s="18"/>
      <c r="F164" s="957"/>
      <c r="G164" s="244"/>
      <c r="H164" s="245"/>
      <c r="I164" s="18"/>
    </row>
    <row r="165" spans="2:10" s="1" customFormat="1" ht="15" hidden="1" outlineLevel="1">
      <c r="B165" s="957"/>
      <c r="C165" s="371"/>
      <c r="D165" s="279"/>
      <c r="E165" s="18"/>
      <c r="F165" s="46"/>
      <c r="G165" s="50"/>
      <c r="H165" s="48"/>
    </row>
    <row r="166" spans="2:10" s="1" customFormat="1" ht="15" hidden="1" outlineLevel="1">
      <c r="B166" s="319"/>
      <c r="C166" s="319" t="s">
        <v>1912</v>
      </c>
      <c r="D166" s="279">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511" t="s">
        <v>5381</v>
      </c>
      <c r="C169" s="2511"/>
      <c r="D169" s="2511"/>
      <c r="E169" s="2511"/>
      <c r="F169" s="2511"/>
      <c r="G169" s="2511"/>
      <c r="H169" s="2511"/>
    </row>
    <row r="170" spans="2:10" s="1" customFormat="1" ht="15" hidden="1" outlineLevel="1"/>
    <row r="171" spans="2:10" s="1" customFormat="1" ht="15" hidden="1" outlineLevel="1">
      <c r="B171" s="354" t="s">
        <v>115</v>
      </c>
      <c r="C171" s="152" t="s">
        <v>5342</v>
      </c>
      <c r="D171" s="153" t="s">
        <v>4</v>
      </c>
      <c r="E171" s="18"/>
      <c r="F171" s="354" t="s">
        <v>115</v>
      </c>
      <c r="G171" s="354" t="s">
        <v>5343</v>
      </c>
      <c r="H171" s="355" t="s">
        <v>4</v>
      </c>
    </row>
    <row r="172" spans="2:10" s="1" customFormat="1" ht="15" hidden="1" outlineLevel="1">
      <c r="B172" s="957">
        <v>42248</v>
      </c>
      <c r="C172" s="318" t="s">
        <v>1039</v>
      </c>
      <c r="D172" s="48">
        <f>D159</f>
        <v>262303</v>
      </c>
      <c r="E172" s="18"/>
      <c r="F172" s="1108">
        <v>42226</v>
      </c>
      <c r="G172" s="175" t="s">
        <v>6234</v>
      </c>
      <c r="H172" s="283">
        <v>6449</v>
      </c>
      <c r="I172" s="18"/>
    </row>
    <row r="173" spans="2:10" s="1" customFormat="1" ht="45" hidden="1" outlineLevel="1">
      <c r="B173" s="957">
        <v>42277</v>
      </c>
      <c r="C173" s="318" t="s">
        <v>1911</v>
      </c>
      <c r="D173" s="48">
        <v>2189</v>
      </c>
      <c r="F173" s="957">
        <v>42263</v>
      </c>
      <c r="G173" s="840" t="s">
        <v>6241</v>
      </c>
      <c r="H173" s="245">
        <v>854</v>
      </c>
      <c r="I173" s="18"/>
    </row>
    <row r="174" spans="2:10" s="1" customFormat="1" ht="15" hidden="1" outlineLevel="1">
      <c r="B174" s="957"/>
      <c r="C174" s="371"/>
      <c r="D174" s="48"/>
      <c r="E174" s="18"/>
      <c r="F174" s="280"/>
      <c r="G174" s="280"/>
      <c r="H174" s="280"/>
    </row>
    <row r="175" spans="2:10" s="1" customFormat="1" ht="15" hidden="1" outlineLevel="1">
      <c r="B175" s="957"/>
      <c r="C175" s="371"/>
      <c r="D175" s="48"/>
      <c r="E175" s="18"/>
      <c r="F175" s="1076"/>
      <c r="G175" s="628"/>
      <c r="H175" s="349"/>
    </row>
    <row r="176" spans="2:10" s="1" customFormat="1" ht="15" hidden="1" outlineLevel="1">
      <c r="B176" s="957"/>
      <c r="C176" s="50" t="s">
        <v>1912</v>
      </c>
      <c r="D176" s="48">
        <f>SUM(D172:D174)</f>
        <v>264492</v>
      </c>
      <c r="E176" s="18"/>
      <c r="F176" s="319"/>
      <c r="G176" s="319" t="s">
        <v>1913</v>
      </c>
      <c r="H176" s="279">
        <f>SUM(H172:H175)</f>
        <v>7303</v>
      </c>
      <c r="J176" s="2"/>
    </row>
    <row r="177" spans="2:10" s="1" customFormat="1" ht="15" hidden="1" outlineLevel="1">
      <c r="B177" s="50"/>
      <c r="C177" s="50" t="s">
        <v>5339</v>
      </c>
      <c r="D177" s="48">
        <f>D176-H176</f>
        <v>257189</v>
      </c>
      <c r="E177" s="14"/>
      <c r="F177" s="18"/>
      <c r="G177" s="18"/>
      <c r="H177" s="18"/>
    </row>
    <row r="178" spans="2:10" collapsed="1"/>
    <row r="179" spans="2:10" s="1" customFormat="1" ht="15.75">
      <c r="B179" s="2512" t="s">
        <v>6291</v>
      </c>
      <c r="C179" s="2512"/>
      <c r="D179" s="2512"/>
      <c r="E179" s="2512"/>
      <c r="F179" s="2512"/>
      <c r="G179" s="2512"/>
      <c r="H179" s="2512"/>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57">
        <v>42278</v>
      </c>
      <c r="C182" s="50" t="s">
        <v>1039</v>
      </c>
      <c r="D182" s="571">
        <f>D167</f>
        <v>10000</v>
      </c>
      <c r="E182" s="18"/>
      <c r="F182" s="957"/>
      <c r="G182" s="244"/>
      <c r="H182" s="245"/>
      <c r="I182" s="18"/>
    </row>
    <row r="183" spans="2:10" s="1" customFormat="1" ht="15" hidden="1" outlineLevel="1">
      <c r="B183" s="957">
        <v>42308</v>
      </c>
      <c r="C183" s="50" t="s">
        <v>5199</v>
      </c>
      <c r="D183" s="571">
        <v>101</v>
      </c>
      <c r="F183" s="46"/>
      <c r="G183" s="50"/>
      <c r="H183" s="48"/>
    </row>
    <row r="184" spans="2:10" s="1" customFormat="1" ht="15" hidden="1" outlineLevel="1">
      <c r="B184" s="957"/>
      <c r="C184" s="988"/>
      <c r="D184" s="349"/>
      <c r="E184" s="18"/>
      <c r="F184" s="46"/>
      <c r="G184" s="50"/>
      <c r="H184" s="48"/>
    </row>
    <row r="185" spans="2:10" s="1" customFormat="1" ht="15" hidden="1" outlineLevel="1">
      <c r="B185" s="957"/>
      <c r="C185" s="371"/>
      <c r="D185" s="279"/>
      <c r="E185" s="18"/>
      <c r="F185" s="46"/>
      <c r="G185" s="50"/>
      <c r="H185" s="48"/>
    </row>
    <row r="186" spans="2:10" s="1" customFormat="1" ht="15" hidden="1" outlineLevel="1">
      <c r="B186" s="319"/>
      <c r="C186" s="319" t="s">
        <v>1912</v>
      </c>
      <c r="D186" s="279">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511" t="s">
        <v>5381</v>
      </c>
      <c r="C189" s="2511"/>
      <c r="D189" s="2511"/>
      <c r="E189" s="2511"/>
      <c r="F189" s="2511"/>
      <c r="G189" s="2511"/>
      <c r="H189" s="2511"/>
    </row>
    <row r="190" spans="2:10" s="1" customFormat="1" ht="15" hidden="1" outlineLevel="1"/>
    <row r="191" spans="2:10" s="1" customFormat="1" ht="15" hidden="1" outlineLevel="1">
      <c r="B191" s="354" t="s">
        <v>115</v>
      </c>
      <c r="C191" s="152" t="s">
        <v>5342</v>
      </c>
      <c r="D191" s="153" t="s">
        <v>4</v>
      </c>
      <c r="E191" s="18"/>
      <c r="F191" s="354" t="s">
        <v>115</v>
      </c>
      <c r="G191" s="354" t="s">
        <v>5343</v>
      </c>
      <c r="H191" s="355" t="s">
        <v>4</v>
      </c>
    </row>
    <row r="192" spans="2:10" s="1" customFormat="1" ht="45" hidden="1" outlineLevel="1">
      <c r="B192" s="957">
        <v>42278</v>
      </c>
      <c r="C192" s="318" t="s">
        <v>1039</v>
      </c>
      <c r="D192" s="48">
        <f>D177</f>
        <v>257189</v>
      </c>
      <c r="E192" s="18"/>
      <c r="F192" s="957">
        <v>42282</v>
      </c>
      <c r="G192" s="840" t="s">
        <v>6314</v>
      </c>
      <c r="H192" s="245">
        <v>740</v>
      </c>
      <c r="I192" s="176"/>
    </row>
    <row r="193" spans="2:10" s="1" customFormat="1" ht="15" hidden="1" outlineLevel="1">
      <c r="B193" s="957">
        <v>42308</v>
      </c>
      <c r="C193" s="371" t="s">
        <v>6409</v>
      </c>
      <c r="D193" s="48">
        <v>2186</v>
      </c>
      <c r="F193" s="957">
        <v>42287</v>
      </c>
      <c r="G193" s="840" t="s">
        <v>6329</v>
      </c>
      <c r="H193" s="245">
        <v>6449</v>
      </c>
      <c r="I193" s="18"/>
    </row>
    <row r="194" spans="2:10" s="1" customFormat="1" ht="15" hidden="1" outlineLevel="1">
      <c r="B194" s="957"/>
      <c r="C194" s="371"/>
      <c r="D194" s="48"/>
      <c r="E194" s="18"/>
      <c r="F194" s="1125"/>
      <c r="G194" s="214"/>
      <c r="H194" s="324"/>
    </row>
    <row r="195" spans="2:10" s="1" customFormat="1" ht="15" hidden="1" outlineLevel="1">
      <c r="B195" s="957"/>
      <c r="C195" s="371"/>
      <c r="D195" s="48"/>
      <c r="E195" s="18"/>
      <c r="F195" s="1076"/>
      <c r="G195" s="628"/>
      <c r="H195" s="349"/>
    </row>
    <row r="196" spans="2:10" s="1" customFormat="1" ht="15" hidden="1" outlineLevel="1">
      <c r="B196" s="957"/>
      <c r="C196" s="50" t="s">
        <v>1912</v>
      </c>
      <c r="D196" s="48">
        <f>SUM(D192:D194)</f>
        <v>259375</v>
      </c>
      <c r="E196" s="18"/>
      <c r="F196" s="319"/>
      <c r="G196" s="319" t="s">
        <v>1913</v>
      </c>
      <c r="H196" s="279">
        <f>SUM(H192:H195)</f>
        <v>7189</v>
      </c>
      <c r="J196" s="2"/>
    </row>
    <row r="197" spans="2:10" s="1" customFormat="1" ht="15" hidden="1" outlineLevel="1">
      <c r="B197" s="50"/>
      <c r="C197" s="50" t="s">
        <v>5339</v>
      </c>
      <c r="D197" s="48">
        <f>D196-H196</f>
        <v>252186</v>
      </c>
      <c r="E197" s="14"/>
      <c r="F197" s="18"/>
      <c r="G197" s="18"/>
      <c r="H197" s="18"/>
    </row>
    <row r="198" spans="2:10" collapsed="1"/>
    <row r="199" spans="2:10" s="1" customFormat="1" ht="15.75">
      <c r="B199" s="2512" t="s">
        <v>6395</v>
      </c>
      <c r="C199" s="2512"/>
      <c r="D199" s="2512"/>
      <c r="E199" s="2512"/>
      <c r="F199" s="2512"/>
      <c r="G199" s="2512"/>
      <c r="H199" s="2512"/>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57">
        <v>42309</v>
      </c>
      <c r="C202" s="50" t="s">
        <v>1039</v>
      </c>
      <c r="D202" s="571">
        <f>D187</f>
        <v>10101</v>
      </c>
      <c r="E202" s="18"/>
      <c r="F202" s="957"/>
      <c r="G202" s="244"/>
      <c r="H202" s="245"/>
      <c r="I202" s="18"/>
    </row>
    <row r="203" spans="2:10" s="1" customFormat="1" ht="30" hidden="1" outlineLevel="1">
      <c r="B203" s="608">
        <v>42338</v>
      </c>
      <c r="C203" s="840" t="s">
        <v>6523</v>
      </c>
      <c r="D203" s="613">
        <v>899</v>
      </c>
      <c r="F203" s="46"/>
      <c r="G203" s="50"/>
      <c r="H203" s="48"/>
    </row>
    <row r="204" spans="2:10" s="1" customFormat="1" ht="30" hidden="1" outlineLevel="1">
      <c r="B204" s="608">
        <v>42338</v>
      </c>
      <c r="C204" s="1161" t="s">
        <v>6522</v>
      </c>
      <c r="D204" s="613">
        <v>551</v>
      </c>
      <c r="E204" s="18"/>
      <c r="F204" s="46"/>
      <c r="G204" s="50"/>
      <c r="H204" s="48"/>
    </row>
    <row r="205" spans="2:10" s="1" customFormat="1" ht="15" hidden="1" outlineLevel="1">
      <c r="B205" s="957"/>
      <c r="C205" s="371"/>
      <c r="D205" s="279"/>
      <c r="E205" s="18"/>
      <c r="F205" s="46"/>
      <c r="G205" s="50"/>
      <c r="H205" s="48"/>
    </row>
    <row r="206" spans="2:10" s="1" customFormat="1" ht="15" hidden="1" outlineLevel="1">
      <c r="B206" s="319"/>
      <c r="C206" s="319" t="s">
        <v>1912</v>
      </c>
      <c r="D206" s="279">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511" t="s">
        <v>5381</v>
      </c>
      <c r="C209" s="2511"/>
      <c r="D209" s="2511"/>
      <c r="E209" s="2511"/>
      <c r="F209" s="2511"/>
      <c r="G209" s="2511"/>
      <c r="H209" s="2511"/>
    </row>
    <row r="210" spans="2:10" s="1" customFormat="1" ht="15" hidden="1" outlineLevel="1"/>
    <row r="211" spans="2:10" s="1" customFormat="1" ht="15" hidden="1" outlineLevel="1">
      <c r="B211" s="354" t="s">
        <v>115</v>
      </c>
      <c r="C211" s="152" t="s">
        <v>5342</v>
      </c>
      <c r="D211" s="153" t="s">
        <v>4</v>
      </c>
      <c r="E211" s="18"/>
      <c r="F211" s="354" t="s">
        <v>115</v>
      </c>
      <c r="G211" s="354" t="s">
        <v>5343</v>
      </c>
      <c r="H211" s="355" t="s">
        <v>4</v>
      </c>
    </row>
    <row r="212" spans="2:10" s="1" customFormat="1" ht="45" hidden="1" outlineLevel="1">
      <c r="B212" s="957">
        <v>42309</v>
      </c>
      <c r="C212" s="318" t="s">
        <v>1039</v>
      </c>
      <c r="D212" s="48">
        <f>D197</f>
        <v>252186</v>
      </c>
      <c r="E212" s="18"/>
      <c r="F212" s="608">
        <v>42313</v>
      </c>
      <c r="G212" s="840" t="s">
        <v>6438</v>
      </c>
      <c r="H212" s="613">
        <v>737</v>
      </c>
      <c r="I212" s="176"/>
    </row>
    <row r="213" spans="2:10" s="1" customFormat="1" ht="15" hidden="1" outlineLevel="1">
      <c r="B213" s="608">
        <v>42338</v>
      </c>
      <c r="C213" s="371" t="s">
        <v>5536</v>
      </c>
      <c r="D213" s="48">
        <v>2063</v>
      </c>
      <c r="F213" s="957">
        <v>42318</v>
      </c>
      <c r="G213" s="840" t="s">
        <v>6454</v>
      </c>
      <c r="H213" s="245">
        <v>6449</v>
      </c>
      <c r="I213" s="18"/>
    </row>
    <row r="214" spans="2:10" s="1" customFormat="1" ht="15" hidden="1" outlineLevel="1">
      <c r="B214" s="957"/>
      <c r="C214" s="371"/>
      <c r="D214" s="48"/>
      <c r="E214" s="18"/>
      <c r="F214" s="1076"/>
      <c r="G214" s="628"/>
      <c r="H214" s="349"/>
    </row>
    <row r="215" spans="2:10" s="1" customFormat="1" ht="15" hidden="1" outlineLevel="1">
      <c r="B215" s="957"/>
      <c r="C215" s="371"/>
      <c r="D215" s="48"/>
      <c r="E215" s="18"/>
      <c r="F215" s="1076"/>
      <c r="G215" s="628"/>
      <c r="H215" s="349"/>
    </row>
    <row r="216" spans="2:10" s="1" customFormat="1" ht="15" hidden="1" outlineLevel="1">
      <c r="B216" s="957"/>
      <c r="C216" s="50" t="s">
        <v>1912</v>
      </c>
      <c r="D216" s="48">
        <f>SUM(D212:D214)</f>
        <v>254249</v>
      </c>
      <c r="E216" s="18"/>
      <c r="F216" s="319"/>
      <c r="G216" s="319" t="s">
        <v>1913</v>
      </c>
      <c r="H216" s="279">
        <f>SUM(H212:H215)</f>
        <v>7186</v>
      </c>
      <c r="J216" s="2"/>
    </row>
    <row r="217" spans="2:10" s="1" customFormat="1" ht="15" hidden="1" outlineLevel="1">
      <c r="B217" s="50"/>
      <c r="C217" s="50" t="s">
        <v>5339</v>
      </c>
      <c r="D217" s="48">
        <f>D216-H216</f>
        <v>247063</v>
      </c>
      <c r="E217" s="14"/>
      <c r="F217" s="18"/>
      <c r="G217" s="18"/>
      <c r="H217" s="18"/>
    </row>
    <row r="218" spans="2:10" collapsed="1"/>
    <row r="219" spans="2:10" s="1" customFormat="1" ht="15.75">
      <c r="B219" s="2512" t="s">
        <v>6503</v>
      </c>
      <c r="C219" s="2512"/>
      <c r="D219" s="2512"/>
      <c r="E219" s="2512"/>
      <c r="F219" s="2512"/>
      <c r="G219" s="2512"/>
      <c r="H219" s="2512"/>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57">
        <v>42339</v>
      </c>
      <c r="C222" s="50" t="s">
        <v>1039</v>
      </c>
      <c r="D222" s="571">
        <f>D207</f>
        <v>11551</v>
      </c>
      <c r="E222" s="18"/>
      <c r="F222" s="957">
        <v>42345</v>
      </c>
      <c r="G222" s="244" t="s">
        <v>6540</v>
      </c>
      <c r="H222" s="571">
        <v>614</v>
      </c>
      <c r="I222" s="18"/>
    </row>
    <row r="223" spans="2:10" s="1" customFormat="1" ht="15" hidden="1" outlineLevel="1">
      <c r="B223" s="957">
        <v>42341</v>
      </c>
      <c r="C223" s="50" t="s">
        <v>6539</v>
      </c>
      <c r="D223" s="571">
        <v>63</v>
      </c>
      <c r="F223" s="46"/>
      <c r="G223" s="50"/>
      <c r="H223" s="48"/>
    </row>
    <row r="224" spans="2:10" s="1" customFormat="1" ht="15" hidden="1" outlineLevel="1">
      <c r="B224" s="957"/>
      <c r="C224" s="988"/>
      <c r="D224" s="349"/>
      <c r="E224" s="18"/>
      <c r="F224" s="46"/>
      <c r="G224" s="50"/>
      <c r="H224" s="48"/>
    </row>
    <row r="225" spans="2:10" s="1" customFormat="1" ht="15" hidden="1" outlineLevel="1">
      <c r="B225" s="957"/>
      <c r="C225" s="371"/>
      <c r="D225" s="279"/>
      <c r="E225" s="18"/>
      <c r="F225" s="46"/>
      <c r="G225" s="50"/>
      <c r="H225" s="48"/>
    </row>
    <row r="226" spans="2:10" s="1" customFormat="1" ht="15" hidden="1" outlineLevel="1">
      <c r="B226" s="319"/>
      <c r="C226" s="319" t="s">
        <v>1912</v>
      </c>
      <c r="D226" s="279">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511" t="s">
        <v>5381</v>
      </c>
      <c r="C229" s="2511"/>
      <c r="D229" s="2511"/>
      <c r="E229" s="2511"/>
      <c r="F229" s="2511"/>
      <c r="G229" s="2511"/>
      <c r="H229" s="2511"/>
    </row>
    <row r="230" spans="2:10" s="1" customFormat="1" ht="15" hidden="1" outlineLevel="1"/>
    <row r="231" spans="2:10" s="1" customFormat="1" ht="15" hidden="1" outlineLevel="1">
      <c r="B231" s="354" t="s">
        <v>115</v>
      </c>
      <c r="C231" s="152" t="s">
        <v>5342</v>
      </c>
      <c r="D231" s="153" t="s">
        <v>4</v>
      </c>
      <c r="E231" s="18"/>
      <c r="F231" s="354" t="s">
        <v>115</v>
      </c>
      <c r="G231" s="354" t="s">
        <v>5343</v>
      </c>
      <c r="H231" s="355" t="s">
        <v>4</v>
      </c>
    </row>
    <row r="232" spans="2:10" s="1" customFormat="1" ht="45" hidden="1" outlineLevel="1">
      <c r="B232" s="957">
        <v>42339</v>
      </c>
      <c r="C232" s="318" t="s">
        <v>1039</v>
      </c>
      <c r="D232" s="48">
        <f>D217</f>
        <v>247063</v>
      </c>
      <c r="E232" s="18"/>
      <c r="F232" s="608">
        <v>42345</v>
      </c>
      <c r="G232" s="840" t="s">
        <v>5897</v>
      </c>
      <c r="H232" s="571">
        <v>614</v>
      </c>
      <c r="I232" s="176"/>
    </row>
    <row r="233" spans="2:10" s="1" customFormat="1" ht="45" hidden="1" outlineLevel="1">
      <c r="B233" s="957">
        <v>42369</v>
      </c>
      <c r="C233" s="371" t="s">
        <v>5536</v>
      </c>
      <c r="D233" s="48">
        <v>2086</v>
      </c>
      <c r="F233" s="608">
        <v>42348</v>
      </c>
      <c r="G233" s="840" t="s">
        <v>6551</v>
      </c>
      <c r="H233" s="571">
        <v>6449</v>
      </c>
      <c r="I233" s="18"/>
    </row>
    <row r="234" spans="2:10" s="1" customFormat="1" ht="15" hidden="1" outlineLevel="1">
      <c r="B234" s="957"/>
      <c r="C234" s="371"/>
      <c r="D234" s="48"/>
      <c r="E234" s="18"/>
      <c r="F234" s="608"/>
      <c r="G234" s="840"/>
      <c r="H234" s="613"/>
    </row>
    <row r="235" spans="2:10" s="1" customFormat="1" ht="15" hidden="1" outlineLevel="1">
      <c r="B235" s="957"/>
      <c r="C235" s="371"/>
      <c r="D235" s="48"/>
      <c r="E235" s="18"/>
      <c r="F235" s="1076"/>
      <c r="G235" s="628"/>
      <c r="H235" s="349"/>
    </row>
    <row r="236" spans="2:10" s="1" customFormat="1" ht="15" hidden="1" outlineLevel="1">
      <c r="B236" s="957"/>
      <c r="C236" s="50" t="s">
        <v>1912</v>
      </c>
      <c r="D236" s="48">
        <f>SUM(D232:D234)</f>
        <v>249149</v>
      </c>
      <c r="E236" s="18"/>
      <c r="F236" s="319"/>
      <c r="G236" s="319" t="s">
        <v>1913</v>
      </c>
      <c r="H236" s="279">
        <f>SUM(H232:H235)</f>
        <v>7063</v>
      </c>
      <c r="I236" s="2"/>
      <c r="J236" s="2"/>
    </row>
    <row r="237" spans="2:10" s="1" customFormat="1" ht="15" hidden="1" outlineLevel="1">
      <c r="B237" s="50"/>
      <c r="C237" s="50" t="s">
        <v>5339</v>
      </c>
      <c r="D237" s="48">
        <f>D236-H236</f>
        <v>242086</v>
      </c>
      <c r="E237" s="14"/>
      <c r="F237" s="18"/>
      <c r="G237" s="18"/>
      <c r="H237" s="18"/>
    </row>
    <row r="238" spans="2:10" collapsed="1"/>
    <row r="239" spans="2:10" s="1" customFormat="1" ht="15.75">
      <c r="B239" s="2512" t="s">
        <v>6603</v>
      </c>
      <c r="C239" s="2512"/>
      <c r="D239" s="2512"/>
      <c r="E239" s="2512"/>
      <c r="F239" s="2512"/>
      <c r="G239" s="2512"/>
      <c r="H239" s="2512"/>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57">
        <v>42370</v>
      </c>
      <c r="C242" s="50" t="s">
        <v>1039</v>
      </c>
      <c r="D242" s="571">
        <f>D227</f>
        <v>11000</v>
      </c>
      <c r="E242" s="18"/>
      <c r="F242" s="957"/>
      <c r="G242" s="244"/>
      <c r="H242" s="571"/>
      <c r="I242" s="18"/>
    </row>
    <row r="243" spans="2:10" s="1" customFormat="1" ht="15" hidden="1" outlineLevel="1">
      <c r="B243" s="957">
        <v>42400</v>
      </c>
      <c r="C243" s="50" t="s">
        <v>5199</v>
      </c>
      <c r="D243" s="571">
        <v>109</v>
      </c>
      <c r="F243" s="46"/>
      <c r="G243" s="50"/>
      <c r="H243" s="48"/>
    </row>
    <row r="244" spans="2:10" s="1" customFormat="1" ht="15" hidden="1" outlineLevel="1">
      <c r="B244" s="957"/>
      <c r="C244" s="988"/>
      <c r="D244" s="349"/>
      <c r="E244" s="18"/>
      <c r="F244" s="46"/>
      <c r="G244" s="50"/>
      <c r="H244" s="48"/>
    </row>
    <row r="245" spans="2:10" s="1" customFormat="1" ht="15" hidden="1" outlineLevel="1">
      <c r="B245" s="957"/>
      <c r="C245" s="371"/>
      <c r="D245" s="279"/>
      <c r="E245" s="18"/>
      <c r="F245" s="46"/>
      <c r="G245" s="50"/>
      <c r="H245" s="48"/>
    </row>
    <row r="246" spans="2:10" s="1" customFormat="1" ht="15" hidden="1" outlineLevel="1">
      <c r="B246" s="319"/>
      <c r="C246" s="319" t="s">
        <v>1912</v>
      </c>
      <c r="D246" s="279">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511" t="s">
        <v>5381</v>
      </c>
      <c r="C249" s="2511"/>
      <c r="D249" s="2511"/>
      <c r="E249" s="2511"/>
      <c r="F249" s="2511"/>
      <c r="G249" s="2511"/>
      <c r="H249" s="2511"/>
    </row>
    <row r="250" spans="2:10" s="1" customFormat="1" ht="15" hidden="1" outlineLevel="1"/>
    <row r="251" spans="2:10" s="1" customFormat="1" ht="15" hidden="1" outlineLevel="1">
      <c r="B251" s="354" t="s">
        <v>115</v>
      </c>
      <c r="C251" s="152" t="s">
        <v>5342</v>
      </c>
      <c r="D251" s="153" t="s">
        <v>4</v>
      </c>
      <c r="E251" s="18"/>
      <c r="F251" s="354" t="s">
        <v>115</v>
      </c>
      <c r="G251" s="354" t="s">
        <v>5343</v>
      </c>
      <c r="H251" s="355" t="s">
        <v>4</v>
      </c>
    </row>
    <row r="252" spans="2:10" s="1" customFormat="1" ht="45" hidden="1" outlineLevel="1">
      <c r="B252" s="957">
        <v>42370</v>
      </c>
      <c r="C252" s="318" t="s">
        <v>1039</v>
      </c>
      <c r="D252" s="48">
        <f>D237</f>
        <v>242086</v>
      </c>
      <c r="E252" s="18"/>
      <c r="F252" s="608">
        <v>42373</v>
      </c>
      <c r="G252" s="840" t="s">
        <v>6628</v>
      </c>
      <c r="H252" s="613">
        <v>637</v>
      </c>
      <c r="I252" s="176"/>
    </row>
    <row r="253" spans="2:10" s="1" customFormat="1" ht="15" hidden="1" outlineLevel="1">
      <c r="B253" s="957">
        <v>42400</v>
      </c>
      <c r="C253" s="371" t="s">
        <v>5536</v>
      </c>
      <c r="D253" s="48">
        <v>2048</v>
      </c>
      <c r="F253" s="608">
        <v>42381</v>
      </c>
      <c r="G253" s="840" t="s">
        <v>6643</v>
      </c>
      <c r="H253" s="613">
        <v>6449</v>
      </c>
      <c r="I253" s="18"/>
    </row>
    <row r="254" spans="2:10" s="1" customFormat="1" ht="15" hidden="1" outlineLevel="1">
      <c r="B254" s="957"/>
      <c r="C254" s="371"/>
      <c r="D254" s="48"/>
      <c r="E254" s="18"/>
      <c r="F254" s="608"/>
      <c r="G254" s="840"/>
      <c r="H254" s="613"/>
    </row>
    <row r="255" spans="2:10" s="1" customFormat="1" ht="15" hidden="1" outlineLevel="1">
      <c r="B255" s="957"/>
      <c r="C255" s="371"/>
      <c r="D255" s="48"/>
      <c r="E255" s="18"/>
      <c r="F255" s="1076"/>
      <c r="G255" s="628"/>
      <c r="H255" s="349"/>
    </row>
    <row r="256" spans="2:10" s="1" customFormat="1" ht="15" hidden="1" outlineLevel="1">
      <c r="B256" s="957"/>
      <c r="C256" s="50" t="s">
        <v>1912</v>
      </c>
      <c r="D256" s="48">
        <f>SUM(D252:D254)</f>
        <v>244134</v>
      </c>
      <c r="E256" s="18"/>
      <c r="F256" s="319"/>
      <c r="G256" s="319" t="s">
        <v>1913</v>
      </c>
      <c r="H256" s="279">
        <f>SUM(H252:H255)</f>
        <v>7086</v>
      </c>
      <c r="I256" s="2"/>
      <c r="J256" s="2"/>
    </row>
    <row r="257" spans="2:10" s="1" customFormat="1" ht="15" hidden="1" outlineLevel="1">
      <c r="B257" s="50"/>
      <c r="C257" s="50" t="s">
        <v>5339</v>
      </c>
      <c r="D257" s="48">
        <f>D256-H256</f>
        <v>237048</v>
      </c>
      <c r="E257" s="14"/>
      <c r="F257" s="18"/>
      <c r="G257" s="18"/>
      <c r="H257" s="18"/>
    </row>
    <row r="258" spans="2:10" collapsed="1"/>
    <row r="259" spans="2:10" s="1" customFormat="1" ht="15.75">
      <c r="B259" s="2512" t="s">
        <v>6692</v>
      </c>
      <c r="C259" s="2512"/>
      <c r="D259" s="2512"/>
      <c r="E259" s="2512"/>
      <c r="F259" s="2512"/>
      <c r="G259" s="2512"/>
      <c r="H259" s="2512"/>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57">
        <v>42401</v>
      </c>
      <c r="C262" s="50" t="s">
        <v>1039</v>
      </c>
      <c r="D262" s="571">
        <f>D247</f>
        <v>11109</v>
      </c>
      <c r="E262" s="18"/>
      <c r="F262" s="957"/>
      <c r="G262" s="244"/>
      <c r="H262" s="571"/>
      <c r="I262" s="18"/>
    </row>
    <row r="263" spans="2:10" s="1" customFormat="1" ht="15" hidden="1" outlineLevel="1">
      <c r="B263" s="957"/>
      <c r="C263" s="50"/>
      <c r="D263" s="571"/>
      <c r="F263" s="46"/>
      <c r="G263" s="50"/>
      <c r="H263" s="48"/>
    </row>
    <row r="264" spans="2:10" s="1" customFormat="1" ht="15" hidden="1" outlineLevel="1">
      <c r="B264" s="957"/>
      <c r="C264" s="988"/>
      <c r="D264" s="349"/>
      <c r="E264" s="18"/>
      <c r="F264" s="46"/>
      <c r="G264" s="50"/>
      <c r="H264" s="48"/>
    </row>
    <row r="265" spans="2:10" s="1" customFormat="1" ht="15" hidden="1" outlineLevel="1">
      <c r="B265" s="957"/>
      <c r="C265" s="371"/>
      <c r="D265" s="279"/>
      <c r="E265" s="18"/>
      <c r="F265" s="46"/>
      <c r="G265" s="50"/>
      <c r="H265" s="48"/>
    </row>
    <row r="266" spans="2:10" s="1" customFormat="1" ht="15" hidden="1" outlineLevel="1">
      <c r="B266" s="319"/>
      <c r="C266" s="319" t="s">
        <v>1912</v>
      </c>
      <c r="D266" s="279">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511" t="s">
        <v>5381</v>
      </c>
      <c r="C269" s="2511"/>
      <c r="D269" s="2511"/>
      <c r="E269" s="2511"/>
      <c r="F269" s="2511"/>
      <c r="G269" s="2511"/>
      <c r="H269" s="2511"/>
    </row>
    <row r="270" spans="2:10" s="1" customFormat="1" ht="15" hidden="1" outlineLevel="1"/>
    <row r="271" spans="2:10" s="1" customFormat="1" ht="15" hidden="1" outlineLevel="1">
      <c r="B271" s="354" t="s">
        <v>115</v>
      </c>
      <c r="C271" s="152" t="s">
        <v>5342</v>
      </c>
      <c r="D271" s="153" t="s">
        <v>4</v>
      </c>
      <c r="E271" s="18"/>
      <c r="F271" s="354" t="s">
        <v>115</v>
      </c>
      <c r="G271" s="354" t="s">
        <v>5343</v>
      </c>
      <c r="H271" s="355" t="s">
        <v>4</v>
      </c>
    </row>
    <row r="272" spans="2:10" s="1" customFormat="1" ht="45" hidden="1" outlineLevel="1">
      <c r="B272" s="957">
        <v>42401</v>
      </c>
      <c r="C272" s="318" t="s">
        <v>1039</v>
      </c>
      <c r="D272" s="48">
        <f>D257</f>
        <v>237048</v>
      </c>
      <c r="E272" s="18"/>
      <c r="F272" s="608">
        <v>42402</v>
      </c>
      <c r="G272" s="840" t="s">
        <v>6709</v>
      </c>
      <c r="H272" s="613">
        <v>599</v>
      </c>
      <c r="I272" s="176"/>
    </row>
    <row r="273" spans="2:10" s="1" customFormat="1" ht="15" hidden="1" outlineLevel="1">
      <c r="B273" s="957">
        <v>42429</v>
      </c>
      <c r="C273" s="371" t="s">
        <v>5536</v>
      </c>
      <c r="D273" s="48">
        <v>1873</v>
      </c>
      <c r="F273" s="608">
        <v>42410</v>
      </c>
      <c r="G273" s="840" t="s">
        <v>6727</v>
      </c>
      <c r="H273" s="613">
        <v>6449</v>
      </c>
      <c r="I273" s="18"/>
    </row>
    <row r="274" spans="2:10" s="1" customFormat="1" ht="15" hidden="1" outlineLevel="1">
      <c r="B274" s="957"/>
      <c r="C274" s="371"/>
      <c r="D274" s="48"/>
      <c r="E274" s="18"/>
      <c r="F274" s="608"/>
      <c r="G274" s="840"/>
      <c r="H274" s="613"/>
    </row>
    <row r="275" spans="2:10" s="1" customFormat="1" ht="15" hidden="1" outlineLevel="1">
      <c r="B275" s="957"/>
      <c r="C275" s="371"/>
      <c r="D275" s="48"/>
      <c r="E275" s="18"/>
      <c r="F275" s="1076"/>
      <c r="G275" s="628"/>
      <c r="H275" s="349"/>
    </row>
    <row r="276" spans="2:10" s="1" customFormat="1" ht="15" hidden="1" outlineLevel="1">
      <c r="B276" s="957"/>
      <c r="C276" s="50" t="s">
        <v>1912</v>
      </c>
      <c r="D276" s="48">
        <f>SUM(D272:D274)</f>
        <v>238921</v>
      </c>
      <c r="E276" s="18"/>
      <c r="F276" s="319"/>
      <c r="G276" s="319" t="s">
        <v>1913</v>
      </c>
      <c r="H276" s="279">
        <f>SUM(H272:H275)</f>
        <v>7048</v>
      </c>
      <c r="I276" s="2"/>
      <c r="J276" s="2"/>
    </row>
    <row r="277" spans="2:10" s="1" customFormat="1" ht="15" hidden="1" outlineLevel="1">
      <c r="B277" s="50"/>
      <c r="C277" s="50" t="s">
        <v>5339</v>
      </c>
      <c r="D277" s="48">
        <f>D276-H276</f>
        <v>231873</v>
      </c>
      <c r="E277" s="14"/>
      <c r="F277" s="18"/>
      <c r="G277" s="18"/>
      <c r="H277" s="18"/>
    </row>
    <row r="278" spans="2:10" collapsed="1"/>
    <row r="279" spans="2:10" s="1" customFormat="1" ht="15.75">
      <c r="B279" s="2512" t="s">
        <v>6749</v>
      </c>
      <c r="C279" s="2512"/>
      <c r="D279" s="2512"/>
      <c r="E279" s="2512"/>
      <c r="F279" s="2512"/>
      <c r="G279" s="2512"/>
      <c r="H279" s="2512"/>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57">
        <v>42430</v>
      </c>
      <c r="C282" s="50" t="s">
        <v>1039</v>
      </c>
      <c r="D282" s="571">
        <f>D267</f>
        <v>11109</v>
      </c>
      <c r="E282" s="18"/>
      <c r="F282" s="608">
        <v>42440</v>
      </c>
      <c r="G282" s="223" t="s">
        <v>6779</v>
      </c>
      <c r="H282" s="283">
        <v>10000</v>
      </c>
      <c r="I282" s="18"/>
    </row>
    <row r="283" spans="2:10" s="1" customFormat="1" ht="30" hidden="1" outlineLevel="1">
      <c r="B283" s="957">
        <v>42440</v>
      </c>
      <c r="C283" s="47" t="s">
        <v>6807</v>
      </c>
      <c r="D283" s="571">
        <v>91</v>
      </c>
      <c r="F283" s="46"/>
      <c r="G283" s="50"/>
      <c r="H283" s="48"/>
    </row>
    <row r="284" spans="2:10" s="1" customFormat="1" ht="15" hidden="1" outlineLevel="1">
      <c r="B284" s="957"/>
      <c r="C284" s="988"/>
      <c r="D284" s="349"/>
      <c r="E284" s="18"/>
      <c r="F284" s="46"/>
      <c r="G284" s="50"/>
      <c r="H284" s="48"/>
    </row>
    <row r="285" spans="2:10" s="1" customFormat="1" ht="15" hidden="1" outlineLevel="1">
      <c r="B285" s="957"/>
      <c r="C285" s="371"/>
      <c r="D285" s="279"/>
      <c r="E285" s="18"/>
      <c r="F285" s="46"/>
      <c r="G285" s="50"/>
      <c r="H285" s="48"/>
    </row>
    <row r="286" spans="2:10" s="1" customFormat="1" ht="15" hidden="1" outlineLevel="1">
      <c r="B286" s="319"/>
      <c r="C286" s="319" t="s">
        <v>1912</v>
      </c>
      <c r="D286" s="279">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511" t="s">
        <v>5381</v>
      </c>
      <c r="C289" s="2511"/>
      <c r="D289" s="2511"/>
      <c r="E289" s="2511"/>
      <c r="F289" s="2511"/>
      <c r="G289" s="2511"/>
      <c r="H289" s="2511"/>
    </row>
    <row r="290" spans="2:10" s="1" customFormat="1" ht="15" hidden="1" outlineLevel="1"/>
    <row r="291" spans="2:10" s="1" customFormat="1" ht="15" hidden="1" outlineLevel="1">
      <c r="B291" s="354" t="s">
        <v>115</v>
      </c>
      <c r="C291" s="152" t="s">
        <v>5342</v>
      </c>
      <c r="D291" s="153" t="s">
        <v>4</v>
      </c>
      <c r="E291" s="18"/>
      <c r="F291" s="354" t="s">
        <v>115</v>
      </c>
      <c r="G291" s="354" t="s">
        <v>5343</v>
      </c>
      <c r="H291" s="355" t="s">
        <v>4</v>
      </c>
    </row>
    <row r="292" spans="2:10" s="1" customFormat="1" ht="15" hidden="1" outlineLevel="1">
      <c r="B292" s="957">
        <v>42430</v>
      </c>
      <c r="C292" s="318" t="s">
        <v>1039</v>
      </c>
      <c r="D292" s="48">
        <f>D277</f>
        <v>231873</v>
      </c>
      <c r="E292" s="18"/>
      <c r="F292" s="608">
        <v>42440</v>
      </c>
      <c r="G292" s="840" t="s">
        <v>6778</v>
      </c>
      <c r="H292" s="613">
        <v>6449</v>
      </c>
      <c r="I292" s="176"/>
    </row>
    <row r="293" spans="2:10" s="1" customFormat="1" ht="15" hidden="1" outlineLevel="1">
      <c r="B293" s="790">
        <v>42460</v>
      </c>
      <c r="C293" s="371" t="s">
        <v>5536</v>
      </c>
      <c r="D293" s="175">
        <v>1961</v>
      </c>
      <c r="F293" s="608"/>
      <c r="G293" s="840"/>
      <c r="H293" s="613"/>
      <c r="I293" s="18"/>
    </row>
    <row r="294" spans="2:10" s="1" customFormat="1" ht="15" hidden="1" outlineLevel="1">
      <c r="B294" s="957"/>
      <c r="C294" s="371"/>
      <c r="D294" s="48"/>
      <c r="E294" s="18"/>
      <c r="F294" s="608"/>
      <c r="G294" s="840"/>
      <c r="H294" s="613"/>
    </row>
    <row r="295" spans="2:10" s="1" customFormat="1" ht="15" hidden="1" outlineLevel="1">
      <c r="B295" s="957"/>
      <c r="C295" s="371"/>
      <c r="D295" s="48"/>
      <c r="E295" s="18"/>
      <c r="F295" s="1076"/>
      <c r="G295" s="628"/>
      <c r="H295" s="349"/>
    </row>
    <row r="296" spans="2:10" s="1" customFormat="1" ht="15" hidden="1" outlineLevel="1">
      <c r="B296" s="957"/>
      <c r="C296" s="50" t="s">
        <v>1912</v>
      </c>
      <c r="D296" s="48">
        <f>SUM(D292:D294)</f>
        <v>233834</v>
      </c>
      <c r="E296" s="18"/>
      <c r="F296" s="319"/>
      <c r="G296" s="319" t="s">
        <v>1913</v>
      </c>
      <c r="H296" s="279">
        <f>SUM(H292:H295)</f>
        <v>6449</v>
      </c>
      <c r="I296" s="2"/>
      <c r="J296" s="2"/>
    </row>
    <row r="297" spans="2:10" s="1" customFormat="1" ht="15" hidden="1" outlineLevel="1">
      <c r="B297" s="50"/>
      <c r="C297" s="50" t="s">
        <v>5339</v>
      </c>
      <c r="D297" s="48">
        <f>D296-H296</f>
        <v>227385</v>
      </c>
      <c r="E297" s="14"/>
      <c r="F297" s="18"/>
      <c r="G297" s="18"/>
      <c r="H297" s="18"/>
    </row>
    <row r="298" spans="2:10" collapsed="1"/>
    <row r="299" spans="2:10" s="1" customFormat="1" ht="15.75">
      <c r="B299" s="2512" t="s">
        <v>6897</v>
      </c>
      <c r="C299" s="2512"/>
      <c r="D299" s="2512"/>
      <c r="E299" s="2512"/>
      <c r="F299" s="2512"/>
      <c r="G299" s="2512"/>
      <c r="H299" s="2512"/>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57">
        <v>42461</v>
      </c>
      <c r="C302" s="50" t="s">
        <v>1039</v>
      </c>
      <c r="D302" s="571">
        <f>D287</f>
        <v>1200</v>
      </c>
      <c r="E302" s="18"/>
      <c r="F302" s="608"/>
      <c r="G302" s="223"/>
      <c r="H302" s="283"/>
      <c r="I302" s="18"/>
    </row>
    <row r="303" spans="2:10" s="1" customFormat="1" ht="15" hidden="1" outlineLevel="1">
      <c r="B303" s="957">
        <v>42490</v>
      </c>
      <c r="C303" s="47" t="s">
        <v>5199</v>
      </c>
      <c r="D303" s="571">
        <v>54</v>
      </c>
      <c r="F303" s="46"/>
      <c r="G303" s="50"/>
      <c r="H303" s="48"/>
    </row>
    <row r="304" spans="2:10" s="1" customFormat="1" ht="15" hidden="1" outlineLevel="1">
      <c r="B304" s="957"/>
      <c r="C304" s="988"/>
      <c r="D304" s="349"/>
      <c r="E304" s="18"/>
      <c r="F304" s="46"/>
      <c r="G304" s="50"/>
      <c r="H304" s="48"/>
    </row>
    <row r="305" spans="2:10" s="1" customFormat="1" ht="15" hidden="1" outlineLevel="1">
      <c r="B305" s="957"/>
      <c r="C305" s="371"/>
      <c r="D305" s="279"/>
      <c r="E305" s="18"/>
      <c r="F305" s="46"/>
      <c r="G305" s="50"/>
      <c r="H305" s="48"/>
    </row>
    <row r="306" spans="2:10" s="1" customFormat="1" ht="15" hidden="1" outlineLevel="1">
      <c r="B306" s="319"/>
      <c r="C306" s="319" t="s">
        <v>1912</v>
      </c>
      <c r="D306" s="279">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511" t="s">
        <v>5381</v>
      </c>
      <c r="C309" s="2511"/>
      <c r="D309" s="2511"/>
      <c r="E309" s="2511"/>
      <c r="F309" s="2511"/>
      <c r="G309" s="2511"/>
      <c r="H309" s="2511"/>
    </row>
    <row r="310" spans="2:10" s="1" customFormat="1" ht="15" hidden="1" outlineLevel="1"/>
    <row r="311" spans="2:10" s="1" customFormat="1" ht="15" hidden="1" outlineLevel="1">
      <c r="B311" s="354" t="s">
        <v>115</v>
      </c>
      <c r="C311" s="152" t="s">
        <v>5342</v>
      </c>
      <c r="D311" s="153" t="s">
        <v>4</v>
      </c>
      <c r="E311" s="18"/>
      <c r="F311" s="354" t="s">
        <v>115</v>
      </c>
      <c r="G311" s="354" t="s">
        <v>5343</v>
      </c>
      <c r="H311" s="355" t="s">
        <v>4</v>
      </c>
    </row>
    <row r="312" spans="2:10" s="1" customFormat="1" ht="15" hidden="1" outlineLevel="1">
      <c r="B312" s="957">
        <v>42461</v>
      </c>
      <c r="C312" s="318" t="s">
        <v>1039</v>
      </c>
      <c r="D312" s="48">
        <f>D297</f>
        <v>227385</v>
      </c>
      <c r="E312" s="18"/>
      <c r="F312" s="608">
        <v>42475</v>
      </c>
      <c r="G312" s="840" t="s">
        <v>6964</v>
      </c>
      <c r="H312" s="613">
        <v>6449</v>
      </c>
      <c r="I312" s="176"/>
    </row>
    <row r="313" spans="2:10" s="1" customFormat="1" ht="15" hidden="1" outlineLevel="1">
      <c r="B313" s="957">
        <v>42490</v>
      </c>
      <c r="C313" s="47" t="s">
        <v>5536</v>
      </c>
      <c r="D313" s="214">
        <v>1868</v>
      </c>
      <c r="F313" s="608"/>
      <c r="G313" s="840"/>
      <c r="H313" s="613"/>
      <c r="I313" s="18"/>
    </row>
    <row r="314" spans="2:10" s="1" customFormat="1" ht="15" hidden="1" outlineLevel="1">
      <c r="B314" s="957"/>
      <c r="C314" s="371"/>
      <c r="D314" s="48"/>
      <c r="E314" s="18"/>
      <c r="F314" s="608"/>
      <c r="G314" s="840"/>
      <c r="H314" s="613"/>
    </row>
    <row r="315" spans="2:10" s="1" customFormat="1" ht="15" hidden="1" outlineLevel="1">
      <c r="B315" s="957"/>
      <c r="C315" s="371"/>
      <c r="D315" s="48"/>
      <c r="E315" s="18"/>
      <c r="F315" s="1076"/>
      <c r="G315" s="628"/>
      <c r="H315" s="349"/>
    </row>
    <row r="316" spans="2:10" s="1" customFormat="1" ht="15" hidden="1" outlineLevel="1">
      <c r="B316" s="957"/>
      <c r="C316" s="50" t="s">
        <v>1912</v>
      </c>
      <c r="D316" s="48">
        <f>SUM(D312:D314)</f>
        <v>229253</v>
      </c>
      <c r="E316" s="18"/>
      <c r="F316" s="319"/>
      <c r="G316" s="319" t="s">
        <v>1913</v>
      </c>
      <c r="H316" s="279">
        <f>SUM(H312:H315)</f>
        <v>6449</v>
      </c>
      <c r="I316" s="2"/>
      <c r="J316" s="2"/>
    </row>
    <row r="317" spans="2:10" s="1" customFormat="1" ht="15" hidden="1" outlineLevel="1">
      <c r="B317" s="50"/>
      <c r="C317" s="50" t="s">
        <v>5339</v>
      </c>
      <c r="D317" s="48">
        <f>D316-H316</f>
        <v>222804</v>
      </c>
      <c r="E317" s="14"/>
      <c r="F317" s="18"/>
      <c r="G317" s="18"/>
      <c r="H317" s="18"/>
    </row>
    <row r="318" spans="2:10" collapsed="1"/>
    <row r="319" spans="2:10" s="1" customFormat="1" ht="15.75">
      <c r="B319" s="2512" t="s">
        <v>6980</v>
      </c>
      <c r="C319" s="2512"/>
      <c r="D319" s="2512"/>
      <c r="E319" s="2512"/>
      <c r="F319" s="2512"/>
      <c r="G319" s="2512"/>
      <c r="H319" s="2512"/>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57">
        <v>42491</v>
      </c>
      <c r="C322" s="50" t="s">
        <v>1039</v>
      </c>
      <c r="D322" s="571">
        <f>D307</f>
        <v>1254</v>
      </c>
      <c r="E322" s="18"/>
      <c r="F322" s="608"/>
      <c r="G322" s="223"/>
      <c r="H322" s="283"/>
      <c r="I322" s="18"/>
    </row>
    <row r="323" spans="2:10" s="1" customFormat="1" ht="15" hidden="1" outlineLevel="1">
      <c r="B323" s="957"/>
      <c r="C323" s="47"/>
      <c r="D323" s="571"/>
      <c r="F323" s="46"/>
      <c r="G323" s="50"/>
      <c r="H323" s="48"/>
    </row>
    <row r="324" spans="2:10" s="1" customFormat="1" ht="15" hidden="1" outlineLevel="1">
      <c r="B324" s="957"/>
      <c r="C324" s="988"/>
      <c r="D324" s="349"/>
      <c r="E324" s="18"/>
      <c r="F324" s="46"/>
      <c r="G324" s="50"/>
      <c r="H324" s="48"/>
    </row>
    <row r="325" spans="2:10" s="1" customFormat="1" ht="15" hidden="1" outlineLevel="1">
      <c r="B325" s="957"/>
      <c r="C325" s="371"/>
      <c r="D325" s="279"/>
      <c r="E325" s="18"/>
      <c r="F325" s="46"/>
      <c r="G325" s="50"/>
      <c r="H325" s="48"/>
    </row>
    <row r="326" spans="2:10" s="1" customFormat="1" ht="15" hidden="1" outlineLevel="1">
      <c r="B326" s="319"/>
      <c r="C326" s="319" t="s">
        <v>1912</v>
      </c>
      <c r="D326" s="279">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511" t="s">
        <v>5381</v>
      </c>
      <c r="C329" s="2511"/>
      <c r="D329" s="2511"/>
      <c r="E329" s="2511"/>
      <c r="F329" s="2511"/>
      <c r="G329" s="2511"/>
      <c r="H329" s="2511"/>
    </row>
    <row r="330" spans="2:10" s="1" customFormat="1" ht="15" hidden="1" outlineLevel="1"/>
    <row r="331" spans="2:10" s="1" customFormat="1" ht="15" hidden="1" outlineLevel="1">
      <c r="B331" s="354" t="s">
        <v>115</v>
      </c>
      <c r="C331" s="152" t="s">
        <v>5342</v>
      </c>
      <c r="D331" s="153" t="s">
        <v>4</v>
      </c>
      <c r="E331" s="18"/>
      <c r="F331" s="354" t="s">
        <v>115</v>
      </c>
      <c r="G331" s="354" t="s">
        <v>5343</v>
      </c>
      <c r="H331" s="355" t="s">
        <v>4</v>
      </c>
    </row>
    <row r="332" spans="2:10" s="1" customFormat="1" ht="15" hidden="1" outlineLevel="1">
      <c r="B332" s="957">
        <v>42491</v>
      </c>
      <c r="C332" s="318" t="s">
        <v>1039</v>
      </c>
      <c r="D332" s="48">
        <f>D317</f>
        <v>222804</v>
      </c>
      <c r="E332" s="18"/>
      <c r="F332" s="957">
        <v>42502</v>
      </c>
      <c r="G332" s="840" t="s">
        <v>7037</v>
      </c>
      <c r="H332" s="613">
        <v>6449</v>
      </c>
      <c r="I332" s="176"/>
    </row>
    <row r="333" spans="2:10" s="1" customFormat="1" ht="15" hidden="1" outlineLevel="1">
      <c r="B333" s="957">
        <v>42521</v>
      </c>
      <c r="C333" s="318" t="s">
        <v>5536</v>
      </c>
      <c r="D333" s="48">
        <v>1885</v>
      </c>
      <c r="F333" s="608"/>
      <c r="G333" s="840"/>
      <c r="H333" s="613"/>
      <c r="I333" s="18"/>
    </row>
    <row r="334" spans="2:10" s="1" customFormat="1" ht="15" hidden="1" outlineLevel="1">
      <c r="B334" s="957"/>
      <c r="C334" s="371"/>
      <c r="D334" s="48"/>
      <c r="E334" s="18"/>
      <c r="F334" s="608"/>
      <c r="G334" s="840"/>
      <c r="H334" s="613"/>
    </row>
    <row r="335" spans="2:10" s="1" customFormat="1" ht="15" hidden="1" outlineLevel="1">
      <c r="B335" s="957"/>
      <c r="C335" s="371"/>
      <c r="D335" s="48"/>
      <c r="E335" s="18"/>
      <c r="F335" s="1076"/>
      <c r="G335" s="628"/>
      <c r="H335" s="349"/>
    </row>
    <row r="336" spans="2:10" s="1" customFormat="1" ht="15" hidden="1" outlineLevel="1">
      <c r="B336" s="957"/>
      <c r="C336" s="50" t="s">
        <v>1912</v>
      </c>
      <c r="D336" s="48">
        <f>SUM(D332:D334)</f>
        <v>224689</v>
      </c>
      <c r="E336" s="18"/>
      <c r="F336" s="319"/>
      <c r="G336" s="319" t="s">
        <v>1913</v>
      </c>
      <c r="H336" s="279">
        <f>SUM(H332:H335)</f>
        <v>6449</v>
      </c>
      <c r="I336" s="2"/>
      <c r="J336" s="2"/>
    </row>
    <row r="337" spans="2:10" s="1" customFormat="1" ht="15" hidden="1" outlineLevel="1">
      <c r="B337" s="50"/>
      <c r="C337" s="50" t="s">
        <v>5339</v>
      </c>
      <c r="D337" s="48">
        <f>D336-H336</f>
        <v>218240</v>
      </c>
      <c r="E337" s="14"/>
      <c r="F337" s="18"/>
      <c r="G337" s="18"/>
      <c r="H337" s="18"/>
    </row>
    <row r="338" spans="2:10" collapsed="1"/>
    <row r="339" spans="2:10" s="1" customFormat="1" ht="15.75">
      <c r="B339" s="2512" t="s">
        <v>7053</v>
      </c>
      <c r="C339" s="2512"/>
      <c r="D339" s="2512"/>
      <c r="E339" s="2512"/>
      <c r="F339" s="2512"/>
      <c r="G339" s="2512"/>
      <c r="H339" s="2512"/>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57">
        <v>42522</v>
      </c>
      <c r="C342" s="50" t="s">
        <v>1039</v>
      </c>
      <c r="D342" s="571">
        <f>D327</f>
        <v>1254</v>
      </c>
      <c r="E342" s="18"/>
      <c r="F342" s="608"/>
      <c r="G342" s="223"/>
      <c r="H342" s="283"/>
      <c r="I342" s="18"/>
    </row>
    <row r="343" spans="2:10" s="1" customFormat="1" ht="15" hidden="1" outlineLevel="1">
      <c r="B343" s="957">
        <v>42543</v>
      </c>
      <c r="C343" s="50" t="s">
        <v>7135</v>
      </c>
      <c r="D343" s="571">
        <v>746</v>
      </c>
      <c r="F343" s="46"/>
      <c r="G343" s="50"/>
      <c r="H343" s="48"/>
    </row>
    <row r="344" spans="2:10" s="1" customFormat="1" ht="15" hidden="1" outlineLevel="1">
      <c r="B344" s="957"/>
      <c r="C344" s="988"/>
      <c r="D344" s="349"/>
      <c r="E344" s="18"/>
      <c r="F344" s="46"/>
      <c r="G344" s="50"/>
      <c r="H344" s="48"/>
    </row>
    <row r="345" spans="2:10" s="1" customFormat="1" ht="15" hidden="1" outlineLevel="1">
      <c r="B345" s="957"/>
      <c r="C345" s="371"/>
      <c r="D345" s="279"/>
      <c r="E345" s="18"/>
      <c r="F345" s="46"/>
      <c r="G345" s="50"/>
      <c r="H345" s="48"/>
    </row>
    <row r="346" spans="2:10" s="1" customFormat="1" ht="15" hidden="1" outlineLevel="1">
      <c r="B346" s="319"/>
      <c r="C346" s="319" t="s">
        <v>1912</v>
      </c>
      <c r="D346" s="279">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511" t="s">
        <v>5381</v>
      </c>
      <c r="C349" s="2511"/>
      <c r="D349" s="2511"/>
      <c r="E349" s="2511"/>
      <c r="F349" s="2511"/>
      <c r="G349" s="2511"/>
      <c r="H349" s="2511"/>
    </row>
    <row r="350" spans="2:10" s="1" customFormat="1" ht="15" hidden="1" outlineLevel="1"/>
    <row r="351" spans="2:10" s="1" customFormat="1" ht="15" hidden="1" outlineLevel="1">
      <c r="B351" s="354" t="s">
        <v>115</v>
      </c>
      <c r="C351" s="152" t="s">
        <v>5342</v>
      </c>
      <c r="D351" s="153" t="s">
        <v>4</v>
      </c>
      <c r="E351" s="18"/>
      <c r="F351" s="354" t="s">
        <v>115</v>
      </c>
      <c r="G351" s="354" t="s">
        <v>5343</v>
      </c>
      <c r="H351" s="355" t="s">
        <v>4</v>
      </c>
    </row>
    <row r="352" spans="2:10" s="1" customFormat="1" ht="15" hidden="1" outlineLevel="1">
      <c r="B352" s="957">
        <v>42522</v>
      </c>
      <c r="C352" s="318" t="s">
        <v>1039</v>
      </c>
      <c r="D352" s="48">
        <f>D337</f>
        <v>218240</v>
      </c>
      <c r="E352" s="18"/>
      <c r="F352" s="957">
        <v>42531</v>
      </c>
      <c r="G352" s="840" t="s">
        <v>7092</v>
      </c>
      <c r="H352" s="613">
        <v>6449</v>
      </c>
      <c r="I352" s="176"/>
    </row>
    <row r="353" spans="2:10" s="1" customFormat="1" ht="45" hidden="1" outlineLevel="1">
      <c r="B353" s="957">
        <v>42551</v>
      </c>
      <c r="C353" s="318" t="s">
        <v>5536</v>
      </c>
      <c r="D353" s="48">
        <v>1754</v>
      </c>
      <c r="F353" s="957">
        <v>42543</v>
      </c>
      <c r="G353" s="840" t="s">
        <v>7136</v>
      </c>
      <c r="H353" s="613">
        <v>11791</v>
      </c>
      <c r="I353" s="18"/>
    </row>
    <row r="354" spans="2:10" s="1" customFormat="1" ht="15" hidden="1" outlineLevel="1">
      <c r="B354" s="957"/>
      <c r="C354" s="371"/>
      <c r="D354" s="48"/>
      <c r="E354" s="18"/>
      <c r="F354" s="608"/>
      <c r="G354" s="840"/>
      <c r="H354" s="613"/>
    </row>
    <row r="355" spans="2:10" s="1" customFormat="1" ht="15" hidden="1" outlineLevel="1">
      <c r="B355" s="957"/>
      <c r="C355" s="371"/>
      <c r="D355" s="48"/>
      <c r="E355" s="18"/>
      <c r="F355" s="1076"/>
      <c r="G355" s="628"/>
      <c r="H355" s="349"/>
    </row>
    <row r="356" spans="2:10" s="1" customFormat="1" ht="15" hidden="1" outlineLevel="1">
      <c r="B356" s="957"/>
      <c r="C356" s="50" t="s">
        <v>1912</v>
      </c>
      <c r="D356" s="48">
        <f>SUM(D352:D354)</f>
        <v>219994</v>
      </c>
      <c r="E356" s="18"/>
      <c r="F356" s="319"/>
      <c r="G356" s="319" t="s">
        <v>1913</v>
      </c>
      <c r="H356" s="279">
        <f>SUM(H352:H355)</f>
        <v>18240</v>
      </c>
      <c r="I356" s="2"/>
      <c r="J356" s="2"/>
    </row>
    <row r="357" spans="2:10" s="1" customFormat="1" ht="15" hidden="1" outlineLevel="1">
      <c r="B357" s="50"/>
      <c r="C357" s="50" t="s">
        <v>5339</v>
      </c>
      <c r="D357" s="48">
        <f>D356-H356</f>
        <v>201754</v>
      </c>
      <c r="E357" s="14"/>
      <c r="F357" s="18"/>
      <c r="G357" s="18"/>
      <c r="H357" s="18"/>
    </row>
    <row r="358" spans="2:10" collapsed="1"/>
    <row r="359" spans="2:10" s="1" customFormat="1" ht="15.75">
      <c r="B359" s="2512" t="s">
        <v>7178</v>
      </c>
      <c r="C359" s="2512"/>
      <c r="D359" s="2512"/>
      <c r="E359" s="2512"/>
      <c r="F359" s="2512"/>
      <c r="G359" s="2512"/>
      <c r="H359" s="2512"/>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57">
        <v>42552</v>
      </c>
      <c r="C362" s="50" t="s">
        <v>1039</v>
      </c>
      <c r="D362" s="571">
        <f>D347</f>
        <v>2000</v>
      </c>
      <c r="E362" s="18"/>
      <c r="F362" s="608"/>
      <c r="G362" s="223"/>
      <c r="H362" s="283"/>
      <c r="I362" s="18"/>
    </row>
    <row r="363" spans="2:10" s="1" customFormat="1" ht="15" hidden="1" outlineLevel="1">
      <c r="B363" s="957">
        <v>42582</v>
      </c>
      <c r="C363" s="50" t="s">
        <v>5199</v>
      </c>
      <c r="D363" s="571">
        <v>16</v>
      </c>
      <c r="F363" s="46"/>
      <c r="G363" s="50"/>
      <c r="H363" s="48"/>
    </row>
    <row r="364" spans="2:10" s="1" customFormat="1" ht="15" hidden="1" outlineLevel="1">
      <c r="B364" s="957"/>
      <c r="C364" s="988"/>
      <c r="D364" s="349"/>
      <c r="E364" s="18"/>
      <c r="F364" s="46"/>
      <c r="G364" s="50"/>
      <c r="H364" s="48"/>
    </row>
    <row r="365" spans="2:10" s="1" customFormat="1" ht="15" hidden="1" outlineLevel="1">
      <c r="B365" s="957"/>
      <c r="C365" s="371"/>
      <c r="D365" s="279"/>
      <c r="E365" s="18"/>
      <c r="F365" s="46"/>
      <c r="G365" s="50"/>
      <c r="H365" s="48"/>
    </row>
    <row r="366" spans="2:10" s="1" customFormat="1" ht="15" hidden="1" outlineLevel="1">
      <c r="B366" s="319"/>
      <c r="C366" s="319" t="s">
        <v>1912</v>
      </c>
      <c r="D366" s="279">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511" t="s">
        <v>5381</v>
      </c>
      <c r="C369" s="2511"/>
      <c r="D369" s="2511"/>
      <c r="E369" s="2511"/>
      <c r="F369" s="2511"/>
      <c r="G369" s="2511"/>
      <c r="H369" s="2511"/>
    </row>
    <row r="370" spans="2:10" s="1" customFormat="1" ht="15" hidden="1" outlineLevel="1"/>
    <row r="371" spans="2:10" s="1" customFormat="1" ht="15" hidden="1" outlineLevel="1">
      <c r="B371" s="354" t="s">
        <v>115</v>
      </c>
      <c r="C371" s="152" t="s">
        <v>5342</v>
      </c>
      <c r="D371" s="153" t="s">
        <v>4</v>
      </c>
      <c r="E371" s="18"/>
      <c r="F371" s="354" t="s">
        <v>115</v>
      </c>
      <c r="G371" s="354" t="s">
        <v>5343</v>
      </c>
      <c r="H371" s="355" t="s">
        <v>4</v>
      </c>
    </row>
    <row r="372" spans="2:10" s="1" customFormat="1" ht="15" hidden="1" outlineLevel="1">
      <c r="B372" s="957">
        <v>42552</v>
      </c>
      <c r="C372" s="318" t="s">
        <v>1039</v>
      </c>
      <c r="D372" s="48">
        <f>D357</f>
        <v>201754</v>
      </c>
      <c r="E372" s="18"/>
      <c r="F372" s="1213">
        <v>42562</v>
      </c>
      <c r="G372" s="840" t="s">
        <v>7213</v>
      </c>
      <c r="H372" s="613">
        <v>6449</v>
      </c>
      <c r="I372" s="176"/>
    </row>
    <row r="373" spans="2:10" s="1" customFormat="1" ht="15" hidden="1" outlineLevel="1">
      <c r="B373" s="957">
        <v>42582</v>
      </c>
      <c r="C373" s="318" t="s">
        <v>5536</v>
      </c>
      <c r="D373" s="48">
        <v>1702</v>
      </c>
      <c r="F373" s="957"/>
      <c r="G373" s="840"/>
      <c r="H373" s="613"/>
      <c r="I373" s="18"/>
    </row>
    <row r="374" spans="2:10" s="1" customFormat="1" ht="15" hidden="1" outlineLevel="1">
      <c r="B374" s="957"/>
      <c r="C374" s="371"/>
      <c r="D374" s="48"/>
      <c r="E374" s="18"/>
      <c r="F374" s="608"/>
      <c r="G374" s="840"/>
      <c r="H374" s="613"/>
    </row>
    <row r="375" spans="2:10" s="1" customFormat="1" ht="15" hidden="1" outlineLevel="1">
      <c r="B375" s="957"/>
      <c r="C375" s="371"/>
      <c r="D375" s="48"/>
      <c r="E375" s="18"/>
      <c r="F375" s="1076"/>
      <c r="G375" s="628"/>
      <c r="H375" s="349"/>
    </row>
    <row r="376" spans="2:10" s="1" customFormat="1" ht="15" hidden="1" outlineLevel="1">
      <c r="B376" s="957"/>
      <c r="C376" s="50" t="s">
        <v>1912</v>
      </c>
      <c r="D376" s="48">
        <f>SUM(D372:D374)</f>
        <v>203456</v>
      </c>
      <c r="E376" s="18"/>
      <c r="F376" s="319"/>
      <c r="G376" s="319" t="s">
        <v>1913</v>
      </c>
      <c r="H376" s="279">
        <f>SUM(H372:H375)</f>
        <v>6449</v>
      </c>
      <c r="I376" s="2"/>
      <c r="J376" s="2"/>
    </row>
    <row r="377" spans="2:10" s="1" customFormat="1" ht="15" hidden="1" outlineLevel="1">
      <c r="B377" s="50"/>
      <c r="C377" s="50" t="s">
        <v>5339</v>
      </c>
      <c r="D377" s="48">
        <f>D376-H376</f>
        <v>197007</v>
      </c>
      <c r="E377" s="14"/>
      <c r="F377" s="18"/>
      <c r="G377" s="18"/>
      <c r="H377" s="18"/>
    </row>
    <row r="378" spans="2:10" collapsed="1"/>
    <row r="379" spans="2:10" s="1" customFormat="1" ht="15.75">
      <c r="B379" s="2512" t="s">
        <v>7330</v>
      </c>
      <c r="C379" s="2512"/>
      <c r="D379" s="2512"/>
      <c r="E379" s="2512"/>
      <c r="F379" s="2512"/>
      <c r="G379" s="2512"/>
      <c r="H379" s="2512"/>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57">
        <v>42583</v>
      </c>
      <c r="C382" s="50" t="s">
        <v>1039</v>
      </c>
      <c r="D382" s="571">
        <f>D367</f>
        <v>2016</v>
      </c>
      <c r="E382" s="18"/>
      <c r="F382" s="608"/>
      <c r="G382" s="223"/>
      <c r="H382" s="283"/>
      <c r="I382" s="18"/>
    </row>
    <row r="383" spans="2:10" s="1" customFormat="1" ht="15" hidden="1" outlineLevel="1">
      <c r="B383" s="957">
        <v>42584</v>
      </c>
      <c r="C383" s="50" t="s">
        <v>7354</v>
      </c>
      <c r="D383" s="571">
        <v>484</v>
      </c>
      <c r="F383" s="46"/>
      <c r="G383" s="50"/>
      <c r="H383" s="48"/>
    </row>
    <row r="384" spans="2:10" s="1" customFormat="1" ht="15" hidden="1" outlineLevel="1">
      <c r="B384" s="957">
        <v>42613</v>
      </c>
      <c r="C384" s="50" t="s">
        <v>7452</v>
      </c>
      <c r="D384" s="571">
        <v>500</v>
      </c>
      <c r="E384" s="18"/>
      <c r="F384" s="46"/>
      <c r="G384" s="50"/>
      <c r="H384" s="48"/>
    </row>
    <row r="385" spans="2:10" s="1" customFormat="1" ht="15" hidden="1" outlineLevel="1">
      <c r="B385" s="957"/>
      <c r="C385" s="371"/>
      <c r="D385" s="279"/>
      <c r="E385" s="18"/>
      <c r="F385" s="46"/>
      <c r="G385" s="50"/>
      <c r="H385" s="48"/>
    </row>
    <row r="386" spans="2:10" s="1" customFormat="1" ht="15" hidden="1" outlineLevel="1">
      <c r="B386" s="319"/>
      <c r="C386" s="319" t="s">
        <v>1912</v>
      </c>
      <c r="D386" s="279">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511" t="s">
        <v>5381</v>
      </c>
      <c r="C389" s="2511"/>
      <c r="D389" s="2511"/>
      <c r="E389" s="2511"/>
      <c r="F389" s="2511"/>
      <c r="G389" s="2511"/>
      <c r="H389" s="2511"/>
    </row>
    <row r="390" spans="2:10" s="1" customFormat="1" ht="15" hidden="1" outlineLevel="1"/>
    <row r="391" spans="2:10" s="1" customFormat="1" ht="15" hidden="1" outlineLevel="1">
      <c r="B391" s="354" t="s">
        <v>115</v>
      </c>
      <c r="C391" s="152" t="s">
        <v>5342</v>
      </c>
      <c r="D391" s="153" t="s">
        <v>4</v>
      </c>
      <c r="E391" s="18"/>
      <c r="F391" s="354" t="s">
        <v>115</v>
      </c>
      <c r="G391" s="354" t="s">
        <v>5343</v>
      </c>
      <c r="H391" s="355" t="s">
        <v>4</v>
      </c>
    </row>
    <row r="392" spans="2:10" s="1" customFormat="1" ht="45" hidden="1" outlineLevel="1">
      <c r="B392" s="957">
        <v>42583</v>
      </c>
      <c r="C392" s="318" t="s">
        <v>1039</v>
      </c>
      <c r="D392" s="48">
        <f>D377</f>
        <v>197007</v>
      </c>
      <c r="E392" s="18"/>
      <c r="F392" s="608">
        <v>42584</v>
      </c>
      <c r="G392" s="1162" t="s">
        <v>7355</v>
      </c>
      <c r="H392" s="614">
        <v>558</v>
      </c>
      <c r="I392" s="176"/>
    </row>
    <row r="393" spans="2:10" s="1" customFormat="1" ht="15" hidden="1" outlineLevel="1">
      <c r="B393" s="957">
        <v>42613</v>
      </c>
      <c r="C393" s="318" t="s">
        <v>5536</v>
      </c>
      <c r="D393" s="48">
        <v>1654</v>
      </c>
      <c r="F393" s="608">
        <v>42592</v>
      </c>
      <c r="G393" s="840" t="s">
        <v>7374</v>
      </c>
      <c r="H393" s="613">
        <v>6449</v>
      </c>
      <c r="I393" s="18"/>
    </row>
    <row r="394" spans="2:10" s="1" customFormat="1" ht="15" hidden="1" outlineLevel="1">
      <c r="B394" s="957"/>
      <c r="C394" s="371"/>
      <c r="D394" s="48"/>
      <c r="E394" s="18"/>
      <c r="F394" s="608"/>
      <c r="G394" s="840"/>
      <c r="H394" s="613"/>
    </row>
    <row r="395" spans="2:10" s="1" customFormat="1" ht="15" hidden="1" outlineLevel="1">
      <c r="B395" s="957"/>
      <c r="C395" s="371"/>
      <c r="D395" s="48"/>
      <c r="E395" s="18"/>
      <c r="F395" s="1076"/>
      <c r="G395" s="628"/>
      <c r="H395" s="349"/>
    </row>
    <row r="396" spans="2:10" s="1" customFormat="1" ht="15" hidden="1" outlineLevel="1">
      <c r="B396" s="957"/>
      <c r="C396" s="50" t="s">
        <v>1912</v>
      </c>
      <c r="D396" s="48">
        <f>SUM(D392:D394)</f>
        <v>198661</v>
      </c>
      <c r="E396" s="18"/>
      <c r="F396" s="319"/>
      <c r="G396" s="319" t="s">
        <v>1913</v>
      </c>
      <c r="H396" s="279">
        <f>SUM(H392:H395)</f>
        <v>7007</v>
      </c>
      <c r="I396" s="2"/>
      <c r="J396" s="2"/>
    </row>
    <row r="397" spans="2:10" s="1" customFormat="1" ht="15" hidden="1" outlineLevel="1">
      <c r="B397" s="50"/>
      <c r="C397" s="50" t="s">
        <v>5339</v>
      </c>
      <c r="D397" s="48">
        <f>D396-H396</f>
        <v>191654</v>
      </c>
      <c r="E397" s="14"/>
      <c r="F397" s="18"/>
      <c r="G397" s="18"/>
      <c r="H397" s="18"/>
    </row>
    <row r="398" spans="2:10" collapsed="1"/>
    <row r="399" spans="2:10" s="1" customFormat="1" ht="15.75">
      <c r="B399" s="2512" t="s">
        <v>7436</v>
      </c>
      <c r="C399" s="2512"/>
      <c r="D399" s="2512"/>
      <c r="E399" s="2512"/>
      <c r="F399" s="2512"/>
      <c r="G399" s="2512"/>
      <c r="H399" s="2512"/>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57">
        <v>42614</v>
      </c>
      <c r="C402" s="50" t="s">
        <v>1039</v>
      </c>
      <c r="D402" s="571">
        <f>D387</f>
        <v>3000</v>
      </c>
      <c r="E402" s="18"/>
      <c r="F402" s="608"/>
      <c r="G402" s="223"/>
      <c r="H402" s="283"/>
      <c r="I402" s="18"/>
    </row>
    <row r="403" spans="2:10" s="1" customFormat="1" ht="15" hidden="1" outlineLevel="1">
      <c r="B403" s="957"/>
      <c r="C403" s="50"/>
      <c r="D403" s="571"/>
      <c r="F403" s="46"/>
      <c r="G403" s="50"/>
      <c r="H403" s="48"/>
    </row>
    <row r="404" spans="2:10" s="1" customFormat="1" ht="15" hidden="1" outlineLevel="1">
      <c r="B404" s="957"/>
      <c r="C404" s="988"/>
      <c r="D404" s="349"/>
      <c r="E404" s="18"/>
      <c r="F404" s="46"/>
      <c r="G404" s="50"/>
      <c r="H404" s="48"/>
    </row>
    <row r="405" spans="2:10" s="1" customFormat="1" ht="15" hidden="1" outlineLevel="1">
      <c r="B405" s="957"/>
      <c r="C405" s="371"/>
      <c r="D405" s="279"/>
      <c r="E405" s="18"/>
      <c r="F405" s="46"/>
      <c r="G405" s="50"/>
      <c r="H405" s="48"/>
    </row>
    <row r="406" spans="2:10" s="1" customFormat="1" ht="15" hidden="1" outlineLevel="1">
      <c r="B406" s="319"/>
      <c r="C406" s="319" t="s">
        <v>1912</v>
      </c>
      <c r="D406" s="279">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511" t="s">
        <v>5381</v>
      </c>
      <c r="C409" s="2511"/>
      <c r="D409" s="2511"/>
      <c r="E409" s="2511"/>
      <c r="F409" s="2511"/>
      <c r="G409" s="2511"/>
      <c r="H409" s="2511"/>
    </row>
    <row r="410" spans="2:10" s="1" customFormat="1" ht="15" hidden="1" outlineLevel="1"/>
    <row r="411" spans="2:10" s="1" customFormat="1" ht="15" hidden="1" outlineLevel="1">
      <c r="B411" s="354" t="s">
        <v>115</v>
      </c>
      <c r="C411" s="152" t="s">
        <v>5342</v>
      </c>
      <c r="D411" s="153" t="s">
        <v>4</v>
      </c>
      <c r="E411" s="18"/>
      <c r="F411" s="354" t="s">
        <v>115</v>
      </c>
      <c r="G411" s="354" t="s">
        <v>5343</v>
      </c>
      <c r="H411" s="355" t="s">
        <v>4</v>
      </c>
    </row>
    <row r="412" spans="2:10" s="1" customFormat="1" ht="45" hidden="1" outlineLevel="1">
      <c r="B412" s="957">
        <v>42614</v>
      </c>
      <c r="C412" s="318" t="s">
        <v>1039</v>
      </c>
      <c r="D412" s="48">
        <f>D397</f>
        <v>191654</v>
      </c>
      <c r="E412" s="18"/>
      <c r="F412" s="957">
        <v>42615</v>
      </c>
      <c r="G412" s="318" t="s">
        <v>7473</v>
      </c>
      <c r="H412" s="48">
        <v>5205</v>
      </c>
      <c r="I412" s="176"/>
    </row>
    <row r="413" spans="2:10" s="1" customFormat="1" ht="15" hidden="1" outlineLevel="1">
      <c r="B413" s="957">
        <v>42643</v>
      </c>
      <c r="C413" s="318" t="s">
        <v>5536</v>
      </c>
      <c r="D413" s="48">
        <v>1528</v>
      </c>
      <c r="F413" s="957">
        <v>42628</v>
      </c>
      <c r="G413" s="318" t="s">
        <v>7520</v>
      </c>
      <c r="H413" s="48">
        <v>6449</v>
      </c>
      <c r="I413" s="18"/>
    </row>
    <row r="414" spans="2:10" s="1" customFormat="1" ht="15" hidden="1" outlineLevel="1">
      <c r="B414" s="957"/>
      <c r="C414" s="371"/>
      <c r="D414" s="48"/>
      <c r="E414" s="18"/>
      <c r="F414" s="608"/>
      <c r="G414" s="840"/>
      <c r="H414" s="613"/>
    </row>
    <row r="415" spans="2:10" s="1" customFormat="1" ht="15" hidden="1" outlineLevel="1">
      <c r="B415" s="957"/>
      <c r="C415" s="371"/>
      <c r="D415" s="48"/>
      <c r="E415" s="18"/>
      <c r="F415" s="1076"/>
      <c r="G415" s="628"/>
      <c r="H415" s="349"/>
    </row>
    <row r="416" spans="2:10" s="1" customFormat="1" ht="15" hidden="1" outlineLevel="1">
      <c r="B416" s="957"/>
      <c r="C416" s="50" t="s">
        <v>1912</v>
      </c>
      <c r="D416" s="48">
        <f>SUM(D412:D414)</f>
        <v>193182</v>
      </c>
      <c r="E416" s="18"/>
      <c r="F416" s="319"/>
      <c r="G416" s="319" t="s">
        <v>1913</v>
      </c>
      <c r="H416" s="279">
        <f>SUM(H412:H415)</f>
        <v>11654</v>
      </c>
      <c r="I416" s="2"/>
      <c r="J416" s="2"/>
    </row>
    <row r="417" spans="2:10" s="1" customFormat="1" ht="15" hidden="1" outlineLevel="1">
      <c r="B417" s="50"/>
      <c r="C417" s="50" t="s">
        <v>5339</v>
      </c>
      <c r="D417" s="48">
        <f>D416-H416</f>
        <v>181528</v>
      </c>
      <c r="E417" s="14"/>
      <c r="F417" s="18"/>
      <c r="G417" s="18"/>
      <c r="H417" s="18"/>
    </row>
    <row r="418" spans="2:10" collapsed="1">
      <c r="D418" s="233"/>
    </row>
    <row r="419" spans="2:10" s="1" customFormat="1" ht="15.75">
      <c r="B419" s="2512" t="s">
        <v>7568</v>
      </c>
      <c r="C419" s="2512"/>
      <c r="D419" s="2512"/>
      <c r="E419" s="2512"/>
      <c r="F419" s="2512"/>
      <c r="G419" s="2512"/>
      <c r="H419" s="2512"/>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57">
        <v>42644</v>
      </c>
      <c r="C422" s="50" t="s">
        <v>1039</v>
      </c>
      <c r="D422" s="571">
        <f>D407</f>
        <v>3000</v>
      </c>
      <c r="E422" s="18"/>
      <c r="F422" s="608"/>
      <c r="G422" s="223"/>
      <c r="H422" s="283"/>
      <c r="I422" s="18"/>
    </row>
    <row r="423" spans="2:10" s="1" customFormat="1" ht="30" hidden="1" outlineLevel="1">
      <c r="B423" s="957">
        <v>42644</v>
      </c>
      <c r="C423" s="47" t="s">
        <v>7590</v>
      </c>
      <c r="D423" s="571">
        <v>500</v>
      </c>
      <c r="F423" s="46"/>
      <c r="G423" s="50"/>
      <c r="H423" s="48"/>
    </row>
    <row r="424" spans="2:10" s="1" customFormat="1" ht="15" hidden="1" outlineLevel="1">
      <c r="B424" s="957">
        <v>42674</v>
      </c>
      <c r="C424" s="988" t="s">
        <v>5367</v>
      </c>
      <c r="D424" s="349">
        <v>30</v>
      </c>
      <c r="E424" s="18"/>
      <c r="F424" s="46"/>
      <c r="G424" s="50"/>
      <c r="H424" s="48"/>
    </row>
    <row r="425" spans="2:10" s="1" customFormat="1" ht="15" hidden="1" outlineLevel="1">
      <c r="B425" s="957"/>
      <c r="C425" s="371"/>
      <c r="D425" s="279"/>
      <c r="E425" s="18"/>
      <c r="F425" s="46"/>
      <c r="G425" s="50"/>
      <c r="H425" s="48"/>
    </row>
    <row r="426" spans="2:10" s="1" customFormat="1" ht="15" hidden="1" outlineLevel="1">
      <c r="B426" s="319"/>
      <c r="C426" s="319" t="s">
        <v>1912</v>
      </c>
      <c r="D426" s="279">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511" t="s">
        <v>5381</v>
      </c>
      <c r="C429" s="2511"/>
      <c r="D429" s="2511"/>
      <c r="E429" s="2511"/>
      <c r="F429" s="2511"/>
      <c r="G429" s="2511"/>
      <c r="H429" s="2511"/>
    </row>
    <row r="430" spans="2:10" s="1" customFormat="1" ht="15" hidden="1" outlineLevel="1"/>
    <row r="431" spans="2:10" s="1" customFormat="1" ht="15" hidden="1" outlineLevel="1">
      <c r="B431" s="354" t="s">
        <v>115</v>
      </c>
      <c r="C431" s="152" t="s">
        <v>5342</v>
      </c>
      <c r="D431" s="153" t="s">
        <v>4</v>
      </c>
      <c r="E431" s="18"/>
      <c r="F431" s="354" t="s">
        <v>115</v>
      </c>
      <c r="G431" s="354" t="s">
        <v>5343</v>
      </c>
      <c r="H431" s="355" t="s">
        <v>4</v>
      </c>
    </row>
    <row r="432" spans="2:10" s="1" customFormat="1" ht="45" hidden="1" outlineLevel="1">
      <c r="B432" s="957">
        <v>42644</v>
      </c>
      <c r="C432" s="318" t="s">
        <v>1039</v>
      </c>
      <c r="D432" s="48">
        <f>D417</f>
        <v>181528</v>
      </c>
      <c r="E432" s="18"/>
      <c r="F432" s="957">
        <v>42644</v>
      </c>
      <c r="G432" s="318" t="s">
        <v>7591</v>
      </c>
      <c r="H432" s="48">
        <v>5079</v>
      </c>
      <c r="I432" s="176"/>
    </row>
    <row r="433" spans="2:10" s="1" customFormat="1" ht="15" hidden="1" outlineLevel="1">
      <c r="B433" s="957">
        <v>42674</v>
      </c>
      <c r="C433" s="318" t="s">
        <v>6409</v>
      </c>
      <c r="D433" s="48">
        <v>1489</v>
      </c>
      <c r="F433" s="957">
        <v>42656</v>
      </c>
      <c r="G433" s="318" t="s">
        <v>7627</v>
      </c>
      <c r="H433" s="48">
        <v>6449</v>
      </c>
      <c r="I433" s="18"/>
    </row>
    <row r="434" spans="2:10" s="1" customFormat="1" ht="15" hidden="1" outlineLevel="1">
      <c r="B434" s="957"/>
      <c r="C434" s="371"/>
      <c r="D434" s="48"/>
      <c r="E434" s="18"/>
      <c r="F434" s="608"/>
      <c r="G434" s="840"/>
      <c r="H434" s="613"/>
    </row>
    <row r="435" spans="2:10" s="1" customFormat="1" ht="15" hidden="1" outlineLevel="1">
      <c r="B435" s="957"/>
      <c r="C435" s="371"/>
      <c r="D435" s="48"/>
      <c r="E435" s="18"/>
      <c r="F435" s="1076"/>
      <c r="G435" s="628"/>
      <c r="H435" s="349"/>
    </row>
    <row r="436" spans="2:10" s="1" customFormat="1" ht="15" hidden="1" outlineLevel="1">
      <c r="B436" s="957"/>
      <c r="C436" s="50" t="s">
        <v>1912</v>
      </c>
      <c r="D436" s="48">
        <f>SUM(D432:D434)</f>
        <v>183017</v>
      </c>
      <c r="E436" s="18"/>
      <c r="F436" s="319"/>
      <c r="G436" s="319" t="s">
        <v>1913</v>
      </c>
      <c r="H436" s="279">
        <f>SUM(H432:H435)</f>
        <v>11528</v>
      </c>
      <c r="I436" s="2"/>
      <c r="J436" s="2"/>
    </row>
    <row r="437" spans="2:10" s="1" customFormat="1" ht="15" hidden="1" outlineLevel="1">
      <c r="B437" s="50"/>
      <c r="C437" s="50" t="s">
        <v>5339</v>
      </c>
      <c r="D437" s="48">
        <f>D436-H436</f>
        <v>171489</v>
      </c>
      <c r="E437" s="14"/>
      <c r="F437" s="18"/>
      <c r="G437" s="18"/>
      <c r="H437" s="18"/>
    </row>
    <row r="438" spans="2:10" collapsed="1">
      <c r="F438" s="233"/>
    </row>
    <row r="439" spans="2:10" s="1" customFormat="1" ht="15.75">
      <c r="B439" s="2512" t="s">
        <v>7679</v>
      </c>
      <c r="C439" s="2512"/>
      <c r="D439" s="2512"/>
      <c r="E439" s="2512"/>
      <c r="F439" s="2512"/>
      <c r="G439" s="2512"/>
      <c r="H439" s="2512"/>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57">
        <v>42675</v>
      </c>
      <c r="C442" s="50" t="s">
        <v>1039</v>
      </c>
      <c r="D442" s="571">
        <f>D427</f>
        <v>3530</v>
      </c>
      <c r="E442" s="18"/>
      <c r="F442" s="608"/>
      <c r="G442" s="223"/>
      <c r="H442" s="283"/>
      <c r="I442" s="18"/>
    </row>
    <row r="443" spans="2:10" s="1" customFormat="1" ht="30" hidden="1" outlineLevel="1">
      <c r="B443" s="957">
        <v>42676</v>
      </c>
      <c r="C443" s="47" t="s">
        <v>7687</v>
      </c>
      <c r="D443" s="571">
        <v>470</v>
      </c>
      <c r="F443" s="46"/>
      <c r="G443" s="50"/>
      <c r="H443" s="48"/>
    </row>
    <row r="444" spans="2:10" s="1" customFormat="1" ht="15" hidden="1" outlineLevel="1">
      <c r="B444" s="957"/>
      <c r="C444" s="988"/>
      <c r="D444" s="349"/>
      <c r="E444" s="18"/>
      <c r="F444" s="46"/>
      <c r="G444" s="50"/>
      <c r="H444" s="48"/>
    </row>
    <row r="445" spans="2:10" s="1" customFormat="1" ht="15" hidden="1" outlineLevel="1">
      <c r="B445" s="957"/>
      <c r="C445" s="371"/>
      <c r="D445" s="279"/>
      <c r="E445" s="18"/>
      <c r="F445" s="46"/>
      <c r="G445" s="50"/>
      <c r="H445" s="48"/>
    </row>
    <row r="446" spans="2:10" s="1" customFormat="1" ht="15" hidden="1" outlineLevel="1">
      <c r="B446" s="319"/>
      <c r="C446" s="319" t="s">
        <v>1912</v>
      </c>
      <c r="D446" s="279">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511" t="s">
        <v>5381</v>
      </c>
      <c r="C449" s="2511"/>
      <c r="D449" s="2511"/>
      <c r="E449" s="2511"/>
      <c r="F449" s="2511"/>
      <c r="G449" s="2511"/>
      <c r="H449" s="2511"/>
    </row>
    <row r="450" spans="2:10" s="1" customFormat="1" ht="15" hidden="1" outlineLevel="1"/>
    <row r="451" spans="2:10" s="1" customFormat="1" ht="15" hidden="1" outlineLevel="1">
      <c r="B451" s="354" t="s">
        <v>115</v>
      </c>
      <c r="C451" s="152" t="s">
        <v>5342</v>
      </c>
      <c r="D451" s="153" t="s">
        <v>4</v>
      </c>
      <c r="E451" s="18"/>
      <c r="F451" s="354" t="s">
        <v>115</v>
      </c>
      <c r="G451" s="354" t="s">
        <v>5343</v>
      </c>
      <c r="H451" s="355" t="s">
        <v>4</v>
      </c>
    </row>
    <row r="452" spans="2:10" s="1" customFormat="1" ht="45" hidden="1" outlineLevel="1">
      <c r="B452" s="957">
        <v>42675</v>
      </c>
      <c r="C452" s="318" t="s">
        <v>1039</v>
      </c>
      <c r="D452" s="48">
        <f>D437</f>
        <v>171489</v>
      </c>
      <c r="E452" s="18"/>
      <c r="F452" s="957">
        <v>42676</v>
      </c>
      <c r="G452" s="47" t="s">
        <v>7688</v>
      </c>
      <c r="H452" s="571">
        <v>5040</v>
      </c>
      <c r="I452" s="176"/>
    </row>
    <row r="453" spans="2:10" s="1" customFormat="1" ht="15" hidden="1" outlineLevel="1">
      <c r="B453" s="957">
        <v>42704</v>
      </c>
      <c r="C453" s="318" t="s">
        <v>5536</v>
      </c>
      <c r="D453" s="48">
        <v>1354</v>
      </c>
      <c r="F453" s="957">
        <v>42685</v>
      </c>
      <c r="G453" s="371" t="s">
        <v>7720</v>
      </c>
      <c r="H453" s="175">
        <v>6449</v>
      </c>
      <c r="I453" s="18"/>
    </row>
    <row r="454" spans="2:10" s="1" customFormat="1" ht="15" hidden="1" outlineLevel="1">
      <c r="B454" s="957"/>
      <c r="C454" s="371"/>
      <c r="D454" s="48"/>
      <c r="E454" s="18"/>
      <c r="F454" s="608"/>
      <c r="G454" s="840"/>
      <c r="H454" s="613"/>
    </row>
    <row r="455" spans="2:10" s="1" customFormat="1" ht="15" hidden="1" outlineLevel="1">
      <c r="B455" s="957"/>
      <c r="C455" s="371"/>
      <c r="D455" s="48"/>
      <c r="E455" s="18"/>
      <c r="F455" s="1076"/>
      <c r="G455" s="628"/>
      <c r="H455" s="349"/>
    </row>
    <row r="456" spans="2:10" s="1" customFormat="1" ht="15" hidden="1" outlineLevel="1">
      <c r="B456" s="957"/>
      <c r="C456" s="50" t="s">
        <v>1912</v>
      </c>
      <c r="D456" s="48">
        <f>SUM(D452:D454)</f>
        <v>172843</v>
      </c>
      <c r="E456" s="18"/>
      <c r="F456" s="319"/>
      <c r="G456" s="319" t="s">
        <v>1913</v>
      </c>
      <c r="H456" s="279">
        <f>SUM(H452:H455)</f>
        <v>11489</v>
      </c>
      <c r="I456" s="2"/>
      <c r="J456" s="2"/>
    </row>
    <row r="457" spans="2:10" s="1" customFormat="1" ht="15" hidden="1" outlineLevel="1">
      <c r="B457" s="50"/>
      <c r="C457" s="50" t="s">
        <v>5339</v>
      </c>
      <c r="D457" s="48">
        <f>D456-H456</f>
        <v>161354</v>
      </c>
      <c r="E457" s="14"/>
      <c r="F457" s="18"/>
      <c r="G457" s="18"/>
      <c r="H457" s="18"/>
    </row>
    <row r="458" spans="2:10" collapsed="1"/>
    <row r="459" spans="2:10" s="1" customFormat="1" ht="15.75">
      <c r="B459" s="2512" t="s">
        <v>7781</v>
      </c>
      <c r="C459" s="2512"/>
      <c r="D459" s="2512"/>
      <c r="E459" s="2512"/>
      <c r="F459" s="2512"/>
      <c r="G459" s="2512"/>
      <c r="H459" s="2512"/>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57">
        <v>42705</v>
      </c>
      <c r="C462" s="50" t="s">
        <v>1039</v>
      </c>
      <c r="D462" s="571">
        <f>D447</f>
        <v>4000</v>
      </c>
      <c r="E462" s="18"/>
      <c r="F462" s="608"/>
      <c r="G462" s="223"/>
      <c r="H462" s="283"/>
      <c r="I462" s="18"/>
    </row>
    <row r="463" spans="2:10" s="1" customFormat="1" ht="15" hidden="1" outlineLevel="1">
      <c r="B463" s="957">
        <v>42729</v>
      </c>
      <c r="C463" s="964" t="s">
        <v>5199</v>
      </c>
      <c r="D463" s="349">
        <v>24</v>
      </c>
      <c r="F463" s="46"/>
      <c r="G463" s="50"/>
      <c r="H463" s="48"/>
    </row>
    <row r="464" spans="2:10" s="1" customFormat="1" ht="15" hidden="1" outlineLevel="1">
      <c r="B464" s="957"/>
      <c r="C464" s="988"/>
      <c r="D464" s="349"/>
      <c r="E464" s="18"/>
      <c r="F464" s="46"/>
      <c r="G464" s="50"/>
      <c r="H464" s="48"/>
    </row>
    <row r="465" spans="2:10" s="1" customFormat="1" ht="15" hidden="1" outlineLevel="1">
      <c r="B465" s="319"/>
      <c r="C465" s="319" t="s">
        <v>1912</v>
      </c>
      <c r="D465" s="279">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511" t="s">
        <v>5381</v>
      </c>
      <c r="C468" s="2511"/>
      <c r="D468" s="2511"/>
      <c r="E468" s="2511"/>
      <c r="F468" s="2511"/>
      <c r="G468" s="2511"/>
      <c r="H468" s="2511"/>
    </row>
    <row r="469" spans="2:10" s="1" customFormat="1" ht="15" hidden="1" outlineLevel="1"/>
    <row r="470" spans="2:10" s="1" customFormat="1" ht="15" hidden="1" outlineLevel="1">
      <c r="B470" s="354" t="s">
        <v>115</v>
      </c>
      <c r="C470" s="152" t="s">
        <v>5342</v>
      </c>
      <c r="D470" s="153" t="s">
        <v>4</v>
      </c>
      <c r="E470" s="18"/>
      <c r="F470" s="354" t="s">
        <v>115</v>
      </c>
      <c r="G470" s="354" t="s">
        <v>5343</v>
      </c>
      <c r="H470" s="355" t="s">
        <v>4</v>
      </c>
    </row>
    <row r="471" spans="2:10" s="1" customFormat="1" ht="45" hidden="1" outlineLevel="1">
      <c r="B471" s="957">
        <v>42705</v>
      </c>
      <c r="C471" s="318" t="s">
        <v>1039</v>
      </c>
      <c r="D471" s="48">
        <f>D457</f>
        <v>161354</v>
      </c>
      <c r="E471" s="18"/>
      <c r="F471" s="957">
        <v>42706</v>
      </c>
      <c r="G471" s="318" t="s">
        <v>7827</v>
      </c>
      <c r="H471" s="48">
        <v>4905</v>
      </c>
      <c r="I471" s="176"/>
    </row>
    <row r="472" spans="2:10" s="1" customFormat="1" ht="15" hidden="1" outlineLevel="1">
      <c r="B472" s="957">
        <v>42735</v>
      </c>
      <c r="C472" s="318" t="s">
        <v>5536</v>
      </c>
      <c r="D472" s="48">
        <v>1318</v>
      </c>
      <c r="F472" s="957">
        <v>42718</v>
      </c>
      <c r="G472" s="318" t="s">
        <v>7826</v>
      </c>
      <c r="H472" s="48">
        <v>6449</v>
      </c>
      <c r="I472" s="18"/>
    </row>
    <row r="473" spans="2:10" s="1" customFormat="1" ht="15" hidden="1" outlineLevel="1">
      <c r="B473" s="957"/>
      <c r="C473" s="371"/>
      <c r="D473" s="48"/>
      <c r="E473" s="18"/>
      <c r="F473" s="608"/>
      <c r="G473" s="840"/>
      <c r="H473" s="613"/>
    </row>
    <row r="474" spans="2:10" s="1" customFormat="1" ht="15" hidden="1" outlineLevel="1">
      <c r="B474" s="957"/>
      <c r="C474" s="50" t="s">
        <v>1912</v>
      </c>
      <c r="D474" s="48">
        <f>SUM(D471:D473)</f>
        <v>162672</v>
      </c>
      <c r="E474" s="18"/>
      <c r="F474" s="319"/>
      <c r="G474" s="319" t="s">
        <v>1913</v>
      </c>
      <c r="H474" s="279">
        <f>SUM(H471:H473)</f>
        <v>11354</v>
      </c>
      <c r="I474" s="2"/>
      <c r="J474" s="2"/>
    </row>
    <row r="475" spans="2:10" s="1" customFormat="1" ht="15" hidden="1" outlineLevel="1">
      <c r="B475" s="50"/>
      <c r="C475" s="50" t="s">
        <v>5339</v>
      </c>
      <c r="D475" s="48">
        <f>D474-H474</f>
        <v>151318</v>
      </c>
      <c r="E475" s="14"/>
      <c r="F475" s="18"/>
      <c r="G475" s="18"/>
      <c r="H475" s="18"/>
    </row>
    <row r="476" spans="2:10" collapsed="1">
      <c r="E476" s="233"/>
    </row>
    <row r="477" spans="2:10" s="1" customFormat="1" ht="15.75">
      <c r="B477" s="2512" t="s">
        <v>7886</v>
      </c>
      <c r="C477" s="2512"/>
      <c r="D477" s="2512"/>
      <c r="E477" s="2512"/>
      <c r="F477" s="2512"/>
      <c r="G477" s="2512"/>
      <c r="H477" s="2512"/>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57">
        <v>42736</v>
      </c>
      <c r="C480" s="50" t="s">
        <v>1039</v>
      </c>
      <c r="D480" s="571">
        <f>D466</f>
        <v>4024</v>
      </c>
      <c r="E480" s="18"/>
      <c r="F480" s="608"/>
      <c r="G480" s="223"/>
      <c r="H480" s="283"/>
      <c r="I480" s="18"/>
    </row>
    <row r="481" spans="2:10" s="1" customFormat="1" ht="15" hidden="1" outlineLevel="1">
      <c r="B481" s="957"/>
      <c r="C481" s="964"/>
      <c r="D481" s="349"/>
      <c r="F481" s="46"/>
      <c r="G481" s="50"/>
      <c r="H481" s="48"/>
    </row>
    <row r="482" spans="2:10" s="1" customFormat="1" ht="15" hidden="1" outlineLevel="1">
      <c r="B482" s="957"/>
      <c r="C482" s="988"/>
      <c r="D482" s="349"/>
      <c r="E482" s="18"/>
      <c r="F482" s="46"/>
      <c r="G482" s="50"/>
      <c r="H482" s="48"/>
    </row>
    <row r="483" spans="2:10" s="1" customFormat="1" ht="15" hidden="1" outlineLevel="1">
      <c r="B483" s="319"/>
      <c r="C483" s="319" t="s">
        <v>1912</v>
      </c>
      <c r="D483" s="279">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511" t="s">
        <v>5381</v>
      </c>
      <c r="C486" s="2511"/>
      <c r="D486" s="2511"/>
      <c r="E486" s="2511"/>
      <c r="F486" s="2511"/>
      <c r="G486" s="2511"/>
      <c r="H486" s="2511"/>
    </row>
    <row r="487" spans="2:10" s="1" customFormat="1" ht="15" hidden="1" outlineLevel="1"/>
    <row r="488" spans="2:10" s="1" customFormat="1" ht="15" hidden="1" outlineLevel="1">
      <c r="B488" s="354" t="s">
        <v>115</v>
      </c>
      <c r="C488" s="152" t="s">
        <v>5342</v>
      </c>
      <c r="D488" s="153" t="s">
        <v>4</v>
      </c>
      <c r="E488" s="18"/>
      <c r="F488" s="354" t="s">
        <v>115</v>
      </c>
      <c r="G488" s="354" t="s">
        <v>5343</v>
      </c>
      <c r="H488" s="355" t="s">
        <v>4</v>
      </c>
    </row>
    <row r="489" spans="2:10" s="1" customFormat="1" ht="45" hidden="1" outlineLevel="1">
      <c r="B489" s="957">
        <v>42736</v>
      </c>
      <c r="C489" s="318" t="s">
        <v>1039</v>
      </c>
      <c r="D489" s="48">
        <f>D475</f>
        <v>151318</v>
      </c>
      <c r="E489" s="18"/>
      <c r="F489" s="957">
        <v>42737</v>
      </c>
      <c r="G489" s="318" t="s">
        <v>7897</v>
      </c>
      <c r="H489" s="48">
        <v>4869</v>
      </c>
      <c r="I489" s="176"/>
    </row>
    <row r="490" spans="2:10" s="1" customFormat="1" ht="30" hidden="1" outlineLevel="1">
      <c r="B490" s="957">
        <v>42766</v>
      </c>
      <c r="C490" s="318" t="s">
        <v>6409</v>
      </c>
      <c r="D490" s="48">
        <v>1226</v>
      </c>
      <c r="F490" s="957">
        <v>42746</v>
      </c>
      <c r="G490" s="318" t="s">
        <v>7943</v>
      </c>
      <c r="H490" s="48">
        <v>6449</v>
      </c>
      <c r="I490" s="18"/>
    </row>
    <row r="491" spans="2:10" s="1" customFormat="1" ht="15" hidden="1" outlineLevel="1">
      <c r="B491" s="957"/>
      <c r="C491" s="371"/>
      <c r="D491" s="48"/>
      <c r="E491" s="18"/>
      <c r="F491" s="608"/>
      <c r="G491" s="840"/>
      <c r="H491" s="613"/>
    </row>
    <row r="492" spans="2:10" s="1" customFormat="1" ht="15" hidden="1" outlineLevel="1">
      <c r="B492" s="957"/>
      <c r="C492" s="371"/>
      <c r="D492" s="48"/>
      <c r="E492" s="18"/>
      <c r="F492" s="1076"/>
      <c r="G492" s="628"/>
      <c r="H492" s="349"/>
    </row>
    <row r="493" spans="2:10" s="1" customFormat="1" ht="15" hidden="1" outlineLevel="1">
      <c r="B493" s="957"/>
      <c r="C493" s="50" t="s">
        <v>1912</v>
      </c>
      <c r="D493" s="48">
        <f>SUM(D489:D491)</f>
        <v>152544</v>
      </c>
      <c r="E493" s="18"/>
      <c r="F493" s="319"/>
      <c r="G493" s="319" t="s">
        <v>1913</v>
      </c>
      <c r="H493" s="279">
        <f>SUM(H489:H492)</f>
        <v>11318</v>
      </c>
      <c r="I493" s="2"/>
      <c r="J493" s="2"/>
    </row>
    <row r="494" spans="2:10" s="1" customFormat="1" ht="15" hidden="1" outlineLevel="1">
      <c r="B494" s="50"/>
      <c r="C494" s="50" t="s">
        <v>5339</v>
      </c>
      <c r="D494" s="48">
        <f>D493-H493</f>
        <v>141226</v>
      </c>
      <c r="E494" s="14"/>
      <c r="F494" s="18"/>
      <c r="G494" s="18"/>
      <c r="H494" s="18"/>
    </row>
    <row r="495" spans="2:10" collapsed="1"/>
    <row r="496" spans="2:10" s="1" customFormat="1" ht="15.75">
      <c r="B496" s="2512" t="s">
        <v>7975</v>
      </c>
      <c r="C496" s="2512"/>
      <c r="D496" s="2512"/>
      <c r="E496" s="2512"/>
      <c r="F496" s="2512"/>
      <c r="G496" s="2512"/>
      <c r="H496" s="2512"/>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57">
        <v>42767</v>
      </c>
      <c r="C499" s="50" t="s">
        <v>1039</v>
      </c>
      <c r="D499" s="571">
        <f>D484</f>
        <v>4024</v>
      </c>
      <c r="E499" s="18"/>
      <c r="F499" s="608"/>
      <c r="G499" s="223"/>
      <c r="H499" s="283"/>
      <c r="I499" s="18"/>
    </row>
    <row r="500" spans="2:10" s="1" customFormat="1" ht="15" hidden="1" outlineLevel="1">
      <c r="B500" s="957"/>
      <c r="C500" s="47"/>
      <c r="D500" s="571"/>
      <c r="F500" s="46"/>
      <c r="G500" s="50"/>
      <c r="H500" s="48"/>
    </row>
    <row r="501" spans="2:10" s="1" customFormat="1" ht="15" hidden="1" outlineLevel="1">
      <c r="B501" s="957"/>
      <c r="C501" s="988"/>
      <c r="D501" s="349"/>
      <c r="E501" s="18"/>
      <c r="F501" s="46"/>
      <c r="G501" s="50"/>
      <c r="H501" s="48"/>
    </row>
    <row r="502" spans="2:10" s="1" customFormat="1" ht="15" hidden="1" outlineLevel="1">
      <c r="B502" s="957"/>
      <c r="C502" s="371"/>
      <c r="D502" s="279"/>
      <c r="E502" s="18"/>
      <c r="F502" s="46"/>
      <c r="G502" s="50"/>
      <c r="H502" s="48"/>
    </row>
    <row r="503" spans="2:10" s="1" customFormat="1" ht="15" hidden="1" outlineLevel="1">
      <c r="B503" s="319"/>
      <c r="C503" s="319" t="s">
        <v>1912</v>
      </c>
      <c r="D503" s="279">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511" t="s">
        <v>5381</v>
      </c>
      <c r="C506" s="2511"/>
      <c r="D506" s="2511"/>
      <c r="E506" s="2511"/>
      <c r="F506" s="2511"/>
      <c r="G506" s="2511"/>
      <c r="H506" s="2511"/>
    </row>
    <row r="507" spans="2:10" s="1" customFormat="1" ht="15" hidden="1" outlineLevel="1"/>
    <row r="508" spans="2:10" s="1" customFormat="1" ht="15" hidden="1" outlineLevel="1">
      <c r="B508" s="354" t="s">
        <v>115</v>
      </c>
      <c r="C508" s="152" t="s">
        <v>5342</v>
      </c>
      <c r="D508" s="153" t="s">
        <v>4</v>
      </c>
      <c r="E508" s="18"/>
      <c r="F508" s="354" t="s">
        <v>115</v>
      </c>
      <c r="G508" s="354" t="s">
        <v>5343</v>
      </c>
      <c r="H508" s="355" t="s">
        <v>4</v>
      </c>
    </row>
    <row r="509" spans="2:10" s="1" customFormat="1" ht="45" hidden="1" outlineLevel="1">
      <c r="B509" s="957">
        <v>42767</v>
      </c>
      <c r="C509" s="318" t="s">
        <v>1039</v>
      </c>
      <c r="D509" s="48">
        <f>D494</f>
        <v>141226</v>
      </c>
      <c r="E509" s="18"/>
      <c r="F509" s="957">
        <v>42781</v>
      </c>
      <c r="G509" s="318" t="s">
        <v>8095</v>
      </c>
      <c r="H509" s="48">
        <v>4777</v>
      </c>
      <c r="I509" s="176"/>
    </row>
    <row r="510" spans="2:10" s="1" customFormat="1" ht="30" hidden="1" outlineLevel="1">
      <c r="B510" s="957">
        <v>42794</v>
      </c>
      <c r="C510" s="318" t="s">
        <v>5536</v>
      </c>
      <c r="D510" s="48">
        <v>1058</v>
      </c>
      <c r="F510" s="957">
        <v>42782</v>
      </c>
      <c r="G510" s="318" t="s">
        <v>8104</v>
      </c>
      <c r="H510" s="48">
        <v>6449</v>
      </c>
      <c r="I510" s="18"/>
    </row>
    <row r="511" spans="2:10" s="1" customFormat="1" ht="15" hidden="1" outlineLevel="1">
      <c r="B511" s="957"/>
      <c r="C511" s="371"/>
      <c r="D511" s="48"/>
      <c r="E511" s="18"/>
      <c r="F511" s="957"/>
      <c r="G511" s="425"/>
      <c r="H511" s="214"/>
    </row>
    <row r="512" spans="2:10" s="1" customFormat="1" ht="15" hidden="1" outlineLevel="1">
      <c r="B512" s="957"/>
      <c r="C512" s="371"/>
      <c r="D512" s="48"/>
      <c r="E512" s="18"/>
      <c r="F512" s="1076"/>
      <c r="G512" s="628"/>
      <c r="H512" s="349"/>
    </row>
    <row r="513" spans="2:10" s="1" customFormat="1" ht="15" hidden="1" outlineLevel="1">
      <c r="B513" s="957"/>
      <c r="C513" s="50" t="s">
        <v>1912</v>
      </c>
      <c r="D513" s="48">
        <f>SUM(D509:D511)</f>
        <v>142284</v>
      </c>
      <c r="E513" s="18"/>
      <c r="F513" s="319"/>
      <c r="G513" s="319" t="s">
        <v>1913</v>
      </c>
      <c r="H513" s="279">
        <f>SUM(H509:H512)</f>
        <v>11226</v>
      </c>
      <c r="I513" s="2"/>
      <c r="J513" s="2"/>
    </row>
    <row r="514" spans="2:10" s="1" customFormat="1" ht="15" hidden="1" outlineLevel="1">
      <c r="B514" s="50"/>
      <c r="C514" s="50" t="s">
        <v>5339</v>
      </c>
      <c r="D514" s="48">
        <f>D513-H513</f>
        <v>131058</v>
      </c>
      <c r="E514" s="14"/>
      <c r="F514" s="18"/>
      <c r="G514" s="18"/>
      <c r="H514" s="18"/>
    </row>
    <row r="515" spans="2:10" collapsed="1">
      <c r="E515" s="233"/>
    </row>
    <row r="516" spans="2:10" s="1" customFormat="1" ht="15.75">
      <c r="B516" s="2512" t="s">
        <v>8137</v>
      </c>
      <c r="C516" s="2512"/>
      <c r="D516" s="2512"/>
      <c r="E516" s="2512"/>
      <c r="F516" s="2512"/>
      <c r="G516" s="2512"/>
      <c r="H516" s="2512"/>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57">
        <v>42795</v>
      </c>
      <c r="C519" s="50" t="s">
        <v>1039</v>
      </c>
      <c r="D519" s="571">
        <f>D504</f>
        <v>4024</v>
      </c>
      <c r="E519" s="18"/>
      <c r="F519" s="608">
        <v>42797</v>
      </c>
      <c r="G519" s="223" t="s">
        <v>8166</v>
      </c>
      <c r="H519" s="283">
        <v>115</v>
      </c>
      <c r="I519" s="18"/>
    </row>
    <row r="520" spans="2:10" s="1" customFormat="1" ht="30" hidden="1" outlineLevel="1">
      <c r="B520" s="725">
        <v>42795</v>
      </c>
      <c r="C520" s="1308" t="s">
        <v>8156</v>
      </c>
      <c r="D520" s="614">
        <v>976</v>
      </c>
      <c r="F520" s="1380">
        <v>42824</v>
      </c>
      <c r="G520" s="1381" t="s">
        <v>8280</v>
      </c>
      <c r="H520" s="408">
        <v>120991</v>
      </c>
    </row>
    <row r="521" spans="2:10" s="1" customFormat="1" ht="30" hidden="1" outlineLevel="1">
      <c r="B521" s="957">
        <v>42819</v>
      </c>
      <c r="C521" s="988" t="s">
        <v>5199</v>
      </c>
      <c r="D521" s="349">
        <v>42</v>
      </c>
      <c r="E521" s="18"/>
      <c r="F521" s="1380">
        <v>42824</v>
      </c>
      <c r="G521" s="431" t="s">
        <v>8282</v>
      </c>
      <c r="H521" s="408">
        <v>8936</v>
      </c>
    </row>
    <row r="522" spans="2:10" s="1" customFormat="1" ht="30" hidden="1" outlineLevel="1">
      <c r="B522" s="725">
        <v>42824</v>
      </c>
      <c r="C522" s="1308" t="s">
        <v>8266</v>
      </c>
      <c r="D522" s="614">
        <v>125000</v>
      </c>
      <c r="E522" s="18"/>
      <c r="F522" s="46"/>
      <c r="G522" s="50"/>
      <c r="H522" s="48"/>
    </row>
    <row r="523" spans="2:10" s="1" customFormat="1" ht="15" hidden="1" outlineLevel="1">
      <c r="B523" s="957"/>
      <c r="C523" s="988"/>
      <c r="D523" s="349"/>
      <c r="E523" s="18"/>
      <c r="F523" s="46"/>
      <c r="G523" s="50"/>
      <c r="H523" s="48"/>
    </row>
    <row r="524" spans="2:10" s="1" customFormat="1" ht="15" hidden="1" outlineLevel="1">
      <c r="B524" s="319"/>
      <c r="C524" s="319" t="s">
        <v>1912</v>
      </c>
      <c r="D524" s="279">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511" t="s">
        <v>5381</v>
      </c>
      <c r="C527" s="2511"/>
      <c r="D527" s="2511"/>
      <c r="E527" s="2511"/>
      <c r="F527" s="2511"/>
      <c r="G527" s="2511"/>
      <c r="H527" s="2511"/>
    </row>
    <row r="528" spans="2:10" s="1" customFormat="1" ht="15" hidden="1" outlineLevel="1"/>
    <row r="529" spans="2:10" s="1" customFormat="1" ht="15" hidden="1" outlineLevel="1">
      <c r="B529" s="354" t="s">
        <v>115</v>
      </c>
      <c r="C529" s="152" t="s">
        <v>5342</v>
      </c>
      <c r="D529" s="153" t="s">
        <v>4</v>
      </c>
      <c r="E529" s="18"/>
      <c r="F529" s="354" t="s">
        <v>115</v>
      </c>
      <c r="G529" s="354" t="s">
        <v>5343</v>
      </c>
      <c r="H529" s="355" t="s">
        <v>4</v>
      </c>
    </row>
    <row r="530" spans="2:10" s="1" customFormat="1" ht="45" hidden="1" outlineLevel="1">
      <c r="B530" s="957">
        <v>42795</v>
      </c>
      <c r="C530" s="318" t="s">
        <v>1039</v>
      </c>
      <c r="D530" s="48">
        <f>D514</f>
        <v>131058</v>
      </c>
      <c r="E530" s="18"/>
      <c r="F530" s="725">
        <v>42795</v>
      </c>
      <c r="G530" s="1308" t="s">
        <v>8157</v>
      </c>
      <c r="H530" s="614">
        <v>4609</v>
      </c>
      <c r="I530" s="176"/>
    </row>
    <row r="531" spans="2:10" s="1" customFormat="1" ht="30" hidden="1" outlineLevel="1">
      <c r="B531" s="1380">
        <v>42824</v>
      </c>
      <c r="C531" s="1383" t="s">
        <v>8281</v>
      </c>
      <c r="D531" s="408">
        <v>991</v>
      </c>
      <c r="F531" s="725">
        <v>42809</v>
      </c>
      <c r="G531" s="397" t="s">
        <v>8193</v>
      </c>
      <c r="H531" s="614">
        <v>6449</v>
      </c>
      <c r="I531" s="18"/>
    </row>
    <row r="532" spans="2:10" s="1" customFormat="1" ht="15" hidden="1" outlineLevel="1">
      <c r="B532" s="957"/>
      <c r="C532" s="318"/>
      <c r="D532" s="48"/>
      <c r="F532" s="1380">
        <v>42824</v>
      </c>
      <c r="G532" s="839" t="s">
        <v>8279</v>
      </c>
      <c r="H532" s="1382">
        <v>120991</v>
      </c>
      <c r="I532" s="18"/>
    </row>
    <row r="533" spans="2:10" s="1" customFormat="1" ht="15" hidden="1" outlineLevel="1">
      <c r="B533" s="957"/>
      <c r="C533" s="371"/>
      <c r="D533" s="48"/>
      <c r="E533" s="18"/>
      <c r="F533" s="1377"/>
      <c r="G533" s="1378"/>
      <c r="H533" s="1379"/>
    </row>
    <row r="534" spans="2:10" s="1" customFormat="1" ht="15" hidden="1" outlineLevel="1">
      <c r="B534" s="957"/>
      <c r="C534" s="371"/>
      <c r="D534" s="48"/>
      <c r="E534" s="18"/>
      <c r="F534" s="1076"/>
      <c r="G534" s="628"/>
      <c r="H534" s="349"/>
    </row>
    <row r="535" spans="2:10" s="1" customFormat="1" ht="15" hidden="1" outlineLevel="1">
      <c r="B535" s="957"/>
      <c r="C535" s="50" t="s">
        <v>1912</v>
      </c>
      <c r="D535" s="48">
        <f>SUM(D530:D533)</f>
        <v>132049</v>
      </c>
      <c r="E535" s="18"/>
      <c r="F535" s="319"/>
      <c r="G535" s="319" t="s">
        <v>1913</v>
      </c>
      <c r="H535" s="279">
        <f>SUM(H530:H534)</f>
        <v>132049</v>
      </c>
      <c r="I535" s="2"/>
      <c r="J535" s="2"/>
    </row>
    <row r="536" spans="2:10" s="1" customFormat="1" ht="15" hidden="1" outlineLevel="1">
      <c r="B536" s="50"/>
      <c r="C536" s="50" t="s">
        <v>5339</v>
      </c>
      <c r="D536" s="48">
        <f>D535-H535</f>
        <v>0</v>
      </c>
      <c r="E536" s="14"/>
      <c r="F536" s="18"/>
      <c r="G536" s="18"/>
      <c r="H536" s="18"/>
    </row>
    <row r="537" spans="2:10" collapsed="1">
      <c r="E537" s="233"/>
    </row>
    <row r="540" spans="2:10" ht="15">
      <c r="C540" s="297" t="s">
        <v>8284</v>
      </c>
      <c r="G540" s="297" t="s">
        <v>8284</v>
      </c>
    </row>
    <row r="551" spans="2:4" s="1" customFormat="1" ht="15"/>
    <row r="552" spans="2:4" s="1" customFormat="1" ht="15">
      <c r="C552" s="298" t="s">
        <v>7957</v>
      </c>
      <c r="D552" s="391"/>
    </row>
    <row r="553" spans="2:4" s="1" customFormat="1" ht="15" outlineLevel="1">
      <c r="B553" s="1" t="s">
        <v>4682</v>
      </c>
      <c r="C553" s="580" t="s">
        <v>5259</v>
      </c>
      <c r="D553" s="391"/>
    </row>
    <row r="554" spans="2:4" s="1" customFormat="1" ht="45" outlineLevel="1">
      <c r="B554" s="1" t="s">
        <v>4684</v>
      </c>
      <c r="C554" s="216" t="s">
        <v>6642</v>
      </c>
      <c r="D554" s="182"/>
    </row>
    <row r="555" spans="2:4" s="1" customFormat="1" ht="15" outlineLevel="1">
      <c r="B555" s="1" t="s">
        <v>4685</v>
      </c>
      <c r="C555" s="182" t="s">
        <v>5261</v>
      </c>
      <c r="D555" s="391"/>
    </row>
    <row r="556" spans="2:4" s="1" customFormat="1" ht="15" outlineLevel="1">
      <c r="B556" s="1" t="s">
        <v>5336</v>
      </c>
      <c r="C556" s="580" t="s">
        <v>5546</v>
      </c>
      <c r="D556" s="391"/>
    </row>
    <row r="557" spans="2:4" s="1" customFormat="1" ht="15" outlineLevel="1"/>
    <row r="558" spans="2:4" ht="15" outlineLevel="1">
      <c r="B558" s="956" t="s">
        <v>5335</v>
      </c>
      <c r="C558" s="986" t="s">
        <v>7281</v>
      </c>
    </row>
    <row r="559" spans="2:4" ht="15" outlineLevel="1">
      <c r="B559" s="956" t="s">
        <v>5517</v>
      </c>
      <c r="C559" t="s">
        <v>5407</v>
      </c>
    </row>
    <row r="560" spans="2:4" ht="15" outlineLevel="1">
      <c r="B560" s="956" t="s">
        <v>5487</v>
      </c>
      <c r="C560" t="s">
        <v>5408</v>
      </c>
    </row>
    <row r="561" spans="2:7" ht="15" outlineLevel="1">
      <c r="B561" s="956" t="s">
        <v>5516</v>
      </c>
      <c r="C561" t="s">
        <v>5409</v>
      </c>
    </row>
    <row r="562" spans="2:7" outlineLevel="1">
      <c r="C562" t="s">
        <v>5410</v>
      </c>
    </row>
    <row r="564" spans="2:7" ht="15">
      <c r="B564" s="1" t="s">
        <v>8167</v>
      </c>
      <c r="C564" s="1363" t="s">
        <v>8168</v>
      </c>
      <c r="D564" s="391"/>
      <c r="E564" s="1"/>
      <c r="F564" s="1"/>
      <c r="G564" s="1"/>
    </row>
    <row r="566" spans="2:7">
      <c r="B566" t="s">
        <v>8047</v>
      </c>
      <c r="C566" t="s">
        <v>8048</v>
      </c>
    </row>
    <row r="567" spans="2:7">
      <c r="C567" t="s">
        <v>8049</v>
      </c>
    </row>
    <row r="568" spans="2:7">
      <c r="C568" t="s">
        <v>8050</v>
      </c>
    </row>
    <row r="569" spans="2:7">
      <c r="C569" t="s">
        <v>8051</v>
      </c>
    </row>
    <row r="570" spans="2:7">
      <c r="C570" t="s">
        <v>8052</v>
      </c>
    </row>
    <row r="572" spans="2:7">
      <c r="C572" t="s">
        <v>8046</v>
      </c>
    </row>
  </sheetData>
  <mergeCells count="54">
    <mergeCell ref="B496:H496"/>
    <mergeCell ref="B506:H506"/>
    <mergeCell ref="B477:H477"/>
    <mergeCell ref="B486:H486"/>
    <mergeCell ref="B459:H459"/>
    <mergeCell ref="B468:H468"/>
    <mergeCell ref="B419:H419"/>
    <mergeCell ref="B429:H429"/>
    <mergeCell ref="B399:H399"/>
    <mergeCell ref="B409:H409"/>
    <mergeCell ref="B439:H439"/>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111:H111"/>
    <mergeCell ref="B219:H219"/>
    <mergeCell ref="B51:H51"/>
    <mergeCell ref="B61:H61"/>
    <mergeCell ref="B71:H71"/>
    <mergeCell ref="B81:H81"/>
    <mergeCell ref="B2:H2"/>
    <mergeCell ref="B11:H11"/>
    <mergeCell ref="B21:H21"/>
    <mergeCell ref="B31:H31"/>
    <mergeCell ref="B41:H41"/>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dimension ref="B2:L419"/>
  <sheetViews>
    <sheetView topLeftCell="A383" zoomScale="80" zoomScaleNormal="80" workbookViewId="0">
      <selection activeCell="G426" sqref="G426"/>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559" t="s">
        <v>1258</v>
      </c>
      <c r="C2" s="2559"/>
      <c r="D2" s="2559"/>
      <c r="F2" s="2559" t="s">
        <v>1258</v>
      </c>
      <c r="G2" s="2559"/>
      <c r="H2" s="2559"/>
      <c r="J2" s="2559" t="s">
        <v>1258</v>
      </c>
      <c r="K2" s="2559"/>
      <c r="L2" s="2559"/>
    </row>
    <row r="3" spans="2:12">
      <c r="B3" s="2474" t="s">
        <v>1259</v>
      </c>
      <c r="C3" s="2474"/>
      <c r="D3" s="2474"/>
      <c r="F3" s="2474" t="s">
        <v>1260</v>
      </c>
      <c r="G3" s="2474"/>
      <c r="H3" s="2474"/>
      <c r="J3" s="2474" t="s">
        <v>1261</v>
      </c>
      <c r="K3" s="2474"/>
      <c r="L3" s="2474"/>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559" t="s">
        <v>1270</v>
      </c>
      <c r="C15" s="2559"/>
      <c r="D15" s="2559"/>
      <c r="F15" s="2559" t="s">
        <v>1270</v>
      </c>
      <c r="G15" s="2559"/>
      <c r="H15" s="2559"/>
      <c r="J15" s="2559" t="s">
        <v>1270</v>
      </c>
      <c r="K15" s="2559"/>
      <c r="L15" s="2559"/>
    </row>
    <row r="16" spans="2:12">
      <c r="B16" s="2474" t="s">
        <v>1259</v>
      </c>
      <c r="C16" s="2474"/>
      <c r="D16" s="2474"/>
      <c r="F16" s="2474" t="s">
        <v>1260</v>
      </c>
      <c r="G16" s="2474"/>
      <c r="H16" s="2474"/>
      <c r="J16" s="2474" t="s">
        <v>1261</v>
      </c>
      <c r="K16" s="2474"/>
      <c r="L16" s="2474"/>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559" t="s">
        <v>1271</v>
      </c>
      <c r="C29" s="2559"/>
      <c r="D29" s="2559"/>
      <c r="F29" s="2559" t="s">
        <v>1271</v>
      </c>
      <c r="G29" s="2559"/>
      <c r="H29" s="2559"/>
      <c r="J29" s="2559" t="s">
        <v>1271</v>
      </c>
      <c r="K29" s="2559"/>
      <c r="L29" s="2559"/>
    </row>
    <row r="30" spans="2:12">
      <c r="B30" s="2474" t="s">
        <v>1259</v>
      </c>
      <c r="C30" s="2474"/>
      <c r="D30" s="2474"/>
      <c r="F30" s="2474" t="s">
        <v>1260</v>
      </c>
      <c r="G30" s="2474"/>
      <c r="H30" s="2474"/>
      <c r="J30" s="2474" t="s">
        <v>1261</v>
      </c>
      <c r="K30" s="2474"/>
      <c r="L30" s="2474"/>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559" t="s">
        <v>1280</v>
      </c>
      <c r="C48" s="2559"/>
      <c r="D48" s="2559"/>
      <c r="F48" s="2559" t="s">
        <v>1280</v>
      </c>
      <c r="G48" s="2559"/>
      <c r="H48" s="2559"/>
      <c r="J48" s="2559" t="s">
        <v>1280</v>
      </c>
      <c r="K48" s="2559"/>
      <c r="L48" s="2559"/>
    </row>
    <row r="49" spans="2:12">
      <c r="B49" s="2474" t="s">
        <v>1259</v>
      </c>
      <c r="C49" s="2474"/>
      <c r="D49" s="2474"/>
      <c r="F49" s="2474" t="s">
        <v>1260</v>
      </c>
      <c r="G49" s="2474"/>
      <c r="H49" s="2474"/>
      <c r="J49" s="2474" t="s">
        <v>1261</v>
      </c>
      <c r="K49" s="2474"/>
      <c r="L49" s="2474"/>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559" t="s">
        <v>1283</v>
      </c>
      <c r="C63" s="2559"/>
      <c r="D63" s="2559"/>
      <c r="F63" s="2559" t="s">
        <v>1283</v>
      </c>
      <c r="G63" s="2559"/>
      <c r="H63" s="2559"/>
      <c r="J63" s="2559" t="s">
        <v>1283</v>
      </c>
      <c r="K63" s="2559"/>
      <c r="L63" s="2559"/>
    </row>
    <row r="64" spans="2:12">
      <c r="B64" s="2474" t="s">
        <v>1259</v>
      </c>
      <c r="C64" s="2474"/>
      <c r="D64" s="2474"/>
      <c r="F64" s="2474" t="s">
        <v>1260</v>
      </c>
      <c r="G64" s="2474"/>
      <c r="H64" s="2474"/>
      <c r="J64" s="2474" t="s">
        <v>1261</v>
      </c>
      <c r="K64" s="2474"/>
      <c r="L64" s="2474"/>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559" t="s">
        <v>1290</v>
      </c>
      <c r="C84" s="2559"/>
      <c r="D84" s="2559"/>
      <c r="F84" s="2559" t="s">
        <v>1290</v>
      </c>
      <c r="G84" s="2559"/>
      <c r="H84" s="2559"/>
      <c r="J84" s="2559" t="s">
        <v>1290</v>
      </c>
      <c r="K84" s="2559"/>
      <c r="L84" s="2559"/>
    </row>
    <row r="85" spans="2:12">
      <c r="B85" s="2474" t="s">
        <v>1259</v>
      </c>
      <c r="C85" s="2474"/>
      <c r="D85" s="2474"/>
      <c r="F85" s="2474" t="s">
        <v>1260</v>
      </c>
      <c r="G85" s="2474"/>
      <c r="H85" s="2474"/>
      <c r="J85" s="2474" t="s">
        <v>1261</v>
      </c>
      <c r="K85" s="2474"/>
      <c r="L85" s="2474"/>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559" t="s">
        <v>1294</v>
      </c>
      <c r="C98" s="2559"/>
      <c r="D98" s="2559"/>
      <c r="F98" s="2559" t="s">
        <v>1294</v>
      </c>
      <c r="G98" s="2559"/>
      <c r="H98" s="2559"/>
      <c r="J98" s="2559" t="s">
        <v>1294</v>
      </c>
      <c r="K98" s="2559"/>
      <c r="L98" s="2559"/>
    </row>
    <row r="99" spans="2:12">
      <c r="B99" s="2474" t="s">
        <v>1259</v>
      </c>
      <c r="C99" s="2474"/>
      <c r="D99" s="2474"/>
      <c r="F99" s="2474" t="s">
        <v>1260</v>
      </c>
      <c r="G99" s="2474"/>
      <c r="H99" s="2474"/>
      <c r="J99" s="2474" t="s">
        <v>1261</v>
      </c>
      <c r="K99" s="2474"/>
      <c r="L99" s="2474"/>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559" t="s">
        <v>1298</v>
      </c>
      <c r="C117" s="2559"/>
      <c r="D117" s="2559"/>
      <c r="F117" s="2559" t="s">
        <v>1298</v>
      </c>
      <c r="G117" s="2559"/>
      <c r="H117" s="2559"/>
      <c r="J117" s="2559" t="s">
        <v>1298</v>
      </c>
      <c r="K117" s="2559"/>
      <c r="L117" s="2559"/>
    </row>
    <row r="118" spans="2:12">
      <c r="B118" s="2474" t="s">
        <v>1259</v>
      </c>
      <c r="C118" s="2474"/>
      <c r="D118" s="2474"/>
      <c r="F118" s="2474" t="s">
        <v>1260</v>
      </c>
      <c r="G118" s="2474"/>
      <c r="H118" s="2474"/>
      <c r="J118" s="2474" t="s">
        <v>1261</v>
      </c>
      <c r="K118" s="2474"/>
      <c r="L118" s="2474"/>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559" t="s">
        <v>1300</v>
      </c>
      <c r="C133" s="2559"/>
      <c r="D133" s="2559"/>
      <c r="F133" s="2559" t="s">
        <v>1300</v>
      </c>
      <c r="G133" s="2559"/>
      <c r="H133" s="2559"/>
      <c r="J133" s="2559" t="s">
        <v>1300</v>
      </c>
      <c r="K133" s="2559"/>
      <c r="L133" s="2559"/>
    </row>
    <row r="134" spans="2:12">
      <c r="B134" s="2474" t="s">
        <v>1259</v>
      </c>
      <c r="C134" s="2474"/>
      <c r="D134" s="2474"/>
      <c r="F134" s="2474" t="s">
        <v>1260</v>
      </c>
      <c r="G134" s="2474"/>
      <c r="H134" s="2474"/>
      <c r="J134" s="2474" t="s">
        <v>1261</v>
      </c>
      <c r="K134" s="2474"/>
      <c r="L134" s="2474"/>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559" t="s">
        <v>1301</v>
      </c>
      <c r="C146" s="2559"/>
      <c r="D146" s="2559"/>
      <c r="F146" s="2559" t="s">
        <v>1301</v>
      </c>
      <c r="G146" s="2559"/>
      <c r="H146" s="2559"/>
      <c r="J146" s="2559" t="s">
        <v>1301</v>
      </c>
      <c r="K146" s="2559"/>
      <c r="L146" s="2559"/>
    </row>
    <row r="147" spans="2:12">
      <c r="B147" s="2474" t="s">
        <v>1259</v>
      </c>
      <c r="C147" s="2474"/>
      <c r="D147" s="2474"/>
      <c r="F147" s="2474" t="s">
        <v>1260</v>
      </c>
      <c r="G147" s="2474"/>
      <c r="H147" s="2474"/>
      <c r="J147" s="2474" t="s">
        <v>1261</v>
      </c>
      <c r="K147" s="2474"/>
      <c r="L147" s="2474"/>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559" t="s">
        <v>1305</v>
      </c>
      <c r="C164" s="2559"/>
      <c r="D164" s="2559"/>
      <c r="F164" s="2559" t="s">
        <v>1305</v>
      </c>
      <c r="G164" s="2559"/>
      <c r="H164" s="2559"/>
      <c r="J164" s="2559" t="s">
        <v>1305</v>
      </c>
      <c r="K164" s="2559"/>
      <c r="L164" s="2559"/>
    </row>
    <row r="165" spans="2:12">
      <c r="B165" s="2474" t="s">
        <v>1259</v>
      </c>
      <c r="C165" s="2474"/>
      <c r="D165" s="2474"/>
      <c r="F165" s="2474" t="s">
        <v>1260</v>
      </c>
      <c r="G165" s="2474"/>
      <c r="H165" s="2474"/>
      <c r="J165" s="2474" t="s">
        <v>1261</v>
      </c>
      <c r="K165" s="2474"/>
      <c r="L165" s="2474"/>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559" t="s">
        <v>1308</v>
      </c>
      <c r="C183" s="2559"/>
      <c r="D183" s="2559"/>
      <c r="F183" s="2559" t="s">
        <v>1308</v>
      </c>
      <c r="G183" s="2559"/>
      <c r="H183" s="2559"/>
      <c r="J183" s="2559" t="s">
        <v>1308</v>
      </c>
      <c r="K183" s="2559"/>
      <c r="L183" s="2559"/>
    </row>
    <row r="184" spans="2:12">
      <c r="B184" s="2474" t="s">
        <v>1259</v>
      </c>
      <c r="C184" s="2474"/>
      <c r="D184" s="2474"/>
      <c r="F184" s="2474" t="s">
        <v>1260</v>
      </c>
      <c r="G184" s="2474"/>
      <c r="H184" s="2474"/>
      <c r="J184" s="2474" t="s">
        <v>1261</v>
      </c>
      <c r="K184" s="2474"/>
      <c r="L184" s="2474"/>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196">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559" t="s">
        <v>1313</v>
      </c>
      <c r="C201" s="2559"/>
      <c r="D201" s="2559"/>
      <c r="F201" s="2559" t="s">
        <v>1313</v>
      </c>
      <c r="G201" s="2559"/>
      <c r="H201" s="2559"/>
      <c r="J201" s="2559" t="s">
        <v>1313</v>
      </c>
      <c r="K201" s="2559"/>
      <c r="L201" s="2559"/>
    </row>
    <row r="202" spans="2:12">
      <c r="B202" s="2474" t="s">
        <v>1259</v>
      </c>
      <c r="C202" s="2474"/>
      <c r="D202" s="2474"/>
      <c r="F202" s="2474" t="s">
        <v>1260</v>
      </c>
      <c r="G202" s="2474"/>
      <c r="H202" s="2474"/>
      <c r="J202" s="2474" t="s">
        <v>1261</v>
      </c>
      <c r="K202" s="2474"/>
      <c r="L202" s="2474"/>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196">
        <v>300</v>
      </c>
      <c r="F208" s="138"/>
      <c r="G208" s="146"/>
      <c r="H208" s="116"/>
      <c r="J208" s="46"/>
      <c r="K208" s="146"/>
      <c r="L208" s="116"/>
    </row>
    <row r="209" spans="2:12">
      <c r="B209" s="46">
        <v>41055</v>
      </c>
      <c r="C209" s="112" t="s">
        <v>247</v>
      </c>
      <c r="D209" s="196">
        <v>1142</v>
      </c>
      <c r="F209" s="138"/>
      <c r="G209" s="146"/>
      <c r="H209" s="116"/>
      <c r="J209" s="138"/>
      <c r="K209" s="146"/>
      <c r="L209" s="116"/>
    </row>
    <row r="210" spans="2:12">
      <c r="B210" s="46">
        <v>41056</v>
      </c>
      <c r="C210" s="112" t="s">
        <v>1314</v>
      </c>
      <c r="D210" s="196">
        <v>500</v>
      </c>
      <c r="F210" s="103"/>
      <c r="G210" s="104"/>
      <c r="H210" s="105"/>
      <c r="J210" s="103"/>
      <c r="K210" s="104"/>
      <c r="L210" s="105"/>
    </row>
    <row r="211" spans="2:12">
      <c r="B211" s="46">
        <v>41066</v>
      </c>
      <c r="C211" s="103" t="s">
        <v>1315</v>
      </c>
      <c r="D211" s="196">
        <v>559.20000000000005</v>
      </c>
      <c r="E211" s="86"/>
      <c r="F211" s="103"/>
      <c r="G211" s="104"/>
      <c r="H211" s="105"/>
      <c r="J211" s="103"/>
      <c r="K211" s="104"/>
      <c r="L211" s="105"/>
    </row>
    <row r="212" spans="2:12">
      <c r="B212" s="46">
        <v>41069</v>
      </c>
      <c r="C212" s="112" t="s">
        <v>1316</v>
      </c>
      <c r="D212" s="196">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559" t="s">
        <v>2125</v>
      </c>
      <c r="C219" s="2559"/>
      <c r="D219" s="2559"/>
      <c r="F219" s="2559" t="s">
        <v>1317</v>
      </c>
      <c r="G219" s="2559"/>
      <c r="H219" s="2559"/>
      <c r="J219" s="2559" t="s">
        <v>1317</v>
      </c>
      <c r="K219" s="2559"/>
      <c r="L219" s="2559"/>
    </row>
    <row r="220" spans="2:12">
      <c r="B220" s="2474" t="s">
        <v>1259</v>
      </c>
      <c r="C220" s="2474"/>
      <c r="D220" s="2474"/>
      <c r="F220" s="2474" t="s">
        <v>1260</v>
      </c>
      <c r="G220" s="2474"/>
      <c r="H220" s="2474"/>
      <c r="J220" s="2474" t="s">
        <v>1261</v>
      </c>
      <c r="K220" s="2474"/>
      <c r="L220" s="2474"/>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196">
        <v>254</v>
      </c>
      <c r="F223" s="103"/>
      <c r="G223" s="112"/>
      <c r="H223" s="116"/>
      <c r="J223" s="46">
        <v>41106</v>
      </c>
      <c r="K223" s="144" t="s">
        <v>1264</v>
      </c>
      <c r="L223" s="116">
        <v>3004.68</v>
      </c>
    </row>
    <row r="224" spans="2:12">
      <c r="B224" s="46">
        <v>41077</v>
      </c>
      <c r="C224" s="112" t="s">
        <v>1316</v>
      </c>
      <c r="D224" s="196">
        <v>331.5</v>
      </c>
      <c r="F224" s="103"/>
      <c r="G224" s="112"/>
      <c r="H224" s="116"/>
      <c r="J224" s="46"/>
      <c r="L224" s="116"/>
    </row>
    <row r="225" spans="2:12">
      <c r="B225" s="46">
        <v>41080</v>
      </c>
      <c r="C225" s="112" t="s">
        <v>1296</v>
      </c>
      <c r="D225" s="196">
        <v>729.22</v>
      </c>
      <c r="F225" s="103"/>
      <c r="G225" s="112"/>
      <c r="H225" s="116"/>
      <c r="J225" s="46"/>
      <c r="L225" s="116"/>
    </row>
    <row r="226" spans="2:12">
      <c r="B226" s="46">
        <v>41084</v>
      </c>
      <c r="C226" s="112" t="s">
        <v>1306</v>
      </c>
      <c r="D226" s="196">
        <v>319.83999999999997</v>
      </c>
      <c r="F226" s="138"/>
      <c r="G226" s="146"/>
      <c r="H226" s="116"/>
      <c r="J226" s="46"/>
      <c r="K226" s="146"/>
      <c r="L226" s="116"/>
    </row>
    <row r="227" spans="2:12" ht="30">
      <c r="B227" s="46">
        <v>41087</v>
      </c>
      <c r="C227" s="112" t="s">
        <v>1288</v>
      </c>
      <c r="D227" s="196">
        <v>285</v>
      </c>
      <c r="F227" s="138"/>
      <c r="G227" s="146"/>
      <c r="H227" s="116"/>
      <c r="J227" s="138"/>
      <c r="K227" s="146"/>
      <c r="L227" s="116"/>
    </row>
    <row r="228" spans="2:12" ht="30">
      <c r="B228" s="46">
        <v>41087</v>
      </c>
      <c r="C228" s="112" t="s">
        <v>1287</v>
      </c>
      <c r="D228" s="196">
        <v>305</v>
      </c>
      <c r="F228" s="103"/>
      <c r="G228" s="104"/>
      <c r="H228" s="105"/>
      <c r="J228" s="103"/>
      <c r="K228" s="104"/>
      <c r="L228" s="105"/>
    </row>
    <row r="229" spans="2:12">
      <c r="B229" s="46">
        <v>41092</v>
      </c>
      <c r="C229" s="103" t="s">
        <v>1306</v>
      </c>
      <c r="D229" s="196">
        <v>165</v>
      </c>
      <c r="E229" s="86"/>
      <c r="F229" s="103"/>
      <c r="G229" s="104"/>
      <c r="H229" s="105"/>
      <c r="J229" s="103"/>
      <c r="K229" s="104"/>
      <c r="L229" s="105"/>
    </row>
    <row r="230" spans="2:12">
      <c r="B230" s="46">
        <v>41099</v>
      </c>
      <c r="C230" s="103" t="s">
        <v>1315</v>
      </c>
      <c r="D230" s="196">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559" t="s">
        <v>2124</v>
      </c>
      <c r="C237" s="2559"/>
      <c r="D237" s="2559"/>
      <c r="F237" s="2559" t="s">
        <v>1317</v>
      </c>
      <c r="G237" s="2559"/>
      <c r="H237" s="2559"/>
      <c r="J237" s="2559" t="s">
        <v>1317</v>
      </c>
      <c r="K237" s="2559"/>
      <c r="L237" s="2559"/>
    </row>
    <row r="238" spans="2:12">
      <c r="B238" s="2474" t="s">
        <v>1259</v>
      </c>
      <c r="C238" s="2474"/>
      <c r="D238" s="2474"/>
      <c r="F238" s="2474" t="s">
        <v>1260</v>
      </c>
      <c r="G238" s="2474"/>
      <c r="H238" s="2474"/>
      <c r="J238" s="2474" t="s">
        <v>1261</v>
      </c>
      <c r="K238" s="2474"/>
      <c r="L238" s="2474"/>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2141</v>
      </c>
      <c r="D241" s="196">
        <v>375</v>
      </c>
      <c r="F241" s="103"/>
      <c r="G241" s="112"/>
      <c r="H241" s="116"/>
      <c r="J241" s="46">
        <v>41134</v>
      </c>
      <c r="K241" s="144" t="s">
        <v>2237</v>
      </c>
      <c r="L241" s="116">
        <v>65</v>
      </c>
    </row>
    <row r="242" spans="2:12" ht="30">
      <c r="B242" s="46">
        <v>41106</v>
      </c>
      <c r="C242" s="112" t="s">
        <v>1287</v>
      </c>
      <c r="D242" s="196">
        <v>375</v>
      </c>
      <c r="F242" s="103"/>
      <c r="G242" s="112"/>
      <c r="H242" s="116"/>
      <c r="J242" s="46">
        <v>41145</v>
      </c>
      <c r="K242" s="146"/>
      <c r="L242" s="116">
        <v>2227.89</v>
      </c>
    </row>
    <row r="243" spans="2:12" ht="30">
      <c r="B243" s="46">
        <v>41106</v>
      </c>
      <c r="C243" s="112" t="s">
        <v>1288</v>
      </c>
      <c r="D243" s="196">
        <v>285</v>
      </c>
      <c r="F243" s="103"/>
      <c r="G243" s="112"/>
      <c r="H243" s="116"/>
      <c r="J243" s="46"/>
      <c r="K243" s="146"/>
      <c r="L243" s="116"/>
    </row>
    <row r="244" spans="2:12">
      <c r="B244" s="46">
        <v>41113</v>
      </c>
      <c r="C244" s="112" t="s">
        <v>1281</v>
      </c>
      <c r="D244" s="196">
        <v>729.89</v>
      </c>
      <c r="F244" s="138"/>
      <c r="G244" s="146"/>
      <c r="H244" s="116"/>
      <c r="J244" s="46"/>
      <c r="K244" s="146"/>
      <c r="L244" s="116"/>
    </row>
    <row r="245" spans="2:12">
      <c r="B245" s="46">
        <v>41127</v>
      </c>
      <c r="C245" s="112" t="s">
        <v>1306</v>
      </c>
      <c r="D245" s="196">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2273</v>
      </c>
      <c r="E249" s="150">
        <v>19632</v>
      </c>
      <c r="F249" s="2"/>
      <c r="G249" s="86" t="s">
        <v>1318</v>
      </c>
    </row>
    <row r="250" spans="2:12">
      <c r="C250" s="1" t="s">
        <v>1269</v>
      </c>
      <c r="D250" s="143">
        <v>41155</v>
      </c>
      <c r="E250" s="150">
        <v>19643</v>
      </c>
      <c r="F250" s="2"/>
      <c r="G250" s="1" t="s">
        <v>1319</v>
      </c>
    </row>
    <row r="252" spans="2:12">
      <c r="B252" s="2559" t="s">
        <v>2236</v>
      </c>
      <c r="C252" s="2559"/>
      <c r="D252" s="2559"/>
      <c r="F252" s="2559" t="s">
        <v>2236</v>
      </c>
      <c r="G252" s="2559"/>
      <c r="H252" s="2559"/>
      <c r="J252" s="2559" t="s">
        <v>2236</v>
      </c>
      <c r="K252" s="2559"/>
      <c r="L252" s="2559"/>
    </row>
    <row r="253" spans="2:12">
      <c r="B253" s="2474" t="s">
        <v>1259</v>
      </c>
      <c r="C253" s="2474"/>
      <c r="D253" s="2474"/>
      <c r="F253" s="2474" t="s">
        <v>1260</v>
      </c>
      <c r="G253" s="2474"/>
      <c r="H253" s="2474"/>
      <c r="J253" s="2474" t="s">
        <v>1261</v>
      </c>
      <c r="K253" s="2474"/>
      <c r="L253" s="2474"/>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88" t="s">
        <v>1281</v>
      </c>
      <c r="D256" s="196">
        <v>736.29</v>
      </c>
      <c r="F256" s="103"/>
      <c r="G256" s="112"/>
      <c r="H256" s="116"/>
      <c r="J256" s="46">
        <v>41178</v>
      </c>
      <c r="K256" s="144" t="s">
        <v>1264</v>
      </c>
      <c r="L256" s="48">
        <v>5336.64</v>
      </c>
    </row>
    <row r="257" spans="2:12">
      <c r="B257" s="46">
        <v>41143</v>
      </c>
      <c r="C257" s="103" t="s">
        <v>2141</v>
      </c>
      <c r="D257" s="196">
        <v>613.85</v>
      </c>
      <c r="F257" s="103"/>
      <c r="G257" s="112"/>
      <c r="H257" s="116"/>
      <c r="J257" s="46"/>
      <c r="K257" s="146"/>
      <c r="L257" s="116"/>
    </row>
    <row r="258" spans="2:12" ht="30">
      <c r="B258" s="46">
        <v>41144</v>
      </c>
      <c r="C258" s="112" t="s">
        <v>1287</v>
      </c>
      <c r="D258" s="196">
        <v>310</v>
      </c>
      <c r="F258" s="103"/>
      <c r="G258" s="112"/>
      <c r="H258" s="116"/>
      <c r="J258" s="46"/>
      <c r="K258" s="146"/>
      <c r="L258" s="116"/>
    </row>
    <row r="259" spans="2:12" ht="30">
      <c r="B259" s="46">
        <v>41144</v>
      </c>
      <c r="C259" s="112" t="s">
        <v>1288</v>
      </c>
      <c r="D259" s="196">
        <v>280</v>
      </c>
      <c r="F259" s="138"/>
      <c r="G259" s="146"/>
      <c r="H259" s="116"/>
      <c r="J259" s="46"/>
      <c r="K259" s="146"/>
      <c r="L259" s="116"/>
    </row>
    <row r="260" spans="2:12">
      <c r="B260" s="46">
        <v>41153</v>
      </c>
      <c r="C260" s="112" t="s">
        <v>1168</v>
      </c>
      <c r="D260" s="196">
        <v>2490</v>
      </c>
      <c r="F260" s="138"/>
      <c r="G260" s="146"/>
      <c r="H260" s="116"/>
      <c r="J260" s="138"/>
      <c r="K260" s="146"/>
      <c r="L260" s="116"/>
    </row>
    <row r="261" spans="2:12">
      <c r="B261" s="46">
        <v>41153</v>
      </c>
      <c r="C261" s="112" t="s">
        <v>1168</v>
      </c>
      <c r="D261" s="196">
        <v>259</v>
      </c>
      <c r="F261" s="103"/>
      <c r="G261" s="104"/>
      <c r="H261" s="105"/>
      <c r="J261" s="103"/>
      <c r="K261" s="104"/>
      <c r="L261" s="105"/>
    </row>
    <row r="262" spans="2:12">
      <c r="B262" s="46">
        <v>41154</v>
      </c>
      <c r="C262" s="112" t="s">
        <v>1306</v>
      </c>
      <c r="D262" s="196">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559" t="s">
        <v>2336</v>
      </c>
      <c r="C270" s="2559"/>
      <c r="D270" s="2559"/>
      <c r="F270" s="2559" t="s">
        <v>2336</v>
      </c>
      <c r="G270" s="2559"/>
      <c r="H270" s="2559"/>
      <c r="J270" s="2559" t="s">
        <v>2336</v>
      </c>
      <c r="K270" s="2559"/>
      <c r="L270" s="2559"/>
    </row>
    <row r="271" spans="2:12">
      <c r="B271" s="2474" t="s">
        <v>1259</v>
      </c>
      <c r="C271" s="2474"/>
      <c r="D271" s="2474"/>
      <c r="F271" s="2474" t="s">
        <v>1260</v>
      </c>
      <c r="G271" s="2474"/>
      <c r="H271" s="2474"/>
      <c r="J271" s="2474" t="s">
        <v>1261</v>
      </c>
      <c r="K271" s="2474"/>
      <c r="L271" s="2474"/>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88" t="s">
        <v>1281</v>
      </c>
      <c r="D274" s="196">
        <v>775.43</v>
      </c>
      <c r="F274" s="103"/>
      <c r="G274" s="112"/>
      <c r="H274" s="116"/>
      <c r="J274" s="46">
        <v>41205</v>
      </c>
      <c r="K274" s="144" t="s">
        <v>1264</v>
      </c>
      <c r="L274" s="116">
        <v>5854.02</v>
      </c>
    </row>
    <row r="275" spans="2:12">
      <c r="B275" s="46">
        <v>41174</v>
      </c>
      <c r="C275" s="103" t="s">
        <v>2372</v>
      </c>
      <c r="D275" s="196">
        <v>1025.29</v>
      </c>
      <c r="F275" s="103"/>
      <c r="G275" s="112"/>
      <c r="H275" s="116"/>
      <c r="J275" s="46"/>
      <c r="K275" s="146"/>
      <c r="L275" s="116"/>
    </row>
    <row r="276" spans="2:12" ht="30">
      <c r="B276" s="46">
        <v>41178</v>
      </c>
      <c r="C276" s="112" t="s">
        <v>1288</v>
      </c>
      <c r="D276" s="196">
        <v>290</v>
      </c>
      <c r="F276" s="103"/>
      <c r="G276" s="112"/>
      <c r="H276" s="116"/>
      <c r="J276" s="46"/>
      <c r="K276" s="146"/>
      <c r="L276" s="116"/>
    </row>
    <row r="277" spans="2:12" ht="30">
      <c r="B277" s="46">
        <v>41178</v>
      </c>
      <c r="C277" s="112" t="s">
        <v>1287</v>
      </c>
      <c r="D277" s="196">
        <v>285</v>
      </c>
      <c r="F277" s="138"/>
      <c r="G277" s="146"/>
      <c r="H277" s="116"/>
      <c r="J277" s="46"/>
      <c r="K277" s="146"/>
      <c r="L277" s="116"/>
    </row>
    <row r="278" spans="2:12">
      <c r="B278" s="46">
        <v>41180</v>
      </c>
      <c r="C278" s="112" t="s">
        <v>2395</v>
      </c>
      <c r="D278" s="196">
        <v>2290</v>
      </c>
      <c r="F278" s="138"/>
      <c r="G278" s="146"/>
      <c r="H278" s="116"/>
      <c r="J278" s="138"/>
      <c r="K278" s="146"/>
      <c r="L278" s="116"/>
    </row>
    <row r="279" spans="2:12">
      <c r="B279" s="46">
        <v>41187</v>
      </c>
      <c r="C279" s="103" t="s">
        <v>1315</v>
      </c>
      <c r="D279" s="196">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2361</v>
      </c>
      <c r="E286" s="150">
        <v>1746</v>
      </c>
    </row>
    <row r="287" spans="2:12">
      <c r="C287" s="1" t="s">
        <v>2447</v>
      </c>
      <c r="E287" s="150">
        <v>1767</v>
      </c>
      <c r="F287" s="150"/>
    </row>
    <row r="288" spans="2:12">
      <c r="C288" s="1" t="s">
        <v>2362</v>
      </c>
      <c r="E288" s="150">
        <v>1818</v>
      </c>
      <c r="F288" s="150"/>
    </row>
    <row r="289" spans="2:12">
      <c r="C289" s="1" t="s">
        <v>2446</v>
      </c>
      <c r="E289" s="150">
        <v>1842</v>
      </c>
      <c r="F289" s="150"/>
    </row>
    <row r="292" spans="2:12">
      <c r="B292" s="2559" t="s">
        <v>2445</v>
      </c>
      <c r="C292" s="2559"/>
      <c r="D292" s="2559"/>
      <c r="F292" s="2559" t="s">
        <v>2445</v>
      </c>
      <c r="G292" s="2559"/>
      <c r="H292" s="2559"/>
      <c r="J292" s="2559" t="s">
        <v>2445</v>
      </c>
      <c r="K292" s="2559"/>
      <c r="L292" s="2559"/>
    </row>
    <row r="293" spans="2:12">
      <c r="B293" s="2474" t="s">
        <v>1259</v>
      </c>
      <c r="C293" s="2474"/>
      <c r="D293" s="2474"/>
      <c r="F293" s="2474" t="s">
        <v>1260</v>
      </c>
      <c r="G293" s="2474"/>
      <c r="H293" s="2474"/>
      <c r="J293" s="2474" t="s">
        <v>1261</v>
      </c>
      <c r="K293" s="2474"/>
      <c r="L293" s="2474"/>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2571</v>
      </c>
    </row>
    <row r="296" spans="2:12">
      <c r="B296" s="46">
        <v>41202</v>
      </c>
      <c r="C296" s="188" t="s">
        <v>1281</v>
      </c>
      <c r="D296" s="196">
        <v>787.19</v>
      </c>
      <c r="F296" s="103"/>
      <c r="G296" s="112"/>
      <c r="H296" s="116"/>
      <c r="J296" s="46">
        <v>41236</v>
      </c>
      <c r="K296" s="144" t="s">
        <v>1264</v>
      </c>
      <c r="L296" s="116">
        <v>7593.19</v>
      </c>
    </row>
    <row r="297" spans="2:12">
      <c r="B297" s="46">
        <v>41203</v>
      </c>
      <c r="C297" s="112" t="s">
        <v>1131</v>
      </c>
      <c r="D297" s="196">
        <v>1070</v>
      </c>
      <c r="F297" s="103"/>
      <c r="G297" s="112"/>
      <c r="H297" s="116"/>
      <c r="J297" s="46"/>
      <c r="K297" s="146"/>
      <c r="L297" s="116"/>
    </row>
    <row r="298" spans="2:12">
      <c r="B298" s="46">
        <v>41203</v>
      </c>
      <c r="C298" s="112" t="s">
        <v>1131</v>
      </c>
      <c r="D298" s="196">
        <v>95</v>
      </c>
      <c r="F298" s="103"/>
      <c r="G298" s="112"/>
      <c r="H298" s="116"/>
      <c r="J298" s="46"/>
      <c r="K298" s="146"/>
      <c r="L298" s="116"/>
    </row>
    <row r="299" spans="2:12" ht="30">
      <c r="B299" s="46">
        <v>41204</v>
      </c>
      <c r="C299" s="112" t="s">
        <v>1288</v>
      </c>
      <c r="D299" s="196">
        <v>280</v>
      </c>
      <c r="F299" s="138"/>
      <c r="G299" s="146"/>
      <c r="H299" s="116"/>
      <c r="J299" s="46"/>
      <c r="K299" s="146"/>
      <c r="L299" s="116"/>
    </row>
    <row r="300" spans="2:12" ht="30">
      <c r="B300" s="46">
        <v>41204</v>
      </c>
      <c r="C300" s="112" t="s">
        <v>1287</v>
      </c>
      <c r="D300" s="196">
        <v>320</v>
      </c>
      <c r="F300" s="138"/>
      <c r="G300" s="146"/>
      <c r="H300" s="116"/>
      <c r="J300" s="138"/>
      <c r="K300" s="146"/>
      <c r="L300" s="116"/>
    </row>
    <row r="301" spans="2:12">
      <c r="B301" s="46">
        <v>41215</v>
      </c>
      <c r="C301" s="103" t="s">
        <v>2573</v>
      </c>
      <c r="D301" s="196">
        <v>1530</v>
      </c>
      <c r="F301" s="103"/>
      <c r="G301" s="104"/>
      <c r="H301" s="105"/>
      <c r="J301" s="103"/>
      <c r="K301" s="104"/>
      <c r="L301" s="105"/>
    </row>
    <row r="302" spans="2:12">
      <c r="B302" s="46">
        <v>41215</v>
      </c>
      <c r="C302" s="112" t="s">
        <v>2573</v>
      </c>
      <c r="D302" s="196">
        <v>1095</v>
      </c>
      <c r="E302" s="86"/>
      <c r="F302" s="103"/>
      <c r="G302" s="104"/>
      <c r="H302" s="105"/>
      <c r="J302" s="103"/>
      <c r="K302" s="104"/>
      <c r="L302" s="105"/>
    </row>
    <row r="303" spans="2:12">
      <c r="B303" s="46">
        <v>41216</v>
      </c>
      <c r="C303" s="103" t="s">
        <v>1316</v>
      </c>
      <c r="D303" s="196">
        <v>1662</v>
      </c>
      <c r="F303" s="103"/>
      <c r="G303" s="104"/>
      <c r="H303" s="105"/>
      <c r="J303" s="103"/>
      <c r="K303" s="104"/>
      <c r="L303" s="105"/>
    </row>
    <row r="304" spans="2:12">
      <c r="B304" s="46">
        <v>41216</v>
      </c>
      <c r="C304" s="103" t="s">
        <v>2372</v>
      </c>
      <c r="D304" s="196">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559" t="s">
        <v>2533</v>
      </c>
      <c r="C312" s="2559"/>
      <c r="D312" s="2559"/>
      <c r="F312" s="2559" t="s">
        <v>2533</v>
      </c>
      <c r="G312" s="2559"/>
      <c r="H312" s="2559"/>
      <c r="J312" s="2559" t="s">
        <v>2533</v>
      </c>
      <c r="K312" s="2559"/>
      <c r="L312" s="2559"/>
    </row>
    <row r="313" spans="2:12">
      <c r="B313" s="2474" t="s">
        <v>1259</v>
      </c>
      <c r="C313" s="2474"/>
      <c r="D313" s="2474"/>
      <c r="F313" s="2474" t="s">
        <v>1260</v>
      </c>
      <c r="G313" s="2474"/>
      <c r="H313" s="2474"/>
      <c r="J313" s="2474" t="s">
        <v>1261</v>
      </c>
      <c r="K313" s="2474"/>
      <c r="L313" s="2474"/>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88" t="s">
        <v>1281</v>
      </c>
      <c r="D316" s="196">
        <v>790.02</v>
      </c>
      <c r="F316" s="103"/>
      <c r="G316" s="112"/>
      <c r="H316" s="116"/>
      <c r="J316" s="46">
        <v>41260</v>
      </c>
      <c r="K316" s="144" t="s">
        <v>1264</v>
      </c>
      <c r="L316" s="116">
        <v>3391.76</v>
      </c>
    </row>
    <row r="317" spans="2:12" ht="30">
      <c r="B317" s="46">
        <v>41236</v>
      </c>
      <c r="C317" s="112" t="s">
        <v>1288</v>
      </c>
      <c r="D317" s="196">
        <v>290</v>
      </c>
      <c r="F317" s="103"/>
      <c r="G317" s="112"/>
      <c r="H317" s="116"/>
      <c r="J317" s="46"/>
      <c r="K317" s="146"/>
      <c r="L317" s="116"/>
    </row>
    <row r="318" spans="2:12" ht="30">
      <c r="B318" s="46">
        <v>41236</v>
      </c>
      <c r="C318" s="112" t="s">
        <v>1287</v>
      </c>
      <c r="D318" s="196">
        <v>295</v>
      </c>
      <c r="F318" s="103"/>
      <c r="G318" s="112"/>
      <c r="H318" s="116"/>
      <c r="J318" s="46"/>
      <c r="K318" s="146"/>
      <c r="L318" s="116"/>
    </row>
    <row r="319" spans="2:12">
      <c r="B319" s="46">
        <v>41240</v>
      </c>
      <c r="C319" s="103" t="s">
        <v>2588</v>
      </c>
      <c r="D319" s="196">
        <v>573.17999999999995</v>
      </c>
      <c r="F319" s="138"/>
      <c r="G319" s="146"/>
      <c r="H319" s="116"/>
      <c r="J319" s="46"/>
      <c r="K319" s="146"/>
      <c r="L319" s="116"/>
    </row>
    <row r="320" spans="2:12">
      <c r="B320" s="46">
        <v>41247</v>
      </c>
      <c r="C320" s="112" t="s">
        <v>122</v>
      </c>
      <c r="D320" s="196">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559" t="s">
        <v>2657</v>
      </c>
      <c r="C328" s="2559"/>
      <c r="D328" s="2559"/>
      <c r="F328" s="2559" t="s">
        <v>2657</v>
      </c>
      <c r="G328" s="2559"/>
      <c r="H328" s="2559"/>
      <c r="J328" s="2559" t="s">
        <v>2657</v>
      </c>
      <c r="K328" s="2559"/>
      <c r="L328" s="2559"/>
    </row>
    <row r="329" spans="2:12">
      <c r="B329" s="2474" t="s">
        <v>1259</v>
      </c>
      <c r="C329" s="2474"/>
      <c r="D329" s="2474"/>
      <c r="F329" s="2474" t="s">
        <v>1260</v>
      </c>
      <c r="G329" s="2474"/>
      <c r="H329" s="2474"/>
      <c r="J329" s="2474" t="s">
        <v>1261</v>
      </c>
      <c r="K329" s="2474"/>
      <c r="L329" s="2474"/>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196">
        <v>281</v>
      </c>
      <c r="F332" s="103"/>
      <c r="G332" s="112"/>
      <c r="H332" s="116"/>
      <c r="J332" s="46">
        <v>41304</v>
      </c>
      <c r="K332" s="144" t="s">
        <v>1264</v>
      </c>
      <c r="L332" s="116">
        <v>2152.6999999999998</v>
      </c>
    </row>
    <row r="333" spans="2:12" ht="30">
      <c r="B333" s="46">
        <v>41262</v>
      </c>
      <c r="C333" s="112" t="s">
        <v>1287</v>
      </c>
      <c r="D333" s="196">
        <v>345</v>
      </c>
      <c r="F333" s="103"/>
      <c r="G333" s="112"/>
      <c r="H333" s="116"/>
      <c r="J333" s="46"/>
      <c r="K333" s="146"/>
      <c r="L333" s="116"/>
    </row>
    <row r="334" spans="2:12">
      <c r="B334" s="46">
        <v>41263</v>
      </c>
      <c r="C334" s="103" t="s">
        <v>1296</v>
      </c>
      <c r="D334" s="196">
        <v>786.52</v>
      </c>
      <c r="F334" s="103"/>
      <c r="G334" s="112"/>
      <c r="H334" s="116"/>
      <c r="J334" s="46"/>
      <c r="K334" s="146"/>
      <c r="L334" s="116"/>
    </row>
    <row r="335" spans="2:12">
      <c r="B335" s="46">
        <v>41266</v>
      </c>
      <c r="C335" s="112" t="s">
        <v>2372</v>
      </c>
      <c r="D335" s="196">
        <v>440.18</v>
      </c>
      <c r="F335" s="138"/>
      <c r="G335" s="146"/>
      <c r="H335" s="116"/>
      <c r="J335" s="46"/>
      <c r="K335" s="146"/>
      <c r="L335" s="116"/>
    </row>
    <row r="336" spans="2:12">
      <c r="B336" s="46">
        <v>41272</v>
      </c>
      <c r="C336" s="112" t="s">
        <v>2686</v>
      </c>
      <c r="D336" s="196">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559" t="s">
        <v>2694</v>
      </c>
      <c r="C343" s="2559"/>
      <c r="D343" s="2559"/>
      <c r="F343" s="2559" t="s">
        <v>2694</v>
      </c>
      <c r="G343" s="2559"/>
      <c r="H343" s="2559"/>
      <c r="J343" s="2559" t="s">
        <v>2694</v>
      </c>
      <c r="K343" s="2559"/>
      <c r="L343" s="2559"/>
    </row>
    <row r="344" spans="2:12">
      <c r="B344" s="2474" t="s">
        <v>1259</v>
      </c>
      <c r="C344" s="2474"/>
      <c r="D344" s="2474"/>
      <c r="F344" s="2474" t="s">
        <v>1260</v>
      </c>
      <c r="G344" s="2474"/>
      <c r="H344" s="2474"/>
      <c r="J344" s="2474" t="s">
        <v>1261</v>
      </c>
      <c r="K344" s="2474"/>
      <c r="L344" s="2474"/>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2750</v>
      </c>
      <c r="D347" s="105">
        <v>300</v>
      </c>
      <c r="F347" s="103"/>
      <c r="G347" s="112"/>
      <c r="H347" s="116"/>
      <c r="J347" s="250">
        <v>41332</v>
      </c>
      <c r="K347" s="251" t="s">
        <v>1264</v>
      </c>
      <c r="L347" s="197">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2849</v>
      </c>
      <c r="D351" s="105">
        <v>966.81</v>
      </c>
      <c r="F351" s="138"/>
      <c r="G351" s="146"/>
      <c r="H351" s="116"/>
      <c r="J351" s="138"/>
      <c r="K351" s="146"/>
      <c r="L351" s="116"/>
    </row>
    <row r="352" spans="2:12">
      <c r="B352" s="46">
        <v>41315</v>
      </c>
      <c r="C352" s="103" t="s">
        <v>2850</v>
      </c>
      <c r="D352" s="105">
        <v>1070</v>
      </c>
      <c r="F352" s="103"/>
      <c r="G352" s="104"/>
      <c r="H352" s="105"/>
      <c r="J352" s="103"/>
      <c r="K352" s="104"/>
      <c r="L352" s="105"/>
    </row>
    <row r="353" spans="2:12">
      <c r="B353" s="46">
        <v>41315</v>
      </c>
      <c r="C353" s="112" t="s">
        <v>2854</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35">
        <v>5080</v>
      </c>
    </row>
    <row r="357" spans="2:12">
      <c r="C357" s="1" t="s">
        <v>1268</v>
      </c>
      <c r="D357" s="143">
        <v>41332</v>
      </c>
      <c r="E357" s="151">
        <v>6086</v>
      </c>
    </row>
    <row r="358" spans="2:12">
      <c r="C358" s="1" t="s">
        <v>1269</v>
      </c>
      <c r="D358" s="143">
        <v>41340</v>
      </c>
      <c r="E358" s="150">
        <v>6133</v>
      </c>
      <c r="F358" s="2"/>
    </row>
    <row r="359" spans="2:12">
      <c r="E359" s="150"/>
    </row>
    <row r="360" spans="2:12">
      <c r="B360" s="2559" t="s">
        <v>2959</v>
      </c>
      <c r="C360" s="2559"/>
      <c r="D360" s="2559"/>
      <c r="F360" s="2559" t="s">
        <v>2959</v>
      </c>
      <c r="G360" s="2559"/>
      <c r="H360" s="2559"/>
      <c r="J360" s="2559" t="s">
        <v>2959</v>
      </c>
      <c r="K360" s="2559"/>
      <c r="L360" s="2559"/>
    </row>
    <row r="361" spans="2:12">
      <c r="B361" s="2474" t="s">
        <v>1259</v>
      </c>
      <c r="C361" s="2474"/>
      <c r="D361" s="2474"/>
      <c r="F361" s="2474" t="s">
        <v>1260</v>
      </c>
      <c r="G361" s="2474"/>
      <c r="H361" s="2474"/>
      <c r="J361" s="2474" t="s">
        <v>1261</v>
      </c>
      <c r="K361" s="2474"/>
      <c r="L361" s="2474"/>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51"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35">
        <v>7141</v>
      </c>
    </row>
    <row r="371" spans="2:12">
      <c r="C371" s="1" t="s">
        <v>1268</v>
      </c>
      <c r="D371" s="143">
        <v>41360</v>
      </c>
      <c r="E371" s="235">
        <v>7141</v>
      </c>
      <c r="F371" s="2"/>
    </row>
    <row r="372" spans="2:12">
      <c r="C372" s="1" t="s">
        <v>1269</v>
      </c>
      <c r="D372" s="143">
        <v>41366</v>
      </c>
      <c r="E372" s="150">
        <v>7191</v>
      </c>
      <c r="F372" s="2"/>
    </row>
    <row r="373" spans="2:12">
      <c r="E373" s="13"/>
    </row>
    <row r="374" spans="2:12">
      <c r="B374" s="2559" t="s">
        <v>2960</v>
      </c>
      <c r="C374" s="2559"/>
      <c r="D374" s="2559"/>
      <c r="F374" s="2559" t="s">
        <v>2960</v>
      </c>
      <c r="G374" s="2559"/>
      <c r="H374" s="2559"/>
      <c r="J374" s="2559" t="s">
        <v>2960</v>
      </c>
      <c r="K374" s="2559"/>
      <c r="L374" s="2559"/>
    </row>
    <row r="375" spans="2:12">
      <c r="B375" s="2474" t="s">
        <v>1259</v>
      </c>
      <c r="C375" s="2474"/>
      <c r="D375" s="2474"/>
      <c r="F375" s="2474" t="s">
        <v>1260</v>
      </c>
      <c r="G375" s="2474"/>
      <c r="H375" s="2474"/>
      <c r="J375" s="2474" t="s">
        <v>1261</v>
      </c>
      <c r="K375" s="2474"/>
      <c r="L375" s="2474"/>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51" t="s">
        <v>1264</v>
      </c>
      <c r="L378" s="116">
        <v>1646.52</v>
      </c>
    </row>
    <row r="379" spans="2:12">
      <c r="B379" s="46">
        <v>41356</v>
      </c>
      <c r="C379" s="112" t="s">
        <v>2975</v>
      </c>
      <c r="D379" s="105">
        <v>280</v>
      </c>
      <c r="F379" s="103"/>
      <c r="G379" s="112"/>
      <c r="H379" s="116"/>
      <c r="J379" s="46"/>
      <c r="K379" s="146"/>
      <c r="L379" s="116"/>
    </row>
    <row r="380" spans="2:12">
      <c r="B380" s="46">
        <v>41356</v>
      </c>
      <c r="C380" s="112" t="s">
        <v>2975</v>
      </c>
      <c r="D380" s="105">
        <v>280</v>
      </c>
      <c r="F380" s="103"/>
      <c r="G380" s="112"/>
      <c r="H380" s="116"/>
      <c r="J380" s="46"/>
      <c r="K380" s="146"/>
      <c r="L380" s="116"/>
    </row>
    <row r="381" spans="2:12">
      <c r="B381" s="46">
        <v>41375</v>
      </c>
      <c r="C381" s="112" t="s">
        <v>3047</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35">
        <v>8206</v>
      </c>
    </row>
    <row r="385" spans="2:12">
      <c r="C385" s="1" t="s">
        <v>1268</v>
      </c>
      <c r="D385" s="143">
        <v>41380</v>
      </c>
      <c r="E385" s="235"/>
      <c r="F385" s="2"/>
    </row>
    <row r="386" spans="2:12">
      <c r="C386" s="1" t="s">
        <v>1269</v>
      </c>
      <c r="D386" s="143">
        <v>41397</v>
      </c>
      <c r="E386" s="150"/>
      <c r="F386" s="2"/>
    </row>
    <row r="388" spans="2:12">
      <c r="B388" s="2559" t="s">
        <v>3054</v>
      </c>
      <c r="C388" s="2559"/>
      <c r="D388" s="2559"/>
      <c r="F388" s="2559" t="s">
        <v>3054</v>
      </c>
      <c r="G388" s="2559"/>
      <c r="H388" s="2559"/>
      <c r="J388" s="2559" t="s">
        <v>3054</v>
      </c>
      <c r="K388" s="2559"/>
      <c r="L388" s="2559"/>
    </row>
    <row r="389" spans="2:12">
      <c r="B389" s="2474" t="s">
        <v>1259</v>
      </c>
      <c r="C389" s="2474"/>
      <c r="D389" s="2474"/>
      <c r="F389" s="2474" t="s">
        <v>1260</v>
      </c>
      <c r="G389" s="2474"/>
      <c r="H389" s="2474"/>
      <c r="J389" s="2474" t="s">
        <v>1261</v>
      </c>
      <c r="K389" s="2474"/>
      <c r="L389" s="2474"/>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3061</v>
      </c>
      <c r="D392" s="105">
        <v>786.52</v>
      </c>
      <c r="E392" s="2">
        <f>D392</f>
        <v>786.52</v>
      </c>
      <c r="F392" s="103"/>
      <c r="G392" s="112"/>
      <c r="H392" s="116"/>
      <c r="J392" s="46"/>
      <c r="K392" s="112"/>
      <c r="L392" s="105"/>
    </row>
    <row r="393" spans="2:12">
      <c r="B393" s="46">
        <v>41387</v>
      </c>
      <c r="C393" s="229" t="s">
        <v>2372</v>
      </c>
      <c r="D393" s="197">
        <v>882.4</v>
      </c>
      <c r="E393" s="2">
        <f>D393</f>
        <v>882.4</v>
      </c>
      <c r="F393" s="103"/>
      <c r="G393" s="112"/>
      <c r="H393" s="116"/>
      <c r="J393" s="273">
        <v>41400</v>
      </c>
      <c r="K393" s="251" t="s">
        <v>1264</v>
      </c>
      <c r="L393" s="116">
        <v>2388.92</v>
      </c>
    </row>
    <row r="394" spans="2:12">
      <c r="B394" s="46">
        <v>41388</v>
      </c>
      <c r="C394" s="229" t="s">
        <v>2975</v>
      </c>
      <c r="D394" s="197">
        <v>440</v>
      </c>
      <c r="E394" s="2">
        <f>D394</f>
        <v>440</v>
      </c>
      <c r="F394" s="103"/>
      <c r="G394" s="112"/>
      <c r="H394" s="116"/>
      <c r="J394" s="46"/>
      <c r="K394" s="146"/>
      <c r="L394" s="116"/>
    </row>
    <row r="395" spans="2:12">
      <c r="B395" s="46">
        <v>41388</v>
      </c>
      <c r="C395" s="229" t="s">
        <v>2975</v>
      </c>
      <c r="D395" s="197">
        <v>280</v>
      </c>
      <c r="E395" s="2">
        <f>D395</f>
        <v>280</v>
      </c>
      <c r="F395" s="103"/>
      <c r="G395" s="112"/>
      <c r="H395" s="116"/>
      <c r="J395" s="46"/>
      <c r="K395" s="146"/>
      <c r="L395" s="116"/>
    </row>
    <row r="396" spans="2:12">
      <c r="B396" s="46">
        <v>41390</v>
      </c>
      <c r="C396" s="112" t="s">
        <v>3090</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35">
        <v>8206</v>
      </c>
    </row>
    <row r="403" spans="2:12">
      <c r="C403" s="1" t="s">
        <v>1268</v>
      </c>
      <c r="D403" s="273"/>
      <c r="E403" s="235">
        <v>8212</v>
      </c>
      <c r="F403" s="2"/>
    </row>
    <row r="404" spans="2:12">
      <c r="C404" s="1" t="s">
        <v>1269</v>
      </c>
      <c r="D404" s="143"/>
      <c r="E404" s="150">
        <v>8220</v>
      </c>
      <c r="F404" s="2"/>
    </row>
    <row r="405" spans="2:12">
      <c r="E405" s="150">
        <v>8238</v>
      </c>
    </row>
    <row r="406" spans="2:12">
      <c r="B406" s="86">
        <v>41386</v>
      </c>
      <c r="C406" s="1" t="s">
        <v>3067</v>
      </c>
      <c r="E406" s="150">
        <v>9245</v>
      </c>
      <c r="F406" s="1" t="s">
        <v>3132</v>
      </c>
    </row>
    <row r="407" spans="2:12">
      <c r="B407" s="290">
        <v>0.68472222222222223</v>
      </c>
      <c r="C407" s="1" t="s">
        <v>3068</v>
      </c>
    </row>
    <row r="408" spans="2:12">
      <c r="E408" s="1">
        <f>D396*25%</f>
        <v>1264</v>
      </c>
      <c r="F408" s="13">
        <f>D402-E408</f>
        <v>3792</v>
      </c>
    </row>
    <row r="410" spans="2:12">
      <c r="D410" s="1" t="s">
        <v>3065</v>
      </c>
      <c r="E410" s="1" t="s">
        <v>2651</v>
      </c>
    </row>
    <row r="411" spans="2:12">
      <c r="C411" s="1" t="s">
        <v>3069</v>
      </c>
      <c r="D411" s="1">
        <v>500</v>
      </c>
      <c r="E411" s="1">
        <v>1800</v>
      </c>
    </row>
    <row r="412" spans="2:12">
      <c r="C412" s="1" t="s">
        <v>3125</v>
      </c>
      <c r="D412" s="1">
        <v>2000</v>
      </c>
      <c r="E412" s="1">
        <v>7200</v>
      </c>
    </row>
    <row r="413" spans="2:12">
      <c r="C413" s="1" t="s">
        <v>3126</v>
      </c>
      <c r="D413" s="1">
        <f>SUM(D411:D412)</f>
        <v>2500</v>
      </c>
      <c r="E413" s="1">
        <f>SUM(E411:E412)</f>
        <v>9000</v>
      </c>
    </row>
    <row r="414" spans="2:12">
      <c r="C414" s="1" t="s">
        <v>3127</v>
      </c>
    </row>
    <row r="416" spans="2:12">
      <c r="C416" s="1" t="s">
        <v>3129</v>
      </c>
    </row>
    <row r="417" spans="3:7">
      <c r="C417" s="296">
        <v>0.64583333333333337</v>
      </c>
    </row>
    <row r="418" spans="3:7">
      <c r="C418" s="187" t="s">
        <v>3130</v>
      </c>
    </row>
    <row r="419" spans="3:7">
      <c r="F419" s="297">
        <v>41404</v>
      </c>
      <c r="G419" s="298" t="s">
        <v>3131</v>
      </c>
    </row>
  </sheetData>
  <sheetProtection selectLockedCells="1" selectUnlockedCells="1"/>
  <mergeCells count="144">
    <mergeCell ref="B374:D374"/>
    <mergeCell ref="F374:H374"/>
    <mergeCell ref="J374:L374"/>
    <mergeCell ref="B375:D375"/>
    <mergeCell ref="F375:H375"/>
    <mergeCell ref="J375:L375"/>
    <mergeCell ref="B360:D360"/>
    <mergeCell ref="F360:H360"/>
    <mergeCell ref="J360:L360"/>
    <mergeCell ref="B361:D361"/>
    <mergeCell ref="F361:H361"/>
    <mergeCell ref="J361:L361"/>
    <mergeCell ref="B220:D220"/>
    <mergeCell ref="F220:H220"/>
    <mergeCell ref="J220:L220"/>
    <mergeCell ref="B237:D237"/>
    <mergeCell ref="F237:H237"/>
    <mergeCell ref="J237:L237"/>
    <mergeCell ref="B238:D238"/>
    <mergeCell ref="F238:H238"/>
    <mergeCell ref="J238:L238"/>
    <mergeCell ref="B201:D201"/>
    <mergeCell ref="F201:H201"/>
    <mergeCell ref="J201:L201"/>
    <mergeCell ref="B202:D202"/>
    <mergeCell ref="F202:H202"/>
    <mergeCell ref="J202:L202"/>
    <mergeCell ref="B219:D219"/>
    <mergeCell ref="F219:H219"/>
    <mergeCell ref="J219:L219"/>
    <mergeCell ref="B165:D165"/>
    <mergeCell ref="F165:H165"/>
    <mergeCell ref="J165:L165"/>
    <mergeCell ref="B183:D183"/>
    <mergeCell ref="F183:H183"/>
    <mergeCell ref="J183:L183"/>
    <mergeCell ref="B184:D184"/>
    <mergeCell ref="F184:H184"/>
    <mergeCell ref="J184:L184"/>
    <mergeCell ref="B146:D146"/>
    <mergeCell ref="F146:H146"/>
    <mergeCell ref="J146:L146"/>
    <mergeCell ref="B147:D147"/>
    <mergeCell ref="F147:H147"/>
    <mergeCell ref="J147:L147"/>
    <mergeCell ref="B164:D164"/>
    <mergeCell ref="F164:H164"/>
    <mergeCell ref="J164:L164"/>
    <mergeCell ref="B118:D118"/>
    <mergeCell ref="F118:H118"/>
    <mergeCell ref="J118:L118"/>
    <mergeCell ref="B133:D133"/>
    <mergeCell ref="F133:H133"/>
    <mergeCell ref="J133:L133"/>
    <mergeCell ref="B134:D134"/>
    <mergeCell ref="F134:H134"/>
    <mergeCell ref="J134:L134"/>
    <mergeCell ref="B98:D98"/>
    <mergeCell ref="F98:H98"/>
    <mergeCell ref="J98:L98"/>
    <mergeCell ref="B99:D99"/>
    <mergeCell ref="F99:H99"/>
    <mergeCell ref="J99:L99"/>
    <mergeCell ref="B117:D117"/>
    <mergeCell ref="F117:H117"/>
    <mergeCell ref="J117:L117"/>
    <mergeCell ref="B64:D64"/>
    <mergeCell ref="F64:H64"/>
    <mergeCell ref="J64:L64"/>
    <mergeCell ref="B84:D84"/>
    <mergeCell ref="F84:H84"/>
    <mergeCell ref="J84:L84"/>
    <mergeCell ref="B85:D85"/>
    <mergeCell ref="F85:H85"/>
    <mergeCell ref="J85:L85"/>
    <mergeCell ref="B48:D48"/>
    <mergeCell ref="F48:H48"/>
    <mergeCell ref="J48:L48"/>
    <mergeCell ref="B49:D49"/>
    <mergeCell ref="F49:H49"/>
    <mergeCell ref="J49:L49"/>
    <mergeCell ref="B63:D63"/>
    <mergeCell ref="F63:H63"/>
    <mergeCell ref="J63:L63"/>
    <mergeCell ref="B16:D16"/>
    <mergeCell ref="F16:H16"/>
    <mergeCell ref="J16:L16"/>
    <mergeCell ref="B29:D29"/>
    <mergeCell ref="F29:H29"/>
    <mergeCell ref="J29:L29"/>
    <mergeCell ref="B30:D30"/>
    <mergeCell ref="F30:H30"/>
    <mergeCell ref="J30:L30"/>
    <mergeCell ref="B2:D2"/>
    <mergeCell ref="F2:H2"/>
    <mergeCell ref="J2:L2"/>
    <mergeCell ref="B3:D3"/>
    <mergeCell ref="F3:H3"/>
    <mergeCell ref="J3:L3"/>
    <mergeCell ref="B15:D15"/>
    <mergeCell ref="F15:H15"/>
    <mergeCell ref="J15:L15"/>
    <mergeCell ref="B271:D271"/>
    <mergeCell ref="F271:H271"/>
    <mergeCell ref="J271:L271"/>
    <mergeCell ref="B292:D292"/>
    <mergeCell ref="F292:H292"/>
    <mergeCell ref="J292:L292"/>
    <mergeCell ref="B293:D293"/>
    <mergeCell ref="F293:H293"/>
    <mergeCell ref="J293:L293"/>
    <mergeCell ref="B252:D252"/>
    <mergeCell ref="F252:H252"/>
    <mergeCell ref="J252:L252"/>
    <mergeCell ref="B253:D253"/>
    <mergeCell ref="F253:H253"/>
    <mergeCell ref="J253:L253"/>
    <mergeCell ref="B270:D270"/>
    <mergeCell ref="F270:H270"/>
    <mergeCell ref="J270:L270"/>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s>
  <pageMargins left="0.7" right="0.7" top="0.75" bottom="0.75" header="0.51180555555555551" footer="0.51180555555555551"/>
  <pageSetup paperSize="9"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dimension ref="A1:I66"/>
  <sheetViews>
    <sheetView topLeftCell="A32" workbookViewId="0">
      <selection activeCell="E24" sqref="E24"/>
    </sheetView>
  </sheetViews>
  <sheetFormatPr defaultRowHeight="12.75" outlineLevelRow="1"/>
  <cols>
    <col min="1" max="1" width="15.140625" bestFit="1" customWidth="1"/>
    <col min="2" max="2" width="12.85546875" bestFit="1" customWidth="1"/>
    <col min="3" max="3" width="38.7109375" bestFit="1" customWidth="1"/>
    <col min="4" max="4" width="16.42578125" customWidth="1"/>
    <col min="5" max="5" width="14.42578125" bestFit="1" customWidth="1"/>
    <col min="6" max="6" width="14.85546875" bestFit="1" customWidth="1"/>
    <col min="7" max="7" width="14.42578125" bestFit="1" customWidth="1"/>
    <col min="8" max="8" width="19.42578125" bestFit="1" customWidth="1"/>
  </cols>
  <sheetData>
    <row r="1" spans="1:9" ht="13.5" thickBot="1"/>
    <row r="2" spans="1:9" ht="21" thickBot="1">
      <c r="A2" s="2560" t="s">
        <v>12372</v>
      </c>
      <c r="B2" s="2561"/>
      <c r="C2" s="2561"/>
      <c r="D2" s="2561"/>
      <c r="E2" s="2561"/>
      <c r="F2" s="2561"/>
      <c r="G2" s="2561"/>
      <c r="H2" s="2561"/>
      <c r="I2" s="2562"/>
    </row>
    <row r="3" spans="1:9" ht="28.5" hidden="1" outlineLevel="1">
      <c r="A3" s="2568" t="s">
        <v>12358</v>
      </c>
      <c r="B3" s="2570" t="s">
        <v>12359</v>
      </c>
      <c r="C3" s="2404" t="s">
        <v>12360</v>
      </c>
      <c r="D3" s="2404" t="s">
        <v>12362</v>
      </c>
      <c r="E3" s="2404" t="s">
        <v>12363</v>
      </c>
      <c r="F3" s="2404" t="s">
        <v>1911</v>
      </c>
      <c r="G3" s="2404" t="s">
        <v>12364</v>
      </c>
      <c r="H3" s="2404" t="s">
        <v>12365</v>
      </c>
      <c r="I3" s="2405" t="s">
        <v>12366</v>
      </c>
    </row>
    <row r="4" spans="1:9" ht="14.25" hidden="1" outlineLevel="1">
      <c r="A4" s="2569"/>
      <c r="B4" s="2571"/>
      <c r="C4" s="2401" t="s">
        <v>12361</v>
      </c>
      <c r="D4" s="2401" t="s">
        <v>12361</v>
      </c>
      <c r="E4" s="2401" t="s">
        <v>12361</v>
      </c>
      <c r="F4" s="2401" t="s">
        <v>12361</v>
      </c>
      <c r="G4" s="2401" t="s">
        <v>12361</v>
      </c>
      <c r="H4" s="2401" t="s">
        <v>12361</v>
      </c>
      <c r="I4" s="2406" t="s">
        <v>12361</v>
      </c>
    </row>
    <row r="5" spans="1:9" ht="14.25" hidden="1" outlineLevel="1">
      <c r="A5" s="2407">
        <v>2017</v>
      </c>
      <c r="B5" s="2402">
        <v>7.8</v>
      </c>
      <c r="C5" s="2402">
        <v>0</v>
      </c>
      <c r="D5" s="2403">
        <v>120000</v>
      </c>
      <c r="E5" s="2403">
        <v>120000</v>
      </c>
      <c r="F5" s="2403">
        <v>9360</v>
      </c>
      <c r="G5" s="2403">
        <v>129360</v>
      </c>
      <c r="H5" s="2402" t="s">
        <v>12367</v>
      </c>
      <c r="I5" s="2408" t="s">
        <v>12367</v>
      </c>
    </row>
    <row r="6" spans="1:9" ht="14.25" hidden="1" outlineLevel="1">
      <c r="A6" s="2407">
        <v>2018</v>
      </c>
      <c r="B6" s="2402">
        <v>7.6</v>
      </c>
      <c r="C6" s="2403">
        <v>129360</v>
      </c>
      <c r="D6" s="2403">
        <v>120000</v>
      </c>
      <c r="E6" s="2403">
        <v>249360</v>
      </c>
      <c r="F6" s="2403">
        <v>18951</v>
      </c>
      <c r="G6" s="2403">
        <v>268311</v>
      </c>
      <c r="H6" s="2402" t="s">
        <v>12367</v>
      </c>
      <c r="I6" s="2408" t="s">
        <v>12367</v>
      </c>
    </row>
    <row r="7" spans="1:9" ht="14.25" hidden="1" outlineLevel="1">
      <c r="A7" s="2407">
        <v>2019</v>
      </c>
      <c r="B7" s="2402">
        <v>7.6</v>
      </c>
      <c r="C7" s="2403">
        <v>268311</v>
      </c>
      <c r="D7" s="2403">
        <v>120000</v>
      </c>
      <c r="E7" s="2403">
        <v>388311</v>
      </c>
      <c r="F7" s="2403">
        <v>29512</v>
      </c>
      <c r="G7" s="2403">
        <v>417823</v>
      </c>
      <c r="H7" s="2402" t="s">
        <v>12367</v>
      </c>
      <c r="I7" s="2409">
        <v>32340</v>
      </c>
    </row>
    <row r="8" spans="1:9" ht="14.25" hidden="1" outlineLevel="1">
      <c r="A8" s="2407">
        <v>2020</v>
      </c>
      <c r="B8" s="2402">
        <v>7.6</v>
      </c>
      <c r="C8" s="2403">
        <v>417823</v>
      </c>
      <c r="D8" s="2403">
        <v>120000</v>
      </c>
      <c r="E8" s="2403">
        <v>537823</v>
      </c>
      <c r="F8" s="2403">
        <v>40875</v>
      </c>
      <c r="G8" s="2403">
        <v>578698</v>
      </c>
      <c r="H8" s="2402" t="s">
        <v>12367</v>
      </c>
      <c r="I8" s="2409">
        <v>67078</v>
      </c>
    </row>
    <row r="9" spans="1:9" ht="14.25" hidden="1" outlineLevel="1">
      <c r="A9" s="2407">
        <v>2021</v>
      </c>
      <c r="B9" s="2402">
        <v>7.6</v>
      </c>
      <c r="C9" s="2403">
        <v>578698</v>
      </c>
      <c r="D9" s="2403">
        <v>120000</v>
      </c>
      <c r="E9" s="2403">
        <v>698698</v>
      </c>
      <c r="F9" s="2403">
        <v>53101</v>
      </c>
      <c r="G9" s="2403">
        <v>751799</v>
      </c>
      <c r="H9" s="2402" t="s">
        <v>12367</v>
      </c>
      <c r="I9" s="2409">
        <v>104456</v>
      </c>
    </row>
    <row r="10" spans="1:9" ht="14.25" hidden="1" outlineLevel="1">
      <c r="A10" s="2407">
        <v>2022</v>
      </c>
      <c r="B10" s="2402">
        <v>7.6</v>
      </c>
      <c r="C10" s="2403">
        <v>751799</v>
      </c>
      <c r="D10" s="2403">
        <v>120000</v>
      </c>
      <c r="E10" s="2403">
        <v>871799</v>
      </c>
      <c r="F10" s="2403">
        <v>66257</v>
      </c>
      <c r="G10" s="2403">
        <v>938055</v>
      </c>
      <c r="H10" s="2402" t="s">
        <v>12367</v>
      </c>
      <c r="I10" s="2408" t="s">
        <v>12367</v>
      </c>
    </row>
    <row r="11" spans="1:9" ht="14.25" hidden="1" outlineLevel="1">
      <c r="A11" s="2407">
        <v>2023</v>
      </c>
      <c r="B11" s="2402">
        <v>7.6</v>
      </c>
      <c r="C11" s="2403">
        <v>938055</v>
      </c>
      <c r="D11" s="2403">
        <v>120000</v>
      </c>
      <c r="E11" s="2403">
        <v>1058055</v>
      </c>
      <c r="F11" s="2403">
        <v>80412</v>
      </c>
      <c r="G11" s="2403">
        <v>1138467</v>
      </c>
      <c r="H11" s="2403">
        <v>289349</v>
      </c>
      <c r="I11" s="2408" t="s">
        <v>12367</v>
      </c>
    </row>
    <row r="12" spans="1:9" ht="14.25" hidden="1" outlineLevel="1">
      <c r="A12" s="2407">
        <v>2024</v>
      </c>
      <c r="B12" s="2402">
        <v>7.6</v>
      </c>
      <c r="C12" s="2403">
        <v>1138467</v>
      </c>
      <c r="D12" s="2403">
        <v>120000</v>
      </c>
      <c r="E12" s="2403">
        <v>1258467</v>
      </c>
      <c r="F12" s="2403">
        <v>95644</v>
      </c>
      <c r="G12" s="2403">
        <v>1354111</v>
      </c>
      <c r="H12" s="2403">
        <v>375899</v>
      </c>
      <c r="I12" s="2408" t="s">
        <v>12367</v>
      </c>
    </row>
    <row r="13" spans="1:9" ht="14.25" hidden="1" outlineLevel="1">
      <c r="A13" s="2407">
        <v>2025</v>
      </c>
      <c r="B13" s="2402">
        <v>7.6</v>
      </c>
      <c r="C13" s="2403">
        <v>1354111</v>
      </c>
      <c r="D13" s="2403">
        <v>120000</v>
      </c>
      <c r="E13" s="2403">
        <v>1474111</v>
      </c>
      <c r="F13" s="2403">
        <v>112032</v>
      </c>
      <c r="G13" s="2403">
        <v>1586143</v>
      </c>
      <c r="H13" s="2403">
        <v>469028</v>
      </c>
      <c r="I13" s="2408" t="s">
        <v>12367</v>
      </c>
    </row>
    <row r="14" spans="1:9" ht="14.25" hidden="1" outlineLevel="1">
      <c r="A14" s="2407">
        <v>2026</v>
      </c>
      <c r="B14" s="2402">
        <v>7.6</v>
      </c>
      <c r="C14" s="2403">
        <v>1586143</v>
      </c>
      <c r="D14" s="2403">
        <v>120000</v>
      </c>
      <c r="E14" s="2403">
        <v>1706143</v>
      </c>
      <c r="F14" s="2403">
        <v>129667</v>
      </c>
      <c r="G14" s="2403">
        <v>1835810</v>
      </c>
      <c r="H14" s="2403">
        <v>569234</v>
      </c>
      <c r="I14" s="2408" t="s">
        <v>12367</v>
      </c>
    </row>
    <row r="15" spans="1:9" ht="14.25" hidden="1" outlineLevel="1">
      <c r="A15" s="2407">
        <v>2027</v>
      </c>
      <c r="B15" s="2402">
        <v>7.6</v>
      </c>
      <c r="C15" s="2403">
        <v>1835810</v>
      </c>
      <c r="D15" s="2403">
        <v>120000</v>
      </c>
      <c r="E15" s="2403">
        <v>1955810</v>
      </c>
      <c r="F15" s="2403">
        <v>148642</v>
      </c>
      <c r="G15" s="2403">
        <v>2104452</v>
      </c>
      <c r="H15" s="2403">
        <v>677056</v>
      </c>
      <c r="I15" s="2408" t="s">
        <v>12367</v>
      </c>
    </row>
    <row r="16" spans="1:9" ht="14.25" hidden="1" outlineLevel="1">
      <c r="A16" s="2407">
        <v>2028</v>
      </c>
      <c r="B16" s="2402">
        <v>7.6</v>
      </c>
      <c r="C16" s="2403">
        <v>2104452</v>
      </c>
      <c r="D16" s="2403">
        <v>120000</v>
      </c>
      <c r="E16" s="2403">
        <v>2224452</v>
      </c>
      <c r="F16" s="2403">
        <v>169058</v>
      </c>
      <c r="G16" s="2403">
        <v>2393510</v>
      </c>
      <c r="H16" s="2403">
        <v>793072</v>
      </c>
      <c r="I16" s="2408" t="s">
        <v>12367</v>
      </c>
    </row>
    <row r="17" spans="1:9" ht="14.25" hidden="1" outlineLevel="1">
      <c r="A17" s="2407">
        <v>2029</v>
      </c>
      <c r="B17" s="2402">
        <v>7.6</v>
      </c>
      <c r="C17" s="2403">
        <v>2393510</v>
      </c>
      <c r="D17" s="2403">
        <v>120000</v>
      </c>
      <c r="E17" s="2403">
        <v>2513510</v>
      </c>
      <c r="F17" s="2403">
        <v>191027</v>
      </c>
      <c r="G17" s="2403">
        <v>2704537</v>
      </c>
      <c r="H17" s="2403">
        <v>917905</v>
      </c>
      <c r="I17" s="2408" t="s">
        <v>12367</v>
      </c>
    </row>
    <row r="18" spans="1:9" ht="14.25" hidden="1" outlineLevel="1">
      <c r="A18" s="2407">
        <v>2030</v>
      </c>
      <c r="B18" s="2402">
        <v>7.6</v>
      </c>
      <c r="C18" s="2403">
        <v>2704537</v>
      </c>
      <c r="D18" s="2403">
        <v>120000</v>
      </c>
      <c r="E18" s="2403">
        <v>2824537</v>
      </c>
      <c r="F18" s="2403">
        <v>214665</v>
      </c>
      <c r="G18" s="2403">
        <v>3039202</v>
      </c>
      <c r="H18" s="2403">
        <v>1052226</v>
      </c>
      <c r="I18" s="2408" t="s">
        <v>12367</v>
      </c>
    </row>
    <row r="19" spans="1:9" ht="15" hidden="1" outlineLevel="1" thickBot="1">
      <c r="A19" s="2410">
        <v>2031</v>
      </c>
      <c r="B19" s="2411">
        <v>7.6</v>
      </c>
      <c r="C19" s="2412">
        <v>3039202</v>
      </c>
      <c r="D19" s="2412">
        <v>120000</v>
      </c>
      <c r="E19" s="2412">
        <v>3159202</v>
      </c>
      <c r="F19" s="2412">
        <v>240099</v>
      </c>
      <c r="G19" s="2412">
        <v>3399301</v>
      </c>
      <c r="H19" s="2412">
        <v>1196755</v>
      </c>
      <c r="I19" s="2413" t="s">
        <v>12367</v>
      </c>
    </row>
    <row r="20" spans="1:9" ht="13.5" collapsed="1" thickBot="1"/>
    <row r="21" spans="1:9" ht="21" thickBot="1">
      <c r="A21" s="2563" t="s">
        <v>12372</v>
      </c>
      <c r="B21" s="2564"/>
      <c r="C21" s="2564"/>
      <c r="D21" s="2564"/>
      <c r="E21" s="2564"/>
      <c r="F21" s="2564"/>
      <c r="G21" s="2564"/>
      <c r="H21" s="2564"/>
      <c r="I21" s="2565"/>
    </row>
    <row r="22" spans="1:9" ht="14.25" outlineLevel="1">
      <c r="A22" s="2572" t="s">
        <v>12358</v>
      </c>
      <c r="B22" s="2572" t="s">
        <v>12359</v>
      </c>
      <c r="C22" s="2416" t="s">
        <v>12360</v>
      </c>
      <c r="D22" s="2416" t="s">
        <v>12362</v>
      </c>
      <c r="E22" s="2416" t="s">
        <v>12363</v>
      </c>
      <c r="F22" s="2416" t="s">
        <v>1911</v>
      </c>
      <c r="G22" s="2416" t="s">
        <v>12364</v>
      </c>
      <c r="H22" s="2416"/>
      <c r="I22" s="2416"/>
    </row>
    <row r="23" spans="1:9" ht="14.25" outlineLevel="1">
      <c r="A23" s="2571"/>
      <c r="B23" s="2571"/>
      <c r="C23" s="2401" t="s">
        <v>12361</v>
      </c>
      <c r="D23" s="2401" t="s">
        <v>12361</v>
      </c>
      <c r="E23" s="2401" t="s">
        <v>12361</v>
      </c>
      <c r="F23" s="2401" t="s">
        <v>12361</v>
      </c>
      <c r="G23" s="2401" t="s">
        <v>12361</v>
      </c>
      <c r="H23" s="2401"/>
      <c r="I23" s="2401"/>
    </row>
    <row r="24" spans="1:9" ht="14.25" outlineLevel="1">
      <c r="A24" s="2450" t="s">
        <v>12336</v>
      </c>
      <c r="B24" s="2414">
        <v>7.9</v>
      </c>
      <c r="C24" s="2414">
        <v>0</v>
      </c>
      <c r="D24" s="2415">
        <v>20000</v>
      </c>
      <c r="E24" s="2415">
        <f>D24</f>
        <v>20000</v>
      </c>
      <c r="F24" s="2415">
        <f t="shared" ref="F24:F39" si="0">E24*(B24/100)*(365/365)</f>
        <v>1580</v>
      </c>
      <c r="G24" s="2415">
        <f t="shared" ref="G24:G39" si="1">E24+F24</f>
        <v>21580</v>
      </c>
      <c r="H24" s="2402">
        <v>1</v>
      </c>
      <c r="I24" s="2402"/>
    </row>
    <row r="25" spans="1:9" ht="14.25" outlineLevel="1">
      <c r="A25" s="2450" t="s">
        <v>12471</v>
      </c>
      <c r="B25" s="2414">
        <v>7.9</v>
      </c>
      <c r="C25" s="2415">
        <f t="shared" ref="C25:C39" si="2">G24</f>
        <v>21580</v>
      </c>
      <c r="D25" s="2415">
        <v>120000</v>
      </c>
      <c r="E25" s="2415">
        <f t="shared" ref="E25:E39" si="3">C25+D25</f>
        <v>141580</v>
      </c>
      <c r="F25" s="2415">
        <f t="shared" si="0"/>
        <v>11184.82</v>
      </c>
      <c r="G25" s="2415">
        <f t="shared" si="1"/>
        <v>152764.82</v>
      </c>
      <c r="H25" s="2402">
        <v>2</v>
      </c>
      <c r="I25" s="2402"/>
    </row>
    <row r="26" spans="1:9" ht="14.25" outlineLevel="1">
      <c r="A26" s="2450" t="s">
        <v>12472</v>
      </c>
      <c r="B26" s="2414">
        <v>7.9</v>
      </c>
      <c r="C26" s="2415">
        <f t="shared" si="2"/>
        <v>152764.82</v>
      </c>
      <c r="D26" s="2415">
        <v>120000</v>
      </c>
      <c r="E26" s="2415">
        <f t="shared" si="3"/>
        <v>272764.82</v>
      </c>
      <c r="F26" s="2415">
        <f t="shared" si="0"/>
        <v>21548.42078</v>
      </c>
      <c r="G26" s="2415">
        <f t="shared" si="1"/>
        <v>294313.24077999999</v>
      </c>
      <c r="H26" s="2402">
        <v>3</v>
      </c>
      <c r="I26" s="2403"/>
    </row>
    <row r="27" spans="1:9" ht="14.25" outlineLevel="1">
      <c r="A27" s="2450" t="s">
        <v>12473</v>
      </c>
      <c r="B27" s="2414">
        <v>7.9</v>
      </c>
      <c r="C27" s="2415">
        <f t="shared" si="2"/>
        <v>294313.24077999999</v>
      </c>
      <c r="D27" s="2415">
        <v>120000</v>
      </c>
      <c r="E27" s="2415">
        <f t="shared" si="3"/>
        <v>414313.24077999999</v>
      </c>
      <c r="F27" s="2415">
        <f t="shared" si="0"/>
        <v>32730.746021620002</v>
      </c>
      <c r="G27" s="2415">
        <f t="shared" si="1"/>
        <v>447043.98680161999</v>
      </c>
      <c r="H27" s="2402">
        <v>4</v>
      </c>
      <c r="I27" s="2403"/>
    </row>
    <row r="28" spans="1:9" ht="14.25" outlineLevel="1">
      <c r="A28" s="2450" t="s">
        <v>12474</v>
      </c>
      <c r="B28" s="2414">
        <v>7.9</v>
      </c>
      <c r="C28" s="2415">
        <f t="shared" si="2"/>
        <v>447043.98680161999</v>
      </c>
      <c r="D28" s="2415">
        <v>120000</v>
      </c>
      <c r="E28" s="2415">
        <f t="shared" si="3"/>
        <v>567043.98680161999</v>
      </c>
      <c r="F28" s="2415">
        <f t="shared" si="0"/>
        <v>44796.474957327977</v>
      </c>
      <c r="G28" s="2415">
        <f t="shared" si="1"/>
        <v>611840.46175894793</v>
      </c>
      <c r="H28" s="2402">
        <v>5</v>
      </c>
      <c r="I28" s="2403"/>
    </row>
    <row r="29" spans="1:9" ht="14.25" outlineLevel="1">
      <c r="A29" s="2450" t="s">
        <v>12475</v>
      </c>
      <c r="B29" s="2414">
        <v>7.9</v>
      </c>
      <c r="C29" s="2415">
        <f t="shared" si="2"/>
        <v>611840.46175894793</v>
      </c>
      <c r="D29" s="2415">
        <v>120000</v>
      </c>
      <c r="E29" s="2415">
        <f t="shared" si="3"/>
        <v>731840.46175894793</v>
      </c>
      <c r="F29" s="2415">
        <f t="shared" si="0"/>
        <v>57815.396478956885</v>
      </c>
      <c r="G29" s="2415">
        <f t="shared" si="1"/>
        <v>789655.85823790485</v>
      </c>
      <c r="H29" s="2402">
        <v>6</v>
      </c>
      <c r="I29" s="2402"/>
    </row>
    <row r="30" spans="1:9" ht="14.25" outlineLevel="1">
      <c r="A30" s="2450" t="s">
        <v>12476</v>
      </c>
      <c r="B30" s="2414">
        <v>7.9</v>
      </c>
      <c r="C30" s="2415">
        <f t="shared" si="2"/>
        <v>789655.85823790485</v>
      </c>
      <c r="D30" s="2415">
        <v>120000</v>
      </c>
      <c r="E30" s="2415">
        <f t="shared" si="3"/>
        <v>909655.85823790485</v>
      </c>
      <c r="F30" s="2415">
        <f t="shared" si="0"/>
        <v>71862.812800794491</v>
      </c>
      <c r="G30" s="2415">
        <f t="shared" si="1"/>
        <v>981518.67103869934</v>
      </c>
      <c r="H30" s="2403">
        <v>7</v>
      </c>
      <c r="I30" s="2402"/>
    </row>
    <row r="31" spans="1:9" ht="14.25" outlineLevel="1">
      <c r="A31" s="2450" t="s">
        <v>12477</v>
      </c>
      <c r="B31" s="2414">
        <v>7.9</v>
      </c>
      <c r="C31" s="2415">
        <f t="shared" si="2"/>
        <v>981518.67103869934</v>
      </c>
      <c r="D31" s="2415">
        <v>120000</v>
      </c>
      <c r="E31" s="2415">
        <f t="shared" si="3"/>
        <v>1101518.6710386993</v>
      </c>
      <c r="F31" s="2415">
        <f t="shared" si="0"/>
        <v>87019.975012057243</v>
      </c>
      <c r="G31" s="2415">
        <f t="shared" si="1"/>
        <v>1188538.6460507566</v>
      </c>
      <c r="H31" s="2403">
        <v>8</v>
      </c>
      <c r="I31" s="2402"/>
    </row>
    <row r="32" spans="1:9" ht="14.25" outlineLevel="1">
      <c r="A32" s="2450" t="s">
        <v>12478</v>
      </c>
      <c r="B32" s="2414">
        <v>7.9</v>
      </c>
      <c r="C32" s="2415">
        <f t="shared" si="2"/>
        <v>1188538.6460507566</v>
      </c>
      <c r="D32" s="2415">
        <v>120000</v>
      </c>
      <c r="E32" s="2415">
        <f t="shared" si="3"/>
        <v>1308538.6460507566</v>
      </c>
      <c r="F32" s="2415">
        <f t="shared" si="0"/>
        <v>103374.55303800976</v>
      </c>
      <c r="G32" s="2415">
        <f t="shared" si="1"/>
        <v>1411913.1990887662</v>
      </c>
      <c r="H32" s="2403">
        <v>9</v>
      </c>
      <c r="I32" s="2402"/>
    </row>
    <row r="33" spans="1:9" ht="14.25" outlineLevel="1">
      <c r="A33" s="2450" t="s">
        <v>12479</v>
      </c>
      <c r="B33" s="2414">
        <v>7.9</v>
      </c>
      <c r="C33" s="2415">
        <f t="shared" si="2"/>
        <v>1411913.1990887662</v>
      </c>
      <c r="D33" s="2415">
        <v>120000</v>
      </c>
      <c r="E33" s="2415">
        <f t="shared" si="3"/>
        <v>1531913.1990887662</v>
      </c>
      <c r="F33" s="2415">
        <f t="shared" si="0"/>
        <v>121021.14272801254</v>
      </c>
      <c r="G33" s="2415">
        <f t="shared" si="1"/>
        <v>1652934.3418167788</v>
      </c>
      <c r="H33" s="2403">
        <v>10</v>
      </c>
      <c r="I33" s="2402"/>
    </row>
    <row r="34" spans="1:9" ht="14.25" outlineLevel="1">
      <c r="A34" s="2450" t="s">
        <v>12480</v>
      </c>
      <c r="B34" s="2414">
        <v>7.9</v>
      </c>
      <c r="C34" s="2415">
        <f t="shared" si="2"/>
        <v>1652934.3418167788</v>
      </c>
      <c r="D34" s="2415">
        <v>120000</v>
      </c>
      <c r="E34" s="2415">
        <f t="shared" si="3"/>
        <v>1772934.3418167788</v>
      </c>
      <c r="F34" s="2415">
        <f t="shared" si="0"/>
        <v>140061.81300352552</v>
      </c>
      <c r="G34" s="2415">
        <f t="shared" si="1"/>
        <v>1912996.1548203044</v>
      </c>
      <c r="H34" s="2403">
        <v>11</v>
      </c>
      <c r="I34" s="2402"/>
    </row>
    <row r="35" spans="1:9" ht="14.25" outlineLevel="1">
      <c r="A35" s="2450" t="s">
        <v>12481</v>
      </c>
      <c r="B35" s="2414">
        <v>7.9</v>
      </c>
      <c r="C35" s="2415">
        <f t="shared" si="2"/>
        <v>1912996.1548203044</v>
      </c>
      <c r="D35" s="2415">
        <v>120000</v>
      </c>
      <c r="E35" s="2415">
        <f t="shared" si="3"/>
        <v>2032996.1548203044</v>
      </c>
      <c r="F35" s="2415">
        <f t="shared" si="0"/>
        <v>160606.69623080405</v>
      </c>
      <c r="G35" s="2415">
        <f t="shared" si="1"/>
        <v>2193602.8510511084</v>
      </c>
      <c r="H35" s="2403">
        <v>12</v>
      </c>
      <c r="I35" s="2402"/>
    </row>
    <row r="36" spans="1:9" ht="14.25" outlineLevel="1">
      <c r="A36" s="2450" t="s">
        <v>12482</v>
      </c>
      <c r="B36" s="2414">
        <v>7.9</v>
      </c>
      <c r="C36" s="2415">
        <f t="shared" si="2"/>
        <v>2193602.8510511084</v>
      </c>
      <c r="D36" s="2415">
        <v>120000</v>
      </c>
      <c r="E36" s="2415">
        <f t="shared" si="3"/>
        <v>2313602.8510511084</v>
      </c>
      <c r="F36" s="2415">
        <f t="shared" si="0"/>
        <v>182774.62523303757</v>
      </c>
      <c r="G36" s="2415">
        <f t="shared" si="1"/>
        <v>2496377.4762841458</v>
      </c>
      <c r="H36" s="2403">
        <v>13</v>
      </c>
      <c r="I36" s="2402"/>
    </row>
    <row r="37" spans="1:9" ht="14.25" outlineLevel="1">
      <c r="A37" s="2450" t="s">
        <v>12483</v>
      </c>
      <c r="B37" s="2414">
        <v>7.9</v>
      </c>
      <c r="C37" s="2415">
        <f t="shared" si="2"/>
        <v>2496377.4762841458</v>
      </c>
      <c r="D37" s="2415">
        <v>120000</v>
      </c>
      <c r="E37" s="2415">
        <f t="shared" si="3"/>
        <v>2616377.4762841458</v>
      </c>
      <c r="F37" s="2415">
        <f t="shared" si="0"/>
        <v>206693.82062644753</v>
      </c>
      <c r="G37" s="2415">
        <f t="shared" si="1"/>
        <v>2823071.2969105933</v>
      </c>
      <c r="H37" s="2403">
        <v>14</v>
      </c>
      <c r="I37" s="2402"/>
    </row>
    <row r="38" spans="1:9" ht="14.25" outlineLevel="1">
      <c r="A38" s="2450" t="s">
        <v>12484</v>
      </c>
      <c r="B38" s="2414">
        <v>7.9</v>
      </c>
      <c r="C38" s="2415">
        <f t="shared" si="2"/>
        <v>2823071.2969105933</v>
      </c>
      <c r="D38" s="2415">
        <v>120000</v>
      </c>
      <c r="E38" s="2415">
        <f t="shared" si="3"/>
        <v>2943071.2969105933</v>
      </c>
      <c r="F38" s="2415">
        <f t="shared" si="0"/>
        <v>232502.63245593687</v>
      </c>
      <c r="G38" s="2415">
        <f t="shared" si="1"/>
        <v>3175573.9293665299</v>
      </c>
      <c r="H38" s="2403">
        <v>15</v>
      </c>
      <c r="I38" s="2402"/>
    </row>
    <row r="39" spans="1:9" ht="14.25" outlineLevel="1">
      <c r="A39" s="2450" t="s">
        <v>12485</v>
      </c>
      <c r="B39" s="2414">
        <v>7.9</v>
      </c>
      <c r="C39" s="2415">
        <f t="shared" si="2"/>
        <v>3175573.9293665299</v>
      </c>
      <c r="D39" s="2415">
        <v>120000</v>
      </c>
      <c r="E39" s="2415">
        <f t="shared" si="3"/>
        <v>3295573.9293665299</v>
      </c>
      <c r="F39" s="2415">
        <f t="shared" si="0"/>
        <v>260350.34041995587</v>
      </c>
      <c r="G39" s="2415">
        <f t="shared" si="1"/>
        <v>3555924.2697864859</v>
      </c>
      <c r="H39" s="2403">
        <v>16</v>
      </c>
      <c r="I39" s="2402"/>
    </row>
    <row r="40" spans="1:9" outlineLevel="1">
      <c r="A40" s="677"/>
      <c r="B40" s="677"/>
      <c r="C40" s="677"/>
      <c r="D40" s="1167">
        <f>SUM(D24:D39)</f>
        <v>1820000</v>
      </c>
      <c r="E40" s="677"/>
      <c r="F40" s="1167">
        <f>SUM(F24:F39)</f>
        <v>1735924.2697864862</v>
      </c>
      <c r="G40" s="677"/>
      <c r="H40" s="677"/>
      <c r="I40" s="677"/>
    </row>
    <row r="41" spans="1:9" outlineLevel="1">
      <c r="A41" s="2566" t="s">
        <v>12491</v>
      </c>
      <c r="B41" s="2567"/>
      <c r="C41" s="2567"/>
      <c r="D41" s="2567"/>
      <c r="E41" s="2567"/>
      <c r="F41" s="2567"/>
      <c r="G41" s="2567"/>
      <c r="H41" s="2567"/>
      <c r="I41" s="2547"/>
    </row>
    <row r="42" spans="1:9" ht="14.25" outlineLevel="1">
      <c r="A42" s="2450" t="s">
        <v>12486</v>
      </c>
      <c r="B42" s="2450">
        <v>7.9</v>
      </c>
      <c r="C42" s="1167">
        <f>G39</f>
        <v>3555924.2697864859</v>
      </c>
      <c r="D42" s="1167">
        <v>0</v>
      </c>
      <c r="E42" s="1167">
        <f>C42+D42</f>
        <v>3555924.2697864859</v>
      </c>
      <c r="F42" s="1167">
        <f>E42*B42%*(365/365)</f>
        <v>280918.01731313241</v>
      </c>
      <c r="G42" s="1167">
        <f>E42+F42</f>
        <v>3836842.2870996185</v>
      </c>
      <c r="H42" s="677">
        <v>1</v>
      </c>
      <c r="I42" s="677"/>
    </row>
    <row r="43" spans="1:9" ht="14.25" outlineLevel="1">
      <c r="A43" s="2450" t="s">
        <v>12487</v>
      </c>
      <c r="B43" s="2450">
        <v>7.9</v>
      </c>
      <c r="C43" s="1167">
        <f>G42</f>
        <v>3836842.2870996185</v>
      </c>
      <c r="D43" s="1167">
        <v>0</v>
      </c>
      <c r="E43" s="1167">
        <f t="shared" ref="E43:E46" si="4">C43+D43</f>
        <v>3836842.2870996185</v>
      </c>
      <c r="F43" s="1167">
        <f t="shared" ref="F43:F46" si="5">E43*B43%*(365/365)</f>
        <v>303110.54068086989</v>
      </c>
      <c r="G43" s="1167">
        <f t="shared" ref="G43:G46" si="6">E43+F43</f>
        <v>4139952.8277804884</v>
      </c>
      <c r="H43" s="677">
        <v>2</v>
      </c>
      <c r="I43" s="677"/>
    </row>
    <row r="44" spans="1:9" ht="14.25" outlineLevel="1">
      <c r="A44" s="2450" t="s">
        <v>12488</v>
      </c>
      <c r="B44" s="2450">
        <v>7.9</v>
      </c>
      <c r="C44" s="1167">
        <f t="shared" ref="C44:C46" si="7">G43</f>
        <v>4139952.8277804884</v>
      </c>
      <c r="D44" s="1167">
        <v>0</v>
      </c>
      <c r="E44" s="1167">
        <f t="shared" si="4"/>
        <v>4139952.8277804884</v>
      </c>
      <c r="F44" s="1167">
        <f t="shared" si="5"/>
        <v>327056.27339465858</v>
      </c>
      <c r="G44" s="1167">
        <f t="shared" si="6"/>
        <v>4467009.1011751471</v>
      </c>
      <c r="H44" s="677">
        <v>3</v>
      </c>
      <c r="I44" s="677"/>
    </row>
    <row r="45" spans="1:9" ht="14.25" outlineLevel="1">
      <c r="A45" s="2450" t="s">
        <v>12489</v>
      </c>
      <c r="B45" s="2450">
        <v>7.9</v>
      </c>
      <c r="C45" s="1167">
        <f t="shared" si="7"/>
        <v>4467009.1011751471</v>
      </c>
      <c r="D45" s="1167">
        <v>0</v>
      </c>
      <c r="E45" s="1167">
        <f t="shared" si="4"/>
        <v>4467009.1011751471</v>
      </c>
      <c r="F45" s="1167">
        <f t="shared" si="5"/>
        <v>352893.7189928366</v>
      </c>
      <c r="G45" s="1167">
        <f t="shared" si="6"/>
        <v>4819902.8201679839</v>
      </c>
      <c r="H45" s="677">
        <v>4</v>
      </c>
      <c r="I45" s="677"/>
    </row>
    <row r="46" spans="1:9" ht="14.25" outlineLevel="1">
      <c r="A46" s="2450" t="s">
        <v>12490</v>
      </c>
      <c r="B46" s="2450">
        <v>7.9</v>
      </c>
      <c r="C46" s="1167">
        <f t="shared" si="7"/>
        <v>4819902.8201679839</v>
      </c>
      <c r="D46" s="1167">
        <v>0</v>
      </c>
      <c r="E46" s="1167">
        <f t="shared" si="4"/>
        <v>4819902.8201679839</v>
      </c>
      <c r="F46" s="1167">
        <f t="shared" si="5"/>
        <v>380772.32279327075</v>
      </c>
      <c r="G46" s="1167">
        <f t="shared" si="6"/>
        <v>5200675.1429612543</v>
      </c>
      <c r="H46" s="677">
        <v>5</v>
      </c>
      <c r="I46" s="677"/>
    </row>
    <row r="47" spans="1:9" outlineLevel="1"/>
    <row r="50" spans="2:4">
      <c r="B50" s="185">
        <v>43886</v>
      </c>
      <c r="C50" s="185">
        <v>43921</v>
      </c>
      <c r="D50" t="s">
        <v>12438</v>
      </c>
    </row>
    <row r="51" spans="2:4">
      <c r="B51" s="185">
        <v>43922</v>
      </c>
      <c r="C51" s="185">
        <v>44286</v>
      </c>
      <c r="D51" t="s">
        <v>12439</v>
      </c>
    </row>
    <row r="52" spans="2:4">
      <c r="B52" s="185">
        <v>44287</v>
      </c>
      <c r="C52" s="185">
        <v>44651</v>
      </c>
      <c r="D52" t="s">
        <v>12440</v>
      </c>
    </row>
    <row r="53" spans="2:4">
      <c r="B53" s="185">
        <v>44652</v>
      </c>
      <c r="C53" s="185">
        <v>45016</v>
      </c>
      <c r="D53" t="s">
        <v>12441</v>
      </c>
    </row>
    <row r="54" spans="2:4">
      <c r="B54" s="185">
        <v>45017</v>
      </c>
      <c r="C54" s="185">
        <v>45382</v>
      </c>
      <c r="D54" t="s">
        <v>12442</v>
      </c>
    </row>
    <row r="55" spans="2:4">
      <c r="B55" s="185">
        <v>45383</v>
      </c>
      <c r="C55" s="185">
        <v>45747</v>
      </c>
      <c r="D55" t="s">
        <v>12443</v>
      </c>
    </row>
    <row r="56" spans="2:4">
      <c r="B56" s="185">
        <v>45748</v>
      </c>
      <c r="C56" s="185">
        <v>46112</v>
      </c>
      <c r="D56" t="s">
        <v>12444</v>
      </c>
    </row>
    <row r="57" spans="2:4">
      <c r="B57" s="185">
        <v>46113</v>
      </c>
      <c r="C57" s="185">
        <v>46477</v>
      </c>
      <c r="D57" t="s">
        <v>12445</v>
      </c>
    </row>
    <row r="58" spans="2:4">
      <c r="B58" s="185">
        <v>46478</v>
      </c>
      <c r="C58" s="185">
        <v>46843</v>
      </c>
      <c r="D58" t="s">
        <v>12446</v>
      </c>
    </row>
    <row r="59" spans="2:4">
      <c r="B59" s="185">
        <v>46844</v>
      </c>
      <c r="C59" s="185">
        <v>47208</v>
      </c>
      <c r="D59" t="s">
        <v>12447</v>
      </c>
    </row>
    <row r="60" spans="2:4">
      <c r="B60" s="185">
        <v>47209</v>
      </c>
      <c r="C60" s="185">
        <v>47573</v>
      </c>
      <c r="D60" t="s">
        <v>12448</v>
      </c>
    </row>
    <row r="61" spans="2:4">
      <c r="B61" s="185">
        <v>47574</v>
      </c>
      <c r="C61" s="185">
        <v>47938</v>
      </c>
      <c r="D61" t="s">
        <v>12449</v>
      </c>
    </row>
    <row r="62" spans="2:4">
      <c r="B62" s="185">
        <v>47939</v>
      </c>
      <c r="C62" s="185">
        <v>48304</v>
      </c>
      <c r="D62" t="s">
        <v>12450</v>
      </c>
    </row>
    <row r="63" spans="2:4">
      <c r="B63" s="185">
        <v>48305</v>
      </c>
      <c r="C63" s="185">
        <v>48669</v>
      </c>
      <c r="D63" t="s">
        <v>12451</v>
      </c>
    </row>
    <row r="64" spans="2:4">
      <c r="B64" s="185">
        <v>48670</v>
      </c>
      <c r="C64" s="185">
        <v>49034</v>
      </c>
      <c r="D64" t="s">
        <v>12452</v>
      </c>
    </row>
    <row r="65" spans="2:4">
      <c r="B65" s="185">
        <v>49035</v>
      </c>
      <c r="C65" s="185">
        <v>49399</v>
      </c>
      <c r="D65" t="s">
        <v>12453</v>
      </c>
    </row>
    <row r="66" spans="2:4">
      <c r="B66" s="185">
        <v>49400</v>
      </c>
      <c r="C66" s="185">
        <v>12875</v>
      </c>
      <c r="D66" t="s">
        <v>12437</v>
      </c>
    </row>
  </sheetData>
  <mergeCells count="7">
    <mergeCell ref="A2:I2"/>
    <mergeCell ref="A21:I21"/>
    <mergeCell ref="A41:I41"/>
    <mergeCell ref="A3:A4"/>
    <mergeCell ref="B3:B4"/>
    <mergeCell ref="A22:A23"/>
    <mergeCell ref="B22:B2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Exp</vt:lpstr>
      <vt:lpstr>CITI CC</vt:lpstr>
      <vt:lpstr>CITI VISA CC</vt:lpstr>
      <vt:lpstr>CITI BK</vt:lpstr>
      <vt:lpstr>IDFC BK</vt:lpstr>
      <vt:lpstr>HDFC CC</vt:lpstr>
      <vt:lpstr>HDFC BK</vt:lpstr>
      <vt:lpstr>ICICI CC</vt:lpstr>
      <vt:lpstr>ICICI BK</vt:lpstr>
      <vt:lpstr>ICICI PPF</vt:lpstr>
      <vt:lpstr>SBI CC</vt:lpstr>
      <vt:lpstr>SBI Bank</vt:lpstr>
      <vt:lpstr>AXIS SBI BK</vt:lpstr>
      <vt:lpstr>CORP BK</vt:lpstr>
      <vt:lpstr>SODEXO</vt:lpstr>
      <vt:lpstr>INV</vt:lpstr>
      <vt:lpstr>PF</vt:lpstr>
      <vt:lpstr>UAN</vt:lpstr>
      <vt:lpstr>CITI</vt:lpstr>
      <vt:lpstr>Muthu Meena</vt:lpstr>
      <vt:lpstr>Tr</vt:lpstr>
      <vt:lpstr>RECLASSIC 350</vt:lpstr>
      <vt:lpstr>C P Refill</vt:lpstr>
      <vt:lpstr>Sheet1</vt:lpstr>
      <vt:lpstr>Xcent Service Details</vt:lpstr>
      <vt:lpstr>Xcent P Details</vt:lpstr>
      <vt:lpstr>Baleno P Details</vt:lpstr>
      <vt:lpstr>SCB</vt:lpstr>
      <vt:lpstr>SBH Bank</vt:lpstr>
      <vt:lpstr>AMEX CC</vt:lpstr>
      <vt:lpstr>PPF Ref</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2020-03-10T10:24:54Z</dcterms:modified>
</cp:coreProperties>
</file>